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embeddings/oleObject2.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mbeddings/oleObject3.bin" ContentType="application/vnd.openxmlformats-officedocument.oleObject"/>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EstaPastaDeTrabalho" defaultThemeVersion="124226"/>
  <mc:AlternateContent xmlns:mc="http://schemas.openxmlformats.org/markup-compatibility/2006">
    <mc:Choice Requires="x15">
      <x15ac:absPath xmlns:x15ac="http://schemas.microsoft.com/office/spreadsheetml/2010/11/ac" url="Z:\1145 - Ginásio Poliesportivo - Coremas\07. Enviados\"/>
    </mc:Choice>
  </mc:AlternateContent>
  <xr:revisionPtr revIDLastSave="0" documentId="13_ncr:1_{0A9A48FA-16BB-44D4-A9F8-78C0BE6B76E5}" xr6:coauthVersionLast="47" xr6:coauthVersionMax="47" xr10:uidLastSave="{00000000-0000-0000-0000-000000000000}"/>
  <bookViews>
    <workbookView xWindow="-120" yWindow="-120" windowWidth="29040" windowHeight="15840" tabRatio="801" activeTab="12" xr2:uid="{00000000-000D-0000-FFFF-FFFF00000000}"/>
  </bookViews>
  <sheets>
    <sheet name="capa" sheetId="17" r:id="rId1"/>
    <sheet name="Dados_Intesidade" sheetId="29" state="hidden" r:id="rId2"/>
    <sheet name="Encargos" sheetId="22" r:id="rId3"/>
    <sheet name="BDI" sheetId="12" r:id="rId4"/>
    <sheet name="BDI-Fornecimento" sheetId="35" r:id="rId5"/>
    <sheet name="Cotação" sheetId="26" r:id="rId6"/>
    <sheet name="Composição" sheetId="16" r:id="rId7"/>
    <sheet name="M.Cálc.Quant." sheetId="10" r:id="rId8"/>
    <sheet name="Planilha2" sheetId="36" state="hidden" r:id="rId9"/>
    <sheet name="Plan.Orçam." sheetId="11" r:id="rId10"/>
    <sheet name="Plan. Orçam. Resumo" sheetId="2" r:id="rId11"/>
    <sheet name="QCI" sheetId="8" r:id="rId12"/>
    <sheet name="Cronog CP financeira" sheetId="19" r:id="rId13"/>
    <sheet name="Planilha1" sheetId="34" state="hidden" r:id="rId14"/>
    <sheet name="Sinapi_Comp-06.2023" sheetId="23" state="hidden" r:id="rId15"/>
    <sheet name="Sinapi_Insum-06.2023" sheetId="24" state="hidden" r:id="rId16"/>
    <sheet name="DIVERSOS" sheetId="33" state="hidden" r:id="rId17"/>
    <sheet name="DER" sheetId="28" state="hidden" r:id="rId18"/>
    <sheet name="GIDUR" sheetId="32" state="hidden" r:id="rId19"/>
  </sheets>
  <definedNames>
    <definedName name="\C" localSheetId="5">#REF!</definedName>
    <definedName name="\C">#REF!</definedName>
    <definedName name="\D" localSheetId="5">#REF!</definedName>
    <definedName name="\D">#REF!</definedName>
    <definedName name="\G" localSheetId="5">#REF!</definedName>
    <definedName name="\G">#REF!</definedName>
    <definedName name="\I" localSheetId="5">#REF!</definedName>
    <definedName name="\I">#REF!</definedName>
    <definedName name="\l" localSheetId="5">#REF!</definedName>
    <definedName name="\l">#REF!</definedName>
    <definedName name="\M" localSheetId="5">#REF!</definedName>
    <definedName name="\M">#REF!</definedName>
    <definedName name="\P" localSheetId="5">#REF!</definedName>
    <definedName name="\P">#REF!</definedName>
    <definedName name="\q" localSheetId="5">#REF!</definedName>
    <definedName name="\q">#REF!</definedName>
    <definedName name="\R" localSheetId="5">#REF!</definedName>
    <definedName name="\R">#REF!</definedName>
    <definedName name="\s" localSheetId="5">#REF!</definedName>
    <definedName name="\s">#REF!</definedName>
    <definedName name="\t" localSheetId="5">#REF!</definedName>
    <definedName name="\t">#REF!</definedName>
    <definedName name="\Y" localSheetId="5">#REF!</definedName>
    <definedName name="\Y">#REF!</definedName>
    <definedName name="_" localSheetId="5">#REF!</definedName>
    <definedName name="_">#REF!</definedName>
    <definedName name="_________sub1" localSheetId="5">#REF!</definedName>
    <definedName name="_________sub1">#REF!</definedName>
    <definedName name="_________sub3" localSheetId="5">#REF!</definedName>
    <definedName name="_________sub3">#REF!</definedName>
    <definedName name="________R">#REF!</definedName>
    <definedName name="________sub1" localSheetId="5">#REF!</definedName>
    <definedName name="________sub1">#REF!</definedName>
    <definedName name="________sub2">#REF!</definedName>
    <definedName name="________sub3" localSheetId="5">#REF!</definedName>
    <definedName name="________sub3">#REF!</definedName>
    <definedName name="________sub4">#REF!</definedName>
    <definedName name="_______MDO1">#REF!</definedName>
    <definedName name="_______MDO2">#REF!</definedName>
    <definedName name="_______R" localSheetId="5">#REF!</definedName>
    <definedName name="_______R">#REF!</definedName>
    <definedName name="_______sub1" localSheetId="5">#REF!</definedName>
    <definedName name="_______sub1">#REF!</definedName>
    <definedName name="_______sub2" localSheetId="5">#REF!</definedName>
    <definedName name="_______sub2">#REF!</definedName>
    <definedName name="_______sub3" localSheetId="5">#REF!</definedName>
    <definedName name="_______sub3">#REF!</definedName>
    <definedName name="_______sub4" localSheetId="5">#REF!</definedName>
    <definedName name="_______sub4">#REF!</definedName>
    <definedName name="______eu2" hidden="1">{#N/A,#N/A,FALSE,"MO (2)"}</definedName>
    <definedName name="______MDO1" localSheetId="5">#REF!</definedName>
    <definedName name="______MDO1">#REF!</definedName>
    <definedName name="______MDO2" localSheetId="5">#REF!</definedName>
    <definedName name="______MDO2">#REF!</definedName>
    <definedName name="______R" localSheetId="5">#REF!</definedName>
    <definedName name="______R">#REF!</definedName>
    <definedName name="______sub1" localSheetId="5">#REF!</definedName>
    <definedName name="______sub1">#REF!</definedName>
    <definedName name="______sub2" localSheetId="5">#REF!</definedName>
    <definedName name="______sub2">#REF!</definedName>
    <definedName name="______sub3" localSheetId="5">#REF!</definedName>
    <definedName name="______sub3">#REF!</definedName>
    <definedName name="______sub4" localSheetId="5">#REF!</definedName>
    <definedName name="______sub4">#REF!</definedName>
    <definedName name="_____eu2" hidden="1">{#N/A,#N/A,FALSE,"MO (2)"}</definedName>
    <definedName name="_____MDO1" localSheetId="5">#REF!</definedName>
    <definedName name="_____MDO1">#REF!</definedName>
    <definedName name="_____MDO2" localSheetId="5">#REF!</definedName>
    <definedName name="_____MDO2">#REF!</definedName>
    <definedName name="_____R" localSheetId="5">#REF!</definedName>
    <definedName name="_____R">#REF!</definedName>
    <definedName name="_____sub1" localSheetId="5">#REF!</definedName>
    <definedName name="_____sub1">#REF!</definedName>
    <definedName name="_____sub2" localSheetId="5">#REF!</definedName>
    <definedName name="_____sub2">#REF!</definedName>
    <definedName name="_____sub3" localSheetId="5">#REF!</definedName>
    <definedName name="_____sub3">#REF!</definedName>
    <definedName name="_____sub4" localSheetId="5">#REF!</definedName>
    <definedName name="_____sub4">#REF!</definedName>
    <definedName name="____eu2" hidden="1">{#N/A,#N/A,FALSE,"MO (2)"}</definedName>
    <definedName name="____IRM1" hidden="1">{#N/A,#N/A,FALSE,"MO (2)"}</definedName>
    <definedName name="____MDO1" localSheetId="5">#REF!</definedName>
    <definedName name="____MDO1">#REF!</definedName>
    <definedName name="____MDO2" localSheetId="5">#REF!</definedName>
    <definedName name="____MDO2">#REF!</definedName>
    <definedName name="____R" localSheetId="5">#REF!</definedName>
    <definedName name="____R">#REF!</definedName>
    <definedName name="____sub1" localSheetId="5">#REF!</definedName>
    <definedName name="____sub1">#REF!</definedName>
    <definedName name="____sub2" localSheetId="5">#REF!</definedName>
    <definedName name="____sub2">#REF!</definedName>
    <definedName name="____sub3" localSheetId="5">#REF!</definedName>
    <definedName name="____sub3">#REF!</definedName>
    <definedName name="____sub4" localSheetId="5">#REF!</definedName>
    <definedName name="____sub4">#REF!</definedName>
    <definedName name="___ELE3" localSheetId="5">#REF!</definedName>
    <definedName name="___ELE3">#REF!</definedName>
    <definedName name="___eu2" hidden="1">{#N/A,#N/A,FALSE,"MO (2)"}</definedName>
    <definedName name="___IRM1" hidden="1">{#N/A,#N/A,FALSE,"MO (2)"}</definedName>
    <definedName name="___MDO1" localSheetId="5">#REF!</definedName>
    <definedName name="___MDO1">#REF!</definedName>
    <definedName name="___MDO2" localSheetId="5">#REF!</definedName>
    <definedName name="___MDO2">#REF!</definedName>
    <definedName name="___R" localSheetId="5">#REF!</definedName>
    <definedName name="___R">#REF!</definedName>
    <definedName name="___sub1" localSheetId="5">#REF!</definedName>
    <definedName name="___sub1">#REF!</definedName>
    <definedName name="___sub2" localSheetId="5">#REF!</definedName>
    <definedName name="___sub2">#REF!</definedName>
    <definedName name="___sub3" localSheetId="5">#REF!</definedName>
    <definedName name="___sub3">#REF!</definedName>
    <definedName name="___sub4" localSheetId="5">#REF!</definedName>
    <definedName name="___sub4">#REF!</definedName>
    <definedName name="___tot1" localSheetId="5">#REF!</definedName>
    <definedName name="___tot1">#REF!</definedName>
    <definedName name="___tot2" localSheetId="5">#REF!</definedName>
    <definedName name="___tot2">#REF!</definedName>
    <definedName name="___tot3" localSheetId="5">#REF!</definedName>
    <definedName name="___tot3">#REF!</definedName>
    <definedName name="___tot4" localSheetId="5">#REF!</definedName>
    <definedName name="___tot4">#REF!</definedName>
    <definedName name="___tot5" localSheetId="5">#REF!</definedName>
    <definedName name="___tot5">#REF!</definedName>
    <definedName name="___tot6" localSheetId="5">#REF!</definedName>
    <definedName name="___tot6">#REF!</definedName>
    <definedName name="___tot7" localSheetId="5">#REF!</definedName>
    <definedName name="___tot7">#REF!</definedName>
    <definedName name="___tot8" localSheetId="5">#REF!</definedName>
    <definedName name="___tot8">#REF!</definedName>
    <definedName name="__bookmark_1">#REF!</definedName>
    <definedName name="__bookmark_10">#REF!</definedName>
    <definedName name="__bookmark_2">#REF!</definedName>
    <definedName name="__bookmark_3">#REF!</definedName>
    <definedName name="__bookmark_4">#REF!</definedName>
    <definedName name="__bookmark_5">#REF!</definedName>
    <definedName name="__bookmark_7">#REF!</definedName>
    <definedName name="__bookmark_8">#REF!</definedName>
    <definedName name="__bookmark_9">#REF!</definedName>
    <definedName name="__ELE1" localSheetId="5">#REF!</definedName>
    <definedName name="__ELE1">#REF!</definedName>
    <definedName name="__ELE2" localSheetId="5">#REF!</definedName>
    <definedName name="__ELE2">#REF!</definedName>
    <definedName name="__ELE3" localSheetId="5">#REF!</definedName>
    <definedName name="__ELE3">#REF!</definedName>
    <definedName name="__eu2" hidden="1">{#N/A,#N/A,FALSE,"MO (2)"}</definedName>
    <definedName name="__IRM1" hidden="1">{#N/A,#N/A,FALSE,"MO (2)"}</definedName>
    <definedName name="__MDO1">#REF!</definedName>
    <definedName name="__MDO2" localSheetId="5">#REF!</definedName>
    <definedName name="__MDO2">#REF!</definedName>
    <definedName name="__R" localSheetId="5">#REF!</definedName>
    <definedName name="__R">#REF!</definedName>
    <definedName name="__sub1" localSheetId="5">#REF!</definedName>
    <definedName name="__sub1">#REF!</definedName>
    <definedName name="__sub2" localSheetId="5">#REF!</definedName>
    <definedName name="__sub2">#REF!</definedName>
    <definedName name="__sub3" localSheetId="5">#REF!</definedName>
    <definedName name="__sub3">#REF!</definedName>
    <definedName name="__sub4" localSheetId="5">#REF!</definedName>
    <definedName name="__sub4">#REF!</definedName>
    <definedName name="__tot1" localSheetId="5">#REF!</definedName>
    <definedName name="__tot1">#REF!</definedName>
    <definedName name="__tot2" localSheetId="5">#REF!</definedName>
    <definedName name="__tot2">#REF!</definedName>
    <definedName name="__tot3" localSheetId="5">#REF!</definedName>
    <definedName name="__tot3">#REF!</definedName>
    <definedName name="__tot4" localSheetId="5">#REF!</definedName>
    <definedName name="__tot4">#REF!</definedName>
    <definedName name="__tot5" localSheetId="5">#REF!</definedName>
    <definedName name="__tot5">#REF!</definedName>
    <definedName name="__tot6" localSheetId="5">#REF!</definedName>
    <definedName name="__tot6">#REF!</definedName>
    <definedName name="__tot7" localSheetId="5">#REF!</definedName>
    <definedName name="__tot7">#REF!</definedName>
    <definedName name="__tot8" localSheetId="5">#REF!</definedName>
    <definedName name="__tot8">#REF!</definedName>
    <definedName name="__xlfn.BAHTTEXT" hidden="1">#NAME?</definedName>
    <definedName name="__xlnm.Print_Titles_2" localSheetId="5">#REF!</definedName>
    <definedName name="__xlnm.Print_Titles_2" localSheetId="12">#REF!</definedName>
    <definedName name="__xlnm.Print_Titles_2">#REF!</definedName>
    <definedName name="_01_09_96" localSheetId="5">#REF!</definedName>
    <definedName name="_01_09_96">#REF!</definedName>
    <definedName name="_A1" localSheetId="5">#REF!</definedName>
    <definedName name="_A1">#REF!</definedName>
    <definedName name="_C" localSheetId="5">#REF!</definedName>
    <definedName name="_C">#REF!</definedName>
    <definedName name="_C_1" localSheetId="5">#REF!</definedName>
    <definedName name="_C_1">#REF!</definedName>
    <definedName name="_cab1" localSheetId="5">#REF!</definedName>
    <definedName name="_cab1">#REF!</definedName>
    <definedName name="_COM010201" localSheetId="5">#REF!</definedName>
    <definedName name="_COM010201">#REF!</definedName>
    <definedName name="_COM010202" localSheetId="5">#REF!</definedName>
    <definedName name="_COM010202">#REF!</definedName>
    <definedName name="_COM010205" localSheetId="5">#REF!</definedName>
    <definedName name="_COM010205">#REF!</definedName>
    <definedName name="_COM010206" localSheetId="5">#REF!</definedName>
    <definedName name="_COM010206">#REF!</definedName>
    <definedName name="_COM010210" localSheetId="5">#REF!</definedName>
    <definedName name="_COM010210">#REF!</definedName>
    <definedName name="_COM010301" localSheetId="5">#REF!</definedName>
    <definedName name="_COM010301">#REF!</definedName>
    <definedName name="_COM010401" localSheetId="5">#REF!</definedName>
    <definedName name="_COM010401">#REF!</definedName>
    <definedName name="_COM010402" localSheetId="5">#REF!</definedName>
    <definedName name="_COM010402">#REF!</definedName>
    <definedName name="_COM010407" localSheetId="5">#REF!</definedName>
    <definedName name="_COM010407">#REF!</definedName>
    <definedName name="_COM010413" localSheetId="5">#REF!</definedName>
    <definedName name="_COM010413">#REF!</definedName>
    <definedName name="_COM010501" localSheetId="5">#REF!</definedName>
    <definedName name="_COM010501">#REF!</definedName>
    <definedName name="_COM010503" localSheetId="5">#REF!</definedName>
    <definedName name="_COM010503">#REF!</definedName>
    <definedName name="_COM010505" localSheetId="5">#REF!</definedName>
    <definedName name="_COM010505">#REF!</definedName>
    <definedName name="_COM010509" localSheetId="5">#REF!</definedName>
    <definedName name="_COM010509">#REF!</definedName>
    <definedName name="_COM010512" localSheetId="5">#REF!</definedName>
    <definedName name="_COM010512">#REF!</definedName>
    <definedName name="_COM010518" localSheetId="5">#REF!</definedName>
    <definedName name="_COM010518">#REF!</definedName>
    <definedName name="_COM010519" localSheetId="5">#REF!</definedName>
    <definedName name="_COM010519">#REF!</definedName>
    <definedName name="_COM010521" localSheetId="5">#REF!</definedName>
    <definedName name="_COM010521">#REF!</definedName>
    <definedName name="_COM010523" localSheetId="5">#REF!</definedName>
    <definedName name="_COM010523">#REF!</definedName>
    <definedName name="_COM010532" localSheetId="5">#REF!</definedName>
    <definedName name="_COM010532">#REF!</definedName>
    <definedName name="_COM010533" localSheetId="5">#REF!</definedName>
    <definedName name="_COM010533">#REF!</definedName>
    <definedName name="_COM010536" localSheetId="5">#REF!</definedName>
    <definedName name="_COM010536">#REF!</definedName>
    <definedName name="_COM010701" localSheetId="5">#REF!</definedName>
    <definedName name="_COM010701">#REF!</definedName>
    <definedName name="_COM010703" localSheetId="5">#REF!</definedName>
    <definedName name="_COM010703">#REF!</definedName>
    <definedName name="_COM010705" localSheetId="5">#REF!</definedName>
    <definedName name="_COM010705">#REF!</definedName>
    <definedName name="_COM010708" localSheetId="5">#REF!</definedName>
    <definedName name="_COM010708">#REF!</definedName>
    <definedName name="_COM010710" localSheetId="5">#REF!</definedName>
    <definedName name="_COM010710">#REF!</definedName>
    <definedName name="_COM010712" localSheetId="5">#REF!</definedName>
    <definedName name="_COM010712">#REF!</definedName>
    <definedName name="_COM010717" localSheetId="5">#REF!</definedName>
    <definedName name="_COM010717">#REF!</definedName>
    <definedName name="_COM010718" localSheetId="5">#REF!</definedName>
    <definedName name="_COM010718">#REF!</definedName>
    <definedName name="_COM020201" localSheetId="5">#REF!</definedName>
    <definedName name="_COM020201">#REF!</definedName>
    <definedName name="_COM020205" localSheetId="5">#REF!</definedName>
    <definedName name="_COM020205">#REF!</definedName>
    <definedName name="_COM020211" localSheetId="5">#REF!</definedName>
    <definedName name="_COM020211">#REF!</definedName>
    <definedName name="_COM020217" localSheetId="5">#REF!</definedName>
    <definedName name="_COM020217">#REF!</definedName>
    <definedName name="_COM030102" localSheetId="5">#REF!</definedName>
    <definedName name="_COM030102">#REF!</definedName>
    <definedName name="_COM030201" localSheetId="5">#REF!</definedName>
    <definedName name="_COM030201">#REF!</definedName>
    <definedName name="_COM030303" localSheetId="5">#REF!</definedName>
    <definedName name="_COM030303">#REF!</definedName>
    <definedName name="_COM030317" localSheetId="5">#REF!</definedName>
    <definedName name="_COM030317">#REF!</definedName>
    <definedName name="_COM040101" localSheetId="5">#REF!</definedName>
    <definedName name="_COM040101">#REF!</definedName>
    <definedName name="_COM040202" localSheetId="5">#REF!</definedName>
    <definedName name="_COM040202">#REF!</definedName>
    <definedName name="_COM050103" localSheetId="5">#REF!</definedName>
    <definedName name="_COM050103">#REF!</definedName>
    <definedName name="_COM050207" localSheetId="5">#REF!</definedName>
    <definedName name="_COM050207">#REF!</definedName>
    <definedName name="_COM060101" localSheetId="5">#REF!</definedName>
    <definedName name="_COM060101">#REF!</definedName>
    <definedName name="_COM080101" localSheetId="5">#REF!</definedName>
    <definedName name="_COM080101">#REF!</definedName>
    <definedName name="_COM080310" localSheetId="5">#REF!</definedName>
    <definedName name="_COM080310">#REF!</definedName>
    <definedName name="_COM090101" localSheetId="5">#REF!</definedName>
    <definedName name="_COM090101">#REF!</definedName>
    <definedName name="_COM100302" localSheetId="5">#REF!</definedName>
    <definedName name="_COM100302">#REF!</definedName>
    <definedName name="_COM110101" localSheetId="5">#REF!</definedName>
    <definedName name="_COM110101">#REF!</definedName>
    <definedName name="_COM110104" localSheetId="5">#REF!</definedName>
    <definedName name="_COM110104">#REF!</definedName>
    <definedName name="_COM110107" localSheetId="5">#REF!</definedName>
    <definedName name="_COM110107">#REF!</definedName>
    <definedName name="_COM120101" localSheetId="5">#REF!</definedName>
    <definedName name="_COM120101">#REF!</definedName>
    <definedName name="_COM120105" localSheetId="5">#REF!</definedName>
    <definedName name="_COM120105">#REF!</definedName>
    <definedName name="_COM120106" localSheetId="5">#REF!</definedName>
    <definedName name="_COM120106">#REF!</definedName>
    <definedName name="_COM120107" localSheetId="5">#REF!</definedName>
    <definedName name="_COM120107">#REF!</definedName>
    <definedName name="_COM120110" localSheetId="5">#REF!</definedName>
    <definedName name="_COM120110">#REF!</definedName>
    <definedName name="_COM120150" localSheetId="5">#REF!</definedName>
    <definedName name="_COM120150">#REF!</definedName>
    <definedName name="_COM130101" localSheetId="5">#REF!</definedName>
    <definedName name="_COM130101">#REF!</definedName>
    <definedName name="_COM130103" localSheetId="5">#REF!</definedName>
    <definedName name="_COM130103">#REF!</definedName>
    <definedName name="_COM130304" localSheetId="5">#REF!</definedName>
    <definedName name="_COM130304">#REF!</definedName>
    <definedName name="_COM130401" localSheetId="5">#REF!</definedName>
    <definedName name="_COM130401">#REF!</definedName>
    <definedName name="_COM140102" localSheetId="5">#REF!</definedName>
    <definedName name="_COM140102">#REF!</definedName>
    <definedName name="_COM140109" localSheetId="5">#REF!</definedName>
    <definedName name="_COM140109">#REF!</definedName>
    <definedName name="_COM140113" localSheetId="5">#REF!</definedName>
    <definedName name="_COM140113">#REF!</definedName>
    <definedName name="_COM140122" localSheetId="5">#REF!</definedName>
    <definedName name="_COM140122">#REF!</definedName>
    <definedName name="_COM140126" localSheetId="5">#REF!</definedName>
    <definedName name="_COM140126">#REF!</definedName>
    <definedName name="_COM140129" localSheetId="5">#REF!</definedName>
    <definedName name="_COM140129">#REF!</definedName>
    <definedName name="_COM140135" localSheetId="5">#REF!</definedName>
    <definedName name="_COM140135">#REF!</definedName>
    <definedName name="_COM140143" localSheetId="5">#REF!</definedName>
    <definedName name="_COM140143">#REF!</definedName>
    <definedName name="_COM140145" localSheetId="5">#REF!</definedName>
    <definedName name="_COM140145">#REF!</definedName>
    <definedName name="_COM150130" localSheetId="5">#REF!</definedName>
    <definedName name="_COM150130">#REF!</definedName>
    <definedName name="_COM170101" localSheetId="5">#REF!</definedName>
    <definedName name="_COM170101">#REF!</definedName>
    <definedName name="_COM170102" localSheetId="5">#REF!</definedName>
    <definedName name="_COM170102">#REF!</definedName>
    <definedName name="_COM170103" localSheetId="5">#REF!</definedName>
    <definedName name="_COM170103">#REF!</definedName>
    <definedName name="_cron." hidden="1">#REF!</definedName>
    <definedName name="_D" localSheetId="5">#REF!</definedName>
    <definedName name="_D">#REF!</definedName>
    <definedName name="_D_1" localSheetId="5">#REF!</definedName>
    <definedName name="_D_1">#REF!</definedName>
    <definedName name="_ELE1" localSheetId="5">#REF!</definedName>
    <definedName name="_ELE1">#REF!</definedName>
    <definedName name="_ELE2" localSheetId="5">#REF!</definedName>
    <definedName name="_ELE2">#REF!</definedName>
    <definedName name="_ELE3" localSheetId="5">#REF!</definedName>
    <definedName name="_ELE3">#REF!</definedName>
    <definedName name="_eu2" hidden="1">{#N/A,#N/A,FALSE,"MO (2)"}</definedName>
    <definedName name="_FCCEMED_" localSheetId="5">#REF!</definedName>
    <definedName name="_FCCEMED_">#REF!</definedName>
    <definedName name="_Fill" localSheetId="5" hidden="1">#REF!</definedName>
    <definedName name="_Fill" hidden="1">#REF!</definedName>
    <definedName name="_xlnm._FilterDatabase" localSheetId="6" hidden="1">Composição!$B$11:$J$49</definedName>
    <definedName name="_xlnm._FilterDatabase" localSheetId="17" hidden="1">DER!$A$2:$E$2</definedName>
    <definedName name="_xlnm._FilterDatabase" localSheetId="7" hidden="1">'M.Cálc.Quant.'!$A$13:$AI$338</definedName>
    <definedName name="_xlnm._FilterDatabase" localSheetId="10" hidden="1">'Plan. Orçam. Resumo'!$A$12:$Q$30</definedName>
    <definedName name="_xlnm._FilterDatabase" localSheetId="9" hidden="1">'Plan.Orçam.'!$C$12:$O$247</definedName>
    <definedName name="_xlnm._FilterDatabase" localSheetId="14" hidden="1">'Sinapi_Comp-06.2023'!$A$7:$L$6861</definedName>
    <definedName name="_xlnm._FilterDatabase" localSheetId="15" hidden="1">'Sinapi_Insum-06.2023'!$A$7:$WVM$5196</definedName>
    <definedName name="_G" localSheetId="5">#REF!</definedName>
    <definedName name="_G">#REF!</definedName>
    <definedName name="_G_1" localSheetId="5">#REF!</definedName>
    <definedName name="_G_1">#REF!</definedName>
    <definedName name="_GLB2" localSheetId="5">#REF!</definedName>
    <definedName name="_GLB2">#REF!</definedName>
    <definedName name="_GOTO_D1_" localSheetId="5">#REF!</definedName>
    <definedName name="_GOTO_D1_">#REF!</definedName>
    <definedName name="_GOTO_E1_" localSheetId="5">#REF!</definedName>
    <definedName name="_GOTO_E1_">#REF!</definedName>
    <definedName name="_GOTO_N1_" localSheetId="5">#REF!</definedName>
    <definedName name="_GOTO_N1_">#REF!</definedName>
    <definedName name="_HOME__" localSheetId="5">#REF!</definedName>
    <definedName name="_HOME__">#REF!</definedName>
    <definedName name="_I" localSheetId="5">#REF!</definedName>
    <definedName name="_I">#REF!</definedName>
    <definedName name="_I_1" localSheetId="5">#REF!</definedName>
    <definedName name="_I_1">#REF!</definedName>
    <definedName name="_i3" localSheetId="5">#REF!</definedName>
    <definedName name="_i3">#REF!</definedName>
    <definedName name="_IRM1" hidden="1">{#N/A,#N/A,FALSE,"MO (2)"}</definedName>
    <definedName name="_Key1" localSheetId="5" hidden="1">#REF!</definedName>
    <definedName name="_Key1" hidden="1">#REF!</definedName>
    <definedName name="_M" localSheetId="5">#REF!</definedName>
    <definedName name="_M">#REF!</definedName>
    <definedName name="_M_1" localSheetId="5">#REF!</definedName>
    <definedName name="_M_1">#REF!</definedName>
    <definedName name="_MAO010201" localSheetId="5">#REF!</definedName>
    <definedName name="_MAO010201">#REF!</definedName>
    <definedName name="_MAO010202" localSheetId="5">#REF!</definedName>
    <definedName name="_MAO010202">#REF!</definedName>
    <definedName name="_MAO010205" localSheetId="5">#REF!</definedName>
    <definedName name="_MAO010205">#REF!</definedName>
    <definedName name="_MAO010206" localSheetId="5">#REF!</definedName>
    <definedName name="_MAO010206">#REF!</definedName>
    <definedName name="_MAO010210" localSheetId="5">#REF!</definedName>
    <definedName name="_MAO010210">#REF!</definedName>
    <definedName name="_MAO010401" localSheetId="5">#REF!</definedName>
    <definedName name="_MAO010401">#REF!</definedName>
    <definedName name="_MAO010402" localSheetId="5">#REF!</definedName>
    <definedName name="_MAO010402">#REF!</definedName>
    <definedName name="_MAO010407" localSheetId="5">#REF!</definedName>
    <definedName name="_MAO010407">#REF!</definedName>
    <definedName name="_MAO010413" localSheetId="5">#REF!</definedName>
    <definedName name="_MAO010413">#REF!</definedName>
    <definedName name="_MAO010501" localSheetId="5">#REF!</definedName>
    <definedName name="_MAO010501">#REF!</definedName>
    <definedName name="_MAO010503" localSheetId="5">#REF!</definedName>
    <definedName name="_MAO010503">#REF!</definedName>
    <definedName name="_MAO010505" localSheetId="5">#REF!</definedName>
    <definedName name="_MAO010505">#REF!</definedName>
    <definedName name="_MAO010509" localSheetId="5">#REF!</definedName>
    <definedName name="_MAO010509">#REF!</definedName>
    <definedName name="_MAO010512" localSheetId="5">#REF!</definedName>
    <definedName name="_MAO010512">#REF!</definedName>
    <definedName name="_MAO010518" localSheetId="5">#REF!</definedName>
    <definedName name="_MAO010518">#REF!</definedName>
    <definedName name="_MAO010519" localSheetId="5">#REF!</definedName>
    <definedName name="_MAO010519">#REF!</definedName>
    <definedName name="_MAO010521" localSheetId="5">#REF!</definedName>
    <definedName name="_MAO010521">#REF!</definedName>
    <definedName name="_MAO010523" localSheetId="5">#REF!</definedName>
    <definedName name="_MAO010523">#REF!</definedName>
    <definedName name="_MAO010532" localSheetId="5">#REF!</definedName>
    <definedName name="_MAO010532">#REF!</definedName>
    <definedName name="_MAO010533" localSheetId="5">#REF!</definedName>
    <definedName name="_MAO010533">#REF!</definedName>
    <definedName name="_MAO010536" localSheetId="5">#REF!</definedName>
    <definedName name="_MAO010536">#REF!</definedName>
    <definedName name="_MAO010701" localSheetId="5">#REF!</definedName>
    <definedName name="_MAO010701">#REF!</definedName>
    <definedName name="_MAO010703" localSheetId="5">#REF!</definedName>
    <definedName name="_MAO010703">#REF!</definedName>
    <definedName name="_MAO010705" localSheetId="5">#REF!</definedName>
    <definedName name="_MAO010705">#REF!</definedName>
    <definedName name="_MAO010708" localSheetId="5">#REF!</definedName>
    <definedName name="_MAO010708">#REF!</definedName>
    <definedName name="_MAO010710" localSheetId="5">#REF!</definedName>
    <definedName name="_MAO010710">#REF!</definedName>
    <definedName name="_MAO010712" localSheetId="5">#REF!</definedName>
    <definedName name="_MAO010712">#REF!</definedName>
    <definedName name="_MAO010717" localSheetId="5">#REF!</definedName>
    <definedName name="_MAO010717">#REF!</definedName>
    <definedName name="_MAO020201" localSheetId="5">#REF!</definedName>
    <definedName name="_MAO020201">#REF!</definedName>
    <definedName name="_MAO020205" localSheetId="5">#REF!</definedName>
    <definedName name="_MAO020205">#REF!</definedName>
    <definedName name="_MAO020211" localSheetId="5">#REF!</definedName>
    <definedName name="_MAO020211">#REF!</definedName>
    <definedName name="_MAO020217" localSheetId="5">#REF!</definedName>
    <definedName name="_MAO020217">#REF!</definedName>
    <definedName name="_MAO030102" localSheetId="5">#REF!</definedName>
    <definedName name="_MAO030102">#REF!</definedName>
    <definedName name="_MAO030201" localSheetId="5">#REF!</definedName>
    <definedName name="_MAO030201">#REF!</definedName>
    <definedName name="_MAO030303" localSheetId="5">#REF!</definedName>
    <definedName name="_MAO030303">#REF!</definedName>
    <definedName name="_MAO030317" localSheetId="5">#REF!</definedName>
    <definedName name="_MAO030317">#REF!</definedName>
    <definedName name="_MAO040101" localSheetId="5">#REF!</definedName>
    <definedName name="_MAO040101">#REF!</definedName>
    <definedName name="_MAO040202" localSheetId="5">#REF!</definedName>
    <definedName name="_MAO040202">#REF!</definedName>
    <definedName name="_MAO050103" localSheetId="5">#REF!</definedName>
    <definedName name="_MAO050103">#REF!</definedName>
    <definedName name="_MAO050207" localSheetId="5">#REF!</definedName>
    <definedName name="_MAO050207">#REF!</definedName>
    <definedName name="_MAO060101" localSheetId="5">#REF!</definedName>
    <definedName name="_MAO060101">#REF!</definedName>
    <definedName name="_MAO080310" localSheetId="5">#REF!</definedName>
    <definedName name="_MAO080310">#REF!</definedName>
    <definedName name="_MAO090101" localSheetId="5">#REF!</definedName>
    <definedName name="_MAO090101">#REF!</definedName>
    <definedName name="_MAO110101" localSheetId="5">#REF!</definedName>
    <definedName name="_MAO110101">#REF!</definedName>
    <definedName name="_MAO110104" localSheetId="5">#REF!</definedName>
    <definedName name="_MAO110104">#REF!</definedName>
    <definedName name="_MAO110107" localSheetId="5">#REF!</definedName>
    <definedName name="_MAO110107">#REF!</definedName>
    <definedName name="_MAO120101" localSheetId="5">#REF!</definedName>
    <definedName name="_MAO120101">#REF!</definedName>
    <definedName name="_MAO120105" localSheetId="5">#REF!</definedName>
    <definedName name="_MAO120105">#REF!</definedName>
    <definedName name="_MAO120106" localSheetId="5">#REF!</definedName>
    <definedName name="_MAO120106">#REF!</definedName>
    <definedName name="_MAO120107" localSheetId="5">#REF!</definedName>
    <definedName name="_MAO120107">#REF!</definedName>
    <definedName name="_MAO120110" localSheetId="5">#REF!</definedName>
    <definedName name="_MAO120110">#REF!</definedName>
    <definedName name="_MAO120150" localSheetId="5">#REF!</definedName>
    <definedName name="_MAO120150">#REF!</definedName>
    <definedName name="_MAO130101" localSheetId="5">#REF!</definedName>
    <definedName name="_MAO130101">#REF!</definedName>
    <definedName name="_MAO130103" localSheetId="5">#REF!</definedName>
    <definedName name="_MAO130103">#REF!</definedName>
    <definedName name="_MAO130304" localSheetId="5">#REF!</definedName>
    <definedName name="_MAO130304">#REF!</definedName>
    <definedName name="_MAO130401" localSheetId="5">#REF!</definedName>
    <definedName name="_MAO130401">#REF!</definedName>
    <definedName name="_MAO140102" localSheetId="5">#REF!</definedName>
    <definedName name="_MAO140102">#REF!</definedName>
    <definedName name="_MAO140109" localSheetId="5">#REF!</definedName>
    <definedName name="_MAO140109">#REF!</definedName>
    <definedName name="_MAO140113" localSheetId="5">#REF!</definedName>
    <definedName name="_MAO140113">#REF!</definedName>
    <definedName name="_MAO140122" localSheetId="5">#REF!</definedName>
    <definedName name="_MAO140122">#REF!</definedName>
    <definedName name="_MAO140126" localSheetId="5">#REF!</definedName>
    <definedName name="_MAO140126">#REF!</definedName>
    <definedName name="_MAO140129" localSheetId="5">#REF!</definedName>
    <definedName name="_MAO140129">#REF!</definedName>
    <definedName name="_MAO140135" localSheetId="5">#REF!</definedName>
    <definedName name="_MAO140135">#REF!</definedName>
    <definedName name="_MAO140143" localSheetId="5">#REF!</definedName>
    <definedName name="_MAO140143">#REF!</definedName>
    <definedName name="_MAO140145" localSheetId="5">#REF!</definedName>
    <definedName name="_MAO140145">#REF!</definedName>
    <definedName name="_MAT010301" localSheetId="5">#REF!</definedName>
    <definedName name="_MAT010301">#REF!</definedName>
    <definedName name="_MAT010401" localSheetId="5">#REF!</definedName>
    <definedName name="_MAT010401">#REF!</definedName>
    <definedName name="_MAT010402" localSheetId="5">#REF!</definedName>
    <definedName name="_MAT010402">#REF!</definedName>
    <definedName name="_MAT010407" localSheetId="5">#REF!</definedName>
    <definedName name="_MAT010407">#REF!</definedName>
    <definedName name="_MAT010413" localSheetId="5">#REF!</definedName>
    <definedName name="_MAT010413">#REF!</definedName>
    <definedName name="_MAT010536" localSheetId="5">#REF!</definedName>
    <definedName name="_MAT010536">#REF!</definedName>
    <definedName name="_MAT010703" localSheetId="5">#REF!</definedName>
    <definedName name="_MAT010703">#REF!</definedName>
    <definedName name="_MAT010708" localSheetId="5">#REF!</definedName>
    <definedName name="_MAT010708">#REF!</definedName>
    <definedName name="_MAT010710" localSheetId="5">#REF!</definedName>
    <definedName name="_MAT010710">#REF!</definedName>
    <definedName name="_MAT010718" localSheetId="5">#REF!</definedName>
    <definedName name="_MAT010718">#REF!</definedName>
    <definedName name="_MAT020201" localSheetId="5">#REF!</definedName>
    <definedName name="_MAT020201">#REF!</definedName>
    <definedName name="_MAT020205" localSheetId="5">#REF!</definedName>
    <definedName name="_MAT020205">#REF!</definedName>
    <definedName name="_MAT020211" localSheetId="5">#REF!</definedName>
    <definedName name="_MAT020211">#REF!</definedName>
    <definedName name="_MAT030102" localSheetId="5">#REF!</definedName>
    <definedName name="_MAT030102">#REF!</definedName>
    <definedName name="_MAT030201" localSheetId="5">#REF!</definedName>
    <definedName name="_MAT030201">#REF!</definedName>
    <definedName name="_MAT030303" localSheetId="5">#REF!</definedName>
    <definedName name="_MAT030303">#REF!</definedName>
    <definedName name="_MAT030317" localSheetId="5">#REF!</definedName>
    <definedName name="_MAT030317">#REF!</definedName>
    <definedName name="_MAT040101" localSheetId="5">#REF!</definedName>
    <definedName name="_MAT040101">#REF!</definedName>
    <definedName name="_MAT040202" localSheetId="5">#REF!</definedName>
    <definedName name="_MAT040202">#REF!</definedName>
    <definedName name="_MAT050103" localSheetId="5">#REF!</definedName>
    <definedName name="_MAT050103">#REF!</definedName>
    <definedName name="_MAT050207" localSheetId="5">#REF!</definedName>
    <definedName name="_MAT050207">#REF!</definedName>
    <definedName name="_MAT060101" localSheetId="5">#REF!</definedName>
    <definedName name="_MAT060101">#REF!</definedName>
    <definedName name="_MAT080101" localSheetId="5">#REF!</definedName>
    <definedName name="_MAT080101">#REF!</definedName>
    <definedName name="_MAT080310" localSheetId="5">#REF!</definedName>
    <definedName name="_MAT080310">#REF!</definedName>
    <definedName name="_MAT090101" localSheetId="5">#REF!</definedName>
    <definedName name="_MAT090101">#REF!</definedName>
    <definedName name="_MAT100302" localSheetId="5">#REF!</definedName>
    <definedName name="_MAT100302">#REF!</definedName>
    <definedName name="_MAT110101" localSheetId="5">#REF!</definedName>
    <definedName name="_MAT110101">#REF!</definedName>
    <definedName name="_MAT110104" localSheetId="5">#REF!</definedName>
    <definedName name="_MAT110104">#REF!</definedName>
    <definedName name="_MAT110107" localSheetId="5">#REF!</definedName>
    <definedName name="_MAT110107">#REF!</definedName>
    <definedName name="_MAT120101" localSheetId="5">#REF!</definedName>
    <definedName name="_MAT120101">#REF!</definedName>
    <definedName name="_MAT120105" localSheetId="5">#REF!</definedName>
    <definedName name="_MAT120105">#REF!</definedName>
    <definedName name="_MAT120106" localSheetId="5">#REF!</definedName>
    <definedName name="_MAT120106">#REF!</definedName>
    <definedName name="_MAT120107" localSheetId="5">#REF!</definedName>
    <definedName name="_MAT120107">#REF!</definedName>
    <definedName name="_MAT120110" localSheetId="5">#REF!</definedName>
    <definedName name="_MAT120110">#REF!</definedName>
    <definedName name="_MAT120150" localSheetId="5">#REF!</definedName>
    <definedName name="_MAT120150">#REF!</definedName>
    <definedName name="_MAT130101" localSheetId="5">#REF!</definedName>
    <definedName name="_MAT130101">#REF!</definedName>
    <definedName name="_MAT130103" localSheetId="5">#REF!</definedName>
    <definedName name="_MAT130103">#REF!</definedName>
    <definedName name="_MAT130304" localSheetId="5">#REF!</definedName>
    <definedName name="_MAT130304">#REF!</definedName>
    <definedName name="_MAT130401" localSheetId="5">#REF!</definedName>
    <definedName name="_MAT130401">#REF!</definedName>
    <definedName name="_MAT140102" localSheetId="5">#REF!</definedName>
    <definedName name="_MAT140102">#REF!</definedName>
    <definedName name="_MAT140109" localSheetId="5">#REF!</definedName>
    <definedName name="_MAT140109">#REF!</definedName>
    <definedName name="_MAT140113" localSheetId="5">#REF!</definedName>
    <definedName name="_MAT140113">#REF!</definedName>
    <definedName name="_MAT140122" localSheetId="5">#REF!</definedName>
    <definedName name="_MAT140122">#REF!</definedName>
    <definedName name="_MAT140126" localSheetId="5">#REF!</definedName>
    <definedName name="_MAT140126">#REF!</definedName>
    <definedName name="_MAT140129" localSheetId="5">#REF!</definedName>
    <definedName name="_MAT140129">#REF!</definedName>
    <definedName name="_MAT140135" localSheetId="5">#REF!</definedName>
    <definedName name="_MAT140135">#REF!</definedName>
    <definedName name="_MAT140143" localSheetId="5">#REF!</definedName>
    <definedName name="_MAT140143">#REF!</definedName>
    <definedName name="_MAT140145" localSheetId="5">#REF!</definedName>
    <definedName name="_MAT140145">#REF!</definedName>
    <definedName name="_MAT150130" localSheetId="5">#REF!</definedName>
    <definedName name="_MAT150130">#REF!</definedName>
    <definedName name="_MAT170101" localSheetId="5">#REF!</definedName>
    <definedName name="_MAT170101">#REF!</definedName>
    <definedName name="_MAT170102" localSheetId="5">#REF!</definedName>
    <definedName name="_MAT170102">#REF!</definedName>
    <definedName name="_MAT170103" localSheetId="5">#REF!</definedName>
    <definedName name="_MAT170103">#REF!</definedName>
    <definedName name="_MatMult_A" localSheetId="5" hidden="1">#REF!</definedName>
    <definedName name="_MatMult_A" hidden="1">#REF!</definedName>
    <definedName name="_MatMult_AxB" localSheetId="5" hidden="1">#REF!</definedName>
    <definedName name="_MatMult_AxB" hidden="1">#REF!</definedName>
    <definedName name="_MatMult_B" localSheetId="5" hidden="1">#REF!</definedName>
    <definedName name="_MatMult_B" hidden="1">#REF!</definedName>
    <definedName name="_MDO1">#REF!</definedName>
    <definedName name="_MDO2">#REF!</definedName>
    <definedName name="_MNSJS" localSheetId="5">#REF!</definedName>
    <definedName name="_MNSJS">#REF!</definedName>
    <definedName name="_Order1" hidden="1">255</definedName>
    <definedName name="_P" localSheetId="5">#REF!</definedName>
    <definedName name="_P">#REF!</definedName>
    <definedName name="_P_1" localSheetId="5">#REF!</definedName>
    <definedName name="_P_1">#REF!</definedName>
    <definedName name="_Parse_In" localSheetId="5" hidden="1">#REF!</definedName>
    <definedName name="_Parse_In" hidden="1">#REF!</definedName>
    <definedName name="_Parse_Out" localSheetId="5" hidden="1">#REF!</definedName>
    <definedName name="_Parse_Out" hidden="1">#REF!</definedName>
    <definedName name="_PL1" localSheetId="5">#REF!</definedName>
    <definedName name="_PL1">#REF!</definedName>
    <definedName name="_PPOS015Q_AGPQ_">#REF!</definedName>
    <definedName name="_PPOS015Q_AGPQ__6">#REF!</definedName>
    <definedName name="_PRE010201" localSheetId="5">#REF!</definedName>
    <definedName name="_PRE010201">#REF!</definedName>
    <definedName name="_PRE010202" localSheetId="5">#REF!</definedName>
    <definedName name="_PRE010202">#REF!</definedName>
    <definedName name="_PRE010205" localSheetId="5">#REF!</definedName>
    <definedName name="_PRE010205">#REF!</definedName>
    <definedName name="_PRE010206" localSheetId="5">#REF!</definedName>
    <definedName name="_PRE010206">#REF!</definedName>
    <definedName name="_PRE010210" localSheetId="5">#REF!</definedName>
    <definedName name="_PRE010210">#REF!</definedName>
    <definedName name="_PRE010301" localSheetId="5">#REF!</definedName>
    <definedName name="_PRE010301">#REF!</definedName>
    <definedName name="_PRE010401" localSheetId="5">#REF!</definedName>
    <definedName name="_PRE010401">#REF!</definedName>
    <definedName name="_PRE010402" localSheetId="5">#REF!</definedName>
    <definedName name="_PRE010402">#REF!</definedName>
    <definedName name="_PRE010407" localSheetId="5">#REF!</definedName>
    <definedName name="_PRE010407">#REF!</definedName>
    <definedName name="_PRE010413" localSheetId="5">#REF!</definedName>
    <definedName name="_PRE010413">#REF!</definedName>
    <definedName name="_PRE010501" localSheetId="5">#REF!</definedName>
    <definedName name="_PRE010501">#REF!</definedName>
    <definedName name="_PRE010503" localSheetId="5">#REF!</definedName>
    <definedName name="_PRE010503">#REF!</definedName>
    <definedName name="_PRE010505" localSheetId="5">#REF!</definedName>
    <definedName name="_PRE010505">#REF!</definedName>
    <definedName name="_PRE010509" localSheetId="5">#REF!</definedName>
    <definedName name="_PRE010509">#REF!</definedName>
    <definedName name="_PRE010512" localSheetId="5">#REF!</definedName>
    <definedName name="_PRE010512">#REF!</definedName>
    <definedName name="_PRE010518" localSheetId="5">#REF!</definedName>
    <definedName name="_PRE010518">#REF!</definedName>
    <definedName name="_PRE010519" localSheetId="5">#REF!</definedName>
    <definedName name="_PRE010519">#REF!</definedName>
    <definedName name="_PRE010521" localSheetId="5">#REF!</definedName>
    <definedName name="_PRE010521">#REF!</definedName>
    <definedName name="_PRE010523" localSheetId="5">#REF!</definedName>
    <definedName name="_PRE010523">#REF!</definedName>
    <definedName name="_PRE010532" localSheetId="5">#REF!</definedName>
    <definedName name="_PRE010532">#REF!</definedName>
    <definedName name="_PRE010533" localSheetId="5">#REF!</definedName>
    <definedName name="_PRE010533">#REF!</definedName>
    <definedName name="_PRE010536" localSheetId="5">#REF!</definedName>
    <definedName name="_PRE010536">#REF!</definedName>
    <definedName name="_PRE010701" localSheetId="5">#REF!</definedName>
    <definedName name="_PRE010701">#REF!</definedName>
    <definedName name="_PRE010703" localSheetId="5">#REF!</definedName>
    <definedName name="_PRE010703">#REF!</definedName>
    <definedName name="_PRE010705" localSheetId="5">#REF!</definedName>
    <definedName name="_PRE010705">#REF!</definedName>
    <definedName name="_PRE010708" localSheetId="5">#REF!</definedName>
    <definedName name="_PRE010708">#REF!</definedName>
    <definedName name="_PRE010710" localSheetId="5">#REF!</definedName>
    <definedName name="_PRE010710">#REF!</definedName>
    <definedName name="_PRE010712" localSheetId="5">#REF!</definedName>
    <definedName name="_PRE010712">#REF!</definedName>
    <definedName name="_PRE010717" localSheetId="5">#REF!</definedName>
    <definedName name="_PRE010717">#REF!</definedName>
    <definedName name="_PRE010718" localSheetId="5">#REF!</definedName>
    <definedName name="_PRE010718">#REF!</definedName>
    <definedName name="_PRE020201" localSheetId="5">#REF!</definedName>
    <definedName name="_PRE020201">#REF!</definedName>
    <definedName name="_PRE020205" localSheetId="5">#REF!</definedName>
    <definedName name="_PRE020205">#REF!</definedName>
    <definedName name="_PRE020211" localSheetId="5">#REF!</definedName>
    <definedName name="_PRE020211">#REF!</definedName>
    <definedName name="_PRE020217" localSheetId="5">#REF!</definedName>
    <definedName name="_PRE020217">#REF!</definedName>
    <definedName name="_PRE030102" localSheetId="5">#REF!</definedName>
    <definedName name="_PRE030102">#REF!</definedName>
    <definedName name="_PRE030201" localSheetId="5">#REF!</definedName>
    <definedName name="_PRE030201">#REF!</definedName>
    <definedName name="_PRE030303" localSheetId="5">#REF!</definedName>
    <definedName name="_PRE030303">#REF!</definedName>
    <definedName name="_PRE030317" localSheetId="5">#REF!</definedName>
    <definedName name="_PRE030317">#REF!</definedName>
    <definedName name="_PRE040101" localSheetId="5">#REF!</definedName>
    <definedName name="_PRE040101">#REF!</definedName>
    <definedName name="_PRE040202" localSheetId="5">#REF!</definedName>
    <definedName name="_PRE040202">#REF!</definedName>
    <definedName name="_PRE050103" localSheetId="5">#REF!</definedName>
    <definedName name="_PRE050103">#REF!</definedName>
    <definedName name="_PRE050207" localSheetId="5">#REF!</definedName>
    <definedName name="_PRE050207">#REF!</definedName>
    <definedName name="_PRE060101" localSheetId="5">#REF!</definedName>
    <definedName name="_PRE060101">#REF!</definedName>
    <definedName name="_PRE080101" localSheetId="5">#REF!</definedName>
    <definedName name="_PRE080101">#REF!</definedName>
    <definedName name="_PRE080310" localSheetId="5">#REF!</definedName>
    <definedName name="_PRE080310">#REF!</definedName>
    <definedName name="_PRE090101" localSheetId="5">#REF!</definedName>
    <definedName name="_PRE090101">#REF!</definedName>
    <definedName name="_PRE100302" localSheetId="5">#REF!</definedName>
    <definedName name="_PRE100302">#REF!</definedName>
    <definedName name="_PRE110101" localSheetId="5">#REF!</definedName>
    <definedName name="_PRE110101">#REF!</definedName>
    <definedName name="_PRE110104" localSheetId="5">#REF!</definedName>
    <definedName name="_PRE110104">#REF!</definedName>
    <definedName name="_PRE110107" localSheetId="5">#REF!</definedName>
    <definedName name="_PRE110107">#REF!</definedName>
    <definedName name="_PRE120101" localSheetId="5">#REF!</definedName>
    <definedName name="_PRE120101">#REF!</definedName>
    <definedName name="_PRE120105" localSheetId="5">#REF!</definedName>
    <definedName name="_PRE120105">#REF!</definedName>
    <definedName name="_PRE120106" localSheetId="5">#REF!</definedName>
    <definedName name="_PRE120106">#REF!</definedName>
    <definedName name="_PRE120107" localSheetId="5">#REF!</definedName>
    <definedName name="_PRE120107">#REF!</definedName>
    <definedName name="_PRE120110" localSheetId="5">#REF!</definedName>
    <definedName name="_PRE120110">#REF!</definedName>
    <definedName name="_PRE120150" localSheetId="5">#REF!</definedName>
    <definedName name="_PRE120150">#REF!</definedName>
    <definedName name="_PRE130101" localSheetId="5">#REF!</definedName>
    <definedName name="_PRE130101">#REF!</definedName>
    <definedName name="_PRE130103" localSheetId="5">#REF!</definedName>
    <definedName name="_PRE130103">#REF!</definedName>
    <definedName name="_PRE130304" localSheetId="5">#REF!</definedName>
    <definedName name="_PRE130304">#REF!</definedName>
    <definedName name="_PRE130401" localSheetId="5">#REF!</definedName>
    <definedName name="_PRE130401">#REF!</definedName>
    <definedName name="_PRE140102" localSheetId="5">#REF!</definedName>
    <definedName name="_PRE140102">#REF!</definedName>
    <definedName name="_PRE140109" localSheetId="5">#REF!</definedName>
    <definedName name="_PRE140109">#REF!</definedName>
    <definedName name="_PRE140113" localSheetId="5">#REF!</definedName>
    <definedName name="_PRE140113">#REF!</definedName>
    <definedName name="_PRE140122" localSheetId="5">#REF!</definedName>
    <definedName name="_PRE140122">#REF!</definedName>
    <definedName name="_PRE140126" localSheetId="5">#REF!</definedName>
    <definedName name="_PRE140126">#REF!</definedName>
    <definedName name="_PRE140129" localSheetId="5">#REF!</definedName>
    <definedName name="_PRE140129">#REF!</definedName>
    <definedName name="_PRE140135" localSheetId="5">#REF!</definedName>
    <definedName name="_PRE140135">#REF!</definedName>
    <definedName name="_PRE140143" localSheetId="5">#REF!</definedName>
    <definedName name="_PRE140143">#REF!</definedName>
    <definedName name="_PRE140145" localSheetId="5">#REF!</definedName>
    <definedName name="_PRE140145">#REF!</definedName>
    <definedName name="_PRE150130" localSheetId="5">#REF!</definedName>
    <definedName name="_PRE150130">#REF!</definedName>
    <definedName name="_PRE170101" localSheetId="5">#REF!</definedName>
    <definedName name="_PRE170101">#REF!</definedName>
    <definedName name="_PRE170102" localSheetId="5">#REF!</definedName>
    <definedName name="_PRE170102">#REF!</definedName>
    <definedName name="_PRE170103" localSheetId="5">#REF!</definedName>
    <definedName name="_PRE170103">#REF!</definedName>
    <definedName name="_QUA010201" localSheetId="5">#REF!</definedName>
    <definedName name="_QUA010201">#REF!</definedName>
    <definedName name="_QUA010202" localSheetId="5">#REF!</definedName>
    <definedName name="_QUA010202">#REF!</definedName>
    <definedName name="_QUA010205" localSheetId="5">#REF!</definedName>
    <definedName name="_QUA010205">#REF!</definedName>
    <definedName name="_QUA010206" localSheetId="5">#REF!</definedName>
    <definedName name="_QUA010206">#REF!</definedName>
    <definedName name="_QUA010210" localSheetId="5">#REF!</definedName>
    <definedName name="_QUA010210">#REF!</definedName>
    <definedName name="_QUA010301" localSheetId="5">#REF!</definedName>
    <definedName name="_QUA010301">#REF!</definedName>
    <definedName name="_QUA010401" localSheetId="5">#REF!</definedName>
    <definedName name="_QUA010401">#REF!</definedName>
    <definedName name="_QUA010402" localSheetId="5">#REF!</definedName>
    <definedName name="_QUA010402">#REF!</definedName>
    <definedName name="_QUA010407" localSheetId="5">#REF!</definedName>
    <definedName name="_QUA010407">#REF!</definedName>
    <definedName name="_QUA010413" localSheetId="5">#REF!</definedName>
    <definedName name="_QUA010413">#REF!</definedName>
    <definedName name="_QUA010501" localSheetId="5">#REF!</definedName>
    <definedName name="_QUA010501">#REF!</definedName>
    <definedName name="_QUA010503" localSheetId="5">#REF!</definedName>
    <definedName name="_QUA010503">#REF!</definedName>
    <definedName name="_QUA010505" localSheetId="5">#REF!</definedName>
    <definedName name="_QUA010505">#REF!</definedName>
    <definedName name="_QUA010509" localSheetId="5">#REF!</definedName>
    <definedName name="_QUA010509">#REF!</definedName>
    <definedName name="_QUA010512" localSheetId="5">#REF!</definedName>
    <definedName name="_QUA010512">#REF!</definedName>
    <definedName name="_QUA010518" localSheetId="5">#REF!</definedName>
    <definedName name="_QUA010518">#REF!</definedName>
    <definedName name="_QUA010519" localSheetId="5">#REF!</definedName>
    <definedName name="_QUA010519">#REF!</definedName>
    <definedName name="_QUA010521" localSheetId="5">#REF!</definedName>
    <definedName name="_QUA010521">#REF!</definedName>
    <definedName name="_QUA010523" localSheetId="5">#REF!</definedName>
    <definedName name="_QUA010523">#REF!</definedName>
    <definedName name="_QUA010532" localSheetId="5">#REF!</definedName>
    <definedName name="_QUA010532">#REF!</definedName>
    <definedName name="_QUA010533" localSheetId="5">#REF!</definedName>
    <definedName name="_QUA010533">#REF!</definedName>
    <definedName name="_QUA010536" localSheetId="5">#REF!</definedName>
    <definedName name="_QUA010536">#REF!</definedName>
    <definedName name="_QUA010701" localSheetId="5">#REF!</definedName>
    <definedName name="_QUA010701">#REF!</definedName>
    <definedName name="_QUA010703" localSheetId="5">#REF!</definedName>
    <definedName name="_QUA010703">#REF!</definedName>
    <definedName name="_QUA010705" localSheetId="5">#REF!</definedName>
    <definedName name="_QUA010705">#REF!</definedName>
    <definedName name="_QUA010708" localSheetId="5">#REF!</definedName>
    <definedName name="_QUA010708">#REF!</definedName>
    <definedName name="_QUA010710" localSheetId="5">#REF!</definedName>
    <definedName name="_QUA010710">#REF!</definedName>
    <definedName name="_QUA010712" localSheetId="5">#REF!</definedName>
    <definedName name="_QUA010712">#REF!</definedName>
    <definedName name="_QUA010717" localSheetId="5">#REF!</definedName>
    <definedName name="_QUA010717">#REF!</definedName>
    <definedName name="_QUA010718" localSheetId="5">#REF!</definedName>
    <definedName name="_QUA010718">#REF!</definedName>
    <definedName name="_QUA020201" localSheetId="5">#REF!</definedName>
    <definedName name="_QUA020201">#REF!</definedName>
    <definedName name="_QUA020205" localSheetId="5">#REF!</definedName>
    <definedName name="_QUA020205">#REF!</definedName>
    <definedName name="_QUA020211" localSheetId="5">#REF!</definedName>
    <definedName name="_QUA020211">#REF!</definedName>
    <definedName name="_QUA020217" localSheetId="5">#REF!</definedName>
    <definedName name="_QUA020217">#REF!</definedName>
    <definedName name="_QUA030102" localSheetId="5">#REF!</definedName>
    <definedName name="_QUA030102">#REF!</definedName>
    <definedName name="_QUA030201" localSheetId="5">#REF!</definedName>
    <definedName name="_QUA030201">#REF!</definedName>
    <definedName name="_QUA030303" localSheetId="5">#REF!</definedName>
    <definedName name="_QUA030303">#REF!</definedName>
    <definedName name="_QUA030317" localSheetId="5">#REF!</definedName>
    <definedName name="_QUA030317">#REF!</definedName>
    <definedName name="_QUA040101" localSheetId="5">#REF!</definedName>
    <definedName name="_QUA040101">#REF!</definedName>
    <definedName name="_QUA040202" localSheetId="5">#REF!</definedName>
    <definedName name="_QUA040202">#REF!</definedName>
    <definedName name="_QUA050103" localSheetId="5">#REF!</definedName>
    <definedName name="_QUA050103">#REF!</definedName>
    <definedName name="_QUA050207" localSheetId="5">#REF!</definedName>
    <definedName name="_QUA050207">#REF!</definedName>
    <definedName name="_QUA060101" localSheetId="5">#REF!</definedName>
    <definedName name="_QUA060101">#REF!</definedName>
    <definedName name="_QUA080101" localSheetId="5">#REF!</definedName>
    <definedName name="_QUA080101">#REF!</definedName>
    <definedName name="_QUA080310" localSheetId="5">#REF!</definedName>
    <definedName name="_QUA080310">#REF!</definedName>
    <definedName name="_QUA090101" localSheetId="5">#REF!</definedName>
    <definedName name="_QUA090101">#REF!</definedName>
    <definedName name="_QUA100302" localSheetId="5">#REF!</definedName>
    <definedName name="_QUA100302">#REF!</definedName>
    <definedName name="_QUA110101" localSheetId="5">#REF!</definedName>
    <definedName name="_QUA110101">#REF!</definedName>
    <definedName name="_QUA110104" localSheetId="5">#REF!</definedName>
    <definedName name="_QUA110104">#REF!</definedName>
    <definedName name="_QUA110107" localSheetId="5">#REF!</definedName>
    <definedName name="_QUA110107">#REF!</definedName>
    <definedName name="_QUA120101" localSheetId="5">#REF!</definedName>
    <definedName name="_QUA120101">#REF!</definedName>
    <definedName name="_QUA120105" localSheetId="5">#REF!</definedName>
    <definedName name="_QUA120105">#REF!</definedName>
    <definedName name="_QUA120106" localSheetId="5">#REF!</definedName>
    <definedName name="_QUA120106">#REF!</definedName>
    <definedName name="_QUA120107" localSheetId="5">#REF!</definedName>
    <definedName name="_QUA120107">#REF!</definedName>
    <definedName name="_QUA120110" localSheetId="5">#REF!</definedName>
    <definedName name="_QUA120110">#REF!</definedName>
    <definedName name="_QUA120150" localSheetId="5">#REF!</definedName>
    <definedName name="_QUA120150">#REF!</definedName>
    <definedName name="_QUA130101" localSheetId="5">#REF!</definedName>
    <definedName name="_QUA130101">#REF!</definedName>
    <definedName name="_QUA130103" localSheetId="5">#REF!</definedName>
    <definedName name="_QUA130103">#REF!</definedName>
    <definedName name="_QUA130304" localSheetId="5">#REF!</definedName>
    <definedName name="_QUA130304">#REF!</definedName>
    <definedName name="_QUA130401" localSheetId="5">#REF!</definedName>
    <definedName name="_QUA130401">#REF!</definedName>
    <definedName name="_QUA140102" localSheetId="5">#REF!</definedName>
    <definedName name="_QUA140102">#REF!</definedName>
    <definedName name="_QUA140109" localSheetId="5">#REF!</definedName>
    <definedName name="_QUA140109">#REF!</definedName>
    <definedName name="_QUA140113" localSheetId="5">#REF!</definedName>
    <definedName name="_QUA140113">#REF!</definedName>
    <definedName name="_QUA140122" localSheetId="5">#REF!</definedName>
    <definedName name="_QUA140122">#REF!</definedName>
    <definedName name="_QUA140126" localSheetId="5">#REF!</definedName>
    <definedName name="_QUA140126">#REF!</definedName>
    <definedName name="_QUA140129" localSheetId="5">#REF!</definedName>
    <definedName name="_QUA140129">#REF!</definedName>
    <definedName name="_QUA140135" localSheetId="5">#REF!</definedName>
    <definedName name="_QUA140135">#REF!</definedName>
    <definedName name="_QUA140143" localSheetId="5">#REF!</definedName>
    <definedName name="_QUA140143">#REF!</definedName>
    <definedName name="_QUA140145" localSheetId="5">#REF!</definedName>
    <definedName name="_QUA140145">#REF!</definedName>
    <definedName name="_QUA150130" localSheetId="5">#REF!</definedName>
    <definedName name="_QUA150130">#REF!</definedName>
    <definedName name="_QUA170101" localSheetId="5">#REF!</definedName>
    <definedName name="_QUA170101">#REF!</definedName>
    <definedName name="_QUA170102" localSheetId="5">#REF!</definedName>
    <definedName name="_QUA170102">#REF!</definedName>
    <definedName name="_QUA170103" localSheetId="5">#REF!</definedName>
    <definedName name="_QUA170103">#REF!</definedName>
    <definedName name="_R" localSheetId="5">#REF!</definedName>
    <definedName name="_R">#REF!</definedName>
    <definedName name="_R_1" localSheetId="5">#REF!</definedName>
    <definedName name="_R_1">#REF!</definedName>
    <definedName name="_REA1.N10_" localSheetId="5">#REF!</definedName>
    <definedName name="_REA1.N10_">#REF!</definedName>
    <definedName name="_REC11100" localSheetId="5">#REF!</definedName>
    <definedName name="_REC11100">#REF!</definedName>
    <definedName name="_REC11110" localSheetId="5">#REF!</definedName>
    <definedName name="_REC11110">#REF!</definedName>
    <definedName name="_REC11115" localSheetId="5">#REF!</definedName>
    <definedName name="_REC11115">#REF!</definedName>
    <definedName name="_REC11125" localSheetId="5">#REF!</definedName>
    <definedName name="_REC11125">#REF!</definedName>
    <definedName name="_REC11130" localSheetId="5">#REF!</definedName>
    <definedName name="_REC11130">#REF!</definedName>
    <definedName name="_REC11135" localSheetId="5">#REF!</definedName>
    <definedName name="_REC11135">#REF!</definedName>
    <definedName name="_REC11145" localSheetId="5">#REF!</definedName>
    <definedName name="_REC11145">#REF!</definedName>
    <definedName name="_REC11150" localSheetId="5">#REF!</definedName>
    <definedName name="_REC11150">#REF!</definedName>
    <definedName name="_REC11165" localSheetId="5">#REF!</definedName>
    <definedName name="_REC11165">#REF!</definedName>
    <definedName name="_REC11170" localSheetId="5">#REF!</definedName>
    <definedName name="_REC11170">#REF!</definedName>
    <definedName name="_REC11180" localSheetId="5">#REF!</definedName>
    <definedName name="_REC11180">#REF!</definedName>
    <definedName name="_REC11185" localSheetId="5">#REF!</definedName>
    <definedName name="_REC11185">#REF!</definedName>
    <definedName name="_REC11220" localSheetId="5">#REF!</definedName>
    <definedName name="_REC11220">#REF!</definedName>
    <definedName name="_REC12105" localSheetId="5">#REF!</definedName>
    <definedName name="_REC12105">#REF!</definedName>
    <definedName name="_REC12555" localSheetId="5">#REF!</definedName>
    <definedName name="_REC12555">#REF!</definedName>
    <definedName name="_REC12570" localSheetId="5">#REF!</definedName>
    <definedName name="_REC12570">#REF!</definedName>
    <definedName name="_REC12575" localSheetId="5">#REF!</definedName>
    <definedName name="_REC12575">#REF!</definedName>
    <definedName name="_REC12580" localSheetId="5">#REF!</definedName>
    <definedName name="_REC12580">#REF!</definedName>
    <definedName name="_REC12600" localSheetId="5">#REF!</definedName>
    <definedName name="_REC12600">#REF!</definedName>
    <definedName name="_REC12610" localSheetId="5">#REF!</definedName>
    <definedName name="_REC12610">#REF!</definedName>
    <definedName name="_REC12630" localSheetId="5">#REF!</definedName>
    <definedName name="_REC12630">#REF!</definedName>
    <definedName name="_REC12631" localSheetId="5">#REF!</definedName>
    <definedName name="_REC12631">#REF!</definedName>
    <definedName name="_REC12640" localSheetId="5">#REF!</definedName>
    <definedName name="_REC12640">#REF!</definedName>
    <definedName name="_REC12645" localSheetId="5">#REF!</definedName>
    <definedName name="_REC12645">#REF!</definedName>
    <definedName name="_REC12665" localSheetId="5">#REF!</definedName>
    <definedName name="_REC12665">#REF!</definedName>
    <definedName name="_REC12690" localSheetId="5">#REF!</definedName>
    <definedName name="_REC12690">#REF!</definedName>
    <definedName name="_REC12700" localSheetId="5">#REF!</definedName>
    <definedName name="_REC12700">#REF!</definedName>
    <definedName name="_REC12710" localSheetId="5">#REF!</definedName>
    <definedName name="_REC12710">#REF!</definedName>
    <definedName name="_REC13111" localSheetId="5">#REF!</definedName>
    <definedName name="_REC13111">#REF!</definedName>
    <definedName name="_REC13112" localSheetId="5">#REF!</definedName>
    <definedName name="_REC13112">#REF!</definedName>
    <definedName name="_REC13121" localSheetId="5">#REF!</definedName>
    <definedName name="_REC13121">#REF!</definedName>
    <definedName name="_REC13720" localSheetId="5">#REF!</definedName>
    <definedName name="_REC13720">#REF!</definedName>
    <definedName name="_REC14100" localSheetId="5">#REF!</definedName>
    <definedName name="_REC14100">#REF!</definedName>
    <definedName name="_REC14161" localSheetId="5">#REF!</definedName>
    <definedName name="_REC14161">#REF!</definedName>
    <definedName name="_REC14195" localSheetId="5">#REF!</definedName>
    <definedName name="_REC14195">#REF!</definedName>
    <definedName name="_REC14205" localSheetId="5">#REF!</definedName>
    <definedName name="_REC14205">#REF!</definedName>
    <definedName name="_REC14260" localSheetId="5">#REF!</definedName>
    <definedName name="_REC14260">#REF!</definedName>
    <definedName name="_REC14500" localSheetId="5">#REF!</definedName>
    <definedName name="_REC14500">#REF!</definedName>
    <definedName name="_REC14515" localSheetId="5">#REF!</definedName>
    <definedName name="_REC14515">#REF!</definedName>
    <definedName name="_REC14555" localSheetId="5">#REF!</definedName>
    <definedName name="_REC14555">#REF!</definedName>
    <definedName name="_REC14565" localSheetId="5">#REF!</definedName>
    <definedName name="_REC14565">#REF!</definedName>
    <definedName name="_REC15135" localSheetId="5">#REF!</definedName>
    <definedName name="_REC15135">#REF!</definedName>
    <definedName name="_REC15140" localSheetId="5">#REF!</definedName>
    <definedName name="_REC15140">#REF!</definedName>
    <definedName name="_REC15195" localSheetId="5">#REF!</definedName>
    <definedName name="_REC15195">#REF!</definedName>
    <definedName name="_REC15225" localSheetId="5">#REF!</definedName>
    <definedName name="_REC15225">#REF!</definedName>
    <definedName name="_REC15230" localSheetId="5">#REF!</definedName>
    <definedName name="_REC15230">#REF!</definedName>
    <definedName name="_REC15515" localSheetId="5">#REF!</definedName>
    <definedName name="_REC15515">#REF!</definedName>
    <definedName name="_REC15560" localSheetId="5">#REF!</definedName>
    <definedName name="_REC15560">#REF!</definedName>
    <definedName name="_REC15565" localSheetId="5">#REF!</definedName>
    <definedName name="_REC15565">#REF!</definedName>
    <definedName name="_REC15570" localSheetId="5">#REF!</definedName>
    <definedName name="_REC15570">#REF!</definedName>
    <definedName name="_REC15575" localSheetId="5">#REF!</definedName>
    <definedName name="_REC15575">#REF!</definedName>
    <definedName name="_REC15583" localSheetId="5">#REF!</definedName>
    <definedName name="_REC15583">#REF!</definedName>
    <definedName name="_REC15590" localSheetId="5">#REF!</definedName>
    <definedName name="_REC15590">#REF!</definedName>
    <definedName name="_REC15591" localSheetId="5">#REF!</definedName>
    <definedName name="_REC15591">#REF!</definedName>
    <definedName name="_REC15610" localSheetId="5">#REF!</definedName>
    <definedName name="_REC15610">#REF!</definedName>
    <definedName name="_REC15625" localSheetId="5">#REF!</definedName>
    <definedName name="_REC15625">#REF!</definedName>
    <definedName name="_REC15635" localSheetId="5">#REF!</definedName>
    <definedName name="_REC15635">#REF!</definedName>
    <definedName name="_REC15655" localSheetId="5">#REF!</definedName>
    <definedName name="_REC15655">#REF!</definedName>
    <definedName name="_REC15665" localSheetId="5">#REF!</definedName>
    <definedName name="_REC15665">#REF!</definedName>
    <definedName name="_REC16515" localSheetId="5">#REF!</definedName>
    <definedName name="_REC16515">#REF!</definedName>
    <definedName name="_REC16535" localSheetId="5">#REF!</definedName>
    <definedName name="_REC16535">#REF!</definedName>
    <definedName name="_REC17140" localSheetId="5">#REF!</definedName>
    <definedName name="_REC17140">#REF!</definedName>
    <definedName name="_REC19500" localSheetId="5">#REF!</definedName>
    <definedName name="_REC19500">#REF!</definedName>
    <definedName name="_REC19501" localSheetId="5">#REF!</definedName>
    <definedName name="_REC19501">#REF!</definedName>
    <definedName name="_REC19502" localSheetId="5">#REF!</definedName>
    <definedName name="_REC19502">#REF!</definedName>
    <definedName name="_REC19503" localSheetId="5">#REF!</definedName>
    <definedName name="_REC19503">#REF!</definedName>
    <definedName name="_REC19504" localSheetId="5">#REF!</definedName>
    <definedName name="_REC19504">#REF!</definedName>
    <definedName name="_REC19505" localSheetId="5">#REF!</definedName>
    <definedName name="_REC19505">#REF!</definedName>
    <definedName name="_REC20100" localSheetId="5">#REF!</definedName>
    <definedName name="_REC20100">#REF!</definedName>
    <definedName name="_REC20105" localSheetId="5">#REF!</definedName>
    <definedName name="_REC20105">#REF!</definedName>
    <definedName name="_REC20110" localSheetId="5">#REF!</definedName>
    <definedName name="_REC20110">#REF!</definedName>
    <definedName name="_REC20115" localSheetId="5">#REF!</definedName>
    <definedName name="_REC20115">#REF!</definedName>
    <definedName name="_REC20130" localSheetId="5">#REF!</definedName>
    <definedName name="_REC20130">#REF!</definedName>
    <definedName name="_REC20135" localSheetId="5">#REF!</definedName>
    <definedName name="_REC20135">#REF!</definedName>
    <definedName name="_REC20140" localSheetId="5">#REF!</definedName>
    <definedName name="_REC20140">#REF!</definedName>
    <definedName name="_REC20145" localSheetId="5">#REF!</definedName>
    <definedName name="_REC20145">#REF!</definedName>
    <definedName name="_REC20150" localSheetId="5">#REF!</definedName>
    <definedName name="_REC20150">#REF!</definedName>
    <definedName name="_REC20155" localSheetId="5">#REF!</definedName>
    <definedName name="_REC20155">#REF!</definedName>
    <definedName name="_REC20175" localSheetId="5">#REF!</definedName>
    <definedName name="_REC20175">#REF!</definedName>
    <definedName name="_REC20185" localSheetId="5">#REF!</definedName>
    <definedName name="_REC20185">#REF!</definedName>
    <definedName name="_REC20190" localSheetId="5">#REF!</definedName>
    <definedName name="_REC20190">#REF!</definedName>
    <definedName name="_REC20195" localSheetId="5">#REF!</definedName>
    <definedName name="_REC20195">#REF!</definedName>
    <definedName name="_REC20210" localSheetId="5">#REF!</definedName>
    <definedName name="_REC20210">#REF!</definedName>
    <definedName name="_Regression_Int">1</definedName>
    <definedName name="_RET1">#REF!</definedName>
    <definedName name="_sob1" localSheetId="5">#REF!</definedName>
    <definedName name="_sob1">#REF!</definedName>
    <definedName name="_SOB2" localSheetId="5">#REF!</definedName>
    <definedName name="_SOB2">#REF!</definedName>
    <definedName name="_Sort" hidden="1">#REF!</definedName>
    <definedName name="_sub1" localSheetId="5">#REF!</definedName>
    <definedName name="_sub1">#REF!</definedName>
    <definedName name="_sub12" localSheetId="5">#REF!</definedName>
    <definedName name="_sub12">#REF!</definedName>
    <definedName name="_sub2" localSheetId="5">#REF!</definedName>
    <definedName name="_sub2">#REF!</definedName>
    <definedName name="_sub3" localSheetId="5">#REF!</definedName>
    <definedName name="_sub3">#REF!</definedName>
    <definedName name="_sub4" localSheetId="5">#REF!</definedName>
    <definedName name="_sub4">#REF!</definedName>
    <definedName name="_SUB5" localSheetId="5">#REF!</definedName>
    <definedName name="_SUB5">#REF!</definedName>
    <definedName name="_subb2" localSheetId="5">#REF!</definedName>
    <definedName name="_subb2">#REF!</definedName>
    <definedName name="_subb4" localSheetId="5">#REF!</definedName>
    <definedName name="_subb4">#REF!</definedName>
    <definedName name="_subb9" localSheetId="5">#REF!</definedName>
    <definedName name="_subb9">#REF!</definedName>
    <definedName name="_SUU" localSheetId="5">#REF!</definedName>
    <definedName name="_SUU">#REF!</definedName>
    <definedName name="_SUUU" localSheetId="5">#REF!</definedName>
    <definedName name="_SUUU">#REF!</definedName>
    <definedName name="_svi2" localSheetId="5">#REF!</definedName>
    <definedName name="_svi2">#REF!</definedName>
    <definedName name="_tot1" localSheetId="5">#REF!</definedName>
    <definedName name="_tot1">#REF!</definedName>
    <definedName name="_tot2" localSheetId="5">#REF!</definedName>
    <definedName name="_tot2">#REF!</definedName>
    <definedName name="_tot3" localSheetId="5">#REF!</definedName>
    <definedName name="_tot3">#REF!</definedName>
    <definedName name="_tot4" localSheetId="5">#REF!</definedName>
    <definedName name="_tot4">#REF!</definedName>
    <definedName name="_tot5" localSheetId="5">#REF!</definedName>
    <definedName name="_tot5">#REF!</definedName>
    <definedName name="_tot6" localSheetId="5">#REF!</definedName>
    <definedName name="_tot6">#REF!</definedName>
    <definedName name="_tot7" localSheetId="5">#REF!</definedName>
    <definedName name="_tot7">#REF!</definedName>
    <definedName name="_tot8" localSheetId="5">#REF!</definedName>
    <definedName name="_tot8">#REF!</definedName>
    <definedName name="_TT102" localSheetId="5">#REF!</definedName>
    <definedName name="_TT102">#REF!</definedName>
    <definedName name="_TT107" localSheetId="5">#REF!</definedName>
    <definedName name="_TT107">#REF!</definedName>
    <definedName name="_TT121" localSheetId="5">#REF!</definedName>
    <definedName name="_TT121">#REF!</definedName>
    <definedName name="_TT123" localSheetId="5">#REF!</definedName>
    <definedName name="_TT123">#REF!</definedName>
    <definedName name="_TT19" localSheetId="5">#REF!</definedName>
    <definedName name="_TT19">#REF!</definedName>
    <definedName name="_TT20" localSheetId="5">#REF!</definedName>
    <definedName name="_TT20">#REF!</definedName>
    <definedName name="_TT21" localSheetId="5">#REF!</definedName>
    <definedName name="_TT21">#REF!</definedName>
    <definedName name="_TT22" localSheetId="5">#REF!</definedName>
    <definedName name="_TT22">#REF!</definedName>
    <definedName name="_TT26" localSheetId="5">#REF!</definedName>
    <definedName name="_TT26">#REF!</definedName>
    <definedName name="_TT27" localSheetId="5">#REF!</definedName>
    <definedName name="_TT27">#REF!</definedName>
    <definedName name="_TT28" localSheetId="5">#REF!</definedName>
    <definedName name="_TT28">#REF!</definedName>
    <definedName name="_TT30" localSheetId="5">#REF!</definedName>
    <definedName name="_TT30">#REF!</definedName>
    <definedName name="_TT31" localSheetId="5">#REF!</definedName>
    <definedName name="_TT31">#REF!</definedName>
    <definedName name="_TT32" localSheetId="5">#REF!</definedName>
    <definedName name="_TT32">#REF!</definedName>
    <definedName name="_TT33" localSheetId="5">#REF!</definedName>
    <definedName name="_TT33">#REF!</definedName>
    <definedName name="_TT34" localSheetId="5">#REF!</definedName>
    <definedName name="_TT34">#REF!</definedName>
    <definedName name="_TT36" localSheetId="5">#REF!</definedName>
    <definedName name="_TT36">#REF!</definedName>
    <definedName name="_TT37" localSheetId="5">#REF!</definedName>
    <definedName name="_TT37">#REF!</definedName>
    <definedName name="_TT38" localSheetId="5">#REF!</definedName>
    <definedName name="_TT38">#REF!</definedName>
    <definedName name="_TT39" localSheetId="5">#REF!</definedName>
    <definedName name="_TT39">#REF!</definedName>
    <definedName name="_TT40" localSheetId="5">#REF!</definedName>
    <definedName name="_TT40">#REF!</definedName>
    <definedName name="_TT5" localSheetId="5">#REF!</definedName>
    <definedName name="_TT5">#REF!</definedName>
    <definedName name="_TT52" localSheetId="5">#REF!</definedName>
    <definedName name="_TT52">#REF!</definedName>
    <definedName name="_TT53" localSheetId="5">#REF!</definedName>
    <definedName name="_TT53">#REF!</definedName>
    <definedName name="_TT54" localSheetId="5">#REF!</definedName>
    <definedName name="_TT54">#REF!</definedName>
    <definedName name="_TT55" localSheetId="5">#REF!</definedName>
    <definedName name="_TT55">#REF!</definedName>
    <definedName name="_TT6" localSheetId="5">#REF!</definedName>
    <definedName name="_TT6">#REF!</definedName>
    <definedName name="_TT60" localSheetId="5">#REF!</definedName>
    <definedName name="_TT60">#REF!</definedName>
    <definedName name="_TT61" localSheetId="5">#REF!</definedName>
    <definedName name="_TT61">#REF!</definedName>
    <definedName name="_TT69" localSheetId="5">#REF!</definedName>
    <definedName name="_TT69">#REF!</definedName>
    <definedName name="_TT7" localSheetId="5">#REF!</definedName>
    <definedName name="_TT7">#REF!</definedName>
    <definedName name="_TT70" localSheetId="5">#REF!</definedName>
    <definedName name="_TT70">#REF!</definedName>
    <definedName name="_TT71" localSheetId="5">#REF!</definedName>
    <definedName name="_TT71">#REF!</definedName>
    <definedName name="_TT74" localSheetId="5">#REF!</definedName>
    <definedName name="_TT74">#REF!</definedName>
    <definedName name="_TT75" localSheetId="5">#REF!</definedName>
    <definedName name="_TT75">#REF!</definedName>
    <definedName name="_TT76" localSheetId="5">#REF!</definedName>
    <definedName name="_TT76">#REF!</definedName>
    <definedName name="_TT77" localSheetId="5">#REF!</definedName>
    <definedName name="_TT77">#REF!</definedName>
    <definedName name="_TT78" localSheetId="5">#REF!</definedName>
    <definedName name="_TT78">#REF!</definedName>
    <definedName name="_TT79" localSheetId="5">#REF!</definedName>
    <definedName name="_TT79">#REF!</definedName>
    <definedName name="_TT94" localSheetId="5">#REF!</definedName>
    <definedName name="_TT94">#REF!</definedName>
    <definedName name="_TT95" localSheetId="5">#REF!</definedName>
    <definedName name="_TT95">#REF!</definedName>
    <definedName name="_TT97" localSheetId="5">#REF!</definedName>
    <definedName name="_TT97">#REF!</definedName>
    <definedName name="_UNI11100" localSheetId="5">#REF!</definedName>
    <definedName name="_UNI11100">#REF!</definedName>
    <definedName name="_UNI11110" localSheetId="5">#REF!</definedName>
    <definedName name="_UNI11110">#REF!</definedName>
    <definedName name="_UNI11115" localSheetId="5">#REF!</definedName>
    <definedName name="_UNI11115">#REF!</definedName>
    <definedName name="_UNI11125" localSheetId="5">#REF!</definedName>
    <definedName name="_UNI11125">#REF!</definedName>
    <definedName name="_UNI11130" localSheetId="5">#REF!</definedName>
    <definedName name="_UNI11130">#REF!</definedName>
    <definedName name="_UNI11135" localSheetId="5">#REF!</definedName>
    <definedName name="_UNI11135">#REF!</definedName>
    <definedName name="_UNI11145" localSheetId="5">#REF!</definedName>
    <definedName name="_UNI11145">#REF!</definedName>
    <definedName name="_UNI11150" localSheetId="5">#REF!</definedName>
    <definedName name="_UNI11150">#REF!</definedName>
    <definedName name="_UNI11165" localSheetId="5">#REF!</definedName>
    <definedName name="_UNI11165">#REF!</definedName>
    <definedName name="_UNI11170" localSheetId="5">#REF!</definedName>
    <definedName name="_UNI11170">#REF!</definedName>
    <definedName name="_UNI11180" localSheetId="5">#REF!</definedName>
    <definedName name="_UNI11180">#REF!</definedName>
    <definedName name="_UNI11185" localSheetId="5">#REF!</definedName>
    <definedName name="_UNI11185">#REF!</definedName>
    <definedName name="_UNI11220" localSheetId="5">#REF!</definedName>
    <definedName name="_UNI11220">#REF!</definedName>
    <definedName name="_UNI12105" localSheetId="5">#REF!</definedName>
    <definedName name="_UNI12105">#REF!</definedName>
    <definedName name="_UNI12555" localSheetId="5">#REF!</definedName>
    <definedName name="_UNI12555">#REF!</definedName>
    <definedName name="_UNI12570" localSheetId="5">#REF!</definedName>
    <definedName name="_UNI12570">#REF!</definedName>
    <definedName name="_UNI12575" localSheetId="5">#REF!</definedName>
    <definedName name="_UNI12575">#REF!</definedName>
    <definedName name="_UNI12580" localSheetId="5">#REF!</definedName>
    <definedName name="_UNI12580">#REF!</definedName>
    <definedName name="_UNI12600" localSheetId="5">#REF!</definedName>
    <definedName name="_UNI12600">#REF!</definedName>
    <definedName name="_UNI12610" localSheetId="5">#REF!</definedName>
    <definedName name="_UNI12610">#REF!</definedName>
    <definedName name="_UNI12630" localSheetId="5">#REF!</definedName>
    <definedName name="_UNI12630">#REF!</definedName>
    <definedName name="_UNI12631" localSheetId="5">#REF!</definedName>
    <definedName name="_UNI12631">#REF!</definedName>
    <definedName name="_UNI12640" localSheetId="5">#REF!</definedName>
    <definedName name="_UNI12640">#REF!</definedName>
    <definedName name="_UNI12645" localSheetId="5">#REF!</definedName>
    <definedName name="_UNI12645">#REF!</definedName>
    <definedName name="_UNI12665" localSheetId="5">#REF!</definedName>
    <definedName name="_UNI12665">#REF!</definedName>
    <definedName name="_UNI12690" localSheetId="5">#REF!</definedName>
    <definedName name="_UNI12690">#REF!</definedName>
    <definedName name="_UNI12700" localSheetId="5">#REF!</definedName>
    <definedName name="_UNI12700">#REF!</definedName>
    <definedName name="_UNI12710" localSheetId="5">#REF!</definedName>
    <definedName name="_UNI12710">#REF!</definedName>
    <definedName name="_UNI13111" localSheetId="5">#REF!</definedName>
    <definedName name="_UNI13111">#REF!</definedName>
    <definedName name="_UNI13112" localSheetId="5">#REF!</definedName>
    <definedName name="_UNI13112">#REF!</definedName>
    <definedName name="_UNI13121" localSheetId="5">#REF!</definedName>
    <definedName name="_UNI13121">#REF!</definedName>
    <definedName name="_UNI13720" localSheetId="5">#REF!</definedName>
    <definedName name="_UNI13720">#REF!</definedName>
    <definedName name="_UNI14100" localSheetId="5">#REF!</definedName>
    <definedName name="_UNI14100">#REF!</definedName>
    <definedName name="_UNI14161" localSheetId="5">#REF!</definedName>
    <definedName name="_UNI14161">#REF!</definedName>
    <definedName name="_UNI14195" localSheetId="5">#REF!</definedName>
    <definedName name="_UNI14195">#REF!</definedName>
    <definedName name="_UNI14205" localSheetId="5">#REF!</definedName>
    <definedName name="_UNI14205">#REF!</definedName>
    <definedName name="_UNI14260" localSheetId="5">#REF!</definedName>
    <definedName name="_UNI14260">#REF!</definedName>
    <definedName name="_UNI14500" localSheetId="5">#REF!</definedName>
    <definedName name="_UNI14500">#REF!</definedName>
    <definedName name="_UNI14515" localSheetId="5">#REF!</definedName>
    <definedName name="_UNI14515">#REF!</definedName>
    <definedName name="_UNI14555" localSheetId="5">#REF!</definedName>
    <definedName name="_UNI14555">#REF!</definedName>
    <definedName name="_UNI14565" localSheetId="5">#REF!</definedName>
    <definedName name="_UNI14565">#REF!</definedName>
    <definedName name="_UNI15135" localSheetId="5">#REF!</definedName>
    <definedName name="_UNI15135">#REF!</definedName>
    <definedName name="_UNI15140" localSheetId="5">#REF!</definedName>
    <definedName name="_UNI15140">#REF!</definedName>
    <definedName name="_UNI15195" localSheetId="5">#REF!</definedName>
    <definedName name="_UNI15195">#REF!</definedName>
    <definedName name="_UNI15225" localSheetId="5">#REF!</definedName>
    <definedName name="_UNI15225">#REF!</definedName>
    <definedName name="_UNI15230" localSheetId="5">#REF!</definedName>
    <definedName name="_UNI15230">#REF!</definedName>
    <definedName name="_UNI15515" localSheetId="5">#REF!</definedName>
    <definedName name="_UNI15515">#REF!</definedName>
    <definedName name="_UNI15560" localSheetId="5">#REF!</definedName>
    <definedName name="_UNI15560">#REF!</definedName>
    <definedName name="_UNI15565" localSheetId="5">#REF!</definedName>
    <definedName name="_UNI15565">#REF!</definedName>
    <definedName name="_UNI15570" localSheetId="5">#REF!</definedName>
    <definedName name="_UNI15570">#REF!</definedName>
    <definedName name="_UNI15575" localSheetId="5">#REF!</definedName>
    <definedName name="_UNI15575">#REF!</definedName>
    <definedName name="_UNI15583" localSheetId="5">#REF!</definedName>
    <definedName name="_UNI15583">#REF!</definedName>
    <definedName name="_UNI15590" localSheetId="5">#REF!</definedName>
    <definedName name="_UNI15590">#REF!</definedName>
    <definedName name="_UNI15591" localSheetId="5">#REF!</definedName>
    <definedName name="_UNI15591">#REF!</definedName>
    <definedName name="_UNI15610" localSheetId="5">#REF!</definedName>
    <definedName name="_UNI15610">#REF!</definedName>
    <definedName name="_UNI15625" localSheetId="5">#REF!</definedName>
    <definedName name="_UNI15625">#REF!</definedName>
    <definedName name="_UNI15635" localSheetId="5">#REF!</definedName>
    <definedName name="_UNI15635">#REF!</definedName>
    <definedName name="_UNI15655" localSheetId="5">#REF!</definedName>
    <definedName name="_UNI15655">#REF!</definedName>
    <definedName name="_UNI15665" localSheetId="5">#REF!</definedName>
    <definedName name="_UNI15665">#REF!</definedName>
    <definedName name="_UNI16515" localSheetId="5">#REF!</definedName>
    <definedName name="_UNI16515">#REF!</definedName>
    <definedName name="_UNI16535" localSheetId="5">#REF!</definedName>
    <definedName name="_UNI16535">#REF!</definedName>
    <definedName name="_UNI17140" localSheetId="5">#REF!</definedName>
    <definedName name="_UNI17140">#REF!</definedName>
    <definedName name="_UNI19500" localSheetId="5">#REF!</definedName>
    <definedName name="_UNI19500">#REF!</definedName>
    <definedName name="_UNI19501" localSheetId="5">#REF!</definedName>
    <definedName name="_UNI19501">#REF!</definedName>
    <definedName name="_UNI19502" localSheetId="5">#REF!</definedName>
    <definedName name="_UNI19502">#REF!</definedName>
    <definedName name="_UNI19503" localSheetId="5">#REF!</definedName>
    <definedName name="_UNI19503">#REF!</definedName>
    <definedName name="_UNI19504" localSheetId="5">#REF!</definedName>
    <definedName name="_UNI19504">#REF!</definedName>
    <definedName name="_UNI19505" localSheetId="5">#REF!</definedName>
    <definedName name="_UNI19505">#REF!</definedName>
    <definedName name="_UNI20100" localSheetId="5">#REF!</definedName>
    <definedName name="_UNI20100">#REF!</definedName>
    <definedName name="_UNI20105" localSheetId="5">#REF!</definedName>
    <definedName name="_UNI20105">#REF!</definedName>
    <definedName name="_UNI20110" localSheetId="5">#REF!</definedName>
    <definedName name="_UNI20110">#REF!</definedName>
    <definedName name="_UNI20115" localSheetId="5">#REF!</definedName>
    <definedName name="_UNI20115">#REF!</definedName>
    <definedName name="_UNI20130" localSheetId="5">#REF!</definedName>
    <definedName name="_UNI20130">#REF!</definedName>
    <definedName name="_UNI20135" localSheetId="5">#REF!</definedName>
    <definedName name="_UNI20135">#REF!</definedName>
    <definedName name="_UNI20140" localSheetId="5">#REF!</definedName>
    <definedName name="_UNI20140">#REF!</definedName>
    <definedName name="_UNI20145" localSheetId="5">#REF!</definedName>
    <definedName name="_UNI20145">#REF!</definedName>
    <definedName name="_UNI20150" localSheetId="5">#REF!</definedName>
    <definedName name="_UNI20150">#REF!</definedName>
    <definedName name="_UNI20155" localSheetId="5">#REF!</definedName>
    <definedName name="_UNI20155">#REF!</definedName>
    <definedName name="_UNI20175" localSheetId="5">#REF!</definedName>
    <definedName name="_UNI20175">#REF!</definedName>
    <definedName name="_UNI20185" localSheetId="5">#REF!</definedName>
    <definedName name="_UNI20185">#REF!</definedName>
    <definedName name="_UNI20190" localSheetId="5">#REF!</definedName>
    <definedName name="_UNI20190">#REF!</definedName>
    <definedName name="_UNI20195" localSheetId="5">#REF!</definedName>
    <definedName name="_UNI20195">#REF!</definedName>
    <definedName name="_UNI20210" localSheetId="5">#REF!</definedName>
    <definedName name="_UNI20210">#REF!</definedName>
    <definedName name="_VAL11100" localSheetId="5">#REF!</definedName>
    <definedName name="_VAL11100">#REF!</definedName>
    <definedName name="_VAL11110" localSheetId="5">#REF!</definedName>
    <definedName name="_VAL11110">#REF!</definedName>
    <definedName name="_VAL11115" localSheetId="5">#REF!</definedName>
    <definedName name="_VAL11115">#REF!</definedName>
    <definedName name="_VAL11125" localSheetId="5">#REF!</definedName>
    <definedName name="_VAL11125">#REF!</definedName>
    <definedName name="_VAL11130" localSheetId="5">#REF!</definedName>
    <definedName name="_VAL11130">#REF!</definedName>
    <definedName name="_VAL11135" localSheetId="5">#REF!</definedName>
    <definedName name="_VAL11135">#REF!</definedName>
    <definedName name="_VAL11145" localSheetId="5">#REF!</definedName>
    <definedName name="_VAL11145">#REF!</definedName>
    <definedName name="_VAL11150" localSheetId="5">#REF!</definedName>
    <definedName name="_VAL11150">#REF!</definedName>
    <definedName name="_VAL11165" localSheetId="5">#REF!</definedName>
    <definedName name="_VAL11165">#REF!</definedName>
    <definedName name="_VAL11170" localSheetId="5">#REF!</definedName>
    <definedName name="_VAL11170">#REF!</definedName>
    <definedName name="_VAL11180" localSheetId="5">#REF!</definedName>
    <definedName name="_VAL11180">#REF!</definedName>
    <definedName name="_VAL11185" localSheetId="5">#REF!</definedName>
    <definedName name="_VAL11185">#REF!</definedName>
    <definedName name="_VAL11220" localSheetId="5">#REF!</definedName>
    <definedName name="_VAL11220">#REF!</definedName>
    <definedName name="_VAL12105" localSheetId="5">#REF!</definedName>
    <definedName name="_VAL12105">#REF!</definedName>
    <definedName name="_VAL12555" localSheetId="5">#REF!</definedName>
    <definedName name="_VAL12555">#REF!</definedName>
    <definedName name="_VAL12570" localSheetId="5">#REF!</definedName>
    <definedName name="_VAL12570">#REF!</definedName>
    <definedName name="_VAL12575" localSheetId="5">#REF!</definedName>
    <definedName name="_VAL12575">#REF!</definedName>
    <definedName name="_VAL12580" localSheetId="5">#REF!</definedName>
    <definedName name="_VAL12580">#REF!</definedName>
    <definedName name="_VAL12600" localSheetId="5">#REF!</definedName>
    <definedName name="_VAL12600">#REF!</definedName>
    <definedName name="_VAL12610" localSheetId="5">#REF!</definedName>
    <definedName name="_VAL12610">#REF!</definedName>
    <definedName name="_VAL12630" localSheetId="5">#REF!</definedName>
    <definedName name="_VAL12630">#REF!</definedName>
    <definedName name="_VAL12631" localSheetId="5">#REF!</definedName>
    <definedName name="_VAL12631">#REF!</definedName>
    <definedName name="_VAL12640" localSheetId="5">#REF!</definedName>
    <definedName name="_VAL12640">#REF!</definedName>
    <definedName name="_VAL12645" localSheetId="5">#REF!</definedName>
    <definedName name="_VAL12645">#REF!</definedName>
    <definedName name="_VAL12665" localSheetId="5">#REF!</definedName>
    <definedName name="_VAL12665">#REF!</definedName>
    <definedName name="_VAL12690" localSheetId="5">#REF!</definedName>
    <definedName name="_VAL12690">#REF!</definedName>
    <definedName name="_VAL12700" localSheetId="5">#REF!</definedName>
    <definedName name="_VAL12700">#REF!</definedName>
    <definedName name="_VAL12710" localSheetId="5">#REF!</definedName>
    <definedName name="_VAL12710">#REF!</definedName>
    <definedName name="_VAL13111" localSheetId="5">#REF!</definedName>
    <definedName name="_VAL13111">#REF!</definedName>
    <definedName name="_VAL13112" localSheetId="5">#REF!</definedName>
    <definedName name="_VAL13112">#REF!</definedName>
    <definedName name="_VAL13121" localSheetId="5">#REF!</definedName>
    <definedName name="_VAL13121">#REF!</definedName>
    <definedName name="_VAL13720" localSheetId="5">#REF!</definedName>
    <definedName name="_VAL13720">#REF!</definedName>
    <definedName name="_VAL14100" localSheetId="5">#REF!</definedName>
    <definedName name="_VAL14100">#REF!</definedName>
    <definedName name="_VAL14161" localSheetId="5">#REF!</definedName>
    <definedName name="_VAL14161">#REF!</definedName>
    <definedName name="_VAL14195" localSheetId="5">#REF!</definedName>
    <definedName name="_VAL14195">#REF!</definedName>
    <definedName name="_VAL14205" localSheetId="5">#REF!</definedName>
    <definedName name="_VAL14205">#REF!</definedName>
    <definedName name="_VAL14260" localSheetId="5">#REF!</definedName>
    <definedName name="_VAL14260">#REF!</definedName>
    <definedName name="_VAL14500" localSheetId="5">#REF!</definedName>
    <definedName name="_VAL14500">#REF!</definedName>
    <definedName name="_VAL14515" localSheetId="5">#REF!</definedName>
    <definedName name="_VAL14515">#REF!</definedName>
    <definedName name="_VAL14555" localSheetId="5">#REF!</definedName>
    <definedName name="_VAL14555">#REF!</definedName>
    <definedName name="_VAL14565" localSheetId="5">#REF!</definedName>
    <definedName name="_VAL14565">#REF!</definedName>
    <definedName name="_VAL15135" localSheetId="5">#REF!</definedName>
    <definedName name="_VAL15135">#REF!</definedName>
    <definedName name="_VAL15140" localSheetId="5">#REF!</definedName>
    <definedName name="_VAL15140">#REF!</definedName>
    <definedName name="_VAL15195" localSheetId="5">#REF!</definedName>
    <definedName name="_VAL15195">#REF!</definedName>
    <definedName name="_VAL15225" localSheetId="5">#REF!</definedName>
    <definedName name="_VAL15225">#REF!</definedName>
    <definedName name="_VAL15230" localSheetId="5">#REF!</definedName>
    <definedName name="_VAL15230">#REF!</definedName>
    <definedName name="_VAL15515" localSheetId="5">#REF!</definedName>
    <definedName name="_VAL15515">#REF!</definedName>
    <definedName name="_VAL15560" localSheetId="5">#REF!</definedName>
    <definedName name="_VAL15560">#REF!</definedName>
    <definedName name="_VAL15565" localSheetId="5">#REF!</definedName>
    <definedName name="_VAL15565">#REF!</definedName>
    <definedName name="_VAL15570" localSheetId="5">#REF!</definedName>
    <definedName name="_VAL15570">#REF!</definedName>
    <definedName name="_VAL15575" localSheetId="5">#REF!</definedName>
    <definedName name="_VAL15575">#REF!</definedName>
    <definedName name="_VAL15583" localSheetId="5">#REF!</definedName>
    <definedName name="_VAL15583">#REF!</definedName>
    <definedName name="_VAL15590" localSheetId="5">#REF!</definedName>
    <definedName name="_VAL15590">#REF!</definedName>
    <definedName name="_VAL15591" localSheetId="5">#REF!</definedName>
    <definedName name="_VAL15591">#REF!</definedName>
    <definedName name="_VAL15610" localSheetId="5">#REF!</definedName>
    <definedName name="_VAL15610">#REF!</definedName>
    <definedName name="_VAL15625" localSheetId="5">#REF!</definedName>
    <definedName name="_VAL15625">#REF!</definedName>
    <definedName name="_VAL15635" localSheetId="5">#REF!</definedName>
    <definedName name="_VAL15635">#REF!</definedName>
    <definedName name="_VAL15655" localSheetId="5">#REF!</definedName>
    <definedName name="_VAL15655">#REF!</definedName>
    <definedName name="_VAL15665" localSheetId="5">#REF!</definedName>
    <definedName name="_VAL15665">#REF!</definedName>
    <definedName name="_VAL16515" localSheetId="5">#REF!</definedName>
    <definedName name="_VAL16515">#REF!</definedName>
    <definedName name="_VAL16535" localSheetId="5">#REF!</definedName>
    <definedName name="_VAL16535">#REF!</definedName>
    <definedName name="_VAL17140" localSheetId="5">#REF!</definedName>
    <definedName name="_VAL17140">#REF!</definedName>
    <definedName name="_VAL19500" localSheetId="5">#REF!</definedName>
    <definedName name="_VAL19500">#REF!</definedName>
    <definedName name="_VAL19501" localSheetId="5">#REF!</definedName>
    <definedName name="_VAL19501">#REF!</definedName>
    <definedName name="_VAL19502" localSheetId="5">#REF!</definedName>
    <definedName name="_VAL19502">#REF!</definedName>
    <definedName name="_VAL19503" localSheetId="5">#REF!</definedName>
    <definedName name="_VAL19503">#REF!</definedName>
    <definedName name="_VAL19504" localSheetId="5">#REF!</definedName>
    <definedName name="_VAL19504">#REF!</definedName>
    <definedName name="_VAL19505" localSheetId="5">#REF!</definedName>
    <definedName name="_VAL19505">#REF!</definedName>
    <definedName name="_VAL20100" localSheetId="5">#REF!</definedName>
    <definedName name="_VAL20100">#REF!</definedName>
    <definedName name="_VAL20105" localSheetId="5">#REF!</definedName>
    <definedName name="_VAL20105">#REF!</definedName>
    <definedName name="_VAL20110" localSheetId="5">#REF!</definedName>
    <definedName name="_VAL20110">#REF!</definedName>
    <definedName name="_VAL20115" localSheetId="5">#REF!</definedName>
    <definedName name="_VAL20115">#REF!</definedName>
    <definedName name="_VAL20130" localSheetId="5">#REF!</definedName>
    <definedName name="_VAL20130">#REF!</definedName>
    <definedName name="_VAL20135" localSheetId="5">#REF!</definedName>
    <definedName name="_VAL20135">#REF!</definedName>
    <definedName name="_VAL20140" localSheetId="5">#REF!</definedName>
    <definedName name="_VAL20140">#REF!</definedName>
    <definedName name="_VAL20145" localSheetId="5">#REF!</definedName>
    <definedName name="_VAL20145">#REF!</definedName>
    <definedName name="_VAL20150" localSheetId="5">#REF!</definedName>
    <definedName name="_VAL20150">#REF!</definedName>
    <definedName name="_VAL20155" localSheetId="5">#REF!</definedName>
    <definedName name="_VAL20155">#REF!</definedName>
    <definedName name="_VAL20175" localSheetId="5">#REF!</definedName>
    <definedName name="_VAL20175">#REF!</definedName>
    <definedName name="_VAL20185" localSheetId="5">#REF!</definedName>
    <definedName name="_VAL20185">#REF!</definedName>
    <definedName name="_VAL20190" localSheetId="5">#REF!</definedName>
    <definedName name="_VAL20190">#REF!</definedName>
    <definedName name="_VAL20195" localSheetId="5">#REF!</definedName>
    <definedName name="_VAL20195">#REF!</definedName>
    <definedName name="_VAL20210" localSheetId="5">#REF!</definedName>
    <definedName name="_VAL20210">#REF!</definedName>
    <definedName name="_WCS13_" localSheetId="5">#REF!</definedName>
    <definedName name="_WCS13_">#REF!</definedName>
    <definedName name="_WCS43_" localSheetId="5">#REF!</definedName>
    <definedName name="_WCS43_">#REF!</definedName>
    <definedName name="_WDCN1.S1_" localSheetId="5">#REF!</definedName>
    <definedName name="_WDCN1.S1_">#REF!</definedName>
    <definedName name="_WGZY_">#REF!</definedName>
    <definedName name="_WGZY__6">#REF!</definedName>
    <definedName name="_WICE1_" localSheetId="5">#REF!</definedName>
    <definedName name="_WICE1_">#REF!</definedName>
    <definedName name="_WIRA1.A8_" localSheetId="5">#REF!</definedName>
    <definedName name="_WIRA1.A8_">#REF!</definedName>
    <definedName name="_Y" localSheetId="5">#REF!</definedName>
    <definedName name="_Y">#REF!</definedName>
    <definedName name="_Y_1" localSheetId="5">#REF!</definedName>
    <definedName name="_Y_1">#REF!</definedName>
    <definedName name="a" localSheetId="5">#REF!</definedName>
    <definedName name="a">#REF!</definedName>
    <definedName name="A_Brita_25">#REF!</definedName>
    <definedName name="A_Chapisco">#REF!</definedName>
    <definedName name="A_Comprimento">#REF!</definedName>
    <definedName name="A_Concreto_A">#REF!</definedName>
    <definedName name="A_Concreto_M">#REF!</definedName>
    <definedName name="A_Concreto_S">#REF!</definedName>
    <definedName name="A_Escavação">#REF!</definedName>
    <definedName name="A_Espessura">#REF!</definedName>
    <definedName name="A_Largura">#REF!</definedName>
    <definedName name="A_Massa_única">#REF!</definedName>
    <definedName name="A_Pintura">#REF!</definedName>
    <definedName name="A_Profundidade">#REF!</definedName>
    <definedName name="A_reaterro">#REF!</definedName>
    <definedName name="a1B16279" localSheetId="5">#REF!</definedName>
    <definedName name="a1B16279">#REF!</definedName>
    <definedName name="AA" localSheetId="3">#REF!</definedName>
    <definedName name="AA" localSheetId="5">#REF!</definedName>
    <definedName name="AA" localSheetId="12">#REF!</definedName>
    <definedName name="AA">#REF!</definedName>
    <definedName name="AAA" localSheetId="3">#REF!</definedName>
    <definedName name="AAA" localSheetId="5">#REF!</definedName>
    <definedName name="AAA" localSheetId="12">#REF!</definedName>
    <definedName name="AAA">#REF!</definedName>
    <definedName name="aaaaaa">#REF!</definedName>
    <definedName name="Ac" localSheetId="5">#REF!</definedName>
    <definedName name="Ac" localSheetId="12">#REF!</definedName>
    <definedName name="Ac">#REF!</definedName>
    <definedName name="AD">#REF!</definedName>
    <definedName name="ADDDD" localSheetId="5">#REF!</definedName>
    <definedName name="ADDDD">#REF!</definedName>
    <definedName name="adf" localSheetId="5">#REF!</definedName>
    <definedName name="adf">#REF!</definedName>
    <definedName name="AdPeri" localSheetId="5">#REF!</definedName>
    <definedName name="AdPeri">#REF!</definedName>
    <definedName name="ADPL" localSheetId="5">#REF!</definedName>
    <definedName name="ADPL">#REF!</definedName>
    <definedName name="ADS">#REF!</definedName>
    <definedName name="AFSDF">#REF!</definedName>
    <definedName name="AFSF">#REF!</definedName>
    <definedName name="AGSD">#REF!</definedName>
    <definedName name="AGSDG">#REF!</definedName>
    <definedName name="AKSDGL" localSheetId="5">#REF!</definedName>
    <definedName name="AKSDGL">#REF!</definedName>
    <definedName name="Alex" localSheetId="5">#REF!</definedName>
    <definedName name="Alex">#REF!</definedName>
    <definedName name="ALTA" localSheetId="5">#REF!</definedName>
    <definedName name="ALTA">#REF!</definedName>
    <definedName name="alvenaria_1">#REF!</definedName>
    <definedName name="alvenaria_1_1_2">#REF!</definedName>
    <definedName name="alvenaria_1_2">#REF!</definedName>
    <definedName name="Alvenaria_vedação" localSheetId="5">#REF!</definedName>
    <definedName name="Alvenaria_vedação">#REF!</definedName>
    <definedName name="amarela" localSheetId="5">#REF!</definedName>
    <definedName name="amarela">#REF!</definedName>
    <definedName name="AMORLDMLENFK" localSheetId="5">#REF!</definedName>
    <definedName name="AMORLDMLENFK">#REF!</definedName>
    <definedName name="ANA" localSheetId="5">#REF!</definedName>
    <definedName name="ANA">#REF!</definedName>
    <definedName name="ANDRE" localSheetId="5">#REF!</definedName>
    <definedName name="ANDRE">#REF!</definedName>
    <definedName name="anel" localSheetId="5">#REF!</definedName>
    <definedName name="anel">#REF!</definedName>
    <definedName name="ANTIGA" localSheetId="5">#REF!</definedName>
    <definedName name="ANTIGA">#REF!</definedName>
    <definedName name="area_base">#REF!</definedName>
    <definedName name="_xlnm.Print_Area" localSheetId="3">BDI!$B$3:$U$34</definedName>
    <definedName name="_xlnm.Print_Area" localSheetId="4">'BDI-Fornecimento'!$B$3:$U$34</definedName>
    <definedName name="_xlnm.Print_Area" localSheetId="0">capa!$B$2:$K$40</definedName>
    <definedName name="_xlnm.Print_Area" localSheetId="6">Composição!$B$2:$J$142</definedName>
    <definedName name="_xlnm.Print_Area" localSheetId="5">Cotação!$B$2:$F$15</definedName>
    <definedName name="_xlnm.Print_Area" localSheetId="12">'Cronog CP financeira'!$A$1:$O$114</definedName>
    <definedName name="_xlnm.Print_Area" localSheetId="17">DER!$A$1:$E$454</definedName>
    <definedName name="_xlnm.Print_Area" localSheetId="16">DIVERSOS!$A$1:$N$106</definedName>
    <definedName name="_xlnm.Print_Area" localSheetId="2">Encargos!$A$41:$D$79</definedName>
    <definedName name="_xlnm.Print_Area" localSheetId="7">'M.Cálc.Quant.'!$G$2:$T$614</definedName>
    <definedName name="_xlnm.Print_Area" localSheetId="10">'Plan. Orçam. Resumo'!$C$2:$E$46</definedName>
    <definedName name="_xlnm.Print_Area" localSheetId="9">'Plan.Orçam.'!$D$2:$K$248</definedName>
    <definedName name="_xlnm.Print_Area" localSheetId="8">Planilha2!$C$1:$M$17</definedName>
    <definedName name="_xlnm.Print_Area" localSheetId="11">QCI!$B$2:$AH$64</definedName>
    <definedName name="_xlnm.Print_Area">#REF!</definedName>
    <definedName name="Área_impressão_IM">#REF!</definedName>
    <definedName name="AreaTeste" localSheetId="5">#REF!</definedName>
    <definedName name="AreaTeste">#REF!</definedName>
    <definedName name="AreaTeste2" localSheetId="5">#REF!</definedName>
    <definedName name="AreaTeste2">#REF!</definedName>
    <definedName name="areia">#REF!</definedName>
    <definedName name="Arial" localSheetId="5">#REF!</definedName>
    <definedName name="Arial">#REF!</definedName>
    <definedName name="ASA" localSheetId="5">#REF!</definedName>
    <definedName name="ASA">#REF!</definedName>
    <definedName name="asd" localSheetId="5">#REF!</definedName>
    <definedName name="asd">#REF!</definedName>
    <definedName name="asdf" localSheetId="5">#REF!</definedName>
    <definedName name="asdf">#REF!</definedName>
    <definedName name="asdfas" localSheetId="5">#REF!</definedName>
    <definedName name="asdfas">#REF!</definedName>
    <definedName name="ASDFF" localSheetId="5">#REF!</definedName>
    <definedName name="ASDFF">#REF!</definedName>
    <definedName name="ASFDG" localSheetId="5">#REF!</definedName>
    <definedName name="ASFDG">#REF!</definedName>
    <definedName name="ASFDGD">#REF!</definedName>
    <definedName name="ASFVASV" localSheetId="5">#REF!</definedName>
    <definedName name="ASFVASV">#REF!</definedName>
    <definedName name="ASG" localSheetId="5">#REF!</definedName>
    <definedName name="ASG">#REF!</definedName>
    <definedName name="ASGD" localSheetId="5">#REF!</definedName>
    <definedName name="ASGD">#REF!</definedName>
    <definedName name="ASGDF" localSheetId="5">#REF!</definedName>
    <definedName name="ASGDF">#REF!</definedName>
    <definedName name="ASSEN_TUBO_EMISS" localSheetId="5">#REF!</definedName>
    <definedName name="ASSEN_TUBO_EMISS">#REF!</definedName>
    <definedName name="ASSEN_TUBO_EMISS2" localSheetId="5">#REF!</definedName>
    <definedName name="ASSEN_TUBO_EMISS2">#REF!</definedName>
    <definedName name="ASSENT_EMISS3_S" localSheetId="5">#REF!</definedName>
    <definedName name="ASSENT_EMISS3_S">#REF!</definedName>
    <definedName name="ASSENT_TUBO" localSheetId="5">#REF!</definedName>
    <definedName name="ASSENT_TUBO">#REF!</definedName>
    <definedName name="ASVDVFA" localSheetId="5">#REF!</definedName>
    <definedName name="ASVDVFA">#REF!</definedName>
    <definedName name="ATENÇÃO" hidden="1">{#N/A,#N/A,FALSE,"MO (2)"}</definedName>
    <definedName name="Aut_original" localSheetId="5">#REF!</definedName>
    <definedName name="Aut_original">#REF!</definedName>
    <definedName name="Aut_resumo" localSheetId="5">#REF!</definedName>
    <definedName name="Aut_resumo">#REF!</definedName>
    <definedName name="aux" localSheetId="5">#REF!</definedName>
    <definedName name="aux">#REF!</definedName>
    <definedName name="AuxHab" localSheetId="5">#REF!</definedName>
    <definedName name="AuxHab">#REF!</definedName>
    <definedName name="auxiliar" localSheetId="5">#REF!</definedName>
    <definedName name="auxiliar">#REF!</definedName>
    <definedName name="aZUEN" localSheetId="5" hidden="1">#REF!</definedName>
    <definedName name="aZUEN" hidden="1">#REF!</definedName>
    <definedName name="azul" localSheetId="5">#REF!</definedName>
    <definedName name="azul">#REF!</definedName>
    <definedName name="AZULSINAL" localSheetId="5">#REF!</definedName>
    <definedName name="AZULSINAL">#REF!</definedName>
    <definedName name="B" hidden="1">{#N/A,#N/A,FALSE,"MO (2)"}</definedName>
    <definedName name="BACIA_3" localSheetId="5">#REF!</definedName>
    <definedName name="BACIA_3">#REF!</definedName>
    <definedName name="bacia15" localSheetId="5">#REF!</definedName>
    <definedName name="bacia15">#REF!</definedName>
    <definedName name="bacia16" localSheetId="5">#REF!</definedName>
    <definedName name="bacia16">#REF!</definedName>
    <definedName name="BACIA160" localSheetId="5">#REF!</definedName>
    <definedName name="BACIA160">#REF!</definedName>
    <definedName name="BACIA17" localSheetId="5">#REF!</definedName>
    <definedName name="BACIA17">#REF!</definedName>
    <definedName name="BAIANO" localSheetId="5">#REF!</definedName>
    <definedName name="BAIANO">#REF!</definedName>
    <definedName name="Banco_dados_IM">#REF!</definedName>
    <definedName name="Banco_dados_IM2">#REF!</definedName>
    <definedName name="_xlnm.Database" localSheetId="5">#REF!</definedName>
    <definedName name="_xlnm.Database">#REF!</definedName>
    <definedName name="bau" hidden="1">#REF!</definedName>
    <definedName name="BB" localSheetId="3">#REF!</definedName>
    <definedName name="BB" localSheetId="5">#REF!</definedName>
    <definedName name="BB" localSheetId="12">#REF!</definedName>
    <definedName name="BB">#REF!</definedName>
    <definedName name="BBB" localSheetId="3">#REF!</definedName>
    <definedName name="BBB" localSheetId="5">#REF!</definedName>
    <definedName name="BBB" localSheetId="12">#REF!</definedName>
    <definedName name="BBB">#REF!</definedName>
    <definedName name="BBBB">[0]!BBBB</definedName>
    <definedName name="bdgfsb" localSheetId="5">#REF!</definedName>
    <definedName name="bdgfsb">#REF!</definedName>
    <definedName name="BDI" localSheetId="5">#REF!</definedName>
    <definedName name="BDI" localSheetId="12">#REF!</definedName>
    <definedName name="BDI">#REF!</definedName>
    <definedName name="BDI." localSheetId="5">#REF!</definedName>
    <definedName name="BDI.">#REF!</definedName>
    <definedName name="BDIc" localSheetId="5">#REF!</definedName>
    <definedName name="BDIc" localSheetId="12">#REF!</definedName>
    <definedName name="BDIc">#REF!</definedName>
    <definedName name="BDIf" localSheetId="5">#REF!</definedName>
    <definedName name="BDIf" localSheetId="12">#REF!</definedName>
    <definedName name="BDIf">#REF!</definedName>
    <definedName name="BG" localSheetId="5">#REF!</definedName>
    <definedName name="BG">#REF!</definedName>
    <definedName name="BGU" localSheetId="5">#REF!</definedName>
    <definedName name="BGU">#REF!</definedName>
    <definedName name="BL_ANC_EMISS3_S" localSheetId="5">#REF!</definedName>
    <definedName name="BL_ANC_EMISS3_S">#REF!</definedName>
    <definedName name="BL_ANCO_EMISS2" localSheetId="5">#REF!</definedName>
    <definedName name="BL_ANCO_EMISS2">#REF!</definedName>
    <definedName name="BLOCO_ANCOR_EMISS" localSheetId="5">#REF!</definedName>
    <definedName name="BLOCO_ANCOR_EMISS">#REF!</definedName>
    <definedName name="Bomba_putzmeister" localSheetId="5">#REF!</definedName>
    <definedName name="Bomba_putzmeister">#REF!</definedName>
    <definedName name="BRIOPA" localSheetId="5">#REF!</definedName>
    <definedName name="BRIOPA">#REF!</definedName>
    <definedName name="bruno" localSheetId="5">#REF!</definedName>
    <definedName name="bruno">#REF!</definedName>
    <definedName name="bsdbsd">#REF!</definedName>
    <definedName name="bsdbsgfdzb" localSheetId="5">#REF!</definedName>
    <definedName name="bsdbsgfdzb">#REF!</definedName>
    <definedName name="bsgfdbsgfdb">#REF!</definedName>
    <definedName name="buc3eta" localSheetId="5">#REF!</definedName>
    <definedName name="buc3eta">#REF!</definedName>
    <definedName name="BuiltIn_AutoFilter___2" localSheetId="5">#REF!</definedName>
    <definedName name="BuiltIn_AutoFilter___2">#REF!</definedName>
    <definedName name="BuiltIn_Print_Area" localSheetId="5">#REF!</definedName>
    <definedName name="BuiltIn_Print_Area">#REF!</definedName>
    <definedName name="BuiltIn_Print_Area___0">#REF!</definedName>
    <definedName name="BuiltIn_Print_Area___0___0">#REF!</definedName>
    <definedName name="BuiltIn_Print_Area___0___0___0___0">#REF!</definedName>
    <definedName name="BuiltIn_Print_Area___0___0___0___0___0">#REF!</definedName>
    <definedName name="BuiltIn_Print_Area___0___0___0___0___0___0">#REF!</definedName>
    <definedName name="BuiltIn_Print_Titles">#REF!</definedName>
    <definedName name="BuiltIn_Print_Titles___0">#REF!</definedName>
    <definedName name="BuiltIn_Print_Titles___0___0___0">#REF!</definedName>
    <definedName name="BuiltIn_Print_Titles___0___0___0___0">#REF!</definedName>
    <definedName name="BuiltIn_Print_Titles___0___0___0___0___0___0">#REF!</definedName>
    <definedName name="BVEOLISA" localSheetId="5">#REF!</definedName>
    <definedName name="BVEOLISA">#REF!</definedName>
    <definedName name="cab_cortes" localSheetId="5">#REF!</definedName>
    <definedName name="cab_cortes">#REF!</definedName>
    <definedName name="cab_dmt" localSheetId="5">#REF!</definedName>
    <definedName name="cab_dmt">#REF!</definedName>
    <definedName name="cab_limpeza" localSheetId="5">#REF!</definedName>
    <definedName name="cab_limpeza">#REF!</definedName>
    <definedName name="cabmeio" localSheetId="5">#REF!</definedName>
    <definedName name="cabmeio">#REF!</definedName>
    <definedName name="CAD_EMISS3_S" localSheetId="5">#REF!</definedName>
    <definedName name="CAD_EMISS3_S">#REF!</definedName>
    <definedName name="CADASTRO" localSheetId="5">#REF!</definedName>
    <definedName name="CADASTRO">#REF!</definedName>
    <definedName name="CADASTRO_EMISS" localSheetId="5">#REF!</definedName>
    <definedName name="CADASTRO_EMISS">#REF!</definedName>
    <definedName name="CADASTRO_EMISS2" localSheetId="5">#REF!</definedName>
    <definedName name="CADASTRO_EMISS2">#REF!</definedName>
    <definedName name="CADASTRO_REDE_COL" localSheetId="5">#REF!</definedName>
    <definedName name="CADASTRO_REDE_COL">#REF!</definedName>
    <definedName name="CAIXAS" localSheetId="5">#REF!</definedName>
    <definedName name="CAIXAS">#REF!</definedName>
    <definedName name="CAIXAS_EMISS3_S" localSheetId="5">#REF!</definedName>
    <definedName name="CAIXAS_EMISS3_S">#REF!</definedName>
    <definedName name="Camada_brita" localSheetId="5">#REF!</definedName>
    <definedName name="Camada_brita">#REF!</definedName>
    <definedName name="Camada_impermeabilizadora" localSheetId="5">#REF!</definedName>
    <definedName name="Camada_impermeabilizadora">#REF!</definedName>
    <definedName name="CAMPANARIO" localSheetId="5">#REF!</definedName>
    <definedName name="CAMPANARIO">#REF!</definedName>
    <definedName name="CANETA" localSheetId="5">#REF!</definedName>
    <definedName name="CANETA">#REF!</definedName>
    <definedName name="CANTEIRO_DE_OBRAS">#REF!</definedName>
    <definedName name="CANTEIRO_OBRAS" localSheetId="5">#REF!</definedName>
    <definedName name="CANTEIRO_OBRAS">#REF!</definedName>
    <definedName name="CAPA" localSheetId="5">#REF!</definedName>
    <definedName name="CAPA">#REF!</definedName>
    <definedName name="cbn" localSheetId="5">#REF!</definedName>
    <definedName name="cbn">#REF!</definedName>
    <definedName name="CBU" localSheetId="5">#REF!</definedName>
    <definedName name="CBU">#REF!</definedName>
    <definedName name="CBUII" localSheetId="5">#REF!</definedName>
    <definedName name="CBUII">#REF!</definedName>
    <definedName name="CBUQB" localSheetId="5">#REF!</definedName>
    <definedName name="CBUQB">#REF!</definedName>
    <definedName name="CBUQc" localSheetId="5">#REF!</definedName>
    <definedName name="CBUQc">#REF!</definedName>
    <definedName name="CC" localSheetId="3">#REF!</definedName>
    <definedName name="CC" localSheetId="5">#REF!</definedName>
    <definedName name="CC" localSheetId="12">#REF!</definedName>
    <definedName name="CC">#REF!</definedName>
    <definedName name="CCC" localSheetId="3">#REF!</definedName>
    <definedName name="CCC" localSheetId="5">#REF!</definedName>
    <definedName name="CCC" localSheetId="12">#REF!</definedName>
    <definedName name="CCC">#REF!</definedName>
    <definedName name="CELIA" localSheetId="5">#REF!</definedName>
    <definedName name="CELIA">#REF!</definedName>
    <definedName name="CélulaInicioPlanilha" localSheetId="5">#REF!</definedName>
    <definedName name="CélulaInicioPlanilha">#REF!</definedName>
    <definedName name="CélulaResumo" localSheetId="5">#REF!</definedName>
    <definedName name="CélulaResumo">#REF!</definedName>
    <definedName name="CEU" localSheetId="5" hidden="1">#REF!</definedName>
    <definedName name="CEU" hidden="1">#REF!</definedName>
    <definedName name="Chapisco" localSheetId="5">#REF!</definedName>
    <definedName name="Chapisco">#REF!</definedName>
    <definedName name="cimento">#REF!</definedName>
    <definedName name="Cmat" localSheetId="5">#REF!</definedName>
    <definedName name="Cmat">#REF!</definedName>
    <definedName name="Cmo" localSheetId="5">#REF!</definedName>
    <definedName name="Cmo">#REF!</definedName>
    <definedName name="CNVDFNVN" localSheetId="5">#REF!</definedName>
    <definedName name="CNVDFNVN">#REF!</definedName>
    <definedName name="Cobertura" localSheetId="5">#REF!</definedName>
    <definedName name="Cobertura">#REF!</definedName>
    <definedName name="Cobertura_canal" localSheetId="5">#REF!</definedName>
    <definedName name="Cobertura_canal">#REF!</definedName>
    <definedName name="cocacola" localSheetId="5">#REF!</definedName>
    <definedName name="cocacola">#REF!</definedName>
    <definedName name="cocaina" localSheetId="5">#REF!</definedName>
    <definedName name="cocaina">#REF!</definedName>
    <definedName name="Código" localSheetId="5">#REF!</definedName>
    <definedName name="Código">#REF!</definedName>
    <definedName name="Código." localSheetId="5">#REF!</definedName>
    <definedName name="Código.">#REF!</definedName>
    <definedName name="COEF_LINEAR" localSheetId="5">#REF!</definedName>
    <definedName name="COEF_LINEAR">#REF!</definedName>
    <definedName name="Comparativo" localSheetId="5">#REF!</definedName>
    <definedName name="Comparativo">#REF!</definedName>
    <definedName name="cOMPOSIÇaO" localSheetId="5" hidden="1">#REF!</definedName>
    <definedName name="cOMPOSIÇaO" hidden="1">#REF!</definedName>
    <definedName name="composições" localSheetId="5">#REF!</definedName>
    <definedName name="composições">#REF!</definedName>
    <definedName name="CONT_CANTEIRO" localSheetId="5">#REF!</definedName>
    <definedName name="CONT_CANTEIRO">#REF!</definedName>
    <definedName name="cópia" localSheetId="5">#REF!</definedName>
    <definedName name="cópia">#REF!</definedName>
    <definedName name="corte" localSheetId="5">#REF!</definedName>
    <definedName name="corte">#REF!</definedName>
    <definedName name="COTAS" localSheetId="5">#REF!</definedName>
    <definedName name="COTAS">#REF!</definedName>
    <definedName name="_xlnm.Criteria" localSheetId="5">#REF!</definedName>
    <definedName name="_xlnm.Criteria">#REF!</definedName>
    <definedName name="Cron" hidden="1">#REF!</definedName>
    <definedName name="cron." localSheetId="5" hidden="1">#REF!</definedName>
    <definedName name="cron." hidden="1">#REF!</definedName>
    <definedName name="crono">#REF!</definedName>
    <definedName name="CT" localSheetId="5">#REF!</definedName>
    <definedName name="CT">#REF!</definedName>
    <definedName name="CU" localSheetId="5">#REF!</definedName>
    <definedName name="CU">#REF!</definedName>
    <definedName name="CustoReal">#REF!</definedName>
    <definedName name="cUSTOS" localSheetId="5">#REF!</definedName>
    <definedName name="cUSTOS">#REF!</definedName>
    <definedName name="D" localSheetId="5">#REF!</definedName>
    <definedName name="D">#REF!</definedName>
    <definedName name="dadinho" localSheetId="5">#REF!</definedName>
    <definedName name="dadinho">#REF!</definedName>
    <definedName name="DADOS" localSheetId="5">#REF!</definedName>
    <definedName name="DADOS">#REF!</definedName>
    <definedName name="DADOS1" localSheetId="5">#REF!</definedName>
    <definedName name="DADOS1">#REF!</definedName>
    <definedName name="danil" localSheetId="5">#REF!</definedName>
    <definedName name="danil">#REF!</definedName>
    <definedName name="danilo" localSheetId="5">#REF!</definedName>
    <definedName name="danilo">#REF!</definedName>
    <definedName name="Data">#REF!</definedName>
    <definedName name="Data_Final" localSheetId="5">#REF!</definedName>
    <definedName name="Data_Final">#REF!</definedName>
    <definedName name="Data_Início" localSheetId="5">#REF!</definedName>
    <definedName name="Data_Início">#REF!</definedName>
    <definedName name="DD" localSheetId="3">#REF!</definedName>
    <definedName name="DD" localSheetId="5">#REF!</definedName>
    <definedName name="DD" localSheetId="12">#REF!</definedName>
    <definedName name="DD">#REF!</definedName>
    <definedName name="DDD" localSheetId="3">#REF!</definedName>
    <definedName name="DDD" localSheetId="5">#REF!</definedName>
    <definedName name="DDD" localSheetId="12">#REF!</definedName>
    <definedName name="DDD">#REF!</definedName>
    <definedName name="Deco" localSheetId="5">#REF!</definedName>
    <definedName name="Deco">#REF!</definedName>
    <definedName name="densidade_cap" localSheetId="5">#REF!</definedName>
    <definedName name="densidade_cap">#REF!</definedName>
    <definedName name="DES" localSheetId="5">#REF!</definedName>
    <definedName name="DES">#REF!</definedName>
    <definedName name="DESAP" localSheetId="5">#REF!</definedName>
    <definedName name="DESAP">#REF!</definedName>
    <definedName name="DESAPROPRIAÇÃO">#REF!</definedName>
    <definedName name="Df" localSheetId="5">#REF!</definedName>
    <definedName name="Df" localSheetId="12">#REF!</definedName>
    <definedName name="Df">#REF!</definedName>
    <definedName name="dfdf" hidden="1">{#N/A,#N/A,FALSE,"MO (2)"}</definedName>
    <definedName name="DFGT" localSheetId="5">#REF!</definedName>
    <definedName name="DFGT">#REF!</definedName>
    <definedName name="DFT" localSheetId="5">#REF!</definedName>
    <definedName name="DFT">#REF!</definedName>
    <definedName name="DG">#REF!</definedName>
    <definedName name="DGA" localSheetId="5">#REF!</definedName>
    <definedName name="DGA">#REF!</definedName>
    <definedName name="Dissídio" localSheetId="5">#REF!</definedName>
    <definedName name="Dissídio">#REF!</definedName>
    <definedName name="DJ" localSheetId="5">#REF!</definedName>
    <definedName name="DJ">#REF!</definedName>
    <definedName name="DKJBGKSHAK" localSheetId="5">#REF!</definedName>
    <definedName name="DKJBGKSHAK">#REF!</definedName>
    <definedName name="DMT">#REF!,#REF!</definedName>
    <definedName name="DMT_0_50" localSheetId="5">#REF!</definedName>
    <definedName name="DMT_0_50">#REF!</definedName>
    <definedName name="DMT_1000" localSheetId="5">#REF!</definedName>
    <definedName name="DMT_1000">#REF!</definedName>
    <definedName name="DMT_200" localSheetId="5">#REF!</definedName>
    <definedName name="DMT_200">#REF!</definedName>
    <definedName name="DMT_200_400" localSheetId="5">#REF!</definedName>
    <definedName name="DMT_200_400">#REF!</definedName>
    <definedName name="DMT_400" localSheetId="5">#REF!</definedName>
    <definedName name="DMT_400">#REF!</definedName>
    <definedName name="DMT_400_600" localSheetId="5">#REF!</definedName>
    <definedName name="DMT_400_600">#REF!</definedName>
    <definedName name="DMT_50" localSheetId="5">#REF!</definedName>
    <definedName name="DMT_50">#REF!</definedName>
    <definedName name="DMT_50_200" localSheetId="5">#REF!</definedName>
    <definedName name="DMT_50_200">#REF!</definedName>
    <definedName name="DMT_600" localSheetId="5">#REF!</definedName>
    <definedName name="DMT_600">#REF!</definedName>
    <definedName name="DMT_800" localSheetId="5">#REF!</definedName>
    <definedName name="DMT_800">#REF!</definedName>
    <definedName name="drena" localSheetId="5">#REF!</definedName>
    <definedName name="drena">#REF!</definedName>
    <definedName name="DRGTU" localSheetId="5">#REF!</definedName>
    <definedName name="DRGTU">#REF!</definedName>
    <definedName name="DU" localSheetId="5">#REF!</definedName>
    <definedName name="DU">#REF!</definedName>
    <definedName name="DWD" localSheetId="5">#REF!</definedName>
    <definedName name="DWD">#REF!</definedName>
    <definedName name="dx">#REF!</definedName>
    <definedName name="dxi">#REF!</definedName>
    <definedName name="DY">#REF!</definedName>
    <definedName name="E" localSheetId="5">#REF!</definedName>
    <definedName name="E" localSheetId="12">#REF!</definedName>
    <definedName name="E">#REF!</definedName>
    <definedName name="ECJ" localSheetId="5">#REF!</definedName>
    <definedName name="ECJ">#REF!</definedName>
    <definedName name="EE" localSheetId="3">#REF!</definedName>
    <definedName name="EE" localSheetId="5">#REF!</definedName>
    <definedName name="EE" localSheetId="12">#REF!</definedName>
    <definedName name="EE">#REF!</definedName>
    <definedName name="EE1_MAT" localSheetId="5">#REF!</definedName>
    <definedName name="EE1_MAT">#REF!</definedName>
    <definedName name="EE1_MATERIAIS">#REF!</definedName>
    <definedName name="EE1_SERV" localSheetId="5">#REF!</definedName>
    <definedName name="EE1_SERV">#REF!</definedName>
    <definedName name="EE1_SERVIÇOS">#REF!</definedName>
    <definedName name="EE2_MAT" localSheetId="5">#REF!</definedName>
    <definedName name="EE2_MAT">#REF!</definedName>
    <definedName name="EE2_MATERIAIS">#REF!</definedName>
    <definedName name="EE2_SERV" localSheetId="5">#REF!</definedName>
    <definedName name="EE2_SERV">#REF!</definedName>
    <definedName name="EE2_SERVIÇOS">#REF!</definedName>
    <definedName name="EE3_MAT" localSheetId="5">#REF!</definedName>
    <definedName name="EE3_MAT">#REF!</definedName>
    <definedName name="EE3_SERV" localSheetId="5">#REF!</definedName>
    <definedName name="EE3_SERV">#REF!</definedName>
    <definedName name="EEE" localSheetId="3">#REF!</definedName>
    <definedName name="EEE" localSheetId="5">#REF!</definedName>
    <definedName name="EEE" localSheetId="12">#REF!</definedName>
    <definedName name="EEE">#REF!</definedName>
    <definedName name="EEEEE" localSheetId="5">#REF!</definedName>
    <definedName name="EEEEE">#REF!</definedName>
    <definedName name="EEEEEEEEE" localSheetId="5">#REF!</definedName>
    <definedName name="EEEEEEEEE">#REF!</definedName>
    <definedName name="EJ" localSheetId="5">#REF!</definedName>
    <definedName name="EJ">#REF!</definedName>
    <definedName name="Elemento_vazado" localSheetId="5">#REF!</definedName>
    <definedName name="Elemento_vazado">#REF!</definedName>
    <definedName name="eliabe" localSheetId="5">#REF!</definedName>
    <definedName name="eliabe">#REF!</definedName>
    <definedName name="ELLICLAU" localSheetId="5">#REF!</definedName>
    <definedName name="ELLICLAU">#REF!</definedName>
    <definedName name="EM" localSheetId="5">#REF!</definedName>
    <definedName name="EM">#REF!</definedName>
    <definedName name="EMI" localSheetId="5">#REF!</definedName>
    <definedName name="EMI">#REF!</definedName>
    <definedName name="EMISS_1_MAT" localSheetId="5">#REF!</definedName>
    <definedName name="EMISS_1_MAT">#REF!</definedName>
    <definedName name="EMISS_1_SERV" localSheetId="5">#REF!</definedName>
    <definedName name="EMISS_1_SERV">#REF!</definedName>
    <definedName name="EMISS_2_MAT" localSheetId="5">#REF!</definedName>
    <definedName name="EMISS_2_MAT">#REF!</definedName>
    <definedName name="EMISS_2_SERV" localSheetId="5">#REF!</definedName>
    <definedName name="EMISS_2_SERV">#REF!</definedName>
    <definedName name="EMISS_2_SERV2" localSheetId="5">#REF!</definedName>
    <definedName name="EMISS_2_SERV2">#REF!</definedName>
    <definedName name="EMISS_3_MAT" localSheetId="5">#REF!</definedName>
    <definedName name="EMISS_3_MAT">#REF!</definedName>
    <definedName name="EMISS_3_SERV" localSheetId="5">#REF!</definedName>
    <definedName name="EMISS_3_SERV">#REF!</definedName>
    <definedName name="EMISSÁRIO1_MATERIAIS">#REF!</definedName>
    <definedName name="EMISSÁRIO1_SERVIÇOS">#REF!</definedName>
    <definedName name="EMISSÁRIO2_MATERIAIS">#REF!</definedName>
    <definedName name="EMISSÁRIO2_SERVIÇOS">#REF!</definedName>
    <definedName name="Empolamento" localSheetId="5">#REF!</definedName>
    <definedName name="Empolamento">#REF!</definedName>
    <definedName name="eNCARGOS" localSheetId="5">#REF!</definedName>
    <definedName name="eNCARGOS">#REF!</definedName>
    <definedName name="EPVT" localSheetId="5">#REF!</definedName>
    <definedName name="EPVT">#REF!</definedName>
    <definedName name="EQPTO" localSheetId="5">#REF!</definedName>
    <definedName name="EQPTO">#REF!</definedName>
    <definedName name="ER" localSheetId="5">#REF!</definedName>
    <definedName name="ER">#REF!</definedName>
    <definedName name="err">[0]!err</definedName>
    <definedName name="ert" localSheetId="5">#REF!</definedName>
    <definedName name="ert">#REF!</definedName>
    <definedName name="ERTYRE" localSheetId="5">#REF!</definedName>
    <definedName name="ERTYRE">#REF!</definedName>
    <definedName name="ES" localSheetId="5">#REF!</definedName>
    <definedName name="ES">#REF!</definedName>
    <definedName name="ESC_EMISS3_S" localSheetId="5">#REF!</definedName>
    <definedName name="ESC_EMISS3_S">#REF!</definedName>
    <definedName name="Escavação" localSheetId="5">#REF!</definedName>
    <definedName name="Escavação">#REF!</definedName>
    <definedName name="ESCORAMENTO" localSheetId="5">#REF!</definedName>
    <definedName name="ESCORAMENTO">#REF!</definedName>
    <definedName name="ESGOT_EMISS3_S" localSheetId="5">#REF!</definedName>
    <definedName name="ESGOT_EMISS3_S">#REF!</definedName>
    <definedName name="ESGOTAMENTO" localSheetId="5">#REF!</definedName>
    <definedName name="ESGOTAMENTO">#REF!</definedName>
    <definedName name="EsmoH" localSheetId="5">#REF!</definedName>
    <definedName name="EsmoH">#REF!</definedName>
    <definedName name="EsmoM" localSheetId="5">#REF!</definedName>
    <definedName name="EsmoM">#REF!</definedName>
    <definedName name="EsmoMP" localSheetId="5">#REF!</definedName>
    <definedName name="EsmoMP">#REF!</definedName>
    <definedName name="Esquadrias" localSheetId="5">#REF!</definedName>
    <definedName name="Esquadrias">#REF!</definedName>
    <definedName name="est" localSheetId="5">#REF!</definedName>
    <definedName name="est">#REF!</definedName>
    <definedName name="estado" localSheetId="5">#REF!</definedName>
    <definedName name="estado">#REF!</definedName>
    <definedName name="estrelacelest" localSheetId="5">#REF!</definedName>
    <definedName name="estrelacelest">#REF!</definedName>
    <definedName name="Estrutura" localSheetId="5">#REF!</definedName>
    <definedName name="Estrutura">#REF!</definedName>
    <definedName name="eu" localSheetId="3">#REF!</definedName>
    <definedName name="eu" hidden="1">{#N/A,#N/A,FALSE,"MO (2)"}</definedName>
    <definedName name="EXA" localSheetId="5">#REF!</definedName>
    <definedName name="EXA">#REF!</definedName>
    <definedName name="Excel_BuiltIn__FilterDatabase_11">#REF!</definedName>
    <definedName name="Excel_BuiltIn__FilterDatabase_12">#REF!</definedName>
    <definedName name="Excel_BuiltIn__FilterDatabase_2">#REF!</definedName>
    <definedName name="Excel_BuiltIn__FilterDatabase_3">#REF!</definedName>
    <definedName name="Excel_BuiltIn__FilterDatabase_4">#REF!</definedName>
    <definedName name="Excel_BuiltIn__FilterDatabase_5">#REF!</definedName>
    <definedName name="Excel_BuiltIn__FilterDatabase_6">#REF!</definedName>
    <definedName name="Excel_BuiltIn__FilterDatabase_7">#REF!</definedName>
    <definedName name="Excel_BuiltIn__FilterDatabase_8" localSheetId="5">#REF!</definedName>
    <definedName name="Excel_BuiltIn__FilterDatabase_8">#REF!</definedName>
    <definedName name="Excel_BuiltIn__FilterDatabase_9">#REF!</definedName>
    <definedName name="Excel_BuiltIn_Database" localSheetId="5">#REF!</definedName>
    <definedName name="Excel_BuiltIn_Database">#REF!</definedName>
    <definedName name="Excel_BuiltIn_Database_1" localSheetId="5">#REF!</definedName>
    <definedName name="Excel_BuiltIn_Database_1">#REF!</definedName>
    <definedName name="Excel_BuiltIn_Database_6" localSheetId="5">#REF!</definedName>
    <definedName name="Excel_BuiltIn_Database_6">#REF!</definedName>
    <definedName name="Excel_BuiltIn_Print_Area_1" localSheetId="5">#REF!</definedName>
    <definedName name="Excel_BuiltIn_Print_Area_1">#REF!</definedName>
    <definedName name="Excel_BuiltIn_Print_Area_3">#REF!</definedName>
    <definedName name="Excel_BuiltIn_Print_Area_3_1" localSheetId="5">#REF!</definedName>
    <definedName name="Excel_BuiltIn_Print_Area_3_1">#REF!</definedName>
    <definedName name="Excel_BuiltIn_Print_Area_4">#REF!</definedName>
    <definedName name="Excel_BuiltIn_Print_Area_4_1" localSheetId="5">#REF!</definedName>
    <definedName name="Excel_BuiltIn_Print_Area_4_1">#REF!</definedName>
    <definedName name="Excel_BuiltIn_Print_Area_5_1" localSheetId="5">#REF!</definedName>
    <definedName name="Excel_BuiltIn_Print_Area_5_1">#REF!</definedName>
    <definedName name="Excel_BuiltIn_Print_Titles_2" localSheetId="5">#REF!</definedName>
    <definedName name="Excel_BuiltIn_Print_Titles_2">#REF!</definedName>
    <definedName name="Excel_BuiltIn_Print_Titles_2_1" localSheetId="5">#REF!</definedName>
    <definedName name="Excel_BuiltIn_Print_Titles_2_1" localSheetId="12">#REF!</definedName>
    <definedName name="Excel_BuiltIn_Print_Titles_2_1">#REF!</definedName>
    <definedName name="Excel_BuiltIn_Print_Titles_3">#REF!</definedName>
    <definedName name="Excel_BuiltIn_Print_Titles_4">#REF!</definedName>
    <definedName name="Excel_BuiltIn_Print_Titles_6_1">#REF!</definedName>
    <definedName name="Excel_BuiltIn_Print_Titles_8" localSheetId="5">#REF!</definedName>
    <definedName name="Excel_BuiltIn_Print_Titles_8" localSheetId="12">#REF!</definedName>
    <definedName name="Excel_BuiltIn_Print_Titles_8">#REF!</definedName>
    <definedName name="EXTENSAO" localSheetId="5">#REF!</definedName>
    <definedName name="EXTENSAO">#REF!</definedName>
    <definedName name="Extenso">[0]!Extenso</definedName>
    <definedName name="F_01_120" localSheetId="5">#REF!</definedName>
    <definedName name="F_01_120">#REF!</definedName>
    <definedName name="F_01_150" localSheetId="5">#REF!</definedName>
    <definedName name="F_01_150">#REF!</definedName>
    <definedName name="F_01_180" localSheetId="5">#REF!</definedName>
    <definedName name="F_01_180">#REF!</definedName>
    <definedName name="F_01_210" localSheetId="5">#REF!</definedName>
    <definedName name="F_01_210">#REF!</definedName>
    <definedName name="F_01_240" localSheetId="5">#REF!</definedName>
    <definedName name="F_01_240">#REF!</definedName>
    <definedName name="F_01_270" localSheetId="5">#REF!</definedName>
    <definedName name="F_01_270">#REF!</definedName>
    <definedName name="F_01_30" localSheetId="5">#REF!</definedName>
    <definedName name="F_01_30">#REF!</definedName>
    <definedName name="F_01_300" localSheetId="5">#REF!</definedName>
    <definedName name="F_01_300">#REF!</definedName>
    <definedName name="F_01_330" localSheetId="5">#REF!</definedName>
    <definedName name="F_01_330">#REF!</definedName>
    <definedName name="F_01_360" localSheetId="5">#REF!</definedName>
    <definedName name="F_01_360">#REF!</definedName>
    <definedName name="F_01_390" localSheetId="5">#REF!</definedName>
    <definedName name="F_01_390">#REF!</definedName>
    <definedName name="F_01_420" localSheetId="5">#REF!</definedName>
    <definedName name="F_01_420">#REF!</definedName>
    <definedName name="F_01_450" localSheetId="5">#REF!</definedName>
    <definedName name="F_01_450">#REF!</definedName>
    <definedName name="F_01_480" localSheetId="5">#REF!</definedName>
    <definedName name="F_01_480">#REF!</definedName>
    <definedName name="F_01_510" localSheetId="5">#REF!</definedName>
    <definedName name="F_01_510">#REF!</definedName>
    <definedName name="F_01_540" localSheetId="5">#REF!</definedName>
    <definedName name="F_01_540">#REF!</definedName>
    <definedName name="F_01_570" localSheetId="5">#REF!</definedName>
    <definedName name="F_01_570">#REF!</definedName>
    <definedName name="F_01_60" localSheetId="5">#REF!</definedName>
    <definedName name="F_01_60">#REF!</definedName>
    <definedName name="F_01_600" localSheetId="5">#REF!</definedName>
    <definedName name="F_01_600">#REF!</definedName>
    <definedName name="F_01_630" localSheetId="5">#REF!</definedName>
    <definedName name="F_01_630">#REF!</definedName>
    <definedName name="F_01_660" localSheetId="5">#REF!</definedName>
    <definedName name="F_01_660">#REF!</definedName>
    <definedName name="F_01_690" localSheetId="5">#REF!</definedName>
    <definedName name="F_01_690">#REF!</definedName>
    <definedName name="F_01_720" localSheetId="5">#REF!</definedName>
    <definedName name="F_01_720">#REF!</definedName>
    <definedName name="F_01_90" localSheetId="5">#REF!</definedName>
    <definedName name="F_01_90">#REF!</definedName>
    <definedName name="F_02_120" localSheetId="5">#REF!</definedName>
    <definedName name="F_02_120">#REF!</definedName>
    <definedName name="F_02_150" localSheetId="5">#REF!</definedName>
    <definedName name="F_02_150">#REF!</definedName>
    <definedName name="F_02_180" localSheetId="5">#REF!</definedName>
    <definedName name="F_02_180">#REF!</definedName>
    <definedName name="F_02_210" localSheetId="5">#REF!</definedName>
    <definedName name="F_02_210">#REF!</definedName>
    <definedName name="F_02_240" localSheetId="5">#REF!</definedName>
    <definedName name="F_02_240">#REF!</definedName>
    <definedName name="F_02_270" localSheetId="5">#REF!</definedName>
    <definedName name="F_02_270">#REF!</definedName>
    <definedName name="F_02_30" localSheetId="5">#REF!</definedName>
    <definedName name="F_02_30">#REF!</definedName>
    <definedName name="F_02_300" localSheetId="5">#REF!</definedName>
    <definedName name="F_02_300">#REF!</definedName>
    <definedName name="F_02_330" localSheetId="5">#REF!</definedName>
    <definedName name="F_02_330">#REF!</definedName>
    <definedName name="F_02_360" localSheetId="5">#REF!</definedName>
    <definedName name="F_02_360">#REF!</definedName>
    <definedName name="F_02_390" localSheetId="5">#REF!</definedName>
    <definedName name="F_02_390">#REF!</definedName>
    <definedName name="F_02_420" localSheetId="5">#REF!</definedName>
    <definedName name="F_02_420">#REF!</definedName>
    <definedName name="F_02_450" localSheetId="5">#REF!</definedName>
    <definedName name="F_02_450">#REF!</definedName>
    <definedName name="F_02_480" localSheetId="5">#REF!</definedName>
    <definedName name="F_02_480">#REF!</definedName>
    <definedName name="F_02_510" localSheetId="5">#REF!</definedName>
    <definedName name="F_02_510">#REF!</definedName>
    <definedName name="F_02_540" localSheetId="5">#REF!</definedName>
    <definedName name="F_02_540">#REF!</definedName>
    <definedName name="F_02_570" localSheetId="5">#REF!</definedName>
    <definedName name="F_02_570">#REF!</definedName>
    <definedName name="F_02_60" localSheetId="5">#REF!</definedName>
    <definedName name="F_02_60">#REF!</definedName>
    <definedName name="F_02_600" localSheetId="5">#REF!</definedName>
    <definedName name="F_02_600">#REF!</definedName>
    <definedName name="F_02_630" localSheetId="5">#REF!</definedName>
    <definedName name="F_02_630">#REF!</definedName>
    <definedName name="F_02_660" localSheetId="5">#REF!</definedName>
    <definedName name="F_02_660">#REF!</definedName>
    <definedName name="F_02_690" localSheetId="5">#REF!</definedName>
    <definedName name="F_02_690">#REF!</definedName>
    <definedName name="F_02_720" localSheetId="5">#REF!</definedName>
    <definedName name="F_02_720">#REF!</definedName>
    <definedName name="F_02_90" localSheetId="5">#REF!</definedName>
    <definedName name="F_02_90">#REF!</definedName>
    <definedName name="F_03_120" localSheetId="5">#REF!</definedName>
    <definedName name="F_03_120">#REF!</definedName>
    <definedName name="F_03_150" localSheetId="5">#REF!</definedName>
    <definedName name="F_03_150">#REF!</definedName>
    <definedName name="F_03_180" localSheetId="5">#REF!</definedName>
    <definedName name="F_03_180">#REF!</definedName>
    <definedName name="F_03_210" localSheetId="5">#REF!</definedName>
    <definedName name="F_03_210">#REF!</definedName>
    <definedName name="F_03_240" localSheetId="5">#REF!</definedName>
    <definedName name="F_03_240">#REF!</definedName>
    <definedName name="F_03_270" localSheetId="5">#REF!</definedName>
    <definedName name="F_03_270">#REF!</definedName>
    <definedName name="F_03_30" localSheetId="5">#REF!</definedName>
    <definedName name="F_03_30">#REF!</definedName>
    <definedName name="F_03_300" localSheetId="5">#REF!</definedName>
    <definedName name="F_03_300">#REF!</definedName>
    <definedName name="F_03_330" localSheetId="5">#REF!</definedName>
    <definedName name="F_03_330">#REF!</definedName>
    <definedName name="F_03_360" localSheetId="5">#REF!</definedName>
    <definedName name="F_03_360">#REF!</definedName>
    <definedName name="F_03_390" localSheetId="5">#REF!</definedName>
    <definedName name="F_03_390">#REF!</definedName>
    <definedName name="F_03_420" localSheetId="5">#REF!</definedName>
    <definedName name="F_03_420">#REF!</definedName>
    <definedName name="F_03_450" localSheetId="5">#REF!</definedName>
    <definedName name="F_03_450">#REF!</definedName>
    <definedName name="F_03_480" localSheetId="5">#REF!</definedName>
    <definedName name="F_03_480">#REF!</definedName>
    <definedName name="F_03_510" localSheetId="5">#REF!</definedName>
    <definedName name="F_03_510">#REF!</definedName>
    <definedName name="F_03_540" localSheetId="5">#REF!</definedName>
    <definedName name="F_03_540">#REF!</definedName>
    <definedName name="F_03_570" localSheetId="5">#REF!</definedName>
    <definedName name="F_03_570">#REF!</definedName>
    <definedName name="F_03_60" localSheetId="5">#REF!</definedName>
    <definedName name="F_03_60">#REF!</definedName>
    <definedName name="F_03_600" localSheetId="5">#REF!</definedName>
    <definedName name="F_03_600">#REF!</definedName>
    <definedName name="F_03_630" localSheetId="5">#REF!</definedName>
    <definedName name="F_03_630">#REF!</definedName>
    <definedName name="F_03_660" localSheetId="5">#REF!</definedName>
    <definedName name="F_03_660">#REF!</definedName>
    <definedName name="F_03_690" localSheetId="5">#REF!</definedName>
    <definedName name="F_03_690">#REF!</definedName>
    <definedName name="F_03_720" localSheetId="5">#REF!</definedName>
    <definedName name="F_03_720">#REF!</definedName>
    <definedName name="F_03_90" localSheetId="5">#REF!</definedName>
    <definedName name="F_03_90">#REF!</definedName>
    <definedName name="F_04_120" localSheetId="5">#REF!</definedName>
    <definedName name="F_04_120">#REF!</definedName>
    <definedName name="F_04_150" localSheetId="5">#REF!</definedName>
    <definedName name="F_04_150">#REF!</definedName>
    <definedName name="F_04_180" localSheetId="5">#REF!</definedName>
    <definedName name="F_04_180">#REF!</definedName>
    <definedName name="F_04_210" localSheetId="5">#REF!</definedName>
    <definedName name="F_04_210">#REF!</definedName>
    <definedName name="F_04_240" localSheetId="5">#REF!</definedName>
    <definedName name="F_04_240">#REF!</definedName>
    <definedName name="F_04_270" localSheetId="5">#REF!</definedName>
    <definedName name="F_04_270">#REF!</definedName>
    <definedName name="F_04_30" localSheetId="5">#REF!</definedName>
    <definedName name="F_04_30">#REF!</definedName>
    <definedName name="F_04_300" localSheetId="5">#REF!</definedName>
    <definedName name="F_04_300">#REF!</definedName>
    <definedName name="F_04_330" localSheetId="5">#REF!</definedName>
    <definedName name="F_04_330">#REF!</definedName>
    <definedName name="F_04_360" localSheetId="5">#REF!</definedName>
    <definedName name="F_04_360">#REF!</definedName>
    <definedName name="F_04_390" localSheetId="5">#REF!</definedName>
    <definedName name="F_04_390">#REF!</definedName>
    <definedName name="F_04_420" localSheetId="5">#REF!</definedName>
    <definedName name="F_04_420">#REF!</definedName>
    <definedName name="F_04_450" localSheetId="5">#REF!</definedName>
    <definedName name="F_04_450">#REF!</definedName>
    <definedName name="F_04_480" localSheetId="5">#REF!</definedName>
    <definedName name="F_04_480">#REF!</definedName>
    <definedName name="F_04_510" localSheetId="5">#REF!</definedName>
    <definedName name="F_04_510">#REF!</definedName>
    <definedName name="F_04_540" localSheetId="5">#REF!</definedName>
    <definedName name="F_04_540">#REF!</definedName>
    <definedName name="F_04_570" localSheetId="5">#REF!</definedName>
    <definedName name="F_04_570">#REF!</definedName>
    <definedName name="F_04_60" localSheetId="5">#REF!</definedName>
    <definedName name="F_04_60">#REF!</definedName>
    <definedName name="F_04_600" localSheetId="5">#REF!</definedName>
    <definedName name="F_04_600">#REF!</definedName>
    <definedName name="F_04_630" localSheetId="5">#REF!</definedName>
    <definedName name="F_04_630">#REF!</definedName>
    <definedName name="F_04_660" localSheetId="5">#REF!</definedName>
    <definedName name="F_04_660">#REF!</definedName>
    <definedName name="F_04_690" localSheetId="5">#REF!</definedName>
    <definedName name="F_04_690">#REF!</definedName>
    <definedName name="F_04_720" localSheetId="5">#REF!</definedName>
    <definedName name="F_04_720">#REF!</definedName>
    <definedName name="F_04_90" localSheetId="5">#REF!</definedName>
    <definedName name="F_04_90">#REF!</definedName>
    <definedName name="F_05_120" localSheetId="5">#REF!</definedName>
    <definedName name="F_05_120">#REF!</definedName>
    <definedName name="F_05_150" localSheetId="5">#REF!</definedName>
    <definedName name="F_05_150">#REF!</definedName>
    <definedName name="F_05_180" localSheetId="5">#REF!</definedName>
    <definedName name="F_05_180">#REF!</definedName>
    <definedName name="F_05_210" localSheetId="5">#REF!</definedName>
    <definedName name="F_05_210">#REF!</definedName>
    <definedName name="F_05_240" localSheetId="5">#REF!</definedName>
    <definedName name="F_05_240">#REF!</definedName>
    <definedName name="F_05_270" localSheetId="5">#REF!</definedName>
    <definedName name="F_05_270">#REF!</definedName>
    <definedName name="F_05_30" localSheetId="5">#REF!</definedName>
    <definedName name="F_05_30">#REF!</definedName>
    <definedName name="F_05_300" localSheetId="5">#REF!</definedName>
    <definedName name="F_05_300">#REF!</definedName>
    <definedName name="F_05_330" localSheetId="5">#REF!</definedName>
    <definedName name="F_05_330">#REF!</definedName>
    <definedName name="F_05_360" localSheetId="5">#REF!</definedName>
    <definedName name="F_05_360">#REF!</definedName>
    <definedName name="F_05_390" localSheetId="5">#REF!</definedName>
    <definedName name="F_05_390">#REF!</definedName>
    <definedName name="F_05_420" localSheetId="5">#REF!</definedName>
    <definedName name="F_05_420">#REF!</definedName>
    <definedName name="F_05_450" localSheetId="5">#REF!</definedName>
    <definedName name="F_05_450">#REF!</definedName>
    <definedName name="F_05_480" localSheetId="5">#REF!</definedName>
    <definedName name="F_05_480">#REF!</definedName>
    <definedName name="F_05_510" localSheetId="5">#REF!</definedName>
    <definedName name="F_05_510">#REF!</definedName>
    <definedName name="F_05_540" localSheetId="5">#REF!</definedName>
    <definedName name="F_05_540">#REF!</definedName>
    <definedName name="F_05_570" localSheetId="5">#REF!</definedName>
    <definedName name="F_05_570">#REF!</definedName>
    <definedName name="F_05_60" localSheetId="5">#REF!</definedName>
    <definedName name="F_05_60">#REF!</definedName>
    <definedName name="F_05_600" localSheetId="5">#REF!</definedName>
    <definedName name="F_05_600">#REF!</definedName>
    <definedName name="F_05_630" localSheetId="5">#REF!</definedName>
    <definedName name="F_05_630">#REF!</definedName>
    <definedName name="F_05_660" localSheetId="5">#REF!</definedName>
    <definedName name="F_05_660">#REF!</definedName>
    <definedName name="F_05_690" localSheetId="5">#REF!</definedName>
    <definedName name="F_05_690">#REF!</definedName>
    <definedName name="F_05_720" localSheetId="5">#REF!</definedName>
    <definedName name="F_05_720">#REF!</definedName>
    <definedName name="F_05_90" localSheetId="5">#REF!</definedName>
    <definedName name="F_05_90">#REF!</definedName>
    <definedName name="F_06_120" localSheetId="5">#REF!</definedName>
    <definedName name="F_06_120">#REF!</definedName>
    <definedName name="F_06_150" localSheetId="5">#REF!</definedName>
    <definedName name="F_06_150">#REF!</definedName>
    <definedName name="F_06_180" localSheetId="5">#REF!</definedName>
    <definedName name="F_06_180">#REF!</definedName>
    <definedName name="F_06_210" localSheetId="5">#REF!</definedName>
    <definedName name="F_06_210">#REF!</definedName>
    <definedName name="F_06_240" localSheetId="5">#REF!</definedName>
    <definedName name="F_06_240">#REF!</definedName>
    <definedName name="F_06_270" localSheetId="5">#REF!</definedName>
    <definedName name="F_06_270">#REF!</definedName>
    <definedName name="F_06_30" localSheetId="5">#REF!</definedName>
    <definedName name="F_06_30">#REF!</definedName>
    <definedName name="F_06_300" localSheetId="5">#REF!</definedName>
    <definedName name="F_06_300">#REF!</definedName>
    <definedName name="F_06_330" localSheetId="5">#REF!</definedName>
    <definedName name="F_06_330">#REF!</definedName>
    <definedName name="F_06_360" localSheetId="5">#REF!</definedName>
    <definedName name="F_06_360">#REF!</definedName>
    <definedName name="F_06_390" localSheetId="5">#REF!</definedName>
    <definedName name="F_06_390">#REF!</definedName>
    <definedName name="F_06_420" localSheetId="5">#REF!</definedName>
    <definedName name="F_06_420">#REF!</definedName>
    <definedName name="F_06_450" localSheetId="5">#REF!</definedName>
    <definedName name="F_06_450">#REF!</definedName>
    <definedName name="F_06_480" localSheetId="5">#REF!</definedName>
    <definedName name="F_06_480">#REF!</definedName>
    <definedName name="F_06_510" localSheetId="5">#REF!</definedName>
    <definedName name="F_06_510">#REF!</definedName>
    <definedName name="F_06_540" localSheetId="5">#REF!</definedName>
    <definedName name="F_06_540">#REF!</definedName>
    <definedName name="F_06_570" localSheetId="5">#REF!</definedName>
    <definedName name="F_06_570">#REF!</definedName>
    <definedName name="F_06_60" localSheetId="5">#REF!</definedName>
    <definedName name="F_06_60">#REF!</definedName>
    <definedName name="F_06_600" localSheetId="5">#REF!</definedName>
    <definedName name="F_06_600">#REF!</definedName>
    <definedName name="F_06_630" localSheetId="5">#REF!</definedName>
    <definedName name="F_06_630">#REF!</definedName>
    <definedName name="F_06_660" localSheetId="5">#REF!</definedName>
    <definedName name="F_06_660">#REF!</definedName>
    <definedName name="F_06_690" localSheetId="5">#REF!</definedName>
    <definedName name="F_06_690">#REF!</definedName>
    <definedName name="F_06_720" localSheetId="5">#REF!</definedName>
    <definedName name="F_06_720">#REF!</definedName>
    <definedName name="F_06_90" localSheetId="5">#REF!</definedName>
    <definedName name="F_06_90">#REF!</definedName>
    <definedName name="F_07_120" localSheetId="5">#REF!</definedName>
    <definedName name="F_07_120">#REF!</definedName>
    <definedName name="F_07_150" localSheetId="5">#REF!</definedName>
    <definedName name="F_07_150">#REF!</definedName>
    <definedName name="F_07_180" localSheetId="5">#REF!</definedName>
    <definedName name="F_07_180">#REF!</definedName>
    <definedName name="F_07_210" localSheetId="5">#REF!</definedName>
    <definedName name="F_07_210">#REF!</definedName>
    <definedName name="F_07_240" localSheetId="5">#REF!</definedName>
    <definedName name="F_07_240">#REF!</definedName>
    <definedName name="F_07_270" localSheetId="5">#REF!</definedName>
    <definedName name="F_07_270">#REF!</definedName>
    <definedName name="F_07_30" localSheetId="5">#REF!</definedName>
    <definedName name="F_07_30">#REF!</definedName>
    <definedName name="F_07_300" localSheetId="5">#REF!</definedName>
    <definedName name="F_07_300">#REF!</definedName>
    <definedName name="F_07_330" localSheetId="5">#REF!</definedName>
    <definedName name="F_07_330">#REF!</definedName>
    <definedName name="F_07_360" localSheetId="5">#REF!</definedName>
    <definedName name="F_07_360">#REF!</definedName>
    <definedName name="F_07_390" localSheetId="5">#REF!</definedName>
    <definedName name="F_07_390">#REF!</definedName>
    <definedName name="F_07_420" localSheetId="5">#REF!</definedName>
    <definedName name="F_07_420">#REF!</definedName>
    <definedName name="F_07_450" localSheetId="5">#REF!</definedName>
    <definedName name="F_07_450">#REF!</definedName>
    <definedName name="F_07_480" localSheetId="5">#REF!</definedName>
    <definedName name="F_07_480">#REF!</definedName>
    <definedName name="F_07_510" localSheetId="5">#REF!</definedName>
    <definedName name="F_07_510">#REF!</definedName>
    <definedName name="F_07_540" localSheetId="5">#REF!</definedName>
    <definedName name="F_07_540">#REF!</definedName>
    <definedName name="F_07_570" localSheetId="5">#REF!</definedName>
    <definedName name="F_07_570">#REF!</definedName>
    <definedName name="F_07_60" localSheetId="5">#REF!</definedName>
    <definedName name="F_07_60">#REF!</definedName>
    <definedName name="F_07_600" localSheetId="5">#REF!</definedName>
    <definedName name="F_07_600">#REF!</definedName>
    <definedName name="F_07_630" localSheetId="5">#REF!</definedName>
    <definedName name="F_07_630">#REF!</definedName>
    <definedName name="F_07_660" localSheetId="5">#REF!</definedName>
    <definedName name="F_07_660">#REF!</definedName>
    <definedName name="F_07_690" localSheetId="5">#REF!</definedName>
    <definedName name="F_07_690">#REF!</definedName>
    <definedName name="F_07_720" localSheetId="5">#REF!</definedName>
    <definedName name="F_07_720">#REF!</definedName>
    <definedName name="F_07_90" localSheetId="5">#REF!</definedName>
    <definedName name="F_07_90">#REF!</definedName>
    <definedName name="F_08_120" localSheetId="5">#REF!</definedName>
    <definedName name="F_08_120">#REF!</definedName>
    <definedName name="F_08_150" localSheetId="5">#REF!</definedName>
    <definedName name="F_08_150">#REF!</definedName>
    <definedName name="F_08_180" localSheetId="5">#REF!</definedName>
    <definedName name="F_08_180">#REF!</definedName>
    <definedName name="F_08_210" localSheetId="5">#REF!</definedName>
    <definedName name="F_08_210">#REF!</definedName>
    <definedName name="F_08_240" localSheetId="5">#REF!</definedName>
    <definedName name="F_08_240">#REF!</definedName>
    <definedName name="F_08_270" localSheetId="5">#REF!</definedName>
    <definedName name="F_08_270">#REF!</definedName>
    <definedName name="F_08_30" localSheetId="5">#REF!</definedName>
    <definedName name="F_08_30">#REF!</definedName>
    <definedName name="F_08_300" localSheetId="5">#REF!</definedName>
    <definedName name="F_08_300">#REF!</definedName>
    <definedName name="F_08_330" localSheetId="5">#REF!</definedName>
    <definedName name="F_08_330">#REF!</definedName>
    <definedName name="F_08_360" localSheetId="5">#REF!</definedName>
    <definedName name="F_08_360">#REF!</definedName>
    <definedName name="F_08_390" localSheetId="5">#REF!</definedName>
    <definedName name="F_08_390">#REF!</definedName>
    <definedName name="F_08_420" localSheetId="5">#REF!</definedName>
    <definedName name="F_08_420">#REF!</definedName>
    <definedName name="F_08_450" localSheetId="5">#REF!</definedName>
    <definedName name="F_08_450">#REF!</definedName>
    <definedName name="F_08_480" localSheetId="5">#REF!</definedName>
    <definedName name="F_08_480">#REF!</definedName>
    <definedName name="F_08_510" localSheetId="5">#REF!</definedName>
    <definedName name="F_08_510">#REF!</definedName>
    <definedName name="F_08_540" localSheetId="5">#REF!</definedName>
    <definedName name="F_08_540">#REF!</definedName>
    <definedName name="F_08_570" localSheetId="5">#REF!</definedName>
    <definedName name="F_08_570">#REF!</definedName>
    <definedName name="F_08_60" localSheetId="5">#REF!</definedName>
    <definedName name="F_08_60">#REF!</definedName>
    <definedName name="F_08_600" localSheetId="5">#REF!</definedName>
    <definedName name="F_08_600">#REF!</definedName>
    <definedName name="F_08_630" localSheetId="5">#REF!</definedName>
    <definedName name="F_08_630">#REF!</definedName>
    <definedName name="F_08_660" localSheetId="5">#REF!</definedName>
    <definedName name="F_08_660">#REF!</definedName>
    <definedName name="F_08_690" localSheetId="5">#REF!</definedName>
    <definedName name="F_08_690">#REF!</definedName>
    <definedName name="F_08_720" localSheetId="5">#REF!</definedName>
    <definedName name="F_08_720">#REF!</definedName>
    <definedName name="F_08_90" localSheetId="5">#REF!</definedName>
    <definedName name="F_08_90">#REF!</definedName>
    <definedName name="F_09_120" localSheetId="5">#REF!</definedName>
    <definedName name="F_09_120">#REF!</definedName>
    <definedName name="F_09_150" localSheetId="5">#REF!</definedName>
    <definedName name="F_09_150">#REF!</definedName>
    <definedName name="F_09_180" localSheetId="5">#REF!</definedName>
    <definedName name="F_09_180">#REF!</definedName>
    <definedName name="F_09_210" localSheetId="5">#REF!</definedName>
    <definedName name="F_09_210">#REF!</definedName>
    <definedName name="F_09_240" localSheetId="5">#REF!</definedName>
    <definedName name="F_09_240">#REF!</definedName>
    <definedName name="F_09_270" localSheetId="5">#REF!</definedName>
    <definedName name="F_09_270">#REF!</definedName>
    <definedName name="F_09_30" localSheetId="5">#REF!</definedName>
    <definedName name="F_09_30">#REF!</definedName>
    <definedName name="F_09_300" localSheetId="5">#REF!</definedName>
    <definedName name="F_09_300">#REF!</definedName>
    <definedName name="F_09_330" localSheetId="5">#REF!</definedName>
    <definedName name="F_09_330">#REF!</definedName>
    <definedName name="F_09_360" localSheetId="5">#REF!</definedName>
    <definedName name="F_09_360">#REF!</definedName>
    <definedName name="F_09_390" localSheetId="5">#REF!</definedName>
    <definedName name="F_09_390">#REF!</definedName>
    <definedName name="F_09_420" localSheetId="5">#REF!</definedName>
    <definedName name="F_09_420">#REF!</definedName>
    <definedName name="F_09_450" localSheetId="5">#REF!</definedName>
    <definedName name="F_09_450">#REF!</definedName>
    <definedName name="F_09_480" localSheetId="5">#REF!</definedName>
    <definedName name="F_09_480">#REF!</definedName>
    <definedName name="F_09_510" localSheetId="5">#REF!</definedName>
    <definedName name="F_09_510">#REF!</definedName>
    <definedName name="F_09_540" localSheetId="5">#REF!</definedName>
    <definedName name="F_09_540">#REF!</definedName>
    <definedName name="F_09_570" localSheetId="5">#REF!</definedName>
    <definedName name="F_09_570">#REF!</definedName>
    <definedName name="F_09_60" localSheetId="5">#REF!</definedName>
    <definedName name="F_09_60">#REF!</definedName>
    <definedName name="F_09_600" localSheetId="5">#REF!</definedName>
    <definedName name="F_09_600">#REF!</definedName>
    <definedName name="F_09_630" localSheetId="5">#REF!</definedName>
    <definedName name="F_09_630">#REF!</definedName>
    <definedName name="F_09_660" localSheetId="5">#REF!</definedName>
    <definedName name="F_09_660">#REF!</definedName>
    <definedName name="F_09_690" localSheetId="5">#REF!</definedName>
    <definedName name="F_09_690">#REF!</definedName>
    <definedName name="F_09_720" localSheetId="5">#REF!</definedName>
    <definedName name="F_09_720">#REF!</definedName>
    <definedName name="F_09_90" localSheetId="5">#REF!</definedName>
    <definedName name="F_09_90">#REF!</definedName>
    <definedName name="F_10_120" localSheetId="5">#REF!</definedName>
    <definedName name="F_10_120">#REF!</definedName>
    <definedName name="F_10_150" localSheetId="5">#REF!</definedName>
    <definedName name="F_10_150">#REF!</definedName>
    <definedName name="F_10_180" localSheetId="5">#REF!</definedName>
    <definedName name="F_10_180">#REF!</definedName>
    <definedName name="F_10_210" localSheetId="5">#REF!</definedName>
    <definedName name="F_10_210">#REF!</definedName>
    <definedName name="F_10_240" localSheetId="5">#REF!</definedName>
    <definedName name="F_10_240">#REF!</definedName>
    <definedName name="F_10_270" localSheetId="5">#REF!</definedName>
    <definedName name="F_10_270">#REF!</definedName>
    <definedName name="F_10_30" localSheetId="5">#REF!</definedName>
    <definedName name="F_10_30">#REF!</definedName>
    <definedName name="F_10_300" localSheetId="5">#REF!</definedName>
    <definedName name="F_10_300">#REF!</definedName>
    <definedName name="F_10_330" localSheetId="5">#REF!</definedName>
    <definedName name="F_10_330">#REF!</definedName>
    <definedName name="F_10_360" localSheetId="5">#REF!</definedName>
    <definedName name="F_10_360">#REF!</definedName>
    <definedName name="F_10_390" localSheetId="5">#REF!</definedName>
    <definedName name="F_10_390">#REF!</definedName>
    <definedName name="F_10_420" localSheetId="5">#REF!</definedName>
    <definedName name="F_10_420">#REF!</definedName>
    <definedName name="F_10_450" localSheetId="5">#REF!</definedName>
    <definedName name="F_10_450">#REF!</definedName>
    <definedName name="F_10_480" localSheetId="5">#REF!</definedName>
    <definedName name="F_10_480">#REF!</definedName>
    <definedName name="F_10_510" localSheetId="5">#REF!</definedName>
    <definedName name="F_10_510">#REF!</definedName>
    <definedName name="F_10_540" localSheetId="5">#REF!</definedName>
    <definedName name="F_10_540">#REF!</definedName>
    <definedName name="F_10_570" localSheetId="5">#REF!</definedName>
    <definedName name="F_10_570">#REF!</definedName>
    <definedName name="F_10_60" localSheetId="5">#REF!</definedName>
    <definedName name="F_10_60">#REF!</definedName>
    <definedName name="F_10_600" localSheetId="5">#REF!</definedName>
    <definedName name="F_10_600">#REF!</definedName>
    <definedName name="F_10_630" localSheetId="5">#REF!</definedName>
    <definedName name="F_10_630">#REF!</definedName>
    <definedName name="F_10_660" localSheetId="5">#REF!</definedName>
    <definedName name="F_10_660">#REF!</definedName>
    <definedName name="F_10_690" localSheetId="5">#REF!</definedName>
    <definedName name="F_10_690">#REF!</definedName>
    <definedName name="F_10_720" localSheetId="5">#REF!</definedName>
    <definedName name="F_10_720">#REF!</definedName>
    <definedName name="F_10_90" localSheetId="5">#REF!</definedName>
    <definedName name="F_10_90">#REF!</definedName>
    <definedName name="F_11_120" localSheetId="5">#REF!</definedName>
    <definedName name="F_11_120">#REF!</definedName>
    <definedName name="F_11_150" localSheetId="5">#REF!</definedName>
    <definedName name="F_11_150">#REF!</definedName>
    <definedName name="F_11_180" localSheetId="5">#REF!</definedName>
    <definedName name="F_11_180">#REF!</definedName>
    <definedName name="F_11_210" localSheetId="5">#REF!</definedName>
    <definedName name="F_11_210">#REF!</definedName>
    <definedName name="F_11_240" localSheetId="5">#REF!</definedName>
    <definedName name="F_11_240">#REF!</definedName>
    <definedName name="F_11_270" localSheetId="5">#REF!</definedName>
    <definedName name="F_11_270">#REF!</definedName>
    <definedName name="F_11_30" localSheetId="5">#REF!</definedName>
    <definedName name="F_11_30">#REF!</definedName>
    <definedName name="F_11_300" localSheetId="5">#REF!</definedName>
    <definedName name="F_11_300">#REF!</definedName>
    <definedName name="F_11_330" localSheetId="5">#REF!</definedName>
    <definedName name="F_11_330">#REF!</definedName>
    <definedName name="F_11_360" localSheetId="5">#REF!</definedName>
    <definedName name="F_11_360">#REF!</definedName>
    <definedName name="F_11_390" localSheetId="5">#REF!</definedName>
    <definedName name="F_11_390">#REF!</definedName>
    <definedName name="F_11_420" localSheetId="5">#REF!</definedName>
    <definedName name="F_11_420">#REF!</definedName>
    <definedName name="F_11_450" localSheetId="5">#REF!</definedName>
    <definedName name="F_11_450">#REF!</definedName>
    <definedName name="F_11_480" localSheetId="5">#REF!</definedName>
    <definedName name="F_11_480">#REF!</definedName>
    <definedName name="F_11_510" localSheetId="5">#REF!</definedName>
    <definedName name="F_11_510">#REF!</definedName>
    <definedName name="F_11_540" localSheetId="5">#REF!</definedName>
    <definedName name="F_11_540">#REF!</definedName>
    <definedName name="F_11_570" localSheetId="5">#REF!</definedName>
    <definedName name="F_11_570">#REF!</definedName>
    <definedName name="F_11_60" localSheetId="5">#REF!</definedName>
    <definedName name="F_11_60">#REF!</definedName>
    <definedName name="F_11_600" localSheetId="5">#REF!</definedName>
    <definedName name="F_11_600">#REF!</definedName>
    <definedName name="F_11_630" localSheetId="5">#REF!</definedName>
    <definedName name="F_11_630">#REF!</definedName>
    <definedName name="F_11_660" localSheetId="5">#REF!</definedName>
    <definedName name="F_11_660">#REF!</definedName>
    <definedName name="F_11_690" localSheetId="5">#REF!</definedName>
    <definedName name="F_11_690">#REF!</definedName>
    <definedName name="F_11_720" localSheetId="5">#REF!</definedName>
    <definedName name="F_11_720">#REF!</definedName>
    <definedName name="F_11_90" localSheetId="5">#REF!</definedName>
    <definedName name="F_11_90">#REF!</definedName>
    <definedName name="F_12_120" localSheetId="5">#REF!</definedName>
    <definedName name="F_12_120">#REF!</definedName>
    <definedName name="F_12_150" localSheetId="5">#REF!</definedName>
    <definedName name="F_12_150">#REF!</definedName>
    <definedName name="F_12_180" localSheetId="5">#REF!</definedName>
    <definedName name="F_12_180">#REF!</definedName>
    <definedName name="F_12_210" localSheetId="5">#REF!</definedName>
    <definedName name="F_12_210">#REF!</definedName>
    <definedName name="F_12_240" localSheetId="5">#REF!</definedName>
    <definedName name="F_12_240">#REF!</definedName>
    <definedName name="F_12_270" localSheetId="5">#REF!</definedName>
    <definedName name="F_12_270">#REF!</definedName>
    <definedName name="F_12_30" localSheetId="5">#REF!</definedName>
    <definedName name="F_12_30">#REF!</definedName>
    <definedName name="F_12_300" localSheetId="5">#REF!</definedName>
    <definedName name="F_12_300">#REF!</definedName>
    <definedName name="F_12_330" localSheetId="5">#REF!</definedName>
    <definedName name="F_12_330">#REF!</definedName>
    <definedName name="F_12_360" localSheetId="5">#REF!</definedName>
    <definedName name="F_12_360">#REF!</definedName>
    <definedName name="F_12_390" localSheetId="5">#REF!</definedName>
    <definedName name="F_12_390">#REF!</definedName>
    <definedName name="F_12_420" localSheetId="5">#REF!</definedName>
    <definedName name="F_12_420">#REF!</definedName>
    <definedName name="F_12_450" localSheetId="5">#REF!</definedName>
    <definedName name="F_12_450">#REF!</definedName>
    <definedName name="F_12_480" localSheetId="5">#REF!</definedName>
    <definedName name="F_12_480">#REF!</definedName>
    <definedName name="F_12_510" localSheetId="5">#REF!</definedName>
    <definedName name="F_12_510">#REF!</definedName>
    <definedName name="F_12_540" localSheetId="5">#REF!</definedName>
    <definedName name="F_12_540">#REF!</definedName>
    <definedName name="F_12_570" localSheetId="5">#REF!</definedName>
    <definedName name="F_12_570">#REF!</definedName>
    <definedName name="F_12_60" localSheetId="5">#REF!</definedName>
    <definedName name="F_12_60">#REF!</definedName>
    <definedName name="F_12_600" localSheetId="5">#REF!</definedName>
    <definedName name="F_12_600">#REF!</definedName>
    <definedName name="F_12_630" localSheetId="5">#REF!</definedName>
    <definedName name="F_12_630">#REF!</definedName>
    <definedName name="F_12_660" localSheetId="5">#REF!</definedName>
    <definedName name="F_12_660">#REF!</definedName>
    <definedName name="F_12_690" localSheetId="5">#REF!</definedName>
    <definedName name="F_12_690">#REF!</definedName>
    <definedName name="F_12_720" localSheetId="5">#REF!</definedName>
    <definedName name="F_12_720">#REF!</definedName>
    <definedName name="F_12_90" localSheetId="5">#REF!</definedName>
    <definedName name="F_12_90">#REF!</definedName>
    <definedName name="F_13_120" localSheetId="5">#REF!</definedName>
    <definedName name="F_13_120">#REF!</definedName>
    <definedName name="F_13_150" localSheetId="5">#REF!</definedName>
    <definedName name="F_13_150">#REF!</definedName>
    <definedName name="F_13_180" localSheetId="5">#REF!</definedName>
    <definedName name="F_13_180">#REF!</definedName>
    <definedName name="F_13_210" localSheetId="5">#REF!</definedName>
    <definedName name="F_13_210">#REF!</definedName>
    <definedName name="F_13_240" localSheetId="5">#REF!</definedName>
    <definedName name="F_13_240">#REF!</definedName>
    <definedName name="F_13_270" localSheetId="5">#REF!</definedName>
    <definedName name="F_13_270">#REF!</definedName>
    <definedName name="F_13_30" localSheetId="5">#REF!</definedName>
    <definedName name="F_13_30">#REF!</definedName>
    <definedName name="F_13_300" localSheetId="5">#REF!</definedName>
    <definedName name="F_13_300">#REF!</definedName>
    <definedName name="F_13_330" localSheetId="5">#REF!</definedName>
    <definedName name="F_13_330">#REF!</definedName>
    <definedName name="F_13_360" localSheetId="5">#REF!</definedName>
    <definedName name="F_13_360">#REF!</definedName>
    <definedName name="F_13_390" localSheetId="5">#REF!</definedName>
    <definedName name="F_13_390">#REF!</definedName>
    <definedName name="F_13_420" localSheetId="5">#REF!</definedName>
    <definedName name="F_13_420">#REF!</definedName>
    <definedName name="F_13_450" localSheetId="5">#REF!</definedName>
    <definedName name="F_13_450">#REF!</definedName>
    <definedName name="F_13_480" localSheetId="5">#REF!</definedName>
    <definedName name="F_13_480">#REF!</definedName>
    <definedName name="F_13_510" localSheetId="5">#REF!</definedName>
    <definedName name="F_13_510">#REF!</definedName>
    <definedName name="F_13_540" localSheetId="5">#REF!</definedName>
    <definedName name="F_13_540">#REF!</definedName>
    <definedName name="F_13_570" localSheetId="5">#REF!</definedName>
    <definedName name="F_13_570">#REF!</definedName>
    <definedName name="F_13_60" localSheetId="5">#REF!</definedName>
    <definedName name="F_13_60">#REF!</definedName>
    <definedName name="F_13_600" localSheetId="5">#REF!</definedName>
    <definedName name="F_13_600">#REF!</definedName>
    <definedName name="F_13_630" localSheetId="5">#REF!</definedName>
    <definedName name="F_13_630">#REF!</definedName>
    <definedName name="F_13_660" localSheetId="5">#REF!</definedName>
    <definedName name="F_13_660">#REF!</definedName>
    <definedName name="F_13_690" localSheetId="5">#REF!</definedName>
    <definedName name="F_13_690">#REF!</definedName>
    <definedName name="F_13_720" localSheetId="5">#REF!</definedName>
    <definedName name="F_13_720">#REF!</definedName>
    <definedName name="F_13_90" localSheetId="5">#REF!</definedName>
    <definedName name="F_13_90">#REF!</definedName>
    <definedName name="F_14_120" localSheetId="5">#REF!</definedName>
    <definedName name="F_14_120">#REF!</definedName>
    <definedName name="F_14_150" localSheetId="5">#REF!</definedName>
    <definedName name="F_14_150">#REF!</definedName>
    <definedName name="F_14_180" localSheetId="5">#REF!</definedName>
    <definedName name="F_14_180">#REF!</definedName>
    <definedName name="F_14_210" localSheetId="5">#REF!</definedName>
    <definedName name="F_14_210">#REF!</definedName>
    <definedName name="F_14_240" localSheetId="5">#REF!</definedName>
    <definedName name="F_14_240">#REF!</definedName>
    <definedName name="F_14_270" localSheetId="5">#REF!</definedName>
    <definedName name="F_14_270">#REF!</definedName>
    <definedName name="F_14_30" localSheetId="5">#REF!</definedName>
    <definedName name="F_14_30">#REF!</definedName>
    <definedName name="F_14_300" localSheetId="5">#REF!</definedName>
    <definedName name="F_14_300">#REF!</definedName>
    <definedName name="F_14_330" localSheetId="5">#REF!</definedName>
    <definedName name="F_14_330">#REF!</definedName>
    <definedName name="F_14_360" localSheetId="5">#REF!</definedName>
    <definedName name="F_14_360">#REF!</definedName>
    <definedName name="F_14_390" localSheetId="5">#REF!</definedName>
    <definedName name="F_14_390">#REF!</definedName>
    <definedName name="F_14_420" localSheetId="5">#REF!</definedName>
    <definedName name="F_14_420">#REF!</definedName>
    <definedName name="F_14_450" localSheetId="5">#REF!</definedName>
    <definedName name="F_14_450">#REF!</definedName>
    <definedName name="F_14_480" localSheetId="5">#REF!</definedName>
    <definedName name="F_14_480">#REF!</definedName>
    <definedName name="F_14_510" localSheetId="5">#REF!</definedName>
    <definedName name="F_14_510">#REF!</definedName>
    <definedName name="F_14_540" localSheetId="5">#REF!</definedName>
    <definedName name="F_14_540">#REF!</definedName>
    <definedName name="F_14_570" localSheetId="5">#REF!</definedName>
    <definedName name="F_14_570">#REF!</definedName>
    <definedName name="F_14_60" localSheetId="5">#REF!</definedName>
    <definedName name="F_14_60">#REF!</definedName>
    <definedName name="F_14_600" localSheetId="5">#REF!</definedName>
    <definedName name="F_14_600">#REF!</definedName>
    <definedName name="F_14_630" localSheetId="5">#REF!</definedName>
    <definedName name="F_14_630">#REF!</definedName>
    <definedName name="F_14_660" localSheetId="5">#REF!</definedName>
    <definedName name="F_14_660">#REF!</definedName>
    <definedName name="F_14_690" localSheetId="5">#REF!</definedName>
    <definedName name="F_14_690">#REF!</definedName>
    <definedName name="F_14_720" localSheetId="5">#REF!</definedName>
    <definedName name="F_14_720">#REF!</definedName>
    <definedName name="F_14_90" localSheetId="5">#REF!</definedName>
    <definedName name="F_14_90">#REF!</definedName>
    <definedName name="F_15_120" localSheetId="5">#REF!</definedName>
    <definedName name="F_15_120">#REF!</definedName>
    <definedName name="F_15_150" localSheetId="5">#REF!</definedName>
    <definedName name="F_15_150">#REF!</definedName>
    <definedName name="F_15_180" localSheetId="5">#REF!</definedName>
    <definedName name="F_15_180">#REF!</definedName>
    <definedName name="F_15_210" localSheetId="5">#REF!</definedName>
    <definedName name="F_15_210">#REF!</definedName>
    <definedName name="F_15_240" localSheetId="5">#REF!</definedName>
    <definedName name="F_15_240">#REF!</definedName>
    <definedName name="F_15_270" localSheetId="5">#REF!</definedName>
    <definedName name="F_15_270">#REF!</definedName>
    <definedName name="F_15_30" localSheetId="5">#REF!</definedName>
    <definedName name="F_15_30">#REF!</definedName>
    <definedName name="F_15_300" localSheetId="5">#REF!</definedName>
    <definedName name="F_15_300">#REF!</definedName>
    <definedName name="F_15_330" localSheetId="5">#REF!</definedName>
    <definedName name="F_15_330">#REF!</definedName>
    <definedName name="F_15_360" localSheetId="5">#REF!</definedName>
    <definedName name="F_15_360">#REF!</definedName>
    <definedName name="F_15_390" localSheetId="5">#REF!</definedName>
    <definedName name="F_15_390">#REF!</definedName>
    <definedName name="F_15_420" localSheetId="5">#REF!</definedName>
    <definedName name="F_15_420">#REF!</definedName>
    <definedName name="F_15_450" localSheetId="5">#REF!</definedName>
    <definedName name="F_15_450">#REF!</definedName>
    <definedName name="F_15_480" localSheetId="5">#REF!</definedName>
    <definedName name="F_15_480">#REF!</definedName>
    <definedName name="F_15_510" localSheetId="5">#REF!</definedName>
    <definedName name="F_15_510">#REF!</definedName>
    <definedName name="F_15_540" localSheetId="5">#REF!</definedName>
    <definedName name="F_15_540">#REF!</definedName>
    <definedName name="F_15_570" localSheetId="5">#REF!</definedName>
    <definedName name="F_15_570">#REF!</definedName>
    <definedName name="F_15_60" localSheetId="5">#REF!</definedName>
    <definedName name="F_15_60">#REF!</definedName>
    <definedName name="F_15_600" localSheetId="5">#REF!</definedName>
    <definedName name="F_15_600">#REF!</definedName>
    <definedName name="F_15_630" localSheetId="5">#REF!</definedName>
    <definedName name="F_15_630">#REF!</definedName>
    <definedName name="F_15_660" localSheetId="5">#REF!</definedName>
    <definedName name="F_15_660">#REF!</definedName>
    <definedName name="F_15_690" localSheetId="5">#REF!</definedName>
    <definedName name="F_15_690">#REF!</definedName>
    <definedName name="F_15_720" localSheetId="5">#REF!</definedName>
    <definedName name="F_15_720">#REF!</definedName>
    <definedName name="F_15_90" localSheetId="5">#REF!</definedName>
    <definedName name="F_15_90">#REF!</definedName>
    <definedName name="FATOR" localSheetId="5">#REF!</definedName>
    <definedName name="FATOR">#REF!</definedName>
    <definedName name="FatSabadoOut">#REF!</definedName>
    <definedName name="FatSextaOut">#REF!</definedName>
    <definedName name="fc1a" localSheetId="5">#REF!</definedName>
    <definedName name="fc1a">#REF!</definedName>
    <definedName name="FC2A" localSheetId="5">#REF!</definedName>
    <definedName name="FC2A">#REF!</definedName>
    <definedName name="FC3A" localSheetId="5">#REF!</definedName>
    <definedName name="FC3A">#REF!</definedName>
    <definedName name="Fd" localSheetId="5">#REF!</definedName>
    <definedName name="Fd" localSheetId="12">#REF!</definedName>
    <definedName name="Fd">#REF!</definedName>
    <definedName name="fdf" hidden="1">{#N/A,#N/A,FALSE,"MO (2)"}</definedName>
    <definedName name="fdfd" hidden="1">{#N/A,#N/A,FALSE,"MO (2)"}</definedName>
    <definedName name="FDGD" localSheetId="5">#REF!</definedName>
    <definedName name="FDGD">#REF!</definedName>
    <definedName name="fernanda">#REF!</definedName>
    <definedName name="ferro" hidden="1">{#N/A,#N/A,FALSE,"MO (2)"}</definedName>
    <definedName name="Ferro_CA60" localSheetId="5">#REF!</definedName>
    <definedName name="Ferro_CA60">#REF!</definedName>
    <definedName name="FF" localSheetId="3">#REF!</definedName>
    <definedName name="FF" localSheetId="5">#REF!</definedName>
    <definedName name="FF" localSheetId="12">#REF!</definedName>
    <definedName name="FF">#REF!</definedName>
    <definedName name="FFF" localSheetId="3">#REF!</definedName>
    <definedName name="FFF" localSheetId="5">#REF!</definedName>
    <definedName name="FFF" localSheetId="12">#REF!</definedName>
    <definedName name="FFF">#REF!</definedName>
    <definedName name="fgsagvasdf" localSheetId="5">#REF!</definedName>
    <definedName name="fgsagvasdf">#REF!</definedName>
    <definedName name="fgt" localSheetId="5">#REF!</definedName>
    <definedName name="fgt">#REF!</definedName>
    <definedName name="Filtro" localSheetId="5">#REF!</definedName>
    <definedName name="Filtro">#REF!</definedName>
    <definedName name="FINAL" localSheetId="5">#REF!</definedName>
    <definedName name="FINAL">#REF!</definedName>
    <definedName name="Formula" localSheetId="5">#REF!</definedName>
    <definedName name="Formula">#REF!</definedName>
    <definedName name="Formula_1">#REF!</definedName>
    <definedName name="Formula_10">#REF!</definedName>
    <definedName name="Formula_2">#REF!</definedName>
    <definedName name="Formula_3">#REF!</definedName>
    <definedName name="Formula_4">#REF!</definedName>
    <definedName name="Formula_5">#REF!</definedName>
    <definedName name="Formula_5_1">#REF!</definedName>
    <definedName name="Formula_6">#REF!</definedName>
    <definedName name="formulas">#REF!,#REF!,#REF!,#REF!,#REF!,#REF!,#REF!,#REF!,#REF!,#REF!,#REF!,#REF!,#REF!,#REF!,#REF!,#REF!,#REF!,#REF!,#REF!,#REF!</definedName>
    <definedName name="FORN_ACESS_EMISS" localSheetId="5">#REF!</definedName>
    <definedName name="FORN_ACESS_EMISS">#REF!</definedName>
    <definedName name="FORN_ACESS_EMISS2_M" localSheetId="5">#REF!</definedName>
    <definedName name="FORN_ACESS_EMISS2_M">#REF!</definedName>
    <definedName name="FORN_ACESS_EMISS3_M" localSheetId="5">#REF!</definedName>
    <definedName name="FORN_ACESS_EMISS3_M">#REF!</definedName>
    <definedName name="FORN_ACESS_REDE_COL" localSheetId="5">#REF!</definedName>
    <definedName name="FORN_ACESS_REDE_COL">#REF!</definedName>
    <definedName name="FORN_ACESSÓRIOS" localSheetId="5">#REF!</definedName>
    <definedName name="FORN_ACESSÓRIOS">#REF!</definedName>
    <definedName name="FORN_CON_EMISS3_M" localSheetId="5">#REF!</definedName>
    <definedName name="FORN_CON_EMISS3_M">#REF!</definedName>
    <definedName name="FORN_CONEX" localSheetId="5">#REF!</definedName>
    <definedName name="FORN_CONEX">#REF!</definedName>
    <definedName name="FORN_CONEX_EMISS" localSheetId="5">#REF!</definedName>
    <definedName name="FORN_CONEX_EMISS">#REF!</definedName>
    <definedName name="FORN_CONEX_PEÇAS" localSheetId="5">#REF!</definedName>
    <definedName name="FORN_CONEX_PEÇAS">#REF!</definedName>
    <definedName name="FORN_PEÇAS_EMISS2_M" localSheetId="5">#REF!</definedName>
    <definedName name="FORN_PEÇAS_EMISS2_M">#REF!</definedName>
    <definedName name="FORN_TUB_EMISS" localSheetId="5">#REF!</definedName>
    <definedName name="FORN_TUB_EMISS">#REF!</definedName>
    <definedName name="FORN_TUB_EMISS2_M" localSheetId="5">#REF!</definedName>
    <definedName name="FORN_TUB_EMISS2_M">#REF!</definedName>
    <definedName name="FORN_TUB_EMISS3_M" localSheetId="5">#REF!</definedName>
    <definedName name="FORN_TUB_EMISS3_M">#REF!</definedName>
    <definedName name="FORN_TUB_REDE_COL" localSheetId="5">#REF!</definedName>
    <definedName name="FORN_TUB_REDE_COL">#REF!</definedName>
    <definedName name="FORN_TUBU" localSheetId="5">#REF!</definedName>
    <definedName name="FORN_TUBU">#REF!</definedName>
    <definedName name="fornecer" localSheetId="5">#REF!</definedName>
    <definedName name="fornecer">#REF!</definedName>
    <definedName name="Fundação" localSheetId="5">#REF!</definedName>
    <definedName name="Fundação">#REF!</definedName>
    <definedName name="G_01" localSheetId="5">#REF!</definedName>
    <definedName name="G_01">#REF!</definedName>
    <definedName name="G_02" localSheetId="5">#REF!</definedName>
    <definedName name="G_02">#REF!</definedName>
    <definedName name="G_03" localSheetId="5">#REF!</definedName>
    <definedName name="G_03">#REF!</definedName>
    <definedName name="G_04" localSheetId="5">#REF!</definedName>
    <definedName name="G_04">#REF!</definedName>
    <definedName name="G_05" localSheetId="5">#REF!</definedName>
    <definedName name="G_05">#REF!</definedName>
    <definedName name="G_06" localSheetId="5">#REF!</definedName>
    <definedName name="G_06">#REF!</definedName>
    <definedName name="G_07" localSheetId="5">#REF!</definedName>
    <definedName name="G_07">#REF!</definedName>
    <definedName name="G_08" localSheetId="5">#REF!</definedName>
    <definedName name="G_08">#REF!</definedName>
    <definedName name="G_09" localSheetId="5">#REF!</definedName>
    <definedName name="G_09">#REF!</definedName>
    <definedName name="G_10" localSheetId="5">#REF!</definedName>
    <definedName name="G_10">#REF!</definedName>
    <definedName name="G_11" localSheetId="5">#REF!</definedName>
    <definedName name="G_11">#REF!</definedName>
    <definedName name="G_12" localSheetId="5">#REF!</definedName>
    <definedName name="G_12">#REF!</definedName>
    <definedName name="G_13" localSheetId="5">#REF!</definedName>
    <definedName name="G_13">#REF!</definedName>
    <definedName name="G_14" localSheetId="5">#REF!</definedName>
    <definedName name="G_14">#REF!</definedName>
    <definedName name="G_15" localSheetId="5">#REF!</definedName>
    <definedName name="G_15">#REF!</definedName>
    <definedName name="G_E_O_T_E_C_H_N_I_Q_U_E" localSheetId="5">#REF!</definedName>
    <definedName name="G_E_O_T_E_C_H_N_I_Q_U_E">#REF!</definedName>
    <definedName name="Gas">#REF!</definedName>
    <definedName name="GASG" localSheetId="5">#REF!</definedName>
    <definedName name="GASG">#REF!</definedName>
    <definedName name="george" localSheetId="5">#REF!</definedName>
    <definedName name="george">#REF!</definedName>
    <definedName name="GER" localSheetId="5">#REF!</definedName>
    <definedName name="GER">#REF!</definedName>
    <definedName name="geral">#REF!</definedName>
    <definedName name="GG" localSheetId="3">#REF!</definedName>
    <definedName name="GG" localSheetId="5">#REF!</definedName>
    <definedName name="GG" localSheetId="12">#REF!</definedName>
    <definedName name="GG">#REF!</definedName>
    <definedName name="GGG" localSheetId="3">#REF!</definedName>
    <definedName name="GGG" localSheetId="5">#REF!</definedName>
    <definedName name="GGG" localSheetId="12">#REF!</definedName>
    <definedName name="GGG">#REF!</definedName>
    <definedName name="ggggg" localSheetId="5">#REF!</definedName>
    <definedName name="ggggg">#REF!</definedName>
    <definedName name="ghj" localSheetId="5">#REF!</definedName>
    <definedName name="ghj">#REF!</definedName>
    <definedName name="_xlnm.Recorder">#REF!</definedName>
    <definedName name="grt" localSheetId="5">#REF!</definedName>
    <definedName name="grt">#REF!</definedName>
    <definedName name="GSADF" localSheetId="5">#REF!</definedName>
    <definedName name="GSADF">#REF!</definedName>
    <definedName name="HH" localSheetId="3">#REF!</definedName>
    <definedName name="HH" localSheetId="5">#REF!</definedName>
    <definedName name="HH" localSheetId="12">#REF!</definedName>
    <definedName name="HH">#REF!</definedName>
    <definedName name="HHH" localSheetId="3">#REF!</definedName>
    <definedName name="HHH" localSheetId="5">#REF!</definedName>
    <definedName name="HHH" localSheetId="12">#REF!</definedName>
    <definedName name="HHH">#REF!</definedName>
    <definedName name="HHHHHHHHHHHHHHHHHHHHHHHHHHHHHHHHHHHHHHH" localSheetId="5">#REF!</definedName>
    <definedName name="HHHHHHHHHHHHHHHHHHHHHHHHHHHHHHHHHHHHHHH">#REF!</definedName>
    <definedName name="hi" localSheetId="5">#REF!</definedName>
    <definedName name="hi">#REF!</definedName>
    <definedName name="HJJJJJJJJJ" localSheetId="5">#REF!</definedName>
    <definedName name="HJJJJJJJJJ">#REF!</definedName>
    <definedName name="HJU" localSheetId="5">#REF!</definedName>
    <definedName name="HJU">#REF!</definedName>
    <definedName name="HTML_CodePage" hidden="1">1252</definedName>
    <definedName name="HTML_Control" hidden="1">{"'Plan1'!$A$8:$F$68","'Plan1'!$A$8:$F$68"}</definedName>
    <definedName name="HTML_Description" hidden="1">""</definedName>
    <definedName name="HTML_Email" hidden="1">""</definedName>
    <definedName name="HTML_Header" hidden="1">"Plan1"</definedName>
    <definedName name="HTML_LastUpdate" hidden="1">"18/01/98"</definedName>
    <definedName name="HTML_LineAfter" hidden="1">FALSE</definedName>
    <definedName name="HTML_LineBefore" hidden="1">FALSE</definedName>
    <definedName name="HTML_Name" hidden="1">"Alberto de Castro"</definedName>
    <definedName name="HTML_OBDlg2" hidden="1">TRUE</definedName>
    <definedName name="HTML_OBDlg4" hidden="1">TRUE</definedName>
    <definedName name="HTML_OS" hidden="1">0</definedName>
    <definedName name="HTML_PathFile" hidden="1">"C:\MSOffice\Modelos\MeuHTML.htm"</definedName>
    <definedName name="HTML_Title" hidden="1">"UNIDADE SANITÁRIA PADRÃO"</definedName>
    <definedName name="i">#REF!</definedName>
    <definedName name="If" localSheetId="5">#REF!</definedName>
    <definedName name="If">#REF!</definedName>
    <definedName name="II" localSheetId="3">#REF!</definedName>
    <definedName name="II" localSheetId="5">#REF!</definedName>
    <definedName name="II" localSheetId="12">#REF!</definedName>
    <definedName name="II">#REF!</definedName>
    <definedName name="III" localSheetId="3">#REF!</definedName>
    <definedName name="III" localSheetId="5">#REF!</definedName>
    <definedName name="III" localSheetId="12">#REF!</definedName>
    <definedName name="III">#REF!</definedName>
    <definedName name="Im" localSheetId="5">#REF!</definedName>
    <definedName name="Im" localSheetId="12">#REF!</definedName>
    <definedName name="Im">#REF!</definedName>
    <definedName name="inf">#REF!</definedName>
    <definedName name="Inst_elétricas" localSheetId="5">#REF!</definedName>
    <definedName name="Inst_elétricas">#REF!</definedName>
    <definedName name="Inst_hidráulicas" localSheetId="5">#REF!</definedName>
    <definedName name="Inst_hidráulicas">#REF!</definedName>
    <definedName name="INST_PROVISÓRIAS" localSheetId="5">#REF!</definedName>
    <definedName name="INST_PROVISÓRIAS">#REF!</definedName>
    <definedName name="Inst_sanitárias" localSheetId="5">#REF!</definedName>
    <definedName name="Inst_sanitárias">#REF!</definedName>
    <definedName name="insumos" localSheetId="5">#REF!</definedName>
    <definedName name="insumos">#REF!</definedName>
    <definedName name="Io" localSheetId="5">#REF!</definedName>
    <definedName name="Io" localSheetId="12">#REF!</definedName>
    <definedName name="Io">#REF!</definedName>
    <definedName name="ISS" localSheetId="5">#REF!</definedName>
    <definedName name="ISS" localSheetId="12">#REF!</definedName>
    <definedName name="ISS">#REF!</definedName>
    <definedName name="IT" localSheetId="5">#REF!</definedName>
    <definedName name="IT" localSheetId="12">#REF!</definedName>
    <definedName name="IT">#REF!</definedName>
    <definedName name="Item" localSheetId="5">#REF!</definedName>
    <definedName name="Item">#REF!</definedName>
    <definedName name="item1">#REF!</definedName>
    <definedName name="item1.1" localSheetId="5">#REF!</definedName>
    <definedName name="item1.1" localSheetId="12">#REF!</definedName>
    <definedName name="item1.1">#REF!</definedName>
    <definedName name="item1.2" localSheetId="5">#REF!</definedName>
    <definedName name="item1.2" localSheetId="12">#REF!</definedName>
    <definedName name="item1.2">#REF!</definedName>
    <definedName name="item1.3" localSheetId="5">#REF!</definedName>
    <definedName name="item1.3" localSheetId="12">#REF!</definedName>
    <definedName name="item1.3">#REF!</definedName>
    <definedName name="item1.4" localSheetId="5">#REF!</definedName>
    <definedName name="item1.4" localSheetId="12">#REF!</definedName>
    <definedName name="item1.4">#REF!</definedName>
    <definedName name="item1.5" localSheetId="5">#REF!</definedName>
    <definedName name="item1.5" localSheetId="12">#REF!</definedName>
    <definedName name="item1.5">#REF!</definedName>
    <definedName name="item1.6" localSheetId="5">#REF!</definedName>
    <definedName name="item1.6" localSheetId="12">#REF!</definedName>
    <definedName name="item1.6">#REF!</definedName>
    <definedName name="item1_1">#REF!</definedName>
    <definedName name="item1_2">#REF!</definedName>
    <definedName name="item1_3">#REF!</definedName>
    <definedName name="item1_4">#REF!</definedName>
    <definedName name="item1_5">#REF!</definedName>
    <definedName name="item1_6">#REF!</definedName>
    <definedName name="item10.1" localSheetId="5">#REF!</definedName>
    <definedName name="item10.1" localSheetId="12">#REF!</definedName>
    <definedName name="item10.1">#REF!</definedName>
    <definedName name="item10.10" localSheetId="5">#REF!</definedName>
    <definedName name="item10.10" localSheetId="12">#REF!</definedName>
    <definedName name="item10.10">#REF!</definedName>
    <definedName name="item10.11" localSheetId="5">#REF!</definedName>
    <definedName name="item10.11" localSheetId="12">#REF!</definedName>
    <definedName name="item10.11">#REF!</definedName>
    <definedName name="item10.12" localSheetId="5">#REF!</definedName>
    <definedName name="item10.12" localSheetId="12">#REF!</definedName>
    <definedName name="item10.12">#REF!</definedName>
    <definedName name="item10.13" localSheetId="5">#REF!</definedName>
    <definedName name="item10.13" localSheetId="12">#REF!</definedName>
    <definedName name="item10.13">#REF!</definedName>
    <definedName name="item10.14" localSheetId="5">#REF!</definedName>
    <definedName name="item10.14" localSheetId="12">#REF!</definedName>
    <definedName name="item10.14">#REF!</definedName>
    <definedName name="item10.15" localSheetId="5">#REF!</definedName>
    <definedName name="item10.15" localSheetId="12">#REF!</definedName>
    <definedName name="item10.15">#REF!</definedName>
    <definedName name="item10.16" localSheetId="5">#REF!</definedName>
    <definedName name="item10.16" localSheetId="12">#REF!</definedName>
    <definedName name="item10.16">#REF!</definedName>
    <definedName name="item10.17" localSheetId="5">#REF!</definedName>
    <definedName name="item10.17" localSheetId="12">#REF!</definedName>
    <definedName name="item10.17">#REF!</definedName>
    <definedName name="item10.18" localSheetId="5">#REF!</definedName>
    <definedName name="item10.18" localSheetId="12">#REF!</definedName>
    <definedName name="item10.18">#REF!</definedName>
    <definedName name="item10.19" localSheetId="5">#REF!</definedName>
    <definedName name="item10.19" localSheetId="12">#REF!</definedName>
    <definedName name="item10.19">#REF!</definedName>
    <definedName name="item10.2" localSheetId="5">#REF!</definedName>
    <definedName name="item10.2" localSheetId="12">#REF!</definedName>
    <definedName name="item10.2">#REF!</definedName>
    <definedName name="item10.3" localSheetId="5">#REF!</definedName>
    <definedName name="item10.3" localSheetId="12">#REF!</definedName>
    <definedName name="item10.3">#REF!</definedName>
    <definedName name="item10.4" localSheetId="5">#REF!</definedName>
    <definedName name="item10.4" localSheetId="12">#REF!</definedName>
    <definedName name="item10.4">#REF!</definedName>
    <definedName name="item10.5" localSheetId="5">#REF!</definedName>
    <definedName name="item10.5" localSheetId="12">#REF!</definedName>
    <definedName name="item10.5">#REF!</definedName>
    <definedName name="item10.6" localSheetId="5">#REF!</definedName>
    <definedName name="item10.6" localSheetId="12">#REF!</definedName>
    <definedName name="item10.6">#REF!</definedName>
    <definedName name="item10.7" localSheetId="5">#REF!</definedName>
    <definedName name="item10.7" localSheetId="12">#REF!</definedName>
    <definedName name="item10.7">#REF!</definedName>
    <definedName name="item10.8" localSheetId="5">#REF!</definedName>
    <definedName name="item10.8" localSheetId="12">#REF!</definedName>
    <definedName name="item10.8">#REF!</definedName>
    <definedName name="item10.9" localSheetId="5">#REF!</definedName>
    <definedName name="item10.9" localSheetId="12">#REF!</definedName>
    <definedName name="item10.9">#REF!</definedName>
    <definedName name="item10_1">#REF!</definedName>
    <definedName name="item10_10">#REF!</definedName>
    <definedName name="item10_11">#REF!</definedName>
    <definedName name="item10_12">#REF!</definedName>
    <definedName name="item10_13">#REF!</definedName>
    <definedName name="item10_14">#REF!</definedName>
    <definedName name="item10_15">#REF!</definedName>
    <definedName name="item10_16" localSheetId="5">#REF!</definedName>
    <definedName name="item10_16">#REF!</definedName>
    <definedName name="item10_17">#REF!</definedName>
    <definedName name="item10_18">#REF!</definedName>
    <definedName name="item10_2">#REF!</definedName>
    <definedName name="item10_4">#REF!</definedName>
    <definedName name="item10_5">#REF!</definedName>
    <definedName name="item10_6">#REF!</definedName>
    <definedName name="item10_7">#REF!</definedName>
    <definedName name="item10_8">#REF!</definedName>
    <definedName name="item10_9">#REF!</definedName>
    <definedName name="item11.1" localSheetId="5">#REF!</definedName>
    <definedName name="item11.1" localSheetId="12">#REF!</definedName>
    <definedName name="item11.1">#REF!</definedName>
    <definedName name="item11.10" localSheetId="5">#REF!</definedName>
    <definedName name="item11.10" localSheetId="12">#REF!</definedName>
    <definedName name="item11.10">#REF!</definedName>
    <definedName name="item11.11" localSheetId="5">#REF!</definedName>
    <definedName name="item11.11" localSheetId="12">#REF!</definedName>
    <definedName name="item11.11">#REF!</definedName>
    <definedName name="item11.12" localSheetId="5">#REF!</definedName>
    <definedName name="item11.12" localSheetId="12">#REF!</definedName>
    <definedName name="item11.12">#REF!</definedName>
    <definedName name="item11.13" localSheetId="5">#REF!</definedName>
    <definedName name="item11.13" localSheetId="12">#REF!</definedName>
    <definedName name="item11.13">#REF!</definedName>
    <definedName name="item11.14" localSheetId="5">#REF!</definedName>
    <definedName name="item11.14" localSheetId="12">#REF!</definedName>
    <definedName name="item11.14">#REF!</definedName>
    <definedName name="item11.15" localSheetId="5">#REF!</definedName>
    <definedName name="item11.15" localSheetId="12">#REF!</definedName>
    <definedName name="item11.15">#REF!</definedName>
    <definedName name="item11.16" localSheetId="5">#REF!</definedName>
    <definedName name="item11.16" localSheetId="12">#REF!</definedName>
    <definedName name="item11.16">#REF!</definedName>
    <definedName name="item11.17" localSheetId="5">#REF!</definedName>
    <definedName name="item11.17" localSheetId="12">#REF!</definedName>
    <definedName name="item11.17">#REF!</definedName>
    <definedName name="item11.18" localSheetId="5">#REF!</definedName>
    <definedName name="item11.18" localSheetId="12">#REF!</definedName>
    <definedName name="item11.18">#REF!</definedName>
    <definedName name="item11.19" localSheetId="5">#REF!</definedName>
    <definedName name="item11.19" localSheetId="12">#REF!</definedName>
    <definedName name="item11.19">#REF!</definedName>
    <definedName name="item11.2" localSheetId="5">#REF!</definedName>
    <definedName name="item11.2" localSheetId="12">#REF!</definedName>
    <definedName name="item11.2">#REF!</definedName>
    <definedName name="item11.20" localSheetId="5">#REF!</definedName>
    <definedName name="item11.20" localSheetId="12">#REF!</definedName>
    <definedName name="item11.20">#REF!</definedName>
    <definedName name="item11.21" localSheetId="5">#REF!</definedName>
    <definedName name="item11.21" localSheetId="12">#REF!</definedName>
    <definedName name="item11.21">#REF!</definedName>
    <definedName name="item11.22" localSheetId="5">#REF!</definedName>
    <definedName name="item11.22" localSheetId="12">#REF!</definedName>
    <definedName name="item11.22">#REF!</definedName>
    <definedName name="item11.23" localSheetId="5">#REF!</definedName>
    <definedName name="item11.23" localSheetId="12">#REF!</definedName>
    <definedName name="item11.23">#REF!</definedName>
    <definedName name="item11.24" localSheetId="5">#REF!</definedName>
    <definedName name="item11.24" localSheetId="12">#REF!</definedName>
    <definedName name="item11.24">#REF!</definedName>
    <definedName name="item11.25" localSheetId="5">#REF!</definedName>
    <definedName name="item11.25" localSheetId="12">#REF!</definedName>
    <definedName name="item11.25">#REF!</definedName>
    <definedName name="item11.26" localSheetId="5">#REF!</definedName>
    <definedName name="item11.26" localSheetId="12">#REF!</definedName>
    <definedName name="item11.26">#REF!</definedName>
    <definedName name="item11.27" localSheetId="5">#REF!</definedName>
    <definedName name="item11.27" localSheetId="12">#REF!</definedName>
    <definedName name="item11.27">#REF!</definedName>
    <definedName name="item11.28" localSheetId="5">#REF!</definedName>
    <definedName name="item11.28" localSheetId="12">#REF!</definedName>
    <definedName name="item11.28">#REF!</definedName>
    <definedName name="item11.3" localSheetId="5">#REF!</definedName>
    <definedName name="item11.3" localSheetId="12">#REF!</definedName>
    <definedName name="item11.3">#REF!</definedName>
    <definedName name="item11.4" localSheetId="5">#REF!</definedName>
    <definedName name="item11.4" localSheetId="12">#REF!</definedName>
    <definedName name="item11.4">#REF!</definedName>
    <definedName name="item11.5" localSheetId="5">#REF!</definedName>
    <definedName name="item11.5" localSheetId="12">#REF!</definedName>
    <definedName name="item11.5">#REF!</definedName>
    <definedName name="item11.6" localSheetId="5">#REF!</definedName>
    <definedName name="item11.6" localSheetId="12">#REF!</definedName>
    <definedName name="item11.6">#REF!</definedName>
    <definedName name="item11.7" localSheetId="5">#REF!</definedName>
    <definedName name="item11.7" localSheetId="12">#REF!</definedName>
    <definedName name="item11.7">#REF!</definedName>
    <definedName name="item11.8" localSheetId="5">#REF!</definedName>
    <definedName name="item11.8" localSheetId="12">#REF!</definedName>
    <definedName name="item11.8">#REF!</definedName>
    <definedName name="item11.9" localSheetId="5">#REF!</definedName>
    <definedName name="item11.9" localSheetId="12">#REF!</definedName>
    <definedName name="item11.9">#REF!</definedName>
    <definedName name="item11_1">#REF!</definedName>
    <definedName name="item11_10">#REF!</definedName>
    <definedName name="item11_11">#REF!</definedName>
    <definedName name="item11_12">#REF!</definedName>
    <definedName name="item11_13">#REF!</definedName>
    <definedName name="item11_14">#REF!</definedName>
    <definedName name="item11_15">#REF!</definedName>
    <definedName name="item11_16">#REF!</definedName>
    <definedName name="item11_17">#REF!</definedName>
    <definedName name="item11_18">#REF!</definedName>
    <definedName name="item11_19">#REF!</definedName>
    <definedName name="item11_2">#REF!</definedName>
    <definedName name="item11_20">#REF!</definedName>
    <definedName name="item11_21">#REF!</definedName>
    <definedName name="item11_22">#REF!</definedName>
    <definedName name="item11_23">#REF!</definedName>
    <definedName name="item11_24">#REF!</definedName>
    <definedName name="item11_25">#REF!</definedName>
    <definedName name="item11_26">#REF!</definedName>
    <definedName name="item11_27">#REF!</definedName>
    <definedName name="item11_28">#REF!</definedName>
    <definedName name="item11_3">#REF!</definedName>
    <definedName name="item11_4">#REF!</definedName>
    <definedName name="item11_7">#REF!</definedName>
    <definedName name="item11_8">#REF!</definedName>
    <definedName name="item11_9">#REF!</definedName>
    <definedName name="item12.0">#REF!</definedName>
    <definedName name="item12.1" localSheetId="5">#REF!</definedName>
    <definedName name="item12.1" localSheetId="12">#REF!</definedName>
    <definedName name="item12.1">#REF!</definedName>
    <definedName name="item12.10" localSheetId="5">#REF!</definedName>
    <definedName name="item12.10" localSheetId="12">#REF!</definedName>
    <definedName name="item12.10">#REF!</definedName>
    <definedName name="item12.11" localSheetId="5">#REF!</definedName>
    <definedName name="item12.11" localSheetId="12">#REF!</definedName>
    <definedName name="item12.11">#REF!</definedName>
    <definedName name="item12.12" localSheetId="5">#REF!</definedName>
    <definedName name="item12.12" localSheetId="12">#REF!</definedName>
    <definedName name="item12.12">#REF!</definedName>
    <definedName name="item12.13" localSheetId="5">#REF!</definedName>
    <definedName name="item12.13" localSheetId="12">#REF!</definedName>
    <definedName name="item12.13">#REF!</definedName>
    <definedName name="item12.14" localSheetId="5">#REF!</definedName>
    <definedName name="item12.14" localSheetId="12">#REF!</definedName>
    <definedName name="item12.14">#REF!</definedName>
    <definedName name="item12.15" localSheetId="5">#REF!</definedName>
    <definedName name="item12.15" localSheetId="12">#REF!</definedName>
    <definedName name="item12.15">#REF!</definedName>
    <definedName name="item12.16" localSheetId="5">#REF!</definedName>
    <definedName name="item12.16" localSheetId="12">#REF!</definedName>
    <definedName name="item12.16">#REF!</definedName>
    <definedName name="item12.17" localSheetId="5">#REF!</definedName>
    <definedName name="item12.17" localSheetId="12">#REF!</definedName>
    <definedName name="item12.17">#REF!</definedName>
    <definedName name="item12.18" localSheetId="5">#REF!</definedName>
    <definedName name="item12.18" localSheetId="12">#REF!</definedName>
    <definedName name="item12.18">#REF!</definedName>
    <definedName name="item12.19" localSheetId="5">#REF!</definedName>
    <definedName name="item12.19" localSheetId="12">#REF!</definedName>
    <definedName name="item12.19">#REF!</definedName>
    <definedName name="item12.2" localSheetId="5">#REF!</definedName>
    <definedName name="item12.2" localSheetId="12">#REF!</definedName>
    <definedName name="item12.2">#REF!</definedName>
    <definedName name="item12.20" localSheetId="5">#REF!</definedName>
    <definedName name="item12.20" localSheetId="12">#REF!</definedName>
    <definedName name="item12.20">#REF!</definedName>
    <definedName name="item12.21" localSheetId="5">#REF!</definedName>
    <definedName name="item12.21" localSheetId="12">#REF!</definedName>
    <definedName name="item12.21">#REF!</definedName>
    <definedName name="item12.22" localSheetId="5">#REF!</definedName>
    <definedName name="item12.22" localSheetId="12">#REF!</definedName>
    <definedName name="item12.22">#REF!</definedName>
    <definedName name="item12.23" localSheetId="5">#REF!</definedName>
    <definedName name="item12.23" localSheetId="12">#REF!</definedName>
    <definedName name="item12.23">#REF!</definedName>
    <definedName name="item12.24" localSheetId="5">#REF!</definedName>
    <definedName name="item12.24" localSheetId="12">#REF!</definedName>
    <definedName name="item12.24">#REF!</definedName>
    <definedName name="item12.25" localSheetId="5">#REF!</definedName>
    <definedName name="item12.25" localSheetId="12">#REF!</definedName>
    <definedName name="item12.25">#REF!</definedName>
    <definedName name="item12.26" localSheetId="5">#REF!</definedName>
    <definedName name="item12.26" localSheetId="12">#REF!</definedName>
    <definedName name="item12.26">#REF!</definedName>
    <definedName name="item12.27" localSheetId="5">#REF!</definedName>
    <definedName name="item12.27" localSheetId="12">#REF!</definedName>
    <definedName name="item12.27">#REF!</definedName>
    <definedName name="item12.3" localSheetId="5">#REF!</definedName>
    <definedName name="item12.3" localSheetId="12">#REF!</definedName>
    <definedName name="item12.3">#REF!</definedName>
    <definedName name="item12.4" localSheetId="5">#REF!</definedName>
    <definedName name="item12.4" localSheetId="12">#REF!</definedName>
    <definedName name="item12.4">#REF!</definedName>
    <definedName name="item12.5" localSheetId="5">#REF!</definedName>
    <definedName name="item12.5" localSheetId="12">#REF!</definedName>
    <definedName name="item12.5">#REF!</definedName>
    <definedName name="item12.6" localSheetId="5">#REF!</definedName>
    <definedName name="item12.6" localSheetId="12">#REF!</definedName>
    <definedName name="item12.6">#REF!</definedName>
    <definedName name="item12.7" localSheetId="5">#REF!</definedName>
    <definedName name="item12.7" localSheetId="12">#REF!</definedName>
    <definedName name="item12.7">#REF!</definedName>
    <definedName name="item12.8" localSheetId="5">#REF!</definedName>
    <definedName name="item12.8" localSheetId="12">#REF!</definedName>
    <definedName name="item12.8">#REF!</definedName>
    <definedName name="item12.9" localSheetId="5">#REF!</definedName>
    <definedName name="item12.9" localSheetId="12">#REF!</definedName>
    <definedName name="item12.9">#REF!</definedName>
    <definedName name="item12_1">#REF!</definedName>
    <definedName name="item12_10">#REF!</definedName>
    <definedName name="item12_11">#REF!</definedName>
    <definedName name="item12_12">#REF!</definedName>
    <definedName name="item12_13">#REF!</definedName>
    <definedName name="item12_14">#REF!</definedName>
    <definedName name="item12_15">#REF!</definedName>
    <definedName name="item12_16">#REF!</definedName>
    <definedName name="item12_17">#REF!</definedName>
    <definedName name="item12_18">#REF!</definedName>
    <definedName name="item12_19">#REF!</definedName>
    <definedName name="item12_2">#REF!</definedName>
    <definedName name="item12_20">#REF!</definedName>
    <definedName name="item12_21">#REF!</definedName>
    <definedName name="item12_22">#REF!</definedName>
    <definedName name="item12_23">#REF!</definedName>
    <definedName name="item12_24">#REF!</definedName>
    <definedName name="item12_25">#REF!</definedName>
    <definedName name="item12_26">#REF!</definedName>
    <definedName name="item12_27">#REF!</definedName>
    <definedName name="item12_3">#REF!</definedName>
    <definedName name="item12_4">#REF!</definedName>
    <definedName name="item12_5">#REF!</definedName>
    <definedName name="item12_6">#REF!</definedName>
    <definedName name="item12_7">#REF!</definedName>
    <definedName name="item12_8">#REF!</definedName>
    <definedName name="item12_9">#REF!</definedName>
    <definedName name="item13.1" localSheetId="5">#REF!</definedName>
    <definedName name="item13.1" localSheetId="12">#REF!</definedName>
    <definedName name="item13.1">#REF!</definedName>
    <definedName name="item13.10" localSheetId="5">#REF!</definedName>
    <definedName name="item13.10" localSheetId="12">#REF!</definedName>
    <definedName name="item13.10">#REF!</definedName>
    <definedName name="item13.11" localSheetId="5">#REF!</definedName>
    <definedName name="item13.11" localSheetId="12">#REF!</definedName>
    <definedName name="item13.11">#REF!</definedName>
    <definedName name="item13.12" localSheetId="5">#REF!</definedName>
    <definedName name="item13.12" localSheetId="12">#REF!</definedName>
    <definedName name="item13.12">#REF!</definedName>
    <definedName name="item13.13" localSheetId="5">#REF!</definedName>
    <definedName name="item13.13" localSheetId="12">#REF!</definedName>
    <definedName name="item13.13">#REF!</definedName>
    <definedName name="item13.2" localSheetId="5">#REF!</definedName>
    <definedName name="item13.2" localSheetId="12">#REF!</definedName>
    <definedName name="item13.2">#REF!</definedName>
    <definedName name="item13.3" localSheetId="5">#REF!</definedName>
    <definedName name="item13.3" localSheetId="12">#REF!</definedName>
    <definedName name="item13.3">#REF!</definedName>
    <definedName name="item13.4" localSheetId="5">#REF!</definedName>
    <definedName name="item13.4" localSheetId="12">#REF!</definedName>
    <definedName name="item13.4">#REF!</definedName>
    <definedName name="item13.5" localSheetId="5">#REF!</definedName>
    <definedName name="item13.5" localSheetId="12">#REF!</definedName>
    <definedName name="item13.5">#REF!</definedName>
    <definedName name="item13.6" localSheetId="5">#REF!</definedName>
    <definedName name="item13.6" localSheetId="12">#REF!</definedName>
    <definedName name="item13.6">#REF!</definedName>
    <definedName name="item13.7" localSheetId="5">#REF!</definedName>
    <definedName name="item13.7" localSheetId="12">#REF!</definedName>
    <definedName name="item13.7">#REF!</definedName>
    <definedName name="item13.8" localSheetId="5">#REF!</definedName>
    <definedName name="item13.8" localSheetId="12">#REF!</definedName>
    <definedName name="item13.8">#REF!</definedName>
    <definedName name="item13.9" localSheetId="5">#REF!</definedName>
    <definedName name="item13.9" localSheetId="12">#REF!</definedName>
    <definedName name="item13.9">#REF!</definedName>
    <definedName name="item13_1">#REF!</definedName>
    <definedName name="item13_10">#REF!</definedName>
    <definedName name="item13_11">#REF!</definedName>
    <definedName name="item13_12">#REF!</definedName>
    <definedName name="item13_13">#REF!</definedName>
    <definedName name="item13_2">#REF!</definedName>
    <definedName name="item13_3">#REF!</definedName>
    <definedName name="item13_4">#REF!</definedName>
    <definedName name="item13_5">#REF!</definedName>
    <definedName name="item13_6">#REF!</definedName>
    <definedName name="item13_7">#REF!</definedName>
    <definedName name="item13_8">#REF!</definedName>
    <definedName name="item13_9">#REF!</definedName>
    <definedName name="item14.1" localSheetId="5">#REF!</definedName>
    <definedName name="item14.1" localSheetId="12">#REF!</definedName>
    <definedName name="item14.1">#REF!</definedName>
    <definedName name="item14.2" localSheetId="5">#REF!</definedName>
    <definedName name="item14.2" localSheetId="12">#REF!</definedName>
    <definedName name="item14.2">#REF!</definedName>
    <definedName name="item14.3" localSheetId="5">#REF!</definedName>
    <definedName name="item14.3" localSheetId="12">#REF!</definedName>
    <definedName name="item14.3">#REF!</definedName>
    <definedName name="item14.4" localSheetId="5">#REF!</definedName>
    <definedName name="item14.4" localSheetId="12">#REF!</definedName>
    <definedName name="item14.4">#REF!</definedName>
    <definedName name="item14.5" localSheetId="5">#REF!</definedName>
    <definedName name="item14.5" localSheetId="12">#REF!</definedName>
    <definedName name="item14.5">#REF!</definedName>
    <definedName name="item14.6" localSheetId="5">#REF!</definedName>
    <definedName name="item14.6" localSheetId="12">#REF!</definedName>
    <definedName name="item14.6">#REF!</definedName>
    <definedName name="item14_1">#REF!</definedName>
    <definedName name="item14_2">#REF!</definedName>
    <definedName name="item14_3">#REF!</definedName>
    <definedName name="item14_4">#REF!</definedName>
    <definedName name="item14_5">#REF!</definedName>
    <definedName name="item14_6">#REF!</definedName>
    <definedName name="item15.1" localSheetId="5">#REF!</definedName>
    <definedName name="item15.1" localSheetId="12">#REF!</definedName>
    <definedName name="item15.1">#REF!</definedName>
    <definedName name="item15.10" localSheetId="5">#REF!</definedName>
    <definedName name="item15.10" localSheetId="12">#REF!</definedName>
    <definedName name="item15.10">#REF!</definedName>
    <definedName name="item15.11" localSheetId="5">#REF!</definedName>
    <definedName name="item15.11" localSheetId="12">#REF!</definedName>
    <definedName name="item15.11">#REF!</definedName>
    <definedName name="item15.12" localSheetId="5">#REF!</definedName>
    <definedName name="item15.12" localSheetId="12">#REF!</definedName>
    <definedName name="item15.12">#REF!</definedName>
    <definedName name="item15.13" localSheetId="5">#REF!</definedName>
    <definedName name="item15.13" localSheetId="12">#REF!</definedName>
    <definedName name="item15.13">#REF!</definedName>
    <definedName name="item15.2" localSheetId="5">#REF!</definedName>
    <definedName name="item15.2" localSheetId="12">#REF!</definedName>
    <definedName name="item15.2">#REF!</definedName>
    <definedName name="item15.3" localSheetId="5">#REF!</definedName>
    <definedName name="item15.3" localSheetId="12">#REF!</definedName>
    <definedName name="item15.3">#REF!</definedName>
    <definedName name="item15.4" localSheetId="5">#REF!</definedName>
    <definedName name="item15.4" localSheetId="12">#REF!</definedName>
    <definedName name="item15.4">#REF!</definedName>
    <definedName name="item15.5" localSheetId="5">#REF!</definedName>
    <definedName name="item15.5" localSheetId="12">#REF!</definedName>
    <definedName name="item15.5">#REF!</definedName>
    <definedName name="item15.6" localSheetId="5">#REF!</definedName>
    <definedName name="item15.6" localSheetId="12">#REF!</definedName>
    <definedName name="item15.6">#REF!</definedName>
    <definedName name="item15.7" localSheetId="5">#REF!</definedName>
    <definedName name="item15.7" localSheetId="12">#REF!</definedName>
    <definedName name="item15.7">#REF!</definedName>
    <definedName name="item15.8" localSheetId="5">#REF!</definedName>
    <definedName name="item15.8" localSheetId="12">#REF!</definedName>
    <definedName name="item15.8">#REF!</definedName>
    <definedName name="item15.9" localSheetId="5">#REF!</definedName>
    <definedName name="item15.9" localSheetId="12">#REF!</definedName>
    <definedName name="item15.9">#REF!</definedName>
    <definedName name="item15_1">#REF!</definedName>
    <definedName name="item15_10">#REF!</definedName>
    <definedName name="item15_11">#REF!</definedName>
    <definedName name="item15_12" localSheetId="5">#REF!</definedName>
    <definedName name="item15_12">#REF!</definedName>
    <definedName name="item15_13" localSheetId="5">#REF!</definedName>
    <definedName name="item15_13">#REF!</definedName>
    <definedName name="item15_2">#REF!</definedName>
    <definedName name="item15_3">#REF!</definedName>
    <definedName name="item15_4">#REF!</definedName>
    <definedName name="item15_5">#REF!</definedName>
    <definedName name="item15_6">#REF!</definedName>
    <definedName name="item15_7">#REF!</definedName>
    <definedName name="item15_8">#REF!</definedName>
    <definedName name="item15_9">#REF!</definedName>
    <definedName name="item2.1" localSheetId="5">#REF!</definedName>
    <definedName name="item2.1" localSheetId="12">#REF!</definedName>
    <definedName name="item2.1">#REF!</definedName>
    <definedName name="item2.10" localSheetId="5">#REF!</definedName>
    <definedName name="item2.10" localSheetId="12">#REF!</definedName>
    <definedName name="item2.10">#REF!</definedName>
    <definedName name="item2.11" localSheetId="5">#REF!</definedName>
    <definedName name="item2.11" localSheetId="12">#REF!</definedName>
    <definedName name="item2.11">#REF!</definedName>
    <definedName name="item2.12" localSheetId="5">#REF!</definedName>
    <definedName name="item2.12" localSheetId="12">#REF!</definedName>
    <definedName name="item2.12">#REF!</definedName>
    <definedName name="item2.13" localSheetId="5">#REF!</definedName>
    <definedName name="item2.13" localSheetId="12">#REF!</definedName>
    <definedName name="item2.13">#REF!</definedName>
    <definedName name="item2.14" localSheetId="5">#REF!</definedName>
    <definedName name="item2.14" localSheetId="12">#REF!</definedName>
    <definedName name="item2.14">#REF!</definedName>
    <definedName name="item2.15" localSheetId="5">#REF!</definedName>
    <definedName name="item2.15" localSheetId="12">#REF!</definedName>
    <definedName name="item2.15">#REF!</definedName>
    <definedName name="item2.16" localSheetId="5">#REF!</definedName>
    <definedName name="item2.16" localSheetId="12">#REF!</definedName>
    <definedName name="item2.16">#REF!</definedName>
    <definedName name="item2.17" localSheetId="5">#REF!</definedName>
    <definedName name="item2.17" localSheetId="12">#REF!</definedName>
    <definedName name="item2.17">#REF!</definedName>
    <definedName name="item2.18" localSheetId="5">#REF!</definedName>
    <definedName name="item2.18" localSheetId="12">#REF!</definedName>
    <definedName name="item2.18">#REF!</definedName>
    <definedName name="item2.19" localSheetId="5">#REF!</definedName>
    <definedName name="item2.19" localSheetId="12">#REF!</definedName>
    <definedName name="item2.19">#REF!</definedName>
    <definedName name="item2.2" localSheetId="5">#REF!</definedName>
    <definedName name="item2.2" localSheetId="12">#REF!</definedName>
    <definedName name="item2.2">#REF!</definedName>
    <definedName name="item2.20" localSheetId="5">#REF!</definedName>
    <definedName name="item2.20" localSheetId="12">#REF!</definedName>
    <definedName name="item2.20">#REF!</definedName>
    <definedName name="item2.21" localSheetId="5">#REF!</definedName>
    <definedName name="item2.21" localSheetId="12">#REF!</definedName>
    <definedName name="item2.21">#REF!</definedName>
    <definedName name="item2.22" localSheetId="5">#REF!</definedName>
    <definedName name="item2.22" localSheetId="12">#REF!</definedName>
    <definedName name="item2.22">#REF!</definedName>
    <definedName name="item2.23" localSheetId="5">#REF!</definedName>
    <definedName name="item2.23" localSheetId="12">#REF!</definedName>
    <definedName name="item2.23">#REF!</definedName>
    <definedName name="item2.24" localSheetId="5">#REF!</definedName>
    <definedName name="item2.24" localSheetId="12">#REF!</definedName>
    <definedName name="item2.24">#REF!</definedName>
    <definedName name="item2.25" localSheetId="5">#REF!</definedName>
    <definedName name="item2.25" localSheetId="12">#REF!</definedName>
    <definedName name="item2.25">#REF!</definedName>
    <definedName name="item2.26" localSheetId="5">#REF!</definedName>
    <definedName name="item2.26" localSheetId="12">#REF!</definedName>
    <definedName name="item2.26">#REF!</definedName>
    <definedName name="item2.27" localSheetId="5">#REF!</definedName>
    <definedName name="item2.27" localSheetId="12">#REF!</definedName>
    <definedName name="item2.27">#REF!</definedName>
    <definedName name="item2.3" localSheetId="5">#REF!</definedName>
    <definedName name="item2.3" localSheetId="12">#REF!</definedName>
    <definedName name="item2.3">#REF!</definedName>
    <definedName name="item2.4" localSheetId="5">#REF!</definedName>
    <definedName name="item2.4" localSheetId="12">#REF!</definedName>
    <definedName name="item2.4">#REF!</definedName>
    <definedName name="item2.5" localSheetId="5">#REF!</definedName>
    <definedName name="item2.5" localSheetId="12">#REF!</definedName>
    <definedName name="item2.5">#REF!</definedName>
    <definedName name="item2.6" localSheetId="5">#REF!</definedName>
    <definedName name="item2.6" localSheetId="12">#REF!</definedName>
    <definedName name="item2.6">#REF!</definedName>
    <definedName name="item2.7" localSheetId="5">#REF!</definedName>
    <definedName name="item2.7" localSheetId="12">#REF!</definedName>
    <definedName name="item2.7">#REF!</definedName>
    <definedName name="item2.8" localSheetId="5">#REF!</definedName>
    <definedName name="item2.8" localSheetId="12">#REF!</definedName>
    <definedName name="item2.8">#REF!</definedName>
    <definedName name="item2.9" localSheetId="5">#REF!</definedName>
    <definedName name="item2.9" localSheetId="12">#REF!</definedName>
    <definedName name="item2.9">#REF!</definedName>
    <definedName name="item2_1">#REF!</definedName>
    <definedName name="item2_10">#REF!</definedName>
    <definedName name="item2_11">#REF!</definedName>
    <definedName name="item2_12">#REF!</definedName>
    <definedName name="item2_13">#REF!</definedName>
    <definedName name="item2_14">#REF!</definedName>
    <definedName name="item2_15">#REF!</definedName>
    <definedName name="item2_16">#REF!</definedName>
    <definedName name="item2_17">#REF!</definedName>
    <definedName name="item2_18">#REF!</definedName>
    <definedName name="item2_19">#REF!</definedName>
    <definedName name="item2_2">#REF!</definedName>
    <definedName name="item2_21">#REF!</definedName>
    <definedName name="item2_22">#REF!</definedName>
    <definedName name="item2_23">#REF!</definedName>
    <definedName name="item2_24">#REF!</definedName>
    <definedName name="item2_25">#REF!</definedName>
    <definedName name="item2_26">#REF!</definedName>
    <definedName name="item2_27">#REF!</definedName>
    <definedName name="item2_3">#REF!</definedName>
    <definedName name="item2_4">#REF!</definedName>
    <definedName name="item2_5">#REF!</definedName>
    <definedName name="item2_6">#REF!</definedName>
    <definedName name="item2_7">#REF!</definedName>
    <definedName name="item2_8">#REF!</definedName>
    <definedName name="item2_9">#REF!</definedName>
    <definedName name="item3">#REF!</definedName>
    <definedName name="item3.1" localSheetId="5">#REF!</definedName>
    <definedName name="item3.1" localSheetId="12">#REF!</definedName>
    <definedName name="item3.1">#REF!</definedName>
    <definedName name="item3.2" localSheetId="5">#REF!</definedName>
    <definedName name="item3.2" localSheetId="12">#REF!</definedName>
    <definedName name="item3.2">#REF!</definedName>
    <definedName name="item3.3" localSheetId="5">#REF!</definedName>
    <definedName name="item3.3" localSheetId="12">#REF!</definedName>
    <definedName name="item3.3">#REF!</definedName>
    <definedName name="item3_1">#REF!</definedName>
    <definedName name="item3_2">#REF!</definedName>
    <definedName name="item3_3">#REF!</definedName>
    <definedName name="item4">#REF!</definedName>
    <definedName name="item4.1" localSheetId="5">#REF!</definedName>
    <definedName name="item4.1" localSheetId="12">#REF!</definedName>
    <definedName name="item4.1">#REF!</definedName>
    <definedName name="item4.2" localSheetId="5">#REF!</definedName>
    <definedName name="item4.2" localSheetId="12">#REF!</definedName>
    <definedName name="item4.2">#REF!</definedName>
    <definedName name="item4.3" localSheetId="5">#REF!</definedName>
    <definedName name="item4.3" localSheetId="12">#REF!</definedName>
    <definedName name="item4.3">#REF!</definedName>
    <definedName name="item4.4" localSheetId="5">#REF!</definedName>
    <definedName name="item4.4" localSheetId="12">#REF!</definedName>
    <definedName name="item4.4">#REF!</definedName>
    <definedName name="item4.5" localSheetId="5">#REF!</definedName>
    <definedName name="item4.5" localSheetId="12">#REF!</definedName>
    <definedName name="item4.5">#REF!</definedName>
    <definedName name="item4.6" localSheetId="5">#REF!</definedName>
    <definedName name="item4.6" localSheetId="12">#REF!</definedName>
    <definedName name="item4.6">#REF!</definedName>
    <definedName name="item4.7" localSheetId="5">#REF!</definedName>
    <definedName name="item4.7" localSheetId="12">#REF!</definedName>
    <definedName name="item4.7">#REF!</definedName>
    <definedName name="item4_1">#REF!</definedName>
    <definedName name="item4_2">#REF!</definedName>
    <definedName name="item4_3">#REF!</definedName>
    <definedName name="item4_4">#REF!</definedName>
    <definedName name="item4_5">#REF!</definedName>
    <definedName name="item4_6">#REF!</definedName>
    <definedName name="item4_7">#REF!</definedName>
    <definedName name="item5.1" localSheetId="5">#REF!</definedName>
    <definedName name="item5.1" localSheetId="12">#REF!</definedName>
    <definedName name="item5.1">#REF!</definedName>
    <definedName name="item5.2" localSheetId="5">#REF!</definedName>
    <definedName name="item5.2" localSheetId="12">#REF!</definedName>
    <definedName name="item5.2">#REF!</definedName>
    <definedName name="item5.3" localSheetId="5">#REF!</definedName>
    <definedName name="item5.3" localSheetId="12">#REF!</definedName>
    <definedName name="item5.3">#REF!</definedName>
    <definedName name="item5.4" localSheetId="5">#REF!</definedName>
    <definedName name="item5.4" localSheetId="12">#REF!</definedName>
    <definedName name="item5.4">#REF!</definedName>
    <definedName name="item5.5" localSheetId="5">#REF!</definedName>
    <definedName name="item5.5" localSheetId="12">#REF!</definedName>
    <definedName name="item5.5">#REF!</definedName>
    <definedName name="item5.6" localSheetId="5">#REF!</definedName>
    <definedName name="item5.6" localSheetId="12">#REF!</definedName>
    <definedName name="item5.6">#REF!</definedName>
    <definedName name="item5.7" localSheetId="5">#REF!</definedName>
    <definedName name="item5.7" localSheetId="12">#REF!</definedName>
    <definedName name="item5.7">#REF!</definedName>
    <definedName name="item5_1">#REF!</definedName>
    <definedName name="item5_2">#REF!</definedName>
    <definedName name="item5_3">#REF!</definedName>
    <definedName name="item5_4">#REF!</definedName>
    <definedName name="item5_5">#REF!</definedName>
    <definedName name="item5_6">#REF!</definedName>
    <definedName name="item5_7">#REF!</definedName>
    <definedName name="item6.1" localSheetId="5">#REF!</definedName>
    <definedName name="item6.1" localSheetId="12">#REF!</definedName>
    <definedName name="item6.1">#REF!</definedName>
    <definedName name="item6.2" localSheetId="5">#REF!</definedName>
    <definedName name="item6.2" localSheetId="12">#REF!</definedName>
    <definedName name="item6.2">#REF!</definedName>
    <definedName name="item6.3" localSheetId="5">#REF!</definedName>
    <definedName name="item6.3" localSheetId="12">#REF!</definedName>
    <definedName name="item6.3">#REF!</definedName>
    <definedName name="item6.4" localSheetId="5">#REF!</definedName>
    <definedName name="item6.4" localSheetId="12">#REF!</definedName>
    <definedName name="item6.4">#REF!</definedName>
    <definedName name="item6.5" localSheetId="5">#REF!</definedName>
    <definedName name="item6.5" localSheetId="12">#REF!</definedName>
    <definedName name="item6.5">#REF!</definedName>
    <definedName name="item6_1">#REF!</definedName>
    <definedName name="item6_2">#REF!</definedName>
    <definedName name="item6_3">#REF!</definedName>
    <definedName name="item6_4">#REF!</definedName>
    <definedName name="item6_5">#REF!</definedName>
    <definedName name="item7.1" localSheetId="5">#REF!</definedName>
    <definedName name="item7.1" localSheetId="12">#REF!</definedName>
    <definedName name="item7.1">#REF!</definedName>
    <definedName name="item7.10" localSheetId="5">#REF!</definedName>
    <definedName name="item7.10" localSheetId="12">#REF!</definedName>
    <definedName name="item7.10">#REF!</definedName>
    <definedName name="item7.11" localSheetId="5">#REF!</definedName>
    <definedName name="item7.11" localSheetId="12">#REF!</definedName>
    <definedName name="item7.11">#REF!</definedName>
    <definedName name="item7.12" localSheetId="5">#REF!</definedName>
    <definedName name="item7.12" localSheetId="12">#REF!</definedName>
    <definedName name="item7.12">#REF!</definedName>
    <definedName name="item7.13" localSheetId="5">#REF!</definedName>
    <definedName name="item7.13" localSheetId="12">#REF!</definedName>
    <definedName name="item7.13">#REF!</definedName>
    <definedName name="item7.14" localSheetId="5">#REF!</definedName>
    <definedName name="item7.14" localSheetId="12">#REF!</definedName>
    <definedName name="item7.14">#REF!</definedName>
    <definedName name="item7.15" localSheetId="5">#REF!</definedName>
    <definedName name="item7.15" localSheetId="12">#REF!</definedName>
    <definedName name="item7.15">#REF!</definedName>
    <definedName name="item7.16" localSheetId="5">#REF!</definedName>
    <definedName name="item7.16" localSheetId="12">#REF!</definedName>
    <definedName name="item7.16">#REF!</definedName>
    <definedName name="item7.17" localSheetId="5">#REF!</definedName>
    <definedName name="item7.17" localSheetId="12">#REF!</definedName>
    <definedName name="item7.17">#REF!</definedName>
    <definedName name="item7.18" localSheetId="5">#REF!</definedName>
    <definedName name="item7.18" localSheetId="12">#REF!</definedName>
    <definedName name="item7.18">#REF!</definedName>
    <definedName name="item7.19" localSheetId="5">#REF!</definedName>
    <definedName name="item7.19" localSheetId="12">#REF!</definedName>
    <definedName name="item7.19">#REF!</definedName>
    <definedName name="item7.2" localSheetId="5">#REF!</definedName>
    <definedName name="item7.2" localSheetId="12">#REF!</definedName>
    <definedName name="item7.2">#REF!</definedName>
    <definedName name="item7.3" localSheetId="5">#REF!</definedName>
    <definedName name="item7.3" localSheetId="12">#REF!</definedName>
    <definedName name="item7.3">#REF!</definedName>
    <definedName name="item7.4" localSheetId="5">#REF!</definedName>
    <definedName name="item7.4" localSheetId="12">#REF!</definedName>
    <definedName name="item7.4">#REF!</definedName>
    <definedName name="item7.5" localSheetId="5">#REF!</definedName>
    <definedName name="item7.5" localSheetId="12">#REF!</definedName>
    <definedName name="item7.5">#REF!</definedName>
    <definedName name="item7.6" localSheetId="5">#REF!</definedName>
    <definedName name="item7.6" localSheetId="12">#REF!</definedName>
    <definedName name="item7.6">#REF!</definedName>
    <definedName name="item7.7" localSheetId="5">#REF!</definedName>
    <definedName name="item7.7" localSheetId="12">#REF!</definedName>
    <definedName name="item7.7">#REF!</definedName>
    <definedName name="item7.8" localSheetId="5">#REF!</definedName>
    <definedName name="item7.8" localSheetId="12">#REF!</definedName>
    <definedName name="item7.8">#REF!</definedName>
    <definedName name="item7.9" localSheetId="5">#REF!</definedName>
    <definedName name="item7.9" localSheetId="12">#REF!</definedName>
    <definedName name="item7.9">#REF!</definedName>
    <definedName name="item7_1">#REF!</definedName>
    <definedName name="item7_10">#REF!</definedName>
    <definedName name="item7_11">#REF!</definedName>
    <definedName name="item7_12">#REF!</definedName>
    <definedName name="item7_13">#REF!</definedName>
    <definedName name="item7_14">#REF!</definedName>
    <definedName name="item7_15">#REF!</definedName>
    <definedName name="item7_16">#REF!</definedName>
    <definedName name="item7_17">#REF!</definedName>
    <definedName name="item7_18">#REF!</definedName>
    <definedName name="item7_19">#REF!</definedName>
    <definedName name="item7_2">#REF!</definedName>
    <definedName name="item7_3">#REF!</definedName>
    <definedName name="item7_4">#REF!</definedName>
    <definedName name="item7_5">#REF!</definedName>
    <definedName name="item7_6">#REF!</definedName>
    <definedName name="item7_7">#REF!</definedName>
    <definedName name="item7_8">#REF!</definedName>
    <definedName name="item7_9">#REF!</definedName>
    <definedName name="item8.1" localSheetId="5">#REF!</definedName>
    <definedName name="item8.1" localSheetId="12">#REF!</definedName>
    <definedName name="item8.1">#REF!</definedName>
    <definedName name="item8.2" localSheetId="5">#REF!</definedName>
    <definedName name="item8.2" localSheetId="12">#REF!</definedName>
    <definedName name="item8.2">#REF!</definedName>
    <definedName name="item8.3" localSheetId="5">#REF!</definedName>
    <definedName name="item8.3" localSheetId="12">#REF!</definedName>
    <definedName name="item8.3">#REF!</definedName>
    <definedName name="item8.4" localSheetId="5">#REF!</definedName>
    <definedName name="item8.4" localSheetId="12">#REF!</definedName>
    <definedName name="item8.4">#REF!</definedName>
    <definedName name="item8.5" localSheetId="5">#REF!</definedName>
    <definedName name="item8.5" localSheetId="12">#REF!</definedName>
    <definedName name="item8.5">#REF!</definedName>
    <definedName name="item8.6" localSheetId="5">#REF!</definedName>
    <definedName name="item8.6" localSheetId="12">#REF!</definedName>
    <definedName name="item8.6">#REF!</definedName>
    <definedName name="item8_1">#REF!</definedName>
    <definedName name="item8_2">#REF!</definedName>
    <definedName name="item8_3">#REF!</definedName>
    <definedName name="item8_4">#REF!</definedName>
    <definedName name="item8_5">#REF!</definedName>
    <definedName name="item8_6">#REF!</definedName>
    <definedName name="item9.1" localSheetId="5">#REF!</definedName>
    <definedName name="item9.1" localSheetId="12">#REF!</definedName>
    <definedName name="item9.1">#REF!</definedName>
    <definedName name="item9.2" localSheetId="5">#REF!</definedName>
    <definedName name="item9.2" localSheetId="12">#REF!</definedName>
    <definedName name="item9.2">#REF!</definedName>
    <definedName name="item9.3" localSheetId="5">#REF!</definedName>
    <definedName name="item9.3" localSheetId="12">#REF!</definedName>
    <definedName name="item9.3">#REF!</definedName>
    <definedName name="item9.4" localSheetId="5">#REF!</definedName>
    <definedName name="item9.4" localSheetId="12">#REF!</definedName>
    <definedName name="item9.4">#REF!</definedName>
    <definedName name="item9.5" localSheetId="5">#REF!</definedName>
    <definedName name="item9.5" localSheetId="12">#REF!</definedName>
    <definedName name="item9.5">#REF!</definedName>
    <definedName name="item9.6" localSheetId="5">#REF!</definedName>
    <definedName name="item9.6" localSheetId="12">#REF!</definedName>
    <definedName name="item9.6">#REF!</definedName>
    <definedName name="item9.7" localSheetId="5">#REF!</definedName>
    <definedName name="item9.7" localSheetId="12">#REF!</definedName>
    <definedName name="item9.7">#REF!</definedName>
    <definedName name="item9.8" localSheetId="5">#REF!</definedName>
    <definedName name="item9.8" localSheetId="12">#REF!</definedName>
    <definedName name="item9.8">#REF!</definedName>
    <definedName name="item9.9" localSheetId="5">#REF!</definedName>
    <definedName name="item9.9" localSheetId="12">#REF!</definedName>
    <definedName name="item9.9">#REF!</definedName>
    <definedName name="item9_1">#REF!</definedName>
    <definedName name="item9_2">#REF!</definedName>
    <definedName name="item9_3">#REF!</definedName>
    <definedName name="item9_4">#REF!</definedName>
    <definedName name="item9_5">#REF!</definedName>
    <definedName name="item9_6">#REF!</definedName>
    <definedName name="item9_7">#REF!</definedName>
    <definedName name="item9_8">#REF!</definedName>
    <definedName name="item9_9">#REF!</definedName>
    <definedName name="itm10.2" localSheetId="5">#REF!</definedName>
    <definedName name="itm10.2" localSheetId="12">#REF!</definedName>
    <definedName name="itm10.2">#REF!</definedName>
    <definedName name="Jd" localSheetId="5">#REF!</definedName>
    <definedName name="Jd" localSheetId="12">#REF!</definedName>
    <definedName name="Jd">#REF!</definedName>
    <definedName name="JESUS" localSheetId="5">#REF!</definedName>
    <definedName name="JESUS">#REF!</definedName>
    <definedName name="JHJHJ" hidden="1">{#N/A,#N/A,FALSE,"MO (2)"}</definedName>
    <definedName name="JJ" localSheetId="3">#REF!</definedName>
    <definedName name="JJ" localSheetId="5">#REF!</definedName>
    <definedName name="JJ" localSheetId="12">#REF!</definedName>
    <definedName name="JJ">#REF!</definedName>
    <definedName name="JJJ" localSheetId="3">#REF!</definedName>
    <definedName name="JJJ" localSheetId="5">#REF!</definedName>
    <definedName name="JJJ" localSheetId="12">#REF!</definedName>
    <definedName name="JJJ">#REF!</definedName>
    <definedName name="jklfhsiure564y68909" localSheetId="5">#REF!</definedName>
    <definedName name="jklfhsiure564y68909">#REF!</definedName>
    <definedName name="Jm" localSheetId="5">#REF!</definedName>
    <definedName name="Jm" localSheetId="12">#REF!</definedName>
    <definedName name="Jm">#REF!</definedName>
    <definedName name="JUG" localSheetId="5">#REF!</definedName>
    <definedName name="JUG">#REF!</definedName>
    <definedName name="K1_" localSheetId="5">#REF!</definedName>
    <definedName name="K1_">#REF!</definedName>
    <definedName name="K2_" localSheetId="5">#REF!</definedName>
    <definedName name="K2_">#REF!</definedName>
    <definedName name="K3_" localSheetId="5">#REF!</definedName>
    <definedName name="K3_">#REF!</definedName>
    <definedName name="key" localSheetId="5" hidden="1">#REF!</definedName>
    <definedName name="key" hidden="1">#REF!</definedName>
    <definedName name="KKK" localSheetId="3">#REF!</definedName>
    <definedName name="KKK" localSheetId="5">#REF!</definedName>
    <definedName name="KKK" localSheetId="12">#REF!</definedName>
    <definedName name="KKK">#REF!</definedName>
    <definedName name="KLAGHOLGA" localSheetId="5">#REF!</definedName>
    <definedName name="KLAGHOLGA">#REF!</definedName>
    <definedName name="koae" localSheetId="5">#REF!</definedName>
    <definedName name="koae">#REF!</definedName>
    <definedName name="kpavi" localSheetId="5">#REF!</definedName>
    <definedName name="kpavi">#REF!</definedName>
    <definedName name="kterra" localSheetId="5">#REF!</definedName>
    <definedName name="kterra">#REF!</definedName>
    <definedName name="LAPIS" localSheetId="5">#REF!</definedName>
    <definedName name="LAPIS">#REF!</definedName>
    <definedName name="LARGURAS" localSheetId="5">#REF!</definedName>
    <definedName name="LARGURAS">#REF!</definedName>
    <definedName name="LASTRO_CONCRETO" localSheetId="5">#REF!</definedName>
    <definedName name="LASTRO_CONCRETO">#REF!</definedName>
    <definedName name="LASTRO_EMISS3_S" localSheetId="5">#REF!</definedName>
    <definedName name="LASTRO_EMISS3_S">#REF!</definedName>
    <definedName name="LDI" localSheetId="5">#REF!</definedName>
    <definedName name="LDI">#REF!</definedName>
    <definedName name="Lei" localSheetId="5" hidden="1">#REF!</definedName>
    <definedName name="Lei" hidden="1">#REF!</definedName>
    <definedName name="Leis">#REF!</definedName>
    <definedName name="LI" localSheetId="5">#REF!</definedName>
    <definedName name="LI">#REF!</definedName>
    <definedName name="LIG_PRED_SERV" localSheetId="5">#REF!</definedName>
    <definedName name="LIG_PRED_SERV">#REF!</definedName>
    <definedName name="LIG_PREDIAIS_MAT" localSheetId="5">#REF!</definedName>
    <definedName name="LIG_PREDIAIS_MAT">#REF!</definedName>
    <definedName name="LIGAÇÃO_PREDIAL_MATERIAL">#REF!</definedName>
    <definedName name="LIGAÇÃO_PREDIAL_SERVIÇOS">#REF!</definedName>
    <definedName name="LIGAÇÕES" localSheetId="5">#REF!</definedName>
    <definedName name="LIGAÇÕES">#REF!</definedName>
    <definedName name="LILASDRENA" localSheetId="5">#REF!</definedName>
    <definedName name="LILASDRENA">#REF!</definedName>
    <definedName name="LL" localSheetId="3">#REF!</definedName>
    <definedName name="LL" localSheetId="5">#REF!</definedName>
    <definedName name="LL" localSheetId="12">#REF!</definedName>
    <definedName name="LL">#REF!</definedName>
    <definedName name="LLL" localSheetId="3">#REF!</definedName>
    <definedName name="LLL" localSheetId="5">#REF!</definedName>
    <definedName name="LLL" localSheetId="12">#REF!</definedName>
    <definedName name="LLL">#REF!</definedName>
    <definedName name="LOC_EMISS3" localSheetId="5">#REF!</definedName>
    <definedName name="LOC_EMISS3">#REF!</definedName>
    <definedName name="LOCAÇÃO" localSheetId="5">#REF!</definedName>
    <definedName name="LOCAÇÃO">#REF!</definedName>
    <definedName name="LOCAÇÃO_EMISS" localSheetId="5">#REF!</definedName>
    <definedName name="LOCAÇÃO_EMISS">#REF!</definedName>
    <definedName name="LOCAÇÃO_EMISS2" localSheetId="5">#REF!</definedName>
    <definedName name="LOCAÇÃO_EMISS2">#REF!</definedName>
    <definedName name="Local">#REF!</definedName>
    <definedName name="LOTES" localSheetId="5">#REF!</definedName>
    <definedName name="LOTES">#REF!</definedName>
    <definedName name="Louças_acessórios" localSheetId="5">#REF!</definedName>
    <definedName name="Louças_acessórios">#REF!</definedName>
    <definedName name="LS" localSheetId="5">#REF!</definedName>
    <definedName name="LS">#REF!</definedName>
    <definedName name="Lucro" localSheetId="5">#REF!</definedName>
    <definedName name="Lucro" localSheetId="12">#REF!</definedName>
    <definedName name="Lucro">#REF!</definedName>
    <definedName name="m" localSheetId="5">#REF!</definedName>
    <definedName name="m" localSheetId="12">#REF!</definedName>
    <definedName name="m">#REF!</definedName>
    <definedName name="MACIO" localSheetId="5">#REF!</definedName>
    <definedName name="MACIO">#REF!</definedName>
    <definedName name="maconha" localSheetId="5">#REF!</definedName>
    <definedName name="maconha">#REF!</definedName>
    <definedName name="MACONHA2" localSheetId="5">#REF!</definedName>
    <definedName name="MACONHA2">#REF!</definedName>
    <definedName name="MACROS" localSheetId="5">#REF!</definedName>
    <definedName name="MACROS">#REF!</definedName>
    <definedName name="MAR" localSheetId="5">#REF!</definedName>
    <definedName name="MAR">#REF!</definedName>
    <definedName name="Marcio" localSheetId="5">#REF!</definedName>
    <definedName name="Marcio">#REF!</definedName>
    <definedName name="mario" localSheetId="5">#REF!</definedName>
    <definedName name="mario">#REF!</definedName>
    <definedName name="MAT" localSheetId="5">#REF!</definedName>
    <definedName name="MAT">#REF!</definedName>
    <definedName name="materiais" localSheetId="5">#REF!</definedName>
    <definedName name="materiais">#REF!</definedName>
    <definedName name="MATRIZlimpa" localSheetId="5">#REF!</definedName>
    <definedName name="MATRIZlimpa">#REF!</definedName>
    <definedName name="MCSDLOEP" localSheetId="5">#REF!</definedName>
    <definedName name="MCSDLOEP">#REF!</definedName>
    <definedName name="Medição" localSheetId="5">#REF!</definedName>
    <definedName name="Medição">#REF!</definedName>
    <definedName name="MEIO_FIO" localSheetId="5">#REF!</definedName>
    <definedName name="MEIO_FIO">#REF!</definedName>
    <definedName name="MEMORIA">#REF!</definedName>
    <definedName name="MEMÓRIACAMPO2">[0]!MEMÓRIACAMPO2</definedName>
    <definedName name="MESALOA" localSheetId="5">#REF!</definedName>
    <definedName name="MESALOA">#REF!</definedName>
    <definedName name="Meu" localSheetId="5">#REF!</definedName>
    <definedName name="Meu">#REF!</definedName>
    <definedName name="MICHAEL" localSheetId="5">#REF!</definedName>
    <definedName name="MICHAEL">#REF!</definedName>
    <definedName name="min." localSheetId="5">#REF!</definedName>
    <definedName name="min.">#REF!</definedName>
    <definedName name="MKJI" localSheetId="5">#REF!</definedName>
    <definedName name="MKJI">#REF!</definedName>
    <definedName name="MM" localSheetId="3">#REF!</definedName>
    <definedName name="MM" localSheetId="5">#REF!</definedName>
    <definedName name="MM" localSheetId="12">#REF!</definedName>
    <definedName name="MM">#REF!</definedName>
    <definedName name="MMM" localSheetId="3">#REF!</definedName>
    <definedName name="MMM" localSheetId="5">#REF!</definedName>
    <definedName name="MMM" localSheetId="12">#REF!</definedName>
    <definedName name="MMM">#REF!</definedName>
    <definedName name="MMMMMM" localSheetId="5">#REF!</definedName>
    <definedName name="MMMMMM">#REF!</definedName>
    <definedName name="MNAUIRIE" localSheetId="5">#REF!</definedName>
    <definedName name="MNAUIRIE">#REF!</definedName>
    <definedName name="MNDLEL" localSheetId="5">#REF!</definedName>
    <definedName name="MNDLEL">#REF!</definedName>
    <definedName name="MNK" localSheetId="5">#REF!</definedName>
    <definedName name="MNK">#REF!</definedName>
    <definedName name="MO" localSheetId="5">#REF!</definedName>
    <definedName name="MO">#REF!</definedName>
    <definedName name="mo_base">#REF!</definedName>
    <definedName name="mo_sub_base">#REF!</definedName>
    <definedName name="módulo1.Extenso">[0]!módulo1.Extenso</definedName>
    <definedName name="MOE" localSheetId="5">#REF!</definedName>
    <definedName name="MOE">#REF!</definedName>
    <definedName name="MOH" localSheetId="5">#REF!</definedName>
    <definedName name="MOH">#REF!</definedName>
    <definedName name="mono" hidden="1">{"'Plan1'!$A$8:$F$68","'Plan1'!$A$8:$F$68"}</definedName>
    <definedName name="MOV_TERR_EMISS3_S" localSheetId="5">#REF!</definedName>
    <definedName name="MOV_TERR_EMISS3_S">#REF!</definedName>
    <definedName name="MOV_TERRA" localSheetId="5">#REF!</definedName>
    <definedName name="MOV_TERRA">#REF!</definedName>
    <definedName name="MOV_TERRA_EMISS" localSheetId="5">#REF!</definedName>
    <definedName name="MOV_TERRA_EMISS">#REF!</definedName>
    <definedName name="MOV_TERRA_EMISS2" localSheetId="5">#REF!</definedName>
    <definedName name="MOV_TERRA_EMISS2">#REF!</definedName>
    <definedName name="MXNV" localSheetId="5">#REF!</definedName>
    <definedName name="MXNV">#REF!</definedName>
    <definedName name="n" localSheetId="5">#REF!</definedName>
    <definedName name="n" localSheetId="12">#REF!</definedName>
    <definedName name="n">#REF!</definedName>
    <definedName name="nADA" localSheetId="5">#REF!</definedName>
    <definedName name="nADA">#REF!</definedName>
    <definedName name="NC">#REF!</definedName>
    <definedName name="ND">#REF!</definedName>
    <definedName name="neuza" localSheetId="5">#REF!</definedName>
    <definedName name="neuza">#REF!</definedName>
    <definedName name="NI">#REF!</definedName>
    <definedName name="NMMMN" localSheetId="5">#REF!</definedName>
    <definedName name="NMMMN">#REF!</definedName>
    <definedName name="NN" localSheetId="3">#REF!</definedName>
    <definedName name="NN" localSheetId="5">#REF!</definedName>
    <definedName name="NN" localSheetId="12">#REF!</definedName>
    <definedName name="NN">#REF!</definedName>
    <definedName name="NNN" localSheetId="3">#REF!</definedName>
    <definedName name="NNN" localSheetId="5">#REF!</definedName>
    <definedName name="NNN" localSheetId="12">#REF!</definedName>
    <definedName name="NNN">#REF!</definedName>
    <definedName name="NNNNNNNNNNNNNNNNNNNNNN" localSheetId="5">#REF!</definedName>
    <definedName name="NNNNNNNNNNNNNNNNNNNNNN">#REF!</definedName>
    <definedName name="nome" hidden="1">{#N/A,#N/A,FALSE,"MO (2)"}</definedName>
    <definedName name="NOME1">#REF!</definedName>
    <definedName name="NOME1_1">#REF!</definedName>
    <definedName name="NOME1_11">#REF!</definedName>
    <definedName name="NOME1_2">#REF!</definedName>
    <definedName name="NOME1_6">#REF!</definedName>
    <definedName name="nome2">#REF!</definedName>
    <definedName name="nome3">#REF!</definedName>
    <definedName name="NPNE" localSheetId="5">#REF!</definedName>
    <definedName name="NPNE">#REF!</definedName>
    <definedName name="ntde" hidden="1">{#N/A,#N/A,FALSE,"MO (2)"}</definedName>
    <definedName name="NTEI" localSheetId="5">#REF!</definedName>
    <definedName name="NTEI">#REF!</definedName>
    <definedName name="num_linhas" localSheetId="5">#REF!</definedName>
    <definedName name="num_linhas">#REF!</definedName>
    <definedName name="o">#REF!</definedName>
    <definedName name="oac" localSheetId="5">#REF!</definedName>
    <definedName name="oac">#REF!</definedName>
    <definedName name="oae" localSheetId="5">#REF!</definedName>
    <definedName name="oae">#REF!</definedName>
    <definedName name="OBRA">#REF!</definedName>
    <definedName name="ocom" localSheetId="5">#REF!</definedName>
    <definedName name="ocom">#REF!</definedName>
    <definedName name="OI" localSheetId="5">#REF!</definedName>
    <definedName name="OI">#REF!</definedName>
    <definedName name="OO" localSheetId="3">#REF!</definedName>
    <definedName name="OO" localSheetId="5">#REF!</definedName>
    <definedName name="OO" localSheetId="12">#REF!</definedName>
    <definedName name="OO">#REF!</definedName>
    <definedName name="OOO" localSheetId="3">#REF!</definedName>
    <definedName name="OOO" localSheetId="5">#REF!</definedName>
    <definedName name="OOO" localSheetId="12">#REF!</definedName>
    <definedName name="OOO">#REF!</definedName>
    <definedName name="OPA" localSheetId="5">#REF!</definedName>
    <definedName name="OPA">#REF!</definedName>
    <definedName name="OPERACAO" localSheetId="5">#REF!</definedName>
    <definedName name="OPERACAO">#REF!</definedName>
    <definedName name="Orçamento">#REF!</definedName>
    <definedName name="Orçamento_Básico">#REF!</definedName>
    <definedName name="OrçamentoTotal" localSheetId="5">#REF!</definedName>
    <definedName name="OrçamentoTotal">#REF!</definedName>
    <definedName name="ORLANDO" localSheetId="5">#REF!</definedName>
    <definedName name="ORLANDO">#REF!</definedName>
    <definedName name="orrlando" localSheetId="5">#REF!</definedName>
    <definedName name="orrlando">#REF!</definedName>
    <definedName name="p">#REF!</definedName>
    <definedName name="Parcial">#REF!</definedName>
    <definedName name="PassaExtenso" localSheetId="5">#REF!</definedName>
    <definedName name="PassaExtenso">#REF!</definedName>
    <definedName name="PAV_EMISS3_S" localSheetId="5">#REF!</definedName>
    <definedName name="PAV_EMISS3_S">#REF!</definedName>
    <definedName name="pavi" localSheetId="5">#REF!</definedName>
    <definedName name="pavi">#REF!</definedName>
    <definedName name="PAVIM_EMISS" localSheetId="5">#REF!</definedName>
    <definedName name="PAVIM_EMISS">#REF!</definedName>
    <definedName name="PAVIM_EMISS2" localSheetId="5">#REF!</definedName>
    <definedName name="PAVIM_EMISS2">#REF!</definedName>
    <definedName name="PAVIMENTAÇÃO" localSheetId="5">#REF!</definedName>
    <definedName name="PAVIMENTAÇÃO">#REF!</definedName>
    <definedName name="Pavimento" localSheetId="5">#REF!</definedName>
    <definedName name="Pavimento">#REF!</definedName>
    <definedName name="PERCAPITA" localSheetId="5">#REF!</definedName>
    <definedName name="PERCAPITA">#REF!</definedName>
    <definedName name="PERIMETRO">#REF!</definedName>
    <definedName name="pesquisa" localSheetId="5">#REF!</definedName>
    <definedName name="pesquisa">#REF!</definedName>
    <definedName name="Pia_cozinha" localSheetId="5">#REF!</definedName>
    <definedName name="Pia_cozinha">#REF!</definedName>
    <definedName name="Pilar" localSheetId="5">#REF!</definedName>
    <definedName name="Pilar">#REF!</definedName>
    <definedName name="PILHA" localSheetId="5">#REF!</definedName>
    <definedName name="PILHA">#REF!</definedName>
    <definedName name="Pintura_cal" localSheetId="5">#REF!</definedName>
    <definedName name="Pintura_cal">#REF!</definedName>
    <definedName name="Pintura_óleo" localSheetId="5">#REF!</definedName>
    <definedName name="Pintura_óleo">#REF!</definedName>
    <definedName name="Piso_cimentado" localSheetId="5">#REF!</definedName>
    <definedName name="Piso_cimentado">#REF!</definedName>
    <definedName name="PL" localSheetId="5">#REF!</definedName>
    <definedName name="PL">#REF!</definedName>
    <definedName name="PL_ABC" localSheetId="5">#REF!</definedName>
    <definedName name="PL_ABC">#REF!</definedName>
    <definedName name="Placa_de_cimento" localSheetId="5">#REF!</definedName>
    <definedName name="Placa_de_cimento">#REF!</definedName>
    <definedName name="PLACA_OBRA" localSheetId="5">#REF!</definedName>
    <definedName name="PLACA_OBRA">#REF!</definedName>
    <definedName name="Plan_ajustada" localSheetId="5">#REF!</definedName>
    <definedName name="Plan_ajustada" localSheetId="12">#REF!</definedName>
    <definedName name="Plan_ajustada">#REF!</definedName>
    <definedName name="plan275" localSheetId="5">#REF!</definedName>
    <definedName name="plan275">#REF!</definedName>
    <definedName name="PLANILHA" localSheetId="5">#REF!</definedName>
    <definedName name="PLANILHA">#REF!</definedName>
    <definedName name="plano" localSheetId="5">#REF!</definedName>
    <definedName name="plano">#REF!</definedName>
    <definedName name="PLNA" localSheetId="5">#REF!</definedName>
    <definedName name="PLNA">#REF!</definedName>
    <definedName name="PNE">#REF!</definedName>
    <definedName name="POBRE" localSheetId="5">#REF!</definedName>
    <definedName name="POBRE">#REF!</definedName>
    <definedName name="Poço" localSheetId="5">#REF!</definedName>
    <definedName name="Poço">#REF!</definedName>
    <definedName name="POÇO_VISIT" localSheetId="5">#REF!</definedName>
    <definedName name="POÇO_VISIT">#REF!</definedName>
    <definedName name="PORRA" localSheetId="5">#REF!</definedName>
    <definedName name="PORRA">#REF!</definedName>
    <definedName name="PP" localSheetId="3">#REF!</definedName>
    <definedName name="PP" localSheetId="5">#REF!</definedName>
    <definedName name="PP" localSheetId="12">#REF!</definedName>
    <definedName name="PP">#REF!</definedName>
    <definedName name="ppt_pistas_e_patios" localSheetId="5">#REF!</definedName>
    <definedName name="ppt_pistas_e_patios">#REF!</definedName>
    <definedName name="Preço_Unitário" localSheetId="5">#REF!</definedName>
    <definedName name="Preço_Unitário">#REF!</definedName>
    <definedName name="Print" localSheetId="5">#REF!</definedName>
    <definedName name="Print">#REF!</definedName>
    <definedName name="PRINT_AREA">#REF!</definedName>
    <definedName name="PRINT_AREA_MI">#REF!</definedName>
    <definedName name="PRINT_TITLES">#REF!</definedName>
    <definedName name="PRINT_TITLES_MI">#REF!</definedName>
    <definedName name="pveg" hidden="1">{#N/A,#N/A,FALSE,"MO (2)"}</definedName>
    <definedName name="Q">#REF!</definedName>
    <definedName name="QQ" localSheetId="3">#REF!</definedName>
    <definedName name="QQ" localSheetId="5">#REF!</definedName>
    <definedName name="QQ" localSheetId="12">#REF!</definedName>
    <definedName name="QQ">#REF!</definedName>
    <definedName name="QQ_2">[0]!QQ_2</definedName>
    <definedName name="qqe">[0]!qqe</definedName>
    <definedName name="QTDE" hidden="1">{#N/A,#N/A,FALSE,"MO (2)"}</definedName>
    <definedName name="Quadra" hidden="1">{#N/A,#N/A,FALSE,"MO (2)"}</definedName>
    <definedName name="QUADRA1" hidden="1">{#N/A,#N/A,FALSE,"MO (2)"}</definedName>
    <definedName name="QUADRA2" hidden="1">{#N/A,#N/A,FALSE,"MO (2)"}</definedName>
    <definedName name="QUANT" hidden="1">{#N/A,#N/A,FALSE,"MO (2)"}</definedName>
    <definedName name="Quant.">#REF!</definedName>
    <definedName name="QUANT_acumu" localSheetId="5">#REF!</definedName>
    <definedName name="QUANT_acumu">#REF!</definedName>
    <definedName name="Quantidade" localSheetId="5">#REF!</definedName>
    <definedName name="Quantidade">#REF!</definedName>
    <definedName name="Quantidades" hidden="1">{#N/A,#N/A,FALSE,"MO (2)"}</definedName>
    <definedName name="QW" localSheetId="5">#REF!</definedName>
    <definedName name="QW">#REF!</definedName>
    <definedName name="Radier" localSheetId="5">#REF!</definedName>
    <definedName name="Radier">#REF!</definedName>
    <definedName name="RBV">#REF!</definedName>
    <definedName name="rd" localSheetId="5">#REF!</definedName>
    <definedName name="rd">#REF!</definedName>
    <definedName name="rea" localSheetId="5">#REF!</definedName>
    <definedName name="rea">#REF!</definedName>
    <definedName name="Reaterro" localSheetId="5">#REF!</definedName>
    <definedName name="Reaterro">#REF!</definedName>
    <definedName name="Reboco" localSheetId="5">#REF!</definedName>
    <definedName name="Reboco">#REF!</definedName>
    <definedName name="REC">OFFSET(#REF!,1,,COUNTA(#REF!),COUNTA(#REF!))</definedName>
    <definedName name="recife" localSheetId="5">#REF!</definedName>
    <definedName name="recife">#REF!</definedName>
    <definedName name="REDE_COLETORA_MAT" localSheetId="5">#REF!</definedName>
    <definedName name="REDE_COLETORA_MAT">#REF!</definedName>
    <definedName name="REDE_COLETORA_MATERIAL">#REF!</definedName>
    <definedName name="REDE_COLETORA_SERV" localSheetId="5">#REF!</definedName>
    <definedName name="REDE_COLETORA_SERV">#REF!</definedName>
    <definedName name="REDE_COLETORA_SERVIÇOS">#REF!</definedName>
    <definedName name="Refeição" localSheetId="5">#REF!</definedName>
    <definedName name="Refeição">#REF!</definedName>
    <definedName name="RefParalis" localSheetId="5">#REF!</definedName>
    <definedName name="RefParalis">#REF!</definedName>
    <definedName name="REG" localSheetId="5">#REF!</definedName>
    <definedName name="REG">#REF!</definedName>
    <definedName name="REGULA">#REF!</definedName>
    <definedName name="RES">[0]!RES</definedName>
    <definedName name="resumo" localSheetId="5">#REF!</definedName>
    <definedName name="resumo">#REF!</definedName>
    <definedName name="RESUMO.">[0]!RESUMO.</definedName>
    <definedName name="RESUMO1">[0]!RESUMO1</definedName>
    <definedName name="RMA" localSheetId="5">#REF!</definedName>
    <definedName name="RMA">#REF!</definedName>
    <definedName name="RR" localSheetId="3">#REF!</definedName>
    <definedName name="RR" localSheetId="5">#REF!</definedName>
    <definedName name="RR" localSheetId="12">#REF!</definedName>
    <definedName name="RR">#REF!</definedName>
    <definedName name="RS" localSheetId="5">#REF!</definedName>
    <definedName name="RS">#REF!</definedName>
    <definedName name="s" hidden="1">{#N/A,#N/A,FALSE,"MO (2)"}</definedName>
    <definedName name="sa" localSheetId="5">#REF!</definedName>
    <definedName name="sa">#REF!</definedName>
    <definedName name="sad" localSheetId="5">#REF!</definedName>
    <definedName name="sad">#REF!</definedName>
    <definedName name="Sal">#REF!</definedName>
    <definedName name="SAO" hidden="1">{#N/A,#N/A,FALSE,"Planilha";#N/A,#N/A,FALSE,"Resumo";#N/A,#N/A,FALSE,"Fisico";#N/A,#N/A,FALSE,"Financeiro";#N/A,#N/A,FALSE,"Financeiro"}</definedName>
    <definedName name="sbg" localSheetId="5">#REF!</definedName>
    <definedName name="sbg">#REF!</definedName>
    <definedName name="sbsdbsdb" localSheetId="5">#REF!</definedName>
    <definedName name="sbsdbsdb">#REF!</definedName>
    <definedName name="SBTC" localSheetId="5">#REF!</definedName>
    <definedName name="SBTC">#REF!</definedName>
    <definedName name="sdbbsdb" localSheetId="5">#REF!</definedName>
    <definedName name="sdbbsdb">#REF!</definedName>
    <definedName name="sdbsdb" localSheetId="5">#REF!</definedName>
    <definedName name="sdbsdb">#REF!</definedName>
    <definedName name="sdf" localSheetId="5">#REF!</definedName>
    <definedName name="sdf">#REF!</definedName>
    <definedName name="senha" localSheetId="5">#REF!</definedName>
    <definedName name="senha">#REF!</definedName>
    <definedName name="sfahjbrgoaiejrbg" localSheetId="5">#REF!</definedName>
    <definedName name="sfahjbrgoaiejrbg">#REF!</definedName>
    <definedName name="SG_01_01" localSheetId="5">#REF!</definedName>
    <definedName name="SG_01_01">#REF!</definedName>
    <definedName name="SG_01_02" localSheetId="5">#REF!</definedName>
    <definedName name="SG_01_02">#REF!</definedName>
    <definedName name="SG_01_03" localSheetId="5">#REF!</definedName>
    <definedName name="SG_01_03">#REF!</definedName>
    <definedName name="SG_01_04" localSheetId="5">#REF!</definedName>
    <definedName name="SG_01_04">#REF!</definedName>
    <definedName name="SG_01_05" localSheetId="5">#REF!</definedName>
    <definedName name="SG_01_05">#REF!</definedName>
    <definedName name="SG_01_06" localSheetId="5">#REF!</definedName>
    <definedName name="SG_01_06">#REF!</definedName>
    <definedName name="SG_01_07" localSheetId="5">#REF!</definedName>
    <definedName name="SG_01_07">#REF!</definedName>
    <definedName name="SG_01_08" localSheetId="5">#REF!</definedName>
    <definedName name="SG_01_08">#REF!</definedName>
    <definedName name="SG_01_09" localSheetId="5">#REF!</definedName>
    <definedName name="SG_01_09">#REF!</definedName>
    <definedName name="SG_01_10" localSheetId="5">#REF!</definedName>
    <definedName name="SG_01_10">#REF!</definedName>
    <definedName name="SG_01_11" localSheetId="5">#REF!</definedName>
    <definedName name="SG_01_11">#REF!</definedName>
    <definedName name="SG_01_12" localSheetId="5">#REF!</definedName>
    <definedName name="SG_01_12">#REF!</definedName>
    <definedName name="SG_01_13" localSheetId="5">#REF!</definedName>
    <definedName name="SG_01_13">#REF!</definedName>
    <definedName name="SG_01_14" localSheetId="5">#REF!</definedName>
    <definedName name="SG_01_14">#REF!</definedName>
    <definedName name="SG_01_15" localSheetId="5">#REF!</definedName>
    <definedName name="SG_01_15">#REF!</definedName>
    <definedName name="SG_02_01" localSheetId="5">#REF!</definedName>
    <definedName name="SG_02_01">#REF!</definedName>
    <definedName name="SG_02_02" localSheetId="5">#REF!</definedName>
    <definedName name="SG_02_02">#REF!</definedName>
    <definedName name="SG_02_03" localSheetId="5">#REF!</definedName>
    <definedName name="SG_02_03">#REF!</definedName>
    <definedName name="SG_02_04" localSheetId="5">#REF!</definedName>
    <definedName name="SG_02_04">#REF!</definedName>
    <definedName name="SG_02_05" localSheetId="5">#REF!</definedName>
    <definedName name="SG_02_05">#REF!</definedName>
    <definedName name="SG_02_06" localSheetId="5">#REF!</definedName>
    <definedName name="SG_02_06">#REF!</definedName>
    <definedName name="SG_02_07" localSheetId="5">#REF!</definedName>
    <definedName name="SG_02_07">#REF!</definedName>
    <definedName name="SG_02_08" localSheetId="5">#REF!</definedName>
    <definedName name="SG_02_08">#REF!</definedName>
    <definedName name="SG_02_09" localSheetId="5">#REF!</definedName>
    <definedName name="SG_02_09">#REF!</definedName>
    <definedName name="SG_02_10" localSheetId="5">#REF!</definedName>
    <definedName name="SG_02_10">#REF!</definedName>
    <definedName name="SG_02_11" localSheetId="5">#REF!</definedName>
    <definedName name="SG_02_11">#REF!</definedName>
    <definedName name="SG_02_12" localSheetId="5">#REF!</definedName>
    <definedName name="SG_02_12">#REF!</definedName>
    <definedName name="SG_02_13" localSheetId="5">#REF!</definedName>
    <definedName name="SG_02_13">#REF!</definedName>
    <definedName name="SG_02_14" localSheetId="5">#REF!</definedName>
    <definedName name="SG_02_14">#REF!</definedName>
    <definedName name="SG_02_15" localSheetId="5">#REF!</definedName>
    <definedName name="SG_02_15">#REF!</definedName>
    <definedName name="SG_03_01" localSheetId="5">#REF!</definedName>
    <definedName name="SG_03_01">#REF!</definedName>
    <definedName name="SG_03_02" localSheetId="5">#REF!</definedName>
    <definedName name="SG_03_02">#REF!</definedName>
    <definedName name="SG_03_03" localSheetId="5">#REF!</definedName>
    <definedName name="SG_03_03">#REF!</definedName>
    <definedName name="SG_03_04" localSheetId="5">#REF!</definedName>
    <definedName name="SG_03_04">#REF!</definedName>
    <definedName name="SG_03_05" localSheetId="5">#REF!</definedName>
    <definedName name="SG_03_05">#REF!</definedName>
    <definedName name="SG_03_06" localSheetId="5">#REF!</definedName>
    <definedName name="SG_03_06">#REF!</definedName>
    <definedName name="SG_03_07" localSheetId="5">#REF!</definedName>
    <definedName name="SG_03_07">#REF!</definedName>
    <definedName name="SG_03_08" localSheetId="5">#REF!</definedName>
    <definedName name="SG_03_08">#REF!</definedName>
    <definedName name="SG_03_09" localSheetId="5">#REF!</definedName>
    <definedName name="SG_03_09">#REF!</definedName>
    <definedName name="SG_03_10" localSheetId="5">#REF!</definedName>
    <definedName name="SG_03_10">#REF!</definedName>
    <definedName name="SG_03_11" localSheetId="5">#REF!</definedName>
    <definedName name="SG_03_11">#REF!</definedName>
    <definedName name="SG_03_12" localSheetId="5">#REF!</definedName>
    <definedName name="SG_03_12">#REF!</definedName>
    <definedName name="SG_03_13" localSheetId="5">#REF!</definedName>
    <definedName name="SG_03_13">#REF!</definedName>
    <definedName name="SG_03_14" localSheetId="5">#REF!</definedName>
    <definedName name="SG_03_14">#REF!</definedName>
    <definedName name="SG_03_15" localSheetId="5">#REF!</definedName>
    <definedName name="SG_03_15">#REF!</definedName>
    <definedName name="SG_03_17" localSheetId="5">#REF!</definedName>
    <definedName name="SG_03_17">#REF!</definedName>
    <definedName name="SG_03_18" localSheetId="5">#REF!</definedName>
    <definedName name="SG_03_18">#REF!</definedName>
    <definedName name="SG_04_01" localSheetId="5">#REF!</definedName>
    <definedName name="SG_04_01">#REF!</definedName>
    <definedName name="SG_04_02" localSheetId="5">#REF!</definedName>
    <definedName name="SG_04_02">#REF!</definedName>
    <definedName name="SG_04_03" localSheetId="5">#REF!</definedName>
    <definedName name="SG_04_03">#REF!</definedName>
    <definedName name="SG_04_04" localSheetId="5">#REF!</definedName>
    <definedName name="SG_04_04">#REF!</definedName>
    <definedName name="SG_04_05" localSheetId="5">#REF!</definedName>
    <definedName name="SG_04_05">#REF!</definedName>
    <definedName name="SG_04_06" localSheetId="5">#REF!</definedName>
    <definedName name="SG_04_06">#REF!</definedName>
    <definedName name="SG_04_07" localSheetId="5">#REF!</definedName>
    <definedName name="SG_04_07">#REF!</definedName>
    <definedName name="SG_04_08" localSheetId="5">#REF!</definedName>
    <definedName name="SG_04_08">#REF!</definedName>
    <definedName name="SG_04_09" localSheetId="5">#REF!</definedName>
    <definedName name="SG_04_09">#REF!</definedName>
    <definedName name="SG_04_10" localSheetId="5">#REF!</definedName>
    <definedName name="SG_04_10">#REF!</definedName>
    <definedName name="SG_04_11" localSheetId="5">#REF!</definedName>
    <definedName name="SG_04_11">#REF!</definedName>
    <definedName name="SG_04_12" localSheetId="5">#REF!</definedName>
    <definedName name="SG_04_12">#REF!</definedName>
    <definedName name="SG_04_13" localSheetId="5">#REF!</definedName>
    <definedName name="SG_04_13">#REF!</definedName>
    <definedName name="SG_04_14" localSheetId="5">#REF!</definedName>
    <definedName name="SG_04_14">#REF!</definedName>
    <definedName name="SG_04_15" localSheetId="5">#REF!</definedName>
    <definedName name="SG_04_15">#REF!</definedName>
    <definedName name="SG_05_01" localSheetId="5">#REF!</definedName>
    <definedName name="SG_05_01">#REF!</definedName>
    <definedName name="SG_05_02" localSheetId="5">#REF!</definedName>
    <definedName name="SG_05_02">#REF!</definedName>
    <definedName name="SG_05_03" localSheetId="5">#REF!</definedName>
    <definedName name="SG_05_03">#REF!</definedName>
    <definedName name="SG_05_04" localSheetId="5">#REF!</definedName>
    <definedName name="SG_05_04">#REF!</definedName>
    <definedName name="SG_05_05" localSheetId="5">#REF!</definedName>
    <definedName name="SG_05_05">#REF!</definedName>
    <definedName name="SG_05_06" localSheetId="5">#REF!</definedName>
    <definedName name="SG_05_06">#REF!</definedName>
    <definedName name="SG_05_07" localSheetId="5">#REF!</definedName>
    <definedName name="SG_05_07">#REF!</definedName>
    <definedName name="SG_05_08" localSheetId="5">#REF!</definedName>
    <definedName name="SG_05_08">#REF!</definedName>
    <definedName name="SG_05_09" localSheetId="5">#REF!</definedName>
    <definedName name="SG_05_09">#REF!</definedName>
    <definedName name="SG_05_10" localSheetId="5">#REF!</definedName>
    <definedName name="SG_05_10">#REF!</definedName>
    <definedName name="SG_05_11" localSheetId="5">#REF!</definedName>
    <definedName name="SG_05_11">#REF!</definedName>
    <definedName name="SG_05_12" localSheetId="5">#REF!</definedName>
    <definedName name="SG_05_12">#REF!</definedName>
    <definedName name="SG_05_13" localSheetId="5">#REF!</definedName>
    <definedName name="SG_05_13">#REF!</definedName>
    <definedName name="SG_05_14" localSheetId="5">#REF!</definedName>
    <definedName name="SG_05_14">#REF!</definedName>
    <definedName name="SG_05_15" localSheetId="5">#REF!</definedName>
    <definedName name="SG_05_15">#REF!</definedName>
    <definedName name="SG_06_01" localSheetId="5">#REF!</definedName>
    <definedName name="SG_06_01">#REF!</definedName>
    <definedName name="SG_06_02" localSheetId="5">#REF!</definedName>
    <definedName name="SG_06_02">#REF!</definedName>
    <definedName name="SG_06_03" localSheetId="5">#REF!</definedName>
    <definedName name="SG_06_03">#REF!</definedName>
    <definedName name="SG_06_04" localSheetId="5">#REF!</definedName>
    <definedName name="SG_06_04">#REF!</definedName>
    <definedName name="SG_06_05" localSheetId="5">#REF!</definedName>
    <definedName name="SG_06_05">#REF!</definedName>
    <definedName name="SG_06_06" localSheetId="5">#REF!</definedName>
    <definedName name="SG_06_06">#REF!</definedName>
    <definedName name="SG_06_07" localSheetId="5">#REF!</definedName>
    <definedName name="SG_06_07">#REF!</definedName>
    <definedName name="SG_06_08" localSheetId="5">#REF!</definedName>
    <definedName name="SG_06_08">#REF!</definedName>
    <definedName name="SG_06_09" localSheetId="5">#REF!</definedName>
    <definedName name="SG_06_09">#REF!</definedName>
    <definedName name="SG_06_10" localSheetId="5">#REF!</definedName>
    <definedName name="SG_06_10">#REF!</definedName>
    <definedName name="SG_06_11" localSheetId="5">#REF!</definedName>
    <definedName name="SG_06_11">#REF!</definedName>
    <definedName name="SG_06_12" localSheetId="5">#REF!</definedName>
    <definedName name="SG_06_12">#REF!</definedName>
    <definedName name="SG_06_13" localSheetId="5">#REF!</definedName>
    <definedName name="SG_06_13">#REF!</definedName>
    <definedName name="SG_06_14" localSheetId="5">#REF!</definedName>
    <definedName name="SG_06_14">#REF!</definedName>
    <definedName name="SG_06_15" localSheetId="5">#REF!</definedName>
    <definedName name="SG_06_15">#REF!</definedName>
    <definedName name="SG_07_01" localSheetId="5">#REF!</definedName>
    <definedName name="SG_07_01">#REF!</definedName>
    <definedName name="SG_07_02" localSheetId="5">#REF!</definedName>
    <definedName name="SG_07_02">#REF!</definedName>
    <definedName name="SG_07_03" localSheetId="5">#REF!</definedName>
    <definedName name="SG_07_03">#REF!</definedName>
    <definedName name="SG_07_04" localSheetId="5">#REF!</definedName>
    <definedName name="SG_07_04">#REF!</definedName>
    <definedName name="SG_07_05" localSheetId="5">#REF!</definedName>
    <definedName name="SG_07_05">#REF!</definedName>
    <definedName name="SG_07_06" localSheetId="5">#REF!</definedName>
    <definedName name="SG_07_06">#REF!</definedName>
    <definedName name="SG_07_07" localSheetId="5">#REF!</definedName>
    <definedName name="SG_07_07">#REF!</definedName>
    <definedName name="SG_07_08" localSheetId="5">#REF!</definedName>
    <definedName name="SG_07_08">#REF!</definedName>
    <definedName name="SG_07_09" localSheetId="5">#REF!</definedName>
    <definedName name="SG_07_09">#REF!</definedName>
    <definedName name="SG_07_10" localSheetId="5">#REF!</definedName>
    <definedName name="SG_07_10">#REF!</definedName>
    <definedName name="SG_07_11" localSheetId="5">#REF!</definedName>
    <definedName name="SG_07_11">#REF!</definedName>
    <definedName name="SG_07_12" localSheetId="5">#REF!</definedName>
    <definedName name="SG_07_12">#REF!</definedName>
    <definedName name="SG_07_13" localSheetId="5">#REF!</definedName>
    <definedName name="SG_07_13">#REF!</definedName>
    <definedName name="SG_07_14" localSheetId="5">#REF!</definedName>
    <definedName name="SG_07_14">#REF!</definedName>
    <definedName name="SG_07_15" localSheetId="5">#REF!</definedName>
    <definedName name="SG_07_15">#REF!</definedName>
    <definedName name="SG_08_01" localSheetId="5">#REF!</definedName>
    <definedName name="SG_08_01">#REF!</definedName>
    <definedName name="SG_08_02" localSheetId="5">#REF!</definedName>
    <definedName name="SG_08_02">#REF!</definedName>
    <definedName name="SG_08_03" localSheetId="5">#REF!</definedName>
    <definedName name="SG_08_03">#REF!</definedName>
    <definedName name="SG_08_04" localSheetId="5">#REF!</definedName>
    <definedName name="SG_08_04">#REF!</definedName>
    <definedName name="SG_08_05" localSheetId="5">#REF!</definedName>
    <definedName name="SG_08_05">#REF!</definedName>
    <definedName name="SG_08_06" localSheetId="5">#REF!</definedName>
    <definedName name="SG_08_06">#REF!</definedName>
    <definedName name="SG_08_07" localSheetId="5">#REF!</definedName>
    <definedName name="SG_08_07">#REF!</definedName>
    <definedName name="SG_08_08" localSheetId="5">#REF!</definedName>
    <definedName name="SG_08_08">#REF!</definedName>
    <definedName name="SG_08_09" localSheetId="5">#REF!</definedName>
    <definedName name="SG_08_09">#REF!</definedName>
    <definedName name="SG_08_10" localSheetId="5">#REF!</definedName>
    <definedName name="SG_08_10">#REF!</definedName>
    <definedName name="SG_08_11" localSheetId="5">#REF!</definedName>
    <definedName name="SG_08_11">#REF!</definedName>
    <definedName name="SG_08_12" localSheetId="5">#REF!</definedName>
    <definedName name="SG_08_12">#REF!</definedName>
    <definedName name="SG_08_13" localSheetId="5">#REF!</definedName>
    <definedName name="SG_08_13">#REF!</definedName>
    <definedName name="SG_08_14" localSheetId="5">#REF!</definedName>
    <definedName name="SG_08_14">#REF!</definedName>
    <definedName name="SG_08_15" localSheetId="5">#REF!</definedName>
    <definedName name="SG_08_15">#REF!</definedName>
    <definedName name="SG_09_01" localSheetId="5">#REF!</definedName>
    <definedName name="SG_09_01">#REF!</definedName>
    <definedName name="SG_09_02" localSheetId="5">#REF!</definedName>
    <definedName name="SG_09_02">#REF!</definedName>
    <definedName name="SG_09_03" localSheetId="5">#REF!</definedName>
    <definedName name="SG_09_03">#REF!</definedName>
    <definedName name="SG_09_04" localSheetId="5">#REF!</definedName>
    <definedName name="SG_09_04">#REF!</definedName>
    <definedName name="SG_09_05" localSheetId="5">#REF!</definedName>
    <definedName name="SG_09_05">#REF!</definedName>
    <definedName name="SG_09_06" localSheetId="5">#REF!</definedName>
    <definedName name="SG_09_06">#REF!</definedName>
    <definedName name="SG_09_07" localSheetId="5">#REF!</definedName>
    <definedName name="SG_09_07">#REF!</definedName>
    <definedName name="SG_09_08" localSheetId="5">#REF!</definedName>
    <definedName name="SG_09_08">#REF!</definedName>
    <definedName name="SG_09_09" localSheetId="5">#REF!</definedName>
    <definedName name="SG_09_09">#REF!</definedName>
    <definedName name="SG_09_10" localSheetId="5">#REF!</definedName>
    <definedName name="SG_09_10">#REF!</definedName>
    <definedName name="SG_09_11" localSheetId="5">#REF!</definedName>
    <definedName name="SG_09_11">#REF!</definedName>
    <definedName name="SG_09_12" localSheetId="5">#REF!</definedName>
    <definedName name="SG_09_12">#REF!</definedName>
    <definedName name="SG_09_13" localSheetId="5">#REF!</definedName>
    <definedName name="SG_09_13">#REF!</definedName>
    <definedName name="SG_09_14" localSheetId="5">#REF!</definedName>
    <definedName name="SG_09_14">#REF!</definedName>
    <definedName name="SG_09_15" localSheetId="5">#REF!</definedName>
    <definedName name="SG_09_15">#REF!</definedName>
    <definedName name="SG_10_01" localSheetId="5">#REF!</definedName>
    <definedName name="SG_10_01">#REF!</definedName>
    <definedName name="SG_10_02" localSheetId="5">#REF!</definedName>
    <definedName name="SG_10_02">#REF!</definedName>
    <definedName name="SG_10_03" localSheetId="5">#REF!</definedName>
    <definedName name="SG_10_03">#REF!</definedName>
    <definedName name="SG_10_04" localSheetId="5">#REF!</definedName>
    <definedName name="SG_10_04">#REF!</definedName>
    <definedName name="SG_10_05" localSheetId="5">#REF!</definedName>
    <definedName name="SG_10_05">#REF!</definedName>
    <definedName name="SG_10_06" localSheetId="5">#REF!</definedName>
    <definedName name="SG_10_06">#REF!</definedName>
    <definedName name="SG_10_07" localSheetId="5">#REF!</definedName>
    <definedName name="SG_10_07">#REF!</definedName>
    <definedName name="SG_10_08" localSheetId="5">#REF!</definedName>
    <definedName name="SG_10_08">#REF!</definedName>
    <definedName name="SG_10_09" localSheetId="5">#REF!</definedName>
    <definedName name="SG_10_09">#REF!</definedName>
    <definedName name="SG_10_10" localSheetId="5">#REF!</definedName>
    <definedName name="SG_10_10">#REF!</definedName>
    <definedName name="SG_10_11" localSheetId="5">#REF!</definedName>
    <definedName name="SG_10_11">#REF!</definedName>
    <definedName name="SG_10_12" localSheetId="5">#REF!</definedName>
    <definedName name="SG_10_12">#REF!</definedName>
    <definedName name="SG_10_13" localSheetId="5">#REF!</definedName>
    <definedName name="SG_10_13">#REF!</definedName>
    <definedName name="SG_10_14" localSheetId="5">#REF!</definedName>
    <definedName name="SG_10_14">#REF!</definedName>
    <definedName name="SG_10_15" localSheetId="5">#REF!</definedName>
    <definedName name="SG_10_15">#REF!</definedName>
    <definedName name="SG_11_01" localSheetId="5">#REF!</definedName>
    <definedName name="SG_11_01">#REF!</definedName>
    <definedName name="SG_11_02" localSheetId="5">#REF!</definedName>
    <definedName name="SG_11_02">#REF!</definedName>
    <definedName name="SG_11_03" localSheetId="5">#REF!</definedName>
    <definedName name="SG_11_03">#REF!</definedName>
    <definedName name="SG_11_04" localSheetId="5">#REF!</definedName>
    <definedName name="SG_11_04">#REF!</definedName>
    <definedName name="SG_11_05" localSheetId="5">#REF!</definedName>
    <definedName name="SG_11_05">#REF!</definedName>
    <definedName name="SG_11_06" localSheetId="5">#REF!</definedName>
    <definedName name="SG_11_06">#REF!</definedName>
    <definedName name="SG_11_07" localSheetId="5">#REF!</definedName>
    <definedName name="SG_11_07">#REF!</definedName>
    <definedName name="SG_11_08" localSheetId="5">#REF!</definedName>
    <definedName name="SG_11_08">#REF!</definedName>
    <definedName name="SG_11_09" localSheetId="5">#REF!</definedName>
    <definedName name="SG_11_09">#REF!</definedName>
    <definedName name="SG_11_10" localSheetId="5">#REF!</definedName>
    <definedName name="SG_11_10">#REF!</definedName>
    <definedName name="SG_11_11" localSheetId="5">#REF!</definedName>
    <definedName name="SG_11_11">#REF!</definedName>
    <definedName name="SG_11_12" localSheetId="5">#REF!</definedName>
    <definedName name="SG_11_12">#REF!</definedName>
    <definedName name="SG_11_13" localSheetId="5">#REF!</definedName>
    <definedName name="SG_11_13">#REF!</definedName>
    <definedName name="SG_11_14" localSheetId="5">#REF!</definedName>
    <definedName name="SG_11_14">#REF!</definedName>
    <definedName name="SG_11_15" localSheetId="5">#REF!</definedName>
    <definedName name="SG_11_15">#REF!</definedName>
    <definedName name="SG_12_01" localSheetId="5">#REF!</definedName>
    <definedName name="SG_12_01">#REF!</definedName>
    <definedName name="SG_12_02" localSheetId="5">#REF!</definedName>
    <definedName name="SG_12_02">#REF!</definedName>
    <definedName name="SG_12_03" localSheetId="5">#REF!</definedName>
    <definedName name="SG_12_03">#REF!</definedName>
    <definedName name="SG_12_04" localSheetId="5">#REF!</definedName>
    <definedName name="SG_12_04">#REF!</definedName>
    <definedName name="SG_12_05" localSheetId="5">#REF!</definedName>
    <definedName name="SG_12_05">#REF!</definedName>
    <definedName name="SG_12_06" localSheetId="5">#REF!</definedName>
    <definedName name="SG_12_06">#REF!</definedName>
    <definedName name="SG_12_07" localSheetId="5">#REF!</definedName>
    <definedName name="SG_12_07">#REF!</definedName>
    <definedName name="SG_12_08" localSheetId="5">#REF!</definedName>
    <definedName name="SG_12_08">#REF!</definedName>
    <definedName name="SG_12_09" localSheetId="5">#REF!</definedName>
    <definedName name="SG_12_09">#REF!</definedName>
    <definedName name="SG_12_10" localSheetId="5">#REF!</definedName>
    <definedName name="SG_12_10">#REF!</definedName>
    <definedName name="SG_12_11" localSheetId="5">#REF!</definedName>
    <definedName name="SG_12_11">#REF!</definedName>
    <definedName name="SG_12_12" localSheetId="5">#REF!</definedName>
    <definedName name="SG_12_12">#REF!</definedName>
    <definedName name="SG_12_13" localSheetId="5">#REF!</definedName>
    <definedName name="SG_12_13">#REF!</definedName>
    <definedName name="SG_12_14" localSheetId="5">#REF!</definedName>
    <definedName name="SG_12_14">#REF!</definedName>
    <definedName name="SG_12_15" localSheetId="5">#REF!</definedName>
    <definedName name="SG_12_15">#REF!</definedName>
    <definedName name="SG_12_16" localSheetId="5">#REF!</definedName>
    <definedName name="SG_12_16">#REF!</definedName>
    <definedName name="SG_12_17" localSheetId="5">#REF!</definedName>
    <definedName name="SG_12_17">#REF!</definedName>
    <definedName name="SG_12_18" localSheetId="5">#REF!</definedName>
    <definedName name="SG_12_18">#REF!</definedName>
    <definedName name="SG_12_19" localSheetId="5">#REF!</definedName>
    <definedName name="SG_12_19">#REF!</definedName>
    <definedName name="SG_12_20" localSheetId="5">#REF!</definedName>
    <definedName name="SG_12_20">#REF!</definedName>
    <definedName name="SG_12_21" localSheetId="5">#REF!</definedName>
    <definedName name="SG_12_21">#REF!</definedName>
    <definedName name="SG_12_22" localSheetId="5">#REF!</definedName>
    <definedName name="SG_12_22">#REF!</definedName>
    <definedName name="SG_12_23" localSheetId="5">#REF!</definedName>
    <definedName name="SG_12_23">#REF!</definedName>
    <definedName name="SG_12_24" localSheetId="5">#REF!</definedName>
    <definedName name="SG_12_24">#REF!</definedName>
    <definedName name="SG_12_25" localSheetId="5">#REF!</definedName>
    <definedName name="SG_12_25">#REF!</definedName>
    <definedName name="SG_13_01" localSheetId="5">#REF!</definedName>
    <definedName name="SG_13_01">#REF!</definedName>
    <definedName name="SG_13_02" localSheetId="5">#REF!</definedName>
    <definedName name="SG_13_02">#REF!</definedName>
    <definedName name="SG_13_03" localSheetId="5">#REF!</definedName>
    <definedName name="SG_13_03">#REF!</definedName>
    <definedName name="SG_13_04" localSheetId="5">#REF!</definedName>
    <definedName name="SG_13_04">#REF!</definedName>
    <definedName name="SG_13_05" localSheetId="5">#REF!</definedName>
    <definedName name="SG_13_05">#REF!</definedName>
    <definedName name="SG_13_06" localSheetId="5">#REF!</definedName>
    <definedName name="SG_13_06">#REF!</definedName>
    <definedName name="SG_13_07" localSheetId="5">#REF!</definedName>
    <definedName name="SG_13_07">#REF!</definedName>
    <definedName name="SG_13_08" localSheetId="5">#REF!</definedName>
    <definedName name="SG_13_08">#REF!</definedName>
    <definedName name="SG_13_09" localSheetId="5">#REF!</definedName>
    <definedName name="SG_13_09">#REF!</definedName>
    <definedName name="SG_13_10" localSheetId="5">#REF!</definedName>
    <definedName name="SG_13_10">#REF!</definedName>
    <definedName name="SG_13_11" localSheetId="5">#REF!</definedName>
    <definedName name="SG_13_11">#REF!</definedName>
    <definedName name="SG_13_12" localSheetId="5">#REF!</definedName>
    <definedName name="SG_13_12">#REF!</definedName>
    <definedName name="SG_13_13" localSheetId="5">#REF!</definedName>
    <definedName name="SG_13_13">#REF!</definedName>
    <definedName name="SG_13_14" localSheetId="5">#REF!</definedName>
    <definedName name="SG_13_14">#REF!</definedName>
    <definedName name="SG_13_15" localSheetId="5">#REF!</definedName>
    <definedName name="SG_13_15">#REF!</definedName>
    <definedName name="SG_13_16" localSheetId="5">#REF!</definedName>
    <definedName name="SG_13_16">#REF!</definedName>
    <definedName name="SG_13_17" localSheetId="5">#REF!</definedName>
    <definedName name="SG_13_17">#REF!</definedName>
    <definedName name="SG_13_18" localSheetId="5">#REF!</definedName>
    <definedName name="SG_13_18">#REF!</definedName>
    <definedName name="SG_13_19" localSheetId="5">#REF!</definedName>
    <definedName name="SG_13_19">#REF!</definedName>
    <definedName name="SG_13_20" localSheetId="5">#REF!</definedName>
    <definedName name="SG_13_20">#REF!</definedName>
    <definedName name="SG_13_21" localSheetId="5">#REF!</definedName>
    <definedName name="SG_13_21">#REF!</definedName>
    <definedName name="SG_13_22" localSheetId="5">#REF!</definedName>
    <definedName name="SG_13_22">#REF!</definedName>
    <definedName name="SG_13_23" localSheetId="5">#REF!</definedName>
    <definedName name="SG_13_23">#REF!</definedName>
    <definedName name="SG_13_24" localSheetId="5">#REF!</definedName>
    <definedName name="SG_13_24">#REF!</definedName>
    <definedName name="SG_13_25" localSheetId="5">#REF!</definedName>
    <definedName name="SG_13_25">#REF!</definedName>
    <definedName name="SG_14_01" localSheetId="5">#REF!</definedName>
    <definedName name="SG_14_01">#REF!</definedName>
    <definedName name="SG_14_02" localSheetId="5">#REF!</definedName>
    <definedName name="SG_14_02">#REF!</definedName>
    <definedName name="SG_14_03" localSheetId="5">#REF!</definedName>
    <definedName name="SG_14_03">#REF!</definedName>
    <definedName name="SG_14_04" localSheetId="5">#REF!</definedName>
    <definedName name="SG_14_04">#REF!</definedName>
    <definedName name="SG_14_05" localSheetId="5">#REF!</definedName>
    <definedName name="SG_14_05">#REF!</definedName>
    <definedName name="SG_14_06" localSheetId="5">#REF!</definedName>
    <definedName name="SG_14_06">#REF!</definedName>
    <definedName name="SG_14_07" localSheetId="5">#REF!</definedName>
    <definedName name="SG_14_07">#REF!</definedName>
    <definedName name="SG_14_08" localSheetId="5">#REF!</definedName>
    <definedName name="SG_14_08">#REF!</definedName>
    <definedName name="SG_14_09" localSheetId="5">#REF!</definedName>
    <definedName name="SG_14_09">#REF!</definedName>
    <definedName name="SG_14_10" localSheetId="5">#REF!</definedName>
    <definedName name="SG_14_10">#REF!</definedName>
    <definedName name="SG_14_11" localSheetId="5">#REF!</definedName>
    <definedName name="SG_14_11">#REF!</definedName>
    <definedName name="SG_14_12" localSheetId="5">#REF!</definedName>
    <definedName name="SG_14_12">#REF!</definedName>
    <definedName name="SG_14_13" localSheetId="5">#REF!</definedName>
    <definedName name="SG_14_13">#REF!</definedName>
    <definedName name="SG_14_14" localSheetId="5">#REF!</definedName>
    <definedName name="SG_14_14">#REF!</definedName>
    <definedName name="SG_14_15" localSheetId="5">#REF!</definedName>
    <definedName name="SG_14_15">#REF!</definedName>
    <definedName name="SG_14_16" localSheetId="5">#REF!</definedName>
    <definedName name="SG_14_16">#REF!</definedName>
    <definedName name="SG_14_17" localSheetId="5">#REF!</definedName>
    <definedName name="SG_14_17">#REF!</definedName>
    <definedName name="SG_14_18" localSheetId="5">#REF!</definedName>
    <definedName name="SG_14_18">#REF!</definedName>
    <definedName name="SG_14_19" localSheetId="5">#REF!</definedName>
    <definedName name="SG_14_19">#REF!</definedName>
    <definedName name="SG_14_20" localSheetId="5">#REF!</definedName>
    <definedName name="SG_14_20">#REF!</definedName>
    <definedName name="SG_14_21" localSheetId="5">#REF!</definedName>
    <definedName name="SG_14_21">#REF!</definedName>
    <definedName name="SG_14_22" localSheetId="5">#REF!</definedName>
    <definedName name="SG_14_22">#REF!</definedName>
    <definedName name="SG_14_23" localSheetId="5">#REF!</definedName>
    <definedName name="SG_14_23">#REF!</definedName>
    <definedName name="SG_14_24" localSheetId="5">#REF!</definedName>
    <definedName name="SG_14_24">#REF!</definedName>
    <definedName name="SG_14_25" localSheetId="5">#REF!</definedName>
    <definedName name="SG_14_25">#REF!</definedName>
    <definedName name="SG_15_01" localSheetId="5">#REF!</definedName>
    <definedName name="SG_15_01">#REF!</definedName>
    <definedName name="SG_15_02" localSheetId="5">#REF!</definedName>
    <definedName name="SG_15_02">#REF!</definedName>
    <definedName name="SG_15_03" localSheetId="5">#REF!</definedName>
    <definedName name="SG_15_03">#REF!</definedName>
    <definedName name="SG_15_04" localSheetId="5">#REF!</definedName>
    <definedName name="SG_15_04">#REF!</definedName>
    <definedName name="SG_15_05" localSheetId="5">#REF!</definedName>
    <definedName name="SG_15_05">#REF!</definedName>
    <definedName name="SG_15_06" localSheetId="5">#REF!</definedName>
    <definedName name="SG_15_06">#REF!</definedName>
    <definedName name="SG_15_07" localSheetId="5">#REF!</definedName>
    <definedName name="SG_15_07">#REF!</definedName>
    <definedName name="SG_15_08" localSheetId="5">#REF!</definedName>
    <definedName name="SG_15_08">#REF!</definedName>
    <definedName name="SG_15_09" localSheetId="5">#REF!</definedName>
    <definedName name="SG_15_09">#REF!</definedName>
    <definedName name="SG_15_10" localSheetId="5">#REF!</definedName>
    <definedName name="SG_15_10">#REF!</definedName>
    <definedName name="SG_15_11" localSheetId="5">#REF!</definedName>
    <definedName name="SG_15_11">#REF!</definedName>
    <definedName name="SG_15_12" localSheetId="5">#REF!</definedName>
    <definedName name="SG_15_12">#REF!</definedName>
    <definedName name="SG_15_13" localSheetId="5">#REF!</definedName>
    <definedName name="SG_15_13">#REF!</definedName>
    <definedName name="SG_15_14" localSheetId="5">#REF!</definedName>
    <definedName name="SG_15_14">#REF!</definedName>
    <definedName name="SG_15_15" localSheetId="5">#REF!</definedName>
    <definedName name="SG_15_15">#REF!</definedName>
    <definedName name="SG_15_16" localSheetId="5">#REF!</definedName>
    <definedName name="SG_15_16">#REF!</definedName>
    <definedName name="SG_15_17" localSheetId="5">#REF!</definedName>
    <definedName name="SG_15_17">#REF!</definedName>
    <definedName name="SG_15_18" localSheetId="5">#REF!</definedName>
    <definedName name="SG_15_18">#REF!</definedName>
    <definedName name="SG_15_19" localSheetId="5">#REF!</definedName>
    <definedName name="SG_15_19">#REF!</definedName>
    <definedName name="SG_15_20" localSheetId="5">#REF!</definedName>
    <definedName name="SG_15_20">#REF!</definedName>
    <definedName name="SG_15_21" localSheetId="5">#REF!</definedName>
    <definedName name="SG_15_21">#REF!</definedName>
    <definedName name="SG_15_22" localSheetId="5">#REF!</definedName>
    <definedName name="SG_15_22">#REF!</definedName>
    <definedName name="SG_15_23" localSheetId="5">#REF!</definedName>
    <definedName name="SG_15_23">#REF!</definedName>
    <definedName name="SG_15_24" localSheetId="5">#REF!</definedName>
    <definedName name="SG_15_24">#REF!</definedName>
    <definedName name="SG_15_25" localSheetId="5">#REF!</definedName>
    <definedName name="SG_15_25">#REF!</definedName>
    <definedName name="SG_16_01" localSheetId="5">#REF!</definedName>
    <definedName name="SG_16_01">#REF!</definedName>
    <definedName name="SG_16_02" localSheetId="5">#REF!</definedName>
    <definedName name="SG_16_02">#REF!</definedName>
    <definedName name="SG_16_03" localSheetId="5">#REF!</definedName>
    <definedName name="SG_16_03">#REF!</definedName>
    <definedName name="SG_16_04" localSheetId="5">#REF!</definedName>
    <definedName name="SG_16_04">#REF!</definedName>
    <definedName name="SG_16_05" localSheetId="5">#REF!</definedName>
    <definedName name="SG_16_05">#REF!</definedName>
    <definedName name="SG_16_06" localSheetId="5">#REF!</definedName>
    <definedName name="SG_16_06">#REF!</definedName>
    <definedName name="SG_16_07" localSheetId="5">#REF!</definedName>
    <definedName name="SG_16_07">#REF!</definedName>
    <definedName name="SG_16_08" localSheetId="5">#REF!</definedName>
    <definedName name="SG_16_08">#REF!</definedName>
    <definedName name="SG_16_09" localSheetId="5">#REF!</definedName>
    <definedName name="SG_16_09">#REF!</definedName>
    <definedName name="SG_16_10" localSheetId="5">#REF!</definedName>
    <definedName name="SG_16_10">#REF!</definedName>
    <definedName name="SG_16_11" localSheetId="5">#REF!</definedName>
    <definedName name="SG_16_11">#REF!</definedName>
    <definedName name="SG_16_12" localSheetId="5">#REF!</definedName>
    <definedName name="SG_16_12">#REF!</definedName>
    <definedName name="SG_16_13" localSheetId="5">#REF!</definedName>
    <definedName name="SG_16_13">#REF!</definedName>
    <definedName name="SG_16_14" localSheetId="5">#REF!</definedName>
    <definedName name="SG_16_14">#REF!</definedName>
    <definedName name="SG_16_15" localSheetId="5">#REF!</definedName>
    <definedName name="SG_16_15">#REF!</definedName>
    <definedName name="SG_16_16" localSheetId="5">#REF!</definedName>
    <definedName name="SG_16_16">#REF!</definedName>
    <definedName name="SG_16_17" localSheetId="5">#REF!</definedName>
    <definedName name="SG_16_17">#REF!</definedName>
    <definedName name="SG_16_18" localSheetId="5">#REF!</definedName>
    <definedName name="SG_16_18">#REF!</definedName>
    <definedName name="SG_16_19" localSheetId="5">#REF!</definedName>
    <definedName name="SG_16_19">#REF!</definedName>
    <definedName name="SG_16_20" localSheetId="5">#REF!</definedName>
    <definedName name="SG_16_20">#REF!</definedName>
    <definedName name="SG_16_21" localSheetId="5">#REF!</definedName>
    <definedName name="SG_16_21">#REF!</definedName>
    <definedName name="SG_16_22" localSheetId="5">#REF!</definedName>
    <definedName name="SG_16_22">#REF!</definedName>
    <definedName name="SG_16_23" localSheetId="5">#REF!</definedName>
    <definedName name="SG_16_23">#REF!</definedName>
    <definedName name="SG_16_24" localSheetId="5">#REF!</definedName>
    <definedName name="SG_16_24">#REF!</definedName>
    <definedName name="SG_16_25" localSheetId="5">#REF!</definedName>
    <definedName name="SG_16_25">#REF!</definedName>
    <definedName name="SG_17_01" localSheetId="5">#REF!</definedName>
    <definedName name="SG_17_01">#REF!</definedName>
    <definedName name="SG_17_02" localSheetId="5">#REF!</definedName>
    <definedName name="SG_17_02">#REF!</definedName>
    <definedName name="SG_17_03" localSheetId="5">#REF!</definedName>
    <definedName name="SG_17_03">#REF!</definedName>
    <definedName name="SG_17_04" localSheetId="5">#REF!</definedName>
    <definedName name="SG_17_04">#REF!</definedName>
    <definedName name="SG_17_05" localSheetId="5">#REF!</definedName>
    <definedName name="SG_17_05">#REF!</definedName>
    <definedName name="SG_17_06" localSheetId="5">#REF!</definedName>
    <definedName name="SG_17_06">#REF!</definedName>
    <definedName name="SG_17_07" localSheetId="5">#REF!</definedName>
    <definedName name="SG_17_07">#REF!</definedName>
    <definedName name="SG_17_08" localSheetId="5">#REF!</definedName>
    <definedName name="SG_17_08">#REF!</definedName>
    <definedName name="SG_17_09" localSheetId="5">#REF!</definedName>
    <definedName name="SG_17_09">#REF!</definedName>
    <definedName name="SG_17_10" localSheetId="5">#REF!</definedName>
    <definedName name="SG_17_10">#REF!</definedName>
    <definedName name="SG_17_11" localSheetId="5">#REF!</definedName>
    <definedName name="SG_17_11">#REF!</definedName>
    <definedName name="SG_17_12" localSheetId="5">#REF!</definedName>
    <definedName name="SG_17_12">#REF!</definedName>
    <definedName name="SG_17_13" localSheetId="5">#REF!</definedName>
    <definedName name="SG_17_13">#REF!</definedName>
    <definedName name="SG_17_14" localSheetId="5">#REF!</definedName>
    <definedName name="SG_17_14">#REF!</definedName>
    <definedName name="SG_17_15" localSheetId="5">#REF!</definedName>
    <definedName name="SG_17_15">#REF!</definedName>
    <definedName name="SG_17_16" localSheetId="5">#REF!</definedName>
    <definedName name="SG_17_16">#REF!</definedName>
    <definedName name="SG_17_17" localSheetId="5">#REF!</definedName>
    <definedName name="SG_17_17">#REF!</definedName>
    <definedName name="SG_17_18" localSheetId="5">#REF!</definedName>
    <definedName name="SG_17_18">#REF!</definedName>
    <definedName name="SG_17_19" localSheetId="5">#REF!</definedName>
    <definedName name="SG_17_19">#REF!</definedName>
    <definedName name="SG_17_20" localSheetId="5">#REF!</definedName>
    <definedName name="SG_17_20">#REF!</definedName>
    <definedName name="SG_17_21" localSheetId="5">#REF!</definedName>
    <definedName name="SG_17_21">#REF!</definedName>
    <definedName name="SG_17_22" localSheetId="5">#REF!</definedName>
    <definedName name="SG_17_22">#REF!</definedName>
    <definedName name="SG_17_23" localSheetId="5">#REF!</definedName>
    <definedName name="SG_17_23">#REF!</definedName>
    <definedName name="SG_17_24" localSheetId="5">#REF!</definedName>
    <definedName name="SG_17_24">#REF!</definedName>
    <definedName name="SG_17_25" localSheetId="5">#REF!</definedName>
    <definedName name="SG_17_25">#REF!</definedName>
    <definedName name="SG_18_01" localSheetId="5">#REF!</definedName>
    <definedName name="SG_18_01">#REF!</definedName>
    <definedName name="SG_18_02" localSheetId="5">#REF!</definedName>
    <definedName name="SG_18_02">#REF!</definedName>
    <definedName name="SG_18_03" localSheetId="5">#REF!</definedName>
    <definedName name="SG_18_03">#REF!</definedName>
    <definedName name="SG_18_04" localSheetId="5">#REF!</definedName>
    <definedName name="SG_18_04">#REF!</definedName>
    <definedName name="SG_18_05" localSheetId="5">#REF!</definedName>
    <definedName name="SG_18_05">#REF!</definedName>
    <definedName name="SG_18_06" localSheetId="5">#REF!</definedName>
    <definedName name="SG_18_06">#REF!</definedName>
    <definedName name="SG_18_07" localSheetId="5">#REF!</definedName>
    <definedName name="SG_18_07">#REF!</definedName>
    <definedName name="SG_18_08" localSheetId="5">#REF!</definedName>
    <definedName name="SG_18_08">#REF!</definedName>
    <definedName name="SG_18_09" localSheetId="5">#REF!</definedName>
    <definedName name="SG_18_09">#REF!</definedName>
    <definedName name="SG_18_10" localSheetId="5">#REF!</definedName>
    <definedName name="SG_18_10">#REF!</definedName>
    <definedName name="SG_18_11" localSheetId="5">#REF!</definedName>
    <definedName name="SG_18_11">#REF!</definedName>
    <definedName name="SG_18_12" localSheetId="5">#REF!</definedName>
    <definedName name="SG_18_12">#REF!</definedName>
    <definedName name="SG_18_13" localSheetId="5">#REF!</definedName>
    <definedName name="SG_18_13">#REF!</definedName>
    <definedName name="SG_18_14" localSheetId="5">#REF!</definedName>
    <definedName name="SG_18_14">#REF!</definedName>
    <definedName name="SG_18_15" localSheetId="5">#REF!</definedName>
    <definedName name="SG_18_15">#REF!</definedName>
    <definedName name="SG_18_16" localSheetId="5">#REF!</definedName>
    <definedName name="SG_18_16">#REF!</definedName>
    <definedName name="SG_18_17" localSheetId="5">#REF!</definedName>
    <definedName name="SG_18_17">#REF!</definedName>
    <definedName name="SG_18_18" localSheetId="5">#REF!</definedName>
    <definedName name="SG_18_18">#REF!</definedName>
    <definedName name="SG_18_19" localSheetId="5">#REF!</definedName>
    <definedName name="SG_18_19">#REF!</definedName>
    <definedName name="SG_18_20" localSheetId="5">#REF!</definedName>
    <definedName name="SG_18_20">#REF!</definedName>
    <definedName name="SG_18_21" localSheetId="5">#REF!</definedName>
    <definedName name="SG_18_21">#REF!</definedName>
    <definedName name="SG_18_22" localSheetId="5">#REF!</definedName>
    <definedName name="SG_18_22">#REF!</definedName>
    <definedName name="SG_18_23" localSheetId="5">#REF!</definedName>
    <definedName name="SG_18_23">#REF!</definedName>
    <definedName name="SG_18_24" localSheetId="5">#REF!</definedName>
    <definedName name="SG_18_24">#REF!</definedName>
    <definedName name="SG_18_25" localSheetId="5">#REF!</definedName>
    <definedName name="SG_18_25">#REF!</definedName>
    <definedName name="SG_19_01" localSheetId="5">#REF!</definedName>
    <definedName name="SG_19_01">#REF!</definedName>
    <definedName name="SG_19_02" localSheetId="5">#REF!</definedName>
    <definedName name="SG_19_02">#REF!</definedName>
    <definedName name="SG_19_03" localSheetId="5">#REF!</definedName>
    <definedName name="SG_19_03">#REF!</definedName>
    <definedName name="SG_19_04" localSheetId="5">#REF!</definedName>
    <definedName name="SG_19_04">#REF!</definedName>
    <definedName name="SG_19_05" localSheetId="5">#REF!</definedName>
    <definedName name="SG_19_05">#REF!</definedName>
    <definedName name="SG_19_06" localSheetId="5">#REF!</definedName>
    <definedName name="SG_19_06">#REF!</definedName>
    <definedName name="SG_19_07" localSheetId="5">#REF!</definedName>
    <definedName name="SG_19_07">#REF!</definedName>
    <definedName name="SG_19_08" localSheetId="5">#REF!</definedName>
    <definedName name="SG_19_08">#REF!</definedName>
    <definedName name="SG_19_09" localSheetId="5">#REF!</definedName>
    <definedName name="SG_19_09">#REF!</definedName>
    <definedName name="SG_19_10" localSheetId="5">#REF!</definedName>
    <definedName name="SG_19_10">#REF!</definedName>
    <definedName name="SG_19_11" localSheetId="5">#REF!</definedName>
    <definedName name="SG_19_11">#REF!</definedName>
    <definedName name="SG_19_12" localSheetId="5">#REF!</definedName>
    <definedName name="SG_19_12">#REF!</definedName>
    <definedName name="SG_19_13" localSheetId="5">#REF!</definedName>
    <definedName name="SG_19_13">#REF!</definedName>
    <definedName name="SG_19_14" localSheetId="5">#REF!</definedName>
    <definedName name="SG_19_14">#REF!</definedName>
    <definedName name="SG_19_15" localSheetId="5">#REF!</definedName>
    <definedName name="SG_19_15">#REF!</definedName>
    <definedName name="SG_19_16" localSheetId="5">#REF!</definedName>
    <definedName name="SG_19_16">#REF!</definedName>
    <definedName name="SG_19_17" localSheetId="5">#REF!</definedName>
    <definedName name="SG_19_17">#REF!</definedName>
    <definedName name="SG_19_18" localSheetId="5">#REF!</definedName>
    <definedName name="SG_19_18">#REF!</definedName>
    <definedName name="SG_19_19" localSheetId="5">#REF!</definedName>
    <definedName name="SG_19_19">#REF!</definedName>
    <definedName name="SG_19_20" localSheetId="5">#REF!</definedName>
    <definedName name="SG_19_20">#REF!</definedName>
    <definedName name="SG_19_21" localSheetId="5">#REF!</definedName>
    <definedName name="SG_19_21">#REF!</definedName>
    <definedName name="SG_19_22" localSheetId="5">#REF!</definedName>
    <definedName name="SG_19_22">#REF!</definedName>
    <definedName name="SG_19_23" localSheetId="5">#REF!</definedName>
    <definedName name="SG_19_23">#REF!</definedName>
    <definedName name="SG_19_24" localSheetId="5">#REF!</definedName>
    <definedName name="SG_19_24">#REF!</definedName>
    <definedName name="SG_19_25" localSheetId="5">#REF!</definedName>
    <definedName name="SG_19_25">#REF!</definedName>
    <definedName name="SG_20_01" localSheetId="5">#REF!</definedName>
    <definedName name="SG_20_01">#REF!</definedName>
    <definedName name="SG_20_02" localSheetId="5">#REF!</definedName>
    <definedName name="SG_20_02">#REF!</definedName>
    <definedName name="SG_20_03" localSheetId="5">#REF!</definedName>
    <definedName name="SG_20_03">#REF!</definedName>
    <definedName name="SG_20_04" localSheetId="5">#REF!</definedName>
    <definedName name="SG_20_04">#REF!</definedName>
    <definedName name="SG_20_05" localSheetId="5">#REF!</definedName>
    <definedName name="SG_20_05">#REF!</definedName>
    <definedName name="SG_20_06" localSheetId="5">#REF!</definedName>
    <definedName name="SG_20_06">#REF!</definedName>
    <definedName name="SG_20_07" localSheetId="5">#REF!</definedName>
    <definedName name="SG_20_07">#REF!</definedName>
    <definedName name="SG_20_08" localSheetId="5">#REF!</definedName>
    <definedName name="SG_20_08">#REF!</definedName>
    <definedName name="SG_20_09" localSheetId="5">#REF!</definedName>
    <definedName name="SG_20_09">#REF!</definedName>
    <definedName name="SG_20_10" localSheetId="5">#REF!</definedName>
    <definedName name="SG_20_10">#REF!</definedName>
    <definedName name="SG_20_11" localSheetId="5">#REF!</definedName>
    <definedName name="SG_20_11">#REF!</definedName>
    <definedName name="SG_20_12" localSheetId="5">#REF!</definedName>
    <definedName name="SG_20_12">#REF!</definedName>
    <definedName name="SG_20_13" localSheetId="5">#REF!</definedName>
    <definedName name="SG_20_13">#REF!</definedName>
    <definedName name="SG_20_14" localSheetId="5">#REF!</definedName>
    <definedName name="SG_20_14">#REF!</definedName>
    <definedName name="SG_20_15" localSheetId="5">#REF!</definedName>
    <definedName name="SG_20_15">#REF!</definedName>
    <definedName name="SG_20_16" localSheetId="5">#REF!</definedName>
    <definedName name="SG_20_16">#REF!</definedName>
    <definedName name="SG_20_17" localSheetId="5">#REF!</definedName>
    <definedName name="SG_20_17">#REF!</definedName>
    <definedName name="SG_20_18" localSheetId="5">#REF!</definedName>
    <definedName name="SG_20_18">#REF!</definedName>
    <definedName name="SG_20_19" localSheetId="5">#REF!</definedName>
    <definedName name="SG_20_19">#REF!</definedName>
    <definedName name="SG_20_20" localSheetId="5">#REF!</definedName>
    <definedName name="SG_20_20">#REF!</definedName>
    <definedName name="SG_20_21" localSheetId="5">#REF!</definedName>
    <definedName name="SG_20_21">#REF!</definedName>
    <definedName name="SG_20_22" localSheetId="5">#REF!</definedName>
    <definedName name="SG_20_22">#REF!</definedName>
    <definedName name="SG_20_23" localSheetId="5">#REF!</definedName>
    <definedName name="SG_20_23">#REF!</definedName>
    <definedName name="SG_20_24" localSheetId="5">#REF!</definedName>
    <definedName name="SG_20_24">#REF!</definedName>
    <definedName name="SG_20_25" localSheetId="5">#REF!</definedName>
    <definedName name="SG_20_25">#REF!</definedName>
    <definedName name="SG_21_01" localSheetId="5">#REF!</definedName>
    <definedName name="SG_21_01">#REF!</definedName>
    <definedName name="SG_21_02" localSheetId="5">#REF!</definedName>
    <definedName name="SG_21_02">#REF!</definedName>
    <definedName name="SG_21_03" localSheetId="5">#REF!</definedName>
    <definedName name="SG_21_03">#REF!</definedName>
    <definedName name="SG_21_04" localSheetId="5">#REF!</definedName>
    <definedName name="SG_21_04">#REF!</definedName>
    <definedName name="SG_21_05" localSheetId="5">#REF!</definedName>
    <definedName name="SG_21_05">#REF!</definedName>
    <definedName name="SG_21_06" localSheetId="5">#REF!</definedName>
    <definedName name="SG_21_06">#REF!</definedName>
    <definedName name="SG_21_07" localSheetId="5">#REF!</definedName>
    <definedName name="SG_21_07">#REF!</definedName>
    <definedName name="SG_21_08" localSheetId="5">#REF!</definedName>
    <definedName name="SG_21_08">#REF!</definedName>
    <definedName name="SG_21_09" localSheetId="5">#REF!</definedName>
    <definedName name="SG_21_09">#REF!</definedName>
    <definedName name="SG_21_10" localSheetId="5">#REF!</definedName>
    <definedName name="SG_21_10">#REF!</definedName>
    <definedName name="SG_21_11" localSheetId="5">#REF!</definedName>
    <definedName name="SG_21_11">#REF!</definedName>
    <definedName name="SG_21_12" localSheetId="5">#REF!</definedName>
    <definedName name="SG_21_12">#REF!</definedName>
    <definedName name="SG_21_13" localSheetId="5">#REF!</definedName>
    <definedName name="SG_21_13">#REF!</definedName>
    <definedName name="SG_21_14" localSheetId="5">#REF!</definedName>
    <definedName name="SG_21_14">#REF!</definedName>
    <definedName name="SG_21_15" localSheetId="5">#REF!</definedName>
    <definedName name="SG_21_15">#REF!</definedName>
    <definedName name="SG_21_16" localSheetId="5">#REF!</definedName>
    <definedName name="SG_21_16">#REF!</definedName>
    <definedName name="SG_21_17" localSheetId="5">#REF!</definedName>
    <definedName name="SG_21_17">#REF!</definedName>
    <definedName name="SG_21_18" localSheetId="5">#REF!</definedName>
    <definedName name="SG_21_18">#REF!</definedName>
    <definedName name="SG_21_19" localSheetId="5">#REF!</definedName>
    <definedName name="SG_21_19">#REF!</definedName>
    <definedName name="SG_21_20" localSheetId="5">#REF!</definedName>
    <definedName name="SG_21_20">#REF!</definedName>
    <definedName name="SG_21_21" localSheetId="5">#REF!</definedName>
    <definedName name="SG_21_21">#REF!</definedName>
    <definedName name="SG_21_22" localSheetId="5">#REF!</definedName>
    <definedName name="SG_21_22">#REF!</definedName>
    <definedName name="SG_21_23" localSheetId="5">#REF!</definedName>
    <definedName name="SG_21_23">#REF!</definedName>
    <definedName name="SG_21_24" localSheetId="5">#REF!</definedName>
    <definedName name="SG_21_24">#REF!</definedName>
    <definedName name="SG_21_25" localSheetId="5">#REF!</definedName>
    <definedName name="SG_21_25">#REF!</definedName>
    <definedName name="SG_22_01" localSheetId="5">#REF!</definedName>
    <definedName name="SG_22_01">#REF!</definedName>
    <definedName name="SG_22_02" localSheetId="5">#REF!</definedName>
    <definedName name="SG_22_02">#REF!</definedName>
    <definedName name="SG_22_03" localSheetId="5">#REF!</definedName>
    <definedName name="SG_22_03">#REF!</definedName>
    <definedName name="SG_22_04" localSheetId="5">#REF!</definedName>
    <definedName name="SG_22_04">#REF!</definedName>
    <definedName name="SG_22_05" localSheetId="5">#REF!</definedName>
    <definedName name="SG_22_05">#REF!</definedName>
    <definedName name="SG_22_06" localSheetId="5">#REF!</definedName>
    <definedName name="SG_22_06">#REF!</definedName>
    <definedName name="SG_22_07" localSheetId="5">#REF!</definedName>
    <definedName name="SG_22_07">#REF!</definedName>
    <definedName name="SG_22_08" localSheetId="5">#REF!</definedName>
    <definedName name="SG_22_08">#REF!</definedName>
    <definedName name="SG_22_09" localSheetId="5">#REF!</definedName>
    <definedName name="SG_22_09">#REF!</definedName>
    <definedName name="SG_22_10" localSheetId="5">#REF!</definedName>
    <definedName name="SG_22_10">#REF!</definedName>
    <definedName name="SG_22_11" localSheetId="5">#REF!</definedName>
    <definedName name="SG_22_11">#REF!</definedName>
    <definedName name="SG_22_12" localSheetId="5">#REF!</definedName>
    <definedName name="SG_22_12">#REF!</definedName>
    <definedName name="SG_22_13" localSheetId="5">#REF!</definedName>
    <definedName name="SG_22_13">#REF!</definedName>
    <definedName name="SG_22_14" localSheetId="5">#REF!</definedName>
    <definedName name="SG_22_14">#REF!</definedName>
    <definedName name="SG_22_15" localSheetId="5">#REF!</definedName>
    <definedName name="SG_22_15">#REF!</definedName>
    <definedName name="SG_22_16" localSheetId="5">#REF!</definedName>
    <definedName name="SG_22_16">#REF!</definedName>
    <definedName name="SG_22_17" localSheetId="5">#REF!</definedName>
    <definedName name="SG_22_17">#REF!</definedName>
    <definedName name="SG_22_18" localSheetId="5">#REF!</definedName>
    <definedName name="SG_22_18">#REF!</definedName>
    <definedName name="SG_22_19" localSheetId="5">#REF!</definedName>
    <definedName name="SG_22_19">#REF!</definedName>
    <definedName name="SG_22_20" localSheetId="5">#REF!</definedName>
    <definedName name="SG_22_20">#REF!</definedName>
    <definedName name="SG_22_21" localSheetId="5">#REF!</definedName>
    <definedName name="SG_22_21">#REF!</definedName>
    <definedName name="SG_22_22" localSheetId="5">#REF!</definedName>
    <definedName name="SG_22_22">#REF!</definedName>
    <definedName name="SG_22_23" localSheetId="5">#REF!</definedName>
    <definedName name="SG_22_23">#REF!</definedName>
    <definedName name="SG_22_24" localSheetId="5">#REF!</definedName>
    <definedName name="SG_22_24">#REF!</definedName>
    <definedName name="SG_22_25" localSheetId="5">#REF!</definedName>
    <definedName name="SG_22_25">#REF!</definedName>
    <definedName name="SG_23_01" localSheetId="5">#REF!</definedName>
    <definedName name="SG_23_01">#REF!</definedName>
    <definedName name="SG_23_02" localSheetId="5">#REF!</definedName>
    <definedName name="SG_23_02">#REF!</definedName>
    <definedName name="SG_23_03" localSheetId="5">#REF!</definedName>
    <definedName name="SG_23_03">#REF!</definedName>
    <definedName name="SG_23_04" localSheetId="5">#REF!</definedName>
    <definedName name="SG_23_04">#REF!</definedName>
    <definedName name="SG_23_05" localSheetId="5">#REF!</definedName>
    <definedName name="SG_23_05">#REF!</definedName>
    <definedName name="SG_23_06" localSheetId="5">#REF!</definedName>
    <definedName name="SG_23_06">#REF!</definedName>
    <definedName name="SG_23_07" localSheetId="5">#REF!</definedName>
    <definedName name="SG_23_07">#REF!</definedName>
    <definedName name="SG_23_08" localSheetId="5">#REF!</definedName>
    <definedName name="SG_23_08">#REF!</definedName>
    <definedName name="SG_23_09" localSheetId="5">#REF!</definedName>
    <definedName name="SG_23_09">#REF!</definedName>
    <definedName name="SG_23_10" localSheetId="5">#REF!</definedName>
    <definedName name="SG_23_10">#REF!</definedName>
    <definedName name="SG_23_11" localSheetId="5">#REF!</definedName>
    <definedName name="SG_23_11">#REF!</definedName>
    <definedName name="SG_23_12" localSheetId="5">#REF!</definedName>
    <definedName name="SG_23_12">#REF!</definedName>
    <definedName name="SG_23_13" localSheetId="5">#REF!</definedName>
    <definedName name="SG_23_13">#REF!</definedName>
    <definedName name="SG_23_14" localSheetId="5">#REF!</definedName>
    <definedName name="SG_23_14">#REF!</definedName>
    <definedName name="SG_23_15" localSheetId="5">#REF!</definedName>
    <definedName name="SG_23_15">#REF!</definedName>
    <definedName name="SG_23_16" localSheetId="5">#REF!</definedName>
    <definedName name="SG_23_16">#REF!</definedName>
    <definedName name="SG_23_17" localSheetId="5">#REF!</definedName>
    <definedName name="SG_23_17">#REF!</definedName>
    <definedName name="SG_23_18" localSheetId="5">#REF!</definedName>
    <definedName name="SG_23_18">#REF!</definedName>
    <definedName name="SG_23_19" localSheetId="5">#REF!</definedName>
    <definedName name="SG_23_19">#REF!</definedName>
    <definedName name="SG_23_20" localSheetId="5">#REF!</definedName>
    <definedName name="SG_23_20">#REF!</definedName>
    <definedName name="SG_23_21" localSheetId="5">#REF!</definedName>
    <definedName name="SG_23_21">#REF!</definedName>
    <definedName name="SG_23_22" localSheetId="5">#REF!</definedName>
    <definedName name="SG_23_22">#REF!</definedName>
    <definedName name="SG_23_23" localSheetId="5">#REF!</definedName>
    <definedName name="SG_23_23">#REF!</definedName>
    <definedName name="SG_23_24" localSheetId="5">#REF!</definedName>
    <definedName name="SG_23_24">#REF!</definedName>
    <definedName name="SG_23_25" localSheetId="5">#REF!</definedName>
    <definedName name="SG_23_25">#REF!</definedName>
    <definedName name="SG_24_01" localSheetId="5">#REF!</definedName>
    <definedName name="SG_24_01">#REF!</definedName>
    <definedName name="SG_24_02" localSheetId="5">#REF!</definedName>
    <definedName name="SG_24_02">#REF!</definedName>
    <definedName name="SG_24_03" localSheetId="5">#REF!</definedName>
    <definedName name="SG_24_03">#REF!</definedName>
    <definedName name="SG_24_04" localSheetId="5">#REF!</definedName>
    <definedName name="SG_24_04">#REF!</definedName>
    <definedName name="SG_24_05" localSheetId="5">#REF!</definedName>
    <definedName name="SG_24_05">#REF!</definedName>
    <definedName name="SG_24_06" localSheetId="5">#REF!</definedName>
    <definedName name="SG_24_06">#REF!</definedName>
    <definedName name="SG_24_07" localSheetId="5">#REF!</definedName>
    <definedName name="SG_24_07">#REF!</definedName>
    <definedName name="SG_24_08" localSheetId="5">#REF!</definedName>
    <definedName name="SG_24_08">#REF!</definedName>
    <definedName name="SG_24_09" localSheetId="5">#REF!</definedName>
    <definedName name="SG_24_09">#REF!</definedName>
    <definedName name="SG_24_10" localSheetId="5">#REF!</definedName>
    <definedName name="SG_24_10">#REF!</definedName>
    <definedName name="SG_24_11" localSheetId="5">#REF!</definedName>
    <definedName name="SG_24_11">#REF!</definedName>
    <definedName name="SG_24_12" localSheetId="5">#REF!</definedName>
    <definedName name="SG_24_12">#REF!</definedName>
    <definedName name="SG_24_13" localSheetId="5">#REF!</definedName>
    <definedName name="SG_24_13">#REF!</definedName>
    <definedName name="SG_24_14" localSheetId="5">#REF!</definedName>
    <definedName name="SG_24_14">#REF!</definedName>
    <definedName name="SG_24_15" localSheetId="5">#REF!</definedName>
    <definedName name="SG_24_15">#REF!</definedName>
    <definedName name="SG_24_16" localSheetId="5">#REF!</definedName>
    <definedName name="SG_24_16">#REF!</definedName>
    <definedName name="SG_24_17" localSheetId="5">#REF!</definedName>
    <definedName name="SG_24_17">#REF!</definedName>
    <definedName name="SG_24_18" localSheetId="5">#REF!</definedName>
    <definedName name="SG_24_18">#REF!</definedName>
    <definedName name="SG_24_19" localSheetId="5">#REF!</definedName>
    <definedName name="SG_24_19">#REF!</definedName>
    <definedName name="SG_24_20" localSheetId="5">#REF!</definedName>
    <definedName name="SG_24_20">#REF!</definedName>
    <definedName name="SG_24_21" localSheetId="5">#REF!</definedName>
    <definedName name="SG_24_21">#REF!</definedName>
    <definedName name="SG_24_22" localSheetId="5">#REF!</definedName>
    <definedName name="SG_24_22">#REF!</definedName>
    <definedName name="SG_24_23" localSheetId="5">#REF!</definedName>
    <definedName name="SG_24_23">#REF!</definedName>
    <definedName name="SG_24_24" localSheetId="5">#REF!</definedName>
    <definedName name="SG_24_24">#REF!</definedName>
    <definedName name="SG_24_25" localSheetId="5">#REF!</definedName>
    <definedName name="SG_24_25">#REF!</definedName>
    <definedName name="SG_25_01" localSheetId="5">#REF!</definedName>
    <definedName name="SG_25_01">#REF!</definedName>
    <definedName name="SG_25_02" localSheetId="5">#REF!</definedName>
    <definedName name="SG_25_02">#REF!</definedName>
    <definedName name="SG_25_03" localSheetId="5">#REF!</definedName>
    <definedName name="SG_25_03">#REF!</definedName>
    <definedName name="SG_25_04" localSheetId="5">#REF!</definedName>
    <definedName name="SG_25_04">#REF!</definedName>
    <definedName name="SG_25_05" localSheetId="5">#REF!</definedName>
    <definedName name="SG_25_05">#REF!</definedName>
    <definedName name="SG_25_06" localSheetId="5">#REF!</definedName>
    <definedName name="SG_25_06">#REF!</definedName>
    <definedName name="SG_25_07" localSheetId="5">#REF!</definedName>
    <definedName name="SG_25_07">#REF!</definedName>
    <definedName name="SG_25_08" localSheetId="5">#REF!</definedName>
    <definedName name="SG_25_08">#REF!</definedName>
    <definedName name="SG_25_09" localSheetId="5">#REF!</definedName>
    <definedName name="SG_25_09">#REF!</definedName>
    <definedName name="SG_25_10" localSheetId="5">#REF!</definedName>
    <definedName name="SG_25_10">#REF!</definedName>
    <definedName name="SG_25_11" localSheetId="5">#REF!</definedName>
    <definedName name="SG_25_11">#REF!</definedName>
    <definedName name="SG_25_12" localSheetId="5">#REF!</definedName>
    <definedName name="SG_25_12">#REF!</definedName>
    <definedName name="SG_25_13" localSheetId="5">#REF!</definedName>
    <definedName name="SG_25_13">#REF!</definedName>
    <definedName name="SG_25_14" localSheetId="5">#REF!</definedName>
    <definedName name="SG_25_14">#REF!</definedName>
    <definedName name="SG_25_15" localSheetId="5">#REF!</definedName>
    <definedName name="SG_25_15">#REF!</definedName>
    <definedName name="SG_25_16" localSheetId="5">#REF!</definedName>
    <definedName name="SG_25_16">#REF!</definedName>
    <definedName name="SG_25_17" localSheetId="5">#REF!</definedName>
    <definedName name="SG_25_17">#REF!</definedName>
    <definedName name="SG_25_18" localSheetId="5">#REF!</definedName>
    <definedName name="SG_25_18">#REF!</definedName>
    <definedName name="SG_25_19" localSheetId="5">#REF!</definedName>
    <definedName name="SG_25_19">#REF!</definedName>
    <definedName name="SG_25_20" localSheetId="5">#REF!</definedName>
    <definedName name="SG_25_20">#REF!</definedName>
    <definedName name="SG_25_21" localSheetId="5">#REF!</definedName>
    <definedName name="SG_25_21">#REF!</definedName>
    <definedName name="SG_25_22" localSheetId="5">#REF!</definedName>
    <definedName name="SG_25_22">#REF!</definedName>
    <definedName name="SG_25_23" localSheetId="5">#REF!</definedName>
    <definedName name="SG_25_23">#REF!</definedName>
    <definedName name="SG_25_24" localSheetId="5">#REF!</definedName>
    <definedName name="SG_25_24">#REF!</definedName>
    <definedName name="SG_25_25" localSheetId="5">#REF!</definedName>
    <definedName name="SG_25_25">#REF!</definedName>
    <definedName name="SIN" hidden="1">{#N/A,#N/A,FALSE,"Planilha";#N/A,#N/A,FALSE,"Resumo";#N/A,#N/A,FALSE,"Fisico";#N/A,#N/A,FALSE,"Financeiro";#N/A,#N/A,FALSE,"Financeiro"}</definedName>
    <definedName name="SINA" hidden="1">{#N/A,#N/A,FALSE,"Planilha";#N/A,#N/A,FALSE,"Resumo";#N/A,#N/A,FALSE,"Fisico";#N/A,#N/A,FALSE,"Financeiro";#N/A,#N/A,FALSE,"Financeiro"}</definedName>
    <definedName name="Sinapi" localSheetId="5">#REF!</definedName>
    <definedName name="Sinapi">#REF!</definedName>
    <definedName name="SOLUM" localSheetId="5">#REF!</definedName>
    <definedName name="SOLUM">#REF!</definedName>
    <definedName name="solver_adj" localSheetId="6" hidden="1">Composição!#REF!</definedName>
    <definedName name="solver_adj" localSheetId="10" hidden="1">'Plan. Orçam. Resumo'!$L$9</definedName>
    <definedName name="solver_cvg" localSheetId="6" hidden="1">0.0001</definedName>
    <definedName name="solver_cvg" localSheetId="10" hidden="1">0.0001</definedName>
    <definedName name="solver_drv" localSheetId="6" hidden="1">2</definedName>
    <definedName name="solver_drv" localSheetId="10" hidden="1">1</definedName>
    <definedName name="solver_eng" localSheetId="6" hidden="1">3</definedName>
    <definedName name="solver_eng" localSheetId="10" hidden="1">1</definedName>
    <definedName name="solver_est" localSheetId="6" hidden="1">1</definedName>
    <definedName name="solver_est" localSheetId="10" hidden="1">1</definedName>
    <definedName name="solver_itr" localSheetId="6" hidden="1">2147483647</definedName>
    <definedName name="solver_itr" localSheetId="10" hidden="1">2147483647</definedName>
    <definedName name="solver_lhs1" localSheetId="10" hidden="1">'Plan. Orçam. Resumo'!$A$13:$A$30</definedName>
    <definedName name="solver_lhs2" localSheetId="10" hidden="1">'Plan. Orçam. Resumo'!$A$13:$A$30</definedName>
    <definedName name="solver_lhs3" localSheetId="10" hidden="1">'Plan. Orçam. Resumo'!$N$7:$N$8</definedName>
    <definedName name="solver_lhs4" localSheetId="10" hidden="1">'Plan. Orçam. Resumo'!$N$7:$N$8</definedName>
    <definedName name="solver_lhs5" localSheetId="10" hidden="1">'Plan. Orçam. Resumo'!$I$7</definedName>
    <definedName name="solver_lhs6" localSheetId="10" hidden="1">'Plan. Orçam. Resumo'!$I$8</definedName>
    <definedName name="solver_mip" localSheetId="6" hidden="1">2147483647</definedName>
    <definedName name="solver_mip" localSheetId="10" hidden="1">2147483647</definedName>
    <definedName name="solver_mni" localSheetId="6" hidden="1">30</definedName>
    <definedName name="solver_mni" localSheetId="10" hidden="1">30</definedName>
    <definedName name="solver_mrt" localSheetId="6" hidden="1">0.075</definedName>
    <definedName name="solver_mrt" localSheetId="10" hidden="1">0.075</definedName>
    <definedName name="solver_msl" localSheetId="6" hidden="1">2</definedName>
    <definedName name="solver_msl" localSheetId="10" hidden="1">2</definedName>
    <definedName name="solver_neg" localSheetId="6" hidden="1">1</definedName>
    <definedName name="solver_neg" localSheetId="10" hidden="1">1</definedName>
    <definedName name="solver_nod" localSheetId="6" hidden="1">2147483647</definedName>
    <definedName name="solver_nod" localSheetId="10" hidden="1">2147483647</definedName>
    <definedName name="solver_num" localSheetId="6" hidden="1">0</definedName>
    <definedName name="solver_num" localSheetId="10" hidden="1">0</definedName>
    <definedName name="solver_nwt" localSheetId="6" hidden="1">1</definedName>
    <definedName name="solver_nwt" localSheetId="10" hidden="1">1</definedName>
    <definedName name="solver_opt" localSheetId="6" hidden="1">Composição!#REF!</definedName>
    <definedName name="solver_opt" localSheetId="10" hidden="1">'Plan. Orçam. Resumo'!#REF!</definedName>
    <definedName name="solver_pre" localSheetId="6" hidden="1">0.000001</definedName>
    <definedName name="solver_pre" localSheetId="10" hidden="1">0.000001</definedName>
    <definedName name="solver_rbv" localSheetId="6" hidden="1">2</definedName>
    <definedName name="solver_rbv" localSheetId="10" hidden="1">1</definedName>
    <definedName name="solver_rel1" localSheetId="10" hidden="1">4</definedName>
    <definedName name="solver_rel2" localSheetId="10" hidden="1">1</definedName>
    <definedName name="solver_rel3" localSheetId="10" hidden="1">3</definedName>
    <definedName name="solver_rel4" localSheetId="10" hidden="1">3</definedName>
    <definedName name="solver_rel5" localSheetId="10" hidden="1">1</definedName>
    <definedName name="solver_rel6" localSheetId="10" hidden="1">1</definedName>
    <definedName name="solver_rhs1" localSheetId="10" hidden="1">número inteiro</definedName>
    <definedName name="solver_rhs2" localSheetId="10" hidden="1">'Plan. Orçam. Resumo'!$F$8</definedName>
    <definedName name="solver_rhs3" localSheetId="10" hidden="1">0</definedName>
    <definedName name="solver_rhs4" localSheetId="10" hidden="1">0</definedName>
    <definedName name="solver_rhs5" localSheetId="10" hidden="1">'Plan. Orçam. Resumo'!$H$7</definedName>
    <definedName name="solver_rhs6" localSheetId="10" hidden="1">'Plan. Orçam. Resumo'!$H$8</definedName>
    <definedName name="solver_rlx" localSheetId="6" hidden="1">2</definedName>
    <definedName name="solver_rlx" localSheetId="10" hidden="1">2</definedName>
    <definedName name="solver_rsd" localSheetId="6" hidden="1">0</definedName>
    <definedName name="solver_rsd" localSheetId="10" hidden="1">0</definedName>
    <definedName name="solver_scl" localSheetId="6" hidden="1">2</definedName>
    <definedName name="solver_scl" localSheetId="10" hidden="1">1</definedName>
    <definedName name="solver_sho" localSheetId="6" hidden="1">2</definedName>
    <definedName name="solver_sho" localSheetId="10" hidden="1">2</definedName>
    <definedName name="solver_ssz" localSheetId="6" hidden="1">100</definedName>
    <definedName name="solver_ssz" localSheetId="10" hidden="1">100</definedName>
    <definedName name="solver_tim" localSheetId="6" hidden="1">2147483647</definedName>
    <definedName name="solver_tim" localSheetId="10" hidden="1">2147483647</definedName>
    <definedName name="solver_tol" localSheetId="6" hidden="1">0.01</definedName>
    <definedName name="solver_tol" localSheetId="10" hidden="1">0.01</definedName>
    <definedName name="solver_typ" localSheetId="6" hidden="1">3</definedName>
    <definedName name="solver_typ" localSheetId="10" hidden="1">3</definedName>
    <definedName name="solver_val" localSheetId="6" hidden="1">12.2156163297662</definedName>
    <definedName name="solver_val" localSheetId="10" hidden="1">0.05</definedName>
    <definedName name="solver_ver" localSheetId="6" hidden="1">3</definedName>
    <definedName name="solver_ver" localSheetId="10" hidden="1">3</definedName>
    <definedName name="SomaTotal">#REF!</definedName>
    <definedName name="sort" hidden="1">#REF!</definedName>
    <definedName name="SR">OFFSET(#REF!,1,,COUNTA(#REF!),COUNTA(#REF!))</definedName>
    <definedName name="SS" localSheetId="3">#REF!</definedName>
    <definedName name="SS" localSheetId="5">#REF!</definedName>
    <definedName name="SS" localSheetId="12">#REF!</definedName>
    <definedName name="SS">#REF!</definedName>
    <definedName name="SUB" localSheetId="5">#REF!</definedName>
    <definedName name="SUB">#REF!</definedName>
    <definedName name="SUB_TRECHO" localSheetId="5">#REF!</definedName>
    <definedName name="SUB_TRECHO">#REF!</definedName>
    <definedName name="SUBT" localSheetId="5">#REF!</definedName>
    <definedName name="SUBT">#REF!</definedName>
    <definedName name="SUBTO" localSheetId="5">#REF!</definedName>
    <definedName name="SUBTO">#REF!</definedName>
    <definedName name="SUUU7" localSheetId="5">#REF!</definedName>
    <definedName name="SUUU7">#REF!</definedName>
    <definedName name="SVASRTVARTVAWRTVAWRTBVAWTEBAWEBTAW" localSheetId="5">#REF!</definedName>
    <definedName name="SVASRTVARTVAWRTVAWRTBVAWTEBAWEBTAW">#REF!</definedName>
    <definedName name="T" localSheetId="5">#REF!</definedName>
    <definedName name="T" localSheetId="12">#REF!</definedName>
    <definedName name="T">#REF!</definedName>
    <definedName name="Tabela" localSheetId="5">#REF!</definedName>
    <definedName name="Tabela">#REF!</definedName>
    <definedName name="Tabela_1">#REF!</definedName>
    <definedName name="Tabela_1_6">#REF!</definedName>
    <definedName name="Tabela_10">#REF!</definedName>
    <definedName name="Tabela_2">#REF!</definedName>
    <definedName name="Tabela_3">#REF!</definedName>
    <definedName name="Tabela_4">#REF!</definedName>
    <definedName name="Tabela_5">#REF!</definedName>
    <definedName name="Tabela_5_1">#REF!</definedName>
    <definedName name="Tabela_6">#REF!</definedName>
    <definedName name="Tanque_lavar_roupa" localSheetId="5">#REF!</definedName>
    <definedName name="Tanque_lavar_roupa">#REF!</definedName>
    <definedName name="Tanque_premoldado" localSheetId="5">#REF!</definedName>
    <definedName name="Tanque_premoldado">#REF!</definedName>
    <definedName name="taxa_cap" localSheetId="5">#REF!</definedName>
    <definedName name="taxa_cap">#REF!</definedName>
    <definedName name="Teor">#REF!</definedName>
    <definedName name="terra" localSheetId="5">#REF!</definedName>
    <definedName name="terra">#REF!</definedName>
    <definedName name="teste" localSheetId="5">#REF!</definedName>
    <definedName name="teste">#REF!</definedName>
    <definedName name="teste1" localSheetId="5">#REF!</definedName>
    <definedName name="teste1">#REF!</definedName>
    <definedName name="teste10" localSheetId="5">#REF!</definedName>
    <definedName name="teste10">#REF!</definedName>
    <definedName name="teste2" localSheetId="5">#REF!</definedName>
    <definedName name="teste2">#REF!</definedName>
    <definedName name="teste3" localSheetId="5">#REF!</definedName>
    <definedName name="teste3">#REF!</definedName>
    <definedName name="TESTE4" localSheetId="5">#REF!</definedName>
    <definedName name="TESTE4">#REF!</definedName>
    <definedName name="TESTE4teste" localSheetId="5">#REF!</definedName>
    <definedName name="TESTE4teste">#REF!</definedName>
    <definedName name="TESTES" localSheetId="5">#REF!</definedName>
    <definedName name="TESTES">#REF!</definedName>
    <definedName name="TITULO">#REF!</definedName>
    <definedName name="_xlnm.Print_Titles" localSheetId="7">'M.Cálc.Quant.'!$12:$13</definedName>
    <definedName name="_xlnm.Print_Titles" localSheetId="9">'Plan.Orçam.'!$11:$12</definedName>
    <definedName name="_xlnm.Print_Titles">#REF!</definedName>
    <definedName name="Total">#REF!</definedName>
    <definedName name="TOTAL_GERAL" localSheetId="5">#REF!</definedName>
    <definedName name="TOTAL_GERAL">#REF!</definedName>
    <definedName name="TOTAL_RESUMO" localSheetId="5">#REF!</definedName>
    <definedName name="TOTAL_RESUMO">#REF!</definedName>
    <definedName name="totee_3" localSheetId="5">#REF!</definedName>
    <definedName name="totee_3">#REF!</definedName>
    <definedName name="totee1" localSheetId="5">#REF!</definedName>
    <definedName name="totee1">#REF!</definedName>
    <definedName name="totee2" localSheetId="5">#REF!</definedName>
    <definedName name="totee2">#REF!</definedName>
    <definedName name="TOTMAT_EE1" localSheetId="5">#REF!</definedName>
    <definedName name="TOTMAT_EE1">#REF!</definedName>
    <definedName name="TOTMAT_EE2" localSheetId="5">#REF!</definedName>
    <definedName name="TOTMAT_EE2">#REF!</definedName>
    <definedName name="TOTMAT_EE3" localSheetId="5">#REF!</definedName>
    <definedName name="TOTMAT_EE3">#REF!</definedName>
    <definedName name="TOTSER_EE1" localSheetId="5">#REF!</definedName>
    <definedName name="TOTSER_EE1">#REF!</definedName>
    <definedName name="TOTSER_EE2" localSheetId="5">#REF!</definedName>
    <definedName name="TOTSER_EE2">#REF!</definedName>
    <definedName name="TOTSER_EE3" localSheetId="5">#REF!</definedName>
    <definedName name="TOTSER_EE3">#REF!</definedName>
    <definedName name="TPM" localSheetId="5">#REF!</definedName>
    <definedName name="TPM">#REF!</definedName>
    <definedName name="TRÂNS_SEG_EMISS2" localSheetId="5">#REF!</definedName>
    <definedName name="TRÂNS_SEG_EMISS2">#REF!</definedName>
    <definedName name="TRÂNS_SEG_EMISS3" localSheetId="5">#REF!</definedName>
    <definedName name="TRÂNS_SEG_EMISS3">#REF!</definedName>
    <definedName name="TRÂNS_SEGU" localSheetId="5">#REF!</definedName>
    <definedName name="TRÂNS_SEGU">#REF!</definedName>
    <definedName name="TRÂNS_SEGURANÇA" localSheetId="5">#REF!</definedName>
    <definedName name="TRÂNS_SEGURANÇA">#REF!</definedName>
    <definedName name="TRAV_EMISS3_S" localSheetId="5">#REF!</definedName>
    <definedName name="TRAV_EMISS3_S">#REF!</definedName>
    <definedName name="TRFE" localSheetId="5">#REF!</definedName>
    <definedName name="TRFE">#REF!</definedName>
    <definedName name="TT" localSheetId="3">#REF!</definedName>
    <definedName name="TT" localSheetId="5">#REF!</definedName>
    <definedName name="TT" localSheetId="12">#REF!</definedName>
    <definedName name="TT">#REF!</definedName>
    <definedName name="tttt" hidden="1">#REF!</definedName>
    <definedName name="TxCresc">#REF!</definedName>
    <definedName name="tyu" localSheetId="5">#REF!</definedName>
    <definedName name="tyu">#REF!</definedName>
    <definedName name="ujk" localSheetId="5">#REF!</definedName>
    <definedName name="ujk">#REF!</definedName>
    <definedName name="UN" localSheetId="5">#REF!</definedName>
    <definedName name="UN">#REF!</definedName>
    <definedName name="UN." localSheetId="5">#REF!</definedName>
    <definedName name="UN.">#REF!</definedName>
    <definedName name="Unit.">#REF!</definedName>
    <definedName name="UU" localSheetId="3">#REF!</definedName>
    <definedName name="UU" localSheetId="5">#REF!</definedName>
    <definedName name="UU" localSheetId="12">#REF!</definedName>
    <definedName name="UU">#REF!</definedName>
    <definedName name="UYT" localSheetId="5">#REF!</definedName>
    <definedName name="UYT">#REF!</definedName>
    <definedName name="v" localSheetId="5">#REF!</definedName>
    <definedName name="v">#REF!</definedName>
    <definedName name="Vazios">#REF!</definedName>
    <definedName name="vbg" localSheetId="5">#REF!</definedName>
    <definedName name="vbg">#REF!</definedName>
    <definedName name="Veic">#REF!</definedName>
    <definedName name="verde" localSheetId="5">#REF!</definedName>
    <definedName name="verde">#REF!</definedName>
    <definedName name="verdepav" localSheetId="5">#REF!</definedName>
    <definedName name="verdepav">#REF!</definedName>
    <definedName name="Verga" localSheetId="5">#REF!</definedName>
    <definedName name="Verga">#REF!</definedName>
    <definedName name="VL" localSheetId="5">#REF!</definedName>
    <definedName name="VL">#REF!</definedName>
    <definedName name="VT" localSheetId="5">#REF!</definedName>
    <definedName name="VT">#REF!</definedName>
    <definedName name="VTE" localSheetId="5">#REF!</definedName>
    <definedName name="VTE">#REF!</definedName>
    <definedName name="VV" localSheetId="3">#REF!</definedName>
    <definedName name="VV" localSheetId="5">#REF!</definedName>
    <definedName name="VV" localSheetId="12">#REF!</definedName>
    <definedName name="VV">#REF!</definedName>
    <definedName name="WEWRWR">[0]!WEWRWR</definedName>
    <definedName name="WEWRWRE">[0]!WEWRWRE</definedName>
    <definedName name="WQW" localSheetId="5">#REF!</definedName>
    <definedName name="WQW">#REF!</definedName>
    <definedName name="wrkifoerngperg" localSheetId="5">#REF!</definedName>
    <definedName name="wrkifoerngperg">#REF!</definedName>
    <definedName name="wrn.mo2." hidden="1">{#N/A,#N/A,FALSE,"MO (2)"}</definedName>
    <definedName name="wrn.Orçamento." hidden="1">{#N/A,#N/A,FALSE,"Planilha";#N/A,#N/A,FALSE,"Resumo";#N/A,#N/A,FALSE,"Fisico";#N/A,#N/A,FALSE,"Financeiro";#N/A,#N/A,FALSE,"Financeiro"}</definedName>
    <definedName name="WSFDGSJHKJSçghsK" localSheetId="5">#REF!</definedName>
    <definedName name="WSFDGSJHKJSçghsK">#REF!</definedName>
    <definedName name="WW" localSheetId="3">#REF!</definedName>
    <definedName name="WW" localSheetId="5">#REF!</definedName>
    <definedName name="WW" localSheetId="12">#REF!</definedName>
    <definedName name="WW">#REF!</definedName>
    <definedName name="X" hidden="1">{#N/A,#N/A,FALSE,"Planilha";#N/A,#N/A,FALSE,"Resumo";#N/A,#N/A,FALSE,"Fisico";#N/A,#N/A,FALSE,"Financeiro";#N/A,#N/A,FALSE,"Financeiro"}</definedName>
    <definedName name="Xa" localSheetId="5">#REF!</definedName>
    <definedName name="Xa">#REF!</definedName>
    <definedName name="Xb" localSheetId="5">#REF!</definedName>
    <definedName name="Xb">#REF!</definedName>
    <definedName name="Xc" localSheetId="5">#REF!</definedName>
    <definedName name="Xc">#REF!</definedName>
    <definedName name="xczvzxc">#REF!</definedName>
    <definedName name="XX" localSheetId="3">#REF!</definedName>
    <definedName name="XX" localSheetId="5">#REF!</definedName>
    <definedName name="XX" localSheetId="12">#REF!</definedName>
    <definedName name="XX">#REF!</definedName>
    <definedName name="XXX">[0]!XXX</definedName>
    <definedName name="XXXX">[0]!XXXX</definedName>
    <definedName name="xxxxxxx" localSheetId="5">#REF!</definedName>
    <definedName name="xxxxxxx">#REF!</definedName>
    <definedName name="Y" localSheetId="5">#REF!</definedName>
    <definedName name="Y">#REF!</definedName>
    <definedName name="YJGGHG" localSheetId="5">#REF!</definedName>
    <definedName name="YJGGHG">#REF!</definedName>
    <definedName name="yngrid" localSheetId="5">#REF!</definedName>
    <definedName name="yngrid">#REF!</definedName>
    <definedName name="yngridd" localSheetId="5">#REF!</definedName>
    <definedName name="yngridd">#REF!</definedName>
    <definedName name="yoli" localSheetId="5">#REF!</definedName>
    <definedName name="yoli">#REF!</definedName>
    <definedName name="yULIAN" localSheetId="5">#REF!</definedName>
    <definedName name="yULIAN">#REF!</definedName>
    <definedName name="YY" localSheetId="3">#REF!</definedName>
    <definedName name="YY" localSheetId="5">#REF!</definedName>
    <definedName name="YY" localSheetId="12">#REF!</definedName>
    <definedName name="YY">#REF!</definedName>
    <definedName name="Z" localSheetId="5">#REF!</definedName>
    <definedName name="Z">#REF!</definedName>
    <definedName name="ZCERTOP" localSheetId="5">#REF!</definedName>
    <definedName name="ZCERTOP">#REF!</definedName>
    <definedName name="zsfdbvzsfdbfzdb">#REF!</definedName>
    <definedName name="zxc" localSheetId="5">#REF!</definedName>
    <definedName name="zxc">#REF!</definedName>
    <definedName name="ZZ" localSheetId="3">#REF!</definedName>
    <definedName name="ZZ" localSheetId="5">#REF!</definedName>
    <definedName name="ZZ" localSheetId="12">#REF!</definedName>
    <definedName name="ZZ">#REF!</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18" i="19" l="1"/>
  <c r="P18" i="19"/>
  <c r="A19" i="19"/>
  <c r="P19" i="19"/>
  <c r="A20" i="19"/>
  <c r="P20" i="19"/>
  <c r="A21" i="19"/>
  <c r="P21" i="19"/>
  <c r="A22" i="19"/>
  <c r="P22" i="19"/>
  <c r="A23" i="19"/>
  <c r="P23" i="19"/>
  <c r="A24" i="19"/>
  <c r="A82" i="19" s="1"/>
  <c r="P24" i="19"/>
  <c r="A25" i="19"/>
  <c r="A83" i="19" s="1"/>
  <c r="P25" i="19"/>
  <c r="A26" i="19"/>
  <c r="P26" i="19"/>
  <c r="A27" i="19"/>
  <c r="P27" i="19"/>
  <c r="A28" i="19"/>
  <c r="P28" i="19"/>
  <c r="A29" i="19"/>
  <c r="P29" i="19"/>
  <c r="A30" i="19"/>
  <c r="A88" i="19" s="1"/>
  <c r="P30" i="19"/>
  <c r="A31" i="19"/>
  <c r="P31" i="19"/>
  <c r="A32" i="19"/>
  <c r="P32" i="19"/>
  <c r="A33" i="19"/>
  <c r="P33" i="19"/>
  <c r="A34" i="19"/>
  <c r="P34" i="19"/>
  <c r="A35" i="19"/>
  <c r="P35" i="19"/>
  <c r="A36" i="19"/>
  <c r="P36" i="19"/>
  <c r="A39" i="19"/>
  <c r="A40" i="19"/>
  <c r="A41" i="19"/>
  <c r="A42" i="19"/>
  <c r="A43" i="19"/>
  <c r="A44" i="19"/>
  <c r="A45" i="19"/>
  <c r="A102" i="19" s="1"/>
  <c r="A46" i="19"/>
  <c r="A47" i="19"/>
  <c r="A48" i="19"/>
  <c r="A49" i="19"/>
  <c r="A50" i="19"/>
  <c r="A69" i="19"/>
  <c r="G69" i="19"/>
  <c r="A76" i="19"/>
  <c r="P76" i="19"/>
  <c r="A77" i="19"/>
  <c r="A132" i="19" s="1"/>
  <c r="P77" i="19"/>
  <c r="A78" i="19"/>
  <c r="P78" i="19"/>
  <c r="A79" i="19"/>
  <c r="P79" i="19"/>
  <c r="A80" i="19"/>
  <c r="P80" i="19"/>
  <c r="A81" i="19"/>
  <c r="P81" i="19"/>
  <c r="P82" i="19"/>
  <c r="P83" i="19"/>
  <c r="A84" i="19"/>
  <c r="P84" i="19"/>
  <c r="A85" i="19"/>
  <c r="P85" i="19"/>
  <c r="A86" i="19"/>
  <c r="P86" i="19"/>
  <c r="A87" i="19"/>
  <c r="P87" i="19"/>
  <c r="P88" i="19"/>
  <c r="A89" i="19"/>
  <c r="P89" i="19"/>
  <c r="A90" i="19"/>
  <c r="P90" i="19"/>
  <c r="A91" i="19"/>
  <c r="P91" i="19"/>
  <c r="A92" i="19"/>
  <c r="P92" i="19"/>
  <c r="A93" i="19"/>
  <c r="P93" i="19"/>
  <c r="A94" i="19"/>
  <c r="P94" i="19"/>
  <c r="P95" i="19"/>
  <c r="A96" i="19"/>
  <c r="P96" i="19"/>
  <c r="A97" i="19"/>
  <c r="P97" i="19"/>
  <c r="A98" i="19"/>
  <c r="P98" i="19"/>
  <c r="A99" i="19"/>
  <c r="P99" i="19"/>
  <c r="A100" i="19"/>
  <c r="P100" i="19"/>
  <c r="A101" i="19"/>
  <c r="P101" i="19"/>
  <c r="P102" i="19"/>
  <c r="A103" i="19"/>
  <c r="P103" i="19"/>
  <c r="A104" i="19"/>
  <c r="P104" i="19"/>
  <c r="A105" i="19"/>
  <c r="P105" i="19"/>
  <c r="A106" i="19"/>
  <c r="P106" i="19"/>
  <c r="A107" i="19"/>
  <c r="P107" i="19"/>
  <c r="P111" i="19"/>
  <c r="P112" i="19"/>
  <c r="A113" i="19"/>
  <c r="A151" i="19" s="1"/>
  <c r="A119" i="19"/>
  <c r="L119" i="19"/>
  <c r="G125" i="19"/>
  <c r="A131" i="19"/>
  <c r="P131" i="19"/>
  <c r="P132" i="19"/>
  <c r="A133" i="19"/>
  <c r="P133" i="19"/>
  <c r="A134" i="19"/>
  <c r="P134" i="19"/>
  <c r="P135" i="19"/>
  <c r="P136" i="19"/>
  <c r="P137" i="19"/>
  <c r="P138" i="19"/>
  <c r="P139" i="19"/>
  <c r="B12" i="8"/>
  <c r="A5" i="19" s="1"/>
  <c r="A63" i="19" s="1"/>
  <c r="B16" i="8"/>
  <c r="D20" i="8"/>
  <c r="Y54" i="8"/>
  <c r="D7" i="2"/>
  <c r="H7" i="2"/>
  <c r="L7" i="2"/>
  <c r="N8" i="2"/>
  <c r="O8" i="2"/>
  <c r="H9" i="2"/>
  <c r="C13" i="2"/>
  <c r="D13" i="2" s="1"/>
  <c r="L13" i="2"/>
  <c r="C33" i="2"/>
  <c r="L17" i="11"/>
  <c r="M18" i="11"/>
  <c r="M19" i="11"/>
  <c r="L20" i="11"/>
  <c r="L21" i="11"/>
  <c r="M22" i="11"/>
  <c r="S22" i="11"/>
  <c r="Z22" i="11"/>
  <c r="AA22" i="11" s="1"/>
  <c r="M23" i="11"/>
  <c r="S23" i="11"/>
  <c r="Z23" i="11"/>
  <c r="AA23" i="11" s="1"/>
  <c r="S26" i="11"/>
  <c r="Z26" i="11"/>
  <c r="AA26" i="11" s="1"/>
  <c r="S27" i="11"/>
  <c r="Z27" i="11"/>
  <c r="AA27" i="11" s="1"/>
  <c r="S28" i="11"/>
  <c r="Z28" i="11"/>
  <c r="AA28" i="11" s="1"/>
  <c r="S29" i="11"/>
  <c r="Z29" i="11"/>
  <c r="AA29" i="11" s="1"/>
  <c r="M38" i="11"/>
  <c r="M39" i="11"/>
  <c r="M47" i="11"/>
  <c r="M55" i="11"/>
  <c r="M62" i="11"/>
  <c r="M68" i="11"/>
  <c r="M69" i="11"/>
  <c r="F72" i="11"/>
  <c r="M72" i="11"/>
  <c r="F73" i="11"/>
  <c r="M73" i="11"/>
  <c r="F74" i="11"/>
  <c r="J74" i="11"/>
  <c r="F75" i="11"/>
  <c r="L75" i="11"/>
  <c r="F76" i="11"/>
  <c r="F77" i="11"/>
  <c r="L77" i="11"/>
  <c r="F78" i="11"/>
  <c r="L78" i="11"/>
  <c r="M79" i="11"/>
  <c r="M82" i="11"/>
  <c r="M90" i="11"/>
  <c r="M100" i="11"/>
  <c r="M106" i="11"/>
  <c r="M114" i="11"/>
  <c r="M117" i="11"/>
  <c r="J122" i="11"/>
  <c r="M123" i="11"/>
  <c r="J124" i="11"/>
  <c r="J126" i="11"/>
  <c r="M127" i="11"/>
  <c r="M133" i="11"/>
  <c r="F138" i="11"/>
  <c r="M138" i="11"/>
  <c r="F152" i="11"/>
  <c r="M152" i="11"/>
  <c r="F153" i="11"/>
  <c r="F154" i="11"/>
  <c r="F155" i="11"/>
  <c r="F157" i="11"/>
  <c r="F158" i="11"/>
  <c r="F161" i="11"/>
  <c r="I2" i="10"/>
  <c r="G2" i="11" s="1"/>
  <c r="G5" i="19" s="1"/>
  <c r="G63" i="19" s="1"/>
  <c r="G119" i="19" s="1"/>
  <c r="I4" i="10"/>
  <c r="G4" i="11" s="1"/>
  <c r="I7" i="10"/>
  <c r="G7" i="11" s="1"/>
  <c r="G14" i="10"/>
  <c r="D15" i="10"/>
  <c r="G15" i="10"/>
  <c r="B15" i="10" s="1"/>
  <c r="D16" i="10"/>
  <c r="G16" i="10"/>
  <c r="H16" i="10"/>
  <c r="H17" i="10" s="1"/>
  <c r="T16" i="10"/>
  <c r="F17" i="10"/>
  <c r="G17" i="10" s="1"/>
  <c r="B17" i="10" s="1"/>
  <c r="Q17" i="10"/>
  <c r="R17" i="10" s="1"/>
  <c r="S16" i="10" s="1"/>
  <c r="G18" i="10"/>
  <c r="B18" i="10" s="1"/>
  <c r="H18" i="10"/>
  <c r="H19" i="10" s="1"/>
  <c r="T18" i="10"/>
  <c r="U18" i="10"/>
  <c r="F19" i="10"/>
  <c r="G19" i="10"/>
  <c r="B19" i="10" s="1"/>
  <c r="Q19" i="10"/>
  <c r="R19" i="10" s="1"/>
  <c r="S18" i="10" s="1"/>
  <c r="B20" i="10"/>
  <c r="G20" i="10"/>
  <c r="F19" i="11" s="1"/>
  <c r="B21" i="10"/>
  <c r="D21" i="10"/>
  <c r="G21" i="10"/>
  <c r="F20" i="11" s="1"/>
  <c r="U21" i="10"/>
  <c r="F22" i="10"/>
  <c r="G22" i="10" s="1"/>
  <c r="B22" i="10" s="1"/>
  <c r="Q22" i="10"/>
  <c r="R22" i="10" s="1"/>
  <c r="B23" i="10"/>
  <c r="F23" i="10"/>
  <c r="G23" i="10"/>
  <c r="Q23" i="10"/>
  <c r="R23" i="10"/>
  <c r="S21" i="10" s="1"/>
  <c r="F24" i="10"/>
  <c r="G24" i="10"/>
  <c r="B24" i="10" s="1"/>
  <c r="Q24" i="10"/>
  <c r="R24" i="10" s="1"/>
  <c r="B25" i="10"/>
  <c r="G25" i="10"/>
  <c r="Q25" i="10"/>
  <c r="R25" i="10" s="1"/>
  <c r="G26" i="10"/>
  <c r="B26" i="10" s="1"/>
  <c r="Q26" i="10"/>
  <c r="R26" i="10" s="1"/>
  <c r="B27" i="10"/>
  <c r="G27" i="10"/>
  <c r="Q27" i="10"/>
  <c r="R27" i="10" s="1"/>
  <c r="G28" i="10"/>
  <c r="B28" i="10" s="1"/>
  <c r="Q28" i="10"/>
  <c r="R28" i="10" s="1"/>
  <c r="B29" i="10"/>
  <c r="G29" i="10"/>
  <c r="Q29" i="10"/>
  <c r="R29" i="10" s="1"/>
  <c r="G30" i="10"/>
  <c r="B30" i="10" s="1"/>
  <c r="Q30" i="10"/>
  <c r="R30" i="10" s="1"/>
  <c r="B31" i="10"/>
  <c r="G31" i="10"/>
  <c r="Q31" i="10"/>
  <c r="R31" i="10" s="1"/>
  <c r="G32" i="10"/>
  <c r="B32" i="10" s="1"/>
  <c r="K32" i="10"/>
  <c r="Q32" i="10" s="1"/>
  <c r="R32" i="10"/>
  <c r="G33" i="10"/>
  <c r="F21" i="11" s="1"/>
  <c r="H33" i="10"/>
  <c r="T33" i="10"/>
  <c r="U33" i="10"/>
  <c r="F34" i="10"/>
  <c r="G34" i="10"/>
  <c r="B34" i="10" s="1"/>
  <c r="G35" i="10"/>
  <c r="B35" i="10" s="1"/>
  <c r="G36" i="10"/>
  <c r="B36" i="10" s="1"/>
  <c r="B37" i="10"/>
  <c r="G37" i="10"/>
  <c r="H37" i="10"/>
  <c r="T37" i="10"/>
  <c r="G38" i="10"/>
  <c r="B38" i="10" s="1"/>
  <c r="Q38" i="10"/>
  <c r="R38" i="10"/>
  <c r="G39" i="10"/>
  <c r="B39" i="10" s="1"/>
  <c r="Q39" i="10"/>
  <c r="R39" i="10"/>
  <c r="G40" i="10"/>
  <c r="B40" i="10" s="1"/>
  <c r="Q40" i="10"/>
  <c r="R40" i="10"/>
  <c r="G41" i="10"/>
  <c r="B41" i="10" s="1"/>
  <c r="Q41" i="10"/>
  <c r="R41" i="10"/>
  <c r="G42" i="10"/>
  <c r="B42" i="10" s="1"/>
  <c r="Q42" i="10"/>
  <c r="R42" i="10"/>
  <c r="G43" i="10"/>
  <c r="B43" i="10" s="1"/>
  <c r="Q43" i="10"/>
  <c r="R43" i="10"/>
  <c r="G44" i="10"/>
  <c r="B44" i="10" s="1"/>
  <c r="Q44" i="10"/>
  <c r="R44" i="10"/>
  <c r="G45" i="10"/>
  <c r="B45" i="10" s="1"/>
  <c r="Q45" i="10"/>
  <c r="R45" i="10"/>
  <c r="G46" i="10"/>
  <c r="B46" i="10" s="1"/>
  <c r="Q46" i="10"/>
  <c r="R46" i="10"/>
  <c r="G47" i="10"/>
  <c r="B47" i="10" s="1"/>
  <c r="Q47" i="10"/>
  <c r="R47" i="10"/>
  <c r="G48" i="10"/>
  <c r="B48" i="10" s="1"/>
  <c r="K48" i="10"/>
  <c r="Q48" i="10"/>
  <c r="R48" i="10" s="1"/>
  <c r="B49" i="10"/>
  <c r="D49" i="10"/>
  <c r="G49" i="10"/>
  <c r="F50" i="10"/>
  <c r="G50" i="10"/>
  <c r="B50" i="10" s="1"/>
  <c r="K50" i="10"/>
  <c r="Q50" i="10" s="1"/>
  <c r="R50" i="10" s="1"/>
  <c r="S49" i="10" s="1"/>
  <c r="G51" i="10"/>
  <c r="B51" i="10" s="1"/>
  <c r="H51" i="10"/>
  <c r="T51" i="10"/>
  <c r="F52" i="10"/>
  <c r="G52" i="10"/>
  <c r="B52" i="10" s="1"/>
  <c r="Q52" i="10"/>
  <c r="R52" i="10" s="1"/>
  <c r="G53" i="10"/>
  <c r="B53" i="10" s="1"/>
  <c r="Q53" i="10"/>
  <c r="R53" i="10" s="1"/>
  <c r="G54" i="10"/>
  <c r="B54" i="10" s="1"/>
  <c r="Q54" i="10"/>
  <c r="R54" i="10" s="1"/>
  <c r="G55" i="10"/>
  <c r="B55" i="10" s="1"/>
  <c r="Q55" i="10"/>
  <c r="R55" i="10" s="1"/>
  <c r="G56" i="10"/>
  <c r="B56" i="10" s="1"/>
  <c r="Q56" i="10"/>
  <c r="R56" i="10" s="1"/>
  <c r="G57" i="10"/>
  <c r="B57" i="10" s="1"/>
  <c r="Q57" i="10"/>
  <c r="R57" i="10" s="1"/>
  <c r="G58" i="10"/>
  <c r="B58" i="10" s="1"/>
  <c r="Q58" i="10"/>
  <c r="R58" i="10" s="1"/>
  <c r="G59" i="10"/>
  <c r="B59" i="10" s="1"/>
  <c r="Q59" i="10"/>
  <c r="R59" i="10" s="1"/>
  <c r="G60" i="10"/>
  <c r="B60" i="10" s="1"/>
  <c r="Q60" i="10"/>
  <c r="R60" i="10" s="1"/>
  <c r="G61" i="10"/>
  <c r="B61" i="10" s="1"/>
  <c r="Q61" i="10"/>
  <c r="R61" i="10" s="1"/>
  <c r="G62" i="10"/>
  <c r="B62" i="10" s="1"/>
  <c r="K62" i="10"/>
  <c r="Q62" i="10" s="1"/>
  <c r="R62" i="10" s="1"/>
  <c r="B63" i="10"/>
  <c r="G63" i="10"/>
  <c r="H63" i="10"/>
  <c r="T63" i="10"/>
  <c r="F64" i="10"/>
  <c r="G64" i="10" s="1"/>
  <c r="B64" i="10" s="1"/>
  <c r="Q64" i="10"/>
  <c r="R64" i="10" s="1"/>
  <c r="S63" i="10" s="1"/>
  <c r="B65" i="10"/>
  <c r="G65" i="10"/>
  <c r="H65" i="10"/>
  <c r="T65" i="10"/>
  <c r="F66" i="10"/>
  <c r="G66" i="10" s="1"/>
  <c r="B66" i="10" s="1"/>
  <c r="Q66" i="10"/>
  <c r="R66" i="10" s="1"/>
  <c r="S65" i="10" s="1"/>
  <c r="B67" i="10"/>
  <c r="G67" i="10"/>
  <c r="H67" i="10"/>
  <c r="T67" i="10"/>
  <c r="F68" i="10"/>
  <c r="G68" i="10" s="1"/>
  <c r="B68" i="10" s="1"/>
  <c r="Q68" i="10"/>
  <c r="R68" i="10" s="1"/>
  <c r="S67" i="10" s="1"/>
  <c r="B69" i="10"/>
  <c r="G69" i="10"/>
  <c r="H69" i="10"/>
  <c r="T69" i="10"/>
  <c r="F70" i="10"/>
  <c r="G70" i="10" s="1"/>
  <c r="B70" i="10" s="1"/>
  <c r="Q70" i="10"/>
  <c r="R70" i="10" s="1"/>
  <c r="S69" i="10" s="1"/>
  <c r="B71" i="10"/>
  <c r="F71" i="10"/>
  <c r="G71" i="10"/>
  <c r="Q71" i="10"/>
  <c r="R71" i="10"/>
  <c r="G72" i="10"/>
  <c r="B72" i="10" s="1"/>
  <c r="H72" i="10"/>
  <c r="T72" i="10"/>
  <c r="F73" i="10"/>
  <c r="G73" i="10"/>
  <c r="B73" i="10" s="1"/>
  <c r="Q73" i="10"/>
  <c r="R73" i="10"/>
  <c r="F74" i="10"/>
  <c r="G74" i="10" s="1"/>
  <c r="B74" i="10" s="1"/>
  <c r="Q74" i="10"/>
  <c r="R74" i="10" s="1"/>
  <c r="S72" i="10" s="1"/>
  <c r="B75" i="10"/>
  <c r="G75" i="10"/>
  <c r="H75" i="10"/>
  <c r="T75" i="10"/>
  <c r="F76" i="10"/>
  <c r="G76" i="10" s="1"/>
  <c r="B76" i="10" s="1"/>
  <c r="Q76" i="10"/>
  <c r="R76" i="10" s="1"/>
  <c r="S75" i="10" s="1"/>
  <c r="F77" i="10"/>
  <c r="G77" i="10"/>
  <c r="B77" i="10" s="1"/>
  <c r="G78" i="10"/>
  <c r="B78" i="10" s="1"/>
  <c r="H78" i="10"/>
  <c r="T78" i="10"/>
  <c r="F79" i="10"/>
  <c r="G79" i="10"/>
  <c r="B79" i="10" s="1"/>
  <c r="Q79" i="10"/>
  <c r="R79" i="10"/>
  <c r="F80" i="10"/>
  <c r="G80" i="10" s="1"/>
  <c r="B80" i="10" s="1"/>
  <c r="Q80" i="10"/>
  <c r="R80" i="10" s="1"/>
  <c r="S78" i="10" s="1"/>
  <c r="B81" i="10"/>
  <c r="G81" i="10"/>
  <c r="H81" i="10"/>
  <c r="T81" i="10"/>
  <c r="F82" i="10"/>
  <c r="G82" i="10" s="1"/>
  <c r="B82" i="10" s="1"/>
  <c r="Q82" i="10"/>
  <c r="R82" i="10" s="1"/>
  <c r="S81" i="10" s="1"/>
  <c r="K85" i="10" s="1"/>
  <c r="Q85" i="10" s="1"/>
  <c r="R85" i="10" s="1"/>
  <c r="S84" i="10" s="1"/>
  <c r="F83" i="10"/>
  <c r="G83" i="10"/>
  <c r="B83" i="10" s="1"/>
  <c r="Q83" i="10"/>
  <c r="R83" i="10"/>
  <c r="G84" i="10"/>
  <c r="B84" i="10" s="1"/>
  <c r="H84" i="10"/>
  <c r="H85" i="10" s="1"/>
  <c r="T84" i="10"/>
  <c r="B85" i="10"/>
  <c r="F85" i="10"/>
  <c r="G85" i="10"/>
  <c r="D86" i="10"/>
  <c r="G86" i="10"/>
  <c r="F36" i="11" s="1"/>
  <c r="F87" i="10"/>
  <c r="G87" i="10" s="1"/>
  <c r="B87" i="10" s="1"/>
  <c r="K87" i="10"/>
  <c r="Q87" i="10"/>
  <c r="R87" i="10" s="1"/>
  <c r="S86" i="10" s="1"/>
  <c r="B88" i="10"/>
  <c r="G88" i="10"/>
  <c r="F37" i="11" s="1"/>
  <c r="H88" i="10"/>
  <c r="T88" i="10"/>
  <c r="F89" i="10"/>
  <c r="G89" i="10" s="1"/>
  <c r="B89" i="10" s="1"/>
  <c r="Q89" i="10"/>
  <c r="R89" i="10" s="1"/>
  <c r="S88" i="10" s="1"/>
  <c r="B90" i="10"/>
  <c r="G90" i="10"/>
  <c r="B91" i="10"/>
  <c r="G91" i="10"/>
  <c r="B92" i="10"/>
  <c r="G92" i="10"/>
  <c r="H92" i="10"/>
  <c r="T92" i="10"/>
  <c r="G93" i="10"/>
  <c r="B93" i="10" s="1"/>
  <c r="Q93" i="10"/>
  <c r="R93" i="10"/>
  <c r="S92" i="10" s="1"/>
  <c r="G94" i="10"/>
  <c r="B94" i="10" s="1"/>
  <c r="Q94" i="10"/>
  <c r="R94" i="10"/>
  <c r="G95" i="10"/>
  <c r="B95" i="10" s="1"/>
  <c r="Q95" i="10"/>
  <c r="R95" i="10"/>
  <c r="G96" i="10"/>
  <c r="B96" i="10" s="1"/>
  <c r="Q96" i="10"/>
  <c r="R96" i="10"/>
  <c r="G97" i="10"/>
  <c r="B97" i="10" s="1"/>
  <c r="H97" i="10"/>
  <c r="T97" i="10"/>
  <c r="B98" i="10"/>
  <c r="G98" i="10"/>
  <c r="Q98" i="10"/>
  <c r="R98" i="10" s="1"/>
  <c r="B99" i="10"/>
  <c r="G99" i="10"/>
  <c r="Q99" i="10"/>
  <c r="R99" i="10" s="1"/>
  <c r="B100" i="10"/>
  <c r="G100" i="10"/>
  <c r="Q100" i="10"/>
  <c r="R100" i="10" s="1"/>
  <c r="B101" i="10"/>
  <c r="G101" i="10"/>
  <c r="Q101" i="10"/>
  <c r="R101" i="10" s="1"/>
  <c r="B102" i="10"/>
  <c r="G102" i="10"/>
  <c r="H102" i="10"/>
  <c r="T102" i="10"/>
  <c r="G103" i="10"/>
  <c r="B103" i="10" s="1"/>
  <c r="Q103" i="10"/>
  <c r="R103" i="10"/>
  <c r="S102" i="10" s="1"/>
  <c r="G104" i="10"/>
  <c r="B104" i="10" s="1"/>
  <c r="Q104" i="10"/>
  <c r="R104" i="10"/>
  <c r="G105" i="10"/>
  <c r="B105" i="10" s="1"/>
  <c r="Q105" i="10"/>
  <c r="R105" i="10"/>
  <c r="G106" i="10"/>
  <c r="B106" i="10" s="1"/>
  <c r="H106" i="10"/>
  <c r="T106" i="10"/>
  <c r="F107" i="10"/>
  <c r="G107" i="10"/>
  <c r="B107" i="10" s="1"/>
  <c r="Q107" i="10"/>
  <c r="R107" i="10"/>
  <c r="F108" i="10"/>
  <c r="G108" i="10" s="1"/>
  <c r="B108" i="10" s="1"/>
  <c r="Q108" i="10"/>
  <c r="R108" i="10" s="1"/>
  <c r="S106" i="10" s="1"/>
  <c r="B109" i="10"/>
  <c r="G109" i="10"/>
  <c r="H109" i="10"/>
  <c r="T109" i="10"/>
  <c r="G110" i="10"/>
  <c r="B110" i="10" s="1"/>
  <c r="Q110" i="10"/>
  <c r="R110" i="10"/>
  <c r="S109" i="10" s="1"/>
  <c r="G111" i="10"/>
  <c r="B111" i="10" s="1"/>
  <c r="Q111" i="10"/>
  <c r="R111" i="10"/>
  <c r="G112" i="10"/>
  <c r="B112" i="10" s="1"/>
  <c r="Q112" i="10"/>
  <c r="R112" i="10"/>
  <c r="G113" i="10"/>
  <c r="F45" i="11" s="1"/>
  <c r="H113" i="10"/>
  <c r="T113" i="10"/>
  <c r="B114" i="10"/>
  <c r="G114" i="10"/>
  <c r="Q114" i="10"/>
  <c r="R114" i="10" s="1"/>
  <c r="S113" i="10" s="1"/>
  <c r="K119" i="10" s="1"/>
  <c r="Q119" i="10" s="1"/>
  <c r="R119" i="10" s="1"/>
  <c r="S118" i="10" s="1"/>
  <c r="B115" i="10"/>
  <c r="G115" i="10"/>
  <c r="Q115" i="10"/>
  <c r="R115" i="10" s="1"/>
  <c r="B116" i="10"/>
  <c r="G116" i="10"/>
  <c r="Q116" i="10"/>
  <c r="R116" i="10" s="1"/>
  <c r="B117" i="10"/>
  <c r="G117" i="10"/>
  <c r="Q117" i="10"/>
  <c r="R117" i="10" s="1"/>
  <c r="B118" i="10"/>
  <c r="G118" i="10"/>
  <c r="F46" i="11" s="1"/>
  <c r="H118" i="10"/>
  <c r="H119" i="10" s="1"/>
  <c r="T118" i="10"/>
  <c r="F119" i="10"/>
  <c r="G119" i="10" s="1"/>
  <c r="B119" i="10" s="1"/>
  <c r="B120" i="10"/>
  <c r="G120" i="10"/>
  <c r="B121" i="10"/>
  <c r="G121" i="10"/>
  <c r="H121" i="10"/>
  <c r="T121" i="10"/>
  <c r="F122" i="10"/>
  <c r="G122" i="10" s="1"/>
  <c r="B122" i="10" s="1"/>
  <c r="Q122" i="10"/>
  <c r="R122" i="10" s="1"/>
  <c r="S121" i="10" s="1"/>
  <c r="B123" i="10"/>
  <c r="G123" i="10"/>
  <c r="H123" i="10"/>
  <c r="T123" i="10"/>
  <c r="F124" i="10"/>
  <c r="G124" i="10" s="1"/>
  <c r="B124" i="10" s="1"/>
  <c r="Q124" i="10"/>
  <c r="R124" i="10" s="1"/>
  <c r="S123" i="10" s="1"/>
  <c r="B125" i="10"/>
  <c r="G125" i="10"/>
  <c r="H125" i="10"/>
  <c r="T125" i="10"/>
  <c r="F126" i="10"/>
  <c r="G126" i="10" s="1"/>
  <c r="B126" i="10" s="1"/>
  <c r="Q126" i="10"/>
  <c r="R126" i="10" s="1"/>
  <c r="S125" i="10" s="1"/>
  <c r="B127" i="10"/>
  <c r="G127" i="10"/>
  <c r="H127" i="10"/>
  <c r="T127" i="10"/>
  <c r="F128" i="10"/>
  <c r="G128" i="10" s="1"/>
  <c r="B128" i="10" s="1"/>
  <c r="Q128" i="10"/>
  <c r="R128" i="10" s="1"/>
  <c r="S127" i="10" s="1"/>
  <c r="B129" i="10"/>
  <c r="G129" i="10"/>
  <c r="H129" i="10"/>
  <c r="T129" i="10"/>
  <c r="F130" i="10"/>
  <c r="G130" i="10" s="1"/>
  <c r="B130" i="10" s="1"/>
  <c r="Q130" i="10"/>
  <c r="R130" i="10" s="1"/>
  <c r="S129" i="10" s="1"/>
  <c r="B131" i="10"/>
  <c r="G131" i="10"/>
  <c r="H131" i="10"/>
  <c r="T131" i="10"/>
  <c r="F132" i="10"/>
  <c r="G132" i="10" s="1"/>
  <c r="B132" i="10" s="1"/>
  <c r="Q132" i="10"/>
  <c r="R132" i="10" s="1"/>
  <c r="S131" i="10" s="1"/>
  <c r="K134" i="10" s="1"/>
  <c r="Q134" i="10" s="1"/>
  <c r="R134" i="10" s="1"/>
  <c r="S133" i="10" s="1"/>
  <c r="B133" i="10"/>
  <c r="G133" i="10"/>
  <c r="H133" i="10"/>
  <c r="T133" i="10"/>
  <c r="F134" i="10"/>
  <c r="G134" i="10" s="1"/>
  <c r="B134" i="10" s="1"/>
  <c r="H134" i="10"/>
  <c r="B135" i="10"/>
  <c r="G135" i="10"/>
  <c r="B136" i="10"/>
  <c r="G136" i="10"/>
  <c r="H136" i="10"/>
  <c r="T136" i="10"/>
  <c r="F137" i="10"/>
  <c r="G137" i="10" s="1"/>
  <c r="B137" i="10" s="1"/>
  <c r="Q137" i="10"/>
  <c r="R137" i="10" s="1"/>
  <c r="S136" i="10" s="1"/>
  <c r="B138" i="10"/>
  <c r="G138" i="10"/>
  <c r="F57" i="11" s="1"/>
  <c r="H138" i="10"/>
  <c r="T138" i="10"/>
  <c r="F139" i="10"/>
  <c r="G139" i="10" s="1"/>
  <c r="B139" i="10" s="1"/>
  <c r="Q139" i="10"/>
  <c r="R139" i="10" s="1"/>
  <c r="S138" i="10" s="1"/>
  <c r="K141" i="10" s="1"/>
  <c r="Q141" i="10" s="1"/>
  <c r="R141" i="10" s="1"/>
  <c r="S140" i="10" s="1"/>
  <c r="B140" i="10"/>
  <c r="G140" i="10"/>
  <c r="F58" i="11" s="1"/>
  <c r="H140" i="10"/>
  <c r="T140" i="10"/>
  <c r="F141" i="10"/>
  <c r="G141" i="10" s="1"/>
  <c r="B141" i="10" s="1"/>
  <c r="G142" i="10"/>
  <c r="F59" i="11" s="1"/>
  <c r="H142" i="10"/>
  <c r="S142" i="10"/>
  <c r="T142" i="10"/>
  <c r="F143" i="10"/>
  <c r="G143" i="10"/>
  <c r="B143" i="10" s="1"/>
  <c r="Q143" i="10"/>
  <c r="R143" i="10"/>
  <c r="G144" i="10"/>
  <c r="H144" i="10"/>
  <c r="T144" i="10"/>
  <c r="B145" i="10"/>
  <c r="F145" i="10"/>
  <c r="G145" i="10"/>
  <c r="Q145" i="10"/>
  <c r="R145" i="10"/>
  <c r="S144" i="10" s="1"/>
  <c r="G146" i="10"/>
  <c r="F61" i="11" s="1"/>
  <c r="H146" i="10"/>
  <c r="S146" i="10"/>
  <c r="T146" i="10"/>
  <c r="F147" i="10"/>
  <c r="G147" i="10"/>
  <c r="B147" i="10" s="1"/>
  <c r="Q147" i="10"/>
  <c r="R147" i="10"/>
  <c r="G148" i="10"/>
  <c r="B148" i="10" s="1"/>
  <c r="G149" i="10"/>
  <c r="B149" i="10" s="1"/>
  <c r="H149" i="10"/>
  <c r="T149" i="10"/>
  <c r="F150" i="10"/>
  <c r="G150" i="10"/>
  <c r="B150" i="10" s="1"/>
  <c r="Q150" i="10"/>
  <c r="R150" i="10"/>
  <c r="F151" i="10"/>
  <c r="G151" i="10" s="1"/>
  <c r="B151" i="10" s="1"/>
  <c r="K151" i="10"/>
  <c r="Q151" i="10" s="1"/>
  <c r="R151" i="10"/>
  <c r="S149" i="10" s="1"/>
  <c r="F152" i="10"/>
  <c r="G152" i="10" s="1"/>
  <c r="B152" i="10" s="1"/>
  <c r="Q152" i="10"/>
  <c r="R152" i="10" s="1"/>
  <c r="F153" i="10"/>
  <c r="G153" i="10"/>
  <c r="B153" i="10" s="1"/>
  <c r="Q153" i="10"/>
  <c r="R153" i="10"/>
  <c r="B154" i="10"/>
  <c r="D154" i="10"/>
  <c r="G154" i="10"/>
  <c r="F64" i="11" s="1"/>
  <c r="F155" i="10"/>
  <c r="G155" i="10" s="1"/>
  <c r="B155" i="10" s="1"/>
  <c r="K155" i="10"/>
  <c r="Q155" i="10" s="1"/>
  <c r="R155" i="10" s="1"/>
  <c r="F156" i="10"/>
  <c r="G156" i="10" s="1"/>
  <c r="B156" i="10" s="1"/>
  <c r="K156" i="10"/>
  <c r="Q156" i="10" s="1"/>
  <c r="R156" i="10" s="1"/>
  <c r="G157" i="10"/>
  <c r="F65" i="11" s="1"/>
  <c r="H157" i="10"/>
  <c r="H158" i="10" s="1"/>
  <c r="T157" i="10"/>
  <c r="F158" i="10"/>
  <c r="G158" i="10"/>
  <c r="B158" i="10" s="1"/>
  <c r="Q158" i="10"/>
  <c r="R158" i="10" s="1"/>
  <c r="S157" i="10" s="1"/>
  <c r="B159" i="10"/>
  <c r="G159" i="10"/>
  <c r="F66" i="11" s="1"/>
  <c r="H159" i="10"/>
  <c r="T159" i="10"/>
  <c r="F160" i="10"/>
  <c r="G160" i="10" s="1"/>
  <c r="B160" i="10" s="1"/>
  <c r="K160" i="10"/>
  <c r="Q160" i="10" s="1"/>
  <c r="R160" i="10" s="1"/>
  <c r="F161" i="10"/>
  <c r="G161" i="10" s="1"/>
  <c r="B161" i="10" s="1"/>
  <c r="Q161" i="10"/>
  <c r="R161" i="10" s="1"/>
  <c r="B162" i="10"/>
  <c r="F162" i="10"/>
  <c r="G162" i="10"/>
  <c r="Q162" i="10"/>
  <c r="R162" i="10"/>
  <c r="G163" i="10"/>
  <c r="F67" i="11" s="1"/>
  <c r="H163" i="10"/>
  <c r="S163" i="10"/>
  <c r="T163" i="10"/>
  <c r="F164" i="10"/>
  <c r="G164" i="10"/>
  <c r="B164" i="10" s="1"/>
  <c r="H164" i="10"/>
  <c r="Q164" i="10"/>
  <c r="R164" i="10" s="1"/>
  <c r="B165" i="10"/>
  <c r="G165" i="10"/>
  <c r="B166" i="10"/>
  <c r="G166" i="10"/>
  <c r="B167" i="10"/>
  <c r="G167" i="10"/>
  <c r="H167" i="10"/>
  <c r="T167" i="10"/>
  <c r="F168" i="10"/>
  <c r="G168" i="10" s="1"/>
  <c r="B168" i="10" s="1"/>
  <c r="Q168" i="10"/>
  <c r="R168" i="10" s="1"/>
  <c r="S167" i="10" s="1"/>
  <c r="D169" i="10"/>
  <c r="G169" i="10"/>
  <c r="B170" i="10"/>
  <c r="F170" i="10"/>
  <c r="G170" i="10" s="1"/>
  <c r="Q170" i="10"/>
  <c r="R170" i="10"/>
  <c r="F171" i="10"/>
  <c r="G171" i="10" s="1"/>
  <c r="B171" i="10" s="1"/>
  <c r="Q171" i="10"/>
  <c r="R171" i="10" s="1"/>
  <c r="B172" i="10"/>
  <c r="G172" i="10"/>
  <c r="B173" i="10"/>
  <c r="G173" i="10"/>
  <c r="B174" i="10"/>
  <c r="G174" i="10"/>
  <c r="F175" i="10"/>
  <c r="G175" i="10" s="1"/>
  <c r="B175" i="10" s="1"/>
  <c r="Q175" i="10"/>
  <c r="R175" i="10" s="1"/>
  <c r="S174" i="10" s="1"/>
  <c r="B176" i="10"/>
  <c r="G176" i="10"/>
  <c r="H176" i="10"/>
  <c r="H177" i="10" s="1"/>
  <c r="T176" i="10"/>
  <c r="U176" i="10"/>
  <c r="B177" i="10"/>
  <c r="F177" i="10"/>
  <c r="G177" i="10" s="1"/>
  <c r="Q177" i="10"/>
  <c r="R177" i="10" s="1"/>
  <c r="S176" i="10" s="1"/>
  <c r="B178" i="10"/>
  <c r="G178" i="10"/>
  <c r="H178" i="10"/>
  <c r="H179" i="10" s="1"/>
  <c r="T178" i="10"/>
  <c r="F179" i="10"/>
  <c r="G179" i="10" s="1"/>
  <c r="B179" i="10" s="1"/>
  <c r="Q179" i="10"/>
  <c r="R179" i="10"/>
  <c r="S178" i="10" s="1"/>
  <c r="B180" i="10"/>
  <c r="G180" i="10"/>
  <c r="H180" i="10"/>
  <c r="T180" i="10"/>
  <c r="U180" i="10"/>
  <c r="F181" i="10"/>
  <c r="G181" i="10" s="1"/>
  <c r="B181" i="10" s="1"/>
  <c r="Q181" i="10"/>
  <c r="R181" i="10" s="1"/>
  <c r="S180" i="10" s="1"/>
  <c r="B182" i="10"/>
  <c r="G182" i="10"/>
  <c r="H182" i="10"/>
  <c r="T182" i="10"/>
  <c r="U182" i="10"/>
  <c r="F183" i="10"/>
  <c r="G183" i="10"/>
  <c r="B183" i="10" s="1"/>
  <c r="Q183" i="10"/>
  <c r="R183" i="10" s="1"/>
  <c r="S182" i="10" s="1"/>
  <c r="G184" i="10"/>
  <c r="B184" i="10" s="1"/>
  <c r="B185" i="10"/>
  <c r="G185" i="10"/>
  <c r="H185" i="10"/>
  <c r="T185" i="10"/>
  <c r="F186" i="10"/>
  <c r="G186" i="10"/>
  <c r="B186" i="10" s="1"/>
  <c r="Q186" i="10"/>
  <c r="R186" i="10" s="1"/>
  <c r="S185" i="10" s="1"/>
  <c r="F187" i="10"/>
  <c r="G187" i="10" s="1"/>
  <c r="B187" i="10" s="1"/>
  <c r="Q187" i="10"/>
  <c r="R187" i="10" s="1"/>
  <c r="F188" i="10"/>
  <c r="G188" i="10" s="1"/>
  <c r="B188" i="10" s="1"/>
  <c r="Q188" i="10"/>
  <c r="R188" i="10"/>
  <c r="F189" i="10"/>
  <c r="G189" i="10" s="1"/>
  <c r="B189" i="10" s="1"/>
  <c r="Q189" i="10"/>
  <c r="R189" i="10" s="1"/>
  <c r="F190" i="10"/>
  <c r="G190" i="10"/>
  <c r="B190" i="10" s="1"/>
  <c r="Q190" i="10"/>
  <c r="R190" i="10" s="1"/>
  <c r="F191" i="10"/>
  <c r="G191" i="10" s="1"/>
  <c r="B191" i="10" s="1"/>
  <c r="Q191" i="10"/>
  <c r="R191" i="10" s="1"/>
  <c r="B192" i="10"/>
  <c r="G192" i="10"/>
  <c r="F81" i="11" s="1"/>
  <c r="H192" i="10"/>
  <c r="T192" i="10"/>
  <c r="F193" i="10"/>
  <c r="G193" i="10" s="1"/>
  <c r="B193" i="10" s="1"/>
  <c r="H193" i="10"/>
  <c r="I193" i="10"/>
  <c r="B194" i="10"/>
  <c r="G194" i="10"/>
  <c r="D195" i="10"/>
  <c r="G195" i="10"/>
  <c r="B195" i="10" s="1"/>
  <c r="F196" i="10"/>
  <c r="G196" i="10" s="1"/>
  <c r="B196" i="10" s="1"/>
  <c r="K196" i="10"/>
  <c r="Q196" i="10" s="1"/>
  <c r="R196" i="10" s="1"/>
  <c r="S195" i="10" s="1"/>
  <c r="B197" i="10"/>
  <c r="G197" i="10"/>
  <c r="H197" i="10"/>
  <c r="T197" i="10"/>
  <c r="F198" i="10"/>
  <c r="G198" i="10" s="1"/>
  <c r="B198" i="10" s="1"/>
  <c r="H198" i="10"/>
  <c r="K198" i="10"/>
  <c r="Q198" i="10" s="1"/>
  <c r="R198" i="10" s="1"/>
  <c r="S197" i="10" s="1"/>
  <c r="B199" i="10"/>
  <c r="G199" i="10"/>
  <c r="F85" i="11" s="1"/>
  <c r="H199" i="10"/>
  <c r="T199" i="10"/>
  <c r="F200" i="10"/>
  <c r="G200" i="10" s="1"/>
  <c r="B200" i="10" s="1"/>
  <c r="H200" i="10"/>
  <c r="Q200" i="10"/>
  <c r="R200" i="10" s="1"/>
  <c r="S199" i="10" s="1"/>
  <c r="D201" i="10"/>
  <c r="G201" i="10"/>
  <c r="F86" i="11" s="1"/>
  <c r="F202" i="10"/>
  <c r="G202" i="10" s="1"/>
  <c r="B202" i="10" s="1"/>
  <c r="Q202" i="10"/>
  <c r="R202" i="10" s="1"/>
  <c r="S201" i="10" s="1"/>
  <c r="D203" i="10"/>
  <c r="G203" i="10"/>
  <c r="F87" i="11" s="1"/>
  <c r="F204" i="10"/>
  <c r="G204" i="10" s="1"/>
  <c r="B204" i="10" s="1"/>
  <c r="Q204" i="10"/>
  <c r="R204" i="10" s="1"/>
  <c r="S203" i="10" s="1"/>
  <c r="D205" i="10"/>
  <c r="G205" i="10"/>
  <c r="F88" i="11" s="1"/>
  <c r="V205" i="10"/>
  <c r="F206" i="10"/>
  <c r="G206" i="10"/>
  <c r="B206" i="10" s="1"/>
  <c r="Q206" i="10"/>
  <c r="R206" i="10" s="1"/>
  <c r="S205" i="10" s="1"/>
  <c r="B207" i="10"/>
  <c r="G207" i="10"/>
  <c r="F89" i="11" s="1"/>
  <c r="H207" i="10"/>
  <c r="T207" i="10"/>
  <c r="F208" i="10"/>
  <c r="G208" i="10" s="1"/>
  <c r="B208" i="10" s="1"/>
  <c r="H208" i="10"/>
  <c r="K208" i="10"/>
  <c r="Q208" i="10" s="1"/>
  <c r="R208" i="10" s="1"/>
  <c r="S207" i="10" s="1"/>
  <c r="B209" i="10"/>
  <c r="G209" i="10"/>
  <c r="B210" i="10"/>
  <c r="G210" i="10"/>
  <c r="H210" i="10"/>
  <c r="T210" i="10"/>
  <c r="F211" i="10"/>
  <c r="G211" i="10" s="1"/>
  <c r="B211" i="10" s="1"/>
  <c r="B212" i="10"/>
  <c r="G212" i="10"/>
  <c r="H212" i="10"/>
  <c r="T212" i="10"/>
  <c r="F213" i="10"/>
  <c r="G213" i="10"/>
  <c r="B213" i="10" s="1"/>
  <c r="B214" i="10"/>
  <c r="G214" i="10"/>
  <c r="H214" i="10"/>
  <c r="T214" i="10"/>
  <c r="F215" i="10"/>
  <c r="G215" i="10"/>
  <c r="B215" i="10" s="1"/>
  <c r="B216" i="10"/>
  <c r="D216" i="10"/>
  <c r="G216" i="10"/>
  <c r="F217" i="10"/>
  <c r="G217" i="10"/>
  <c r="B217" i="10" s="1"/>
  <c r="Q217" i="10"/>
  <c r="R217" i="10" s="1"/>
  <c r="S216" i="10" s="1"/>
  <c r="G218" i="10"/>
  <c r="H218" i="10"/>
  <c r="T218" i="10"/>
  <c r="F219" i="10"/>
  <c r="G219" i="10" s="1"/>
  <c r="B219" i="10" s="1"/>
  <c r="Q219" i="10"/>
  <c r="R219" i="10"/>
  <c r="S218" i="10" s="1"/>
  <c r="B220" i="10"/>
  <c r="G220" i="10"/>
  <c r="F96" i="11" s="1"/>
  <c r="H220" i="10"/>
  <c r="T220" i="10"/>
  <c r="F221" i="10"/>
  <c r="G221" i="10"/>
  <c r="B221" i="10" s="1"/>
  <c r="Q221" i="10"/>
  <c r="R221" i="10" s="1"/>
  <c r="S220" i="10" s="1"/>
  <c r="G222" i="10"/>
  <c r="H222" i="10"/>
  <c r="H223" i="10" s="1"/>
  <c r="T222" i="10"/>
  <c r="B223" i="10"/>
  <c r="F223" i="10"/>
  <c r="G223" i="10" s="1"/>
  <c r="Q223" i="10"/>
  <c r="R223" i="10"/>
  <c r="S222" i="10" s="1"/>
  <c r="D224" i="10"/>
  <c r="G224" i="10"/>
  <c r="B225" i="10"/>
  <c r="F225" i="10"/>
  <c r="G225" i="10" s="1"/>
  <c r="K225" i="10"/>
  <c r="Q225" i="10"/>
  <c r="R225" i="10" s="1"/>
  <c r="S224" i="10" s="1"/>
  <c r="D226" i="10"/>
  <c r="T226" i="10" s="1"/>
  <c r="G226" i="10"/>
  <c r="F227" i="10"/>
  <c r="G227" i="10" s="1"/>
  <c r="B227" i="10" s="1"/>
  <c r="K227" i="10"/>
  <c r="Q227" i="10" s="1"/>
  <c r="R227" i="10" s="1"/>
  <c r="S226" i="10" s="1"/>
  <c r="G228" i="10"/>
  <c r="B228" i="10" s="1"/>
  <c r="B229" i="10"/>
  <c r="G229" i="10"/>
  <c r="H229" i="10"/>
  <c r="H230" i="10" s="1"/>
  <c r="S229" i="10"/>
  <c r="T229" i="10"/>
  <c r="F230" i="10"/>
  <c r="G230" i="10"/>
  <c r="B230" i="10" s="1"/>
  <c r="Q230" i="10"/>
  <c r="R230" i="10"/>
  <c r="B231" i="10"/>
  <c r="G231" i="10"/>
  <c r="H231" i="10"/>
  <c r="S231" i="10"/>
  <c r="T231" i="10"/>
  <c r="F232" i="10"/>
  <c r="G232" i="10"/>
  <c r="B232" i="10" s="1"/>
  <c r="H232" i="10"/>
  <c r="Q232" i="10"/>
  <c r="R232" i="10" s="1"/>
  <c r="G233" i="10"/>
  <c r="B233" i="10" s="1"/>
  <c r="H233" i="10"/>
  <c r="T233" i="10"/>
  <c r="F234" i="10"/>
  <c r="G234" i="10" s="1"/>
  <c r="B234" i="10" s="1"/>
  <c r="H234" i="10"/>
  <c r="Q234" i="10"/>
  <c r="R234" i="10" s="1"/>
  <c r="S233" i="10" s="1"/>
  <c r="G235" i="10"/>
  <c r="B235" i="10" s="1"/>
  <c r="H235" i="10"/>
  <c r="H236" i="10" s="1"/>
  <c r="T235" i="10"/>
  <c r="F236" i="10"/>
  <c r="G236" i="10" s="1"/>
  <c r="B236" i="10" s="1"/>
  <c r="Q236" i="10"/>
  <c r="R236" i="10" s="1"/>
  <c r="S235" i="10" s="1"/>
  <c r="B237" i="10"/>
  <c r="G237" i="10"/>
  <c r="H237" i="10"/>
  <c r="H238" i="10" s="1"/>
  <c r="S237" i="10"/>
  <c r="T237" i="10"/>
  <c r="F238" i="10"/>
  <c r="G238" i="10"/>
  <c r="B238" i="10" s="1"/>
  <c r="Q238" i="10"/>
  <c r="R238" i="10"/>
  <c r="B239" i="10"/>
  <c r="G239" i="10"/>
  <c r="G240" i="10"/>
  <c r="B240" i="10" s="1"/>
  <c r="H240" i="10"/>
  <c r="H241" i="10" s="1"/>
  <c r="T240" i="10"/>
  <c r="B241" i="10"/>
  <c r="F241" i="10"/>
  <c r="G241" i="10" s="1"/>
  <c r="Q241" i="10"/>
  <c r="R241" i="10"/>
  <c r="S240" i="10" s="1"/>
  <c r="B242" i="10"/>
  <c r="G242" i="10"/>
  <c r="H242" i="10"/>
  <c r="H243" i="10" s="1"/>
  <c r="T242" i="10"/>
  <c r="F243" i="10"/>
  <c r="G243" i="10" s="1"/>
  <c r="B243" i="10" s="1"/>
  <c r="Q243" i="10"/>
  <c r="R243" i="10"/>
  <c r="S242" i="10" s="1"/>
  <c r="B244" i="10"/>
  <c r="G244" i="10"/>
  <c r="H244" i="10"/>
  <c r="S244" i="10"/>
  <c r="T244" i="10"/>
  <c r="F245" i="10"/>
  <c r="G245" i="10"/>
  <c r="B245" i="10" s="1"/>
  <c r="H245" i="10"/>
  <c r="Q245" i="10"/>
  <c r="R245" i="10" s="1"/>
  <c r="G246" i="10"/>
  <c r="B246" i="10" s="1"/>
  <c r="H246" i="10"/>
  <c r="T246" i="10"/>
  <c r="F247" i="10"/>
  <c r="G247" i="10" s="1"/>
  <c r="B247" i="10" s="1"/>
  <c r="H247" i="10"/>
  <c r="Q247" i="10"/>
  <c r="R247" i="10" s="1"/>
  <c r="S246" i="10" s="1"/>
  <c r="G248" i="10"/>
  <c r="B248" i="10" s="1"/>
  <c r="H248" i="10"/>
  <c r="H249" i="10" s="1"/>
  <c r="T248" i="10"/>
  <c r="B249" i="10"/>
  <c r="F249" i="10"/>
  <c r="G249" i="10" s="1"/>
  <c r="Q249" i="10"/>
  <c r="R249" i="10"/>
  <c r="S248" i="10" s="1"/>
  <c r="B250" i="10"/>
  <c r="G250" i="10"/>
  <c r="H250" i="10"/>
  <c r="H251" i="10" s="1"/>
  <c r="S250" i="10"/>
  <c r="T250" i="10"/>
  <c r="F251" i="10"/>
  <c r="G251" i="10"/>
  <c r="B251" i="10" s="1"/>
  <c r="Q251" i="10"/>
  <c r="R251" i="10"/>
  <c r="B252" i="10"/>
  <c r="G252" i="10"/>
  <c r="H252" i="10"/>
  <c r="S252" i="10"/>
  <c r="T252" i="10"/>
  <c r="F253" i="10"/>
  <c r="G253" i="10"/>
  <c r="B253" i="10" s="1"/>
  <c r="H253" i="10"/>
  <c r="Q253" i="10"/>
  <c r="R253" i="10" s="1"/>
  <c r="G254" i="10"/>
  <c r="B254" i="10" s="1"/>
  <c r="B255" i="10"/>
  <c r="G255" i="10"/>
  <c r="H255" i="10"/>
  <c r="T255" i="10"/>
  <c r="F256" i="10"/>
  <c r="G256" i="10"/>
  <c r="B256" i="10" s="1"/>
  <c r="Q256" i="10"/>
  <c r="R256" i="10" s="1"/>
  <c r="S255" i="10" s="1"/>
  <c r="B257" i="10"/>
  <c r="F257" i="10"/>
  <c r="G257" i="10" s="1"/>
  <c r="Q257" i="10"/>
  <c r="R257" i="10"/>
  <c r="B258" i="10"/>
  <c r="F258" i="10"/>
  <c r="G258" i="10" s="1"/>
  <c r="Q258" i="10"/>
  <c r="R258" i="10"/>
  <c r="F259" i="10"/>
  <c r="G259" i="10"/>
  <c r="B259" i="10" s="1"/>
  <c r="Q259" i="10"/>
  <c r="R259" i="10" s="1"/>
  <c r="G260" i="10"/>
  <c r="B260" i="10" s="1"/>
  <c r="H260" i="10"/>
  <c r="T260" i="10"/>
  <c r="F261" i="10"/>
  <c r="G261" i="10" s="1"/>
  <c r="B261" i="10" s="1"/>
  <c r="Q261" i="10"/>
  <c r="R261" i="10"/>
  <c r="F262" i="10"/>
  <c r="G262" i="10" s="1"/>
  <c r="B262" i="10" s="1"/>
  <c r="Q262" i="10"/>
  <c r="R262" i="10" s="1"/>
  <c r="F263" i="10"/>
  <c r="G263" i="10"/>
  <c r="B263" i="10" s="1"/>
  <c r="Q263" i="10"/>
  <c r="R263" i="10" s="1"/>
  <c r="G264" i="10"/>
  <c r="B264" i="10" s="1"/>
  <c r="B265" i="10"/>
  <c r="G265" i="10"/>
  <c r="H265" i="10"/>
  <c r="T265" i="10"/>
  <c r="F266" i="10"/>
  <c r="G266" i="10"/>
  <c r="B266" i="10" s="1"/>
  <c r="H266" i="10"/>
  <c r="Q266" i="10"/>
  <c r="R266" i="10" s="1"/>
  <c r="S265" i="10" s="1"/>
  <c r="B267" i="10"/>
  <c r="G267" i="10"/>
  <c r="H267" i="10"/>
  <c r="T267" i="10"/>
  <c r="B268" i="10"/>
  <c r="F268" i="10"/>
  <c r="G268" i="10" s="1"/>
  <c r="H268" i="10"/>
  <c r="Q268" i="10"/>
  <c r="R268" i="10" s="1"/>
  <c r="S267" i="10" s="1"/>
  <c r="G269" i="10"/>
  <c r="B269" i="10" s="1"/>
  <c r="H269" i="10"/>
  <c r="H270" i="10" s="1"/>
  <c r="T269" i="10"/>
  <c r="F270" i="10"/>
  <c r="G270" i="10" s="1"/>
  <c r="B270" i="10" s="1"/>
  <c r="Q270" i="10"/>
  <c r="R270" i="10" s="1"/>
  <c r="S269" i="10" s="1"/>
  <c r="B271" i="10"/>
  <c r="G271" i="10"/>
  <c r="H271" i="10"/>
  <c r="H272" i="10" s="1"/>
  <c r="T271" i="10"/>
  <c r="F272" i="10"/>
  <c r="G272" i="10" s="1"/>
  <c r="B272" i="10" s="1"/>
  <c r="Q272" i="10"/>
  <c r="R272" i="10"/>
  <c r="S271" i="10" s="1"/>
  <c r="B273" i="10"/>
  <c r="G273" i="10"/>
  <c r="H273" i="10"/>
  <c r="B274" i="10"/>
  <c r="F274" i="10"/>
  <c r="G274" i="10" s="1"/>
  <c r="H274" i="10"/>
  <c r="Q274" i="10"/>
  <c r="R274" i="10" s="1"/>
  <c r="S273" i="10" s="1"/>
  <c r="G275" i="10"/>
  <c r="B276" i="10"/>
  <c r="G276" i="10"/>
  <c r="F124" i="11" s="1"/>
  <c r="H276" i="10"/>
  <c r="S276" i="10"/>
  <c r="T276" i="10"/>
  <c r="F277" i="10"/>
  <c r="G277" i="10"/>
  <c r="B277" i="10" s="1"/>
  <c r="H277" i="10"/>
  <c r="Q277" i="10"/>
  <c r="R277" i="10" s="1"/>
  <c r="B278" i="10"/>
  <c r="D278" i="10"/>
  <c r="T278" i="10" s="1"/>
  <c r="G278" i="10"/>
  <c r="F125" i="11" s="1"/>
  <c r="S278" i="10"/>
  <c r="F279" i="10"/>
  <c r="G279" i="10"/>
  <c r="B279" i="10" s="1"/>
  <c r="Q279" i="10"/>
  <c r="R279" i="10" s="1"/>
  <c r="G280" i="10"/>
  <c r="F126" i="11" s="1"/>
  <c r="H280" i="10"/>
  <c r="T280" i="10"/>
  <c r="F281" i="10"/>
  <c r="G281" i="10" s="1"/>
  <c r="B281" i="10" s="1"/>
  <c r="H281" i="10"/>
  <c r="Q281" i="10"/>
  <c r="R281" i="10" s="1"/>
  <c r="S280" i="10" s="1"/>
  <c r="G282" i="10"/>
  <c r="B283" i="10"/>
  <c r="G283" i="10"/>
  <c r="F128" i="11" s="1"/>
  <c r="H283" i="10"/>
  <c r="T283" i="10"/>
  <c r="F284" i="10"/>
  <c r="G284" i="10"/>
  <c r="B284" i="10" s="1"/>
  <c r="H284" i="10"/>
  <c r="Q284" i="10"/>
  <c r="R284" i="10" s="1"/>
  <c r="S283" i="10" s="1"/>
  <c r="B285" i="10"/>
  <c r="G285" i="10"/>
  <c r="F129" i="11" s="1"/>
  <c r="H285" i="10"/>
  <c r="T285" i="10"/>
  <c r="B286" i="10"/>
  <c r="F286" i="10"/>
  <c r="G286" i="10" s="1"/>
  <c r="H286" i="10"/>
  <c r="Q286" i="10"/>
  <c r="R286" i="10" s="1"/>
  <c r="S285" i="10" s="1"/>
  <c r="G287" i="10"/>
  <c r="H287" i="10"/>
  <c r="H288" i="10" s="1"/>
  <c r="T287" i="10"/>
  <c r="B288" i="10"/>
  <c r="F288" i="10"/>
  <c r="G288" i="10" s="1"/>
  <c r="Q288" i="10"/>
  <c r="R288" i="10"/>
  <c r="S287" i="10" s="1"/>
  <c r="B289" i="10"/>
  <c r="G289" i="10"/>
  <c r="F131" i="11" s="1"/>
  <c r="H289" i="10"/>
  <c r="H290" i="10" s="1"/>
  <c r="T289" i="10"/>
  <c r="F290" i="10"/>
  <c r="G290" i="10"/>
  <c r="B290" i="10" s="1"/>
  <c r="Q290" i="10"/>
  <c r="R290" i="10"/>
  <c r="S289" i="10" s="1"/>
  <c r="B291" i="10"/>
  <c r="D291" i="10"/>
  <c r="G291" i="10"/>
  <c r="F132" i="11" s="1"/>
  <c r="F292" i="10"/>
  <c r="G292" i="10"/>
  <c r="B292" i="10" s="1"/>
  <c r="Q292" i="10"/>
  <c r="R292" i="10"/>
  <c r="S291" i="10" s="1"/>
  <c r="B293" i="10"/>
  <c r="G293" i="10"/>
  <c r="F133" i="11" s="1"/>
  <c r="D294" i="10"/>
  <c r="T294" i="10" s="1"/>
  <c r="G294" i="10"/>
  <c r="F295" i="10"/>
  <c r="G295" i="10" s="1"/>
  <c r="B295" i="10" s="1"/>
  <c r="Q295" i="10"/>
  <c r="R295" i="10" s="1"/>
  <c r="S294" i="10" s="1"/>
  <c r="D296" i="10"/>
  <c r="T296" i="10" s="1"/>
  <c r="G296" i="10"/>
  <c r="F297" i="10"/>
  <c r="G297" i="10" s="1"/>
  <c r="B297" i="10" s="1"/>
  <c r="Q297" i="10"/>
  <c r="R297" i="10" s="1"/>
  <c r="S296" i="10" s="1"/>
  <c r="D298" i="10"/>
  <c r="G298" i="10"/>
  <c r="F299" i="10"/>
  <c r="G299" i="10" s="1"/>
  <c r="B299" i="10" s="1"/>
  <c r="Q299" i="10"/>
  <c r="R299" i="10" s="1"/>
  <c r="S298" i="10" s="1"/>
  <c r="G300" i="10"/>
  <c r="H300" i="10"/>
  <c r="H301" i="10" s="1"/>
  <c r="T300" i="10"/>
  <c r="B301" i="10"/>
  <c r="F301" i="10"/>
  <c r="G301" i="10" s="1"/>
  <c r="Q301" i="10"/>
  <c r="R301" i="10"/>
  <c r="S300" i="10" s="1"/>
  <c r="B302" i="10"/>
  <c r="D303" i="10"/>
  <c r="G303" i="10"/>
  <c r="B304" i="10"/>
  <c r="F304" i="10"/>
  <c r="G304" i="10" s="1"/>
  <c r="Q304" i="10"/>
  <c r="R304" i="10"/>
  <c r="S303" i="10" s="1"/>
  <c r="B305" i="10"/>
  <c r="G305" i="10"/>
  <c r="F140" i="11" s="1"/>
  <c r="H305" i="10"/>
  <c r="T305" i="10"/>
  <c r="F306" i="10"/>
  <c r="G306" i="10"/>
  <c r="B306" i="10" s="1"/>
  <c r="B307" i="10"/>
  <c r="G307" i="10"/>
  <c r="F141" i="11" s="1"/>
  <c r="H307" i="10"/>
  <c r="T307" i="10"/>
  <c r="F308" i="10"/>
  <c r="G308" i="10"/>
  <c r="B308" i="10" s="1"/>
  <c r="Q308" i="10"/>
  <c r="R308" i="10" s="1"/>
  <c r="S307" i="10" s="1"/>
  <c r="F309" i="10"/>
  <c r="G309" i="10" s="1"/>
  <c r="B309" i="10" s="1"/>
  <c r="Q309" i="10"/>
  <c r="R309" i="10" s="1"/>
  <c r="F310" i="10"/>
  <c r="G310" i="10" s="1"/>
  <c r="B310" i="10" s="1"/>
  <c r="Q310" i="10"/>
  <c r="R310" i="10"/>
  <c r="B311" i="10"/>
  <c r="G311" i="10"/>
  <c r="F142" i="11" s="1"/>
  <c r="H311" i="10"/>
  <c r="T311" i="10"/>
  <c r="U311" i="10"/>
  <c r="F312" i="10"/>
  <c r="G312" i="10"/>
  <c r="B312" i="10" s="1"/>
  <c r="Q312" i="10"/>
  <c r="R312" i="10" s="1"/>
  <c r="S311" i="10" s="1"/>
  <c r="B313" i="10"/>
  <c r="F313" i="10"/>
  <c r="G313" i="10" s="1"/>
  <c r="Q313" i="10"/>
  <c r="R313" i="10"/>
  <c r="B314" i="10"/>
  <c r="G314" i="10"/>
  <c r="F143" i="11" s="1"/>
  <c r="H314" i="10"/>
  <c r="T314" i="10"/>
  <c r="F315" i="10"/>
  <c r="G315" i="10"/>
  <c r="B315" i="10" s="1"/>
  <c r="Q315" i="10"/>
  <c r="R315" i="10" s="1"/>
  <c r="S314" i="10" s="1"/>
  <c r="G316" i="10"/>
  <c r="H316" i="10"/>
  <c r="T316" i="10"/>
  <c r="F317" i="10"/>
  <c r="G317" i="10" s="1"/>
  <c r="B317" i="10" s="1"/>
  <c r="Q317" i="10"/>
  <c r="R317" i="10"/>
  <c r="S316" i="10" s="1"/>
  <c r="B318" i="10"/>
  <c r="G318" i="10"/>
  <c r="F145" i="11" s="1"/>
  <c r="H318" i="10"/>
  <c r="T318" i="10"/>
  <c r="F319" i="10"/>
  <c r="G319" i="10"/>
  <c r="B319" i="10" s="1"/>
  <c r="Q319" i="10"/>
  <c r="R319" i="10" s="1"/>
  <c r="S318" i="10" s="1"/>
  <c r="G320" i="10"/>
  <c r="H320" i="10"/>
  <c r="T320" i="10"/>
  <c r="F321" i="10"/>
  <c r="G321" i="10" s="1"/>
  <c r="B321" i="10" s="1"/>
  <c r="Q321" i="10"/>
  <c r="R321" i="10"/>
  <c r="S320" i="10" s="1"/>
  <c r="B322" i="10"/>
  <c r="G322" i="10"/>
  <c r="F147" i="11" s="1"/>
  <c r="H322" i="10"/>
  <c r="T322" i="10"/>
  <c r="F323" i="10"/>
  <c r="G323" i="10"/>
  <c r="B323" i="10" s="1"/>
  <c r="Q323" i="10"/>
  <c r="R323" i="10" s="1"/>
  <c r="S322" i="10" s="1"/>
  <c r="G324" i="10"/>
  <c r="H324" i="10"/>
  <c r="T324" i="10"/>
  <c r="F325" i="10"/>
  <c r="G325" i="10" s="1"/>
  <c r="B325" i="10" s="1"/>
  <c r="Q325" i="10"/>
  <c r="R325" i="10"/>
  <c r="S324" i="10" s="1"/>
  <c r="B326" i="10"/>
  <c r="G326" i="10"/>
  <c r="F149" i="11" s="1"/>
  <c r="H326" i="10"/>
  <c r="T326" i="10"/>
  <c r="F327" i="10"/>
  <c r="G327" i="10"/>
  <c r="B327" i="10" s="1"/>
  <c r="Q327" i="10"/>
  <c r="R327" i="10" s="1"/>
  <c r="S326" i="10" s="1"/>
  <c r="G328" i="10"/>
  <c r="H328" i="10"/>
  <c r="T328" i="10"/>
  <c r="B329" i="10"/>
  <c r="F329" i="10"/>
  <c r="G329" i="10" s="1"/>
  <c r="Q329" i="10"/>
  <c r="R329" i="10"/>
  <c r="S328" i="10" s="1"/>
  <c r="B330" i="10"/>
  <c r="G330" i="10"/>
  <c r="F151" i="11" s="1"/>
  <c r="H330" i="10"/>
  <c r="T330" i="10"/>
  <c r="F331" i="10"/>
  <c r="G331" i="10"/>
  <c r="B331" i="10" s="1"/>
  <c r="Q331" i="10"/>
  <c r="R331" i="10" s="1"/>
  <c r="S330" i="10" s="1"/>
  <c r="B332" i="10"/>
  <c r="B333" i="10"/>
  <c r="D333" i="10"/>
  <c r="B334" i="10"/>
  <c r="F334" i="10"/>
  <c r="G334" i="10" s="1"/>
  <c r="Q334" i="10"/>
  <c r="R334" i="10"/>
  <c r="S333" i="10" s="1"/>
  <c r="B335" i="10"/>
  <c r="H335" i="10"/>
  <c r="H336" i="10" s="1"/>
  <c r="S335" i="10"/>
  <c r="T335" i="10"/>
  <c r="F336" i="10"/>
  <c r="G336" i="10"/>
  <c r="B336" i="10" s="1"/>
  <c r="Q336" i="10"/>
  <c r="R336" i="10"/>
  <c r="B337" i="10"/>
  <c r="H337" i="10"/>
  <c r="T337" i="10"/>
  <c r="F338" i="10"/>
  <c r="G338" i="10" s="1"/>
  <c r="B338" i="10" s="1"/>
  <c r="Q338" i="10"/>
  <c r="R338" i="10"/>
  <c r="S337" i="10" s="1"/>
  <c r="H341" i="10"/>
  <c r="T341" i="10"/>
  <c r="F342" i="10"/>
  <c r="G342" i="10" s="1"/>
  <c r="B342" i="10" s="1"/>
  <c r="K342" i="10"/>
  <c r="Q342" i="10"/>
  <c r="R342" i="10" s="1"/>
  <c r="F343" i="10"/>
  <c r="G343" i="10" s="1"/>
  <c r="B343" i="10" s="1"/>
  <c r="Q343" i="10"/>
  <c r="R343" i="10" s="1"/>
  <c r="F344" i="10"/>
  <c r="G344" i="10" s="1"/>
  <c r="B344" i="10" s="1"/>
  <c r="Q344" i="10"/>
  <c r="R344" i="10"/>
  <c r="B345" i="10"/>
  <c r="F345" i="10"/>
  <c r="G345" i="10" s="1"/>
  <c r="Q345" i="10"/>
  <c r="R345" i="10" s="1"/>
  <c r="F346" i="10"/>
  <c r="G346" i="10"/>
  <c r="B346" i="10" s="1"/>
  <c r="Q346" i="10"/>
  <c r="R346" i="10"/>
  <c r="F347" i="10"/>
  <c r="G347" i="10"/>
  <c r="B347" i="10" s="1"/>
  <c r="O347" i="10"/>
  <c r="Q347" i="10" s="1"/>
  <c r="R347" i="10"/>
  <c r="F348" i="10"/>
  <c r="G348" i="10" s="1"/>
  <c r="B348" i="10" s="1"/>
  <c r="O348" i="10"/>
  <c r="Q348" i="10"/>
  <c r="R348" i="10" s="1"/>
  <c r="F349" i="10"/>
  <c r="G349" i="10" s="1"/>
  <c r="B349" i="10" s="1"/>
  <c r="Q349" i="10"/>
  <c r="R349" i="10" s="1"/>
  <c r="G350" i="10"/>
  <c r="F159" i="11" s="1"/>
  <c r="H350" i="10"/>
  <c r="T350" i="10"/>
  <c r="G351" i="10"/>
  <c r="B351" i="10" s="1"/>
  <c r="B352" i="10"/>
  <c r="G352" i="10"/>
  <c r="F160" i="11" s="1"/>
  <c r="H352" i="10"/>
  <c r="T352" i="10"/>
  <c r="G353" i="10"/>
  <c r="B353" i="10" s="1"/>
  <c r="Q353" i="10"/>
  <c r="R353" i="10"/>
  <c r="S352" i="10" s="1"/>
  <c r="G355" i="10"/>
  <c r="H355" i="10"/>
  <c r="S355" i="10"/>
  <c r="K402" i="10" s="1"/>
  <c r="Q402" i="10" s="1"/>
  <c r="R402" i="10" s="1"/>
  <c r="T355" i="10"/>
  <c r="F356" i="10"/>
  <c r="G356" i="10" s="1"/>
  <c r="B356" i="10" s="1"/>
  <c r="Q356" i="10"/>
  <c r="R356" i="10"/>
  <c r="B357" i="10"/>
  <c r="G357" i="10"/>
  <c r="F163" i="11" s="1"/>
  <c r="H357" i="10"/>
  <c r="T357" i="10"/>
  <c r="B358" i="10"/>
  <c r="F358" i="10"/>
  <c r="G358" i="10"/>
  <c r="Q358" i="10"/>
  <c r="R358" i="10" s="1"/>
  <c r="F359" i="10"/>
  <c r="G359" i="10" s="1"/>
  <c r="B359" i="10" s="1"/>
  <c r="Q359" i="10"/>
  <c r="R359" i="10" s="1"/>
  <c r="F360" i="10"/>
  <c r="G360" i="10" s="1"/>
  <c r="B360" i="10" s="1"/>
  <c r="Q360" i="10"/>
  <c r="R360" i="10"/>
  <c r="B361" i="10"/>
  <c r="F361" i="10"/>
  <c r="G361" i="10" s="1"/>
  <c r="Q361" i="10"/>
  <c r="R361" i="10" s="1"/>
  <c r="F362" i="10"/>
  <c r="G362" i="10"/>
  <c r="B362" i="10" s="1"/>
  <c r="Q362" i="10"/>
  <c r="R362" i="10"/>
  <c r="F363" i="10"/>
  <c r="G363" i="10"/>
  <c r="B363" i="10" s="1"/>
  <c r="M363" i="10"/>
  <c r="Q363" i="10" s="1"/>
  <c r="R363" i="10"/>
  <c r="F364" i="10"/>
  <c r="G364" i="10" s="1"/>
  <c r="B364" i="10" s="1"/>
  <c r="M364" i="10"/>
  <c r="Q364" i="10"/>
  <c r="R364" i="10" s="1"/>
  <c r="F365" i="10"/>
  <c r="G365" i="10" s="1"/>
  <c r="B365" i="10" s="1"/>
  <c r="Q365" i="10"/>
  <c r="R365" i="10" s="1"/>
  <c r="G366" i="10"/>
  <c r="H366" i="10"/>
  <c r="T366" i="10"/>
  <c r="F367" i="10"/>
  <c r="G367" i="10" s="1"/>
  <c r="B367" i="10" s="1"/>
  <c r="I367" i="10"/>
  <c r="B368" i="10"/>
  <c r="G368" i="10"/>
  <c r="F165" i="11" s="1"/>
  <c r="H368" i="10"/>
  <c r="T368" i="10"/>
  <c r="B369" i="10"/>
  <c r="F369" i="10"/>
  <c r="G369" i="10" s="1"/>
  <c r="Q369" i="10"/>
  <c r="R369" i="10" s="1"/>
  <c r="S368" i="10" s="1"/>
  <c r="B370" i="10"/>
  <c r="F370" i="10"/>
  <c r="G370" i="10"/>
  <c r="Q370" i="10"/>
  <c r="R370" i="10"/>
  <c r="F371" i="10"/>
  <c r="G371" i="10"/>
  <c r="B371" i="10" s="1"/>
  <c r="Q371" i="10"/>
  <c r="R371" i="10" s="1"/>
  <c r="B372" i="10"/>
  <c r="G372" i="10"/>
  <c r="F166" i="11" s="1"/>
  <c r="H372" i="10"/>
  <c r="T372" i="10"/>
  <c r="B373" i="10"/>
  <c r="F373" i="10"/>
  <c r="G373" i="10" s="1"/>
  <c r="Q373" i="10"/>
  <c r="R373" i="10" s="1"/>
  <c r="S372" i="10" s="1"/>
  <c r="B374" i="10"/>
  <c r="F374" i="10"/>
  <c r="G374" i="10"/>
  <c r="Q374" i="10"/>
  <c r="R374" i="10"/>
  <c r="F375" i="10"/>
  <c r="G375" i="10"/>
  <c r="B375" i="10" s="1"/>
  <c r="Q375" i="10"/>
  <c r="R375" i="10" s="1"/>
  <c r="B376" i="10"/>
  <c r="G376" i="10"/>
  <c r="F167" i="11" s="1"/>
  <c r="H376" i="10"/>
  <c r="T376" i="10"/>
  <c r="B377" i="10"/>
  <c r="F377" i="10"/>
  <c r="G377" i="10" s="1"/>
  <c r="Q377" i="10"/>
  <c r="R377" i="10" s="1"/>
  <c r="S376" i="10" s="1"/>
  <c r="B378" i="10"/>
  <c r="F378" i="10"/>
  <c r="G378" i="10"/>
  <c r="Q378" i="10"/>
  <c r="R378" i="10"/>
  <c r="G379" i="10"/>
  <c r="H379" i="10"/>
  <c r="T379" i="10"/>
  <c r="F380" i="10"/>
  <c r="G380" i="10" s="1"/>
  <c r="B380" i="10" s="1"/>
  <c r="Q380" i="10"/>
  <c r="R380" i="10"/>
  <c r="B381" i="10"/>
  <c r="F381" i="10"/>
  <c r="G381" i="10" s="1"/>
  <c r="Q381" i="10"/>
  <c r="R381" i="10" s="1"/>
  <c r="F382" i="10"/>
  <c r="G382" i="10"/>
  <c r="B382" i="10" s="1"/>
  <c r="Q382" i="10"/>
  <c r="R382" i="10"/>
  <c r="G383" i="10"/>
  <c r="H383" i="10"/>
  <c r="T383" i="10"/>
  <c r="F384" i="10"/>
  <c r="G384" i="10" s="1"/>
  <c r="B384" i="10" s="1"/>
  <c r="Q384" i="10"/>
  <c r="R384" i="10"/>
  <c r="B385" i="10"/>
  <c r="F385" i="10"/>
  <c r="G385" i="10" s="1"/>
  <c r="Q385" i="10"/>
  <c r="R385" i="10" s="1"/>
  <c r="S383" i="10" s="1"/>
  <c r="B386" i="10"/>
  <c r="F386" i="10"/>
  <c r="G386" i="10"/>
  <c r="Q386" i="10"/>
  <c r="R386" i="10"/>
  <c r="G387" i="10"/>
  <c r="H387" i="10"/>
  <c r="T387" i="10"/>
  <c r="F388" i="10"/>
  <c r="G388" i="10" s="1"/>
  <c r="B388" i="10" s="1"/>
  <c r="Q388" i="10"/>
  <c r="R388" i="10"/>
  <c r="B389" i="10"/>
  <c r="F389" i="10"/>
  <c r="G389" i="10" s="1"/>
  <c r="Q389" i="10"/>
  <c r="R389" i="10" s="1"/>
  <c r="B390" i="10"/>
  <c r="G390" i="10"/>
  <c r="F171" i="11" s="1"/>
  <c r="H390" i="10"/>
  <c r="T390" i="10"/>
  <c r="F391" i="10"/>
  <c r="G391" i="10"/>
  <c r="B391" i="10" s="1"/>
  <c r="Q391" i="10"/>
  <c r="R391" i="10" s="1"/>
  <c r="S390" i="10" s="1"/>
  <c r="K404" i="10" s="1"/>
  <c r="Q404" i="10" s="1"/>
  <c r="R404" i="10" s="1"/>
  <c r="F392" i="10"/>
  <c r="G392" i="10"/>
  <c r="B392" i="10" s="1"/>
  <c r="Q392" i="10"/>
  <c r="R392" i="10"/>
  <c r="F393" i="10"/>
  <c r="G393" i="10" s="1"/>
  <c r="B393" i="10" s="1"/>
  <c r="Q393" i="10"/>
  <c r="R393" i="10"/>
  <c r="B394" i="10"/>
  <c r="G394" i="10"/>
  <c r="F172" i="11" s="1"/>
  <c r="H394" i="10"/>
  <c r="T394" i="10"/>
  <c r="F395" i="10"/>
  <c r="G395" i="10" s="1"/>
  <c r="B395" i="10" s="1"/>
  <c r="Q395" i="10"/>
  <c r="R395" i="10" s="1"/>
  <c r="F396" i="10"/>
  <c r="G396" i="10" s="1"/>
  <c r="B396" i="10" s="1"/>
  <c r="M396" i="10"/>
  <c r="Q396" i="10"/>
  <c r="R396" i="10"/>
  <c r="B397" i="10"/>
  <c r="F397" i="10"/>
  <c r="G397" i="10"/>
  <c r="M397" i="10"/>
  <c r="Q397" i="10" s="1"/>
  <c r="R397" i="10" s="1"/>
  <c r="F398" i="10"/>
  <c r="G398" i="10"/>
  <c r="B398" i="10" s="1"/>
  <c r="K398" i="10"/>
  <c r="M398" i="10"/>
  <c r="Q398" i="10" s="1"/>
  <c r="R398" i="10" s="1"/>
  <c r="F399" i="10"/>
  <c r="G399" i="10"/>
  <c r="B399" i="10" s="1"/>
  <c r="K399" i="10"/>
  <c r="M399" i="10"/>
  <c r="Q399" i="10"/>
  <c r="R399" i="10"/>
  <c r="F400" i="10"/>
  <c r="G400" i="10"/>
  <c r="B400" i="10" s="1"/>
  <c r="M400" i="10"/>
  <c r="Q400" i="10" s="1"/>
  <c r="R400" i="10" s="1"/>
  <c r="B401" i="10"/>
  <c r="G401" i="10"/>
  <c r="F173" i="11" s="1"/>
  <c r="H401" i="10"/>
  <c r="T401" i="10"/>
  <c r="B402" i="10"/>
  <c r="F402" i="10"/>
  <c r="G402" i="10" s="1"/>
  <c r="I402" i="10"/>
  <c r="F403" i="10"/>
  <c r="G403" i="10" s="1"/>
  <c r="B403" i="10" s="1"/>
  <c r="F404" i="10"/>
  <c r="G404" i="10"/>
  <c r="B404" i="10" s="1"/>
  <c r="I404" i="10"/>
  <c r="B405" i="10"/>
  <c r="G405" i="10"/>
  <c r="F174" i="11" s="1"/>
  <c r="B406" i="10"/>
  <c r="G406" i="10"/>
  <c r="F175" i="11" s="1"/>
  <c r="H406" i="10"/>
  <c r="T406" i="10"/>
  <c r="B407" i="10"/>
  <c r="F407" i="10"/>
  <c r="G407" i="10" s="1"/>
  <c r="Q407" i="10"/>
  <c r="R407" i="10" s="1"/>
  <c r="S406" i="10" s="1"/>
  <c r="F408" i="10"/>
  <c r="G408" i="10"/>
  <c r="B408" i="10" s="1"/>
  <c r="Q408" i="10"/>
  <c r="R408" i="10"/>
  <c r="F409" i="10"/>
  <c r="G409" i="10"/>
  <c r="B409" i="10" s="1"/>
  <c r="Q409" i="10"/>
  <c r="R409" i="10" s="1"/>
  <c r="B410" i="10"/>
  <c r="G410" i="10"/>
  <c r="F176" i="11" s="1"/>
  <c r="H410" i="10"/>
  <c r="T410" i="10"/>
  <c r="B411" i="10"/>
  <c r="F411" i="10"/>
  <c r="G411" i="10" s="1"/>
  <c r="Q411" i="10"/>
  <c r="R411" i="10" s="1"/>
  <c r="S410" i="10" s="1"/>
  <c r="F412" i="10"/>
  <c r="G412" i="10"/>
  <c r="B412" i="10" s="1"/>
  <c r="K412" i="10"/>
  <c r="Q412" i="10"/>
  <c r="R412" i="10" s="1"/>
  <c r="F413" i="10"/>
  <c r="G413" i="10" s="1"/>
  <c r="B413" i="10" s="1"/>
  <c r="Q413" i="10"/>
  <c r="R413" i="10"/>
  <c r="B414" i="10"/>
  <c r="G414" i="10"/>
  <c r="F177" i="11" s="1"/>
  <c r="H414" i="10"/>
  <c r="T414" i="10"/>
  <c r="B415" i="10"/>
  <c r="F415" i="10"/>
  <c r="G415" i="10"/>
  <c r="Q415" i="10"/>
  <c r="R415" i="10" s="1"/>
  <c r="F416" i="10"/>
  <c r="G416" i="10" s="1"/>
  <c r="B416" i="10" s="1"/>
  <c r="Q416" i="10"/>
  <c r="R416" i="10" s="1"/>
  <c r="F417" i="10"/>
  <c r="G417" i="10" s="1"/>
  <c r="B417" i="10" s="1"/>
  <c r="Q417" i="10"/>
  <c r="R417" i="10"/>
  <c r="B418" i="10"/>
  <c r="F418" i="10"/>
  <c r="G418" i="10" s="1"/>
  <c r="Q418" i="10"/>
  <c r="R418" i="10" s="1"/>
  <c r="B419" i="10"/>
  <c r="G419" i="10"/>
  <c r="F178" i="11" s="1"/>
  <c r="H419" i="10"/>
  <c r="T419" i="10"/>
  <c r="F420" i="10"/>
  <c r="G420" i="10"/>
  <c r="B420" i="10" s="1"/>
  <c r="Q420" i="10"/>
  <c r="R420" i="10" s="1"/>
  <c r="F421" i="10"/>
  <c r="G421" i="10"/>
  <c r="B421" i="10" s="1"/>
  <c r="Q421" i="10"/>
  <c r="R421" i="10"/>
  <c r="F422" i="10"/>
  <c r="G422" i="10" s="1"/>
  <c r="B422" i="10" s="1"/>
  <c r="Q422" i="10"/>
  <c r="R422" i="10"/>
  <c r="F423" i="10"/>
  <c r="G423" i="10"/>
  <c r="B423" i="10" s="1"/>
  <c r="Q423" i="10"/>
  <c r="R423" i="10" s="1"/>
  <c r="G424" i="10"/>
  <c r="H424" i="10"/>
  <c r="T424" i="10"/>
  <c r="B425" i="10"/>
  <c r="F425" i="10"/>
  <c r="G425" i="10"/>
  <c r="Q425" i="10"/>
  <c r="R425" i="10"/>
  <c r="S424" i="10" s="1"/>
  <c r="F426" i="10"/>
  <c r="G426" i="10" s="1"/>
  <c r="B426" i="10" s="1"/>
  <c r="Q426" i="10"/>
  <c r="R426" i="10"/>
  <c r="B427" i="10"/>
  <c r="G427" i="10"/>
  <c r="F180" i="11" s="1"/>
  <c r="H427" i="10"/>
  <c r="T427" i="10"/>
  <c r="F428" i="10"/>
  <c r="G428" i="10" s="1"/>
  <c r="B428" i="10" s="1"/>
  <c r="Q428" i="10"/>
  <c r="R428" i="10" s="1"/>
  <c r="S427" i="10" s="1"/>
  <c r="F429" i="10"/>
  <c r="G429" i="10" s="1"/>
  <c r="B429" i="10" s="1"/>
  <c r="Q429" i="10"/>
  <c r="R429" i="10"/>
  <c r="B430" i="10"/>
  <c r="F430" i="10"/>
  <c r="G430" i="10" s="1"/>
  <c r="Q430" i="10"/>
  <c r="R430" i="10" s="1"/>
  <c r="F431" i="10"/>
  <c r="G431" i="10"/>
  <c r="B431" i="10" s="1"/>
  <c r="Q431" i="10"/>
  <c r="R431" i="10"/>
  <c r="G432" i="10"/>
  <c r="H432" i="10"/>
  <c r="T432" i="10"/>
  <c r="F433" i="10"/>
  <c r="G433" i="10" s="1"/>
  <c r="B433" i="10" s="1"/>
  <c r="Q433" i="10"/>
  <c r="R433" i="10"/>
  <c r="B434" i="10"/>
  <c r="F434" i="10"/>
  <c r="G434" i="10" s="1"/>
  <c r="Q434" i="10"/>
  <c r="R434" i="10" s="1"/>
  <c r="S432" i="10" s="1"/>
  <c r="B435" i="10"/>
  <c r="F435" i="10"/>
  <c r="G435" i="10"/>
  <c r="Q435" i="10"/>
  <c r="R435" i="10"/>
  <c r="F436" i="10"/>
  <c r="G436" i="10"/>
  <c r="B436" i="10" s="1"/>
  <c r="Q436" i="10"/>
  <c r="R436" i="10" s="1"/>
  <c r="B437" i="10"/>
  <c r="G437" i="10"/>
  <c r="F182" i="11" s="1"/>
  <c r="H437" i="10"/>
  <c r="T437" i="10"/>
  <c r="B438" i="10"/>
  <c r="F438" i="10"/>
  <c r="G438" i="10" s="1"/>
  <c r="Q438" i="10"/>
  <c r="R438" i="10" s="1"/>
  <c r="S437" i="10" s="1"/>
  <c r="B439" i="10"/>
  <c r="F439" i="10"/>
  <c r="G439" i="10"/>
  <c r="Q439" i="10"/>
  <c r="R439" i="10"/>
  <c r="G440" i="10"/>
  <c r="H440" i="10"/>
  <c r="T440" i="10"/>
  <c r="F441" i="10"/>
  <c r="G441" i="10" s="1"/>
  <c r="B441" i="10" s="1"/>
  <c r="Q441" i="10"/>
  <c r="R441" i="10"/>
  <c r="B442" i="10"/>
  <c r="F442" i="10"/>
  <c r="G442" i="10" s="1"/>
  <c r="Q442" i="10"/>
  <c r="R442" i="10" s="1"/>
  <c r="F443" i="10"/>
  <c r="G443" i="10"/>
  <c r="B443" i="10" s="1"/>
  <c r="Q443" i="10"/>
  <c r="R443" i="10"/>
  <c r="F444" i="10"/>
  <c r="G444" i="10"/>
  <c r="B444" i="10" s="1"/>
  <c r="Q444" i="10"/>
  <c r="R444" i="10" s="1"/>
  <c r="B445" i="10"/>
  <c r="G445" i="10"/>
  <c r="F184" i="11" s="1"/>
  <c r="B446" i="10"/>
  <c r="G446" i="10"/>
  <c r="F185" i="11" s="1"/>
  <c r="H446" i="10"/>
  <c r="T446" i="10"/>
  <c r="F447" i="10"/>
  <c r="G447" i="10"/>
  <c r="B447" i="10" s="1"/>
  <c r="Q447" i="10"/>
  <c r="R447" i="10" s="1"/>
  <c r="B448" i="10"/>
  <c r="F448" i="10"/>
  <c r="G448" i="10"/>
  <c r="M448" i="10"/>
  <c r="Q448" i="10"/>
  <c r="R448" i="10" s="1"/>
  <c r="F449" i="10"/>
  <c r="G449" i="10"/>
  <c r="B449" i="10" s="1"/>
  <c r="Q449" i="10"/>
  <c r="R449" i="10"/>
  <c r="F450" i="10"/>
  <c r="G450" i="10"/>
  <c r="B450" i="10" s="1"/>
  <c r="Q450" i="10"/>
  <c r="R450" i="10" s="1"/>
  <c r="F451" i="10"/>
  <c r="G451" i="10"/>
  <c r="B451" i="10" s="1"/>
  <c r="K451" i="10"/>
  <c r="Q451" i="10"/>
  <c r="R451" i="10" s="1"/>
  <c r="B452" i="10"/>
  <c r="F452" i="10"/>
  <c r="G452" i="10"/>
  <c r="Q452" i="10"/>
  <c r="R452" i="10"/>
  <c r="F453" i="10"/>
  <c r="G453" i="10"/>
  <c r="B453" i="10" s="1"/>
  <c r="Q453" i="10"/>
  <c r="R453" i="10" s="1"/>
  <c r="B454" i="10"/>
  <c r="F454" i="10"/>
  <c r="G454" i="10"/>
  <c r="K454" i="10"/>
  <c r="Q454" i="10"/>
  <c r="R454" i="10" s="1"/>
  <c r="F455" i="10"/>
  <c r="G455" i="10"/>
  <c r="B455" i="10" s="1"/>
  <c r="Q455" i="10"/>
  <c r="R455" i="10"/>
  <c r="F456" i="10"/>
  <c r="G456" i="10"/>
  <c r="B456" i="10" s="1"/>
  <c r="Q456" i="10"/>
  <c r="R456" i="10" s="1"/>
  <c r="F457" i="10"/>
  <c r="G457" i="10"/>
  <c r="B457" i="10" s="1"/>
  <c r="K457" i="10"/>
  <c r="Q457" i="10"/>
  <c r="R457" i="10" s="1"/>
  <c r="B458" i="10"/>
  <c r="F458" i="10"/>
  <c r="G458" i="10"/>
  <c r="Q458" i="10"/>
  <c r="R458" i="10"/>
  <c r="F459" i="10"/>
  <c r="G459" i="10"/>
  <c r="B459" i="10" s="1"/>
  <c r="Q459" i="10"/>
  <c r="R459" i="10" s="1"/>
  <c r="B460" i="10"/>
  <c r="F460" i="10"/>
  <c r="G460" i="10"/>
  <c r="Q460" i="10"/>
  <c r="R460" i="10"/>
  <c r="F461" i="10"/>
  <c r="G461" i="10" s="1"/>
  <c r="B461" i="10" s="1"/>
  <c r="Q461" i="10"/>
  <c r="R461" i="10"/>
  <c r="B462" i="10"/>
  <c r="F462" i="10"/>
  <c r="G462" i="10"/>
  <c r="Q462" i="10"/>
  <c r="R462" i="10" s="1"/>
  <c r="F463" i="10"/>
  <c r="G463" i="10" s="1"/>
  <c r="B463" i="10" s="1"/>
  <c r="Q463" i="10"/>
  <c r="R463" i="10" s="1"/>
  <c r="F464" i="10"/>
  <c r="G464" i="10" s="1"/>
  <c r="B464" i="10" s="1"/>
  <c r="Q464" i="10"/>
  <c r="R464" i="10"/>
  <c r="B465" i="10"/>
  <c r="G465" i="10"/>
  <c r="F186" i="11" s="1"/>
  <c r="H465" i="10"/>
  <c r="T465" i="10"/>
  <c r="F466" i="10"/>
  <c r="G466" i="10"/>
  <c r="B466" i="10" s="1"/>
  <c r="Q466" i="10"/>
  <c r="R466" i="10" s="1"/>
  <c r="S465" i="10" s="1"/>
  <c r="G467" i="10"/>
  <c r="H467" i="10"/>
  <c r="T467" i="10"/>
  <c r="B468" i="10"/>
  <c r="F468" i="10"/>
  <c r="G468" i="10"/>
  <c r="K468" i="10"/>
  <c r="Q468" i="10"/>
  <c r="R468" i="10" s="1"/>
  <c r="S467" i="10" s="1"/>
  <c r="F469" i="10"/>
  <c r="G469" i="10"/>
  <c r="B469" i="10" s="1"/>
  <c r="K469" i="10"/>
  <c r="Q469" i="10"/>
  <c r="R469" i="10" s="1"/>
  <c r="G470" i="10"/>
  <c r="F188" i="11" s="1"/>
  <c r="B471" i="10"/>
  <c r="G471" i="10"/>
  <c r="F189" i="11" s="1"/>
  <c r="H471" i="10"/>
  <c r="T471" i="10"/>
  <c r="F472" i="10"/>
  <c r="G472" i="10" s="1"/>
  <c r="B472" i="10" s="1"/>
  <c r="Q472" i="10"/>
  <c r="R472" i="10" s="1"/>
  <c r="S471" i="10" s="1"/>
  <c r="F473" i="10"/>
  <c r="G473" i="10" s="1"/>
  <c r="B473" i="10" s="1"/>
  <c r="Q473" i="10"/>
  <c r="R473" i="10"/>
  <c r="B474" i="10"/>
  <c r="F474" i="10"/>
  <c r="G474" i="10" s="1"/>
  <c r="Q474" i="10"/>
  <c r="R474" i="10" s="1"/>
  <c r="F475" i="10"/>
  <c r="G475" i="10"/>
  <c r="B475" i="10" s="1"/>
  <c r="Q475" i="10"/>
  <c r="R475" i="10"/>
  <c r="F476" i="10"/>
  <c r="G476" i="10"/>
  <c r="B476" i="10" s="1"/>
  <c r="Q476" i="10"/>
  <c r="R476" i="10" s="1"/>
  <c r="F477" i="10"/>
  <c r="G477" i="10"/>
  <c r="B477" i="10" s="1"/>
  <c r="Q477" i="10"/>
  <c r="R477" i="10"/>
  <c r="G478" i="10"/>
  <c r="F190" i="11" s="1"/>
  <c r="H478" i="10"/>
  <c r="T478" i="10"/>
  <c r="B479" i="10"/>
  <c r="F479" i="10"/>
  <c r="G479" i="10"/>
  <c r="Q479" i="10"/>
  <c r="R479" i="10"/>
  <c r="F480" i="10"/>
  <c r="G480" i="10"/>
  <c r="B480" i="10" s="1"/>
  <c r="M480" i="10"/>
  <c r="Q480" i="10" s="1"/>
  <c r="R480" i="10"/>
  <c r="F481" i="10"/>
  <c r="G481" i="10" s="1"/>
  <c r="B481" i="10" s="1"/>
  <c r="Q481" i="10"/>
  <c r="R481" i="10"/>
  <c r="B482" i="10"/>
  <c r="F482" i="10"/>
  <c r="G482" i="10"/>
  <c r="Q482" i="10"/>
  <c r="R482" i="10" s="1"/>
  <c r="F483" i="10"/>
  <c r="G483" i="10" s="1"/>
  <c r="B483" i="10" s="1"/>
  <c r="Q483" i="10"/>
  <c r="R483" i="10" s="1"/>
  <c r="F484" i="10"/>
  <c r="G484" i="10" s="1"/>
  <c r="B484" i="10" s="1"/>
  <c r="Q484" i="10"/>
  <c r="R484" i="10"/>
  <c r="B485" i="10"/>
  <c r="F485" i="10"/>
  <c r="G485" i="10" s="1"/>
  <c r="Q485" i="10"/>
  <c r="R485" i="10" s="1"/>
  <c r="F486" i="10"/>
  <c r="G486" i="10"/>
  <c r="B486" i="10" s="1"/>
  <c r="Q486" i="10"/>
  <c r="R486" i="10"/>
  <c r="F487" i="10"/>
  <c r="G487" i="10"/>
  <c r="B487" i="10" s="1"/>
  <c r="Q487" i="10"/>
  <c r="R487" i="10" s="1"/>
  <c r="F488" i="10"/>
  <c r="G488" i="10"/>
  <c r="B488" i="10" s="1"/>
  <c r="Q488" i="10"/>
  <c r="R488" i="10"/>
  <c r="F489" i="10"/>
  <c r="G489" i="10" s="1"/>
  <c r="B489" i="10" s="1"/>
  <c r="Q489" i="10"/>
  <c r="R489" i="10"/>
  <c r="F490" i="10"/>
  <c r="G490" i="10"/>
  <c r="B490" i="10" s="1"/>
  <c r="Q490" i="10"/>
  <c r="R490" i="10" s="1"/>
  <c r="G491" i="10"/>
  <c r="H491" i="10"/>
  <c r="T491" i="10"/>
  <c r="F492" i="10"/>
  <c r="G492" i="10" s="1"/>
  <c r="B492" i="10" s="1"/>
  <c r="I492" i="10"/>
  <c r="F493" i="10"/>
  <c r="G493" i="10"/>
  <c r="B493" i="10" s="1"/>
  <c r="B494" i="10"/>
  <c r="G494" i="10"/>
  <c r="F192" i="11" s="1"/>
  <c r="H494" i="10"/>
  <c r="T494" i="10"/>
  <c r="F495" i="10"/>
  <c r="G495" i="10"/>
  <c r="B495" i="10" s="1"/>
  <c r="Q495" i="10"/>
  <c r="R495" i="10" s="1"/>
  <c r="B496" i="10"/>
  <c r="F496" i="10"/>
  <c r="G496" i="10"/>
  <c r="Q496" i="10"/>
  <c r="R496" i="10"/>
  <c r="F497" i="10"/>
  <c r="G497" i="10" s="1"/>
  <c r="B497" i="10" s="1"/>
  <c r="Q497" i="10"/>
  <c r="R497" i="10"/>
  <c r="B498" i="10"/>
  <c r="F498" i="10"/>
  <c r="G498" i="10"/>
  <c r="Q498" i="10"/>
  <c r="R498" i="10" s="1"/>
  <c r="F499" i="10"/>
  <c r="G499" i="10" s="1"/>
  <c r="B499" i="10" s="1"/>
  <c r="Q499" i="10"/>
  <c r="R499" i="10" s="1"/>
  <c r="F500" i="10"/>
  <c r="G500" i="10" s="1"/>
  <c r="B500" i="10" s="1"/>
  <c r="Q500" i="10"/>
  <c r="R500" i="10"/>
  <c r="B501" i="10"/>
  <c r="F501" i="10"/>
  <c r="G501" i="10" s="1"/>
  <c r="Q501" i="10"/>
  <c r="R501" i="10" s="1"/>
  <c r="B502" i="10"/>
  <c r="G502" i="10"/>
  <c r="F193" i="11" s="1"/>
  <c r="H502" i="10"/>
  <c r="T502" i="10"/>
  <c r="F503" i="10"/>
  <c r="G503" i="10"/>
  <c r="B503" i="10" s="1"/>
  <c r="I503" i="10"/>
  <c r="B504" i="10"/>
  <c r="F504" i="10"/>
  <c r="G504" i="10"/>
  <c r="Q504" i="10"/>
  <c r="R504" i="10"/>
  <c r="F505" i="10"/>
  <c r="G505" i="10"/>
  <c r="B505" i="10" s="1"/>
  <c r="Q505" i="10"/>
  <c r="R505" i="10" s="1"/>
  <c r="B506" i="10"/>
  <c r="F506" i="10"/>
  <c r="G506" i="10"/>
  <c r="Q506" i="10"/>
  <c r="R506" i="10"/>
  <c r="F507" i="10"/>
  <c r="G507" i="10" s="1"/>
  <c r="B507" i="10" s="1"/>
  <c r="Q507" i="10"/>
  <c r="R507" i="10"/>
  <c r="B508" i="10"/>
  <c r="G508" i="10"/>
  <c r="F194" i="11" s="1"/>
  <c r="H508" i="10"/>
  <c r="T508" i="10"/>
  <c r="F509" i="10"/>
  <c r="G509" i="10" s="1"/>
  <c r="B509" i="10" s="1"/>
  <c r="I509" i="10"/>
  <c r="B510" i="10"/>
  <c r="G510" i="10"/>
  <c r="F195" i="11" s="1"/>
  <c r="H510" i="10"/>
  <c r="T510" i="10"/>
  <c r="F511" i="10"/>
  <c r="G511" i="10" s="1"/>
  <c r="B511" i="10" s="1"/>
  <c r="I511" i="10"/>
  <c r="B512" i="10"/>
  <c r="G512" i="10"/>
  <c r="F196" i="11" s="1"/>
  <c r="H512" i="10"/>
  <c r="T512" i="10"/>
  <c r="F513" i="10"/>
  <c r="G513" i="10" s="1"/>
  <c r="B513" i="10" s="1"/>
  <c r="Q513" i="10"/>
  <c r="R513" i="10" s="1"/>
  <c r="S512" i="10" s="1"/>
  <c r="F514" i="10"/>
  <c r="G514" i="10" s="1"/>
  <c r="B514" i="10" s="1"/>
  <c r="Q514" i="10"/>
  <c r="R514" i="10"/>
  <c r="B515" i="10"/>
  <c r="F515" i="10"/>
  <c r="G515" i="10" s="1"/>
  <c r="Q515" i="10"/>
  <c r="R515" i="10" s="1"/>
  <c r="B516" i="10"/>
  <c r="G516" i="10"/>
  <c r="F197" i="11" s="1"/>
  <c r="H516" i="10"/>
  <c r="T516" i="10"/>
  <c r="F517" i="10"/>
  <c r="G517" i="10"/>
  <c r="B517" i="10" s="1"/>
  <c r="I517" i="10"/>
  <c r="B518" i="10"/>
  <c r="G518" i="10"/>
  <c r="F198" i="11" s="1"/>
  <c r="H518" i="10"/>
  <c r="T518" i="10"/>
  <c r="F519" i="10"/>
  <c r="G519" i="10"/>
  <c r="B519" i="10" s="1"/>
  <c r="I519" i="10"/>
  <c r="B520" i="10"/>
  <c r="G520" i="10"/>
  <c r="F199" i="11" s="1"/>
  <c r="H520" i="10"/>
  <c r="T520" i="10"/>
  <c r="F521" i="10"/>
  <c r="G521" i="10"/>
  <c r="B521" i="10" s="1"/>
  <c r="Q521" i="10"/>
  <c r="R521" i="10" s="1"/>
  <c r="S520" i="10" s="1"/>
  <c r="F522" i="10"/>
  <c r="G522" i="10"/>
  <c r="B522" i="10" s="1"/>
  <c r="Q522" i="10"/>
  <c r="R522" i="10"/>
  <c r="G523" i="10"/>
  <c r="F200" i="11" s="1"/>
  <c r="G524" i="10"/>
  <c r="H524" i="10"/>
  <c r="T524" i="10"/>
  <c r="F525" i="10"/>
  <c r="G525" i="10" s="1"/>
  <c r="B525" i="10" s="1"/>
  <c r="I525" i="10"/>
  <c r="G526" i="10"/>
  <c r="H526" i="10"/>
  <c r="T526" i="10"/>
  <c r="B527" i="10"/>
  <c r="F527" i="10"/>
  <c r="G527" i="10"/>
  <c r="I527" i="10"/>
  <c r="G528" i="10"/>
  <c r="G529" i="10"/>
  <c r="H529" i="10"/>
  <c r="S529" i="10"/>
  <c r="T529" i="10"/>
  <c r="F530" i="10"/>
  <c r="G530" i="10" s="1"/>
  <c r="A530" i="10" s="1"/>
  <c r="Q530" i="10"/>
  <c r="R530" i="10"/>
  <c r="G531" i="10"/>
  <c r="H531" i="10"/>
  <c r="T531" i="10"/>
  <c r="A532" i="10"/>
  <c r="F532" i="10"/>
  <c r="G532" i="10" s="1"/>
  <c r="B532" i="10" s="1"/>
  <c r="Q532" i="10"/>
  <c r="R532" i="10"/>
  <c r="S531" i="10" s="1"/>
  <c r="G533" i="10"/>
  <c r="H533" i="10"/>
  <c r="S533" i="10"/>
  <c r="T533" i="10"/>
  <c r="F534" i="10"/>
  <c r="G534" i="10" s="1"/>
  <c r="A534" i="10" s="1"/>
  <c r="Q534" i="10"/>
  <c r="R534" i="10"/>
  <c r="G535" i="10"/>
  <c r="H535" i="10"/>
  <c r="T535" i="10"/>
  <c r="A536" i="10"/>
  <c r="F536" i="10"/>
  <c r="G536" i="10" s="1"/>
  <c r="B536" i="10" s="1"/>
  <c r="Q536" i="10"/>
  <c r="R536" i="10"/>
  <c r="S535" i="10" s="1"/>
  <c r="G537" i="10"/>
  <c r="A538" i="10"/>
  <c r="B538" i="10"/>
  <c r="G538" i="10"/>
  <c r="F209" i="11" s="1"/>
  <c r="S538" i="10"/>
  <c r="K541" i="10" s="1"/>
  <c r="Q541" i="10" s="1"/>
  <c r="R541" i="10" s="1"/>
  <c r="S540" i="10" s="1"/>
  <c r="F539" i="10"/>
  <c r="G539" i="10"/>
  <c r="A539" i="10" s="1"/>
  <c r="Q539" i="10"/>
  <c r="R539" i="10"/>
  <c r="A540" i="10"/>
  <c r="B540" i="10"/>
  <c r="F540" i="10"/>
  <c r="G540" i="10"/>
  <c r="F210" i="11" s="1"/>
  <c r="H540" i="10"/>
  <c r="T540" i="10"/>
  <c r="B541" i="10"/>
  <c r="F541" i="10"/>
  <c r="G541" i="10" s="1"/>
  <c r="A541" i="10" s="1"/>
  <c r="I541" i="10"/>
  <c r="F542" i="10"/>
  <c r="F543" i="10" s="1"/>
  <c r="G543" i="10" s="1"/>
  <c r="H542" i="10"/>
  <c r="T542" i="10"/>
  <c r="Q543" i="10"/>
  <c r="R543" i="10"/>
  <c r="S542" i="10" s="1"/>
  <c r="F544" i="10"/>
  <c r="G544" i="10"/>
  <c r="F212" i="11" s="1"/>
  <c r="H544" i="10"/>
  <c r="T544" i="10"/>
  <c r="F545" i="10"/>
  <c r="G545" i="10" s="1"/>
  <c r="Q545" i="10"/>
  <c r="R545" i="10" s="1"/>
  <c r="S544" i="10" s="1"/>
  <c r="G546" i="10"/>
  <c r="F213" i="11" s="1"/>
  <c r="F547" i="10"/>
  <c r="G547" i="10"/>
  <c r="F214" i="11" s="1"/>
  <c r="H547" i="10"/>
  <c r="T547" i="10"/>
  <c r="A548" i="10"/>
  <c r="F548" i="10"/>
  <c r="G548" i="10"/>
  <c r="B548" i="10" s="1"/>
  <c r="Q548" i="10"/>
  <c r="R548" i="10" s="1"/>
  <c r="S547" i="10" s="1"/>
  <c r="F549" i="10"/>
  <c r="G549" i="10" s="1"/>
  <c r="H549" i="10"/>
  <c r="T549" i="10"/>
  <c r="Q550" i="10"/>
  <c r="R550" i="10"/>
  <c r="S549" i="10" s="1"/>
  <c r="B551" i="10"/>
  <c r="F551" i="10"/>
  <c r="G551" i="10"/>
  <c r="F216" i="11" s="1"/>
  <c r="H551" i="10"/>
  <c r="S551" i="10"/>
  <c r="T551" i="10"/>
  <c r="F552" i="10"/>
  <c r="G552" i="10" s="1"/>
  <c r="Q552" i="10"/>
  <c r="R552" i="10"/>
  <c r="A553" i="10"/>
  <c r="F553" i="10"/>
  <c r="F554" i="10" s="1"/>
  <c r="G554" i="10" s="1"/>
  <c r="G553" i="10"/>
  <c r="F217" i="11" s="1"/>
  <c r="H553" i="10"/>
  <c r="T553" i="10"/>
  <c r="Q554" i="10"/>
  <c r="R554" i="10"/>
  <c r="S553" i="10" s="1"/>
  <c r="F555" i="10"/>
  <c r="F556" i="10" s="1"/>
  <c r="G556" i="10" s="1"/>
  <c r="G555" i="10"/>
  <c r="F218" i="11" s="1"/>
  <c r="H555" i="10"/>
  <c r="T555" i="10"/>
  <c r="Q556" i="10"/>
  <c r="R556" i="10" s="1"/>
  <c r="S555" i="10" s="1"/>
  <c r="F557" i="10"/>
  <c r="G557" i="10" s="1"/>
  <c r="S557" i="10"/>
  <c r="Q558" i="10"/>
  <c r="R558" i="10"/>
  <c r="A559" i="10"/>
  <c r="B559" i="10"/>
  <c r="F559" i="10"/>
  <c r="G559" i="10"/>
  <c r="F220" i="11" s="1"/>
  <c r="H559" i="10"/>
  <c r="S559" i="10"/>
  <c r="T559" i="10"/>
  <c r="F560" i="10"/>
  <c r="G560" i="10" s="1"/>
  <c r="Q560" i="10"/>
  <c r="R560" i="10"/>
  <c r="A561" i="10"/>
  <c r="F561" i="10"/>
  <c r="F562" i="10" s="1"/>
  <c r="G562" i="10" s="1"/>
  <c r="G561" i="10"/>
  <c r="F221" i="11" s="1"/>
  <c r="H561" i="10"/>
  <c r="T561" i="10"/>
  <c r="Q562" i="10"/>
  <c r="R562" i="10"/>
  <c r="S561" i="10" s="1"/>
  <c r="G563" i="10"/>
  <c r="F222" i="11" s="1"/>
  <c r="A564" i="10"/>
  <c r="F564" i="10"/>
  <c r="F565" i="10" s="1"/>
  <c r="G565" i="10" s="1"/>
  <c r="G564" i="10"/>
  <c r="F223" i="11" s="1"/>
  <c r="H564" i="10"/>
  <c r="T564" i="10"/>
  <c r="Q565" i="10"/>
  <c r="R565" i="10"/>
  <c r="S564" i="10" s="1"/>
  <c r="F566" i="10"/>
  <c r="G566" i="10"/>
  <c r="A566" i="10" s="1"/>
  <c r="Q566" i="10"/>
  <c r="R566" i="10"/>
  <c r="A567" i="10"/>
  <c r="B567" i="10"/>
  <c r="F567" i="10"/>
  <c r="G567" i="10"/>
  <c r="F224" i="11" s="1"/>
  <c r="H567" i="10"/>
  <c r="S567" i="10"/>
  <c r="T567" i="10"/>
  <c r="F568" i="10"/>
  <c r="G568" i="10" s="1"/>
  <c r="Q568" i="10"/>
  <c r="R568" i="10"/>
  <c r="A569" i="10"/>
  <c r="F569" i="10"/>
  <c r="F570" i="10" s="1"/>
  <c r="G570" i="10" s="1"/>
  <c r="G569" i="10"/>
  <c r="F225" i="11" s="1"/>
  <c r="H569" i="10"/>
  <c r="T569" i="10"/>
  <c r="Q570" i="10"/>
  <c r="R570" i="10"/>
  <c r="S569" i="10" s="1"/>
  <c r="F571" i="10"/>
  <c r="F572" i="10" s="1"/>
  <c r="G572" i="10" s="1"/>
  <c r="G571" i="10"/>
  <c r="F226" i="11" s="1"/>
  <c r="H571" i="10"/>
  <c r="T571" i="10"/>
  <c r="Q572" i="10"/>
  <c r="R572" i="10" s="1"/>
  <c r="S571" i="10" s="1"/>
  <c r="F573" i="10"/>
  <c r="G573" i="10" s="1"/>
  <c r="Q573" i="10"/>
  <c r="R573" i="10"/>
  <c r="A574" i="10"/>
  <c r="F574" i="10"/>
  <c r="F575" i="10" s="1"/>
  <c r="G575" i="10" s="1"/>
  <c r="G574" i="10"/>
  <c r="F227" i="11" s="1"/>
  <c r="H574" i="10"/>
  <c r="T574" i="10"/>
  <c r="Q575" i="10"/>
  <c r="R575" i="10"/>
  <c r="S574" i="10" s="1"/>
  <c r="G576" i="10"/>
  <c r="F228" i="11" s="1"/>
  <c r="A577" i="10"/>
  <c r="F577" i="10"/>
  <c r="F578" i="10" s="1"/>
  <c r="G578" i="10" s="1"/>
  <c r="G577" i="10"/>
  <c r="F229" i="11" s="1"/>
  <c r="H577" i="10"/>
  <c r="T577" i="10"/>
  <c r="Q578" i="10"/>
  <c r="R578" i="10"/>
  <c r="S577" i="10" s="1"/>
  <c r="F579" i="10"/>
  <c r="F580" i="10" s="1"/>
  <c r="G580" i="10" s="1"/>
  <c r="G579" i="10"/>
  <c r="F230" i="11" s="1"/>
  <c r="H579" i="10"/>
  <c r="T579" i="10"/>
  <c r="Q580" i="10"/>
  <c r="R580" i="10" s="1"/>
  <c r="S579" i="10" s="1"/>
  <c r="F581" i="10"/>
  <c r="G581" i="10" s="1"/>
  <c r="H581" i="10"/>
  <c r="S581" i="10"/>
  <c r="T581" i="10"/>
  <c r="Q582" i="10"/>
  <c r="R582" i="10"/>
  <c r="A583" i="10"/>
  <c r="B583" i="10"/>
  <c r="F583" i="10"/>
  <c r="G583" i="10"/>
  <c r="F232" i="11" s="1"/>
  <c r="H583" i="10"/>
  <c r="T583" i="10"/>
  <c r="F584" i="10"/>
  <c r="G584" i="10" s="1"/>
  <c r="K584" i="10"/>
  <c r="Q584" i="10"/>
  <c r="R584" i="10"/>
  <c r="S583" i="10" s="1"/>
  <c r="F585" i="10"/>
  <c r="F587" i="10" s="1"/>
  <c r="G587" i="10" s="1"/>
  <c r="G585" i="10"/>
  <c r="F233" i="11" s="1"/>
  <c r="H585" i="10"/>
  <c r="T585" i="10"/>
  <c r="K586" i="10"/>
  <c r="Q586" i="10" s="1"/>
  <c r="R586" i="10" s="1"/>
  <c r="S585" i="10" s="1"/>
  <c r="Q587" i="10"/>
  <c r="R587" i="10"/>
  <c r="F588" i="10"/>
  <c r="F589" i="10" s="1"/>
  <c r="G589" i="10" s="1"/>
  <c r="G588" i="10"/>
  <c r="F234" i="11" s="1"/>
  <c r="H588" i="10"/>
  <c r="T588" i="10"/>
  <c r="Q589" i="10"/>
  <c r="R589" i="10" s="1"/>
  <c r="S588" i="10" s="1"/>
  <c r="F590" i="10"/>
  <c r="G590" i="10" s="1"/>
  <c r="H590" i="10"/>
  <c r="S590" i="10"/>
  <c r="T590" i="10"/>
  <c r="Q591" i="10"/>
  <c r="R591" i="10"/>
  <c r="A592" i="10"/>
  <c r="B592" i="10"/>
  <c r="G592" i="10"/>
  <c r="F236" i="11" s="1"/>
  <c r="F593" i="10"/>
  <c r="G593" i="10" s="1"/>
  <c r="H593" i="10"/>
  <c r="S593" i="10"/>
  <c r="T593" i="10"/>
  <c r="Q594" i="10"/>
  <c r="R594" i="10"/>
  <c r="A595" i="10"/>
  <c r="B595" i="10"/>
  <c r="F595" i="10"/>
  <c r="G595" i="10"/>
  <c r="F238" i="11" s="1"/>
  <c r="H595" i="10"/>
  <c r="S595" i="10"/>
  <c r="T595" i="10"/>
  <c r="F596" i="10"/>
  <c r="G596" i="10" s="1"/>
  <c r="Q596" i="10"/>
  <c r="R596" i="10"/>
  <c r="A597" i="10"/>
  <c r="F597" i="10"/>
  <c r="F598" i="10" s="1"/>
  <c r="G598" i="10" s="1"/>
  <c r="G597" i="10"/>
  <c r="F239" i="11" s="1"/>
  <c r="H597" i="10"/>
  <c r="T597" i="10"/>
  <c r="Q598" i="10"/>
  <c r="R598" i="10"/>
  <c r="S597" i="10" s="1"/>
  <c r="F599" i="10"/>
  <c r="F600" i="10" s="1"/>
  <c r="G600" i="10" s="1"/>
  <c r="G599" i="10"/>
  <c r="F240" i="11" s="1"/>
  <c r="H599" i="10"/>
  <c r="T599" i="10"/>
  <c r="Q600" i="10"/>
  <c r="R600" i="10" s="1"/>
  <c r="S599" i="10" s="1"/>
  <c r="F601" i="10"/>
  <c r="G601" i="10" s="1"/>
  <c r="H601" i="10"/>
  <c r="S601" i="10"/>
  <c r="T601" i="10"/>
  <c r="Q602" i="10"/>
  <c r="R602" i="10"/>
  <c r="A603" i="10"/>
  <c r="B603" i="10"/>
  <c r="F603" i="10"/>
  <c r="G603" i="10"/>
  <c r="F242" i="11" s="1"/>
  <c r="H603" i="10"/>
  <c r="S603" i="10"/>
  <c r="T603" i="10"/>
  <c r="F604" i="10"/>
  <c r="G604" i="10" s="1"/>
  <c r="Q604" i="10"/>
  <c r="R604" i="10"/>
  <c r="A605" i="10"/>
  <c r="F605" i="10"/>
  <c r="F606" i="10" s="1"/>
  <c r="G606" i="10" s="1"/>
  <c r="G605" i="10"/>
  <c r="F243" i="11" s="1"/>
  <c r="H605" i="10"/>
  <c r="T605" i="10"/>
  <c r="Q606" i="10"/>
  <c r="R606" i="10"/>
  <c r="S605" i="10" s="1"/>
  <c r="F607" i="10"/>
  <c r="F608" i="10" s="1"/>
  <c r="G608" i="10" s="1"/>
  <c r="G607" i="10"/>
  <c r="F244" i="11" s="1"/>
  <c r="H607" i="10"/>
  <c r="T607" i="10"/>
  <c r="Q608" i="10"/>
  <c r="R608" i="10" s="1"/>
  <c r="S607" i="10" s="1"/>
  <c r="F609" i="10"/>
  <c r="G609" i="10" s="1"/>
  <c r="H609" i="10"/>
  <c r="S609" i="10"/>
  <c r="T609" i="10"/>
  <c r="Q610" i="10"/>
  <c r="R610" i="10"/>
  <c r="A611" i="10"/>
  <c r="B611" i="10"/>
  <c r="F611" i="10"/>
  <c r="G611" i="10"/>
  <c r="F246" i="11" s="1"/>
  <c r="H611" i="10"/>
  <c r="S611" i="10"/>
  <c r="T611" i="10"/>
  <c r="F612" i="10"/>
  <c r="G612" i="10" s="1"/>
  <c r="Q612" i="10"/>
  <c r="R612" i="10"/>
  <c r="A613" i="10"/>
  <c r="F613" i="10"/>
  <c r="F614" i="10" s="1"/>
  <c r="G614" i="10" s="1"/>
  <c r="G613" i="10"/>
  <c r="F247" i="11" s="1"/>
  <c r="H613" i="10"/>
  <c r="T613" i="10"/>
  <c r="Q614" i="10"/>
  <c r="R614" i="10"/>
  <c r="S613" i="10" s="1"/>
  <c r="D2" i="16"/>
  <c r="D2" i="2" s="1"/>
  <c r="D4" i="16"/>
  <c r="D4" i="2" s="1"/>
  <c r="D7" i="16"/>
  <c r="B13" i="16"/>
  <c r="F13" i="16"/>
  <c r="G13" i="16"/>
  <c r="I13" i="16"/>
  <c r="J13" i="16"/>
  <c r="B14" i="16"/>
  <c r="T538" i="10" s="1"/>
  <c r="F14" i="16"/>
  <c r="G14" i="16"/>
  <c r="I14" i="16"/>
  <c r="J14" i="16"/>
  <c r="B15" i="16"/>
  <c r="F15" i="16"/>
  <c r="G15" i="16"/>
  <c r="I15" i="16"/>
  <c r="J15" i="16" s="1"/>
  <c r="B16" i="16"/>
  <c r="F16" i="16"/>
  <c r="G16" i="16"/>
  <c r="I16" i="16"/>
  <c r="J16" i="16"/>
  <c r="B17" i="16"/>
  <c r="F17" i="16"/>
  <c r="G17" i="16"/>
  <c r="I17" i="16"/>
  <c r="J17" i="16"/>
  <c r="B18" i="16"/>
  <c r="F18" i="16"/>
  <c r="G18" i="16"/>
  <c r="I18" i="16"/>
  <c r="J18" i="16"/>
  <c r="B19" i="16"/>
  <c r="F19" i="16"/>
  <c r="G19" i="16"/>
  <c r="I19" i="16"/>
  <c r="J19" i="16" s="1"/>
  <c r="C20" i="16"/>
  <c r="B21" i="16"/>
  <c r="F21" i="16"/>
  <c r="G21" i="16"/>
  <c r="I21" i="16"/>
  <c r="J21" i="16" s="1"/>
  <c r="B22" i="16"/>
  <c r="F22" i="16"/>
  <c r="G22" i="16"/>
  <c r="I22" i="16"/>
  <c r="J22" i="16"/>
  <c r="B23" i="16"/>
  <c r="E23" i="16"/>
  <c r="F23" i="16"/>
  <c r="G23" i="16"/>
  <c r="B24" i="16"/>
  <c r="F24" i="16"/>
  <c r="G24" i="16"/>
  <c r="I24" i="16"/>
  <c r="J24" i="16" s="1"/>
  <c r="B25" i="16"/>
  <c r="F25" i="16"/>
  <c r="G25" i="16"/>
  <c r="I25" i="16"/>
  <c r="J25" i="16"/>
  <c r="B27" i="16"/>
  <c r="J27" i="16"/>
  <c r="B28" i="16"/>
  <c r="J28" i="16"/>
  <c r="I26" i="16" s="1"/>
  <c r="B29" i="16"/>
  <c r="J29" i="16"/>
  <c r="B30" i="16"/>
  <c r="J30" i="16"/>
  <c r="B32" i="16"/>
  <c r="F32" i="16"/>
  <c r="G32" i="16"/>
  <c r="I32" i="16"/>
  <c r="J32" i="16"/>
  <c r="I31" i="16" s="1"/>
  <c r="B33" i="16"/>
  <c r="F33" i="16"/>
  <c r="G33" i="16"/>
  <c r="I33" i="16"/>
  <c r="J33" i="16"/>
  <c r="B34" i="16"/>
  <c r="F34" i="16"/>
  <c r="G34" i="16"/>
  <c r="H34" i="16"/>
  <c r="J34" i="16" s="1"/>
  <c r="I34" i="16"/>
  <c r="B35" i="16"/>
  <c r="F35" i="16"/>
  <c r="G35" i="16"/>
  <c r="I35" i="16"/>
  <c r="J35" i="16"/>
  <c r="B36" i="16"/>
  <c r="F36" i="16"/>
  <c r="G36" i="16"/>
  <c r="I36" i="16"/>
  <c r="J36" i="16" s="1"/>
  <c r="B38" i="16"/>
  <c r="F38" i="16"/>
  <c r="G38" i="16"/>
  <c r="I38" i="16"/>
  <c r="J38" i="16"/>
  <c r="B39" i="16"/>
  <c r="F39" i="16"/>
  <c r="G39" i="16"/>
  <c r="I39" i="16"/>
  <c r="J39" i="16" s="1"/>
  <c r="B40" i="16"/>
  <c r="F40" i="16"/>
  <c r="G40" i="16"/>
  <c r="I40" i="16"/>
  <c r="J40" i="16" s="1"/>
  <c r="B41" i="16"/>
  <c r="F41" i="16"/>
  <c r="G41" i="16"/>
  <c r="I41" i="16"/>
  <c r="J41" i="16"/>
  <c r="B42" i="16"/>
  <c r="F42" i="16"/>
  <c r="G42" i="16"/>
  <c r="I42" i="16"/>
  <c r="J42" i="16"/>
  <c r="B43" i="16"/>
  <c r="F43" i="16"/>
  <c r="G43" i="16"/>
  <c r="I43" i="16"/>
  <c r="J43" i="16" s="1"/>
  <c r="B45" i="16"/>
  <c r="F45" i="16"/>
  <c r="G45" i="16"/>
  <c r="I45" i="16"/>
  <c r="J45" i="16"/>
  <c r="B46" i="16"/>
  <c r="F46" i="16"/>
  <c r="G46" i="16"/>
  <c r="I46" i="16"/>
  <c r="J46" i="16" s="1"/>
  <c r="B48" i="16"/>
  <c r="F48" i="16"/>
  <c r="G48" i="16"/>
  <c r="I48" i="16"/>
  <c r="J48" i="16"/>
  <c r="I47" i="16" s="1"/>
  <c r="B49" i="16"/>
  <c r="F49" i="16"/>
  <c r="G49" i="16"/>
  <c r="I49" i="16"/>
  <c r="J49" i="16"/>
  <c r="B51" i="16"/>
  <c r="F51" i="16"/>
  <c r="G51" i="16"/>
  <c r="I51" i="16"/>
  <c r="J51" i="16"/>
  <c r="I50" i="16" s="1"/>
  <c r="B53" i="16"/>
  <c r="F53" i="16"/>
  <c r="G53" i="16"/>
  <c r="I53" i="16"/>
  <c r="J53" i="16" s="1"/>
  <c r="I52" i="16" s="1"/>
  <c r="B54" i="16"/>
  <c r="F54" i="16"/>
  <c r="G54" i="16"/>
  <c r="I54" i="16"/>
  <c r="J54" i="16"/>
  <c r="B55" i="16"/>
  <c r="F55" i="16"/>
  <c r="G55" i="16"/>
  <c r="I55" i="16"/>
  <c r="J55" i="16"/>
  <c r="B56" i="16"/>
  <c r="F56" i="16"/>
  <c r="G56" i="16"/>
  <c r="I56" i="16"/>
  <c r="J56" i="16" s="1"/>
  <c r="B58" i="16"/>
  <c r="F58" i="16"/>
  <c r="G58" i="16"/>
  <c r="I58" i="16"/>
  <c r="J58" i="16"/>
  <c r="B59" i="16"/>
  <c r="F59" i="16"/>
  <c r="G59" i="16"/>
  <c r="I59" i="16"/>
  <c r="J59" i="16" s="1"/>
  <c r="B60" i="16"/>
  <c r="F60" i="16"/>
  <c r="G60" i="16"/>
  <c r="I60" i="16"/>
  <c r="J60" i="16"/>
  <c r="B61" i="16"/>
  <c r="F61" i="16"/>
  <c r="G61" i="16"/>
  <c r="I61" i="16"/>
  <c r="J61" i="16" s="1"/>
  <c r="B63" i="16"/>
  <c r="F63" i="16"/>
  <c r="G63" i="16"/>
  <c r="I63" i="16"/>
  <c r="J63" i="16"/>
  <c r="B64" i="16"/>
  <c r="F64" i="16"/>
  <c r="G64" i="16"/>
  <c r="I64" i="16"/>
  <c r="J64" i="16" s="1"/>
  <c r="B66" i="16"/>
  <c r="F66" i="16"/>
  <c r="G66" i="16"/>
  <c r="I66" i="16"/>
  <c r="J66" i="16"/>
  <c r="B67" i="16"/>
  <c r="F67" i="16"/>
  <c r="G67" i="16"/>
  <c r="I67" i="16"/>
  <c r="J67" i="16" s="1"/>
  <c r="B68" i="16"/>
  <c r="F68" i="16"/>
  <c r="G68" i="16"/>
  <c r="I68" i="16"/>
  <c r="J68" i="16"/>
  <c r="B69" i="16"/>
  <c r="F69" i="16"/>
  <c r="G69" i="16"/>
  <c r="I69" i="16"/>
  <c r="J69" i="16" s="1"/>
  <c r="B71" i="16"/>
  <c r="F71" i="16"/>
  <c r="G71" i="16"/>
  <c r="I71" i="16"/>
  <c r="J71" i="16"/>
  <c r="B72" i="16"/>
  <c r="F72" i="16"/>
  <c r="G72" i="16"/>
  <c r="I72" i="16"/>
  <c r="J72" i="16" s="1"/>
  <c r="B73" i="16"/>
  <c r="F73" i="16"/>
  <c r="G73" i="16"/>
  <c r="I73" i="16"/>
  <c r="J73" i="16" s="1"/>
  <c r="B74" i="16"/>
  <c r="F74" i="16"/>
  <c r="G74" i="16"/>
  <c r="I74" i="16"/>
  <c r="J74" i="16" s="1"/>
  <c r="B75" i="16"/>
  <c r="F75" i="16"/>
  <c r="G75" i="16"/>
  <c r="I75" i="16"/>
  <c r="J75" i="16"/>
  <c r="B76" i="16"/>
  <c r="F76" i="16"/>
  <c r="G76" i="16"/>
  <c r="I76" i="16"/>
  <c r="J76" i="16"/>
  <c r="B77" i="16"/>
  <c r="F77" i="16"/>
  <c r="G77" i="16"/>
  <c r="I77" i="16"/>
  <c r="J77" i="16" s="1"/>
  <c r="B78" i="16"/>
  <c r="F78" i="16"/>
  <c r="G78" i="16"/>
  <c r="I78" i="16"/>
  <c r="J78" i="16" s="1"/>
  <c r="B80" i="16"/>
  <c r="F80" i="16"/>
  <c r="G80" i="16"/>
  <c r="I80" i="16"/>
  <c r="J80" i="16" s="1"/>
  <c r="B81" i="16"/>
  <c r="F81" i="16"/>
  <c r="G81" i="16"/>
  <c r="I81" i="16"/>
  <c r="J81" i="16" s="1"/>
  <c r="B83" i="16"/>
  <c r="F83" i="16"/>
  <c r="G83" i="16"/>
  <c r="I83" i="16"/>
  <c r="J83" i="16" s="1"/>
  <c r="B84" i="16"/>
  <c r="F84" i="16"/>
  <c r="G84" i="16"/>
  <c r="I84" i="16"/>
  <c r="J84" i="16" s="1"/>
  <c r="B85" i="16"/>
  <c r="F85" i="16"/>
  <c r="G85" i="16"/>
  <c r="I85" i="16"/>
  <c r="J85" i="16"/>
  <c r="B86" i="16"/>
  <c r="F86" i="16"/>
  <c r="G86" i="16"/>
  <c r="I86" i="16"/>
  <c r="J86" i="16"/>
  <c r="B87" i="16"/>
  <c r="F87" i="16"/>
  <c r="G87" i="16"/>
  <c r="I87" i="16"/>
  <c r="J87" i="16" s="1"/>
  <c r="B88" i="16"/>
  <c r="F88" i="16"/>
  <c r="G88" i="16"/>
  <c r="I88" i="16"/>
  <c r="J88" i="16" s="1"/>
  <c r="B90" i="16"/>
  <c r="F90" i="16"/>
  <c r="G90" i="16"/>
  <c r="I90" i="16"/>
  <c r="J90" i="16" s="1"/>
  <c r="B91" i="16"/>
  <c r="F91" i="16"/>
  <c r="G91" i="16"/>
  <c r="I91" i="16"/>
  <c r="J91" i="16" s="1"/>
  <c r="B92" i="16"/>
  <c r="F92" i="16"/>
  <c r="G92" i="16"/>
  <c r="I92" i="16"/>
  <c r="J92" i="16"/>
  <c r="B94" i="16"/>
  <c r="F94" i="16"/>
  <c r="G94" i="16"/>
  <c r="I94" i="16"/>
  <c r="J94" i="16" s="1"/>
  <c r="B95" i="16"/>
  <c r="F95" i="16"/>
  <c r="G95" i="16"/>
  <c r="I95" i="16"/>
  <c r="J95" i="16"/>
  <c r="B96" i="16"/>
  <c r="F96" i="16"/>
  <c r="G96" i="16"/>
  <c r="I96" i="16"/>
  <c r="J96" i="16"/>
  <c r="B97" i="16"/>
  <c r="F97" i="16"/>
  <c r="G97" i="16"/>
  <c r="I97" i="16"/>
  <c r="J97" i="16" s="1"/>
  <c r="B98" i="16"/>
  <c r="F98" i="16"/>
  <c r="G98" i="16"/>
  <c r="I98" i="16"/>
  <c r="J98" i="16" s="1"/>
  <c r="B99" i="16"/>
  <c r="F99" i="16"/>
  <c r="G99" i="16"/>
  <c r="I99" i="16"/>
  <c r="J99" i="16"/>
  <c r="B100" i="16"/>
  <c r="F100" i="16"/>
  <c r="G100" i="16"/>
  <c r="I100" i="16"/>
  <c r="J100" i="16"/>
  <c r="B102" i="16"/>
  <c r="F102" i="16"/>
  <c r="G102" i="16"/>
  <c r="I102" i="16"/>
  <c r="J102" i="16"/>
  <c r="I101" i="16" s="1"/>
  <c r="B103" i="16"/>
  <c r="F103" i="16"/>
  <c r="G103" i="16"/>
  <c r="I103" i="16"/>
  <c r="J103" i="16"/>
  <c r="B104" i="16"/>
  <c r="F104" i="16"/>
  <c r="G104" i="16"/>
  <c r="I104" i="16"/>
  <c r="J104" i="16" s="1"/>
  <c r="B105" i="16"/>
  <c r="F105" i="16"/>
  <c r="G105" i="16"/>
  <c r="I105" i="16"/>
  <c r="J105" i="16" s="1"/>
  <c r="B107" i="16"/>
  <c r="F107" i="16"/>
  <c r="G107" i="16"/>
  <c r="I107" i="16"/>
  <c r="J107" i="16" s="1"/>
  <c r="B108" i="16"/>
  <c r="F108" i="16"/>
  <c r="G108" i="16"/>
  <c r="I108" i="16"/>
  <c r="J108" i="16" s="1"/>
  <c r="B109" i="16"/>
  <c r="F109" i="16"/>
  <c r="G109" i="16"/>
  <c r="I109" i="16"/>
  <c r="J109" i="16"/>
  <c r="C110" i="16"/>
  <c r="B111" i="16"/>
  <c r="F111" i="16"/>
  <c r="G111" i="16"/>
  <c r="I111" i="16"/>
  <c r="J111" i="16"/>
  <c r="I110" i="16" s="1"/>
  <c r="B112" i="16"/>
  <c r="F112" i="16"/>
  <c r="G112" i="16"/>
  <c r="I112" i="16"/>
  <c r="J112" i="16"/>
  <c r="B114" i="16"/>
  <c r="F114" i="16"/>
  <c r="G114" i="16"/>
  <c r="I114" i="16"/>
  <c r="J114" i="16"/>
  <c r="I113" i="16" s="1"/>
  <c r="B115" i="16"/>
  <c r="F115" i="16"/>
  <c r="G115" i="16"/>
  <c r="I115" i="16"/>
  <c r="J115" i="16"/>
  <c r="B116" i="16"/>
  <c r="F116" i="16"/>
  <c r="G116" i="16"/>
  <c r="I116" i="16"/>
  <c r="J116" i="16" s="1"/>
  <c r="B117" i="16"/>
  <c r="F117" i="16"/>
  <c r="G117" i="16"/>
  <c r="I117" i="16"/>
  <c r="J117" i="16" s="1"/>
  <c r="B118" i="16"/>
  <c r="F118" i="16"/>
  <c r="G118" i="16"/>
  <c r="I118" i="16"/>
  <c r="J118" i="16"/>
  <c r="B119" i="16"/>
  <c r="F119" i="16"/>
  <c r="G119" i="16"/>
  <c r="I119" i="16"/>
  <c r="J119" i="16"/>
  <c r="B120" i="16"/>
  <c r="F120" i="16"/>
  <c r="G120" i="16"/>
  <c r="I120" i="16"/>
  <c r="J120" i="16" s="1"/>
  <c r="B122" i="16"/>
  <c r="F122" i="16"/>
  <c r="G122" i="16"/>
  <c r="I122" i="16"/>
  <c r="J122" i="16"/>
  <c r="I121" i="16" s="1"/>
  <c r="B123" i="16"/>
  <c r="F123" i="16"/>
  <c r="G123" i="16"/>
  <c r="I123" i="16"/>
  <c r="J123" i="16"/>
  <c r="B124" i="16"/>
  <c r="F124" i="16"/>
  <c r="G124" i="16"/>
  <c r="I124" i="16"/>
  <c r="J124" i="16" s="1"/>
  <c r="B125" i="16"/>
  <c r="F125" i="16"/>
  <c r="G125" i="16"/>
  <c r="I125" i="16"/>
  <c r="J125" i="16" s="1"/>
  <c r="F127" i="16"/>
  <c r="G127" i="16"/>
  <c r="I127" i="16"/>
  <c r="J127" i="16"/>
  <c r="I126" i="16" s="1"/>
  <c r="F128" i="16"/>
  <c r="G128" i="16"/>
  <c r="I128" i="16"/>
  <c r="J128" i="16"/>
  <c r="F129" i="16"/>
  <c r="G129" i="16"/>
  <c r="I129" i="16"/>
  <c r="J129" i="16"/>
  <c r="F130" i="16"/>
  <c r="G130" i="16"/>
  <c r="I130" i="16"/>
  <c r="J130" i="16"/>
  <c r="F131" i="16"/>
  <c r="G131" i="16"/>
  <c r="I131" i="16"/>
  <c r="J131" i="16"/>
  <c r="F132" i="16"/>
  <c r="G132" i="16"/>
  <c r="I132" i="16"/>
  <c r="J132" i="16"/>
  <c r="F133" i="16"/>
  <c r="G133" i="16"/>
  <c r="I133" i="16"/>
  <c r="J133" i="16"/>
  <c r="F135" i="16"/>
  <c r="G135" i="16"/>
  <c r="I135" i="16"/>
  <c r="J135" i="16"/>
  <c r="I134" i="16" s="1"/>
  <c r="F136" i="16"/>
  <c r="G136" i="16"/>
  <c r="I136" i="16"/>
  <c r="J136" i="16"/>
  <c r="F137" i="16"/>
  <c r="G137" i="16"/>
  <c r="I137" i="16"/>
  <c r="J137" i="16"/>
  <c r="F138" i="16"/>
  <c r="G138" i="16"/>
  <c r="I138" i="16"/>
  <c r="J138" i="16"/>
  <c r="F139" i="16"/>
  <c r="G139" i="16"/>
  <c r="I139" i="16"/>
  <c r="J139" i="16"/>
  <c r="F140" i="16"/>
  <c r="G140" i="16"/>
  <c r="I140" i="16"/>
  <c r="J140" i="16"/>
  <c r="F141" i="16"/>
  <c r="G141" i="16"/>
  <c r="I141" i="16"/>
  <c r="J141" i="16"/>
  <c r="F142" i="16"/>
  <c r="G142" i="16"/>
  <c r="I142" i="16"/>
  <c r="J142" i="16"/>
  <c r="C2" i="26"/>
  <c r="C4" i="26"/>
  <c r="C7" i="26"/>
  <c r="F12" i="26"/>
  <c r="I23" i="16" s="1"/>
  <c r="J23" i="16" s="1"/>
  <c r="B13" i="26"/>
  <c r="B14" i="26"/>
  <c r="B15" i="26"/>
  <c r="C3" i="35"/>
  <c r="C5" i="35"/>
  <c r="C8" i="35"/>
  <c r="C15" i="35"/>
  <c r="C16" i="35"/>
  <c r="C17" i="35"/>
  <c r="C19" i="35"/>
  <c r="C31" i="35"/>
  <c r="K8" i="11" s="1"/>
  <c r="F36" i="35"/>
  <c r="K36" i="35"/>
  <c r="C4" i="12"/>
  <c r="D3" i="16" s="1"/>
  <c r="C6" i="12"/>
  <c r="I5" i="10" s="1"/>
  <c r="G5" i="11" s="1"/>
  <c r="C7" i="12"/>
  <c r="C19" i="12"/>
  <c r="C31" i="12"/>
  <c r="F36" i="12"/>
  <c r="K36" i="12"/>
  <c r="C4" i="22"/>
  <c r="D4" i="22"/>
  <c r="C14" i="22"/>
  <c r="D14" i="22"/>
  <c r="C26" i="22"/>
  <c r="D26" i="22"/>
  <c r="C33" i="22"/>
  <c r="D33" i="22"/>
  <c r="D38" i="22" s="1"/>
  <c r="C38" i="22"/>
  <c r="C45" i="22"/>
  <c r="D45" i="22"/>
  <c r="C55" i="22"/>
  <c r="D55" i="22"/>
  <c r="C67" i="22"/>
  <c r="D67" i="22"/>
  <c r="C74" i="22"/>
  <c r="C79" i="22" s="1"/>
  <c r="K6" i="11" s="1"/>
  <c r="E5" i="2" s="1"/>
  <c r="D74" i="22"/>
  <c r="D79" i="22"/>
  <c r="J15" i="36"/>
  <c r="M15" i="36" s="1"/>
  <c r="J14" i="36"/>
  <c r="K14" i="36" s="1"/>
  <c r="C14" i="36"/>
  <c r="J13" i="36"/>
  <c r="K13" i="36" s="1"/>
  <c r="C13" i="36"/>
  <c r="J12" i="36"/>
  <c r="K12" i="36" s="1"/>
  <c r="C12" i="36"/>
  <c r="J11" i="36"/>
  <c r="K11" i="36" s="1"/>
  <c r="C11" i="36"/>
  <c r="J8" i="36"/>
  <c r="K8" i="36" s="1"/>
  <c r="C8" i="36"/>
  <c r="K7" i="36"/>
  <c r="J7" i="36"/>
  <c r="C7" i="36"/>
  <c r="I89" i="16" l="1"/>
  <c r="F245" i="11"/>
  <c r="A609" i="10"/>
  <c r="B609" i="10"/>
  <c r="A575" i="10"/>
  <c r="B575" i="10"/>
  <c r="A562" i="10"/>
  <c r="B562" i="10"/>
  <c r="A560" i="10"/>
  <c r="B560" i="10"/>
  <c r="S446" i="10"/>
  <c r="D3" i="2"/>
  <c r="C3" i="26"/>
  <c r="I106" i="16"/>
  <c r="I57" i="16"/>
  <c r="I20" i="16"/>
  <c r="B608" i="10"/>
  <c r="A608" i="10"/>
  <c r="B600" i="10"/>
  <c r="A600" i="10"/>
  <c r="F235" i="11"/>
  <c r="A590" i="10"/>
  <c r="B590" i="10"/>
  <c r="A587" i="10"/>
  <c r="B587" i="10"/>
  <c r="A584" i="10"/>
  <c r="B584" i="10"/>
  <c r="F231" i="11"/>
  <c r="A581" i="10"/>
  <c r="B581" i="10"/>
  <c r="B572" i="10"/>
  <c r="A572" i="10"/>
  <c r="F215" i="11"/>
  <c r="A549" i="10"/>
  <c r="B549" i="10"/>
  <c r="A543" i="10"/>
  <c r="B543" i="10"/>
  <c r="K517" i="10"/>
  <c r="Q517" i="10" s="1"/>
  <c r="R517" i="10" s="1"/>
  <c r="S516" i="10" s="1"/>
  <c r="K519" i="10"/>
  <c r="Q519" i="10" s="1"/>
  <c r="R519" i="10" s="1"/>
  <c r="S518" i="10" s="1"/>
  <c r="K525" i="10"/>
  <c r="Q525" i="10" s="1"/>
  <c r="R525" i="10" s="1"/>
  <c r="S524" i="10" s="1"/>
  <c r="K527" i="10"/>
  <c r="Q527" i="10" s="1"/>
  <c r="R527" i="10" s="1"/>
  <c r="S526" i="10" s="1"/>
  <c r="K503" i="10"/>
  <c r="Q503" i="10" s="1"/>
  <c r="R503" i="10" s="1"/>
  <c r="S502" i="10" s="1"/>
  <c r="K492" i="10"/>
  <c r="Q492" i="10" s="1"/>
  <c r="R492" i="10" s="1"/>
  <c r="K213" i="10"/>
  <c r="Q213" i="10" s="1"/>
  <c r="R213" i="10" s="1"/>
  <c r="S212" i="10" s="1"/>
  <c r="K193" i="10"/>
  <c r="Q193" i="10" s="1"/>
  <c r="R193" i="10" s="1"/>
  <c r="S192" i="10" s="1"/>
  <c r="K211" i="10"/>
  <c r="Q211" i="10" s="1"/>
  <c r="R211" i="10" s="1"/>
  <c r="S210" i="10" s="1"/>
  <c r="K215" i="10"/>
  <c r="Q215" i="10" s="1"/>
  <c r="R215" i="10" s="1"/>
  <c r="S214" i="10" s="1"/>
  <c r="I70" i="16"/>
  <c r="A578" i="10"/>
  <c r="B578" i="10"/>
  <c r="A573" i="10"/>
  <c r="B573" i="10"/>
  <c r="B556" i="10"/>
  <c r="A556" i="10"/>
  <c r="B545" i="10"/>
  <c r="A545" i="10"/>
  <c r="S394" i="10"/>
  <c r="I79" i="16"/>
  <c r="I37" i="16"/>
  <c r="I12" i="16"/>
  <c r="B589" i="10"/>
  <c r="A589" i="10"/>
  <c r="B580" i="10"/>
  <c r="A580" i="10"/>
  <c r="A554" i="10"/>
  <c r="B554" i="10"/>
  <c r="A552" i="10"/>
  <c r="B552" i="10"/>
  <c r="S494" i="10"/>
  <c r="S414" i="10"/>
  <c r="S379" i="10"/>
  <c r="F241" i="11"/>
  <c r="A601" i="10"/>
  <c r="B601" i="10"/>
  <c r="F237" i="11"/>
  <c r="A593" i="10"/>
  <c r="B593" i="10"/>
  <c r="A565" i="10"/>
  <c r="B565" i="10"/>
  <c r="S478" i="10"/>
  <c r="K493" i="10" s="1"/>
  <c r="Q493" i="10" s="1"/>
  <c r="R493" i="10" s="1"/>
  <c r="S357" i="10"/>
  <c r="K367" i="10" s="1"/>
  <c r="Q367" i="10" s="1"/>
  <c r="R367" i="10" s="1"/>
  <c r="S366" i="10" s="1"/>
  <c r="K403" i="10" s="1"/>
  <c r="Q403" i="10" s="1"/>
  <c r="R403" i="10" s="1"/>
  <c r="S401" i="10" s="1"/>
  <c r="I173" i="11" s="1"/>
  <c r="I82" i="16"/>
  <c r="I65" i="16"/>
  <c r="I93" i="16"/>
  <c r="I62" i="16"/>
  <c r="I44" i="16"/>
  <c r="A614" i="10"/>
  <c r="B614" i="10"/>
  <c r="A612" i="10"/>
  <c r="B612" i="10"/>
  <c r="A606" i="10"/>
  <c r="B606" i="10"/>
  <c r="A604" i="10"/>
  <c r="B604" i="10"/>
  <c r="A598" i="10"/>
  <c r="B598" i="10"/>
  <c r="A596" i="10"/>
  <c r="B596" i="10"/>
  <c r="A570" i="10"/>
  <c r="B570" i="10"/>
  <c r="A568" i="10"/>
  <c r="B568" i="10"/>
  <c r="F219" i="11"/>
  <c r="A557" i="10"/>
  <c r="B557" i="10"/>
  <c r="S440" i="10"/>
  <c r="S419" i="10"/>
  <c r="S387" i="10"/>
  <c r="S341" i="10"/>
  <c r="K351" i="10" s="1"/>
  <c r="Q351" i="10" s="1"/>
  <c r="R351" i="10" s="1"/>
  <c r="S350" i="10" s="1"/>
  <c r="C4" i="35"/>
  <c r="T557" i="10"/>
  <c r="F207" i="11"/>
  <c r="B535" i="10"/>
  <c r="B531" i="10"/>
  <c r="F205" i="11"/>
  <c r="F203" i="11"/>
  <c r="G203" i="11" s="1"/>
  <c r="A528" i="10"/>
  <c r="F202" i="11"/>
  <c r="B526" i="10"/>
  <c r="G200" i="11"/>
  <c r="F191" i="11"/>
  <c r="B491" i="10"/>
  <c r="G190" i="11"/>
  <c r="H190" i="11"/>
  <c r="I190" i="11"/>
  <c r="G188" i="11"/>
  <c r="F187" i="11"/>
  <c r="B467" i="10"/>
  <c r="F179" i="11"/>
  <c r="B424" i="10"/>
  <c r="F164" i="11"/>
  <c r="I403" i="10"/>
  <c r="G159" i="11"/>
  <c r="I159" i="11"/>
  <c r="H159" i="11"/>
  <c r="H333" i="10"/>
  <c r="H334" i="10" s="1"/>
  <c r="F148" i="11"/>
  <c r="B324" i="10"/>
  <c r="F139" i="11"/>
  <c r="B303" i="10"/>
  <c r="H298" i="10"/>
  <c r="H299" i="10" s="1"/>
  <c r="G129" i="11"/>
  <c r="H129" i="11"/>
  <c r="I129" i="11"/>
  <c r="S260" i="10"/>
  <c r="F98" i="11"/>
  <c r="B224" i="10"/>
  <c r="F97" i="11"/>
  <c r="B222" i="10"/>
  <c r="S169" i="10"/>
  <c r="F71" i="11"/>
  <c r="B169" i="10"/>
  <c r="K34" i="10"/>
  <c r="Q34" i="10" s="1"/>
  <c r="R34" i="10" s="1"/>
  <c r="K7" i="11"/>
  <c r="E7" i="2"/>
  <c r="A8" i="19"/>
  <c r="A66" i="19" s="1"/>
  <c r="A122" i="19" s="1"/>
  <c r="I3" i="10"/>
  <c r="G3" i="11" s="1"/>
  <c r="G8" i="19"/>
  <c r="G66" i="19" s="1"/>
  <c r="G122" i="19" s="1"/>
  <c r="B8" i="8"/>
  <c r="I6" i="10"/>
  <c r="C7" i="35"/>
  <c r="B33" i="35" s="1"/>
  <c r="T21" i="10"/>
  <c r="T49" i="10"/>
  <c r="H169" i="10"/>
  <c r="T291" i="10"/>
  <c r="T224" i="10"/>
  <c r="T169" i="10"/>
  <c r="T86" i="10"/>
  <c r="D6" i="16"/>
  <c r="F610" i="10"/>
  <c r="G610" i="10" s="1"/>
  <c r="F602" i="10"/>
  <c r="G602" i="10" s="1"/>
  <c r="F594" i="10"/>
  <c r="G594" i="10" s="1"/>
  <c r="F591" i="10"/>
  <c r="G591" i="10" s="1"/>
  <c r="F582" i="10"/>
  <c r="G582" i="10" s="1"/>
  <c r="I229" i="11"/>
  <c r="H225" i="11"/>
  <c r="G222" i="11"/>
  <c r="H221" i="11"/>
  <c r="F558" i="10"/>
  <c r="G558" i="10" s="1"/>
  <c r="A551" i="10"/>
  <c r="F550" i="10"/>
  <c r="G550" i="10" s="1"/>
  <c r="B546" i="10"/>
  <c r="G542" i="10"/>
  <c r="H244" i="11" s="1"/>
  <c r="A535" i="10"/>
  <c r="B534" i="10"/>
  <c r="A531" i="10"/>
  <c r="B530" i="10"/>
  <c r="B528" i="10"/>
  <c r="B523" i="10"/>
  <c r="G197" i="11"/>
  <c r="H197" i="11"/>
  <c r="I197" i="11"/>
  <c r="G193" i="11"/>
  <c r="H193" i="11"/>
  <c r="I193" i="11"/>
  <c r="B478" i="10"/>
  <c r="B470" i="10"/>
  <c r="H186" i="11"/>
  <c r="I186" i="11"/>
  <c r="G186" i="11"/>
  <c r="G184" i="11"/>
  <c r="F181" i="11"/>
  <c r="B432" i="10"/>
  <c r="H176" i="11"/>
  <c r="I176" i="11"/>
  <c r="G176" i="11"/>
  <c r="I175" i="11"/>
  <c r="G175" i="11"/>
  <c r="H175" i="11"/>
  <c r="F169" i="11"/>
  <c r="B383" i="10"/>
  <c r="B366" i="10"/>
  <c r="F162" i="11"/>
  <c r="B355" i="10"/>
  <c r="B350" i="10"/>
  <c r="F150" i="11"/>
  <c r="B328" i="10"/>
  <c r="H303" i="10"/>
  <c r="F137" i="11"/>
  <c r="B300" i="10"/>
  <c r="F134" i="11"/>
  <c r="B294" i="10"/>
  <c r="F130" i="11"/>
  <c r="B287" i="10"/>
  <c r="F99" i="11"/>
  <c r="B226" i="10"/>
  <c r="H205" i="10"/>
  <c r="H206" i="10" s="1"/>
  <c r="T203" i="10"/>
  <c r="H201" i="10"/>
  <c r="H202" i="10" s="1"/>
  <c r="H195" i="10"/>
  <c r="H196" i="10" s="1"/>
  <c r="T154" i="10"/>
  <c r="H49" i="10"/>
  <c r="H50" i="10" s="1"/>
  <c r="S37" i="10"/>
  <c r="B33" i="12"/>
  <c r="C6" i="35"/>
  <c r="D5" i="16"/>
  <c r="B607" i="10"/>
  <c r="I242" i="11"/>
  <c r="B599" i="10"/>
  <c r="B588" i="10"/>
  <c r="F586" i="10"/>
  <c r="G586" i="10" s="1"/>
  <c r="B585" i="10"/>
  <c r="H232" i="11"/>
  <c r="I232" i="11"/>
  <c r="G232" i="11"/>
  <c r="B579" i="10"/>
  <c r="B576" i="10"/>
  <c r="B571" i="10"/>
  <c r="G224" i="11"/>
  <c r="H224" i="11"/>
  <c r="I224" i="11"/>
  <c r="B566" i="10"/>
  <c r="B563" i="10"/>
  <c r="H220" i="11"/>
  <c r="I220" i="11"/>
  <c r="G220" i="11"/>
  <c r="H557" i="10"/>
  <c r="B555" i="10"/>
  <c r="H216" i="11"/>
  <c r="I216" i="11"/>
  <c r="G216" i="11"/>
  <c r="B547" i="10"/>
  <c r="A546" i="10"/>
  <c r="B544" i="10"/>
  <c r="H538" i="10"/>
  <c r="F208" i="11"/>
  <c r="G208" i="11" s="1"/>
  <c r="B537" i="10"/>
  <c r="F206" i="11"/>
  <c r="B533" i="10"/>
  <c r="F204" i="11"/>
  <c r="B529" i="10"/>
  <c r="G196" i="11"/>
  <c r="G189" i="11"/>
  <c r="H189" i="11"/>
  <c r="I189" i="11"/>
  <c r="F144" i="11"/>
  <c r="B316" i="10"/>
  <c r="T298" i="10"/>
  <c r="F135" i="11"/>
  <c r="B296" i="10"/>
  <c r="H294" i="10"/>
  <c r="H295" i="10" s="1"/>
  <c r="H291" i="10"/>
  <c r="H292" i="10" s="1"/>
  <c r="G126" i="11"/>
  <c r="H126" i="11"/>
  <c r="I126" i="11"/>
  <c r="F123" i="11"/>
  <c r="G123" i="11" s="1"/>
  <c r="B275" i="10"/>
  <c r="H226" i="10"/>
  <c r="H227" i="10" s="1"/>
  <c r="H216" i="10"/>
  <c r="F60" i="11"/>
  <c r="B144" i="10"/>
  <c r="B613" i="10"/>
  <c r="A607" i="10"/>
  <c r="B605" i="10"/>
  <c r="A599" i="10"/>
  <c r="B597" i="10"/>
  <c r="G236" i="11"/>
  <c r="A588" i="10"/>
  <c r="A585" i="10"/>
  <c r="A579" i="10"/>
  <c r="B577" i="10"/>
  <c r="A576" i="10"/>
  <c r="B574" i="10"/>
  <c r="A571" i="10"/>
  <c r="B569" i="10"/>
  <c r="B564" i="10"/>
  <c r="A563" i="10"/>
  <c r="B561" i="10"/>
  <c r="A555" i="10"/>
  <c r="B553" i="10"/>
  <c r="A547" i="10"/>
  <c r="A544" i="10"/>
  <c r="H210" i="11"/>
  <c r="I210" i="11"/>
  <c r="G210" i="11"/>
  <c r="B539" i="10"/>
  <c r="A537" i="10"/>
  <c r="A533" i="10"/>
  <c r="A529" i="10"/>
  <c r="F201" i="11"/>
  <c r="B524" i="10"/>
  <c r="I493" i="10"/>
  <c r="F183" i="11"/>
  <c r="B440" i="10"/>
  <c r="G182" i="11"/>
  <c r="H182" i="11"/>
  <c r="I182" i="11"/>
  <c r="G177" i="11"/>
  <c r="H177" i="11"/>
  <c r="I177" i="11"/>
  <c r="G173" i="11"/>
  <c r="H173" i="11"/>
  <c r="F170" i="11"/>
  <c r="B387" i="10"/>
  <c r="F168" i="11"/>
  <c r="B379" i="10"/>
  <c r="H167" i="11"/>
  <c r="I167" i="11"/>
  <c r="G167" i="11"/>
  <c r="I166" i="11"/>
  <c r="H166" i="11"/>
  <c r="G166" i="11"/>
  <c r="G165" i="11"/>
  <c r="I165" i="11"/>
  <c r="H165" i="11"/>
  <c r="H163" i="11"/>
  <c r="I163" i="11"/>
  <c r="G163" i="11"/>
  <c r="T333" i="10"/>
  <c r="F146" i="11"/>
  <c r="B320" i="10"/>
  <c r="K306" i="10"/>
  <c r="Q306" i="10" s="1"/>
  <c r="R306" i="10" s="1"/>
  <c r="S305" i="10" s="1"/>
  <c r="I140" i="11" s="1"/>
  <c r="T303" i="10"/>
  <c r="F136" i="11"/>
  <c r="B298" i="10"/>
  <c r="H296" i="10"/>
  <c r="H297" i="10" s="1"/>
  <c r="F127" i="11"/>
  <c r="G127" i="11" s="1"/>
  <c r="B282" i="10"/>
  <c r="B280" i="10"/>
  <c r="H278" i="10"/>
  <c r="H279" i="10" s="1"/>
  <c r="H224" i="10"/>
  <c r="H225" i="10" s="1"/>
  <c r="F95" i="11"/>
  <c r="B218" i="10"/>
  <c r="T216" i="10"/>
  <c r="T205" i="10"/>
  <c r="H203" i="10"/>
  <c r="H204" i="10" s="1"/>
  <c r="T201" i="10"/>
  <c r="T195" i="10"/>
  <c r="S159" i="10"/>
  <c r="S154" i="10"/>
  <c r="H154" i="10"/>
  <c r="S97" i="10"/>
  <c r="H86" i="10"/>
  <c r="H87" i="10" s="1"/>
  <c r="S51" i="10"/>
  <c r="H209" i="11"/>
  <c r="I198" i="11"/>
  <c r="B205" i="10"/>
  <c r="B203" i="10"/>
  <c r="B201" i="10"/>
  <c r="H58" i="11"/>
  <c r="I58" i="11"/>
  <c r="G58" i="11"/>
  <c r="H46" i="11"/>
  <c r="I46" i="11"/>
  <c r="G46" i="11"/>
  <c r="B86" i="10"/>
  <c r="H20" i="11"/>
  <c r="I20" i="11"/>
  <c r="I209" i="11"/>
  <c r="G209" i="11"/>
  <c r="I199" i="11"/>
  <c r="G199" i="11"/>
  <c r="G198" i="11"/>
  <c r="H198" i="11"/>
  <c r="H196" i="11"/>
  <c r="I196" i="11"/>
  <c r="G195" i="11"/>
  <c r="G194" i="11"/>
  <c r="H194" i="11"/>
  <c r="H192" i="11"/>
  <c r="I192" i="11"/>
  <c r="I185" i="11"/>
  <c r="G185" i="11"/>
  <c r="H185" i="11"/>
  <c r="H180" i="11"/>
  <c r="I180" i="11"/>
  <c r="G180" i="11"/>
  <c r="G178" i="11"/>
  <c r="H178" i="11"/>
  <c r="I178" i="11"/>
  <c r="G174" i="11"/>
  <c r="G172" i="11"/>
  <c r="H172" i="11"/>
  <c r="I172" i="11"/>
  <c r="G171" i="11"/>
  <c r="H171" i="11"/>
  <c r="I171" i="11"/>
  <c r="I160" i="11"/>
  <c r="H160" i="11"/>
  <c r="G160" i="11"/>
  <c r="G140" i="11"/>
  <c r="H140" i="11"/>
  <c r="I132" i="11"/>
  <c r="G132" i="11"/>
  <c r="H132" i="11"/>
  <c r="G131" i="11"/>
  <c r="H131" i="11"/>
  <c r="I131" i="11"/>
  <c r="I67" i="11"/>
  <c r="G67" i="11"/>
  <c r="H67" i="11"/>
  <c r="I65" i="11"/>
  <c r="G65" i="11"/>
  <c r="H65" i="11"/>
  <c r="G61" i="11"/>
  <c r="H61" i="11"/>
  <c r="I61" i="11"/>
  <c r="G59" i="11"/>
  <c r="H59" i="11"/>
  <c r="I59" i="11"/>
  <c r="I45" i="11"/>
  <c r="G45" i="11"/>
  <c r="H45" i="11"/>
  <c r="G21" i="11"/>
  <c r="H21" i="11"/>
  <c r="H21" i="10"/>
  <c r="G20" i="11" s="1"/>
  <c r="H199" i="11"/>
  <c r="G192" i="11"/>
  <c r="G151" i="11"/>
  <c r="H151" i="11"/>
  <c r="I151" i="11"/>
  <c r="G149" i="11"/>
  <c r="H149" i="11"/>
  <c r="I149" i="11"/>
  <c r="G147" i="11"/>
  <c r="H147" i="11"/>
  <c r="I147" i="11"/>
  <c r="G145" i="11"/>
  <c r="H145" i="11"/>
  <c r="I145" i="11"/>
  <c r="G143" i="11"/>
  <c r="H143" i="11"/>
  <c r="I143" i="11"/>
  <c r="I142" i="11"/>
  <c r="G142" i="11"/>
  <c r="H142" i="11"/>
  <c r="G141" i="11"/>
  <c r="H141" i="11"/>
  <c r="I141" i="11"/>
  <c r="G133" i="11"/>
  <c r="I128" i="11"/>
  <c r="G128" i="11"/>
  <c r="H128" i="11"/>
  <c r="I125" i="11"/>
  <c r="G125" i="11"/>
  <c r="H125" i="11"/>
  <c r="G124" i="11"/>
  <c r="H124" i="11"/>
  <c r="I124" i="11"/>
  <c r="G96" i="11"/>
  <c r="H96" i="11"/>
  <c r="I96" i="11"/>
  <c r="I89" i="11"/>
  <c r="G89" i="11"/>
  <c r="H89" i="11"/>
  <c r="G88" i="11"/>
  <c r="H88" i="11"/>
  <c r="I88" i="11"/>
  <c r="I87" i="11"/>
  <c r="G87" i="11"/>
  <c r="H87" i="11"/>
  <c r="G86" i="11"/>
  <c r="H86" i="11"/>
  <c r="I86" i="11"/>
  <c r="I85" i="11"/>
  <c r="G85" i="11"/>
  <c r="H85" i="11"/>
  <c r="H81" i="11"/>
  <c r="I81" i="11"/>
  <c r="G81" i="11"/>
  <c r="B163" i="10"/>
  <c r="G66" i="11"/>
  <c r="H66" i="11"/>
  <c r="I66" i="11"/>
  <c r="B157" i="10"/>
  <c r="G64" i="11"/>
  <c r="H64" i="11"/>
  <c r="I64" i="11"/>
  <c r="B146" i="10"/>
  <c r="B142" i="10"/>
  <c r="G57" i="11"/>
  <c r="H57" i="11"/>
  <c r="I57" i="11"/>
  <c r="B113" i="10"/>
  <c r="A128" i="11" s="1"/>
  <c r="H37" i="11"/>
  <c r="G37" i="11"/>
  <c r="A37" i="11"/>
  <c r="I37" i="11"/>
  <c r="E36" i="11"/>
  <c r="G36" i="11"/>
  <c r="H36" i="11"/>
  <c r="I36" i="11"/>
  <c r="D36" i="11"/>
  <c r="B33" i="10"/>
  <c r="B16" i="10"/>
  <c r="G119" i="11"/>
  <c r="I155" i="11"/>
  <c r="G157" i="11"/>
  <c r="I158" i="11"/>
  <c r="I28" i="11"/>
  <c r="D199" i="11"/>
  <c r="H195" i="11"/>
  <c r="G138" i="11"/>
  <c r="I115" i="11"/>
  <c r="I113" i="11"/>
  <c r="I111" i="11"/>
  <c r="G108" i="11"/>
  <c r="A78" i="11"/>
  <c r="G78" i="11"/>
  <c r="H78" i="11"/>
  <c r="E78" i="11"/>
  <c r="I78" i="11"/>
  <c r="D28" i="2"/>
  <c r="D30" i="2"/>
  <c r="D41" i="8"/>
  <c r="B39" i="19" s="1"/>
  <c r="B96" i="19" s="1"/>
  <c r="D43" i="8"/>
  <c r="B41" i="19" s="1"/>
  <c r="B98" i="19" s="1"/>
  <c r="D44" i="8"/>
  <c r="B42" i="19" s="1"/>
  <c r="B99" i="19" s="1"/>
  <c r="D45" i="8"/>
  <c r="B43" i="19" s="1"/>
  <c r="B100" i="19" s="1"/>
  <c r="D46" i="8"/>
  <c r="B44" i="19" s="1"/>
  <c r="B101" i="19" s="1"/>
  <c r="D47" i="8"/>
  <c r="B45" i="19" s="1"/>
  <c r="B102" i="19" s="1"/>
  <c r="D48" i="8"/>
  <c r="B46" i="19" s="1"/>
  <c r="B103" i="19" s="1"/>
  <c r="D34" i="2"/>
  <c r="D36" i="2"/>
  <c r="D38" i="2"/>
  <c r="D40" i="2"/>
  <c r="D35" i="8"/>
  <c r="B32" i="19" s="1"/>
  <c r="B90" i="19" s="1"/>
  <c r="D37" i="8"/>
  <c r="B34" i="19" s="1"/>
  <c r="B92" i="19" s="1"/>
  <c r="D37" i="2"/>
  <c r="D41" i="2"/>
  <c r="D27" i="2"/>
  <c r="D31" i="2"/>
  <c r="D30" i="8"/>
  <c r="B27" i="19" s="1"/>
  <c r="B85" i="19" s="1"/>
  <c r="D36" i="8"/>
  <c r="B33" i="19" s="1"/>
  <c r="B91" i="19" s="1"/>
  <c r="D38" i="8"/>
  <c r="B35" i="19" s="1"/>
  <c r="B93" i="19" s="1"/>
  <c r="D39" i="2"/>
  <c r="D29" i="2"/>
  <c r="G19" i="11"/>
  <c r="G161" i="11"/>
  <c r="D35" i="2" s="1"/>
  <c r="A158" i="11"/>
  <c r="G158" i="11"/>
  <c r="D158" i="11"/>
  <c r="H158" i="11"/>
  <c r="H155" i="11"/>
  <c r="H153" i="11"/>
  <c r="G152" i="11"/>
  <c r="D39" i="8" s="1"/>
  <c r="B36" i="19" s="1"/>
  <c r="B94" i="19" s="1"/>
  <c r="H122" i="11"/>
  <c r="A75" i="11"/>
  <c r="G75" i="11"/>
  <c r="D75" i="11"/>
  <c r="H75" i="11"/>
  <c r="E75" i="11"/>
  <c r="I75" i="11"/>
  <c r="E158" i="11"/>
  <c r="A155" i="11"/>
  <c r="A153" i="11"/>
  <c r="H118" i="11"/>
  <c r="H116" i="11"/>
  <c r="I104" i="11"/>
  <c r="H92" i="11"/>
  <c r="A77" i="11"/>
  <c r="G52" i="11"/>
  <c r="G15" i="11"/>
  <c r="I17" i="11"/>
  <c r="G16" i="11"/>
  <c r="G18" i="11"/>
  <c r="G23" i="11"/>
  <c r="I25" i="11"/>
  <c r="I31" i="11"/>
  <c r="H16" i="11"/>
  <c r="G17" i="11"/>
  <c r="G24" i="11"/>
  <c r="G26" i="11"/>
  <c r="G27" i="11"/>
  <c r="G28" i="11"/>
  <c r="G29" i="11"/>
  <c r="G30" i="11"/>
  <c r="I32" i="11"/>
  <c r="G33" i="11"/>
  <c r="I34" i="11"/>
  <c r="H35" i="11"/>
  <c r="G38" i="11"/>
  <c r="D24" i="8" s="1"/>
  <c r="B21" i="19" s="1"/>
  <c r="B79" i="19" s="1"/>
  <c r="B134" i="19" s="1"/>
  <c r="I41" i="11"/>
  <c r="I16" i="11"/>
  <c r="H17" i="11"/>
  <c r="H24" i="11"/>
  <c r="G25" i="11"/>
  <c r="H26" i="11"/>
  <c r="H27" i="11"/>
  <c r="H28" i="11"/>
  <c r="H29" i="11"/>
  <c r="H30" i="11"/>
  <c r="G31" i="11"/>
  <c r="H33" i="11"/>
  <c r="I35" i="11"/>
  <c r="H25" i="11"/>
  <c r="G32" i="11"/>
  <c r="H40" i="11"/>
  <c r="I42" i="11"/>
  <c r="H43" i="11"/>
  <c r="G44" i="11"/>
  <c r="H48" i="11"/>
  <c r="G49" i="11"/>
  <c r="I51" i="11"/>
  <c r="H52" i="11"/>
  <c r="G53" i="11"/>
  <c r="G55" i="11"/>
  <c r="I56" i="11"/>
  <c r="G62" i="11"/>
  <c r="D25" i="8" s="1"/>
  <c r="B22" i="19" s="1"/>
  <c r="B80" i="19" s="1"/>
  <c r="I63" i="11"/>
  <c r="I70" i="11"/>
  <c r="I74" i="11"/>
  <c r="H83" i="11"/>
  <c r="G84" i="11"/>
  <c r="I92" i="11"/>
  <c r="H93" i="11"/>
  <c r="G94" i="11"/>
  <c r="G100" i="11"/>
  <c r="D31" i="8" s="1"/>
  <c r="B28" i="19" s="1"/>
  <c r="B86" i="19" s="1"/>
  <c r="I101" i="11"/>
  <c r="H102" i="11"/>
  <c r="G103" i="11"/>
  <c r="I105" i="11"/>
  <c r="G106" i="11"/>
  <c r="D32" i="8" s="1"/>
  <c r="B29" i="19" s="1"/>
  <c r="B87" i="19" s="1"/>
  <c r="I107" i="11"/>
  <c r="H108" i="11"/>
  <c r="G109" i="11"/>
  <c r="H31" i="11"/>
  <c r="H32" i="11"/>
  <c r="I40" i="11"/>
  <c r="I43" i="11"/>
  <c r="H44" i="11"/>
  <c r="G47" i="11"/>
  <c r="I48" i="11"/>
  <c r="H49" i="11"/>
  <c r="G50" i="11"/>
  <c r="I52" i="11"/>
  <c r="H53" i="11"/>
  <c r="G54" i="11"/>
  <c r="G68" i="11"/>
  <c r="D19" i="2" s="1"/>
  <c r="G69" i="11"/>
  <c r="G80" i="11"/>
  <c r="G82" i="11"/>
  <c r="D29" i="8" s="1"/>
  <c r="B26" i="19" s="1"/>
  <c r="B84" i="19" s="1"/>
  <c r="I83" i="11"/>
  <c r="H84" i="11"/>
  <c r="G91" i="11"/>
  <c r="I93" i="11"/>
  <c r="H94" i="11"/>
  <c r="I102" i="11"/>
  <c r="H103" i="11"/>
  <c r="G104" i="11"/>
  <c r="I108" i="11"/>
  <c r="H109" i="11"/>
  <c r="G110" i="11"/>
  <c r="G22" i="11"/>
  <c r="D23" i="8" s="1"/>
  <c r="B20" i="19" s="1"/>
  <c r="B78" i="19" s="1"/>
  <c r="B133" i="19" s="1"/>
  <c r="I24" i="11"/>
  <c r="I33" i="11"/>
  <c r="G34" i="11"/>
  <c r="G41" i="11"/>
  <c r="G42" i="11"/>
  <c r="I44" i="11"/>
  <c r="I49" i="11"/>
  <c r="H50" i="11"/>
  <c r="G51" i="11"/>
  <c r="I53" i="11"/>
  <c r="H54" i="11"/>
  <c r="G56" i="11"/>
  <c r="G63" i="11"/>
  <c r="G70" i="11"/>
  <c r="G74" i="11"/>
  <c r="H77" i="11"/>
  <c r="H80" i="11"/>
  <c r="I84" i="11"/>
  <c r="H91" i="11"/>
  <c r="G92" i="11"/>
  <c r="I94" i="11"/>
  <c r="G101" i="11"/>
  <c r="I103" i="11"/>
  <c r="H104" i="11"/>
  <c r="G105" i="11"/>
  <c r="G107" i="11"/>
  <c r="I27" i="11"/>
  <c r="G39" i="11"/>
  <c r="H41" i="11"/>
  <c r="G43" i="11"/>
  <c r="I54" i="11"/>
  <c r="H56" i="11"/>
  <c r="H70" i="11"/>
  <c r="G73" i="11"/>
  <c r="H74" i="11"/>
  <c r="G76" i="11"/>
  <c r="I77" i="11"/>
  <c r="H101" i="11"/>
  <c r="I109" i="11"/>
  <c r="H110" i="11"/>
  <c r="G112" i="11"/>
  <c r="I116" i="11"/>
  <c r="G117" i="11"/>
  <c r="D34" i="8" s="1"/>
  <c r="B31" i="19" s="1"/>
  <c r="B89" i="19" s="1"/>
  <c r="I118" i="11"/>
  <c r="H119" i="11"/>
  <c r="G120" i="11"/>
  <c r="I122" i="11"/>
  <c r="I153" i="11"/>
  <c r="I26" i="11"/>
  <c r="I30" i="11"/>
  <c r="H34" i="11"/>
  <c r="H51" i="11"/>
  <c r="H63" i="11"/>
  <c r="G72" i="11"/>
  <c r="D20" i="2" s="1"/>
  <c r="I80" i="11"/>
  <c r="I91" i="11"/>
  <c r="G93" i="11"/>
  <c r="H105" i="11"/>
  <c r="H107" i="11"/>
  <c r="I110" i="11"/>
  <c r="G111" i="11"/>
  <c r="H112" i="11"/>
  <c r="G113" i="11"/>
  <c r="G115" i="11"/>
  <c r="I119" i="11"/>
  <c r="H120" i="11"/>
  <c r="G121" i="11"/>
  <c r="I29" i="11"/>
  <c r="G35" i="11"/>
  <c r="G40" i="11"/>
  <c r="H42" i="11"/>
  <c r="G48" i="11"/>
  <c r="G79" i="11"/>
  <c r="D21" i="2" s="1"/>
  <c r="G83" i="11"/>
  <c r="G90" i="11"/>
  <c r="D23" i="2" s="1"/>
  <c r="G102" i="11"/>
  <c r="H111" i="11"/>
  <c r="I112" i="11"/>
  <c r="H113" i="11"/>
  <c r="H115" i="11"/>
  <c r="G116" i="11"/>
  <c r="G118" i="11"/>
  <c r="I120" i="11"/>
  <c r="H121" i="11"/>
  <c r="G122" i="11"/>
  <c r="A154" i="11"/>
  <c r="G154" i="11"/>
  <c r="D154" i="11"/>
  <c r="H154" i="11"/>
  <c r="E154" i="11"/>
  <c r="I154" i="11"/>
  <c r="I121" i="11"/>
  <c r="G114" i="11"/>
  <c r="D33" i="8" s="1"/>
  <c r="B30" i="19" s="1"/>
  <c r="B88" i="19" s="1"/>
  <c r="D76" i="11"/>
  <c r="I50" i="11"/>
  <c r="G155" i="11"/>
  <c r="G153" i="11"/>
  <c r="G77" i="11"/>
  <c r="I76" i="11"/>
  <c r="E76" i="11"/>
  <c r="Z25" i="11"/>
  <c r="AB25" i="11" s="1"/>
  <c r="D33" i="2"/>
  <c r="D40" i="8" s="1"/>
  <c r="M8" i="2"/>
  <c r="M7" i="2"/>
  <c r="M9" i="2"/>
  <c r="H76" i="11"/>
  <c r="J6" i="36"/>
  <c r="M6" i="36" s="1"/>
  <c r="J10" i="36"/>
  <c r="M10" i="36" s="1"/>
  <c r="D14" i="2" l="1"/>
  <c r="D21" i="8"/>
  <c r="B18" i="19" s="1"/>
  <c r="B76" i="19" s="1"/>
  <c r="B131" i="19" s="1"/>
  <c r="D28" i="8"/>
  <c r="B25" i="19" s="1"/>
  <c r="B83" i="19" s="1"/>
  <c r="D27" i="8"/>
  <c r="B24" i="19" s="1"/>
  <c r="B82" i="19" s="1"/>
  <c r="D42" i="8"/>
  <c r="B40" i="19" s="1"/>
  <c r="B97" i="19" s="1"/>
  <c r="D26" i="2"/>
  <c r="D18" i="2"/>
  <c r="E66" i="11"/>
  <c r="A66" i="11"/>
  <c r="D87" i="11"/>
  <c r="K124" i="11"/>
  <c r="M124" i="11"/>
  <c r="D128" i="11"/>
  <c r="E141" i="11"/>
  <c r="A141" i="11"/>
  <c r="A142" i="11"/>
  <c r="E143" i="11"/>
  <c r="A143" i="11"/>
  <c r="D145" i="11"/>
  <c r="E147" i="11"/>
  <c r="A147" i="11"/>
  <c r="D149" i="11"/>
  <c r="E151" i="11"/>
  <c r="A151" i="11"/>
  <c r="E178" i="11"/>
  <c r="A178" i="11"/>
  <c r="E180" i="11"/>
  <c r="D185" i="11"/>
  <c r="E185" i="11"/>
  <c r="D192" i="11"/>
  <c r="A194" i="11"/>
  <c r="E195" i="11"/>
  <c r="D196" i="11"/>
  <c r="A198" i="11"/>
  <c r="E199" i="11"/>
  <c r="E209" i="11"/>
  <c r="D115" i="11"/>
  <c r="A70" i="11"/>
  <c r="D110" i="11"/>
  <c r="A116" i="11"/>
  <c r="A121" i="11"/>
  <c r="A113" i="11"/>
  <c r="D104" i="11"/>
  <c r="D74" i="11"/>
  <c r="A32" i="11"/>
  <c r="E118" i="11"/>
  <c r="A42" i="11"/>
  <c r="A119" i="11"/>
  <c r="E113" i="11"/>
  <c r="E103" i="11"/>
  <c r="A63" i="11"/>
  <c r="E108" i="11"/>
  <c r="D94" i="11"/>
  <c r="E83" i="11"/>
  <c r="A54" i="11"/>
  <c r="D49" i="11"/>
  <c r="D40" i="11"/>
  <c r="D28" i="11"/>
  <c r="D112" i="11"/>
  <c r="E107" i="11"/>
  <c r="E101" i="11"/>
  <c r="A84" i="11"/>
  <c r="E56" i="11"/>
  <c r="A49" i="11"/>
  <c r="E42" i="11"/>
  <c r="E33" i="11"/>
  <c r="D107" i="11"/>
  <c r="D101" i="11"/>
  <c r="A83" i="11"/>
  <c r="A69" i="11"/>
  <c r="E54" i="11"/>
  <c r="A48" i="11"/>
  <c r="A41" i="11"/>
  <c r="E34" i="11"/>
  <c r="A29" i="11"/>
  <c r="A24" i="11"/>
  <c r="D34" i="11"/>
  <c r="D31" i="11"/>
  <c r="E27" i="11"/>
  <c r="A17" i="11"/>
  <c r="E16" i="11"/>
  <c r="A163" i="11"/>
  <c r="J163" i="11" s="1"/>
  <c r="K163" i="11" s="1"/>
  <c r="D163" i="11"/>
  <c r="D166" i="11"/>
  <c r="E166" i="11"/>
  <c r="E167" i="11"/>
  <c r="A168" i="11"/>
  <c r="G168" i="11"/>
  <c r="D168" i="11"/>
  <c r="H168" i="11"/>
  <c r="I168" i="11"/>
  <c r="E168" i="11"/>
  <c r="D173" i="11"/>
  <c r="J173" i="11" s="1"/>
  <c r="K173" i="11" s="1"/>
  <c r="E173" i="11"/>
  <c r="D177" i="11"/>
  <c r="E182" i="11"/>
  <c r="A182" i="11"/>
  <c r="E198" i="11"/>
  <c r="D60" i="11"/>
  <c r="H60" i="11"/>
  <c r="E60" i="11"/>
  <c r="J60" i="11" s="1"/>
  <c r="I60" i="11"/>
  <c r="A60" i="11"/>
  <c r="G60" i="11"/>
  <c r="D126" i="11"/>
  <c r="B586" i="10"/>
  <c r="A586" i="10"/>
  <c r="I238" i="11"/>
  <c r="H246" i="11"/>
  <c r="A169" i="11"/>
  <c r="G169" i="11"/>
  <c r="E169" i="11"/>
  <c r="H169" i="11"/>
  <c r="I169" i="11"/>
  <c r="D169" i="11"/>
  <c r="J169" i="11" s="1"/>
  <c r="A175" i="11"/>
  <c r="A176" i="11"/>
  <c r="D176" i="11"/>
  <c r="A550" i="10"/>
  <c r="B550" i="10"/>
  <c r="H217" i="11"/>
  <c r="A558" i="10"/>
  <c r="B558" i="10"/>
  <c r="I223" i="11"/>
  <c r="G223" i="11"/>
  <c r="G225" i="11"/>
  <c r="I227" i="11"/>
  <c r="G227" i="11"/>
  <c r="I239" i="11"/>
  <c r="G239" i="11"/>
  <c r="H247" i="11"/>
  <c r="D6" i="2"/>
  <c r="C6" i="26"/>
  <c r="J36" i="11"/>
  <c r="M36" i="11" s="1"/>
  <c r="J87" i="11"/>
  <c r="K87" i="11" s="1"/>
  <c r="J75" i="11"/>
  <c r="J78" i="11"/>
  <c r="J158" i="11"/>
  <c r="J154" i="11"/>
  <c r="J168" i="11"/>
  <c r="A98" i="11"/>
  <c r="G98" i="11"/>
  <c r="D98" i="11"/>
  <c r="J98" i="11" s="1"/>
  <c r="H98" i="11"/>
  <c r="E98" i="11"/>
  <c r="I98" i="11"/>
  <c r="E148" i="11"/>
  <c r="I148" i="11"/>
  <c r="A148" i="11"/>
  <c r="G148" i="11"/>
  <c r="H148" i="11"/>
  <c r="D148" i="11"/>
  <c r="J148" i="11" s="1"/>
  <c r="D159" i="11"/>
  <c r="J159" i="11" s="1"/>
  <c r="K159" i="11" s="1"/>
  <c r="E190" i="11"/>
  <c r="A190" i="11"/>
  <c r="E207" i="11"/>
  <c r="I207" i="11"/>
  <c r="A207" i="11"/>
  <c r="G207" i="11"/>
  <c r="H207" i="11"/>
  <c r="D207" i="11"/>
  <c r="J207" i="11" s="1"/>
  <c r="I214" i="11"/>
  <c r="G214" i="11"/>
  <c r="H218" i="11"/>
  <c r="I244" i="11"/>
  <c r="I219" i="11"/>
  <c r="G219" i="11"/>
  <c r="H219" i="11"/>
  <c r="I237" i="11"/>
  <c r="G237" i="11"/>
  <c r="H237" i="11"/>
  <c r="S491" i="10"/>
  <c r="B38" i="19"/>
  <c r="B95" i="19"/>
  <c r="D25" i="2"/>
  <c r="D15" i="2"/>
  <c r="D22" i="8"/>
  <c r="B19" i="19" s="1"/>
  <c r="B77" i="19" s="1"/>
  <c r="B132" i="19" s="1"/>
  <c r="D17" i="2"/>
  <c r="D26" i="8"/>
  <c r="B23" i="19" s="1"/>
  <c r="B81" i="19" s="1"/>
  <c r="D32" i="2"/>
  <c r="D24" i="2"/>
  <c r="D16" i="2"/>
  <c r="D78" i="11"/>
  <c r="A192" i="11"/>
  <c r="J192" i="11" s="1"/>
  <c r="K192" i="11" s="1"/>
  <c r="K158" i="11"/>
  <c r="E37" i="11"/>
  <c r="E57" i="11"/>
  <c r="A57" i="11"/>
  <c r="E64" i="11"/>
  <c r="A64" i="11"/>
  <c r="E81" i="11"/>
  <c r="D85" i="11"/>
  <c r="J85" i="11" s="1"/>
  <c r="E85" i="11"/>
  <c r="D86" i="11"/>
  <c r="J86" i="11" s="1"/>
  <c r="E87" i="11"/>
  <c r="D88" i="11"/>
  <c r="D89" i="11"/>
  <c r="J89" i="11" s="1"/>
  <c r="K89" i="11" s="1"/>
  <c r="E89" i="11"/>
  <c r="D96" i="11"/>
  <c r="J96" i="11" s="1"/>
  <c r="E124" i="11"/>
  <c r="A124" i="11"/>
  <c r="A125" i="11"/>
  <c r="E128" i="11"/>
  <c r="J128" i="11" s="1"/>
  <c r="D21" i="11"/>
  <c r="J21" i="11" s="1"/>
  <c r="D45" i="11"/>
  <c r="J45" i="11" s="1"/>
  <c r="K45" i="11" s="1"/>
  <c r="E45" i="11"/>
  <c r="D59" i="11"/>
  <c r="J59" i="11" s="1"/>
  <c r="E61" i="11"/>
  <c r="A61" i="11"/>
  <c r="A65" i="11"/>
  <c r="D67" i="11"/>
  <c r="J67" i="11" s="1"/>
  <c r="E67" i="11"/>
  <c r="D131" i="11"/>
  <c r="J131" i="11" s="1"/>
  <c r="D132" i="11"/>
  <c r="J132" i="11" s="1"/>
  <c r="E132" i="11"/>
  <c r="A140" i="11"/>
  <c r="D160" i="11"/>
  <c r="J160" i="11" s="1"/>
  <c r="K160" i="11" s="1"/>
  <c r="E160" i="11"/>
  <c r="D171" i="11"/>
  <c r="J171" i="11" s="1"/>
  <c r="K171" i="11" s="1"/>
  <c r="E172" i="11"/>
  <c r="A172" i="11"/>
  <c r="D155" i="11"/>
  <c r="J155" i="11" s="1"/>
  <c r="D113" i="11"/>
  <c r="J113" i="11" s="1"/>
  <c r="D54" i="11"/>
  <c r="J54" i="11" s="1"/>
  <c r="E155" i="11"/>
  <c r="E112" i="11"/>
  <c r="D120" i="11"/>
  <c r="J120" i="11" s="1"/>
  <c r="A112" i="11"/>
  <c r="J112" i="11" s="1"/>
  <c r="A92" i="11"/>
  <c r="A62" i="11"/>
  <c r="E122" i="11"/>
  <c r="E116" i="11"/>
  <c r="E153" i="11"/>
  <c r="D118" i="11"/>
  <c r="J118" i="11" s="1"/>
  <c r="D111" i="11"/>
  <c r="J111" i="11" s="1"/>
  <c r="D91" i="11"/>
  <c r="J91" i="11" s="1"/>
  <c r="A51" i="11"/>
  <c r="A104" i="11"/>
  <c r="J104" i="11" s="1"/>
  <c r="E93" i="11"/>
  <c r="A80" i="11"/>
  <c r="D53" i="11"/>
  <c r="J53" i="11" s="1"/>
  <c r="E48" i="11"/>
  <c r="E35" i="11"/>
  <c r="D27" i="11"/>
  <c r="J27" i="11" s="1"/>
  <c r="E111" i="11"/>
  <c r="E105" i="11"/>
  <c r="A94" i="11"/>
  <c r="D83" i="11"/>
  <c r="J83" i="11" s="1"/>
  <c r="A53" i="11"/>
  <c r="D48" i="11"/>
  <c r="J48" i="11" s="1"/>
  <c r="E41" i="11"/>
  <c r="D24" i="11"/>
  <c r="J24" i="11" s="1"/>
  <c r="D105" i="11"/>
  <c r="J105" i="11" s="1"/>
  <c r="A93" i="11"/>
  <c r="E80" i="11"/>
  <c r="A68" i="11"/>
  <c r="A52" i="11"/>
  <c r="A47" i="11"/>
  <c r="D33" i="11"/>
  <c r="J33" i="11" s="1"/>
  <c r="A33" i="11"/>
  <c r="A28" i="11"/>
  <c r="J28" i="11" s="1"/>
  <c r="D41" i="11"/>
  <c r="J41" i="11" s="1"/>
  <c r="D32" i="11"/>
  <c r="J32" i="11" s="1"/>
  <c r="E30" i="11"/>
  <c r="E26" i="11"/>
  <c r="D16" i="11"/>
  <c r="J16" i="11" s="1"/>
  <c r="E20" i="11"/>
  <c r="A46" i="11"/>
  <c r="D46" i="11"/>
  <c r="J46" i="11" s="1"/>
  <c r="K46" i="11" s="1"/>
  <c r="E58" i="11"/>
  <c r="E95" i="11"/>
  <c r="I95" i="11"/>
  <c r="A95" i="11"/>
  <c r="G95" i="11"/>
  <c r="D95" i="11"/>
  <c r="J95" i="11" s="1"/>
  <c r="H95" i="11"/>
  <c r="A136" i="11"/>
  <c r="G136" i="11"/>
  <c r="D136" i="11"/>
  <c r="J136" i="11" s="1"/>
  <c r="H136" i="11"/>
  <c r="E136" i="11"/>
  <c r="I136" i="11"/>
  <c r="E146" i="11"/>
  <c r="I146" i="11"/>
  <c r="A146" i="11"/>
  <c r="G146" i="11"/>
  <c r="D146" i="11"/>
  <c r="J146" i="11" s="1"/>
  <c r="H146" i="11"/>
  <c r="A166" i="11"/>
  <c r="J166" i="11" s="1"/>
  <c r="K166" i="11" s="1"/>
  <c r="A167" i="11"/>
  <c r="A210" i="11"/>
  <c r="D210" i="11"/>
  <c r="J210" i="11" s="1"/>
  <c r="K210" i="11" s="1"/>
  <c r="K126" i="11"/>
  <c r="M126" i="11"/>
  <c r="E144" i="11"/>
  <c r="I144" i="11"/>
  <c r="A144" i="11"/>
  <c r="G144" i="11"/>
  <c r="D144" i="11"/>
  <c r="J144" i="11" s="1"/>
  <c r="H144" i="11"/>
  <c r="D189" i="11"/>
  <c r="J189" i="11" s="1"/>
  <c r="K189" i="11" s="1"/>
  <c r="A206" i="11"/>
  <c r="G206" i="11"/>
  <c r="D206" i="11"/>
  <c r="J206" i="11" s="1"/>
  <c r="H206" i="11"/>
  <c r="E206" i="11"/>
  <c r="I206" i="11"/>
  <c r="G242" i="11"/>
  <c r="H242" i="11"/>
  <c r="G246" i="11"/>
  <c r="E99" i="11"/>
  <c r="I99" i="11"/>
  <c r="A99" i="11"/>
  <c r="G99" i="11"/>
  <c r="H99" i="11"/>
  <c r="D99" i="11"/>
  <c r="J99" i="11" s="1"/>
  <c r="A134" i="11"/>
  <c r="G134" i="11"/>
  <c r="D134" i="11"/>
  <c r="J134" i="11" s="1"/>
  <c r="H134" i="11"/>
  <c r="E134" i="11"/>
  <c r="I134" i="11"/>
  <c r="E162" i="11"/>
  <c r="I162" i="11"/>
  <c r="D162" i="11"/>
  <c r="J162" i="11" s="1"/>
  <c r="G162" i="11"/>
  <c r="H162" i="11"/>
  <c r="A162" i="11"/>
  <c r="A186" i="11"/>
  <c r="D186" i="11"/>
  <c r="J186" i="11" s="1"/>
  <c r="K186" i="11" s="1"/>
  <c r="E193" i="11"/>
  <c r="A193" i="11"/>
  <c r="D197" i="11"/>
  <c r="J197" i="11" s="1"/>
  <c r="K197" i="11" s="1"/>
  <c r="I221" i="11"/>
  <c r="G221" i="11"/>
  <c r="H229" i="11"/>
  <c r="A582" i="10"/>
  <c r="B582" i="10"/>
  <c r="H243" i="11"/>
  <c r="A610" i="10"/>
  <c r="B610" i="10"/>
  <c r="G6" i="11"/>
  <c r="H14" i="10"/>
  <c r="S33" i="10"/>
  <c r="R615" i="10"/>
  <c r="D129" i="11"/>
  <c r="J129" i="11" s="1"/>
  <c r="A164" i="11"/>
  <c r="G164" i="11"/>
  <c r="D164" i="11"/>
  <c r="J164" i="11" s="1"/>
  <c r="H164" i="11"/>
  <c r="E164" i="11"/>
  <c r="I164" i="11"/>
  <c r="A187" i="11"/>
  <c r="G187" i="11"/>
  <c r="D187" i="11"/>
  <c r="J187" i="11" s="1"/>
  <c r="H187" i="11"/>
  <c r="E187" i="11"/>
  <c r="I187" i="11"/>
  <c r="A205" i="11"/>
  <c r="G205" i="11"/>
  <c r="D205" i="11"/>
  <c r="J205" i="11" s="1"/>
  <c r="H205" i="11"/>
  <c r="E205" i="11"/>
  <c r="I205" i="11"/>
  <c r="I212" i="11"/>
  <c r="G212" i="11"/>
  <c r="G226" i="11"/>
  <c r="H226" i="11"/>
  <c r="H230" i="11"/>
  <c r="I233" i="11"/>
  <c r="G233" i="11"/>
  <c r="H234" i="11"/>
  <c r="I240" i="11"/>
  <c r="G240" i="11"/>
  <c r="K509" i="10"/>
  <c r="Q509" i="10" s="1"/>
  <c r="R509" i="10" s="1"/>
  <c r="S508" i="10" s="1"/>
  <c r="I194" i="11" s="1"/>
  <c r="K511" i="10"/>
  <c r="Q511" i="10" s="1"/>
  <c r="R511" i="10" s="1"/>
  <c r="S510" i="10" s="1"/>
  <c r="I195" i="11" s="1"/>
  <c r="M154" i="11"/>
  <c r="K154" i="11"/>
  <c r="K122" i="11"/>
  <c r="M122" i="11"/>
  <c r="K75" i="11"/>
  <c r="M75" i="11"/>
  <c r="A19" i="11"/>
  <c r="D22" i="2"/>
  <c r="K78" i="11"/>
  <c r="M78" i="11"/>
  <c r="A36" i="11"/>
  <c r="D37" i="11"/>
  <c r="J37" i="11" s="1"/>
  <c r="K37" i="11" s="1"/>
  <c r="D66" i="11"/>
  <c r="J66" i="11" s="1"/>
  <c r="D141" i="11"/>
  <c r="J141" i="11" s="1"/>
  <c r="D142" i="11"/>
  <c r="J142" i="11" s="1"/>
  <c r="E142" i="11"/>
  <c r="D143" i="11"/>
  <c r="J143" i="11" s="1"/>
  <c r="E145" i="11"/>
  <c r="A145" i="11"/>
  <c r="J145" i="11" s="1"/>
  <c r="D147" i="11"/>
  <c r="J147" i="11" s="1"/>
  <c r="E149" i="11"/>
  <c r="A149" i="11"/>
  <c r="J149" i="11" s="1"/>
  <c r="D151" i="11"/>
  <c r="J151" i="11" s="1"/>
  <c r="E194" i="11"/>
  <c r="E59" i="11"/>
  <c r="D140" i="11"/>
  <c r="J140" i="11" s="1"/>
  <c r="A160" i="11"/>
  <c r="D178" i="11"/>
  <c r="J178" i="11" s="1"/>
  <c r="K178" i="11" s="1"/>
  <c r="A180" i="11"/>
  <c r="D180" i="11"/>
  <c r="J180" i="11" s="1"/>
  <c r="K180" i="11" s="1"/>
  <c r="A185" i="11"/>
  <c r="J185" i="11" s="1"/>
  <c r="K185" i="11" s="1"/>
  <c r="E192" i="11"/>
  <c r="D194" i="11"/>
  <c r="J194" i="11" s="1"/>
  <c r="A195" i="11"/>
  <c r="E196" i="11"/>
  <c r="D198" i="11"/>
  <c r="J198" i="11" s="1"/>
  <c r="K198" i="11" s="1"/>
  <c r="A199" i="11"/>
  <c r="J199" i="11" s="1"/>
  <c r="K199" i="11" s="1"/>
  <c r="A209" i="11"/>
  <c r="D121" i="11"/>
  <c r="J121" i="11" s="1"/>
  <c r="A111" i="11"/>
  <c r="A122" i="11"/>
  <c r="D153" i="11"/>
  <c r="J153" i="11" s="1"/>
  <c r="E109" i="11"/>
  <c r="E119" i="11"/>
  <c r="A110" i="11"/>
  <c r="J110" i="11" s="1"/>
  <c r="E77" i="11"/>
  <c r="D50" i="11"/>
  <c r="J50" i="11" s="1"/>
  <c r="A120" i="11"/>
  <c r="A55" i="11"/>
  <c r="D122" i="11"/>
  <c r="D116" i="11"/>
  <c r="J116" i="11" s="1"/>
  <c r="A107" i="11"/>
  <c r="J107" i="11" s="1"/>
  <c r="E84" i="11"/>
  <c r="E49" i="11"/>
  <c r="J49" i="11" s="1"/>
  <c r="D103" i="11"/>
  <c r="J103" i="11" s="1"/>
  <c r="A91" i="11"/>
  <c r="D77" i="11"/>
  <c r="J77" i="11" s="1"/>
  <c r="E52" i="11"/>
  <c r="D44" i="11"/>
  <c r="J44" i="11" s="1"/>
  <c r="D30" i="11"/>
  <c r="J30" i="11" s="1"/>
  <c r="D26" i="11"/>
  <c r="J26" i="11" s="1"/>
  <c r="A109" i="11"/>
  <c r="A103" i="11"/>
  <c r="D93" i="11"/>
  <c r="J93" i="11" s="1"/>
  <c r="E70" i="11"/>
  <c r="D52" i="11"/>
  <c r="J52" i="11" s="1"/>
  <c r="A44" i="11"/>
  <c r="A40" i="11"/>
  <c r="J40" i="11" s="1"/>
  <c r="E110" i="11"/>
  <c r="E104" i="11"/>
  <c r="D92" i="11"/>
  <c r="J92" i="11" s="1"/>
  <c r="E74" i="11"/>
  <c r="D63" i="11"/>
  <c r="J63" i="11" s="1"/>
  <c r="D51" i="11"/>
  <c r="J51" i="11" s="1"/>
  <c r="A43" i="11"/>
  <c r="A31" i="11"/>
  <c r="J31" i="11" s="1"/>
  <c r="E32" i="11"/>
  <c r="A27" i="11"/>
  <c r="E40" i="11"/>
  <c r="E31" i="11"/>
  <c r="E29" i="11"/>
  <c r="D25" i="11"/>
  <c r="J25" i="11" s="1"/>
  <c r="E17" i="11"/>
  <c r="D20" i="11"/>
  <c r="J20" i="11" s="1"/>
  <c r="A20" i="11"/>
  <c r="E163" i="11"/>
  <c r="E165" i="11"/>
  <c r="A165" i="11"/>
  <c r="D167" i="11"/>
  <c r="J167" i="11" s="1"/>
  <c r="K167" i="11" s="1"/>
  <c r="D170" i="11"/>
  <c r="J170" i="11" s="1"/>
  <c r="H170" i="11"/>
  <c r="E170" i="11"/>
  <c r="I170" i="11"/>
  <c r="A170" i="11"/>
  <c r="G170" i="11"/>
  <c r="A173" i="11"/>
  <c r="E177" i="11"/>
  <c r="A177" i="11"/>
  <c r="J177" i="11" s="1"/>
  <c r="K177" i="11" s="1"/>
  <c r="D182" i="11"/>
  <c r="J182" i="11" s="1"/>
  <c r="K182" i="11" s="1"/>
  <c r="E183" i="11"/>
  <c r="I183" i="11"/>
  <c r="A183" i="11"/>
  <c r="G183" i="11"/>
  <c r="D183" i="11"/>
  <c r="J183" i="11" s="1"/>
  <c r="H183" i="11"/>
  <c r="E201" i="11"/>
  <c r="I201" i="11"/>
  <c r="A201" i="11"/>
  <c r="G201" i="11"/>
  <c r="H201" i="11"/>
  <c r="D201" i="11"/>
  <c r="J201" i="11" s="1"/>
  <c r="D209" i="11"/>
  <c r="J209" i="11" s="1"/>
  <c r="K209" i="11" s="1"/>
  <c r="E126" i="11"/>
  <c r="A126" i="11"/>
  <c r="E135" i="11"/>
  <c r="I135" i="11"/>
  <c r="A135" i="11"/>
  <c r="G135" i="11"/>
  <c r="H135" i="11"/>
  <c r="D135" i="11"/>
  <c r="J135" i="11" s="1"/>
  <c r="G238" i="11"/>
  <c r="H238" i="11"/>
  <c r="I246" i="11"/>
  <c r="D5" i="2"/>
  <c r="G7" i="2" s="1"/>
  <c r="C5" i="26"/>
  <c r="E150" i="11"/>
  <c r="I150" i="11"/>
  <c r="A150" i="11"/>
  <c r="G150" i="11"/>
  <c r="D150" i="11"/>
  <c r="J150" i="11" s="1"/>
  <c r="H150" i="11"/>
  <c r="D175" i="11"/>
  <c r="J175" i="11" s="1"/>
  <c r="K175" i="11" s="1"/>
  <c r="E175" i="11"/>
  <c r="E176" i="11"/>
  <c r="J176" i="11" s="1"/>
  <c r="K176" i="11" s="1"/>
  <c r="A181" i="11"/>
  <c r="G181" i="11"/>
  <c r="D181" i="11"/>
  <c r="J181" i="11" s="1"/>
  <c r="H181" i="11"/>
  <c r="E181" i="11"/>
  <c r="I181" i="11"/>
  <c r="F211" i="11"/>
  <c r="B542" i="10"/>
  <c r="D212" i="11" s="1"/>
  <c r="A542" i="10"/>
  <c r="I217" i="11"/>
  <c r="G217" i="11"/>
  <c r="E221" i="11"/>
  <c r="H223" i="11"/>
  <c r="I225" i="11"/>
  <c r="H227" i="11"/>
  <c r="G228" i="11"/>
  <c r="A591" i="10"/>
  <c r="B591" i="10"/>
  <c r="H239" i="11"/>
  <c r="A602" i="10"/>
  <c r="B602" i="10"/>
  <c r="I247" i="11"/>
  <c r="G247" i="11"/>
  <c r="E97" i="11"/>
  <c r="I97" i="11"/>
  <c r="A97" i="11"/>
  <c r="G97" i="11"/>
  <c r="D97" i="11"/>
  <c r="J97" i="11" s="1"/>
  <c r="H97" i="11"/>
  <c r="A139" i="11"/>
  <c r="G139" i="11"/>
  <c r="D139" i="11"/>
  <c r="J139" i="11" s="1"/>
  <c r="H139" i="11"/>
  <c r="E139" i="11"/>
  <c r="I139" i="11"/>
  <c r="D190" i="11"/>
  <c r="J190" i="11" s="1"/>
  <c r="K190" i="11" s="1"/>
  <c r="E191" i="11"/>
  <c r="I191" i="11"/>
  <c r="A191" i="11"/>
  <c r="G191" i="11"/>
  <c r="D191" i="11"/>
  <c r="J191" i="11" s="1"/>
  <c r="H191" i="11"/>
  <c r="D202" i="11"/>
  <c r="J202" i="11" s="1"/>
  <c r="H202" i="11"/>
  <c r="E202" i="11"/>
  <c r="I202" i="11"/>
  <c r="A202" i="11"/>
  <c r="G202" i="11"/>
  <c r="A212" i="11"/>
  <c r="H214" i="11"/>
  <c r="I218" i="11"/>
  <c r="G218" i="11"/>
  <c r="A226" i="11"/>
  <c r="A233" i="11"/>
  <c r="I215" i="11"/>
  <c r="G215" i="11"/>
  <c r="H215" i="11"/>
  <c r="I235" i="11"/>
  <c r="G235" i="11"/>
  <c r="H235" i="11"/>
  <c r="I245" i="11"/>
  <c r="G245" i="11"/>
  <c r="H245" i="11"/>
  <c r="K74" i="11"/>
  <c r="M74" i="11"/>
  <c r="D57" i="11"/>
  <c r="J57" i="11" s="1"/>
  <c r="D64" i="11"/>
  <c r="J64" i="11" s="1"/>
  <c r="A81" i="11"/>
  <c r="D81" i="11"/>
  <c r="J81" i="11" s="1"/>
  <c r="A85" i="11"/>
  <c r="E86" i="11"/>
  <c r="A86" i="11"/>
  <c r="A87" i="11"/>
  <c r="E88" i="11"/>
  <c r="J88" i="11" s="1"/>
  <c r="A88" i="11"/>
  <c r="A89" i="11"/>
  <c r="E96" i="11"/>
  <c r="A96" i="11"/>
  <c r="D124" i="11"/>
  <c r="D125" i="11"/>
  <c r="E125" i="11"/>
  <c r="A196" i="11"/>
  <c r="J196" i="11" s="1"/>
  <c r="K196" i="11" s="1"/>
  <c r="E21" i="11"/>
  <c r="A21" i="11"/>
  <c r="A45" i="11"/>
  <c r="A59" i="11"/>
  <c r="D61" i="11"/>
  <c r="J61" i="11" s="1"/>
  <c r="D65" i="11"/>
  <c r="J65" i="11" s="1"/>
  <c r="E65" i="11"/>
  <c r="A67" i="11"/>
  <c r="E131" i="11"/>
  <c r="A131" i="11"/>
  <c r="A132" i="11"/>
  <c r="E140" i="11"/>
  <c r="E171" i="11"/>
  <c r="A171" i="11"/>
  <c r="D172" i="11"/>
  <c r="J172" i="11" s="1"/>
  <c r="K172" i="11" s="1"/>
  <c r="A101" i="11"/>
  <c r="J101" i="11" s="1"/>
  <c r="E94" i="11"/>
  <c r="J94" i="11" s="1"/>
  <c r="E120" i="11"/>
  <c r="A118" i="11"/>
  <c r="A56" i="11"/>
  <c r="A115" i="11"/>
  <c r="J115" i="11" s="1"/>
  <c r="D109" i="11"/>
  <c r="J109" i="11" s="1"/>
  <c r="A76" i="11"/>
  <c r="J76" i="11" s="1"/>
  <c r="E44" i="11"/>
  <c r="D119" i="11"/>
  <c r="J119" i="11" s="1"/>
  <c r="E53" i="11"/>
  <c r="E121" i="11"/>
  <c r="E115" i="11"/>
  <c r="A105" i="11"/>
  <c r="D80" i="11"/>
  <c r="J80" i="11" s="1"/>
  <c r="A25" i="11"/>
  <c r="E102" i="11"/>
  <c r="D84" i="11"/>
  <c r="J84" i="11" s="1"/>
  <c r="A74" i="11"/>
  <c r="A50" i="11"/>
  <c r="E43" i="11"/>
  <c r="D29" i="11"/>
  <c r="J29" i="11" s="1"/>
  <c r="A16" i="11"/>
  <c r="D108" i="11"/>
  <c r="J108" i="11" s="1"/>
  <c r="D102" i="11"/>
  <c r="J102" i="11" s="1"/>
  <c r="E92" i="11"/>
  <c r="E63" i="11"/>
  <c r="E51" i="11"/>
  <c r="D43" i="11"/>
  <c r="J43" i="11" s="1"/>
  <c r="A34" i="11"/>
  <c r="J34" i="11" s="1"/>
  <c r="A108" i="11"/>
  <c r="A102" i="11"/>
  <c r="E91" i="11"/>
  <c r="D70" i="11"/>
  <c r="J70" i="11" s="1"/>
  <c r="D56" i="11"/>
  <c r="J56" i="11" s="1"/>
  <c r="E50" i="11"/>
  <c r="D42" i="11"/>
  <c r="J42" i="11" s="1"/>
  <c r="D35" i="11"/>
  <c r="J35" i="11" s="1"/>
  <c r="A30" i="11"/>
  <c r="A26" i="11"/>
  <c r="A35" i="11"/>
  <c r="E25" i="11"/>
  <c r="E28" i="11"/>
  <c r="E24" i="11"/>
  <c r="D17" i="11"/>
  <c r="J17" i="11" s="1"/>
  <c r="E46" i="11"/>
  <c r="A58" i="11"/>
  <c r="D58" i="11"/>
  <c r="J58" i="11" s="1"/>
  <c r="D165" i="11"/>
  <c r="J165" i="11" s="1"/>
  <c r="K165" i="11" s="1"/>
  <c r="E210" i="11"/>
  <c r="E189" i="11"/>
  <c r="A189" i="11"/>
  <c r="D204" i="11"/>
  <c r="J204" i="11" s="1"/>
  <c r="H204" i="11"/>
  <c r="E204" i="11"/>
  <c r="I204" i="11"/>
  <c r="A204" i="11"/>
  <c r="G204" i="11"/>
  <c r="E216" i="11"/>
  <c r="E220" i="11"/>
  <c r="D224" i="11"/>
  <c r="E130" i="11"/>
  <c r="I130" i="11"/>
  <c r="A130" i="11"/>
  <c r="G130" i="11"/>
  <c r="D130" i="11"/>
  <c r="J130" i="11" s="1"/>
  <c r="H130" i="11"/>
  <c r="E137" i="11"/>
  <c r="I137" i="11"/>
  <c r="A137" i="11"/>
  <c r="G137" i="11"/>
  <c r="D137" i="11"/>
  <c r="J137" i="11" s="1"/>
  <c r="H137" i="11"/>
  <c r="E186" i="11"/>
  <c r="D193" i="11"/>
  <c r="J193" i="11" s="1"/>
  <c r="K193" i="11" s="1"/>
  <c r="E197" i="11"/>
  <c r="A197" i="11"/>
  <c r="E217" i="11"/>
  <c r="A217" i="11"/>
  <c r="D223" i="11"/>
  <c r="E225" i="11"/>
  <c r="D227" i="11"/>
  <c r="G229" i="11"/>
  <c r="A594" i="10"/>
  <c r="B594" i="10"/>
  <c r="E246" i="11" s="1"/>
  <c r="I243" i="11"/>
  <c r="G243" i="11"/>
  <c r="E247" i="11"/>
  <c r="A71" i="11"/>
  <c r="G71" i="11"/>
  <c r="D71" i="11"/>
  <c r="J71" i="11" s="1"/>
  <c r="H71" i="11"/>
  <c r="E71" i="11"/>
  <c r="I71" i="11"/>
  <c r="E129" i="11"/>
  <c r="A129" i="11"/>
  <c r="E159" i="11"/>
  <c r="A159" i="11"/>
  <c r="E179" i="11"/>
  <c r="I179" i="11"/>
  <c r="A179" i="11"/>
  <c r="G179" i="11"/>
  <c r="D179" i="11"/>
  <c r="J179" i="11" s="1"/>
  <c r="H179" i="11"/>
  <c r="D195" i="11"/>
  <c r="J195" i="11" s="1"/>
  <c r="H212" i="11"/>
  <c r="G213" i="11"/>
  <c r="D214" i="11"/>
  <c r="E218" i="11"/>
  <c r="A218" i="11"/>
  <c r="I226" i="11"/>
  <c r="I230" i="11"/>
  <c r="G230" i="11"/>
  <c r="H233" i="11"/>
  <c r="I234" i="11"/>
  <c r="G234" i="11"/>
  <c r="H240" i="11"/>
  <c r="G244" i="11"/>
  <c r="I241" i="11"/>
  <c r="G241" i="11"/>
  <c r="H241" i="11"/>
  <c r="E231" i="11"/>
  <c r="I231" i="11"/>
  <c r="A231" i="11"/>
  <c r="G231" i="11"/>
  <c r="H231" i="11"/>
  <c r="D231" i="11"/>
  <c r="J231" i="11" s="1"/>
  <c r="M17" i="36"/>
  <c r="M42" i="11" l="1"/>
  <c r="K42" i="11"/>
  <c r="M43" i="11"/>
  <c r="K43" i="11"/>
  <c r="M102" i="11"/>
  <c r="K102" i="11"/>
  <c r="K101" i="11"/>
  <c r="M101" i="11"/>
  <c r="K88" i="11"/>
  <c r="M88" i="11"/>
  <c r="K57" i="11"/>
  <c r="M57" i="11"/>
  <c r="K20" i="11"/>
  <c r="M20" i="11"/>
  <c r="K31" i="11"/>
  <c r="M31" i="11"/>
  <c r="M40" i="11"/>
  <c r="K40" i="11"/>
  <c r="M93" i="11"/>
  <c r="K93" i="11"/>
  <c r="K30" i="11"/>
  <c r="M30" i="11"/>
  <c r="K107" i="11"/>
  <c r="M107" i="11"/>
  <c r="K147" i="11"/>
  <c r="M147" i="11"/>
  <c r="K24" i="11"/>
  <c r="M24" i="11"/>
  <c r="M83" i="11"/>
  <c r="K83" i="11"/>
  <c r="M27" i="11"/>
  <c r="K27" i="11"/>
  <c r="K91" i="11"/>
  <c r="M91" i="11"/>
  <c r="K112" i="11"/>
  <c r="M112" i="11"/>
  <c r="K54" i="11"/>
  <c r="M54" i="11"/>
  <c r="K85" i="11"/>
  <c r="M85" i="11"/>
  <c r="M17" i="11"/>
  <c r="K17" i="11"/>
  <c r="M58" i="11"/>
  <c r="K58" i="11"/>
  <c r="M108" i="11"/>
  <c r="K108" i="11"/>
  <c r="M76" i="11"/>
  <c r="K76" i="11"/>
  <c r="K81" i="11"/>
  <c r="M81" i="11"/>
  <c r="K92" i="11"/>
  <c r="M92" i="11"/>
  <c r="M44" i="11"/>
  <c r="K44" i="11"/>
  <c r="K103" i="11"/>
  <c r="M103" i="11"/>
  <c r="M116" i="11"/>
  <c r="K116" i="11"/>
  <c r="K50" i="11"/>
  <c r="M50" i="11"/>
  <c r="K121" i="11"/>
  <c r="M121" i="11"/>
  <c r="K151" i="11"/>
  <c r="M151" i="11"/>
  <c r="M145" i="11"/>
  <c r="K145" i="11"/>
  <c r="K142" i="11"/>
  <c r="M142" i="11"/>
  <c r="K32" i="11"/>
  <c r="N32" i="11" s="1"/>
  <c r="M32" i="11"/>
  <c r="K33" i="11"/>
  <c r="M33" i="11"/>
  <c r="M111" i="11"/>
  <c r="K111" i="11"/>
  <c r="K120" i="11"/>
  <c r="M120" i="11"/>
  <c r="K113" i="11"/>
  <c r="M113" i="11"/>
  <c r="K67" i="11"/>
  <c r="M67" i="11"/>
  <c r="K59" i="11"/>
  <c r="M59" i="11"/>
  <c r="K128" i="11"/>
  <c r="M128" i="11"/>
  <c r="M96" i="11"/>
  <c r="K96" i="11"/>
  <c r="K56" i="11"/>
  <c r="M56" i="11"/>
  <c r="M80" i="11"/>
  <c r="K80" i="11"/>
  <c r="K79" i="11" s="1"/>
  <c r="M109" i="11"/>
  <c r="K109" i="11"/>
  <c r="M65" i="11"/>
  <c r="K65" i="11"/>
  <c r="K25" i="11"/>
  <c r="M25" i="11"/>
  <c r="M51" i="11"/>
  <c r="K51" i="11"/>
  <c r="M52" i="11"/>
  <c r="K52" i="11"/>
  <c r="M49" i="11"/>
  <c r="K49" i="11"/>
  <c r="M153" i="11"/>
  <c r="K153" i="11"/>
  <c r="K140" i="11"/>
  <c r="M140" i="11"/>
  <c r="K149" i="11"/>
  <c r="M149" i="11"/>
  <c r="K141" i="11"/>
  <c r="M141" i="11"/>
  <c r="K129" i="11"/>
  <c r="M129" i="11"/>
  <c r="K16" i="11"/>
  <c r="K15" i="11" s="1"/>
  <c r="M16" i="11"/>
  <c r="K41" i="11"/>
  <c r="M41" i="11"/>
  <c r="M48" i="11"/>
  <c r="K48" i="11"/>
  <c r="K104" i="11"/>
  <c r="M104" i="11"/>
  <c r="M118" i="11"/>
  <c r="K118" i="11"/>
  <c r="K117" i="11" s="1"/>
  <c r="K155" i="11"/>
  <c r="M155" i="11"/>
  <c r="K132" i="11"/>
  <c r="M132" i="11"/>
  <c r="M86" i="11"/>
  <c r="K86" i="11"/>
  <c r="M35" i="11"/>
  <c r="K35" i="11"/>
  <c r="K70" i="11"/>
  <c r="M70" i="11"/>
  <c r="K34" i="11"/>
  <c r="M34" i="11"/>
  <c r="M29" i="11"/>
  <c r="K29" i="11"/>
  <c r="K84" i="11"/>
  <c r="M84" i="11"/>
  <c r="M119" i="11"/>
  <c r="K119" i="11"/>
  <c r="K115" i="11"/>
  <c r="K114" i="11" s="1"/>
  <c r="M115" i="11"/>
  <c r="K94" i="11"/>
  <c r="M94" i="11"/>
  <c r="K61" i="11"/>
  <c r="M61" i="11"/>
  <c r="M64" i="11"/>
  <c r="K64" i="11"/>
  <c r="M63" i="11"/>
  <c r="K63" i="11"/>
  <c r="K26" i="11"/>
  <c r="M26" i="11"/>
  <c r="K77" i="11"/>
  <c r="M77" i="11"/>
  <c r="K110" i="11"/>
  <c r="M110" i="11"/>
  <c r="K143" i="11"/>
  <c r="M143" i="11"/>
  <c r="K66" i="11"/>
  <c r="M66" i="11"/>
  <c r="K28" i="11"/>
  <c r="M28" i="11"/>
  <c r="M105" i="11"/>
  <c r="K105" i="11"/>
  <c r="K53" i="11"/>
  <c r="M53" i="11"/>
  <c r="K131" i="11"/>
  <c r="M131" i="11"/>
  <c r="D244" i="11"/>
  <c r="K202" i="11"/>
  <c r="K191" i="11"/>
  <c r="K188" i="11" s="1"/>
  <c r="K181" i="11"/>
  <c r="A214" i="11"/>
  <c r="J214" i="11" s="1"/>
  <c r="K214" i="11" s="1"/>
  <c r="K205" i="11"/>
  <c r="K164" i="11"/>
  <c r="D247" i="11"/>
  <c r="A239" i="11"/>
  <c r="A223" i="11"/>
  <c r="J223" i="11" s="1"/>
  <c r="K223" i="11" s="1"/>
  <c r="D217" i="11"/>
  <c r="J217" i="11" s="1"/>
  <c r="K162" i="11"/>
  <c r="K99" i="11"/>
  <c r="M99" i="11"/>
  <c r="E224" i="11"/>
  <c r="A216" i="11"/>
  <c r="K144" i="11"/>
  <c r="M144" i="11"/>
  <c r="K136" i="11"/>
  <c r="M136" i="11"/>
  <c r="E237" i="11"/>
  <c r="A219" i="11"/>
  <c r="D233" i="11"/>
  <c r="K207" i="11"/>
  <c r="D221" i="11"/>
  <c r="K36" i="11"/>
  <c r="D241" i="11"/>
  <c r="E241" i="11"/>
  <c r="K179" i="11"/>
  <c r="K174" i="11" s="1"/>
  <c r="A247" i="11"/>
  <c r="D239" i="11"/>
  <c r="K130" i="11"/>
  <c r="M130" i="11"/>
  <c r="D238" i="11"/>
  <c r="K204" i="11"/>
  <c r="A245" i="11"/>
  <c r="D235" i="11"/>
  <c r="E235" i="11"/>
  <c r="A215" i="11"/>
  <c r="A240" i="11"/>
  <c r="E233" i="11"/>
  <c r="E212" i="11"/>
  <c r="J212" i="11" s="1"/>
  <c r="K212" i="11" s="1"/>
  <c r="D229" i="11"/>
  <c r="D225" i="11"/>
  <c r="A211" i="11"/>
  <c r="G211" i="11"/>
  <c r="D211" i="11"/>
  <c r="H211" i="11"/>
  <c r="E211" i="11"/>
  <c r="I211" i="11"/>
  <c r="D51" i="8"/>
  <c r="B49" i="19" s="1"/>
  <c r="B106" i="19" s="1"/>
  <c r="D44" i="2"/>
  <c r="D45" i="2"/>
  <c r="D52" i="8"/>
  <c r="B50" i="19" s="1"/>
  <c r="B107" i="19" s="1"/>
  <c r="D49" i="8"/>
  <c r="B47" i="19" s="1"/>
  <c r="B104" i="19" s="1"/>
  <c r="D50" i="8"/>
  <c r="B48" i="19" s="1"/>
  <c r="B105" i="19" s="1"/>
  <c r="D42" i="2"/>
  <c r="D43" i="2"/>
  <c r="K150" i="11"/>
  <c r="M150" i="11"/>
  <c r="K201" i="11"/>
  <c r="K200" i="11" s="1"/>
  <c r="K195" i="11"/>
  <c r="E214" i="11"/>
  <c r="S615" i="10"/>
  <c r="I21" i="11"/>
  <c r="E239" i="11"/>
  <c r="A227" i="11"/>
  <c r="J227" i="11" s="1"/>
  <c r="K227" i="11" s="1"/>
  <c r="E223" i="11"/>
  <c r="D220" i="11"/>
  <c r="J220" i="11" s="1"/>
  <c r="K220" i="11" s="1"/>
  <c r="K206" i="11"/>
  <c r="K157" i="11"/>
  <c r="D219" i="11"/>
  <c r="D240" i="11"/>
  <c r="A230" i="11"/>
  <c r="K148" i="11"/>
  <c r="M148" i="11"/>
  <c r="A243" i="11"/>
  <c r="A229" i="11"/>
  <c r="A246" i="11"/>
  <c r="E244" i="11"/>
  <c r="A12" i="16" s="1"/>
  <c r="A238" i="11"/>
  <c r="K215" i="11"/>
  <c r="E240" i="11"/>
  <c r="D230" i="11"/>
  <c r="K217" i="11"/>
  <c r="D242" i="11"/>
  <c r="D232" i="11"/>
  <c r="K194" i="11"/>
  <c r="K187" i="11"/>
  <c r="K184" i="11" s="1"/>
  <c r="E227" i="11"/>
  <c r="K134" i="11"/>
  <c r="M134" i="11"/>
  <c r="D246" i="11"/>
  <c r="J246" i="11" s="1"/>
  <c r="K246" i="11" s="1"/>
  <c r="E238" i="11"/>
  <c r="A220" i="11"/>
  <c r="K146" i="11"/>
  <c r="M146" i="11"/>
  <c r="K95" i="11"/>
  <c r="M95" i="11"/>
  <c r="A237" i="11"/>
  <c r="E219" i="11"/>
  <c r="A37" i="16" s="1"/>
  <c r="A234" i="11"/>
  <c r="E230" i="11"/>
  <c r="E243" i="11"/>
  <c r="E229" i="11"/>
  <c r="E242" i="11"/>
  <c r="E232" i="11"/>
  <c r="K168" i="11"/>
  <c r="M87" i="11"/>
  <c r="K231" i="11"/>
  <c r="A241" i="11"/>
  <c r="K71" i="11"/>
  <c r="M71" i="11"/>
  <c r="K137" i="11"/>
  <c r="M137" i="11"/>
  <c r="J125" i="11"/>
  <c r="K73" i="11"/>
  <c r="K72" i="11" s="1"/>
  <c r="D245" i="11"/>
  <c r="E245" i="11"/>
  <c r="A235" i="11"/>
  <c r="D215" i="11"/>
  <c r="J215" i="11" s="1"/>
  <c r="E215" i="11"/>
  <c r="D234" i="11"/>
  <c r="D226" i="11"/>
  <c r="K139" i="11"/>
  <c r="M139" i="11"/>
  <c r="K97" i="11"/>
  <c r="M97" i="11"/>
  <c r="D243" i="11"/>
  <c r="A221" i="11"/>
  <c r="A242" i="11"/>
  <c r="A232" i="11"/>
  <c r="K135" i="11"/>
  <c r="M135" i="11"/>
  <c r="K183" i="11"/>
  <c r="K170" i="11"/>
  <c r="D218" i="11"/>
  <c r="J218" i="11" s="1"/>
  <c r="K218" i="11" s="1"/>
  <c r="A225" i="11"/>
  <c r="A224" i="11"/>
  <c r="J224" i="11" s="1"/>
  <c r="K224" i="11" s="1"/>
  <c r="D216" i="11"/>
  <c r="J216" i="11" s="1"/>
  <c r="K216" i="11" s="1"/>
  <c r="D237" i="11"/>
  <c r="J237" i="11" s="1"/>
  <c r="K237" i="11" s="1"/>
  <c r="A244" i="11"/>
  <c r="E234" i="11"/>
  <c r="E226" i="11"/>
  <c r="K98" i="11"/>
  <c r="M98" i="11"/>
  <c r="K169" i="11"/>
  <c r="M60" i="11"/>
  <c r="K60" i="11"/>
  <c r="F450" i="28"/>
  <c r="F449" i="28"/>
  <c r="F448" i="28"/>
  <c r="F447" i="28"/>
  <c r="F446" i="28"/>
  <c r="F445" i="28"/>
  <c r="F444" i="28"/>
  <c r="F443" i="28"/>
  <c r="F442" i="28"/>
  <c r="F441" i="28"/>
  <c r="F440" i="28"/>
  <c r="F439" i="28"/>
  <c r="F438" i="28"/>
  <c r="F437" i="28"/>
  <c r="F436" i="28"/>
  <c r="F435" i="28"/>
  <c r="F434" i="28"/>
  <c r="F433" i="28"/>
  <c r="F432" i="28"/>
  <c r="F431" i="28"/>
  <c r="F430" i="28"/>
  <c r="F429" i="28"/>
  <c r="F428" i="28"/>
  <c r="F427" i="28"/>
  <c r="F426" i="28"/>
  <c r="F425" i="28"/>
  <c r="F424" i="28"/>
  <c r="F423" i="28"/>
  <c r="F422" i="28"/>
  <c r="F421" i="28"/>
  <c r="F420" i="28"/>
  <c r="F419" i="28"/>
  <c r="F418" i="28"/>
  <c r="F417" i="28"/>
  <c r="F416" i="28"/>
  <c r="F415" i="28"/>
  <c r="F414" i="28"/>
  <c r="F413" i="28"/>
  <c r="F412" i="28"/>
  <c r="F411" i="28"/>
  <c r="F410" i="28"/>
  <c r="F409" i="28"/>
  <c r="F408" i="28"/>
  <c r="F407" i="28"/>
  <c r="F406" i="28"/>
  <c r="F405" i="28"/>
  <c r="F404" i="28"/>
  <c r="F403" i="28"/>
  <c r="F402" i="28"/>
  <c r="F401" i="28"/>
  <c r="F400" i="28"/>
  <c r="F399" i="28"/>
  <c r="F398" i="28"/>
  <c r="F397" i="28"/>
  <c r="F396" i="28"/>
  <c r="F395" i="28"/>
  <c r="F394" i="28"/>
  <c r="F393" i="28"/>
  <c r="F392" i="28"/>
  <c r="F391" i="28"/>
  <c r="F390" i="28"/>
  <c r="F389" i="28"/>
  <c r="F388" i="28"/>
  <c r="F387" i="28"/>
  <c r="F386" i="28"/>
  <c r="F385" i="28"/>
  <c r="F384" i="28"/>
  <c r="F383" i="28"/>
  <c r="F382" i="28"/>
  <c r="F381" i="28"/>
  <c r="F380" i="28"/>
  <c r="F379" i="28"/>
  <c r="F378" i="28"/>
  <c r="F377" i="28"/>
  <c r="F376" i="28"/>
  <c r="F375" i="28"/>
  <c r="F374" i="28"/>
  <c r="F373" i="28"/>
  <c r="F372" i="28"/>
  <c r="F371" i="28"/>
  <c r="F370" i="28"/>
  <c r="F369" i="28"/>
  <c r="F368" i="28"/>
  <c r="F367" i="28"/>
  <c r="F366" i="28"/>
  <c r="F365" i="28"/>
  <c r="F364" i="28"/>
  <c r="F363" i="28"/>
  <c r="F362" i="28"/>
  <c r="F361" i="28"/>
  <c r="F360" i="28"/>
  <c r="F359" i="28"/>
  <c r="F358" i="28"/>
  <c r="F357" i="28"/>
  <c r="F356" i="28"/>
  <c r="F355" i="28"/>
  <c r="F354" i="28"/>
  <c r="F353" i="28"/>
  <c r="F352" i="28"/>
  <c r="F351" i="28"/>
  <c r="F350" i="28"/>
  <c r="F349" i="28"/>
  <c r="F348" i="28"/>
  <c r="F347" i="28"/>
  <c r="F346" i="28"/>
  <c r="F345" i="28"/>
  <c r="F344" i="28"/>
  <c r="F343" i="28"/>
  <c r="F342" i="28"/>
  <c r="F341" i="28"/>
  <c r="F340" i="28"/>
  <c r="F339" i="28"/>
  <c r="F338" i="28"/>
  <c r="F337" i="28"/>
  <c r="F336" i="28"/>
  <c r="F335" i="28"/>
  <c r="F334" i="28"/>
  <c r="F333" i="28"/>
  <c r="F332" i="28"/>
  <c r="F331" i="28"/>
  <c r="F330" i="28"/>
  <c r="F329" i="28"/>
  <c r="F328" i="28"/>
  <c r="F327" i="28"/>
  <c r="F326" i="28"/>
  <c r="F325" i="28"/>
  <c r="F324" i="28"/>
  <c r="F323" i="28"/>
  <c r="F322" i="28"/>
  <c r="F321" i="28"/>
  <c r="F320" i="28"/>
  <c r="F319" i="28"/>
  <c r="F318" i="28"/>
  <c r="F317" i="28"/>
  <c r="F316" i="28"/>
  <c r="F315" i="28"/>
  <c r="F314" i="28"/>
  <c r="F313" i="28"/>
  <c r="F312" i="28"/>
  <c r="F311" i="28"/>
  <c r="F310" i="28"/>
  <c r="F309" i="28"/>
  <c r="F308" i="28"/>
  <c r="F307" i="28"/>
  <c r="F306" i="28"/>
  <c r="F305" i="28"/>
  <c r="F304" i="28"/>
  <c r="F303" i="28"/>
  <c r="F302" i="28"/>
  <c r="F301" i="28"/>
  <c r="F300" i="28"/>
  <c r="F299" i="28"/>
  <c r="F298" i="28"/>
  <c r="F297" i="28"/>
  <c r="F296" i="28"/>
  <c r="F295" i="28"/>
  <c r="F294" i="28"/>
  <c r="F293" i="28"/>
  <c r="F292" i="28"/>
  <c r="F291" i="28"/>
  <c r="F290" i="28"/>
  <c r="F289" i="28"/>
  <c r="F288" i="28"/>
  <c r="F287" i="28"/>
  <c r="F286" i="28"/>
  <c r="F285" i="28"/>
  <c r="F284" i="28"/>
  <c r="F283" i="28"/>
  <c r="F282" i="28"/>
  <c r="F281" i="28"/>
  <c r="F280" i="28"/>
  <c r="F279" i="28"/>
  <c r="F278" i="28"/>
  <c r="F277" i="28"/>
  <c r="F276" i="28"/>
  <c r="F275" i="28"/>
  <c r="F274" i="28"/>
  <c r="F273" i="28"/>
  <c r="F272" i="28"/>
  <c r="F271" i="28"/>
  <c r="F270" i="28"/>
  <c r="F269" i="28"/>
  <c r="F268" i="28"/>
  <c r="F267" i="28"/>
  <c r="F266" i="28"/>
  <c r="F265" i="28"/>
  <c r="F264" i="28"/>
  <c r="F263" i="28"/>
  <c r="F262" i="28"/>
  <c r="F261" i="28"/>
  <c r="F260" i="28"/>
  <c r="F259" i="28"/>
  <c r="F258" i="28"/>
  <c r="F257" i="28"/>
  <c r="F256" i="28"/>
  <c r="F255" i="28"/>
  <c r="F254" i="28"/>
  <c r="F253" i="28"/>
  <c r="F252" i="28"/>
  <c r="F251" i="28"/>
  <c r="F250" i="28"/>
  <c r="F249" i="28"/>
  <c r="F248" i="28"/>
  <c r="F247" i="28"/>
  <c r="F246" i="28"/>
  <c r="F245" i="28"/>
  <c r="F244" i="28"/>
  <c r="F243" i="28"/>
  <c r="F242" i="28"/>
  <c r="F241" i="28"/>
  <c r="F240" i="28"/>
  <c r="F239" i="28"/>
  <c r="F238" i="28"/>
  <c r="F237" i="28"/>
  <c r="F236" i="28"/>
  <c r="F235" i="28"/>
  <c r="F234" i="28"/>
  <c r="F233" i="28"/>
  <c r="F232" i="28"/>
  <c r="F231" i="28"/>
  <c r="F230" i="28"/>
  <c r="F229" i="28"/>
  <c r="F228" i="28"/>
  <c r="F227" i="28"/>
  <c r="F226" i="28"/>
  <c r="F225" i="28"/>
  <c r="F224" i="28"/>
  <c r="F223" i="28"/>
  <c r="F222" i="28"/>
  <c r="F221" i="28"/>
  <c r="F220" i="28"/>
  <c r="F219" i="28"/>
  <c r="F218" i="28"/>
  <c r="F217" i="28"/>
  <c r="F216" i="28"/>
  <c r="F215" i="28"/>
  <c r="F214" i="28"/>
  <c r="F213" i="28"/>
  <c r="F212" i="28"/>
  <c r="F211" i="28"/>
  <c r="F210" i="28"/>
  <c r="F209" i="28"/>
  <c r="F208" i="28"/>
  <c r="F207" i="28"/>
  <c r="F206" i="28"/>
  <c r="F205" i="28"/>
  <c r="F204" i="28"/>
  <c r="F203" i="28"/>
  <c r="F202" i="28"/>
  <c r="F201" i="28"/>
  <c r="F200" i="28"/>
  <c r="F199" i="28"/>
  <c r="F198" i="28"/>
  <c r="F197" i="28"/>
  <c r="F196" i="28"/>
  <c r="F195" i="28"/>
  <c r="F194" i="28"/>
  <c r="F193" i="28"/>
  <c r="F192" i="28"/>
  <c r="F191" i="28"/>
  <c r="F190" i="28"/>
  <c r="F189" i="28"/>
  <c r="F188" i="28"/>
  <c r="F187" i="28"/>
  <c r="F186" i="28"/>
  <c r="F185" i="28"/>
  <c r="F184" i="28"/>
  <c r="F183" i="28"/>
  <c r="F182" i="28"/>
  <c r="F181" i="28"/>
  <c r="F180" i="28"/>
  <c r="F179" i="28"/>
  <c r="F178" i="28"/>
  <c r="F177" i="28"/>
  <c r="F176" i="28"/>
  <c r="F175" i="28"/>
  <c r="F174" i="28"/>
  <c r="F173" i="28"/>
  <c r="F172" i="28"/>
  <c r="F171" i="28"/>
  <c r="F170" i="28"/>
  <c r="F169" i="28"/>
  <c r="F168" i="28"/>
  <c r="F167" i="28"/>
  <c r="F166" i="28"/>
  <c r="F165" i="28"/>
  <c r="F164" i="28"/>
  <c r="F163" i="28"/>
  <c r="F162" i="28"/>
  <c r="F161" i="28"/>
  <c r="F160" i="28"/>
  <c r="F159" i="28"/>
  <c r="F158" i="28"/>
  <c r="F157" i="28"/>
  <c r="F156" i="28"/>
  <c r="F155" i="28"/>
  <c r="F154" i="28"/>
  <c r="F153" i="28"/>
  <c r="F152" i="28"/>
  <c r="F151" i="28"/>
  <c r="F150" i="28"/>
  <c r="F149" i="28"/>
  <c r="F148" i="28"/>
  <c r="F147" i="28"/>
  <c r="F146" i="28"/>
  <c r="F145" i="28"/>
  <c r="F144" i="28"/>
  <c r="F143" i="28"/>
  <c r="F142" i="28"/>
  <c r="F141" i="28"/>
  <c r="F140" i="28"/>
  <c r="F139" i="28"/>
  <c r="F138" i="28"/>
  <c r="F137" i="28"/>
  <c r="F136" i="28"/>
  <c r="F135" i="28"/>
  <c r="F134" i="28"/>
  <c r="F133" i="28"/>
  <c r="F132" i="28"/>
  <c r="F131" i="28"/>
  <c r="F130" i="28"/>
  <c r="F129" i="28"/>
  <c r="F128" i="28"/>
  <c r="F127" i="28"/>
  <c r="F126" i="28"/>
  <c r="F125" i="28"/>
  <c r="F124" i="28"/>
  <c r="F123" i="28"/>
  <c r="F122" i="28"/>
  <c r="F121" i="28"/>
  <c r="F120" i="28"/>
  <c r="F119" i="28"/>
  <c r="F118" i="28"/>
  <c r="F117" i="28"/>
  <c r="F116" i="28"/>
  <c r="F115" i="28"/>
  <c r="F114" i="28"/>
  <c r="F113" i="28"/>
  <c r="F112" i="28"/>
  <c r="F111" i="28"/>
  <c r="F110" i="28"/>
  <c r="F109" i="28"/>
  <c r="F108" i="28"/>
  <c r="F107" i="28"/>
  <c r="F106" i="28"/>
  <c r="F105" i="28"/>
  <c r="F104" i="28"/>
  <c r="F103" i="28"/>
  <c r="F102" i="28"/>
  <c r="F101" i="28"/>
  <c r="F100" i="28"/>
  <c r="F99" i="28"/>
  <c r="F98" i="28"/>
  <c r="F97" i="28"/>
  <c r="F96" i="28"/>
  <c r="F95" i="28"/>
  <c r="F94" i="28"/>
  <c r="F93" i="28"/>
  <c r="F92" i="28"/>
  <c r="F91" i="28"/>
  <c r="F90" i="28"/>
  <c r="F89" i="28"/>
  <c r="F88" i="28"/>
  <c r="F87" i="28"/>
  <c r="F86" i="28"/>
  <c r="F85" i="28"/>
  <c r="F84" i="28"/>
  <c r="F83" i="28"/>
  <c r="F82" i="28"/>
  <c r="F81" i="28"/>
  <c r="F80" i="28"/>
  <c r="F79" i="28"/>
  <c r="F78" i="28"/>
  <c r="F77" i="28"/>
  <c r="F76" i="28"/>
  <c r="F75" i="28"/>
  <c r="F74" i="28"/>
  <c r="F73" i="28"/>
  <c r="F72" i="28"/>
  <c r="F71" i="28"/>
  <c r="F70" i="28"/>
  <c r="F69" i="28"/>
  <c r="F68" i="28"/>
  <c r="F67" i="28"/>
  <c r="F66" i="28"/>
  <c r="F65" i="28"/>
  <c r="F64" i="28"/>
  <c r="F63" i="28"/>
  <c r="F62" i="28"/>
  <c r="F61" i="28"/>
  <c r="F60" i="28"/>
  <c r="F59" i="28"/>
  <c r="F58" i="28"/>
  <c r="F57" i="28"/>
  <c r="F56" i="28"/>
  <c r="F55" i="28"/>
  <c r="F54" i="28"/>
  <c r="F53" i="28"/>
  <c r="F52" i="28"/>
  <c r="F51" i="28"/>
  <c r="F50" i="28"/>
  <c r="F49" i="28"/>
  <c r="F48" i="28"/>
  <c r="F47" i="28"/>
  <c r="F46" i="28"/>
  <c r="F45" i="28"/>
  <c r="F44" i="28"/>
  <c r="F43" i="28"/>
  <c r="F42" i="28"/>
  <c r="F41" i="28"/>
  <c r="F40" i="28"/>
  <c r="F39" i="28"/>
  <c r="F38" i="28"/>
  <c r="F37" i="28"/>
  <c r="F36" i="28"/>
  <c r="F35" i="28"/>
  <c r="F34" i="28"/>
  <c r="F33" i="28"/>
  <c r="F32" i="28"/>
  <c r="F31" i="28"/>
  <c r="F30" i="28"/>
  <c r="F29" i="28"/>
  <c r="F28" i="28"/>
  <c r="F27" i="28"/>
  <c r="F26" i="28"/>
  <c r="F25" i="28"/>
  <c r="F24" i="28"/>
  <c r="F23" i="28"/>
  <c r="F22" i="28"/>
  <c r="F21" i="28"/>
  <c r="F20" i="28"/>
  <c r="F19" i="28"/>
  <c r="F18" i="28"/>
  <c r="F17" i="28"/>
  <c r="F16" i="28"/>
  <c r="F15" i="28"/>
  <c r="F14" i="28"/>
  <c r="F13" i="28"/>
  <c r="F12" i="28"/>
  <c r="F11" i="28"/>
  <c r="F10" i="28"/>
  <c r="F9" i="28"/>
  <c r="F8" i="28"/>
  <c r="F7" i="28"/>
  <c r="F6" i="28"/>
  <c r="F5" i="28"/>
  <c r="F4" i="28"/>
  <c r="AD45" i="8" l="1"/>
  <c r="E38" i="2"/>
  <c r="E37" i="2"/>
  <c r="AD44" i="8"/>
  <c r="AD43" i="8"/>
  <c r="E36" i="2"/>
  <c r="K125" i="11"/>
  <c r="K123" i="11" s="1"/>
  <c r="M125" i="11"/>
  <c r="A106" i="16"/>
  <c r="A113" i="16"/>
  <c r="A50" i="16"/>
  <c r="A82" i="16"/>
  <c r="A52" i="16"/>
  <c r="A70" i="16"/>
  <c r="A31" i="16"/>
  <c r="J243" i="11"/>
  <c r="K243" i="11" s="1"/>
  <c r="K138" i="11"/>
  <c r="E20" i="2"/>
  <c r="AD27" i="8"/>
  <c r="J242" i="11"/>
  <c r="K242" i="11" s="1"/>
  <c r="J230" i="11"/>
  <c r="K230" i="11" s="1"/>
  <c r="J240" i="11"/>
  <c r="K240" i="11" s="1"/>
  <c r="J211" i="11"/>
  <c r="K211" i="11" s="1"/>
  <c r="K208" i="11" s="1"/>
  <c r="J229" i="11"/>
  <c r="K229" i="11" s="1"/>
  <c r="K203" i="11"/>
  <c r="J239" i="11"/>
  <c r="K239" i="11" s="1"/>
  <c r="K152" i="11"/>
  <c r="K82" i="11"/>
  <c r="K39" i="11"/>
  <c r="K21" i="11"/>
  <c r="K19" i="11" s="1"/>
  <c r="K18" i="11" s="1"/>
  <c r="M21" i="11"/>
  <c r="M156" i="11"/>
  <c r="I249" i="11"/>
  <c r="E39" i="2"/>
  <c r="AD46" i="8"/>
  <c r="J238" i="11"/>
  <c r="K238" i="11" s="1"/>
  <c r="K236" i="11" s="1"/>
  <c r="J221" i="11"/>
  <c r="K221" i="11" s="1"/>
  <c r="J233" i="11"/>
  <c r="K233" i="11" s="1"/>
  <c r="K161" i="11"/>
  <c r="J247" i="11"/>
  <c r="K247" i="11" s="1"/>
  <c r="K68" i="11"/>
  <c r="K90" i="11"/>
  <c r="K100" i="11"/>
  <c r="A79" i="16"/>
  <c r="A57" i="16"/>
  <c r="A44" i="16"/>
  <c r="J234" i="11"/>
  <c r="K234" i="11" s="1"/>
  <c r="J219" i="11"/>
  <c r="K219" i="11" s="1"/>
  <c r="K213" i="11" s="1"/>
  <c r="J235" i="11"/>
  <c r="K235" i="11" s="1"/>
  <c r="J241" i="11"/>
  <c r="K241" i="11" s="1"/>
  <c r="J244" i="11"/>
  <c r="K244" i="11" s="1"/>
  <c r="K62" i="11"/>
  <c r="AD34" i="8"/>
  <c r="E27" i="2"/>
  <c r="K47" i="11"/>
  <c r="K55" i="11"/>
  <c r="O56" i="11" s="1"/>
  <c r="A26" i="16"/>
  <c r="A20" i="16"/>
  <c r="J226" i="11"/>
  <c r="K226" i="11" s="1"/>
  <c r="A110" i="16"/>
  <c r="A65" i="16"/>
  <c r="A93" i="16"/>
  <c r="A89" i="16"/>
  <c r="A62" i="16"/>
  <c r="A101" i="16"/>
  <c r="J245" i="11"/>
  <c r="K245" i="11" s="1"/>
  <c r="K133" i="11"/>
  <c r="J232" i="11"/>
  <c r="K232" i="11" s="1"/>
  <c r="AD41" i="8"/>
  <c r="E34" i="2"/>
  <c r="J225" i="11"/>
  <c r="K225" i="11" s="1"/>
  <c r="K222" i="11" s="1"/>
  <c r="AD33" i="8"/>
  <c r="E26" i="2"/>
  <c r="E14" i="2"/>
  <c r="AD21" i="8"/>
  <c r="AD28" i="8"/>
  <c r="E21" i="2"/>
  <c r="K127" i="11"/>
  <c r="N33" i="11"/>
  <c r="K23" i="11"/>
  <c r="K22" i="11" s="1"/>
  <c r="K106" i="11"/>
  <c r="R16" i="33"/>
  <c r="AD50" i="8" l="1"/>
  <c r="E43" i="2"/>
  <c r="AD48" i="8"/>
  <c r="E41" i="2"/>
  <c r="E42" i="2"/>
  <c r="AD49" i="8"/>
  <c r="E45" i="2"/>
  <c r="AD52" i="8"/>
  <c r="E15" i="2"/>
  <c r="AD22" i="8"/>
  <c r="AD23" i="8"/>
  <c r="E16" i="2"/>
  <c r="F25" i="19"/>
  <c r="F39" i="19"/>
  <c r="K38" i="11"/>
  <c r="K14" i="11" s="1"/>
  <c r="AD47" i="8"/>
  <c r="E40" i="2"/>
  <c r="E31" i="2"/>
  <c r="AD38" i="8"/>
  <c r="AD30" i="8"/>
  <c r="E23" i="2"/>
  <c r="AD42" i="8"/>
  <c r="E35" i="2"/>
  <c r="AD29" i="8"/>
  <c r="E22" i="2"/>
  <c r="K228" i="11"/>
  <c r="F41" i="19"/>
  <c r="F31" i="19"/>
  <c r="E29" i="2"/>
  <c r="AD36" i="8"/>
  <c r="AD25" i="8"/>
  <c r="E18" i="2"/>
  <c r="F44" i="19"/>
  <c r="AD39" i="8"/>
  <c r="E32" i="2"/>
  <c r="F24" i="19"/>
  <c r="E28" i="2"/>
  <c r="AD35" i="8"/>
  <c r="F42" i="19"/>
  <c r="F43" i="19"/>
  <c r="F30" i="19"/>
  <c r="F18" i="19"/>
  <c r="E25" i="2"/>
  <c r="AD32" i="8"/>
  <c r="AD37" i="8"/>
  <c r="E30" i="2"/>
  <c r="AD31" i="8"/>
  <c r="E24" i="2"/>
  <c r="E19" i="2"/>
  <c r="AD26" i="8"/>
  <c r="R25" i="33"/>
  <c r="E13" i="2" l="1"/>
  <c r="F29" i="19"/>
  <c r="F28" i="19"/>
  <c r="F33" i="19"/>
  <c r="F26" i="19"/>
  <c r="F27" i="19"/>
  <c r="F45" i="19"/>
  <c r="F23" i="19"/>
  <c r="F88" i="19"/>
  <c r="F99" i="19"/>
  <c r="F82" i="19"/>
  <c r="F101" i="19"/>
  <c r="F98" i="19"/>
  <c r="F35" i="19"/>
  <c r="E17" i="2"/>
  <c r="AD24" i="8"/>
  <c r="F83" i="19"/>
  <c r="F19" i="19"/>
  <c r="F47" i="19"/>
  <c r="F46" i="19"/>
  <c r="F34" i="19"/>
  <c r="F32" i="19"/>
  <c r="F89" i="19"/>
  <c r="E44" i="2"/>
  <c r="AD51" i="8"/>
  <c r="F40" i="19"/>
  <c r="F76" i="19"/>
  <c r="F100" i="19"/>
  <c r="F36" i="19"/>
  <c r="F22" i="19"/>
  <c r="F96" i="19"/>
  <c r="F20" i="19"/>
  <c r="F50" i="19"/>
  <c r="K156" i="11"/>
  <c r="E33" i="2" s="1"/>
  <c r="F48" i="19"/>
  <c r="R28" i="33"/>
  <c r="R31" i="33" s="1"/>
  <c r="F49" i="19" l="1"/>
  <c r="F21" i="19"/>
  <c r="AD54" i="8"/>
  <c r="F91" i="19"/>
  <c r="F92" i="19"/>
  <c r="F104" i="19"/>
  <c r="F81" i="19"/>
  <c r="F85" i="19"/>
  <c r="F87" i="19"/>
  <c r="F80" i="19"/>
  <c r="F77" i="19"/>
  <c r="I7" i="2"/>
  <c r="F94" i="19"/>
  <c r="F131" i="19"/>
  <c r="F107" i="19"/>
  <c r="F90" i="19"/>
  <c r="F93" i="19"/>
  <c r="F105" i="19"/>
  <c r="F78" i="19"/>
  <c r="F97" i="19"/>
  <c r="F103" i="19"/>
  <c r="F102" i="19"/>
  <c r="F84" i="19"/>
  <c r="F86" i="19"/>
  <c r="K13" i="11"/>
  <c r="I9" i="2" l="1"/>
  <c r="J9" i="2" s="1"/>
  <c r="L3" i="2"/>
  <c r="J7" i="2"/>
  <c r="N7" i="2" s="1"/>
  <c r="F132" i="19"/>
  <c r="L8" i="19"/>
  <c r="L66" i="19" s="1"/>
  <c r="L122" i="19" s="1"/>
  <c r="AL8" i="8"/>
  <c r="E107" i="19"/>
  <c r="F79" i="19"/>
  <c r="F52" i="19"/>
  <c r="E78" i="19"/>
  <c r="F133" i="19"/>
  <c r="E105" i="19"/>
  <c r="E131" i="19"/>
  <c r="E87" i="19"/>
  <c r="E85" i="19"/>
  <c r="E92" i="19"/>
  <c r="E86" i="19"/>
  <c r="E84" i="19"/>
  <c r="E102" i="19"/>
  <c r="E97" i="19"/>
  <c r="E90" i="19"/>
  <c r="E104" i="19"/>
  <c r="F106" i="19"/>
  <c r="E49" i="19"/>
  <c r="E132" i="19" l="1"/>
  <c r="E106" i="19"/>
  <c r="F109" i="19"/>
  <c r="E133" i="19"/>
  <c r="E25" i="19"/>
  <c r="E18" i="19"/>
  <c r="E39" i="19"/>
  <c r="E42" i="19"/>
  <c r="E31" i="19"/>
  <c r="E43" i="19"/>
  <c r="E24" i="19"/>
  <c r="E44" i="19"/>
  <c r="E41" i="19"/>
  <c r="E30" i="19"/>
  <c r="E27" i="19"/>
  <c r="E29" i="19"/>
  <c r="E19" i="19"/>
  <c r="E46" i="19"/>
  <c r="E45" i="19"/>
  <c r="E83" i="19"/>
  <c r="E89" i="19"/>
  <c r="E98" i="19"/>
  <c r="E100" i="19"/>
  <c r="E82" i="19"/>
  <c r="E33" i="19"/>
  <c r="E101" i="19"/>
  <c r="E88" i="19"/>
  <c r="E23" i="19"/>
  <c r="E22" i="19"/>
  <c r="E96" i="19"/>
  <c r="E76" i="19"/>
  <c r="E50" i="19"/>
  <c r="E32" i="19"/>
  <c r="E35" i="19"/>
  <c r="E48" i="19"/>
  <c r="E20" i="19"/>
  <c r="E28" i="19"/>
  <c r="E99" i="19"/>
  <c r="E34" i="19"/>
  <c r="E47" i="19"/>
  <c r="E36" i="19"/>
  <c r="E40" i="19"/>
  <c r="E26" i="19"/>
  <c r="E79" i="19"/>
  <c r="F134" i="19"/>
  <c r="E21" i="19"/>
  <c r="E81" i="19"/>
  <c r="E77" i="19"/>
  <c r="E103" i="19"/>
  <c r="O7" i="2"/>
  <c r="N9" i="2"/>
  <c r="E93" i="19"/>
  <c r="AN8" i="8"/>
  <c r="AL16" i="8"/>
  <c r="AJ54" i="8"/>
  <c r="AK54" i="8" s="1"/>
  <c r="AL14" i="8" s="1"/>
  <c r="AL12" i="8"/>
  <c r="AJ40" i="8" s="1"/>
  <c r="E91" i="19"/>
  <c r="E80" i="19"/>
  <c r="E94" i="19"/>
  <c r="T21" i="8" l="1"/>
  <c r="T22" i="8"/>
  <c r="O22" i="8" s="1"/>
  <c r="T23" i="8"/>
  <c r="O23" i="8" s="1"/>
  <c r="T24" i="8"/>
  <c r="O24" i="8" s="1"/>
  <c r="T25" i="8"/>
  <c r="O25" i="8" s="1"/>
  <c r="T26" i="8"/>
  <c r="O26" i="8" s="1"/>
  <c r="T27" i="8"/>
  <c r="O27" i="8" s="1"/>
  <c r="T28" i="8"/>
  <c r="O28" i="8" s="1"/>
  <c r="T29" i="8"/>
  <c r="O29" i="8" s="1"/>
  <c r="T30" i="8"/>
  <c r="O30" i="8" s="1"/>
  <c r="T31" i="8"/>
  <c r="O31" i="8" s="1"/>
  <c r="T32" i="8"/>
  <c r="O32" i="8" s="1"/>
  <c r="T33" i="8"/>
  <c r="O33" i="8" s="1"/>
  <c r="T34" i="8"/>
  <c r="O34" i="8" s="1"/>
  <c r="T35" i="8"/>
  <c r="O35" i="8" s="1"/>
  <c r="T36" i="8"/>
  <c r="O36" i="8" s="1"/>
  <c r="T37" i="8"/>
  <c r="O37" i="8" s="1"/>
  <c r="T38" i="8"/>
  <c r="O38" i="8" s="1"/>
  <c r="T39" i="8"/>
  <c r="O39" i="8" s="1"/>
  <c r="T41" i="8"/>
  <c r="O41" i="8" s="1"/>
  <c r="T43" i="8"/>
  <c r="O43" i="8" s="1"/>
  <c r="T45" i="8"/>
  <c r="O45" i="8" s="1"/>
  <c r="T47" i="8"/>
  <c r="O47" i="8" s="1"/>
  <c r="T49" i="8"/>
  <c r="O49" i="8" s="1"/>
  <c r="T51" i="8"/>
  <c r="O51" i="8" s="1"/>
  <c r="T42" i="8"/>
  <c r="O42" i="8" s="1"/>
  <c r="T44" i="8"/>
  <c r="O44" i="8" s="1"/>
  <c r="T46" i="8"/>
  <c r="O46" i="8" s="1"/>
  <c r="T48" i="8"/>
  <c r="O48" i="8" s="1"/>
  <c r="T50" i="8"/>
  <c r="O50" i="8" s="1"/>
  <c r="T52" i="8"/>
  <c r="O52" i="8" s="1"/>
  <c r="K30" i="19"/>
  <c r="J30" i="19" s="1"/>
  <c r="K42" i="19"/>
  <c r="J42" i="19" s="1"/>
  <c r="N42" i="19"/>
  <c r="M42" i="19" s="1"/>
  <c r="H24" i="19"/>
  <c r="G24" i="19" s="1"/>
  <c r="K44" i="19"/>
  <c r="J44" i="19" s="1"/>
  <c r="H44" i="19"/>
  <c r="G44" i="19" s="1"/>
  <c r="H41" i="19"/>
  <c r="G41" i="19" s="1"/>
  <c r="H31" i="19"/>
  <c r="G31" i="19" s="1"/>
  <c r="K31" i="19"/>
  <c r="J31" i="19" s="1"/>
  <c r="N18" i="19"/>
  <c r="N43" i="19"/>
  <c r="M43" i="19" s="1"/>
  <c r="H18" i="19"/>
  <c r="K18" i="19"/>
  <c r="H43" i="19"/>
  <c r="G43" i="19" s="1"/>
  <c r="K43" i="19"/>
  <c r="J43" i="19" s="1"/>
  <c r="H39" i="19"/>
  <c r="G39" i="19" s="1"/>
  <c r="H30" i="19"/>
  <c r="G30" i="19" s="1"/>
  <c r="H42" i="19"/>
  <c r="G42" i="19" s="1"/>
  <c r="N24" i="19"/>
  <c r="M24" i="19" s="1"/>
  <c r="N44" i="19"/>
  <c r="M44" i="19" s="1"/>
  <c r="N41" i="19"/>
  <c r="M41" i="19" s="1"/>
  <c r="N31" i="19"/>
  <c r="M31" i="19" s="1"/>
  <c r="N30" i="19"/>
  <c r="M30" i="19" s="1"/>
  <c r="K25" i="19"/>
  <c r="J25" i="19" s="1"/>
  <c r="H25" i="19"/>
  <c r="G25" i="19" s="1"/>
  <c r="K24" i="19"/>
  <c r="J24" i="19" s="1"/>
  <c r="K41" i="19"/>
  <c r="J41" i="19" s="1"/>
  <c r="N25" i="19"/>
  <c r="M25" i="19" s="1"/>
  <c r="H89" i="19"/>
  <c r="G89" i="19" s="1"/>
  <c r="K89" i="19"/>
  <c r="J89" i="19" s="1"/>
  <c r="H82" i="19"/>
  <c r="G82" i="19" s="1"/>
  <c r="K33" i="19"/>
  <c r="J33" i="19" s="1"/>
  <c r="K101" i="19"/>
  <c r="J101" i="19" s="1"/>
  <c r="H101" i="19"/>
  <c r="G101" i="19" s="1"/>
  <c r="N23" i="19"/>
  <c r="M23" i="19" s="1"/>
  <c r="N29" i="19"/>
  <c r="M29" i="19" s="1"/>
  <c r="K22" i="19"/>
  <c r="J22" i="19" s="1"/>
  <c r="H22" i="19"/>
  <c r="G22" i="19" s="1"/>
  <c r="K98" i="19"/>
  <c r="J98" i="19" s="1"/>
  <c r="N98" i="19"/>
  <c r="M98" i="19" s="1"/>
  <c r="H36" i="19"/>
  <c r="G36" i="19" s="1"/>
  <c r="K36" i="19"/>
  <c r="J36" i="19" s="1"/>
  <c r="H96" i="19"/>
  <c r="G96" i="19" s="1"/>
  <c r="K96" i="19"/>
  <c r="J96" i="19" s="1"/>
  <c r="N100" i="19"/>
  <c r="M100" i="19" s="1"/>
  <c r="H50" i="19"/>
  <c r="G50" i="19" s="1"/>
  <c r="N32" i="19"/>
  <c r="M32" i="19" s="1"/>
  <c r="H35" i="19"/>
  <c r="G35" i="19" s="1"/>
  <c r="N20" i="19"/>
  <c r="M20" i="19" s="1"/>
  <c r="K28" i="19"/>
  <c r="J28" i="19" s="1"/>
  <c r="H20" i="19"/>
  <c r="G20" i="19" s="1"/>
  <c r="N82" i="19"/>
  <c r="M82" i="19" s="1"/>
  <c r="K82" i="19"/>
  <c r="J82" i="19" s="1"/>
  <c r="H99" i="19"/>
  <c r="G99" i="19" s="1"/>
  <c r="K99" i="19"/>
  <c r="J99" i="19" s="1"/>
  <c r="N33" i="19"/>
  <c r="M33" i="19" s="1"/>
  <c r="H34" i="19"/>
  <c r="G34" i="19" s="1"/>
  <c r="K88" i="19"/>
  <c r="J88" i="19" s="1"/>
  <c r="N88" i="19"/>
  <c r="M88" i="19" s="1"/>
  <c r="H23" i="19"/>
  <c r="G23" i="19" s="1"/>
  <c r="K19" i="19"/>
  <c r="J19" i="19" s="1"/>
  <c r="N36" i="19"/>
  <c r="M36" i="19" s="1"/>
  <c r="N96" i="19"/>
  <c r="M96" i="19" s="1"/>
  <c r="N50" i="19"/>
  <c r="M50" i="19" s="1"/>
  <c r="N35" i="19"/>
  <c r="M35" i="19" s="1"/>
  <c r="N48" i="19"/>
  <c r="M48" i="19" s="1"/>
  <c r="N40" i="19"/>
  <c r="M40" i="19" s="1"/>
  <c r="H46" i="19"/>
  <c r="G46" i="19" s="1"/>
  <c r="K83" i="19"/>
  <c r="J83" i="19" s="1"/>
  <c r="H83" i="19"/>
  <c r="G83" i="19" s="1"/>
  <c r="K45" i="19"/>
  <c r="J45" i="19" s="1"/>
  <c r="K46" i="19"/>
  <c r="J46" i="19" s="1"/>
  <c r="N28" i="19"/>
  <c r="M28" i="19" s="1"/>
  <c r="N89" i="19"/>
  <c r="M89" i="19" s="1"/>
  <c r="N99" i="19"/>
  <c r="M99" i="19" s="1"/>
  <c r="H33" i="19"/>
  <c r="G33" i="19" s="1"/>
  <c r="K34" i="19"/>
  <c r="J34" i="19" s="1"/>
  <c r="H47" i="19"/>
  <c r="G47" i="19" s="1"/>
  <c r="K47" i="19"/>
  <c r="J47" i="19" s="1"/>
  <c r="N27" i="19"/>
  <c r="M27" i="19" s="1"/>
  <c r="K29" i="19"/>
  <c r="J29" i="19" s="1"/>
  <c r="N22" i="19"/>
  <c r="M22" i="19" s="1"/>
  <c r="H19" i="19"/>
  <c r="G19" i="19" s="1"/>
  <c r="H76" i="19"/>
  <c r="H48" i="19"/>
  <c r="G48" i="19" s="1"/>
  <c r="H40" i="19"/>
  <c r="G40" i="19" s="1"/>
  <c r="H45" i="19"/>
  <c r="G45" i="19" s="1"/>
  <c r="K26" i="19"/>
  <c r="J26" i="19" s="1"/>
  <c r="N26" i="19"/>
  <c r="M26" i="19" s="1"/>
  <c r="H28" i="19"/>
  <c r="G28" i="19" s="1"/>
  <c r="K76" i="19"/>
  <c r="K48" i="19"/>
  <c r="J48" i="19" s="1"/>
  <c r="K40" i="19"/>
  <c r="J40" i="19" s="1"/>
  <c r="N46" i="19"/>
  <c r="M46" i="19" s="1"/>
  <c r="N45" i="19"/>
  <c r="M45" i="19" s="1"/>
  <c r="H26" i="19"/>
  <c r="G26" i="19" s="1"/>
  <c r="N34" i="19"/>
  <c r="M34" i="19" s="1"/>
  <c r="N47" i="19"/>
  <c r="M47" i="19" s="1"/>
  <c r="N101" i="19"/>
  <c r="M101" i="19" s="1"/>
  <c r="H88" i="19"/>
  <c r="G88" i="19" s="1"/>
  <c r="K23" i="19"/>
  <c r="J23" i="19" s="1"/>
  <c r="H27" i="19"/>
  <c r="G27" i="19" s="1"/>
  <c r="K27" i="19"/>
  <c r="J27" i="19" s="1"/>
  <c r="H29" i="19"/>
  <c r="G29" i="19" s="1"/>
  <c r="N19" i="19"/>
  <c r="M19" i="19" s="1"/>
  <c r="H98" i="19"/>
  <c r="G98" i="19" s="1"/>
  <c r="H100" i="19"/>
  <c r="G100" i="19" s="1"/>
  <c r="K100" i="19"/>
  <c r="J100" i="19" s="1"/>
  <c r="N76" i="19"/>
  <c r="K50" i="19"/>
  <c r="J50" i="19" s="1"/>
  <c r="H32" i="19"/>
  <c r="G32" i="19" s="1"/>
  <c r="K32" i="19"/>
  <c r="J32" i="19" s="1"/>
  <c r="K35" i="19"/>
  <c r="J35" i="19" s="1"/>
  <c r="K20" i="19"/>
  <c r="J20" i="19" s="1"/>
  <c r="N83" i="19"/>
  <c r="M83" i="19" s="1"/>
  <c r="H94" i="19"/>
  <c r="G94" i="19" s="1"/>
  <c r="H77" i="19"/>
  <c r="G77" i="19" s="1"/>
  <c r="N81" i="19"/>
  <c r="M81" i="19" s="1"/>
  <c r="N91" i="19"/>
  <c r="M91" i="19" s="1"/>
  <c r="N103" i="19"/>
  <c r="M103" i="19" s="1"/>
  <c r="H21" i="19"/>
  <c r="G21" i="19" s="1"/>
  <c r="N78" i="19"/>
  <c r="M78" i="19" s="1"/>
  <c r="N105" i="19"/>
  <c r="M105" i="19" s="1"/>
  <c r="K87" i="19"/>
  <c r="J87" i="19" s="1"/>
  <c r="N87" i="19"/>
  <c r="M87" i="19" s="1"/>
  <c r="N85" i="19"/>
  <c r="M85" i="19" s="1"/>
  <c r="K92" i="19"/>
  <c r="J92" i="19" s="1"/>
  <c r="N86" i="19"/>
  <c r="M86" i="19" s="1"/>
  <c r="H102" i="19"/>
  <c r="G102" i="19" s="1"/>
  <c r="N90" i="19"/>
  <c r="M90" i="19" s="1"/>
  <c r="N104" i="19"/>
  <c r="M104" i="19" s="1"/>
  <c r="K49" i="19"/>
  <c r="J49" i="19" s="1"/>
  <c r="N94" i="19"/>
  <c r="M94" i="19" s="1"/>
  <c r="K94" i="19"/>
  <c r="J94" i="19" s="1"/>
  <c r="K77" i="19"/>
  <c r="J77" i="19" s="1"/>
  <c r="H80" i="19"/>
  <c r="G80" i="19" s="1"/>
  <c r="K81" i="19"/>
  <c r="J81" i="19" s="1"/>
  <c r="H91" i="19"/>
  <c r="G91" i="19" s="1"/>
  <c r="K93" i="19"/>
  <c r="J93" i="19" s="1"/>
  <c r="H107" i="19"/>
  <c r="G107" i="19" s="1"/>
  <c r="K107" i="19"/>
  <c r="J107" i="19" s="1"/>
  <c r="K21" i="19"/>
  <c r="J21" i="19" s="1"/>
  <c r="N21" i="19"/>
  <c r="M21" i="19" s="1"/>
  <c r="K78" i="19"/>
  <c r="J78" i="19" s="1"/>
  <c r="K105" i="19"/>
  <c r="J105" i="19" s="1"/>
  <c r="H105" i="19"/>
  <c r="G105" i="19" s="1"/>
  <c r="K131" i="19"/>
  <c r="H131" i="19"/>
  <c r="N92" i="19"/>
  <c r="M92" i="19" s="1"/>
  <c r="K86" i="19"/>
  <c r="J86" i="19" s="1"/>
  <c r="N84" i="19"/>
  <c r="M84" i="19" s="1"/>
  <c r="K102" i="19"/>
  <c r="J102" i="19" s="1"/>
  <c r="N102" i="19"/>
  <c r="M102" i="19" s="1"/>
  <c r="H97" i="19"/>
  <c r="G97" i="19" s="1"/>
  <c r="K90" i="19"/>
  <c r="J90" i="19" s="1"/>
  <c r="N77" i="19"/>
  <c r="M77" i="19" s="1"/>
  <c r="K80" i="19"/>
  <c r="J80" i="19" s="1"/>
  <c r="K91" i="19"/>
  <c r="J91" i="19" s="1"/>
  <c r="H93" i="19"/>
  <c r="G93" i="19" s="1"/>
  <c r="N93" i="19"/>
  <c r="M93" i="19" s="1"/>
  <c r="N107" i="19"/>
  <c r="M107" i="19" s="1"/>
  <c r="H87" i="19"/>
  <c r="G87" i="19" s="1"/>
  <c r="K85" i="19"/>
  <c r="J85" i="19" s="1"/>
  <c r="H92" i="19"/>
  <c r="G92" i="19" s="1"/>
  <c r="K84" i="19"/>
  <c r="J84" i="19" s="1"/>
  <c r="K97" i="19"/>
  <c r="J97" i="19" s="1"/>
  <c r="N97" i="19"/>
  <c r="M97" i="19" s="1"/>
  <c r="H49" i="19"/>
  <c r="G49" i="19" s="1"/>
  <c r="K104" i="19"/>
  <c r="J104" i="19" s="1"/>
  <c r="N80" i="19"/>
  <c r="M80" i="19" s="1"/>
  <c r="H81" i="19"/>
  <c r="G81" i="19" s="1"/>
  <c r="H103" i="19"/>
  <c r="G103" i="19" s="1"/>
  <c r="K103" i="19"/>
  <c r="J103" i="19" s="1"/>
  <c r="H78" i="19"/>
  <c r="G78" i="19" s="1"/>
  <c r="N131" i="19"/>
  <c r="M131" i="19" s="1"/>
  <c r="H85" i="19"/>
  <c r="G85" i="19" s="1"/>
  <c r="H86" i="19"/>
  <c r="G86" i="19" s="1"/>
  <c r="H84" i="19"/>
  <c r="G84" i="19" s="1"/>
  <c r="H90" i="19"/>
  <c r="G90" i="19" s="1"/>
  <c r="H104" i="19"/>
  <c r="G104" i="19" s="1"/>
  <c r="N49" i="19"/>
  <c r="M49" i="19" s="1"/>
  <c r="N133" i="19"/>
  <c r="M133" i="19" s="1"/>
  <c r="N106" i="19"/>
  <c r="M106" i="19" s="1"/>
  <c r="K106" i="19"/>
  <c r="J106" i="19" s="1"/>
  <c r="H79" i="19"/>
  <c r="G79" i="19" s="1"/>
  <c r="H133" i="19"/>
  <c r="G133" i="19" s="1"/>
  <c r="H106" i="19"/>
  <c r="G106" i="19" s="1"/>
  <c r="N132" i="19"/>
  <c r="M132" i="19" s="1"/>
  <c r="H134" i="19"/>
  <c r="N134" i="19"/>
  <c r="M134" i="19" s="1"/>
  <c r="E134" i="19"/>
  <c r="E147" i="19" s="1"/>
  <c r="G134" i="19"/>
  <c r="K134" i="19"/>
  <c r="J134" i="19" s="1"/>
  <c r="F147" i="19"/>
  <c r="E109" i="19"/>
  <c r="K133" i="19"/>
  <c r="J133" i="19" s="1"/>
  <c r="N79" i="19"/>
  <c r="M79" i="19" s="1"/>
  <c r="K79" i="19"/>
  <c r="J79" i="19" s="1"/>
  <c r="E52" i="19"/>
  <c r="H132" i="19"/>
  <c r="G132" i="19" s="1"/>
  <c r="K132" i="19"/>
  <c r="J132" i="19" s="1"/>
  <c r="H147" i="19" l="1"/>
  <c r="G131" i="19"/>
  <c r="G147" i="19" s="1"/>
  <c r="H109" i="19"/>
  <c r="G76" i="19"/>
  <c r="G109" i="19" s="1"/>
  <c r="H52" i="19"/>
  <c r="G18" i="19"/>
  <c r="G52" i="19" s="1"/>
  <c r="I52" i="19" s="1"/>
  <c r="K147" i="19"/>
  <c r="J131" i="19"/>
  <c r="J147" i="19" s="1"/>
  <c r="K109" i="19"/>
  <c r="J76" i="19"/>
  <c r="J109" i="19" s="1"/>
  <c r="N52" i="19"/>
  <c r="M18" i="19"/>
  <c r="M52" i="19" s="1"/>
  <c r="T54" i="8"/>
  <c r="O21" i="8"/>
  <c r="O54" i="8" s="1"/>
  <c r="N109" i="19"/>
  <c r="M76" i="19"/>
  <c r="M109" i="19" s="1"/>
  <c r="K52" i="19"/>
  <c r="K53" i="19" s="1"/>
  <c r="J18" i="19"/>
  <c r="J52" i="19" s="1"/>
  <c r="O52" i="19" l="1"/>
  <c r="L147" i="19"/>
  <c r="I109" i="19"/>
  <c r="O109" i="19"/>
  <c r="N53" i="19"/>
  <c r="H110" i="19" s="1"/>
  <c r="K110" i="19" s="1"/>
  <c r="N110" i="19" s="1"/>
  <c r="H148" i="19" s="1"/>
  <c r="K148" i="19" s="1"/>
  <c r="L109" i="19"/>
  <c r="I147" i="19"/>
  <c r="J53" i="19"/>
  <c r="L53" i="19" s="1"/>
  <c r="L52" i="19"/>
  <c r="P108" i="19" l="1"/>
  <c r="M53" i="19"/>
  <c r="O53" i="19" l="1"/>
  <c r="G110" i="19"/>
  <c r="I110" i="19" l="1"/>
  <c r="J110" i="19"/>
  <c r="L110" i="19" l="1"/>
  <c r="M110" i="19"/>
  <c r="O110" i="19" l="1"/>
  <c r="G148" i="19"/>
  <c r="I148" i="19" l="1"/>
  <c r="J148" i="19"/>
  <c r="L148" i="19" s="1"/>
</calcChain>
</file>

<file path=xl/sharedStrings.xml><?xml version="1.0" encoding="utf-8"?>
<sst xmlns="http://schemas.openxmlformats.org/spreadsheetml/2006/main" count="98059" uniqueCount="16709">
  <si>
    <t>m</t>
  </si>
  <si>
    <t>3.5</t>
  </si>
  <si>
    <t>OBRA:</t>
  </si>
  <si>
    <t>B.D.I.:</t>
  </si>
  <si>
    <t>FONTE</t>
  </si>
  <si>
    <t>CÓDIGO</t>
  </si>
  <si>
    <t>ITEM</t>
  </si>
  <si>
    <t>DESCRIÇÃO DOS SERVIÇOS</t>
  </si>
  <si>
    <t>QUANT.</t>
  </si>
  <si>
    <t>VALORES (R$)</t>
  </si>
  <si>
    <t>UNIT.</t>
  </si>
  <si>
    <t>TOTAL</t>
  </si>
  <si>
    <t>1.0</t>
  </si>
  <si>
    <t>SERVIÇOS PRELIMINARES</t>
  </si>
  <si>
    <t>1.1</t>
  </si>
  <si>
    <t>MOVIMENTO DE TERRA</t>
  </si>
  <si>
    <t>PAVIMENTAÇÃO</t>
  </si>
  <si>
    <t>3.2</t>
  </si>
  <si>
    <t>3.3</t>
  </si>
  <si>
    <t xml:space="preserve">Quadro de Composição do Investimento - QCI - OGU - </t>
  </si>
  <si>
    <t>Setor Público</t>
  </si>
  <si>
    <t>Empreendimento</t>
  </si>
  <si>
    <t>Agente executor</t>
  </si>
  <si>
    <t>Programa</t>
  </si>
  <si>
    <t>Modalidade</t>
  </si>
  <si>
    <t>Item</t>
  </si>
  <si>
    <t>Discriminação</t>
  </si>
  <si>
    <t>Investimento total (R$)</t>
  </si>
  <si>
    <t>Outras fontes</t>
  </si>
  <si>
    <t>Total</t>
  </si>
  <si>
    <t>,</t>
  </si>
  <si>
    <t>de</t>
  </si>
  <si>
    <t>Local/Data</t>
  </si>
  <si>
    <t>Assinatura do representante da equipe técnica</t>
  </si>
  <si>
    <t>Assinatura do agente executor</t>
  </si>
  <si>
    <t>Nome</t>
  </si>
  <si>
    <t>Cargo</t>
  </si>
  <si>
    <t>Engenheiro Civil</t>
  </si>
  <si>
    <t>Prefeito Constitucional</t>
  </si>
  <si>
    <t>CREA</t>
  </si>
  <si>
    <t>Encargos:</t>
  </si>
  <si>
    <t>-</t>
  </si>
  <si>
    <t>4.1</t>
  </si>
  <si>
    <t>PROGRAMA:</t>
  </si>
  <si>
    <t>CONVENENTE:</t>
  </si>
  <si>
    <t xml:space="preserve">CONTRATO: </t>
  </si>
  <si>
    <t>REF. PREF. DE PREÇOS:</t>
  </si>
  <si>
    <t>UNID.</t>
  </si>
  <si>
    <t>06.200.00</t>
  </si>
  <si>
    <t>REF. PREÇOS:</t>
  </si>
  <si>
    <t>%</t>
  </si>
  <si>
    <t>CÁLCULO DE BDI</t>
  </si>
  <si>
    <t>Item componente do BDI</t>
  </si>
  <si>
    <t>1ºQ</t>
  </si>
  <si>
    <t>Médio</t>
  </si>
  <si>
    <t>3º Q</t>
  </si>
  <si>
    <t>Administração Central ( AC )</t>
  </si>
  <si>
    <t>7.85</t>
  </si>
  <si>
    <t>Risco (R)</t>
  </si>
  <si>
    <t>Despesas Financeiras (DF)</t>
  </si>
  <si>
    <t>Lucro (L)</t>
  </si>
  <si>
    <t>Conforme Legislação Específica</t>
  </si>
  <si>
    <t>Observações</t>
  </si>
  <si>
    <t>VALORES DE BDI POR TIPO DE OBRA</t>
  </si>
  <si>
    <t>Tipo de Obra</t>
  </si>
  <si>
    <t>3) O cálculo do BDI se baseia na fórmula abaixo utilizada pelo Acórdão 2622/13 do TCU, conforme CE GEPAD 354/2013 de 17/10/2013.</t>
  </si>
  <si>
    <t>B.D.I  =</t>
  </si>
  <si>
    <t>Fórmula Utilizada:</t>
  </si>
  <si>
    <t>Observações sobre os % informados no cálculo do BDI, neste caso:</t>
  </si>
  <si>
    <t>4 - Estações e Redes de Distribuição de Energia Elétrica</t>
  </si>
  <si>
    <t>6 - Fornecimento de Materiais e Equipamentos</t>
  </si>
  <si>
    <t>3 - Abastecimento de Água, Coleta de Esgoto</t>
  </si>
  <si>
    <t>1) Preencher apenas a coluna % Informado (Coluna C)</t>
  </si>
  <si>
    <t>Seguro e Garantia (G)</t>
  </si>
  <si>
    <t>3 - Abastecimento de Água, Coleta de Esgotos</t>
  </si>
  <si>
    <t>1 - Edificações</t>
  </si>
  <si>
    <t>2 - Rodovias, Ferrovias, Pistas de Aeroportos, Infra Viária Urbana</t>
  </si>
  <si>
    <t>5 - Portuárias, Marítimas e Fluviais</t>
  </si>
  <si>
    <t>3.4</t>
  </si>
  <si>
    <t>% Info</t>
  </si>
  <si>
    <t>B.D.I.</t>
  </si>
  <si>
    <t>Encargos</t>
  </si>
  <si>
    <t>SINAPI PB</t>
  </si>
  <si>
    <t>2.1</t>
  </si>
  <si>
    <t>04.910.02</t>
  </si>
  <si>
    <t>M</t>
  </si>
  <si>
    <t>CALCETEIRO COM ENCARGOS COMPLEMENTARES</t>
  </si>
  <si>
    <t>H</t>
  </si>
  <si>
    <t>COMPOSIÇÃO</t>
  </si>
  <si>
    <t>SERVENTE COM ENCARGOS COMPLEMENTARES</t>
  </si>
  <si>
    <t>M3</t>
  </si>
  <si>
    <t>INSUMO</t>
  </si>
  <si>
    <t>KG</t>
  </si>
  <si>
    <t>M2</t>
  </si>
  <si>
    <t>PEDREIRO COM ENCARGOS COMPLEMENTARES</t>
  </si>
  <si>
    <r>
      <t xml:space="preserve">PROJETO: Lincoln Cartaxo de Lira Júnior – Eng° Civil CREA </t>
    </r>
    <r>
      <rPr>
        <b/>
        <sz val="10"/>
        <rFont val="Arial Narrow"/>
        <family val="2"/>
      </rPr>
      <t>160 814 689 - 8</t>
    </r>
    <r>
      <rPr>
        <sz val="10"/>
        <rFont val="Arial Narrow"/>
        <family val="2"/>
      </rPr>
      <t xml:space="preserve"> – Tel. (83) 9 9924 4447</t>
    </r>
  </si>
  <si>
    <t>MEMÓRIA DE CÁLCULO DE QUANTIDADES</t>
  </si>
  <si>
    <t>PLANILHA ORÇAMENTÁRIA</t>
  </si>
  <si>
    <t>CÁLCULO DA BONIFICAÇÃO E DESPESAS INDIRETAS</t>
  </si>
  <si>
    <t>Lincoln Cartaxo de Lira Júnior</t>
  </si>
  <si>
    <t>160.814.689-8</t>
  </si>
  <si>
    <t>SINAPI</t>
  </si>
  <si>
    <t>Agente promotor/executor</t>
  </si>
  <si>
    <t>Agente financeiro</t>
  </si>
  <si>
    <t>Nome do empreendimento</t>
  </si>
  <si>
    <t>Valor de financiamento/repasse</t>
  </si>
  <si>
    <t>Localização</t>
  </si>
  <si>
    <t>Tipo de obra/serviço</t>
  </si>
  <si>
    <t>Discriminação dos serviços</t>
  </si>
  <si>
    <t>Peso (%)</t>
  </si>
  <si>
    <t>Valor das obras/serviços (R$)</t>
  </si>
  <si>
    <t>Mês 01</t>
  </si>
  <si>
    <t>Mês 02</t>
  </si>
  <si>
    <t>Mês 03</t>
  </si>
  <si>
    <t>Concedente R$</t>
  </si>
  <si>
    <t>Proponente R$</t>
  </si>
  <si>
    <t>Total simples</t>
  </si>
  <si>
    <t>Total acumulado</t>
  </si>
  <si>
    <t>Proponente</t>
  </si>
  <si>
    <t>1- SEPARAR POR RUAS, QUANDO HOUVER MAIS DE UMA;
2- NÃO NECESSITA DISCRMINAR OS SERVIÇOS.</t>
  </si>
  <si>
    <t>Latitude</t>
  </si>
  <si>
    <t>Longitude</t>
  </si>
  <si>
    <t>Período</t>
  </si>
  <si>
    <t>T</t>
  </si>
  <si>
    <t>t</t>
  </si>
  <si>
    <t>B</t>
  </si>
  <si>
    <t>n</t>
  </si>
  <si>
    <t>K</t>
  </si>
  <si>
    <t>(66-89)</t>
  </si>
  <si>
    <t>↓</t>
  </si>
  <si>
    <t>L</t>
  </si>
  <si>
    <t>C</t>
  </si>
  <si>
    <t>A</t>
  </si>
  <si>
    <t>ENCARGOS SOCIAIS</t>
  </si>
  <si>
    <t>Horista</t>
  </si>
  <si>
    <t>Mensalista</t>
  </si>
  <si>
    <t>ENCARGOS SOCIAIS BÁSICOS</t>
  </si>
  <si>
    <t>A-1</t>
  </si>
  <si>
    <t>INSS</t>
  </si>
  <si>
    <t>A-2</t>
  </si>
  <si>
    <t>SESI</t>
  </si>
  <si>
    <t>A-3</t>
  </si>
  <si>
    <t>SENAI</t>
  </si>
  <si>
    <t>A-4</t>
  </si>
  <si>
    <t>INCRA</t>
  </si>
  <si>
    <t>A-5</t>
  </si>
  <si>
    <t>SEBRAE</t>
  </si>
  <si>
    <t>A-6</t>
  </si>
  <si>
    <t>SALÁRIO EDUCAÇÃO</t>
  </si>
  <si>
    <t>A-7</t>
  </si>
  <si>
    <t>SEGURO CONTRA ACIDENTES DE TRABALHO</t>
  </si>
  <si>
    <t>A-8</t>
  </si>
  <si>
    <t>FGTS</t>
  </si>
  <si>
    <t>ENCARGOS SOCIAIS QUE RECEBEM AS INCIDÊNCIAS DE "A"</t>
  </si>
  <si>
    <t>B-1</t>
  </si>
  <si>
    <t>REPOUSO SEMANAL REMUNERADO</t>
  </si>
  <si>
    <t>B-2</t>
  </si>
  <si>
    <t>FERIADOS</t>
  </si>
  <si>
    <t>B-3</t>
  </si>
  <si>
    <t>AUXILIO - ENFERMIDADE</t>
  </si>
  <si>
    <t>B-4</t>
  </si>
  <si>
    <t>13º SALARIO</t>
  </si>
  <si>
    <t>B-5</t>
  </si>
  <si>
    <t>LICENÇA PATERNIDADE</t>
  </si>
  <si>
    <t>B-6</t>
  </si>
  <si>
    <t>FALTAS JUSTIFICADAS</t>
  </si>
  <si>
    <t>B-7</t>
  </si>
  <si>
    <t>DIAS DE CHUVAS</t>
  </si>
  <si>
    <t>B-8</t>
  </si>
  <si>
    <t>AUXILIO ACIDENTE DE TRABALHO</t>
  </si>
  <si>
    <t>B-9</t>
  </si>
  <si>
    <t>FÉRIAS GOZADAS</t>
  </si>
  <si>
    <t>B-10</t>
  </si>
  <si>
    <t>SALÁRIO MATERNIDADE</t>
  </si>
  <si>
    <t>ENCARGOS SOCIAIS QUE NÃO RECEBEM AS INCIDÊNCIAS DE "A"</t>
  </si>
  <si>
    <t>C-1</t>
  </si>
  <si>
    <t>AVISO PRÉVIO INDENIZADO</t>
  </si>
  <si>
    <t>C-2</t>
  </si>
  <si>
    <t>AVISO PRÉVIO TRABALHADO</t>
  </si>
  <si>
    <t>C-3</t>
  </si>
  <si>
    <t>FÉRIAS INDENIZADAS</t>
  </si>
  <si>
    <t>C-4</t>
  </si>
  <si>
    <t>DEPÓSITO RECISÃO SEM JUSTA CAUSA</t>
  </si>
  <si>
    <t>C-5</t>
  </si>
  <si>
    <t>INDENIZAÇÃO ADICIONAL</t>
  </si>
  <si>
    <t>D</t>
  </si>
  <si>
    <t>TAXAS DE REINCIDÊNCIAS DE UM GRUPO SOBRE O OUTRO</t>
  </si>
  <si>
    <t>D-1</t>
  </si>
  <si>
    <t>REINCIDENCIA DE GRUPO A SOBRE GRUPO B</t>
  </si>
  <si>
    <t>D-2</t>
  </si>
  <si>
    <t>REINCIDENCIA DE GRUPO A SOBRE AVISO PRÉVIO TRABALHADO E REINCIDENCIA DO FGTS SOBRE AVISO PRÉVIO INDENIZADO</t>
  </si>
  <si>
    <t>TOTAL GERAL</t>
  </si>
  <si>
    <t>DESCRICAO DA CLASSE</t>
  </si>
  <si>
    <t>SIGLA DA CLASSE</t>
  </si>
  <si>
    <t>DESCRICAO DO TIPO 1</t>
  </si>
  <si>
    <t>SIGLA DO TIPO 1</t>
  </si>
  <si>
    <t>CODIGO DO AGRUPADOR</t>
  </si>
  <si>
    <t>DESCRICAO DO AGRUPADOR</t>
  </si>
  <si>
    <t>CODIGO  DA COMPOSICAO</t>
  </si>
  <si>
    <t>DESCRICAO DA COMPOSICAO</t>
  </si>
  <si>
    <t>UNIDADE</t>
  </si>
  <si>
    <t>ORIGEM DE PREÇO</t>
  </si>
  <si>
    <t>CUSTO TOTAL</t>
  </si>
  <si>
    <t>VINCULO</t>
  </si>
  <si>
    <t>ASSENTAMENTO DE TUBOS E PECAS</t>
  </si>
  <si>
    <t>ASTU</t>
  </si>
  <si>
    <t>FORNEC E/OU ASSENT DE TUBO DE FERRO FUNDIDO JUNTA ELASTICA</t>
  </si>
  <si>
    <t>COEFICIENTE DE REPRESENTATIVIDADE</t>
  </si>
  <si>
    <t>CAIXA REFERENCIAL</t>
  </si>
  <si>
    <t>ATRIBUÍDO SÃO PAULO</t>
  </si>
  <si>
    <t/>
  </si>
  <si>
    <t>FORNEC E/OU ASSENT DE TUBO DE PVC COM JUNTA ELASTICA</t>
  </si>
  <si>
    <t>UN</t>
  </si>
  <si>
    <t>FORNEC E/OU ASSENT DE TUBO DE CONCRETO COM JUNTA ELASTICA</t>
  </si>
  <si>
    <t>FORNEC E/OU ASSENT DE TUBO DE CONCRETO COM JUNTA ARGAMASSADA</t>
  </si>
  <si>
    <t>CANTEIRO DE OBRAS</t>
  </si>
  <si>
    <t>CANT</t>
  </si>
  <si>
    <t>CONSTRUCAO DO CANTEIRO</t>
  </si>
  <si>
    <t>MES</t>
  </si>
  <si>
    <t>CUSTOS HORÁRIOS DE MÁQUINAS E EQUIPAMENTOS</t>
  </si>
  <si>
    <t>CHOR</t>
  </si>
  <si>
    <t>CUSTO HORÁRIO PRODUTIVO DIURNO</t>
  </si>
  <si>
    <t>ESCAVADEIRA HIDRÁULICA SOBRE ESTEIRAS, CAÇAMBA 0,80 M3, PESO OPERACIONAL 17 T, POTENCIA BRUTA 111 HP - CHP DIURNO. AF_06/2014</t>
  </si>
  <si>
    <t>CHP</t>
  </si>
  <si>
    <t>RETROESCAVADEIRA SOBRE RODAS COM CARREGADEIRA, TRAÇÃO 4X4, POTÊNCIA LÍQ. 88 HP, CAÇAMBA CARREG. CAP. MÍN. 1 M3, CAÇAMBA RETRO CAP. 0,26 M3, PESO OPERACIONAL MÍN. 6.674 KG, PROFUNDIDADE ESCAVAÇÃO MÁX. 4,37 M - CHP DIURNO. AF_06/2014</t>
  </si>
  <si>
    <t>RETROESCAVADEIRA SOBRE RODAS COM CARREGADEIRA, TRAÇÃO 4X2, POTÊNCIA LÍQ. 79 HP, CAÇAMBA CARREG. CAP. MÍN. 1 M3, CAÇAMBA RETRO CAP. 0,20 M3, PESO OPERACIONAL MÍN. 6.570 KG, PROFUNDIDADE ESCAVAÇÃO MÁX. 4,37 M - CHP DIURNO. AF_06/2014</t>
  </si>
  <si>
    <t>ROLO COMPACTADOR VIBRATÓRIO DE UM CILINDRO AÇO LISO, POTÊNCIA 80 HP, PESO OPERACIONAL MÁXIMO 8,1 T, IMPACTO DINÂMICO 16,15 / 9,5 T, LARGURA DE TRABALHO 1,68 M - CHP DIURNO. AF_06/2014</t>
  </si>
  <si>
    <t>GRADE DE DISCO CONTROLE REMOTO REBOCÁVEL, COM 24 DISCOS 24 X 6 MM COM PNEUS PARA TRANSPORTE - CHP DIURNO. AF_06/2014</t>
  </si>
  <si>
    <t>MARTELETE OU ROMPEDOR PNEUMÁTICO MANUAL, 28 KG, COM SILENCIADOR - CHP DIURNO. AF_07/2016</t>
  </si>
  <si>
    <t>CAMINHÃO BASCULANTE 6 M3, PESO BRUTO TOTAL 16.000 KG, CARGA ÚTIL MÁXIMA 13.071 KG, DISTÂNCIA ENTRE EIXOS 4,80 M, POTÊNCIA 230 CV INCLUSIVE CAÇAMBA METÁLICA - CHP DIURNO. AF_06/2014</t>
  </si>
  <si>
    <t>USINA DE CONCRETO FIXA, CAPACIDADE NOMINAL DE 90 A 120 M3/H, SEM SILO - CHP DIURNO. AF_07/2016</t>
  </si>
  <si>
    <t>CAMINHÃO TOCO, PBT 16.000 KG, CARGA ÚTIL MÁX. 10.685 KG, DIST. ENTRE EIXOS 4,8 M, POTÊNCIA 189 CV, INCLUSIVE CARROCERIA FIXA ABERTA DE MADEIRA P/ TRANSPORTE GERAL DE CARGA SECA, DIMEN. APROX. 2,5 X 7,00 X 0,50 M - CHP DIURNO. AF_06/2014</t>
  </si>
  <si>
    <t>VIBROACABADORA DE ASFALTO SOBRE ESTEIRAS, LARGURA DE PAVIMENTAÇÃO 1,90 M A 5,30 M, POTÊNCIA 105 HP CAPACIDADE 450 T/H - CHP DIURNO. AF_11/2014</t>
  </si>
  <si>
    <t>VASSOURA MECÂNICA REBOCÁVEL COM ESCOVA CILÍNDRICA, LARGURA ÚTIL DE VARRIMENTO DE 2,44 M - CHP DIURNO. AF_06/2014</t>
  </si>
  <si>
    <t>TRATOR DE PNEUS, POTÊNCIA 122 CV, TRAÇÃO 4X4, PESO COM LASTRO DE 4.510 KG - CHP DIURNO. AF_06/2014</t>
  </si>
  <si>
    <t>TRATOR DE ESTEIRAS, POTÊNCIA 170 HP, PESO OPERACIONAL 19 T, CAÇAMBA 5,2 M3 - CHP DIURNO. AF_06/2014</t>
  </si>
  <si>
    <t>TRATOR DE ESTEIRAS, POTÊNCIA 150 HP, PESO OPERACIONAL 16,7 T, COM RODA MOTRIZ ELEVADA E LÂMINA 3,18 M3 - CHP DIURNO. AF_06/2014</t>
  </si>
  <si>
    <t>TRATOR DE ESTEIRAS, POTÊNCIA 347 HP, PESO OPERACIONAL 38,5 T, COM LÂMINA 8,70 M3 - CHP DIURNO. AF_06/2014</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</si>
  <si>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</si>
  <si>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CHP DIURNO. AF_06/2014</t>
  </si>
  <si>
    <t>RETROESCAVADEIRA SOBRE RODAS COM CARREGADEIRA, TRAÇÃO 4X4, POTÊNCIA LÍQ. 72 HP, CAÇAMBA CARREG. CAP. MÍN. 0,79 M3, CAÇAMBA RETRO CAP. 0,18 M3, PESO OPERACIONAL MÍN. 7.140 KG, PROFUNDIDADE ESCAVAÇÃO MÁX. 4,50 M - CHP DIURNO. AF_06/2014</t>
  </si>
  <si>
    <t>ROLO COMPACTADOR VIBRATÓRIO PÉ DE CARNEIRO, OPERADO POR CONTROLE REMOTO, POTÊNCIA 12,5 KW, PESO OPERACIONAL 1,675 T, LARGURA DE TRABALHO 0,85 M - CHP DIURNO. AF_02/2016</t>
  </si>
  <si>
    <t>USINA DE LAMA ASFÁLTICA, PROD 30 A 50 T/H, SILO DE AGREGADO 7 M3, RESERVATÓRIOS PARA EMULSÃO E ÁGUA DE 2,3 M3 CADA, MISTURADOR TIPO PUG MILL A SER MONTADO SOBRE CAMINHÃO - CHP DIURNO. AF_10/2014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</si>
  <si>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</si>
  <si>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CHP DIURNO. AF_06/2014</t>
  </si>
  <si>
    <t>CAMINHÃO PIPA 10.000 L TRUCADO, PESO BRUTO TOTAL 23.000 KG, CARGA ÚTIL MÁXIMA 15.935 KG, DISTÂNCIA ENTRE EIXOS 4,8 M, POTÊNCIA 230 CV, INCLUSIVE TANQUE DE AÇO PARA TRANSPORTE DE ÁGUA - CHP DIURNO. AF_06/2014</t>
  </si>
  <si>
    <t>ESPARGIDOR DE ASFALTO PRESSURIZADO COM TANQUE DE 2500 L, REBOCÁVEL COM MOTOR A GASOLINA POTÊNCIA 3,4 HP - CHP DIURNO. AF_07/2014</t>
  </si>
  <si>
    <t>GRADE DE DISCO REBOCÁVEL COM 20 DISCOS 24" X 6 MM COM PNEUS PARA TRANSPORTE - CHP DIURNO. AF_06/2014</t>
  </si>
  <si>
    <t>COLETADO</t>
  </si>
  <si>
    <t>GUINDAUTO HIDRÁULICO, CAPACIDADE MÁXIMA DE CARGA 6200 KG, MOMENTO MÁXIMO DE CARGA 11,7 TM, ALCANCE MÁXIMO HORIZONTAL 9,70 M, INCLUSIVE CAMINHÃO TOCO PBT 16.000 KG, POTÊNCIA DE 189 CV - CHP DIURNO. AF_06/2014</t>
  </si>
  <si>
    <t>MOTONIVELADORA POTÊNCIA BÁSICA LÍQUIDA (PRIMEIRA MARCHA) 125 HP, PESO BRUTO 13032 KG, LARGURA DA LÂMINA DE 3,7 M - CHP DIURNO. AF_06/2014</t>
  </si>
  <si>
    <t>PÁ CARREGADEIRA SOBRE RODAS, POTÊNCIA LÍQUIDA 128 HP, CAPACIDADE DA CAÇAMBA 1,7 A 2,8 M3, PESO OPERACIONAL 11632 KG - CHP DIURNO. AF_06/2014</t>
  </si>
  <si>
    <t>PÁ CARREGADEIRA SOBRE RODAS, POTÊNCIA 197 HP, CAPACIDADE DA CAÇAMBA 2,5 A 3,5 M3, PESO OPERACIONAL 18338 KG - CHP DIURNO. AF_06/2014</t>
  </si>
  <si>
    <t>COMPRESSOR DE AR REBOCÁVEL, VAZÃO 189 PCM, PRESSÃO EFETIVA DE TRABALHO 102 PSI, MOTOR DIESEL, POTÊNCIA 63 CV - CHP DIURNO. AF_06/2015</t>
  </si>
  <si>
    <t>CAMINHÃO PIPA 6.000 L, PESO BRUTO TOTAL 13.000 KG, DISTÂNCIA ENTRE EIXOS 4,80 M, POTÊNCIA 189 CV INCLUSIVE TANQUE DE AÇO PARA TRANSPORTE DE ÁGUA, CAPACIDADE 6 M3 - CHP DIURNO. AF_06/2014</t>
  </si>
  <si>
    <t>ROLO COMPACTADOR DE PNEUS ESTÁTICO, PRESSÃO VARIÁVEL, POTÊNCIA 111 HP, PESO SEM/COM LASTRO 9,5 / 26 T, LARGURA DE TRABALHO 1,90 M - CHP DIURNO. AF_07/2014</t>
  </si>
  <si>
    <t>MOTOBOMBA TRASH (PARA ÁGUA SUJA) AUTO ESCORVANTE, MOTOR GASOLINA DE 6,41 HP, DIÂMETROS DE SUCÇÃO X RECALQUE: 3" X 3", HM/Q = 10 MCA / 60 M3/H A 23 MCA / 0 M3/H - CHP DIURNO. AF_10/2014</t>
  </si>
  <si>
    <t>ROLO COMPACTADOR PE DE CARNEIRO VIBRATORIO, POTENCIA 125 HP, PESO OPERACIONAL SEM/COM LASTRO 11,95 / 13,30 T, IMPACTO DINAMICO 38,5 / 22,5 T, LARGURA DE TRABALHO 2,15 M - CHP DIURNO. AF_06/2014</t>
  </si>
  <si>
    <t>CAMINHÃO BASCULANTE 6 M3 TOCO, PESO BRUTO TOTAL 16.000 KG, CARGA ÚTIL MÁXIMA 11.130 KG, DISTÂNCIA ENTRE EIXOS 5,36 M, POTÊNCIA 185 CV, INCLUSIVE CAÇAMBA METÁLICA - CHP DIURNO. AF_06/2014</t>
  </si>
  <si>
    <t>GRUPO GERADOR ESTACIONÁRIO, MOTOR DIESEL POTÊNCIA 170 KVA - CHP DIURNO. AF_02/2016</t>
  </si>
  <si>
    <t>ROLO COMPACTADOR VIBRATÓRIO PÉ DE CARNEIRO PARA SOLOS, POTÊNCIA 80 HP, PESO OPERACIONAL SEM/COM LASTRO 7,4 / 8,8 T, LARGURA DE TRABALHO 1,68 M - CHP DIURNO. AF_02/2016</t>
  </si>
  <si>
    <t>CAMINHÃO TOCO, PBT 14.300 KG, CARGA ÚTIL MÁX. 9.710 KG, DIST. ENTRE EIXOS 3,56 M, POTÊNCIA 185 CV, INCLUSIVE CARROCERIA FIXA ABERTA DE MADEIRA P/ TRANSPORTE GERAL DE CARGA SECA, DIMEN. APROX. 2,50 X 6,50 X 0,50 M - CHP DIURNO. AF_06/2014</t>
  </si>
  <si>
    <t>MOTOBOMBA CENTRÍFUGA, MOTOR A GASOLINA, POTÊNCIA 5,42 HP, BOCAIS 1 1/2" X 1", DIÂMETRO ROTOR 143 MM HM/Q = 6 MCA / 16,8 M3/H A 38 MCA / 6,6 M3/H - CHP DIURNO. AF_06/2014</t>
  </si>
  <si>
    <t>GRUPO DE SOLDAGEM COM GERADOR A DIESEL 60 CV PARA SOLDA ELÉTRICA, SOBRE 04 RODAS, COM MOTOR 4 CILINDROS 600 A - CHP DIURNO. AF_02/2016</t>
  </si>
  <si>
    <t>PROJETOR DE ARGAMASSA, CAPACIDADE DE PROJEÇÃO 1,5 M3/H, ALCANCE DE 30 ATÉ 60 M, MOTOR ELÉTRICO POTÊNCIA 7,5 HP - CHP DIURNO. AF_06/2014</t>
  </si>
  <si>
    <t>PROJETOR DE ARGAMASSA, CAPACIDADE DE PROJEÇÃO 2 M3/H, ALCANCE ATÉ 50 M, MOTOR ELÉTRICO POTÊNCIA 7,5 HP - CHP DIURNO. AF_06/2014</t>
  </si>
  <si>
    <t>TRATOR DE ESTEIRAS, POTÊNCIA 125 HP, PESO OPERACIONAL 12,9 T, COM LÂMINA 2,7 M3 - CHP DIURNO. AF_10/2014</t>
  </si>
  <si>
    <t>ESCAVADEIRA HIDRÁULICA SOBRE ESTEIRAS, CAÇAMBA 1,20 M3, PESO OPERACIONAL 21 T, POTÊNCIA BRUTA 155 HP - CHP DIURNO. AF_06/2014</t>
  </si>
  <si>
    <t>TRATOR DE ESTEIRAS, POTÊNCIA 100 HP, PESO OPERACIONAL 9,4 T, COM LÂMINA 2,19 M3 - CHP DIURNO. AF_06/2014</t>
  </si>
  <si>
    <t>TRATOR DE PNEUS, POTÊNCIA 85 CV, TRAÇÃO 4X4, PESO COM LASTRO DE 4.675 KG - CHP DIURNO. AF_06/2014</t>
  </si>
  <si>
    <t>FRESADORA DE ASFALTO A FRIO SOBRE RODAS, LARGURA FRESAGEM DE 1,0 M, POTÊNCIA 208 HP - CHP DIURNO. AF_11/2014</t>
  </si>
  <si>
    <t>FRESADORA DE ASFALTO A FRIO SOBRE RODAS, LARGURA FRESAGEM DE 2,0 M, POTÊNCIA 550 HP - CHP DIURNO. AF_11/2014</t>
  </si>
  <si>
    <t>RECICLADORA DE ASFALTO A FRIO SOBRE RODAS, LARGURA FRESAGEM DE 2,0 M, POTÊNCIA 422 HP - CHP DIURNO. AF_11/2014</t>
  </si>
  <si>
    <t>VIBROACABADORA DE ASFALTO SOBRE ESTEIRAS, LARGURA DE PAVIMENTAÇÃO 2,13 M A 4,55 M, POTÊNCIA 100 HP CAPACIDADE 400 T/H - CHP DIURNO. AF_11/2014</t>
  </si>
  <si>
    <t>GUINDASTE HIDRÁULICO AUTOPROPELIDO, COM LANÇA TELESCÓPICA 28,80 M, CAPACIDADE MÁXIMA 30 T, POTÊNCIA 97 KW, TRAÇÃO 4 X 4 - CHP DIURNO. AF_11/2014</t>
  </si>
  <si>
    <t>BATE-ESTACAS POR GRAVIDADE, POTÊNCIA DE 160 HP, PESO DO MARTELO ATÉ 3 TONELADAS - CHP DIURNO. AF_11/2014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</si>
  <si>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</si>
  <si>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CHP DIURNO. AF_12/2014</t>
  </si>
  <si>
    <t>VIBRADOR DE IMERSÃO, DIÂMETRO DE PONTEIRA 45MM, MOTOR ELÉTRICO TRIFÁSICO POTÊNCIA DE 2 CV - CHP DIURNO. AF_06/2015</t>
  </si>
  <si>
    <t>PERFURATRIZ MANUAL, TORQUE MÁXIMO 83 N.M, POTÊNCIA 5 CV, COM DIÂMETRO MÁXIMO 4" - CHP DIURNO. AF_06/2015</t>
  </si>
  <si>
    <t>PERFURATRIZ SOBRE ESTEIRA, TORQUE MÁXIMO 600 KGF, PESO MÉDIO 1000 KG, POTÊNCIA 20 HP, DIÂMETRO MÁXIMO 10" - CHP DIURNO. AF_06/2015</t>
  </si>
  <si>
    <t>MISTURADOR DUPLO HORIZONTAL DE ALTA TURBULÊNCIA, CAPACIDADE / VOLUME 2 X 500 LITROS, MOTORES ELÉTRICOS MÍNIMO 5 CV CADA, PARA NATA CIMENTO, ARGAMASSA E OUTROS - CHP DIURNO. AF_06/2015</t>
  </si>
  <si>
    <t>BOMBA TRIPLEX, PARA INJEÇÃO DE NATA DE CIMENTO, VAZÃO MÁXIMA DE 100 LITROS/MINUTO, PRESSÃO MÁXIMA DE 70 BAR - CHP DIURNO. AF_06/2015</t>
  </si>
  <si>
    <t>BOMBA CENTRÍFUGA MONOESTÁGIO COM MOTOR ELÉTRICO MONOFÁSICO, POTÊNCIA 15 HP, DIÂMETRO DO ROTOR 173 MM, HM/Q = 30 MCA / 90 M3/H A 45 MCA / 55 M3/H - CHP DIURNO. AF_06/2015</t>
  </si>
  <si>
    <t>BOMBA DE PROJEÇÃO DE CONCRETO SECO, POTÊNCIA 10 CV, VAZÃO 3 M3/H - CHP DIURNO. AF_06/2015</t>
  </si>
  <si>
    <t>BOMBA DE PROJEÇÃO DE CONCRETO SECO, POTÊNCIA 10 CV, VAZÃO 6 M3/H - CHP DIURNO. AF_06/2015</t>
  </si>
  <si>
    <t>PERFURATRIZ COM TORRE METÁLICA PARA EXECUÇÃO DE ESTACA HÉLICE CONTÍNUA, PROFUNDIDADE MÁXIMA DE 30 M, DIÂMETRO MÁXIMO DE 800 MM, POTÊNCIA INSTALADA DE 268 HP, MESA ROTATIVA COM TORQUE MÁXIMO DE 170 KNM - CHP DIURNO. AF_06/2015</t>
  </si>
  <si>
    <t>PERFURATRIZ HIDRÁULICA SOBRE CAMINHÃO COM TRADO CURTO ACOPLADO, PROFUNDIDADE MÁXIMA DE 20 M, DIÂMETRO MÁXIMO DE 1500 MM, POTÊNCIA INSTALADA DE 137 HP, MESA ROTATIVA COM TORQUE MÁXIMO DE 30 KNM - CHP DIURNO. AF_06/2015</t>
  </si>
  <si>
    <t>MINICARREGADEIRA SOBRE RODAS, POTÊNCIA LÍQUIDA DE 47 HP, CAPACIDADE NOMINAL DE OPERAÇÃO DE 646 KG - CHP DIURNO. AF_06/2015</t>
  </si>
  <si>
    <t>COMPRESSOR DE AR REBOCÁVEL, VAZÃO 89 PCM, PRESSÃO EFETIVA DE TRABALHO 102 PSI, MOTOR DIESEL, POTÊNCIA 20 CV - CHP DIURNO. AF_06/2015</t>
  </si>
  <si>
    <t>COMPRESSOR DE AR REBOCAVEL, VAZÃO 250 PCM, PRESSAO DE TRABALHO 102 PSI, MOTOR A DIESEL POTÊNCIA 81 CV - CHP DIURNO. AF_06/2015</t>
  </si>
  <si>
    <t>COMPRESSOR DE AR REBOCÁVEL, VAZÃO 748 PCM, PRESSÃO EFETIVA DE TRABALHO 102 PSI, MOTOR DIESEL, POTÊNCIA 210 CV - CHP DIURNO. AF_06/2015</t>
  </si>
  <si>
    <t>COMPRESSOR DE AR REBOCAVEL, VAZÃO 400 PCM, PRESSAO DE TRABALHO 102 PSI, MOTOR A DIESEL POTÊNCIA 110 CV - CHP DIURNO. AF_06/2015</t>
  </si>
  <si>
    <t>CAMINHÃO TRUCADO (C/ TERCEIRO EIXO) ELETRÔNICO - POTÊNCIA 231CV - PBT = 22000KG - DIST. ENTRE EIXOS 5170 MM - INCLUI CARROCERIA FIXA ABERTA DE MADEIRA - CHP DIURNO. AF_06/2015</t>
  </si>
  <si>
    <t>PLACA VIBRATÓRIA REVERSÍVEL COM MOTOR 4 TEMPOS A GASOLINA, FORÇA CENTRÍFUGA DE 25 KN (2500 KGF), POTÊNCIA 5,5 CV - CHP DIURNO. AF_08/2015</t>
  </si>
  <si>
    <t>CORTADORA DE PISO COM MOTOR 4 TEMPOS A GASOLINA, POTÊNCIA DE 13 HP, COM DISCO DE CORTE DIAMANTADO SEGMENTADO PARA CONCRETO, DIÂMETRO DE 350 MM, FURO DE 1" (14 X 1") - CHP DIURNO. AF_08/2015</t>
  </si>
  <si>
    <t>CAMINHÃO BASCULANTE 10 M3, TRUCADO CABINE SIMPLES, PESO BRUTO TOTAL 23.000 KG, CARGA ÚTIL MÁXIMA 15.935 KG, DISTÂNCIA ENTRE EIXOS 4,80 M, POTÊNCIA 230 CV INCLUSIVE CAÇAMBA METÁLICA - CHP DIURNO. AF_06/2014</t>
  </si>
  <si>
    <t>COMPACTADOR DE SOLOS DE PERCUSSÃO (SOQUETE) COM MOTOR A GASOLINA 4 TEMPOS, POTÊNCIA 4 CV - CHP DIURNO. AF_08/2015</t>
  </si>
  <si>
    <t>GUINDAUTO HIDRÁULICO, CAPACIDADE MÁXIMA DE CARGA 6500 KG, MOMENTO MÁXIMO DE CARGA 5,8 TM, ALCANCE MÁXIMO HORIZONTAL 7,60 M, INCLUSIVE CAMINHÃO TOCO PBT 9.700 KG, POTÊNCIA DE 160 CV - CHP DIURNO. AF_08/2015</t>
  </si>
  <si>
    <t>CAMINHÃO DE TRANSPORTE DE MATERIAL ASFÁLTICO 30.000 L, COM CAVALO MECÂNICO DE CAPACIDADE MÁXIMA DE TRAÇÃO COMBINADO DE 66.000 KG, POTÊNCIA 360 CV, INCLUSIVE TANQUE DE ASFALTO COM SERPENTINA - CHP DIURNO. AF_08/2015</t>
  </si>
  <si>
    <t>SERRA CIRCULAR DE BANCADA COM MOTOR ELÉTRICO POTÊNCIA DE 5HP, COM COIFA PARA DISCO 10" - CHP DIURNO. AF_08/2015</t>
  </si>
  <si>
    <t>DISTRIBUIDOR DE AGREGADOS REBOCAVEL, CAPACIDADE 1,9 M³, LARGURA DE TRABALHO 3,66 M - CHP DIURNO. AF_11/2015</t>
  </si>
  <si>
    <t>CAMINHONETE COM MOTOR A DIESEL, POTÊNCIA 180 CV, CABINE DUPLA, 4X4 - CHP DIURNO. AF_11/2015</t>
  </si>
  <si>
    <t>CAMINHONETE CABINE SIMPLES COM MOTOR 1.6 FLEX, CÂMBIO MANUAL, POTÊNCIA 101/104 CV, 2 PORTAS - CHP DIURNO. AF_11/2015</t>
  </si>
  <si>
    <t>CAMINHÃO DE TRANSPORTE DE MATERIAL ASFÁLTICO 20.000 L, COM CAVALO MECÂNICO DE CAPACIDADE MÁXIMA DE TRAÇÃO COMBINADO DE 45.000 KG, POTÊNCIA 330 CV, INCLUSIVE TANQUE DE ASFALTO COM MAÇARICO - CHP DIURNO. AF_12/2015</t>
  </si>
  <si>
    <t>MÁQUINA EXTRUSORA DE CONCRETO PARA GUIAS E SARJETAS, MOTOR A DIESEL, POTÊNCIA 14 CV - CHP DIURNO. AF_12/2015</t>
  </si>
  <si>
    <t>MARTELO PERFURADOR PNEUMÁTICO MANUAL, HASTE 25 X 75 MM, 21 KG - CHP DIURNO. AF_12/2015</t>
  </si>
  <si>
    <t>PERFURATRIZ COM TORRE METÁLICA PARA EXECUÇÃO DE ESTACA HÉLICE CONTÍNUA, PROFUNDIDADE MÁXIMA DE 32 M, DIÂMETRO MÁXIMO DE 1000 MM, POTÊNCIA INSTALADA DE 350 HP, MESA ROTATIVA COM TORQUE MÁXIMO DE 263 KNM - CHP DIURNO. AF_01/2016</t>
  </si>
  <si>
    <t>BETONEIRA CAPACIDADE NOMINAL 400 L, CAPACIDADE DE MISTURA 310 L, MOTOR A GASOLINA POTÊNCIA 5,5 HP, SEM CARREGADOR - CHP DIURNO. AF_02/2016</t>
  </si>
  <si>
    <t>GUINCHO ELÉTRICO DE COLUNA, CAPACIDADE 400 KG, COM MOTO FREIO, MOTOR TRIFÁSICO DE 1,25 CV - CHP DIURNO. AF_03/2016</t>
  </si>
  <si>
    <t>GUINDASTE HIDRÁULICO AUTOPROPELIDO, COM LANÇA TELESCÓPICA 40 M, CAPACIDADE MÁXIMA 60 T, POTÊNCIA 260 KW - CHP DIURNO. AF_03/2016</t>
  </si>
  <si>
    <t>GUINDAUTO HIDRÁULICO, CAPACIDADE MÁXIMA DE CARGA 3300 KG, MOMENTO MÁXIMO DE CARGA 5,8 TM, ALCANCE MÁXIMO HORIZONTAL 7,60 M, INCLUSIVE CAMINHÃO TOCO PBT 16.000 KG, POTÊNCIA DE 189 CV - CHP DIURNO. AF_03/2016</t>
  </si>
  <si>
    <t>GERADOR PORTÁTIL MONOFÁSICO, POTÊNCIA 5500 VA, MOTOR A GASOLINA, POTÊNCIA DO MOTOR 13 CV - CHP DIURNO. AF_03/2016</t>
  </si>
  <si>
    <t>GRUPO GERADOR REBOCÁVEL, POTÊNCIA 66 KVA, MOTOR A DIESEL - CHP DIURNO. AF_03/2016</t>
  </si>
  <si>
    <t>GRUPO GERADOR ESTACIONÁRIO, POTÊNCIA 150 KVA, MOTOR A DIESEL- CHP DIURNO. AF_03/2016</t>
  </si>
  <si>
    <t>USINA MISTURADORA DE SOLOS, CAPACIDADE DE 200 A 500 TON/H, POTENCIA 75KW - CHP DIURNO. AF_07/2016</t>
  </si>
  <si>
    <t>DISTRIBUIDOR DE AGREGADOS AUTOPROPELIDO, CAP 3 M3, A DIESEL, POTÊNCIA 176CV - CHP DIURNO. AF_07/2016</t>
  </si>
  <si>
    <t>MÁQUINA DEMARCADORA DE FAIXA DE TRÁFEGO À FRIO, AUTOPROPELIDA, POTÊNCIA 38 HP - CHP DIURNO. AF_07/2016</t>
  </si>
  <si>
    <t>TALHA MANUAL DE CORRENTE, CAPACIDADE DE 2 TON. COM ELEVAÇÃO DE 3 M - CHP DIURNO. AF_07/2016</t>
  </si>
  <si>
    <t>MARTELO DEMOLIDOR PNEUMÁTICO MANUAL, 32 KG - CHP DIURNO. AF_09/2016</t>
  </si>
  <si>
    <t>COMPACTADOR DE SOLOS DE PERCUSÃO (SOQUETE) COM MOTOR A GASOLINA, POTÊNCIA 3 CV - CHP DIURNO. AF_09/2016</t>
  </si>
  <si>
    <t>RÉGUA VIBRATÓRIA DUPLA PARA CONCRETO, PESO DE 60KG, COMPRIMENTO 4 M, COM MOTOR A GASOLINA, POTÊNCIA 5,5 HP - CHP DIURNO. AF_09/2016</t>
  </si>
  <si>
    <t>PERFURATRIZ PNEUMATICA MANUAL DE PESO MEDIO, MARTELETE, 18KG, COMPRIMENTO MÁXIMO DE CURSO DE 6 M, DIAMETRO DO PISTAO DE 5,5 CM - CHP DIURNO. AF_11/2016</t>
  </si>
  <si>
    <t>ROLO COMPACTADOR VIBRATORIO TANDEM, ACO LISO, POTENCIA 125 HP, PESO SEM/COM LASTRO 10,20/11,65 T, LARGURA DE TRABALHO 1,73 M - CHP DIURNO. AF_11/2016</t>
  </si>
  <si>
    <t>PERFURATRIZ MANUAL, TORQUE MAXIMO 55 KGF.M, POTENCIA 5 CV, COM DIAMETRO MAXIMO 8 1/2" - CHP DIURNO. AF_11/2016</t>
  </si>
  <si>
    <t>ESCAVADEIRA HIDRAULICA SOBRE ESTEIRA, EQUIPADA COM CLAMSHELL, COM CAPACIDADE DA CAÇAMBA ENTRE 1,20 E 1,50 M3, PESO OPERACIONAL ENTRE 20,00 E 22,00 TON, POTENCIA LIQUIDA ENTRE 150 E 160 HP - CHP DIURNO. AF_11/2016</t>
  </si>
  <si>
    <t>GRUPO GERADOR COM CARENAGEM, MOTOR DIESEL POTÊNCIA STANDART ENTRE 250 E 260 KVA - CHP DIURNO. AF_12/2016</t>
  </si>
  <si>
    <t>TRATOR DE PNEUS COM POTÊNCIA DE 122 CV, TRAÇÃO 4X4, COM VASSOURA MECÂNICA ACOPLADA - CHP DIURNO. AF_02/2017</t>
  </si>
  <si>
    <t>TRATOR DE PNEUS COM POTÊNCIA DE 122 CV, TRAÇÃO 4X4, COM GRADE DE DISCOS ACOPLADA - CHP DIURNO. AF_02/2017</t>
  </si>
  <si>
    <t>TRATOR DE PNEUS COM POTÊNCIA DE 85 CV, TRAÇÃO 4X4, COM GRADE DE DISCOS ACOPLADA - CHP DIURNO. AF_02/2017</t>
  </si>
  <si>
    <t>CAMINHÃO BASCULANTE 10 M3, TRUCADO, POTÊNCIA 230 CV, INCLUSIVE CAÇAMBA METÁLICA, COM DISTRIBUIDOR DE AGREGADOS ACOPLADO - CHP DIURNO. AF_02/2017</t>
  </si>
  <si>
    <t>TRATOR DE PNEUS COM POTÊNCIA DE 85 CV, TRAÇÃO 4X4, COM VASSOURA MECÂNICA ACOPLADA - CHP DIURNO. AF_03/2017</t>
  </si>
  <si>
    <t>MINICARREGADEIRA SOBRE RODAS POTENCIA 47HP CAPACIDADE OPERACAO 646 KG, COM VASSOURA MECÂNICA ACOPLADA - CHP DIURNO. AF_03/2017</t>
  </si>
  <si>
    <t>CUSTO HORÁRIO IMPRODUTIVO DIURNO</t>
  </si>
  <si>
    <t>ESCAVADEIRA HIDRÁULICA SOBRE ESTEIRAS, CAÇAMBA 0,80 M3, PESO OPERACIONAL 17 T, POTENCIA BRUTA 111 HP - CHI DIURNO. AF_06/2014</t>
  </si>
  <si>
    <t>CHI</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</si>
  <si>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</si>
  <si>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4X2, POTÊNCIA LÍQ. 79 HP, CAÇAMBA CARREG. CAP. MÍN. 1 M3, CAÇAMBA RETRO CAP. 0,20 M3, PESO OPERACIONAL MÍN. 6.570 KG, PROFUNDIDADE ESCAVAÇÃO MÁX. 4,37 M - CHI DIURNO. AF_06/2014</t>
  </si>
  <si>
    <t>ROLO COMPACTADOR VIBRATÓRIO DE UM CILINDRO AÇO LISO, POTÊNCIA 80 HP, PESO OPERACIONAL MÁXIMO 8,1 T, IMPACTO DINÂMICO 16,15 / 9,5 T, LARGURA DE TRABALHO 1,68 M - CHI DIURNO. AF_06/2014</t>
  </si>
  <si>
    <t>MOTOBOMBA CENTRÍFUGA, MOTOR A GASOLINA, POTÊNCIA 5,42 HP, BOCAIS 1 1/2" X 1", DIÂMETRO ROTOR 143 MM HM/Q = 6 MCA / 16,8 M3/H A 38 MCA / 6,6 M3/H - CHI DIURNO. AF_06/2014</t>
  </si>
  <si>
    <t>CAMINHÃO TOCO, PBT 16.000 KG, CARGA ÚTIL MÁX. 10.685 KG, DIST. ENTRE EIXOS 4,8 M, POTÊNCIA 189 CV, INCLUSIVE CARROCERIA FIXA ABERTA DE MADEIRA P/ TRANSPORTE GERAL DE CARGA SECA, DIMEN. APROX. 2,5 X 7,00 X 0,50 M - CHI DIURNO. AF_06/2014</t>
  </si>
  <si>
    <t>USINA DE CONCRETO FIXA, CAPACIDADE NOMINAL DE 90 A 120 M3/H, SEM SILO - CHI DIURNO. AF_07/2016</t>
  </si>
  <si>
    <t>VIBROACABADORA DE ASFALTO SOBRE ESTEIRAS, LARGURA DE PAVIMENTAÇÃO 1,90 M A 5,30 M, POTÊNCIA 105 HP CAPACIDADE 450 T/H - CHI DIURNO. AF_11/2014</t>
  </si>
  <si>
    <t>VASSOURA MECÂNICA REBOCÁVEL COM ESCOVA CILÍNDRICA, LARGURA ÚTIL DE VARRIMENTO DE 2,44 M - CHI DIURNO. AF_06/2014</t>
  </si>
  <si>
    <t>TRATOR DE PNEUS, POTÊNCIA 122 CV, TRAÇÃO 4X4, PESO COM LASTRO DE 4.510 KG - CHI DIURNO. AF_06/2014</t>
  </si>
  <si>
    <t>TRATOR DE ESTEIRAS, POTÊNCIA 170 HP, PESO OPERACIONAL 19 T, CAÇAMBA 5,2 M3 - CHI DIURNO. AF_06/2014</t>
  </si>
  <si>
    <t>TRATOR DE ESTEIRAS, POTÊNCIA 150 HP, PESO OPERACIONAL 16,7 T, COM RODA MOTRIZ ELEVADA E LÂMINA 3,18 M3 - CHI DIURNO. AF_06/2014</t>
  </si>
  <si>
    <t>TRATOR DE ESTEIRAS, POTÊNCIA 347 HP, PESO OPERACIONAL 38,5 T, COM LÂMINA 8,70 M3 - CHI DIURNO. AF_06/2014</t>
  </si>
  <si>
    <t>ROLO COMPACTADOR VIBRATÓRIO REBOCÁVEL, CILINDRO DE AÇO LISO, POTÊNCIA DE TRAÇÃO DE 65 CV, PESO 4,7 T, IMPACTO DINÂMICO 18,3 T, LARGURA DE TRABALHO 1,67 M - CHI DIURNO. AF_02/2016</t>
  </si>
  <si>
    <t>ROLO COMPACTADOR VIBRATÓRIO TANDEM AÇO LISO, POTÊNCIA 58 HP, PESO SEM/COM LASTRO 6,5 / 9,4 T, LARGURA DE TRABALHO 1,2 M - CHI DIURNO. AF_06/2014</t>
  </si>
  <si>
    <t>RETROESCAVADEIRA SOBRE RODAS COM CARREGADEIRA, TRAÇÃO 4X4, POTÊNCIA LÍQ. 72 HP, CAÇAMBA CARREG. CAP. MÍN. 0,79 M3, CAÇAMBA RETRO CAP. 0,18 M3, PESO OPERACIONAL MÍN. 7.140 KG, PROFUNDIDADE ESCAVAÇÃO MÁX. 4,50 M - CHI DIURNO. AF_06/2014</t>
  </si>
  <si>
    <t>ROLO COMPACTADOR VIBRATÓRIO PÉ DE CARNEIRO, OPERADO POR CONTROLE REMOTO, POTÊNCIA 12,5 KW, PESO OPERACIONAL 1,675 T, LARGURA DE TRABALHO 0,85 M - CHI DIURNO. AF_02/2016</t>
  </si>
  <si>
    <t>USINA DE LAMA ASFÁLTICA, PROD 30 A 50 T/H, SILO DE AGREGADO 7 M3, RESERVATÓRIOS PARA EMULSÃO E ÁGUA DE 2,3 M3 CADA, MISTURADOR TIPO PUG MILL A SER MONTADO SOBRE CAMINHÃO - CHI DIURNO. AF_10/2014</t>
  </si>
  <si>
    <t>CAMINHÃO TOCO, PESO BRUTO TOTAL 14.300 KG, CARGA ÚTIL MÁXIMA 9590 KG, DISTÂNCIA ENTRE EIXOS 4,76 M, POTÊNCIA 185 CV (NÃO INCLUI CARROCERIA) - CHI DIURNO. AF_06/2014</t>
  </si>
  <si>
    <t>CAMINHÃO TOCO, PESO BRUTO TOTAL 16.000 KG, CARGA ÚTIL MÁXIMA DE 10.685 KG, DISTÂNCIA ENTRE EIXOS 4,80 M, POTÊNCIA 189 CV EXCLUSIVE CARROCERIA - CHI DIURNO. AF_06/2014</t>
  </si>
  <si>
    <t>CAMINHÃO PIPA 10.000 L TRUCADO, PESO BRUTO TOTAL 23.000 KG, CARGA ÚTIL MÁXIMA 15.935 KG, DISTÂNCIA ENTRE EIXOS 4,8 M, POTÊNCIA 230 CV, INCLUSIVE TANQUE DE AÇO PARA TRANSPORTE DE ÁGUA - CHI DIURNO. AF_06/2014</t>
  </si>
  <si>
    <t>ESPARGIDOR DE ASFALTO PRESSURIZADO COM TANQUE DE 2500 L, REBOCÁVEL COM MOTOR A GASOLINA POTÊNCIA 3,4 HP - CHI DIURNO. AF_07/2014</t>
  </si>
  <si>
    <t>GRADE DE DISCO REBOCÁVEL COM 20 DISCOS 24" X 6 MM COM PNEUS PARA TRANSPORTE - CHI DIURNO. AF_06/2014</t>
  </si>
  <si>
    <t>GUINDAUTO HIDRÁULICO, CAPACIDADE MÁXIMA DE CARGA 6200 KG, MOMENTO MÁXIMO DE CARGA 11,7 TM, ALCANCE MÁXIMO HORIZONTAL 9,70 M, INCLUSIVE CAMINHÃO TOCO PBT 16.000 KG, POTÊNCIA DE 189 CV - CHI DIURNO. AF_06/2014</t>
  </si>
  <si>
    <t>MOTONIVELADORA POTÊNCIA BÁSICA LÍQUIDA (PRIMEIRA MARCHA) 125 HP, PESO BRUTO 13032 KG, LARGURA DA LÂMINA DE 3,7 M - CHI DIURNO. AF_06/2014</t>
  </si>
  <si>
    <t>PÁ CARREGADEIRA SOBRE RODAS, POTÊNCIA LÍQUIDA 128 HP, CAPACIDADE DA CAÇAMBA 1,7 A 2,8 M3, PESO OPERACIONAL 11632 KG - CHI DIURNO. AF_06/2014</t>
  </si>
  <si>
    <t>PÁ CARREGADEIRA SOBRE RODAS, POTÊNCIA 197 HP, CAPACIDADE DA CAÇAMBA 2,5 A 3,5 M3, PESO OPERACIONAL 18338 KG - CHI DIURNO. AF_06/2014</t>
  </si>
  <si>
    <t>MARTELETE OU ROMPEDOR PNEUMÁTICO MANUAL, 28 KG, COM SILENCIADOR - CHI DIURNO. AF_07/2016</t>
  </si>
  <si>
    <t>COMPRESSOR DE AR REBOCÁVEL, VAZÃO 189 PCM, PRESSÃO EFETIVA DE TRABALHO 102 PSI, MOTOR DIESEL, POTÊNCIA 63 CV - CHI DIURNO. AF_06/2015</t>
  </si>
  <si>
    <t>CAMINHÃO BASCULANTE 6 M3, PESO BRUTO TOTAL 16.000 KG, CARGA ÚTIL MÁXIMA 13.071 KG, DISTÂNCIA ENTRE EIXOS 4,80 M, POTÊNCIA 230 CV INCLUSIVE CAÇAMBA METÁLICA - CHI DIURNO. AF_06/2014</t>
  </si>
  <si>
    <t>CAMINHÃO PIPA 6.000 L, PESO BRUTO TOTAL 13.000 KG, DISTÂNCIA ENTRE EIXOS 4,80 M, POTÊNCIA 189 CV INCLUSIVE TANQUE DE AÇO PARA TRANSPORTE DE ÁGUA, CAPACIDADE 6 M3 - CHI DIURNO. AF_06/2014</t>
  </si>
  <si>
    <t>ROLO COMPACTADOR DE PNEUS ESTÁTICO, PRESSÃO VARIÁVEL, POTÊNCIA 111 HP, PESO SEM/COM LASTRO 9,5 / 26 T, LARGURA DE TRABALHO 1,90 M - CHI DIURNO. AF_07/2014</t>
  </si>
  <si>
    <t>MOTOBOMBA TRASH (PARA ÁGUA SUJA) AUTO ESCORVANTE, MOTOR GASOLINA DE 6,41 HP, DIÂMETROS DE SUCÇÃO X RECALQUE: 3" X 3", HM/Q = 10 MCA / 60 M3/H A 23 MCA / 0 M3/H - CHI DIURNO. AF_10/2014</t>
  </si>
  <si>
    <t>ROLO COMPACTADOR PE DE CARNEIRO VIBRATORIO, POTENCIA 125 HP, PESO OPERACIONAL SEM/COM LASTRO 11,95 / 13,30 T, IMPACTO DINAMICO 38,5 / 22,5 T, LARGURA DE TRABALHO 2,15 M - CHI DIURNO. AF_06/2014</t>
  </si>
  <si>
    <t>CAMINHÃO BASCULANTE 6 M3 TOCO, PESO BRUTO TOTAL 16.000 KG, CARGA ÚTIL MÁXIMA 11.130 KG, DISTÂNCIA ENTRE EIXOS 5,36 M, POTÊNCIA 185 CV, INCLUSIVE CAÇAMBA METÁLICA - CHI DIURNO. AF_06/2014</t>
  </si>
  <si>
    <t>GRUPO GERADOR ESTACIONÁRIO, MOTOR DIESEL POTÊNCIA 170 KVA - CHI DIURNO. AF_02/2016</t>
  </si>
  <si>
    <t>GRUPO DE SOLDAGEM COM GERADOR A DIESEL 60 CV PARA SOLDA ELÉTRICA, SOBRE 04 RODAS, COM MOTOR 4 CILINDROS 600 A - CHI DIURNO. AF_02/2016</t>
  </si>
  <si>
    <t>PROJETOR DE ARGAMASSA, CAPACIDADE DE PROJEÇÃO 1,5 M3/H, ALCANCE DE 30 ATÉ 60 M, MOTOR ELÉTRICO POTÊNCIA 7,5 HP - CHI DIURNO. AF_06/2014</t>
  </si>
  <si>
    <t>PROJETOR DE ARGAMASSA, CAPACIDADE DE PROJEÇÃO 2 M3/H, ALCANCE ATÉ 50 M, MOTOR ELÉTRICO POTÊNCIA 7,5 HP - CHI DIURNO. AF_06/2014</t>
  </si>
  <si>
    <t>TRATOR DE ESTEIRAS, POTÊNCIA 125 HP, PESO OPERACIONAL 12,9 T, COM LÂMINA 2,7 M3 - CHI DIURNO. AF_10/2014</t>
  </si>
  <si>
    <t>ESCAVADEIRA HIDRÁULICA SOBRE ESTEIRAS, CAÇAMBA 1,20 M3, PESO OPERACIONAL 21 T, POTÊNCIA BRUTA 155 HP - CHI DIURNO. AF_06/2014</t>
  </si>
  <si>
    <t>TRATOR DE ESTEIRAS, POTÊNCIA 100 HP, PESO OPERACIONAL 9,4 T, COM LÂMINA 2,19 M3 - CHI DIURNO. AF_06/2014</t>
  </si>
  <si>
    <t>TRATOR DE PNEUS, POTÊNCIA 85 CV, TRAÇÃO 4X4, PESO COM LASTRO DE 4.675 KG - CHI DIURNO. AF_06/2014</t>
  </si>
  <si>
    <t>BATE-ESTACAS POR GRAVIDADE, POTÊNCIA DE 160 HP, PESO DO MARTELO ATÉ 3 TONELADAS - CHI DIURNO. AF_11/2014</t>
  </si>
  <si>
    <t>FRESADORA DE ASFALTO A FRIO SOBRE RODAS, LARGURA FRESAGEM DE 1,0 M, POTÊNCIA 208 HP - CHI DIURNO. AF_11/2014</t>
  </si>
  <si>
    <t>FRESADORA DE ASFALTO A FRIO SOBRE RODAS, LARGURA FRESAGEM DE 2,0 M, POTÊNCIA 550 HP - CHI DIURNO. AF_11/2014</t>
  </si>
  <si>
    <t>RECICLADORA DE ASFALTO A FRIO SOBRE RODAS, LARGURA FRESAGEM DE 2,0 M, POTÊNCIA 422 HP - CHI DIURNO. AF_11/2014</t>
  </si>
  <si>
    <t>VIBROACABADORA DE ASFALTO SOBRE ESTEIRAS, LARGURA DE PAVIMENTAÇÃO 2,13 M A 4,55 M, POTÊNCIA 100 HP, CAPACIDADE 400 T/H - CHI DIURNO. AF_11/2014</t>
  </si>
  <si>
    <t>GUINDASTE HIDRÁULICO AUTOPROPELIDO, COM LANÇA TELESCÓPICA 28,80 M, CAPACIDADE MÁXIMA 30 T, POTÊNCIA 97 KW, TRAÇÃO 4 X 4 - CHI DIURNO. AF_11/2014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</si>
  <si>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</si>
  <si>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CHI DIURNO. AF_12/2014</t>
  </si>
  <si>
    <t>VIBRADOR DE IMERSÃO, DIÂMETRO DE PONTEIRA 45MM, MOTOR ELÉTRICO TRIFÁSICO POTÊNCIA DE 2 CV - CHI DIURNO. AF_06/2015</t>
  </si>
  <si>
    <t>PERFURATRIZ MANUAL, TORQUE MÁXIMO 83 N.M, POTÊNCIA 5 CV, COM DIÂMETRO MÁXIMO 4" - CHI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</si>
  <si>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</si>
  <si>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</si>
  <si>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</si>
  <si>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CHI DIURNO. AF_06/2015</t>
  </si>
  <si>
    <t>BOMBA DE PROJEÇÃO DE CONCRETO SECO, POTÊNCIA 10 CV, VAZÃO 3 M3/H - CHI DIURNO. AF_06/2015</t>
  </si>
  <si>
    <t>BOMBA DE PROJEÇÃO DE CONCRETO SECO, POTÊNCIA 10 CV, VAZÃO 6 M3/H - CHI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</si>
  <si>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</si>
  <si>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CHI DIURNO. AF_06/2015</t>
  </si>
  <si>
    <t>MINICARREGADEIRA SOBRE RODAS, POTÊNCIA LÍQUIDA DE 47 HP, CAPACIDADE NOMINAL DE OPERAÇÃO DE 646 KG - CHI DIURNO. AF_06/2015</t>
  </si>
  <si>
    <t>COMPRESSOR DE AR REBOCÁVEL, VAZÃO 89 PCM, PRESSÃO EFETIVA DE TRABALHO 102 PSI, MOTOR DIESEL, POTÊNCIA 20 CV - CHI DIURNO. AF_06/2015</t>
  </si>
  <si>
    <t>COMPRESSOR DE AR REBOCAVEL, VAZÃO 250 PCM, PRESSAO DE TRABALHO 102 PSI, MOTOR A DIESEL POTÊNCIA 81 CV - CHI DIURNO. AF_06/2015</t>
  </si>
  <si>
    <t>COMPRESSOR DE AR REBOCÁVEL, VAZÃO 748 PCM, PRESSÃO EFETIVA DE TRABALHO 102 PSI, MOTOR DIESEL, POTÊNCIA 210 CV - CHI DIURNO. AF_06/2015</t>
  </si>
  <si>
    <t>COMPRESSOR DE AR REBOCAVEL, VAZÃO 400 PCM, PRESSAO DE TRABALHO 102 PSI, MOTOR A DIESEL POTÊNCIA 110 CV - CHI DIURNO. AF_06/2015</t>
  </si>
  <si>
    <t>CAMINHÃO TRUCADO (C/ TERCEIRO EIXO) ELETRÔNICO - POTÊNCIA 231CV - PBT = 22000KG - DIST. ENTRE EIXOS 5170 MM - INCLUI CARROCERIA FIXA ABERTA DE MADEIRA - CHI DIURNO. AF_06/2015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</si>
  <si>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</si>
  <si>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(14 X 1") - CHI DIURNO. AF_08/2015</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</si>
  <si>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</si>
  <si>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CHI DIURNO. AF_06/2014</t>
  </si>
  <si>
    <t>COMPACTADOR DE SOLOS DE PERCUSSÃO (SOQUETE) COM MOTOR A GASOLINA 4 TEMPOS, POTÊNCIA 4 CV - CHI DIURNO. AF_08/2015</t>
  </si>
  <si>
    <t>GUINDAUTO HIDRÁULICO, CAPACIDADE MÁXIMA DE CARGA 6500 KG, MOMENTO MÁXIMO DE CARGA 5,8 TM, ALCANCE MÁXIMO HORIZONTAL 7,60 M, INCLUSIVE CAMINHÃO TOCO PBT 9.700 KG, POTÊNCIA DE 160 CV - CHI DIURNO. AF_08/2015</t>
  </si>
  <si>
    <t>CAMINHÃO DE TRANSPORTE DE MATERIAL ASFÁLTICO 30.000 L, COM CAVALO MECÂNICO DE CAPACIDADE MÁXIMA DE TRAÇÃO COMBINADO DE 66.000 KG, POTÊNCIA 360 CV, INCLUSIVE TANQUE DE ASFALTO COM SERPENTINA - CHI DIURNO. AF_08/2015</t>
  </si>
  <si>
    <t>SERRA CIRCULAR DE BANCADA COM MOTOR ELÉTRICO POTÊNCIA DE 5HP, COM COIFA PARA DISCO 10" - CHI DIURNO. AF_08/2015</t>
  </si>
  <si>
    <t>DISTRIBUIDOR DE AGREGADOS REBOCAVEL, CAPACIDADE 1,9 M³, LARGURA DE TRABALHO 3,66 M - CHI DIURNO. AF_11/2015</t>
  </si>
  <si>
    <t>CAMINHONETE COM MOTOR A DIESEL, POTÊNCIA 180 CV, CABINE DUPLA, 4X4 - CHI DIURNO. AF_11/2015</t>
  </si>
  <si>
    <t>CAMINHONETE CABINE SIMPLES COM MOTOR 1.6 FLEX, CÂMBIO MANUAL, POTÊNCIA 101/104 CV, 2 PORTAS - CHI DIURNO. AF_11/2015</t>
  </si>
  <si>
    <t>CAMINHÃO DE TRANSPORTE DE MATERIAL ASFÁLTICO 20.000 L, COM CAVALO MECÂNICO DE CAPACIDADE MÁXIMA DE TRAÇÃO COMBINADO DE 45.000 KG, POTÊNCIA 330 CV, INCLUSIVE TANQUE DE ASFALTO COM MAÇARICO - CHI DIURNO. AF_12/2015</t>
  </si>
  <si>
    <t>MÁQUINA EXTRUSORA DE CONCRETO PARA GUIAS E SARJETAS, MOTOR A DIESEL, POTÊNCIA 14 CV - CHI DIURNO. AF_12/2015</t>
  </si>
  <si>
    <t>MARTELO PERFURADOR PNEUMÁTICO MANUAL, HASTE 25 X 75 MM, 21 KG - CHI DIURNO. AF_12/2015</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</si>
  <si>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</si>
  <si>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CHI DIURNO. AF_02/2016</t>
  </si>
  <si>
    <t>ROLO COMPACTADOR VIBRATÓRIO PÉ DE CARNEIRO PARA SOLOS, POTÊNCIA 80 HP, PESO OPERACIONAL SEM/COM LASTRO 7,4 / 8,8 T, LARGURA DE TRABALHO 1,68 M - CHI DIURNO. AF_02/2016</t>
  </si>
  <si>
    <t>GUINCHO ELÉTRICO DE COLUNA, CAPACIDADE 400 KG, COM MOTO FREIO, MOTOR TRIFÁSICO DE 1,25 CV - CHI DIURNO. AF_03/2016</t>
  </si>
  <si>
    <t>GUINDASTE HIDRÁULICO AUTOPROPELIDO, COM LANÇA TELESCÓPICA 40 M, CAPACIDADE MÁXIMA 60 T, POTÊNCIA 260 KW - CHI DIURNO. AF_03/2016</t>
  </si>
  <si>
    <t>GUINDAUTO HIDRÁULICO, CAPACIDADE MÁXIMA DE CARGA 3300 KG, MOMENTO MÁXIMO DE CARGA 5,8 TM, ALCANCE MÁXIMO HORIZONTAL 7,60 M, INCLUSIVE CAMINHÃO TOCO PBT 16.000 KG, POTÊNCIA DE 189 CV - CHI DIURNO. AF_03/2016</t>
  </si>
  <si>
    <t>GERADOR PORTÁTIL MONOFÁSICO, POTÊNCIA 5500 VA, MOTOR A GASOLINA, POTÊNCIA DO MOTOR 13 CV - CHI DIURNO. AF_03/2016</t>
  </si>
  <si>
    <t>GRUPO GERADOR REBOCÁVEL, POTÊNCIA 66 KVA, MOTOR A DIESEL - CHI DIURNO. AF_03/2016</t>
  </si>
  <si>
    <t>GRUPO GERADOR ESTACIONÁRIO, POTÊNCIA 150 KVA, MOTOR A DIESEL- CHI DIURNO. AF_03/2016</t>
  </si>
  <si>
    <t>USINA MISTURADORA DE SOLOS, CAPACIDADE DE 200 A 500 TON/H, POTENCIA 75KW - CHI DIURNO. AF_07/2016</t>
  </si>
  <si>
    <t>DISTRIBUIDOR DE AGREGADOS AUTOPROPELIDO, CAP 3 M3, A DIESEL, POTÊNCIA 176CV - CHI DIURNO. AF_07/2016</t>
  </si>
  <si>
    <t>TALHA MANUAL DE CORRENTE, CAPACIDADE DE 2 TON. COM ELEVAÇÃO DE 3 M - CHI DIURNO. AF_07/2016</t>
  </si>
  <si>
    <t>MARTELO DEMOLIDOR PNEUMÁTICO MANUAL, 32 KG - CHI DIURNO. AF_09/2016</t>
  </si>
  <si>
    <t>COMPACTADOR DE SOLOS DE PERCUSÃO (SOQUETE) COM MOTOR A GASOLINA, POTÊNCIA 3 CV - CHI DIURNO. AF_09/2016</t>
  </si>
  <si>
    <t>RÉGUA VIBRATÓRIA DUPLA PARA CONCRETO, PESO DE 60KG, COMPRIMENTO 4 M, COM MOTOR A GASOLINA, POTÊNCIA 5,5 HP - CHI DIURNO. AF_09/2016</t>
  </si>
  <si>
    <t>PERFURATRIZ PNEUMATICA MANUAL DE PESO MEDIO, MARTELETE, 18KG, COMPRIMENTO MÁXIMO DE CURSO DE 6 M, DIAMETRO DO PISTAO DE 5,5 CM - CHI DIURNO. AF_11/2016</t>
  </si>
  <si>
    <t>ROLO COMPACTADOR VIBRATORIO TANDEM, ACO LISO, POTENCIA 125 HP, PESO SEM/COM LASTRO 10,20/11,65 T, LARGURA DE TRABALHO 1,73 M - CHI DIURNO. AF_11/2016</t>
  </si>
  <si>
    <t>PERFURATRIZ MANUAL, TORQUE MAXIMO 55 KGF.M, POTENCIA 5 CV, COM DIAMETRO MAXIMO 8 1/2" - CHI DIURNO. AF_11/2016</t>
  </si>
  <si>
    <t>ESCAVADEIRA HIDRAULICA SOBRE ESTEIRA, EQUIPADA COM CLAMSHELL, COM CAPACIDADE DA CAÇAMBA ENTRE 1,20 E 1,50 M3, PESO OPERACIONAL ENTRE 20,00 E 22,00 TON, POTENCIA LIQUIDA ENTRE 150 E 160 HP - CHI DIURNO. AF_11/2016</t>
  </si>
  <si>
    <t>GRUPO GERADOR COM CARENAGEM, MOTOR DIESEL POTÊNCIA STANDART ENTRE 250 E 260 KVA - CHI DIURNO. AF_12/2016</t>
  </si>
  <si>
    <t>TRATOR DE PNEUS COM POTÊNCIA DE 122 CV, TRAÇÃO 4X4, COM VASSOURA MECÂNICA ACOPLADA - CHI DIURNO. AF_02/2017</t>
  </si>
  <si>
    <t>TRATOR DE PNEUS COM POTÊNCIA DE 122 CV, TRAÇÃO 4X4, COM GRADE DE DISCOS ACOPLADA - CHI DIURNO. AF_02/2017</t>
  </si>
  <si>
    <t>TRATOR DE PNEUS COM POTÊNCIA DE 85 CV, TRAÇÃO 4X4, COM GRADE DE DISCOS ACOPLADA - CHI DIURNO. AF_02/2017</t>
  </si>
  <si>
    <t>CAMINHÃO BASCULANTE 10 M3, TRUCADO, POTÊNCIA 230 CV, INCLUSIVE CAÇAMBA METÁLICA, COM DISTRIBUIDOR DE AGREGADOS ACOPLADO - CHI DIURNO. AF_02/2017</t>
  </si>
  <si>
    <t>TRATOR DE PNEUS COM POTÊNCIA DE 85 CV, TRAÇÃO 4X4, COM VASSOURA MECÂNICA ACOPLADA - CHI DIURNO. AF_02/2017</t>
  </si>
  <si>
    <t>MINICARREGADEIRA SOBRE RODAS POTENCIA 47HP CAPACIDADE OPERACAO 646 KG, COM VASSOURA MECÂNICA ACOPLADA - CHI DIURNO. AF_03/2017</t>
  </si>
  <si>
    <t>MÁQUINA DEMARCADORA DE FAIXA DE TRÁFEGO À FRIO, AUTOPROPELIDA, POTÊNCIA 38 HP - CHI DIURNO. AF_07/2016</t>
  </si>
  <si>
    <t>COMPOSIÇÕES AUXILIARES</t>
  </si>
  <si>
    <t>ROLO COMPACTADOR VIBRATÓRIO PÉ DE CARNEIRO PARA SOLOS, POTÊNCIA 80 HP, PESO OPERACIONAL SEM/COM LASTRO 7,4 / 8,8 T, LARGURA DE TRABALHO 1,68 M - MANUTENÇÃO. AF_02/2016</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</si>
  <si>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</si>
  <si>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</si>
  <si>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</si>
  <si>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</si>
  <si>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</si>
  <si>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</si>
  <si>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</si>
  <si>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ROLO COMPACTADOR VIBRATÓRIO DE UM CILINDRO AÇO LISO, POTÊNCIA 80 HP, PESO OPERACIONAL MÁXIMO 8,1 T, IMPACTO DINÂMICO 16,15 / 9,5 T, LARGURA DE TRABALHO 1,68 M - MANUTENÇÃO.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</si>
  <si>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</si>
  <si>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</si>
  <si>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CAMINHÃO BASCULANTE 6 M3, PESO BRUTO TOTAL 16.000 KG, CARGA ÚTIL MÁXIMA 13.071 KG, DISTÂNCIA ENTRE EIXOS 4,80 M, POTÊNCIA 230 CV INCLUSIVE CAÇAMBA METÁLICA - MANUTENÇÃO. AF_06/2014</t>
  </si>
  <si>
    <t>USINA DE CONCRETO FIXA, CAPACIDADE NOMINAL DE 90 A 120 M3/H, SEM SILO - MATERIAIS NA OPERAÇÃO. AF_07/2016</t>
  </si>
  <si>
    <t>CAMINHÃO TOCO, PBT 16.000 KG, CARGA ÚTIL MÁX. 10.685 KG, DIST. ENTRE EIXOS 4,8 M, POTÊNCIA 189 CV, INCLUSIVE CARROCERIA FIXA ABERTA DE MADEIRA P/ TRANSPORTE GERAL DE CARGA SECA, DIMEN. APROX. 2,5 X 7,00 X 0,50 M - MANUTENÇÃO. AF_06/2014</t>
  </si>
  <si>
    <t>USINA MISTURADORA DE SOLOS, CAPACIDADE DE 200 A 500 TON/H, POTENCIA 75KW - MANUTENÇÃO. AF_07/2016</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</si>
  <si>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</si>
  <si>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</si>
  <si>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TRATOR DE PNEUS, POTÊNCIA 85 CV, TRAÇÃO 4X4, PESO COM LASTRO DE 4.675 KG - MANUTENÇÃO. AF_06/2014</t>
  </si>
  <si>
    <t>TRATOR DE PNEUS, POTÊNCIA 85 CV, TRAÇÃO 4X4, PESO COM LASTRO DE 4.675 KG - MATERIAIS NA OPERAÇÃO. AF_06/2014</t>
  </si>
  <si>
    <t>TRATOR DE ESTEIRAS, POTÊNCIA 170 HP, PESO OPERACIONAL 19 T, CAÇAMBA 5,2 M3 - MATERIAIS NA OPERAÇÃO. AF_06/2014</t>
  </si>
  <si>
    <t>TRATOR DE ESTEIRAS, POTÊNCIA 150 HP, PESO OPERACIONAL 16,7 T, COM RODA MOTRIZ ELEVADA E LÂMINA 3,18 M3 - MATERIAIS NA OPERAÇÃO. AF_06/2014</t>
  </si>
  <si>
    <t>TRATOR DE ESTEIRAS, POTÊNCIA 347 HP, PESO OPERACIONAL 38,5 T, COM LÂMINA 8,70 M3 - MATERIAIS NA OPERAÇÃO. AF_06/2014</t>
  </si>
  <si>
    <t>TRATOR DE ESTEIRAS, POTÊNCIA 100 HP, PESO OPERACIONAL 9,4 T, COM LÂMINA 2,19 M3 - MANUTENÇÃO. AF_06/2014</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</si>
  <si>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</si>
  <si>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</si>
  <si>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</si>
  <si>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</si>
  <si>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</si>
  <si>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</si>
  <si>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MANUTENÇÃO. AF_02/2016</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</si>
  <si>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</si>
  <si>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</si>
  <si>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CAMINHÃO PIPA 6.000 L, PESO BRUTO TOTAL 13.000 KG, DISTÂNCIA ENTRE EIXOS 4,80 M, POTÊNCIA 189 CV INCLUSIVE TANQUE DE AÇO PARA TRANSPORTE DE ÁGUA, CAPACIDADE 6 M3 - MATERIAIS NA OPERAÇÃO. AF_06/2014</t>
  </si>
  <si>
    <t>CAMINHÃO TOCO, PESO BRUTO TOTAL 14.300 KG, CARGA ÚTIL MÁXIMA 9590 KG, DISTÂNCIA ENTRE EIXOS 4,76 M, POTÊNCIA 185 CV (NÃO INCLUI CARROCERIA) - MANUTENÇÃO. AF_06/2014</t>
  </si>
  <si>
    <t>CAMINHÃO TOCO, PESO BRUTO TOTAL 16.000 KG, CARGA ÚTIL MÁXIMA DE 10.685 KG, DISTÂNCIA ENTRE EIXOS 4,80 M, POTÊNCIA 189 CV EXCLUSIVE CARROCERIA - MANUTENÇÃO. AF_06/2014</t>
  </si>
  <si>
    <t>CAMINHÃO PIPA 10.000 L TRUCADO, PESO BRUTO TOTAL 23.000 KG, CARGA ÚTIL MÁXIMA 15.935 KG, DISTÂNCIA ENTRE EIXOS 4,8 M, POTÊNCIA 230 CV, INCLUSIVE TANQUE DE AÇO PARA TRANSPORTE DE ÁGUA - MANUTENÇÃO. AF_06/2014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</si>
  <si>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</si>
  <si>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</si>
  <si>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MOTONIVELADORA POTÊNCIA BÁSICA LÍQUIDA (PRIMEIRA MARCHA) 125 HP, PESO BRUTO 13032 KG, LARGURA DA LÂMINA DE 3,7 M - MANUTENÇÃO. AF_06/2014</t>
  </si>
  <si>
    <t>PÁ CARREGADEIRA SOBRE RODAS, POTÊNCIA 197 HP, CAPACIDADE DA CAÇAMBA 2,5 A 3,5 M3, PESO OPERACIONAL 18338 KG - MATERIAIS NA OPERAÇÃO. AF_06/2014</t>
  </si>
  <si>
    <t>COMPRESSOR DE AR REBOCÁVEL, VAZÃO 189 PCM, PRESSÃO EFETIVA DE TRABALHO 102 PSI, MOTOR DIESEL, POTÊNCIA 63 CV - MANUTENÇÃO. AF_06/2015</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</si>
  <si>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</si>
  <si>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</si>
  <si>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</si>
  <si>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</si>
  <si>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</si>
  <si>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</si>
  <si>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</si>
  <si>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</si>
  <si>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</si>
  <si>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</si>
  <si>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</si>
  <si>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</si>
  <si>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</si>
  <si>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</si>
  <si>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</si>
  <si>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</si>
  <si>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</si>
  <si>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</si>
  <si>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</si>
  <si>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</si>
  <si>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VIBRATÓRIO DE UM CILINDRO AÇO LISO, POTÊNCIA 80 HP, PESO OPERACIONAL MÁXIMO 8,1 T, IMPACTO DINÂMICO 16,15 / 9,5 T, LARGURA DE TRABALHO 1,68 M - MATERIAIS NA OPERAÇÃO. AF_06/2014</t>
  </si>
  <si>
    <t>CAMINHÃO BASCULANTE 6 M3, PESO BRUTO TOTAL 16.000 KG, CARGA ÚTIL MÁXIMA 13.071 KG, DISTÂNCIA ENTRE EIXOS 4,80 M, POTÊNCIA 230 CV INCLUSIVE CAÇAMBA METÁLICA - MATERIAIS NA OPERAÇÃO. AF_06/2014</t>
  </si>
  <si>
    <t>USINA DE CONCRETO FIXA, CAPACIDADE NOMINAL DE 90 A 120 M3/H, SEM SILO - MANUTENÇÃO. AF_07/2016</t>
  </si>
  <si>
    <t>CAMINHÃO TOCO, PBT 16.000 KG, CARGA ÚTIL MÁX. 10.685 KG, DIST. ENTRE EIXOS 4,8 M, POTÊNCIA 189 CV, INCLUSIVE CARROCERIA FIXA ABERTA DE MADEIRA P/ TRANSPORTE GERAL DE CARGA SECA, DIMEN. APROX. 2,5 X 7,00 X 0,50 M - MATERIAIS NA OPERAÇÃO. AF_06/2014</t>
  </si>
  <si>
    <t>VASSOURA MECÂNICA REBOCÁVEL COM ESCOVA CILÍNDRICA, LARGURA ÚTIL DE VARRIMENTO DE 2,44 M - MANUTENÇÃO. AF_06/2014</t>
  </si>
  <si>
    <t>TRATOR DE ESTEIRAS, POTÊNCIA 170 HP, PESO OPERACIONAL 19 T, CAÇAMBA 5,2 M3 - MANUTENÇÃO. AF_06/2014</t>
  </si>
  <si>
    <t>TRATOR DE ESTEIRAS, POTÊNCIA 150 HP, PESO OPERACIONAL 16,7 T, COM RODA MOTRIZ ELEVADA E LÂMINA 3,18 M3 - MANUTENÇÃO. AF_06/2014</t>
  </si>
  <si>
    <t>TRATOR DE ESTEIRAS, POTÊNCIA 347 HP, PESO OPERACIONAL 38,5 T, COM LÂMINA 8,70 M3 - MANUTENÇÃO. AF_06/2014</t>
  </si>
  <si>
    <t>TRATOR DE ESTEIRAS, POTÊNCIA 100 HP, PESO OPERACIONAL 9,4 T, COM LÂMINA 2,19 M3 - MATERIAIS NA OPERAÇÃO. AF_06/2014</t>
  </si>
  <si>
    <t>ROLO COMPACTADOR VIBRATÓRIO REBOCÁVEL, CILINDRO DE AÇO LISO, POTÊNCIA DE TRAÇÃO DE 65 CV, PESO 4,7 T, IMPACTO DINÂMICO 18,3 T, LARGURA DE TRABALHO 1,67 M - DEPRECIAÇÃO. AF_02/2016</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</si>
  <si>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</si>
  <si>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MATERIAIS NA OPERAÇÃO. AF_06/2014</t>
  </si>
  <si>
    <t>CAMINHÃO PIPA 10.000 L TRUCADO, PESO BRUTO TOTAL 23.000 KG, CARGA ÚTIL MÁXIMA 15.935 KG, DISTÂNCIA ENTRE EIXOS 4,8 M, POTÊNCIA 230 CV, INCLUSIVE TANQUE DE AÇO PARA TRANSPORTE DE ÁGUA - MATERIAIS NA OPERAÇÃO. AF_06/2014</t>
  </si>
  <si>
    <t>GRADE DE DISCO REBOCÁVEL COM 20 DISCOS 24" X 6 MM COM PNEUS PARA TRANSPORTE - DEPRECIAÇÃO. AF_06/2014</t>
  </si>
  <si>
    <t>GRADE DE DISCO REBOCÁVEL COM 20 DISCOS 24" X 6 MM COM PNEUS PARA TRANSPORTE - MANUTENÇÃO. AF_06/2014</t>
  </si>
  <si>
    <t>MOTONIVELADORA POTÊNCIA BÁSICA LÍQUIDA (PRIMEIRA MARCHA) 125 HP, PESO BRUTO 13032 KG, LARGURA DA LÂMINA DE 3,7 M - MATERIAIS NA OPERAÇÃO.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</si>
  <si>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</si>
  <si>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</si>
  <si>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PÁ CARREGADEIRA SOBRE RODAS, POTÊNCIA 197 HP, CAPACIDADE DA CAÇAMBA 2,5 A 3,5 M3, PESO OPERACIONAL 18338 KG - MANUTENÇÃO. AF_06/2014</t>
  </si>
  <si>
    <t>MARTELETE OU ROMPEDOR PNEUMÁTICO MANUAL, 28 KG, COM SILENCIADOR - MANUTENÇÃO. AF_07/2016</t>
  </si>
  <si>
    <t>COMPRESSOR DE AR REBOCÁVEL, VAZÃO 189 PCM, PRESSÃO EFETIVA DE TRABALHO 102 PSI, MOTOR DIESEL, POTÊNCIA 63 CV - MATERIAIS NA OPERAÇÃO. AF_06/2015</t>
  </si>
  <si>
    <t>CAMINHÃO PIPA 6.000 L, PESO BRUTO TOTAL 13.000 KG, DISTÂNCIA ENTRE EIXOS 4,80 M, POTÊNCIA 189 CV INCLUSIVE TANQUE DE AÇO PARA TRANSPORTE DE ÁGUA, CAPACIDADE 6 M3 - MANUTENÇÃO. AF_06/2014</t>
  </si>
  <si>
    <t>ROLO COMPACTADOR DE PNEUS ESTÁTICO, PRESSÃO VARIÁVEL, POTÊNCIA 111 HP, PESO SEM/COM LASTRO 9,5 / 26 T, LARGURA DE TRABALHO 1,90 M - MATERIAIS NA OPERAÇÃO. AF_07/2014</t>
  </si>
  <si>
    <t>GRUPO GERADOR ESTACIONÁRIO, MOTOR DIESEL POTÊNCIA 170 KVA - DEPRECIAÇÃO. AF_02/2016</t>
  </si>
  <si>
    <t>GRUPO GERADOR ESTACIONÁRIO, MOTOR DIESEL POTÊNCIA 170 KVA - MANUTENÇÃO. AF_02/2016</t>
  </si>
  <si>
    <t>ROLO COMPACTADOR VIBRATÓRIO PÉ DE CARNEIRO PARA SOLOS, POTÊNCIA 80 HP, PESO OPERACIONAL SEM/COM LASTRO 7,4 / 8,8 T, LARGURA DE TRABALHO 1,68 M - DEPRECIAÇÃO. AF_02/2016</t>
  </si>
  <si>
    <t>GRUPO GERADOR ESTACIONÁRIO, MOTOR DIESEL POTÊNCIA 170 KVA - MATERIAIS NA OPERAÇÃO.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</si>
  <si>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</si>
  <si>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MATERIAIS NA OPERAÇÃO. AF_02/2016</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</si>
  <si>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</si>
  <si>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</si>
  <si>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GRUPO DE SOLDAGEM COM GERADOR A DIESEL 60 CV PARA SOLDA ELÉTRICA, SOBRE 04 RODAS, COM MOTOR 4 CILINDROS 600 A - DEPRECIAÇÃO.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</si>
  <si>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</si>
  <si>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</si>
  <si>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DE SOLDAGEM COM GERADOR A DIESEL 60 CV PARA SOLDA ELÉTRICA, SOBRE 04 RODAS, COM MOTOR 4 CILINDROS 600 A - JUROS. AF_02/2016</t>
  </si>
  <si>
    <t>GRADE DE DISCO REBOCÁVEL COM 20 DISCOS 24" X 6 MM COM PNEUS PARA TRANSPORTE - JUROS. AF_06/2014</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</si>
  <si>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</si>
  <si>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</si>
  <si>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</si>
  <si>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</si>
  <si>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</si>
  <si>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</si>
  <si>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</si>
  <si>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</si>
  <si>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</si>
  <si>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</si>
  <si>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</si>
  <si>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</si>
  <si>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</si>
  <si>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</si>
  <si>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</si>
  <si>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</si>
  <si>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</si>
  <si>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</si>
  <si>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</si>
  <si>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</si>
  <si>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</si>
  <si>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</si>
  <si>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</si>
  <si>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</si>
  <si>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</si>
  <si>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</si>
  <si>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</si>
  <si>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</si>
  <si>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</si>
  <si>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</si>
  <si>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</si>
  <si>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</si>
  <si>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</si>
  <si>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</si>
  <si>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</si>
  <si>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 JUROS. AF_06/2014</t>
  </si>
  <si>
    <t>TRATOR DE ESTEIRAS, POTÊNCIA 100 HP, PESO OPERACIONAL 9,4 T, COM LÂMINA 2,19 M3 - DEPRECIAÇÃO. AF_06/2014</t>
  </si>
  <si>
    <t>TRATOR DE ESTEIRAS, POTÊNCIA 100 HP, PESO OPERACIONAL 9,4 T, COM LÂMINA 2,19 M3 - JUROS. AF_06/2014</t>
  </si>
  <si>
    <t>TRATOR DE PNEUS, POTÊNCIA 85 CV, TRAÇÃO 4X4, PESO COM LASTRO DE 4.675 KG - DEPRECIAÇÃO. AF_06/2014</t>
  </si>
  <si>
    <t>TRATOR DE PNEUS, POTÊNCIA 85 CV, TRAÇÃO 4X4, PESO COM LASTRO DE 4.675 KG - JUROS.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</si>
  <si>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</si>
  <si>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</si>
  <si>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</si>
  <si>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</si>
  <si>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</si>
  <si>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</si>
  <si>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</si>
  <si>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</si>
  <si>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</si>
  <si>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</si>
  <si>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</si>
  <si>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</si>
  <si>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</si>
  <si>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</si>
  <si>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</si>
  <si>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</si>
  <si>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</si>
  <si>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</si>
  <si>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</si>
  <si>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</si>
  <si>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</si>
  <si>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</si>
  <si>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</si>
  <si>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</si>
  <si>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</si>
  <si>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</si>
  <si>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</si>
  <si>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</si>
  <si>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</si>
  <si>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</si>
  <si>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</si>
  <si>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</si>
  <si>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</si>
  <si>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</si>
  <si>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</si>
  <si>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IMPOSTOS E SEGUROS. AF_06/2014</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</si>
  <si>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</si>
  <si>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</si>
  <si>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</si>
  <si>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</si>
  <si>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</si>
  <si>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</si>
  <si>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</si>
  <si>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</si>
  <si>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</si>
  <si>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</si>
  <si>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</si>
  <si>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</si>
  <si>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</si>
  <si>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</si>
  <si>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</si>
  <si>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</si>
  <si>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</si>
  <si>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</si>
  <si>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</si>
  <si>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</si>
  <si>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</si>
  <si>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</si>
  <si>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</si>
  <si>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</si>
  <si>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</si>
  <si>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</si>
  <si>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</si>
  <si>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</si>
  <si>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</si>
  <si>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</si>
  <si>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</si>
  <si>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</si>
  <si>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</si>
  <si>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</si>
  <si>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</si>
  <si>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</si>
  <si>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</si>
  <si>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</si>
  <si>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</si>
  <si>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</si>
  <si>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</si>
  <si>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</si>
  <si>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</si>
  <si>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</si>
  <si>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</si>
  <si>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</si>
  <si>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</si>
  <si>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</si>
  <si>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</si>
  <si>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</si>
  <si>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</si>
  <si>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</si>
  <si>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</si>
  <si>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</si>
  <si>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</si>
  <si>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</si>
  <si>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</si>
  <si>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</si>
  <si>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</si>
  <si>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</si>
  <si>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</si>
  <si>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</si>
  <si>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</si>
  <si>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</si>
  <si>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</si>
  <si>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</si>
  <si>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</si>
  <si>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</si>
  <si>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</si>
  <si>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</si>
  <si>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</si>
  <si>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</si>
  <si>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</si>
  <si>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</si>
  <si>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</si>
  <si>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</si>
  <si>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</si>
  <si>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</si>
  <si>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</si>
  <si>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PERFURATRIZ HIDRÁULICA SOBRE CAMINHÃO COM TRADO CURTO ACOPLADO, PROFUNDIDADE MÁXIMA DE 20 M, DIÂMETRO MÁXIMO DE 1500 MM, POTÊNCIA INSTALADA DE 137 HP, MESA ROTATIVA COM TORQUE MÁXIMO DE 30 KNM - IMPOSTOS E SEGUROS. AF_06/2015</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</si>
  <si>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</si>
  <si>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</si>
  <si>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</si>
  <si>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</si>
  <si>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</si>
  <si>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</si>
  <si>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</si>
  <si>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</si>
  <si>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</si>
  <si>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</si>
  <si>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</si>
  <si>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</si>
  <si>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</si>
  <si>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</si>
  <si>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</si>
  <si>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</si>
  <si>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</si>
  <si>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</si>
  <si>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</si>
  <si>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</si>
  <si>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</si>
  <si>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</si>
  <si>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</si>
  <si>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</si>
  <si>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</si>
  <si>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</si>
  <si>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</si>
  <si>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</si>
  <si>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</si>
  <si>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</si>
  <si>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</si>
  <si>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</si>
  <si>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</si>
  <si>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</si>
  <si>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</si>
  <si>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</si>
  <si>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</si>
  <si>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</si>
  <si>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</si>
  <si>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</si>
  <si>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</si>
  <si>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</si>
  <si>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</si>
  <si>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</si>
  <si>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</si>
  <si>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</si>
  <si>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</si>
  <si>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</si>
  <si>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</si>
  <si>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</si>
  <si>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</si>
  <si>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</si>
  <si>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</si>
  <si>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</si>
  <si>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</si>
  <si>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</si>
  <si>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</si>
  <si>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</si>
  <si>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</si>
  <si>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</si>
  <si>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CAMINHONETE COM MOTOR A DIESEL, POTÊNCIA 180 CV, CABINE DUPLA, 4X4 - DEPRECIAÇÃO. AF_11/2015</t>
  </si>
  <si>
    <t>CAMINHONETE COM MOTOR A DIESEL, POTÊNCIA 180 CV, CABINE DUPLA, 4X4 - JUROS. AF_11/2015</t>
  </si>
  <si>
    <t>CAMINHONETE COM MOTOR A DIESEL, POTÊNCIA 180 CV, CABINE DUPLA, 4X4 - IMPOSTOS E SEGUROS. AF_11/2015</t>
  </si>
  <si>
    <t>CAMINHONETE COM MOTOR A DIESEL, POTÊNCIA 180 CV, CABINE DUPLA, 4X4 - MANUTENÇÃO. AF_11/2015</t>
  </si>
  <si>
    <t>CAMINHONETE COM MOTOR A DIESEL, POTÊNCIA 180 CV, CABINE DUPLA, 4X4 - MATERIAIS NA OPERAÇÃO.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</si>
  <si>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</si>
  <si>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</si>
  <si>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CÂMBIO MANUAL, POTÊNCIA 101/104 CV, 2 PORTAS - IMPOSTOS E SEGUROS.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</si>
  <si>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</si>
  <si>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</si>
  <si>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</si>
  <si>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</si>
  <si>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</si>
  <si>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</si>
  <si>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</si>
  <si>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</si>
  <si>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</si>
  <si>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</si>
  <si>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</si>
  <si>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</si>
  <si>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</si>
  <si>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</si>
  <si>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</si>
  <si>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</si>
  <si>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</si>
  <si>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</si>
  <si>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</si>
  <si>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</si>
  <si>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</si>
  <si>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</si>
  <si>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</si>
  <si>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</si>
  <si>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</si>
  <si>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HIDRÁULICO AUTOPROPELIDO, COM LANÇA TELESCÓPICA 40 M, CAPACIDADE MÁXIMA 60 T, POTÊNCIA 260 KW - DEPRECIAÇÃO.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</si>
  <si>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</si>
  <si>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</si>
  <si>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</si>
  <si>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TELESCÓPICA 40 M, CAPACIDADE MÁXIMA 60 T, POTÊNCIA 260 KW - IMPOSTOS E SEGUROS. AF_03/2016</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</si>
  <si>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</si>
  <si>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</si>
  <si>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</si>
  <si>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</si>
  <si>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</si>
  <si>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</si>
  <si>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</si>
  <si>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</si>
  <si>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</si>
  <si>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</si>
  <si>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</si>
  <si>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</si>
  <si>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</si>
  <si>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</si>
  <si>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</si>
  <si>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</si>
  <si>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</si>
  <si>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</si>
  <si>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</si>
  <si>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</si>
  <si>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</si>
  <si>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</si>
  <si>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</si>
  <si>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</si>
  <si>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</si>
  <si>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</si>
  <si>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</si>
  <si>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</si>
  <si>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</si>
  <si>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</si>
  <si>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</si>
  <si>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</si>
  <si>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</si>
  <si>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MARTELO DEMOLIDOR PNEUMÁTICO MANUAL, 32 KG - DEPRECIAÇÃO. AF_09/2016</t>
  </si>
  <si>
    <t>MARTELO DEMOLIDOR PNEUMÁTICO MANUAL, 32 KG - JUROS. AF_09/2016</t>
  </si>
  <si>
    <t>MARTELO DEMOLIDOR PNEUMÁTICO MANUAL, 32 KG - MANUTENÇÃO.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</si>
  <si>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</si>
  <si>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</si>
  <si>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</si>
  <si>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</si>
  <si>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</si>
  <si>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</si>
  <si>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</si>
  <si>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</si>
  <si>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</si>
  <si>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</si>
  <si>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</si>
  <si>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</si>
  <si>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</si>
  <si>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</si>
  <si>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</si>
  <si>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</si>
  <si>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</si>
  <si>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</si>
  <si>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</si>
  <si>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</si>
  <si>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</si>
  <si>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</si>
  <si>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</si>
  <si>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</si>
  <si>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</si>
  <si>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DEPRECIAÇÃO. AF_12/2016</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</si>
  <si>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</si>
  <si>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</si>
  <si>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</si>
  <si>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</si>
  <si>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</si>
  <si>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</si>
  <si>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</si>
  <si>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</si>
  <si>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</si>
  <si>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</si>
  <si>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</si>
  <si>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</si>
  <si>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</si>
  <si>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</si>
  <si>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</si>
  <si>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</si>
  <si>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</si>
  <si>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TRATOR DE PNEUS COM POTÊNCIA DE 85 CV, TRAÇÃO 4X4, COM VASSOURA MECÂNICA ACOPLADA - DEPRECIAÇÃO. AF_03/2017</t>
  </si>
  <si>
    <t>MINICARREGADEIRA SOBRE RODAS POTENCIA 47HP CAPACIDADE OPERACAO 646 KG,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</si>
  <si>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</si>
  <si>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</si>
  <si>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</si>
  <si>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</si>
  <si>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</si>
  <si>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</si>
  <si>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PERFURATRIZ ROTATIVA SOBRE ESTEIRA, TORQUE MAXIMO 2500 KGM, POTENCIA 110 HP, MOTOR DIESEL - MATERIAIS NA OPERAÇÃO. AF_05/2017</t>
  </si>
  <si>
    <t>COBERTURA</t>
  </si>
  <si>
    <t>COBE</t>
  </si>
  <si>
    <t>MADEIRAMENTO</t>
  </si>
  <si>
    <t>TELHAMENTO COM TELHA CERAMICA</t>
  </si>
  <si>
    <t>TELHAMENTO COM TELHA DE FIBROCIMENTO</t>
  </si>
  <si>
    <t>TELHAMENTO COM TELHA METALICA</t>
  </si>
  <si>
    <t>CUMEEIRA CERAMICA</t>
  </si>
  <si>
    <t>CUMEEIRA DE FIBROCIMENTO</t>
  </si>
  <si>
    <t>CALHA DE PVC, PECAS E ACESSORIOS</t>
  </si>
  <si>
    <t>CALHA METALICA</t>
  </si>
  <si>
    <t>RUFO METALICO</t>
  </si>
  <si>
    <t>TELHAMENTO COM TELHA DE FIBRA DE VIDRO</t>
  </si>
  <si>
    <t>ESTRUTURA METALICA</t>
  </si>
  <si>
    <t>TELHAMENTO COM TELHA DE VIDRO</t>
  </si>
  <si>
    <t>DRENAGEM/OBRAS DE CONTENCAO/POCOS DE VISITA E CAIXAS</t>
  </si>
  <si>
    <t>DROP</t>
  </si>
  <si>
    <t>DRENOS</t>
  </si>
  <si>
    <t>GABIOES</t>
  </si>
  <si>
    <t>MUROS DE ARRIMO</t>
  </si>
  <si>
    <t>POCOS DE VISITA/BOCAS DE LOBO/CX. DE PASSAGEM/CX. DIVERSAS</t>
  </si>
  <si>
    <t>MEIO FIO, LINHA D'AGUA E SARJERTA</t>
  </si>
  <si>
    <t>ESCORAMENTO</t>
  </si>
  <si>
    <t>ESCO</t>
  </si>
  <si>
    <t>ESCORAMENTO DE MADEIRA EM VALAS</t>
  </si>
  <si>
    <t>ESQUADRIAS/FERRAGENS/VIDROS</t>
  </si>
  <si>
    <t>ESQV</t>
  </si>
  <si>
    <t>PORTA DE MADEIRA</t>
  </si>
  <si>
    <t>JANELA DE MADEIRA</t>
  </si>
  <si>
    <t>PORTA E/OU TAMPA DE FERRO</t>
  </si>
  <si>
    <t>JANELA DE FERRO</t>
  </si>
  <si>
    <t>GUARDA-CORPO DE FERRO</t>
  </si>
  <si>
    <t>PORTA E/OU TAMPA DE ALUMINIO</t>
  </si>
  <si>
    <t>FERRAGENS PARA PORTAS</t>
  </si>
  <si>
    <t>FERRAGENS DIVERSAS</t>
  </si>
  <si>
    <t>VIDROS/ESPELHOS</t>
  </si>
  <si>
    <t>JANELA DE ALUMINIO</t>
  </si>
  <si>
    <t>FUNDACOES E ESTRUTURAS</t>
  </si>
  <si>
    <t>FUES</t>
  </si>
  <si>
    <t>TUBULOES</t>
  </si>
  <si>
    <t>ESTACAS</t>
  </si>
  <si>
    <t>LASTROS/FUNDACOES DIVERSAS</t>
  </si>
  <si>
    <t>FORMAS/CIMBRAMENTOS/ESCORAMENTOS</t>
  </si>
  <si>
    <t>ARMADURAS</t>
  </si>
  <si>
    <t>CONCRETOS</t>
  </si>
  <si>
    <t>LAJE PRE-FABRICADA</t>
  </si>
  <si>
    <t>EMBASAMENTOS</t>
  </si>
  <si>
    <t>ADESIVOS PARA ESTRUTURAS</t>
  </si>
  <si>
    <t>CINTAS E VERGAS</t>
  </si>
  <si>
    <t>ESTRUTURAS DIVERSAS</t>
  </si>
  <si>
    <t>IMPERMEABILIZACOES E PROTECOES DIVERSAS</t>
  </si>
  <si>
    <t>IMPE</t>
  </si>
  <si>
    <t>IMPERMEABILIZACAO COM ARGAMASSA</t>
  </si>
  <si>
    <t>IMPERMEABILIZACAO COM ADITIVO</t>
  </si>
  <si>
    <t>IMPERMEABILIZACAO COM MANTA</t>
  </si>
  <si>
    <t>IMPERMEABILIZACAO BETUMINOSA C/EMULSAO ASFALTICA E ACRILICA</t>
  </si>
  <si>
    <t>INSTALACAO ELETRICA/ELETRIFICACAO E ILUMINACAO EXTERNA</t>
  </si>
  <si>
    <t>INEL</t>
  </si>
  <si>
    <t>ELETRODUTOS/CALHAS PARA LEITO DE CABOS</t>
  </si>
  <si>
    <t>CONEXOES</t>
  </si>
  <si>
    <t>FIOS/CABOS</t>
  </si>
  <si>
    <t>CAIXAS</t>
  </si>
  <si>
    <t>QUADROS/DISJUNTORES</t>
  </si>
  <si>
    <t>INTERRUPTOR/TOMADA</t>
  </si>
  <si>
    <t>LUMINARIA INTERNA/BOCAL/LAMPADAS</t>
  </si>
  <si>
    <t>FORNECIMENTO DE MAT/MO P/ELETRIFICACAO E ILUMINACAO PUBLICA</t>
  </si>
  <si>
    <t>POSTE DE CONCRETO</t>
  </si>
  <si>
    <t>POSTE METALICO</t>
  </si>
  <si>
    <t>LUMINARIA EXTERNA</t>
  </si>
  <si>
    <t>TRANSFORMADORES</t>
  </si>
  <si>
    <t>PONTOS DE LUZ/TOMADAS ANTENA TV/CAMPAINHAS/INTERRUPTORES</t>
  </si>
  <si>
    <t>SISTEMAS DE PROTECAO/ATERRAMENTO</t>
  </si>
  <si>
    <t>SERVICOS DIVERSOS</t>
  </si>
  <si>
    <t>INSTALACOES ESPECIAIS</t>
  </si>
  <si>
    <t>INES</t>
  </si>
  <si>
    <t>INCENDIO</t>
  </si>
  <si>
    <t>TELEFONE</t>
  </si>
  <si>
    <t>AR CONDICIONADO</t>
  </si>
  <si>
    <t>GAS</t>
  </si>
  <si>
    <t>INSTALACOES HIDRO SANITARIAS</t>
  </si>
  <si>
    <t>INHI</t>
  </si>
  <si>
    <t>FORNEC. E ASSENTAMENTO DE TUBOS P/INSTALACAO DOMICILIAR</t>
  </si>
  <si>
    <t>LUVA DE CORRER, PVC, SOLDÁVEL, DN 25MM, INSTALADO EM RAMAL OU SUB-RAMAL DE ÁGUA - FORNECIMENTO E INSTALAÇÃO. AF_12/2014</t>
  </si>
  <si>
    <t>CAIXAS D'DAGUA, DE INSPECAO E DE GORDURA</t>
  </si>
  <si>
    <t>RALOS/CAIXA SIFONADA</t>
  </si>
  <si>
    <t>APARELHOS SANITARIOS, LOUCAS, METAIS E OUTROS</t>
  </si>
  <si>
    <t>FOSSAS/SUMIDOUROS</t>
  </si>
  <si>
    <t>PONTOS DE AGUA/ESGOTO</t>
  </si>
  <si>
    <t>REGISTROS/VALVULAS</t>
  </si>
  <si>
    <t>HIDROMETRO</t>
  </si>
  <si>
    <t>LIGACOES PREDIAIS AGUA/ESGOTO/ENERGIA/TELEFONE</t>
  </si>
  <si>
    <t>LIPR</t>
  </si>
  <si>
    <t>LIGACOES PREDIAIS DE ESGOTO</t>
  </si>
  <si>
    <t>MOVT</t>
  </si>
  <si>
    <t>CORTE/ESCAVACAO EM JAZIDAS OU CAMPO ABERTO</t>
  </si>
  <si>
    <t>ESCAVACAO DE VALAS</t>
  </si>
  <si>
    <t>ATERRO COM OU S/COMPACTACAO</t>
  </si>
  <si>
    <t>ATERRO/REATERRO DE VALAS COM OU S/COMPACTACAO</t>
  </si>
  <si>
    <t>CARGA, DESCARGA E/OU TRANSPORTE DE MATERIAIS</t>
  </si>
  <si>
    <t>TXKM</t>
  </si>
  <si>
    <t>M3XKM</t>
  </si>
  <si>
    <t>REGULARIZACAO E APILOAMENTO DE FUNDO DE VALAS</t>
  </si>
  <si>
    <t>COMPACTACAO OU APILOAMENTO</t>
  </si>
  <si>
    <t>PAREDES/PAINEIS</t>
  </si>
  <si>
    <t>PARE</t>
  </si>
  <si>
    <t>ALVENARIA DE TIJOLOS CERAMICOS</t>
  </si>
  <si>
    <t>ALVENARIA DE ELEMENTOS VAZADOS CERAMICOS</t>
  </si>
  <si>
    <t>ALVENARIA DE BLOCOS DE CONCRETO</t>
  </si>
  <si>
    <t>ALVENARIA DE ELEMENTOS VAZADOS DE CONCRETO</t>
  </si>
  <si>
    <t>ALVENARIA DE BLOCOS DE VIDRO</t>
  </si>
  <si>
    <t>DIVISORIAS/MARMORE/GRANITO/MARMORITE/CONCRETO/MAD.AGLOM.</t>
  </si>
  <si>
    <t>ALVENARIA DE BLOCO-CONCRETO CELULAR</t>
  </si>
  <si>
    <t>PAVIMENTACAO</t>
  </si>
  <si>
    <t>PAVI</t>
  </si>
  <si>
    <t>RECOMPOSICAO DE PAVIMENTACAO</t>
  </si>
  <si>
    <t>EXECUCAO DE SUB-LEITO, LEITO, SUB-BASE, BASE ETC</t>
  </si>
  <si>
    <t>EXECUCAO DE PAVIMENTACOES DIVERSAS</t>
  </si>
  <si>
    <t>CAIACAO EM MEIO FIO</t>
  </si>
  <si>
    <t>FABRICACAO/EXECUCAO DE CBUQ/PRE-MISTURADOS</t>
  </si>
  <si>
    <t>PINTURAS</t>
  </si>
  <si>
    <t>PINT</t>
  </si>
  <si>
    <t>PINTURA DE PAREDE</t>
  </si>
  <si>
    <t>PINTURA EM MADEIRA</t>
  </si>
  <si>
    <t>PINTURA PARA METAL</t>
  </si>
  <si>
    <t>PINTURA PARA PISO</t>
  </si>
  <si>
    <t>PISOS</t>
  </si>
  <si>
    <t>PISO</t>
  </si>
  <si>
    <t>PISO DE MADEIRA</t>
  </si>
  <si>
    <t>PISO CERAMICO</t>
  </si>
  <si>
    <t>PISO DE PEDRA</t>
  </si>
  <si>
    <t>PISO VINILICO/BORRACHA</t>
  </si>
  <si>
    <t>SOLEIRA DE MARMORE/GRANITO</t>
  </si>
  <si>
    <t>RODAPE DE MADEIRA</t>
  </si>
  <si>
    <t>RODAPE CERAMICO</t>
  </si>
  <si>
    <t>RODAPE DE MARMORE,GRANITO,MARMORITE,GRANILITE E OUTROS</t>
  </si>
  <si>
    <t>PISO CONCRETO</t>
  </si>
  <si>
    <t>REGULARIZACAO DE CONTRA-PISOS E OUTRAS SUPERFICIES</t>
  </si>
  <si>
    <t>RODAPE VINILICO/BORRACHA</t>
  </si>
  <si>
    <t>REVESTIMENTO E TRATAMENTO DE SUPERFICIES</t>
  </si>
  <si>
    <t>REVE</t>
  </si>
  <si>
    <t>CHAPISCO</t>
  </si>
  <si>
    <t>EMBOCO</t>
  </si>
  <si>
    <t>PASTILHAS,CERAMICAS, PLACAS PRE-MOLDADAS E OUTROS</t>
  </si>
  <si>
    <t>PEITORIL DE MARMORE/GRANITO</t>
  </si>
  <si>
    <t>FORRO DE MADEIRA</t>
  </si>
  <si>
    <t>FORRO DE GESSO</t>
  </si>
  <si>
    <t>FORRO METALICO/PVC</t>
  </si>
  <si>
    <t>RESTAURO</t>
  </si>
  <si>
    <t>SEDI</t>
  </si>
  <si>
    <t>ARGAMASSAS</t>
  </si>
  <si>
    <t>CARGA, DESCARGA E TRANSPORTE DE MATERIAIS</t>
  </si>
  <si>
    <t>PENEIRAMENTO DE AREIA COM PENEIRA ELÉTRICA. AF_11/2015</t>
  </si>
  <si>
    <t>PENEIRAMENTO DE AREIA COM PENEIRA MANUAL. AF_11/2015</t>
  </si>
  <si>
    <t>ENSACAMENTO DE AREIA. AF_11/2015</t>
  </si>
  <si>
    <t>LIMPEZA E ARREMATES FINAIS</t>
  </si>
  <si>
    <t>OUTROS</t>
  </si>
  <si>
    <t>SERVICOS PRELIMINARES</t>
  </si>
  <si>
    <t>SERP</t>
  </si>
  <si>
    <t>DEMOLICOES/RETIRADAS</t>
  </si>
  <si>
    <t>SERVICOS TECNICOS</t>
  </si>
  <si>
    <t>SERT</t>
  </si>
  <si>
    <t>CONTROLE TECNOLOGICO</t>
  </si>
  <si>
    <t>SERVIÇOS TÉCNICOS ESPECIALIZADOS PARA ACOMPANHAMENTO DE EXECUÇÃO DE FUNDAÇÕES PROFUNDAS E ESTRUTURAS DE CONTENÇÃO</t>
  </si>
  <si>
    <t>LOCACAO</t>
  </si>
  <si>
    <t>TRANPORTES, CARGAS E DESCARGAS</t>
  </si>
  <si>
    <t>TRAN</t>
  </si>
  <si>
    <t>TRANSPORTE COMERCIAL</t>
  </si>
  <si>
    <t>TRANSPORTE MATERIAIS BETUMINOSOS</t>
  </si>
  <si>
    <t>URBANIZACAO</t>
  </si>
  <si>
    <t>URBA</t>
  </si>
  <si>
    <t>CERCA/PROTETORES</t>
  </si>
  <si>
    <t>ALAMBRADO</t>
  </si>
  <si>
    <t>ARBORIZACAO, INCLUSIVE PREPARO DO SOLO</t>
  </si>
  <si>
    <t>GRAMA, INCLUSIVE PREPARO DO SOLO</t>
  </si>
  <si>
    <t>MANUTENCAO E LIMPEZA DE AREAS VERDES</t>
  </si>
  <si>
    <t>ENCARGOS COMPLEMENTARES REFERENCIAL</t>
  </si>
  <si>
    <t>AJUDANTE DE ARMADOR COM ENCARGOS COMPLEMENTARES</t>
  </si>
  <si>
    <t>AJUDANTE DE CARPINTEIRO COM ENCARGOS COMPLEMENTARES</t>
  </si>
  <si>
    <t>AJUDANTE DE ESTRUTURA METÁLICA COM ENCARGOS COMPLEMENTARES</t>
  </si>
  <si>
    <t>AJUDANTE DE OPERAÇÃO EM GERAL COM ENCARGOS COMPLEMENTARES</t>
  </si>
  <si>
    <t>AJUDANTE DE PEDREIRO COM ENCARGOS COMPLEMENTARES</t>
  </si>
  <si>
    <t>AJUDANTE ESPECIALIZADO COM ENCARGOS COMPLEMENTARES</t>
  </si>
  <si>
    <t>ARMADOR COM ENCARGOS COMPLEMENTARES</t>
  </si>
  <si>
    <t>ASSENTADOR DE TUBOS COM ENCARGOS COMPLEMENTARES</t>
  </si>
  <si>
    <t>AUXILIAR DE ELETRICISTA COM ENCARGOS COMPLEMENTARES</t>
  </si>
  <si>
    <t>AUXILIAR DE ENCANADOR OU BOMBEIRO HIDRÁULICO COM ENCARGOS COMPLEMENTARES</t>
  </si>
  <si>
    <t>AUXILIAR DE LABORATÓRIO COM ENCARGOS COMPLEMENTARES</t>
  </si>
  <si>
    <t>AUXILIAR DE MECÂNICO COM ENCARGOS COMPLEMENTARES</t>
  </si>
  <si>
    <t>AUXILIAR DE SERRALHEIRO COM ENCARGOS COMPLEMENTARES</t>
  </si>
  <si>
    <t>AUXILIAR DE SERVIÇOS GERAIS COM ENCARGOS COMPLEMENTARES</t>
  </si>
  <si>
    <t>AUXILIAR DE TOPÓGRAFO COM ENCARGOS COMPLEMENTARES</t>
  </si>
  <si>
    <t>AUXILIAR TÉCNICO DE ENGENHARIA COM ENCARGOS COMPLEMENTARES</t>
  </si>
  <si>
    <t>AZULEJISTA OU LADRILHISTA COM ENCARGOS COMPLEMENTARES</t>
  </si>
  <si>
    <t>BLASTER, DINAMITADOR OU CABO DE FOGO COM ENCARGOS COMPLEMENTARES</t>
  </si>
  <si>
    <t>CARPINTEIRO DE ESQUADRIA COM ENCARGOS COMPLEMENTARES</t>
  </si>
  <si>
    <t>CARPINTEIRO DE FORMAS COM ENCARGOS COMPLEMENTARES</t>
  </si>
  <si>
    <t>CAVOUQUEIRO OU OPERADOR PERFURATRIZ/ROMPEDOR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</si>
  <si>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</si>
  <si>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</si>
  <si>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</si>
  <si>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</si>
  <si>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</si>
  <si>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MACARIQUEIRO COM ENCARGOS COMPLEMENTARES</t>
  </si>
  <si>
    <t>MARCENEIRO COM ENCARGOS COMPLEMENTARES</t>
  </si>
  <si>
    <t>MARMORISTA/GRANITEIRO COM ENCARGOS COMPLEMENTARES</t>
  </si>
  <si>
    <t>MECÃNICO DE EQUIPAMENTOS PESADOS COM ENCARGOS COMPLEMENTARES</t>
  </si>
  <si>
    <t>MONTADOR (TUBO AÇO/EQUIPAMENTOS) COM ENCARGOS COMPLEMENTARES</t>
  </si>
  <si>
    <t>MONTADOR DE ESTRUTURA METÁLICA COM ENCARGOS COMPLEMENTARES</t>
  </si>
  <si>
    <t>MONTADOR ELETROMECÃNICO COM ENCARGOS COMPLEMENTARES</t>
  </si>
  <si>
    <t>MOTORISTA DE BASCULANTE COM ENCARGOS COMPLEMENTARES</t>
  </si>
  <si>
    <t>MOTORISTA DE CAMINHÃO COM ENCARGOS COMPLEMENTARES</t>
  </si>
  <si>
    <t>MOTORISTA DE CAMINHÃO E CARRETA COM ENCARGOS COMPLEMENTARES</t>
  </si>
  <si>
    <t>MOTORISTA OPERADOR DE MUNCK COM ENCARGOS COMPLEMENTARES</t>
  </si>
  <si>
    <t>NIVELADOR COM ENCARGOS COMPLEMENTARES</t>
  </si>
  <si>
    <t>OPERADOR DE BETONEIRA (CAMINHÃO) COM ENCARGOS COMPLEMENTARES</t>
  </si>
  <si>
    <t>OPERADOR DE COMPRESSOR OU COMPRESSORISTA COM ENCARGOS COMPLEMENTARES</t>
  </si>
  <si>
    <t>OPERADOR DE DEMARCADORA DE FAIXAS COM ENCARGOS COMPLEMENTARES</t>
  </si>
  <si>
    <t>OPERADOR DE ESCAVADEIRA COM ENCARGOS COMPLEMENTARES</t>
  </si>
  <si>
    <t>OPERADOR DE GUINCHO COM ENCARGOS COMPLEMENTARES</t>
  </si>
  <si>
    <t>OPERADOR DE GUINDASTE COM ENCARGOS COMPLEMENTARES</t>
  </si>
  <si>
    <t>OPERADOR DE MÁQUINAS E EQUIPAMENTOS COM ENCARGOS COMPLEMENTARES</t>
  </si>
  <si>
    <t>OPERADOR DE MARTELETE OU MARTELETEIRO COM ENCARGOS COMPLEMENTARES</t>
  </si>
  <si>
    <t>OPERADOR DE MOTO-ESCREIPER COM ENCARGOS COMPLEMENTARES</t>
  </si>
  <si>
    <t>OPERADOR DE MOTONIVELADORA COM ENCARGOS COMPLEMENTARES</t>
  </si>
  <si>
    <t>OPERADOR DE PÁ CARREGADEIRA COM ENCARGOS COMPLEMENTARES</t>
  </si>
  <si>
    <t>OPERADOR DE PAVIMENTADORA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</si>
  <si>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</si>
  <si>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</si>
  <si>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</si>
  <si>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</si>
  <si>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</si>
  <si>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PINTOR COM ENCARGOS COMPLEMENTARES</t>
  </si>
  <si>
    <t>PINTOR DE LETREIROS COM ENCARGOS COMPLEMENTARES</t>
  </si>
  <si>
    <t>PINTOR PARA TINTA EPÓXI COM ENCARGOS COMPLEMENTARES</t>
  </si>
  <si>
    <t>POCEIRO COM ENCARGOS COMPLEMENTARES</t>
  </si>
  <si>
    <t>RASTELEIRO COM ENCARGOS COMPLEMENTARES</t>
  </si>
  <si>
    <t>SERRALHEIRO COM ENCARGOS COMPLEMENTARES</t>
  </si>
  <si>
    <t>SOLDADOR COM ENCARGOS COMPLEMENTARES</t>
  </si>
  <si>
    <t>SOLDADOR A (PARA SOLDA A SER TESTADA COM RAIOS "X") COM ENCARGOS COMPLEMENTARES</t>
  </si>
  <si>
    <t>TÉCNICO DE LABORATÓRIO COM ENCARGOS COMPLEMENTARES</t>
  </si>
  <si>
    <t>TÉCNICO DE SONDAGEM COM ENCARGOS COMPLEMENTARES</t>
  </si>
  <si>
    <t>TELHADISTA COM ENCARGOS COMPLEMENTARES</t>
  </si>
  <si>
    <t>TRATORISTA COM ENCARGOS COMPLEMENTARES</t>
  </si>
  <si>
    <t>VIDRACEIRO COM ENCARGOS COMPLEMENTARES</t>
  </si>
  <si>
    <t>OPERADOR DE BETONEIRA ESTACIONÁRIA/MISTURADOR COM ENCARGOS COMPLEMENTARES</t>
  </si>
  <si>
    <t>JARDINEIRO COM ENCARGOS COMPLEMENTARES</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</si>
  <si>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</si>
  <si>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</si>
  <si>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</si>
  <si>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</si>
  <si>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</si>
  <si>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</si>
  <si>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</si>
  <si>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</si>
  <si>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</si>
  <si>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</si>
  <si>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</si>
  <si>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</si>
  <si>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</si>
  <si>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MOTORISTA DE CAMINHAO COM ENCARGOS COMPLEMENTARES</t>
  </si>
  <si>
    <t>ARQUITETO JUNIOR COM ENCARGOS COMPLEMENTARES</t>
  </si>
  <si>
    <t>ARQUITETO PLENO COM ENCARGOS COMPLEMENTARES</t>
  </si>
  <si>
    <t>ARQUITETO SENIOR COM ENCARGOS COMPLEMENTARES</t>
  </si>
  <si>
    <t>ENCARREGADO GERAL DE OBRAS COM ENCARGOS COMPLEMENTARES</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</si>
  <si>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</si>
  <si>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</si>
  <si>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</si>
  <si>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</si>
  <si>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</si>
  <si>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</si>
  <si>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</si>
  <si>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</si>
  <si>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</si>
  <si>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</si>
  <si>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</si>
  <si>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</si>
  <si>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</si>
  <si>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</si>
  <si>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</si>
  <si>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</si>
  <si>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</si>
  <si>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</si>
  <si>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</si>
  <si>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</si>
  <si>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</si>
  <si>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</si>
  <si>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</si>
  <si>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</si>
  <si>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</si>
  <si>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</si>
  <si>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</si>
  <si>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</si>
  <si>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</si>
  <si>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</si>
  <si>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</si>
  <si>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</si>
  <si>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</si>
  <si>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</si>
  <si>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</si>
  <si>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</si>
  <si>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</si>
  <si>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</si>
  <si>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</si>
  <si>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</si>
  <si>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</si>
  <si>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</si>
  <si>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</si>
  <si>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</si>
  <si>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</si>
  <si>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</si>
  <si>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</si>
  <si>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</si>
  <si>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</si>
  <si>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</si>
  <si>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</si>
  <si>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</si>
  <si>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</si>
  <si>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</si>
  <si>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</si>
  <si>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</si>
  <si>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</si>
  <si>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</si>
  <si>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</si>
  <si>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</si>
  <si>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</si>
  <si>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</si>
  <si>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</si>
  <si>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</si>
  <si>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</si>
  <si>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</si>
  <si>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</si>
  <si>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</si>
  <si>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</si>
  <si>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</si>
  <si>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</si>
  <si>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</si>
  <si>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</si>
  <si>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</si>
  <si>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</si>
  <si>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</si>
  <si>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</si>
  <si>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</si>
  <si>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</si>
  <si>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</si>
  <si>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</si>
  <si>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</si>
  <si>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</si>
  <si>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</si>
  <si>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</si>
  <si>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</si>
  <si>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</si>
  <si>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</si>
  <si>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</si>
  <si>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</si>
  <si>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</si>
  <si>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</si>
  <si>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</si>
  <si>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</si>
  <si>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</si>
  <si>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</si>
  <si>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</si>
  <si>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</si>
  <si>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CÓD</t>
  </si>
  <si>
    <t>COMPOSIÇÃO DE CUSTOS</t>
  </si>
  <si>
    <t>LOCALIDADE: 1070 - JOAO PESSOA</t>
  </si>
  <si>
    <t xml:space="preserve">CODIGO  </t>
  </si>
  <si>
    <t>DESCRICAO DO INSUMO</t>
  </si>
  <si>
    <t>ORIGEM DO PRECO</t>
  </si>
  <si>
    <t xml:space="preserve">C </t>
  </si>
  <si>
    <t xml:space="preserve">UN    </t>
  </si>
  <si>
    <t>CR</t>
  </si>
  <si>
    <t>AS</t>
  </si>
  <si>
    <t>SC25KG</t>
  </si>
  <si>
    <t>UND</t>
  </si>
  <si>
    <t>João Pessoa - PB</t>
  </si>
  <si>
    <t>LCL PROJETOS DE ENGENHARIA</t>
  </si>
  <si>
    <t>CEP: 58038-320</t>
  </si>
  <si>
    <t>Tel: 83  99924-4447</t>
  </si>
  <si>
    <t>CPF 068.978.614-05</t>
  </si>
  <si>
    <t>Código</t>
  </si>
  <si>
    <t>Descrição</t>
  </si>
  <si>
    <t>UND.</t>
  </si>
  <si>
    <t>Preço Unit</t>
  </si>
  <si>
    <t>BDI 26,15%</t>
  </si>
  <si>
    <t>01.000.01</t>
  </si>
  <si>
    <t>01.000.02</t>
  </si>
  <si>
    <t>01.000.03</t>
  </si>
  <si>
    <t>ha</t>
  </si>
  <si>
    <t>01.000.04</t>
  </si>
  <si>
    <t>01.000.05</t>
  </si>
  <si>
    <t>ud</t>
  </si>
  <si>
    <t>01.000.06</t>
  </si>
  <si>
    <t>01.100.00</t>
  </si>
  <si>
    <t>01.100.01</t>
  </si>
  <si>
    <t>m3</t>
  </si>
  <si>
    <t>01.100.02</t>
  </si>
  <si>
    <t>01.100.03</t>
  </si>
  <si>
    <t>01.100.04</t>
  </si>
  <si>
    <t>01.100.05</t>
  </si>
  <si>
    <t>01.100.06</t>
  </si>
  <si>
    <t>01.100.07</t>
  </si>
  <si>
    <t>01.100.08</t>
  </si>
  <si>
    <t>01.100.09</t>
  </si>
  <si>
    <t>01.100.10</t>
  </si>
  <si>
    <t>01.100.11</t>
  </si>
  <si>
    <t>01.100.12</t>
  </si>
  <si>
    <t>01.100.13</t>
  </si>
  <si>
    <t>01.100.14</t>
  </si>
  <si>
    <t>01.100.15</t>
  </si>
  <si>
    <t>01.100.16</t>
  </si>
  <si>
    <t>01.100.17</t>
  </si>
  <si>
    <t>01.100.18</t>
  </si>
  <si>
    <t>01.100.19</t>
  </si>
  <si>
    <t>01.100.20</t>
  </si>
  <si>
    <t>01.100.21</t>
  </si>
  <si>
    <t>01.100.22</t>
  </si>
  <si>
    <t>01.100.23</t>
  </si>
  <si>
    <t>01.100.24</t>
  </si>
  <si>
    <t>01.100.25</t>
  </si>
  <si>
    <t>01.101.00</t>
  </si>
  <si>
    <t>01.101.01</t>
  </si>
  <si>
    <t>01.101.02</t>
  </si>
  <si>
    <t>01.102.01</t>
  </si>
  <si>
    <t>01.102.02</t>
  </si>
  <si>
    <t>01.102.03</t>
  </si>
  <si>
    <t>01.200.01</t>
  </si>
  <si>
    <t>01.200.04</t>
  </si>
  <si>
    <t>01.400.02</t>
  </si>
  <si>
    <t>km</t>
  </si>
  <si>
    <t>01.401.00</t>
  </si>
  <si>
    <t>RECOMPOSICAO DE ACOSTAMENTO EXCLUSIVE TRANSP.SOLO</t>
  </si>
  <si>
    <t>01.401.01</t>
  </si>
  <si>
    <t>REVESTIMENTO PRIMARIO EXCLUSIVE APENAS TRANSPORTE</t>
  </si>
  <si>
    <t>01.510.00</t>
  </si>
  <si>
    <t>COMPACTACAO DE ATERRO 95% PN</t>
  </si>
  <si>
    <t>01.510.01</t>
  </si>
  <si>
    <t>01.510.02</t>
  </si>
  <si>
    <t>01.511.00</t>
  </si>
  <si>
    <t>01.999.03</t>
  </si>
  <si>
    <t>01.999.04</t>
  </si>
  <si>
    <t>t.km</t>
  </si>
  <si>
    <t>01.999.05</t>
  </si>
  <si>
    <t>01.999.06</t>
  </si>
  <si>
    <t>01.999.07</t>
  </si>
  <si>
    <t>02.000.00</t>
  </si>
  <si>
    <t>02.100.00</t>
  </si>
  <si>
    <t>02.200.00</t>
  </si>
  <si>
    <t>02.200.01</t>
  </si>
  <si>
    <t>02.200.02</t>
  </si>
  <si>
    <t>02.200.03</t>
  </si>
  <si>
    <t>02.200.04</t>
  </si>
  <si>
    <t>02.200.05</t>
  </si>
  <si>
    <t>02.200.06</t>
  </si>
  <si>
    <t>02.200.07</t>
  </si>
  <si>
    <t>02.210.00</t>
  </si>
  <si>
    <t>02.210.01</t>
  </si>
  <si>
    <t>02.210.02</t>
  </si>
  <si>
    <t>02.210.03</t>
  </si>
  <si>
    <t>02.210.04</t>
  </si>
  <si>
    <t>02.210.06</t>
  </si>
  <si>
    <t>02.220.00</t>
  </si>
  <si>
    <t>02.220.01</t>
  </si>
  <si>
    <t>02.220.03</t>
  </si>
  <si>
    <t>02.220.04</t>
  </si>
  <si>
    <t>02.220.05</t>
  </si>
  <si>
    <t>02.221.05</t>
  </si>
  <si>
    <t>02.221.06</t>
  </si>
  <si>
    <t>02.240.01</t>
  </si>
  <si>
    <t>02.240.02</t>
  </si>
  <si>
    <t>02.240.03</t>
  </si>
  <si>
    <t>02.240.04</t>
  </si>
  <si>
    <t>02.240.05</t>
  </si>
  <si>
    <t>02.240.06</t>
  </si>
  <si>
    <t>02.250.00</t>
  </si>
  <si>
    <t>02.260.00</t>
  </si>
  <si>
    <t>02.260.01</t>
  </si>
  <si>
    <t>02.300.00</t>
  </si>
  <si>
    <t>02.300.01</t>
  </si>
  <si>
    <t>02.300.02</t>
  </si>
  <si>
    <t>02.300.03</t>
  </si>
  <si>
    <t>02.300.04</t>
  </si>
  <si>
    <t>02.301.00</t>
  </si>
  <si>
    <t>02.400.01</t>
  </si>
  <si>
    <t>02.500.00</t>
  </si>
  <si>
    <t>02.500.01</t>
  </si>
  <si>
    <t>02.500.02</t>
  </si>
  <si>
    <t>02.501.00</t>
  </si>
  <si>
    <t>02.501.01</t>
  </si>
  <si>
    <t>02.530.00</t>
  </si>
  <si>
    <t>02.530.01</t>
  </si>
  <si>
    <t>02.530.02</t>
  </si>
  <si>
    <t>02.540.00</t>
  </si>
  <si>
    <t>02.540.01</t>
  </si>
  <si>
    <t>02.540.02</t>
  </si>
  <si>
    <t>02.540.03</t>
  </si>
  <si>
    <t>02.540.04</t>
  </si>
  <si>
    <t>02.702.00</t>
  </si>
  <si>
    <t>02.702.01</t>
  </si>
  <si>
    <t>02.702.02</t>
  </si>
  <si>
    <t>02.900.01</t>
  </si>
  <si>
    <t>02.900.02</t>
  </si>
  <si>
    <t>02.900.03</t>
  </si>
  <si>
    <t>02.900.04</t>
  </si>
  <si>
    <t>02.900.05</t>
  </si>
  <si>
    <t>02.900.06</t>
  </si>
  <si>
    <t>02.900.07</t>
  </si>
  <si>
    <t>02.999.00</t>
  </si>
  <si>
    <t>02.999.01</t>
  </si>
  <si>
    <t>02.999.03</t>
  </si>
  <si>
    <t>02.999.04</t>
  </si>
  <si>
    <t>02.999.05</t>
  </si>
  <si>
    <t>02.999.06</t>
  </si>
  <si>
    <t>02.999.07</t>
  </si>
  <si>
    <t>02.999.09</t>
  </si>
  <si>
    <t>02.999.10</t>
  </si>
  <si>
    <t>02.999.12</t>
  </si>
  <si>
    <t>02.999.14</t>
  </si>
  <si>
    <t>02.999.15</t>
  </si>
  <si>
    <t>02.999.16</t>
  </si>
  <si>
    <t>02.999.17</t>
  </si>
  <si>
    <t>l</t>
  </si>
  <si>
    <t>02.999.18</t>
  </si>
  <si>
    <t>02.999.21</t>
  </si>
  <si>
    <t>02.999.22</t>
  </si>
  <si>
    <t>02.999.23</t>
  </si>
  <si>
    <t>02.999.24</t>
  </si>
  <si>
    <t>02.999.25</t>
  </si>
  <si>
    <t>02.999.26</t>
  </si>
  <si>
    <t>02.999.27</t>
  </si>
  <si>
    <t>02.999.28</t>
  </si>
  <si>
    <t>02.999.29</t>
  </si>
  <si>
    <t>02.999.30</t>
  </si>
  <si>
    <t>02.999.31</t>
  </si>
  <si>
    <t>02.999.32</t>
  </si>
  <si>
    <t>02.999.34</t>
  </si>
  <si>
    <t>03.000.00</t>
  </si>
  <si>
    <t>03.001.00</t>
  </si>
  <si>
    <t>03.001.01</t>
  </si>
  <si>
    <t>03.200.00</t>
  </si>
  <si>
    <t>03.300.01</t>
  </si>
  <si>
    <t>03.300.02</t>
  </si>
  <si>
    <t>03.300.03</t>
  </si>
  <si>
    <t>03.300.04</t>
  </si>
  <si>
    <t>03.310.01</t>
  </si>
  <si>
    <t>03.310.02</t>
  </si>
  <si>
    <t>03.321.00</t>
  </si>
  <si>
    <t>03.321.01</t>
  </si>
  <si>
    <t>03.322.00</t>
  </si>
  <si>
    <t>03.322.01</t>
  </si>
  <si>
    <t>03.322.02</t>
  </si>
  <si>
    <t>03.323.00</t>
  </si>
  <si>
    <t>03.323.01</t>
  </si>
  <si>
    <t>03.324.00</t>
  </si>
  <si>
    <t>03.324.01</t>
  </si>
  <si>
    <t>03.325.00</t>
  </si>
  <si>
    <t>03.325.01</t>
  </si>
  <si>
    <t>03.326.00</t>
  </si>
  <si>
    <t>03.326.01</t>
  </si>
  <si>
    <t>03.327.00</t>
  </si>
  <si>
    <t>03.327.01</t>
  </si>
  <si>
    <t>03.339.00</t>
  </si>
  <si>
    <t>03.340.00</t>
  </si>
  <si>
    <t>03.340.01</t>
  </si>
  <si>
    <t>03.349.01</t>
  </si>
  <si>
    <t>03.349.02</t>
  </si>
  <si>
    <t>03.353.00</t>
  </si>
  <si>
    <t>kg</t>
  </si>
  <si>
    <t>03.353.01</t>
  </si>
  <si>
    <t>03.353.02</t>
  </si>
  <si>
    <t>03.370.00</t>
  </si>
  <si>
    <t>03.370.01</t>
  </si>
  <si>
    <t>03.370.04</t>
  </si>
  <si>
    <t>03.372.00</t>
  </si>
  <si>
    <t>03.400.00</t>
  </si>
  <si>
    <t>03.400.01</t>
  </si>
  <si>
    <t>03.400.02</t>
  </si>
  <si>
    <t>03.400.03</t>
  </si>
  <si>
    <t>03.410.00</t>
  </si>
  <si>
    <t>03.410.01</t>
  </si>
  <si>
    <t>03.410.02</t>
  </si>
  <si>
    <t>03.410.03</t>
  </si>
  <si>
    <t>03.410.04</t>
  </si>
  <si>
    <t>03.410.05</t>
  </si>
  <si>
    <t>03.410.06</t>
  </si>
  <si>
    <t>03.411.00</t>
  </si>
  <si>
    <t>03.411.01</t>
  </si>
  <si>
    <t>03.411.02</t>
  </si>
  <si>
    <t>03.411.03</t>
  </si>
  <si>
    <t>03.411.04</t>
  </si>
  <si>
    <t>03.411.05</t>
  </si>
  <si>
    <t>03.411.06</t>
  </si>
  <si>
    <t>03.411.07</t>
  </si>
  <si>
    <t>03.510.00</t>
  </si>
  <si>
    <t>03.700.01</t>
  </si>
  <si>
    <t>03.700.02</t>
  </si>
  <si>
    <t>03.910.00</t>
  </si>
  <si>
    <t>03.911.00</t>
  </si>
  <si>
    <t>03.920.01</t>
  </si>
  <si>
    <t>03.920.02</t>
  </si>
  <si>
    <t>03.920.03</t>
  </si>
  <si>
    <t>03.920.04</t>
  </si>
  <si>
    <t>03.920.05</t>
  </si>
  <si>
    <t>03.940.00</t>
  </si>
  <si>
    <t>03.940.01</t>
  </si>
  <si>
    <t>03.951.01</t>
  </si>
  <si>
    <t>03.951.02</t>
  </si>
  <si>
    <t>03.991.01</t>
  </si>
  <si>
    <t>03.991.02</t>
  </si>
  <si>
    <t>03.999.00</t>
  </si>
  <si>
    <t>03.999.01</t>
  </si>
  <si>
    <t>03.999.02</t>
  </si>
  <si>
    <t>h</t>
  </si>
  <si>
    <t>03.999.03</t>
  </si>
  <si>
    <t>03.999.04</t>
  </si>
  <si>
    <t>03.999.05</t>
  </si>
  <si>
    <t>03.999.06</t>
  </si>
  <si>
    <t>03.999.07</t>
  </si>
  <si>
    <t>03.999.08</t>
  </si>
  <si>
    <t>03.999.09</t>
  </si>
  <si>
    <t>03.999.10</t>
  </si>
  <si>
    <t>04.000.01</t>
  </si>
  <si>
    <t>04.000.03</t>
  </si>
  <si>
    <t>04.000.05</t>
  </si>
  <si>
    <t>04.010.00</t>
  </si>
  <si>
    <t>04.010.01</t>
  </si>
  <si>
    <t>04.020.00</t>
  </si>
  <si>
    <t>04.020.01</t>
  </si>
  <si>
    <t>04.030.01</t>
  </si>
  <si>
    <t>04.030.02</t>
  </si>
  <si>
    <t>04.030.03</t>
  </si>
  <si>
    <t>04.100.00</t>
  </si>
  <si>
    <t>04.100.01</t>
  </si>
  <si>
    <t>04.100.02</t>
  </si>
  <si>
    <t>04.100.03</t>
  </si>
  <si>
    <t>04.100.04</t>
  </si>
  <si>
    <t>04.101.01</t>
  </si>
  <si>
    <t>04.101.02</t>
  </si>
  <si>
    <t>04.101.03</t>
  </si>
  <si>
    <t>04.101.04</t>
  </si>
  <si>
    <t>04.111.01</t>
  </si>
  <si>
    <t>04.111.02</t>
  </si>
  <si>
    <t>04.111.03</t>
  </si>
  <si>
    <t>04.111.04</t>
  </si>
  <si>
    <t>04.121.01</t>
  </si>
  <si>
    <t>04.121.02</t>
  </si>
  <si>
    <t>04.200.00</t>
  </si>
  <si>
    <t>04.300.01</t>
  </si>
  <si>
    <t>04.300.02</t>
  </si>
  <si>
    <t>04.300.03</t>
  </si>
  <si>
    <t>04.300.04</t>
  </si>
  <si>
    <t>04.310.01</t>
  </si>
  <si>
    <t>04.310.02</t>
  </si>
  <si>
    <t>04.321.00</t>
  </si>
  <si>
    <t>04.321.01</t>
  </si>
  <si>
    <t>04.322.00</t>
  </si>
  <si>
    <t>04.322.01</t>
  </si>
  <si>
    <t>04.323.00</t>
  </si>
  <si>
    <t>04.340.00</t>
  </si>
  <si>
    <t>04.340.01</t>
  </si>
  <si>
    <t>04.349.01</t>
  </si>
  <si>
    <t>04.349.02</t>
  </si>
  <si>
    <t>04.350.00</t>
  </si>
  <si>
    <t>04.370.00</t>
  </si>
  <si>
    <t>04.370.01</t>
  </si>
  <si>
    <t>04.370.03</t>
  </si>
  <si>
    <t>04.370.04</t>
  </si>
  <si>
    <t>04.370.05</t>
  </si>
  <si>
    <t>04.401.01</t>
  </si>
  <si>
    <t>04.401.02</t>
  </si>
  <si>
    <t>04.401.03</t>
  </si>
  <si>
    <t>04.401.04</t>
  </si>
  <si>
    <t>04.401.05</t>
  </si>
  <si>
    <t>04.401.06</t>
  </si>
  <si>
    <t>04.500.00</t>
  </si>
  <si>
    <t>04.501.00</t>
  </si>
  <si>
    <t>04.500.01</t>
  </si>
  <si>
    <t>04.900.00</t>
  </si>
  <si>
    <t>04.900.03</t>
  </si>
  <si>
    <t>04.900.04</t>
  </si>
  <si>
    <t>04.900.05</t>
  </si>
  <si>
    <t>04.900.06</t>
  </si>
  <si>
    <t>04.910.01</t>
  </si>
  <si>
    <t>04.910.03</t>
  </si>
  <si>
    <t>04.910.04</t>
  </si>
  <si>
    <t>04.930.00</t>
  </si>
  <si>
    <t>04.930.01</t>
  </si>
  <si>
    <t>04.930.02</t>
  </si>
  <si>
    <t>04.930.03</t>
  </si>
  <si>
    <t>04.930.06</t>
  </si>
  <si>
    <t>04.930.11</t>
  </si>
  <si>
    <t>04.930.12</t>
  </si>
  <si>
    <t>04.930.13</t>
  </si>
  <si>
    <t>04.930.14</t>
  </si>
  <si>
    <t>04.940.00</t>
  </si>
  <si>
    <t>04.940.01</t>
  </si>
  <si>
    <t>04.940.02</t>
  </si>
  <si>
    <t>04.942.00</t>
  </si>
  <si>
    <t>04.942.01</t>
  </si>
  <si>
    <t>04.942.02</t>
  </si>
  <si>
    <t>04.942.03</t>
  </si>
  <si>
    <t>04.942.04</t>
  </si>
  <si>
    <t>04.942.05</t>
  </si>
  <si>
    <t>04.942.06</t>
  </si>
  <si>
    <t>04.999.00</t>
  </si>
  <si>
    <t>04.999.01</t>
  </si>
  <si>
    <t>04.999.02</t>
  </si>
  <si>
    <t>04.999.03</t>
  </si>
  <si>
    <t>04.999.05</t>
  </si>
  <si>
    <t>04.999.06</t>
  </si>
  <si>
    <t>04.999.07</t>
  </si>
  <si>
    <t>04.999.08</t>
  </si>
  <si>
    <t>04.999.09</t>
  </si>
  <si>
    <t>04.999.10</t>
  </si>
  <si>
    <t>04.999.11</t>
  </si>
  <si>
    <t>04.999.12</t>
  </si>
  <si>
    <t>04.999.13</t>
  </si>
  <si>
    <t>04.999.15</t>
  </si>
  <si>
    <t>04.999.23</t>
  </si>
  <si>
    <t>04.999.24</t>
  </si>
  <si>
    <t>04.999.25</t>
  </si>
  <si>
    <t>REATERRO C/APROVEITAMENTO DE MATERIAL ESCAVADO</t>
  </si>
  <si>
    <t>04.999.26</t>
  </si>
  <si>
    <t>04.999.27</t>
  </si>
  <si>
    <t>04.999.28</t>
  </si>
  <si>
    <t>LIMPEZA MANUAL DE CALHAS</t>
  </si>
  <si>
    <t>04.999.29</t>
  </si>
  <si>
    <t>04.999.30</t>
  </si>
  <si>
    <t>04.999.31</t>
  </si>
  <si>
    <t>05.000.00</t>
  </si>
  <si>
    <t>05.000.01</t>
  </si>
  <si>
    <t>05.001.00</t>
  </si>
  <si>
    <t>05.001.01</t>
  </si>
  <si>
    <t>05.002.00</t>
  </si>
  <si>
    <t>05.100.00</t>
  </si>
  <si>
    <t>05.100.01</t>
  </si>
  <si>
    <t>05.100.02</t>
  </si>
  <si>
    <t>05.200.00</t>
  </si>
  <si>
    <t>05.201.00</t>
  </si>
  <si>
    <t>05.999.00</t>
  </si>
  <si>
    <t>05.999.01</t>
  </si>
  <si>
    <t>06.000.00</t>
  </si>
  <si>
    <t>06.000.01</t>
  </si>
  <si>
    <t>06.000.02</t>
  </si>
  <si>
    <t>06.100.00</t>
  </si>
  <si>
    <t>06.100.01</t>
  </si>
  <si>
    <t>06.101.00</t>
  </si>
  <si>
    <t>06.200.01</t>
  </si>
  <si>
    <t>06.200.02</t>
  </si>
  <si>
    <t>06.200.03</t>
  </si>
  <si>
    <t>06.200.04</t>
  </si>
  <si>
    <t>06.200.05</t>
  </si>
  <si>
    <t>06.200.06</t>
  </si>
  <si>
    <t>06.200.07</t>
  </si>
  <si>
    <t>06.200.08</t>
  </si>
  <si>
    <t>06.200.09</t>
  </si>
  <si>
    <t>06.200.10</t>
  </si>
  <si>
    <t>06.200.11</t>
  </si>
  <si>
    <t>06.200.12</t>
  </si>
  <si>
    <t>06.200.13</t>
  </si>
  <si>
    <t>06.200.14</t>
  </si>
  <si>
    <t>06.201.00</t>
  </si>
  <si>
    <t>06.240.00</t>
  </si>
  <si>
    <t>06.240.01</t>
  </si>
  <si>
    <t>06.410.00</t>
  </si>
  <si>
    <t>06.410.01</t>
  </si>
  <si>
    <t>06.410.02</t>
  </si>
  <si>
    <t>06.410.03</t>
  </si>
  <si>
    <t>06.410.04</t>
  </si>
  <si>
    <t>06.410.05</t>
  </si>
  <si>
    <t>06.410.06</t>
  </si>
  <si>
    <t>06.410.07</t>
  </si>
  <si>
    <t>06.410.08</t>
  </si>
  <si>
    <t>06.411.00</t>
  </si>
  <si>
    <t>06.411.01</t>
  </si>
  <si>
    <t>07.000.00</t>
  </si>
  <si>
    <t>07.000.07</t>
  </si>
  <si>
    <t>07.000.02</t>
  </si>
  <si>
    <t>09.100.00</t>
  </si>
  <si>
    <t>h/hm</t>
  </si>
  <si>
    <t>11.000.00</t>
  </si>
  <si>
    <t>11.000.01</t>
  </si>
  <si>
    <t>11.000.02</t>
  </si>
  <si>
    <t>11.000.03</t>
  </si>
  <si>
    <t>11.000.04</t>
  </si>
  <si>
    <t>11.000.05</t>
  </si>
  <si>
    <t>11.000.06</t>
  </si>
  <si>
    <t>TIPO</t>
  </si>
  <si>
    <t>A1</t>
  </si>
  <si>
    <t>A2</t>
  </si>
  <si>
    <t>A3</t>
  </si>
  <si>
    <t>CONCEDENTE:</t>
  </si>
  <si>
    <t>DESCRIÇÃO</t>
  </si>
  <si>
    <t>SERVIÇO</t>
  </si>
  <si>
    <t>UNID</t>
  </si>
  <si>
    <t>DADOS</t>
  </si>
  <si>
    <t>X1</t>
  </si>
  <si>
    <t>X2</t>
  </si>
  <si>
    <t>Y1</t>
  </si>
  <si>
    <t>Y2</t>
  </si>
  <si>
    <t>Z1</t>
  </si>
  <si>
    <t>Z2</t>
  </si>
  <si>
    <t>RESULTADO</t>
  </si>
  <si>
    <t>PARCIAL</t>
  </si>
  <si>
    <t>GERAL</t>
  </si>
  <si>
    <t>(*)</t>
  </si>
  <si>
    <t>(*) COLAR TIMBRE DA PREFEITURA</t>
  </si>
  <si>
    <t>(*) PREENCHER NÚMERO DE CONTRATO</t>
  </si>
  <si>
    <t>(*) PREENCHER OBJETO</t>
  </si>
  <si>
    <t>1.2</t>
  </si>
  <si>
    <t>VEZ</t>
  </si>
  <si>
    <t>(*) PREENCHER MINISTÉRIO</t>
  </si>
  <si>
    <t>ITEM BASE</t>
  </si>
  <si>
    <t>Percentual de contrapartida:</t>
  </si>
  <si>
    <t>Cronograma Físico-Financeiro Individual/Global - Contrapartida Financeira</t>
  </si>
  <si>
    <t>PLANILHA ORÇAMENTÁRIA RESUMO</t>
  </si>
  <si>
    <t>Diversas Ruas</t>
  </si>
  <si>
    <t>Percentual União</t>
  </si>
  <si>
    <t>Valor do Repasse</t>
  </si>
  <si>
    <t>Valor da Contrapartida</t>
  </si>
  <si>
    <t>Valor do Investimento</t>
  </si>
  <si>
    <t>PREENCHER APENAS AS COLUNAS DE PERCENTUAL</t>
  </si>
  <si>
    <t>TESTE</t>
  </si>
  <si>
    <t>Resp. Técnico (CREA e assinatura do responsável)</t>
  </si>
  <si>
    <t>Mês 04</t>
  </si>
  <si>
    <t>Mês 05</t>
  </si>
  <si>
    <t>N*</t>
  </si>
  <si>
    <t>Antenor Navarro</t>
  </si>
  <si>
    <t>6°44’</t>
  </si>
  <si>
    <t>38°27’</t>
  </si>
  <si>
    <t>(65-94)</t>
  </si>
  <si>
    <t>Barra de Santa Rosa</t>
  </si>
  <si>
    <t>6°43’</t>
  </si>
  <si>
    <t>36°04’</t>
  </si>
  <si>
    <t>(65-89)</t>
  </si>
  <si>
    <t>Bonito de Santa Fé</t>
  </si>
  <si>
    <t>7°19’</t>
  </si>
  <si>
    <t>38°31’</t>
  </si>
  <si>
    <t>(67-94)</t>
  </si>
  <si>
    <t>Campina Grande</t>
  </si>
  <si>
    <t>7°14’</t>
  </si>
  <si>
    <t>35°52’</t>
  </si>
  <si>
    <t>Catolé do Rocha</t>
  </si>
  <si>
    <t>6°21’</t>
  </si>
  <si>
    <t>37°45’</t>
  </si>
  <si>
    <t>(63-92)</t>
  </si>
  <si>
    <t>Guarabira</t>
  </si>
  <si>
    <t>6°50’</t>
  </si>
  <si>
    <t>35°29’</t>
  </si>
  <si>
    <t>(65-81)</t>
  </si>
  <si>
    <t>Taperoá</t>
  </si>
  <si>
    <t>7°12’</t>
  </si>
  <si>
    <t>36°50’</t>
  </si>
  <si>
    <t>(63-93)</t>
  </si>
  <si>
    <t>Teixeira</t>
  </si>
  <si>
    <t>7°13’</t>
  </si>
  <si>
    <t>37°15’</t>
  </si>
  <si>
    <t>(63-85)</t>
  </si>
  <si>
    <t>Seridó</t>
  </si>
  <si>
    <t>6°51’</t>
  </si>
  <si>
    <t>36°25’</t>
  </si>
  <si>
    <t>(79-94)</t>
  </si>
  <si>
    <t>Itaporanga</t>
  </si>
  <si>
    <t>38°09’</t>
  </si>
  <si>
    <t>(65-83)</t>
  </si>
  <si>
    <t>João Pessoa</t>
  </si>
  <si>
    <t>7°08’</t>
  </si>
  <si>
    <t>34°53’</t>
  </si>
  <si>
    <t>(81-86)</t>
  </si>
  <si>
    <t>Monteiro</t>
  </si>
  <si>
    <t>7°52’</t>
  </si>
  <si>
    <t>37°07’</t>
  </si>
  <si>
    <t>(67-86)</t>
  </si>
  <si>
    <t>Patos</t>
  </si>
  <si>
    <t>7°01’</t>
  </si>
  <si>
    <t>37°17’</t>
  </si>
  <si>
    <t>(65-87)</t>
  </si>
  <si>
    <t>Bacia Experimental de Sumé</t>
  </si>
  <si>
    <t>7°43’</t>
  </si>
  <si>
    <t>36°57’</t>
  </si>
  <si>
    <t>(84-92)</t>
  </si>
  <si>
    <t>São Gonçalo</t>
  </si>
  <si>
    <t>38°19’</t>
  </si>
  <si>
    <t>(81-87)</t>
  </si>
  <si>
    <t>Previsto</t>
  </si>
  <si>
    <t>Orçado</t>
  </si>
  <si>
    <t>Diferença</t>
  </si>
  <si>
    <t>Preencher com o(s) valore(s) do(s) convênio(s)</t>
  </si>
  <si>
    <t>3.6</t>
  </si>
  <si>
    <t>Convênio</t>
  </si>
  <si>
    <t>Percentual Projeto</t>
  </si>
  <si>
    <t>2.2</t>
  </si>
  <si>
    <t>Valor Projeto</t>
  </si>
  <si>
    <t>Valor Residual do Convênio</t>
  </si>
  <si>
    <t>PREÇO UNIT</t>
  </si>
  <si>
    <t>Mês 07</t>
  </si>
  <si>
    <t>Mês 08</t>
  </si>
  <si>
    <t>3.7</t>
  </si>
  <si>
    <t>Impostos (I) - PIS, COFINS, CPRB, ISSQN</t>
  </si>
  <si>
    <r>
      <t xml:space="preserve">Os valores % informados se enquadram nos limites do Acordão 2622/2013-TCU-Plenário </t>
    </r>
    <r>
      <rPr>
        <u/>
        <sz val="11"/>
        <rFont val="Calibri"/>
        <family val="2"/>
        <scheme val="minor"/>
      </rPr>
      <t>(CPRB desconsiderado)</t>
    </r>
  </si>
  <si>
    <t>Descrição da Composição</t>
  </si>
  <si>
    <t>Unid</t>
  </si>
  <si>
    <t>Quant</t>
  </si>
  <si>
    <t>Custo Unit,</t>
  </si>
  <si>
    <t>Custo Total</t>
  </si>
  <si>
    <t>R$/m2</t>
  </si>
  <si>
    <t>Valor unitário do Projeto</t>
  </si>
  <si>
    <t>CUSTO</t>
  </si>
  <si>
    <t>CREA 160 814 689 - 8</t>
  </si>
  <si>
    <t>NÍVEL</t>
  </si>
  <si>
    <t>VIGÊNCIA:</t>
  </si>
  <si>
    <t>S.M.</t>
  </si>
  <si>
    <t>R$</t>
  </si>
  <si>
    <t>4.3</t>
  </si>
  <si>
    <t>4.4</t>
  </si>
  <si>
    <t>COMPRIMENTO MEIO-FIO</t>
  </si>
  <si>
    <t>L1</t>
  </si>
  <si>
    <t>L2</t>
  </si>
  <si>
    <t>L3</t>
  </si>
  <si>
    <t>L4</t>
  </si>
  <si>
    <t>L5</t>
  </si>
  <si>
    <t>L6</t>
  </si>
  <si>
    <t>L7</t>
  </si>
  <si>
    <t>L8</t>
  </si>
  <si>
    <t>ÁREA INTERTRAVADO COLORIDO</t>
  </si>
  <si>
    <t>L9</t>
  </si>
  <si>
    <t>L10</t>
  </si>
  <si>
    <t>L11</t>
  </si>
  <si>
    <t>L12</t>
  </si>
  <si>
    <t>L13</t>
  </si>
  <si>
    <t>ÁREA TOTAL</t>
  </si>
  <si>
    <t>ÁREA INTERTRAVADO NATURAL</t>
  </si>
  <si>
    <t>ÁREA GRAMA</t>
  </si>
  <si>
    <t>COTAÇÃO</t>
  </si>
  <si>
    <t>DESCRIÇÃO/FONTE</t>
  </si>
  <si>
    <t>COTAÇÃO DE INSUMOS (MEDIANA)</t>
  </si>
  <si>
    <t>FORNEC E/OU ASSENT DE TUBO DE ACO COM JUNTA SOLDADA</t>
  </si>
  <si>
    <t>FORNEC E/OU ASSENT DE TUBO PVC DEFOFO COM JUNTA ELASTICA</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</si>
  <si>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</si>
  <si>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</si>
  <si>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</si>
  <si>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</si>
  <si>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</si>
  <si>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</si>
  <si>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</si>
  <si>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</si>
  <si>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</si>
  <si>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</si>
  <si>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</si>
  <si>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</si>
  <si>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PROTECAO DE SUPERFICIE COM ARGAMASSA</t>
  </si>
  <si>
    <t>INSTALACAO DE LOGICA</t>
  </si>
  <si>
    <t>ALAMBRADO EM MOURÕES DE CONCRETO, COM TELA DE ARAME GALVANIZADO (INCLUSIVE MURETA EM CONCRETO). AF_05/2018</t>
  </si>
  <si>
    <t>Eng. Responsável: Lincoln Cartaxo de Lira Júnior</t>
  </si>
  <si>
    <t>3.13</t>
  </si>
  <si>
    <t>3.14</t>
  </si>
  <si>
    <t>3.15</t>
  </si>
  <si>
    <t>3.16</t>
  </si>
  <si>
    <t>3.20</t>
  </si>
  <si>
    <t>3.21</t>
  </si>
  <si>
    <t>01.000.07</t>
  </si>
  <si>
    <t>06.240.02</t>
  </si>
  <si>
    <t xml:space="preserve"> </t>
  </si>
  <si>
    <t>3.22</t>
  </si>
  <si>
    <t>M2XMES</t>
  </si>
  <si>
    <t>FLOREIRA DO PORTAL</t>
  </si>
  <si>
    <t>USINA DE MISTURA ASFÁLTICA À QUENTE, TIPO CONTRA FLUXO, PROD 100 A 140 TON/HORA - CHP DIURNO. AF_12/2019</t>
  </si>
  <si>
    <t>USINA DE ASFALTO, TIPO GRAVIMÉTRICA, PROD 150 TON/HORA - CHP DIURNO. AF_12/2019</t>
  </si>
  <si>
    <t>USINA DE MISTURA ASFÁLTICA À QUENTE, TIPO CONTRA FLUXO, PROD 100 A 140 TON/HORA - CHI DIURNO. AF_12/2019</t>
  </si>
  <si>
    <t>USINA DE ASFALTO, TIPO GRAVIMÉTRICA, PROD 150 TON/HORA - CHI DIURNO. AF_12/2019</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</si>
  <si>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</si>
  <si>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</si>
  <si>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</si>
  <si>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</si>
  <si>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</si>
  <si>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</si>
  <si>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</si>
  <si>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</si>
  <si>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INSTALAÇÃO DE TESOURA (INTEIRA OU MEIA), BIAPOIADA, EM MADEIRA NÃO APARELHADA, PARA VÃOS MAIORES OU IGUAIS A 3,0 M E MENORES QUE 6,0 M, INCLUSO IÇAMENTO. AF_07/2019</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</si>
  <si>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</si>
  <si>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</si>
  <si>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BIAPOIADA, EM MADEIRA NÃO APARELHADA, PARA VÃOS MAIORES OU IGUAIS A 10,0 M E MENORES QUE 12,0 M, INCLUSO IÇAMENTO. AF_07/2019</t>
  </si>
  <si>
    <t>TRAMA DE MADEIRA COMPOSTA POR RIPAS, CAIBROS E TERÇAS PARA TELHADOS DE ATÉ 2 ÁGUAS PARA TELHA DE ENCAIXE DE CERÂMICA OU DE CONCRETO, INCLUSO TRANSPORTE VERTICAL. AF_07/2019</t>
  </si>
  <si>
    <t>TRAMA DE MADEIRA COMPOSTA POR RIPAS, CAIBROS E TERÇAS PARA TELHADOS DE MAIS QUE 2 ÁGUAS PARA TELHA DE ENCAIXE DE CERÂMICA OU DE CONCRETO,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</si>
  <si>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</si>
  <si>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</si>
  <si>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AF_07/2019</t>
  </si>
  <si>
    <t>TRAMA DE MADEIRA COMPOSTA POR TERÇAS PARA TELHADOS DE ATÉ 2 ÁGUAS PARA TELHA ESTRUTURAL DE FIBROCIMENTO, INCLUSO TRANSPORTE VERTICAL. AF_07/2019</t>
  </si>
  <si>
    <t>FABRICAÇÃO E INSTALAÇÃO DE TESOURA INTEIRA EM MADEIRA NÃO APARELHADA, VÃO DE 3 M, PARA TELHA CERÂMICA OU DE CONCRETO, INCLUSO IÇAMENTO. AF_07/2019</t>
  </si>
  <si>
    <t>FABRICAÇÃO E INSTALAÇÃO DE TESOURA INTEIRA EM MADEIRA NÃO APARELHADA, VÃO DE 4 M, PARA TELHA CERÂMICA OU DE CONCRETO, INCLUSO IÇAMENTO. AF_07/2019</t>
  </si>
  <si>
    <t>FABRICAÇÃO E INSTALAÇÃO DE TESOURA INTEIRA EM MADEIRA NÃO APARELHADA, VÃO DE 5 M, PARA TELHA CERÂMICA OU DE CONCRETO, INCLUSO IÇAMENTO. AF_07/2019</t>
  </si>
  <si>
    <t>FABRICAÇÃO E INSTALAÇÃO DE TESOURA INTEIRA EM MADEIRA NÃO APARELHADA, VÃO DE 6 M, PARA TELHA CERÂMICA OU DE CONCRETO, INCLUSO IÇAMENTO. AF_07/2019</t>
  </si>
  <si>
    <t>FABRICAÇÃO E INSTALAÇÃO DE TESOURA INTEIRA EM MADEIRA NÃO APARELHADA, VÃO DE 7 M, PARA TELHA CERÂMICA OU DE CONCRETO, INCLUSO IÇAMENTO. AF_07/2019</t>
  </si>
  <si>
    <t>FABRICAÇÃO E INSTALAÇÃO DE TESOURA INTEIRA EM MADEIRA NÃO APARELHADA, VÃO DE 8 M, PARA TELHA CERÂMICA OU DE CONCRETO, INCLUSO IÇAMENTO. AF_07/2019</t>
  </si>
  <si>
    <t>FABRICAÇÃO E INSTALAÇÃO DE TESOURA INTEIRA EM MADEIRA NÃO APARELHADA, VÃO DE 9 M, PARA TELHA CERÂMICA OU DE CONCRETO, INCLUSO IÇAMENTO. AF_07/2019</t>
  </si>
  <si>
    <t>FABRICAÇÃO E INSTALAÇÃO DE TESOURA INTEIRA EM MADEIRA NÃO APARELHADA, VÃO DE 10 M, PARA TELHA CERÂMICA OU DE CONCRETO, INCLUSO IÇAMENTO. AF_07/2019</t>
  </si>
  <si>
    <t>FABRICAÇÃO E INSTALAÇÃO DE TESOURA INTEIRA EM MADEIRA NÃO APARELHADA, VÃO DE 11 M, PARA TELHA CERÂMICA OU DE CONCRETO, INCLUSO IÇAMENTO. AF_07/2019</t>
  </si>
  <si>
    <t>FABRICAÇÃO E INSTALAÇÃO DE TESOURA INTEIRA EM MADEIRA NÃO APARELHADA, VÃO DE 12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</si>
  <si>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</si>
  <si>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</si>
  <si>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</si>
  <si>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</si>
  <si>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</si>
  <si>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</si>
  <si>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ONDULADA DE FIBROCIMENTO, METÁLICA, PLÁSTICA OU TERMOACÚSTICA,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</si>
  <si>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</si>
  <si>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</si>
  <si>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ONDULADA DE FIBROCIMENTO, METÁLICA, PLÁSTICA OU TERMOACÚSTICA,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</si>
  <si>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</si>
  <si>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</si>
  <si>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</si>
  <si>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</si>
  <si>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</si>
  <si>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</si>
  <si>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</si>
  <si>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</si>
  <si>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</si>
  <si>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</si>
  <si>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</si>
  <si>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</si>
  <si>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</si>
  <si>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</si>
  <si>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</si>
  <si>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</si>
  <si>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TELHAMENTO COM TELHA DE CONCRETO DE ENCAIXE, COM ATÉ 2 ÁGUAS, INCLUSO TRANSPORTE VERTICAL. AF_07/2019</t>
  </si>
  <si>
    <t>TELHAMENTO COM TELHA DE CONCRETO DE ENCAIXE,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</si>
  <si>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</si>
  <si>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</si>
  <si>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</si>
  <si>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</si>
  <si>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EMBOÇAMENTO COM ARGAMASSA TRAÇO 1:2:9 (CIMENTO, CAL E AREIA). AF_07/2019</t>
  </si>
  <si>
    <t>SUBCOBERTURA COM MANTA PLÁSTICA REVESTIDA POR PELÍCULA DE ALUMÍNO, INCLUSO TRANSPORTE VERTICAL. AF_07/2019</t>
  </si>
  <si>
    <t>AMARRAÇÃO DE TELHAS CERÂMICAS OU DE CONCRETO.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</si>
  <si>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</si>
  <si>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</si>
  <si>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</si>
  <si>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</si>
  <si>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</si>
  <si>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</si>
  <si>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</si>
  <si>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</si>
  <si>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ONDULADA DE FIBROCIMENTO E = 6 MM, COM RECOBRIMENTO LATERAL DE 1/4 DE ONDA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</si>
  <si>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</si>
  <si>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DE AÇO/ALUMÍNIO E = 0,5 MM, COM ATÉ 2 ÁGUAS, INCLUSO IÇAMENTO. AF_07/2019</t>
  </si>
  <si>
    <t>TELHAMENTO COM TELHA METÁLICA TERMOACÚSTICA E = 30 MM, COM ATÉ 2 ÁGUAS, INCLUSO IÇAMENTO.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</si>
  <si>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</si>
  <si>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</si>
  <si>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</si>
  <si>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</si>
  <si>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ONDULADA E = 6 MM, INCLUSO ACESSÓRIOS DE FIXAÇÃO E IÇAMENTO. AF_07/2019</t>
  </si>
  <si>
    <t>CUMEEIRA PARA TELHA DE FIBROCIMENTO ESTRUTURAL E = 6 MM, INCLUSO ACESSÓRIOS DE FIXAÇÃO E IÇAMENTO. AF_07/2019</t>
  </si>
  <si>
    <t>CUMEEIRA SHED PARA TELHA ONDULADA DE FIBROCIMENTO, E = 6 MM, INCLUSO ACESSÓRIOS DE FIXAÇÃO E IÇAMENTO. AF_07/2019</t>
  </si>
  <si>
    <t>RUFO EXTERNO/INTERNO EM CHAPA DE AÇO GALVANIZADO NÚMERO 26, CORTE DE 33 CM, INCLUSO IÇAMENTO.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</si>
  <si>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</si>
  <si>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</si>
  <si>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CALHA EM CHAPA DE AÇO GALVANIZADO NÚMERO 24, DESENVOLVIMENTO DE 33 CM, INCLUSO TRANSPORTE VERTICAL. AF_07/2019</t>
  </si>
  <si>
    <t>CALHA EM CHAPA DE AÇO GALVANIZADO NÚMERO 24, DESENVOLVIMENTO DE 50 CM, INCLUSO TRANSPORTE VERTICAL. AF_07/2019</t>
  </si>
  <si>
    <t>CALHA EM CHAPA DE AÇO GALVANIZADO NÚMERO 24, DESENVOLVIMENTO DE 100 CM, INCLUSO TRANSPORTE VERTICAL. AF_07/2019</t>
  </si>
  <si>
    <t>RUFO EM CHAPA DE AÇO GALVANIZADO NÚMERO 24, CORTE DE 25 CM, INCLUSO TRANSPORTE VERTICAL. AF_07/2019</t>
  </si>
  <si>
    <t>TELHAMENTO COM TELHA ONDULADA DE FIBRA DE VIDRO E = 0,6 MM, PARA TELHADO COM INCLINAÇÃO MAIOR QUE 10°, COM ATÉ 2 ÁGUAS, INCLUSO IÇAMENTO. AF_07/2019</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</si>
  <si>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</si>
  <si>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</si>
  <si>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</si>
  <si>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INSTALAÇÃO DE TESOURA (INTEIRA OU MEIA), EM AÇO, PARA VÃOS MAIORES OU IGUAIS A 10,0 M E MENORES QUE 12,0 M, INCLUSO IÇAMENTO. AF_07/2019</t>
  </si>
  <si>
    <t>TRAMA DE AÇO COMPOSTA POR RIPAS, CAIBROS E TERÇAS PARA TELHADOS DE ATÉ 2 ÁGUAS PARA TELHA DE ENCAIXE DE CERÂMICA OU DE CONCRETO, INCLUSO TRANSPORTE VERTICAL. AF_07/2019</t>
  </si>
  <si>
    <t>TRAMA DE AÇO COMPOSTA POR RIPAS E CAIBROS PARA TELHADOS DE ATÉ 2 ÁGUAS PARA TELHA DE ENCAIXE DE CERÂMICA OU DE CONCRETO, INCLUSO TRANSPORTE VERTICAL. AF_07/2019</t>
  </si>
  <si>
    <t>TRAMA DE AÇO COMPOSTA POR RIPAS PARA TELHADOS DE ATÉ 2 ÁGUAS PARA TELHA DE ENCAIXE DE CERÂMICA OU DE CONCRETO, INCLUSO TRANSPORTE VERTICAL. AF_07/2019</t>
  </si>
  <si>
    <t>TRAMA DE AÇO COMPOSTA POR RIPAS, CAIBROS E TERÇAS PARA TELHADOS DE MAIS DE 2 ÁGUAS PARA TELHA DE ENCAIXE DE CERÂMICA OU DE CONCRETO, INCLUSO TRANSPORTE VERTICAL. AF_07/2019</t>
  </si>
  <si>
    <t>TRAMA DE AÇO COMPOSTA POR RIPAS E CAIBROS PARA TELHADOS DE MAIS DE 2 ÁGUAS PARA TELHA DE ENCAIXE DE CERÂMICA OU DE CONCRETO,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</si>
  <si>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</si>
  <si>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</si>
  <si>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E CAIBROS PARA TELHADOS DE ATÉ 2 ÁGUAS PARA TELHA CERÂMICA CAPA-CANAL, INCLUSO TRANSPORTE VERTICAL. AF_07/2019</t>
  </si>
  <si>
    <t>TRAMA DE AÇO COMPOSTA POR RIPAS PARA TELHADOS DE ATÉ 2 ÁGUAS PARA TELHA CERÂMICA CAPA-CANAL, INCLUSO TRANSPORTE VERTICAL. AF_07/2019</t>
  </si>
  <si>
    <t>TRAMA DE AÇO COMPOSTA POR RIPAS, CAIBROS E TERÇAS PARA TELHADOS DE MAIS DE 2 ÁGUAS PARA TELHA CERÂMICA CAPA-CANAL, INCLUSO TRANSPORTE VERTICAL. AF_07/2019</t>
  </si>
  <si>
    <t>TRAMA DE AÇO COMPOSTA POR RIPAS E CAIBROS PARA TELHADOS DE MAIS DE 2 ÁGUAS PARA TELHA CERÂMICA CAPA-CANAL, INCLUSO TRANSPORTE VERTICAL. AF_07/2019</t>
  </si>
  <si>
    <t>TRAMA DE AÇO COMPOSTA POR RIPAS PARA TELHADOS DE MAIS DE 2 ÁGUAS PARA TELHA CERÂMICA CAPA-CANAL, INCLUSO TRANSPORTE VERTICAL. AF_07/2019</t>
  </si>
  <si>
    <t>TRAMA DE AÇO COMPOSTA POR TERÇAS PARA TELHADOS DE ATÉ 2 ÁGUAS PARA TELHA ONDULADA DE FIBROCIMENTO, METÁLICA, PLÁSTICA OU TERMOACÚSTICA, INCLUSO TRANSPORTE VERTICAL. AF_07/2019</t>
  </si>
  <si>
    <t>TRAMA DE AÇO COMPOSTA POR TERÇAS PARA TELHADOS DE ATÉ 2 ÁGUAS PARA TELHA ESTRUTURAL DE FIBROCIMENTO, INCLUSO TRANSPORTE VERTICAL.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</si>
  <si>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</si>
  <si>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</si>
  <si>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</si>
  <si>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</si>
  <si>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</si>
  <si>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</si>
  <si>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</si>
  <si>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</si>
  <si>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</si>
  <si>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</si>
  <si>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</si>
  <si>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</si>
  <si>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</si>
  <si>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</si>
  <si>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</si>
  <si>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</si>
  <si>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</si>
  <si>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</si>
  <si>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</si>
  <si>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</si>
  <si>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</si>
  <si>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</si>
  <si>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FABRICAÇÃO E INSTALAÇÃO DE PONTALETES DE MADEIRA NÃO APARELHADA PARA TELHADOS COM ATÉ 2 ÁGUAS E COM TELHA ONDULADA DE FIBROCIMENTO, ALUMÍNIO OU PLÁSTICA EM EDIFÍCIO RESIDENCIAL TÉRREO, INCLUSO TRANSPORTE VERTICAL. AF_07/2019</t>
  </si>
  <si>
    <t>TELHAMENTO COM TELHA DE ENCAIXE, TIPO FRANCESA DE VIDRO, COM ATÉ 2 ÁGUAS, INCLUSO TRANSPORTE VERTICAL. AF_07/2019</t>
  </si>
  <si>
    <t>ESCORAMENTO DE VALA, TIPO PONTALETEAMENTO, COM PROFUNDIDADE DE 0 A 1,5 M, LARGURA MENOR QUE 1,5 M. AF_08/2020</t>
  </si>
  <si>
    <t>ESCORAMENTO DE VALA, TIPO PONTALETEAMENTO, COM PROFUNDIDADE DE 0 A 1,5 M, LARGURA MAIOR OU IGUAL A 1,5 M E MENOR QUE 2,5 M. AF_08/2020</t>
  </si>
  <si>
    <t>ESCORAMENTO DE VALA, TIPO PONTALETEAMENTO, COM PROFUNDIDADE DE 1,5 A 3,0 M, LARGURA MENOR QUE 1,5 M. AF_08/2020</t>
  </si>
  <si>
    <t>ESCORAMENTO DE VALA, TIPO PONTALETEAMENTO, COM PROFUNDIDADE DE 1,5 A 3,0 M, LARGURA MAIOR OU IGUAL A 1,5 M E MENOR QUE 2,5 M. AF_08/2020</t>
  </si>
  <si>
    <t>ESCORAMENTO DE VALA, TIPO PONTALETEAMENTO, COM PROFUNDIDADE DE 3,0 A 4,5 M, LARGURA MENOR QUE 1,5 M. AF_08/2020</t>
  </si>
  <si>
    <t>ESCORAMENTO DE VALA, TIPO PONTALETEAMENTO, COM PROFUNDIDADE DE 3,0 A 4,5 M, LARGURA MAIOR OU IGUAL A 1,5 M E MENOR QUE 2,5 M. AF_08/2020</t>
  </si>
  <si>
    <t>ESCORAMENTO DE VALA, TIPO DESCONTÍNUO, COM PROFUNDIDADE DE 0 A 1,5 M, LARGURA MENOR QUE 1,5 M. AF_08/2020</t>
  </si>
  <si>
    <t>ESCORAMENTO DE VALA, TIPO DESCONTÍNUO, COM PROFUNDIDADE DE 0 A 1,5 M, LARGURA MAIOR OU IGUAL A 1,5 M E MENOR QUE 2,5 M. AF_08/2020</t>
  </si>
  <si>
    <t>ESCORAMENTO DE VALA, TIPO DESCONTÍNUO, COM PROFUNDIDADE DE 1,5 M A 3,0 M, LARGURA MENOR QUE 1,5 M. AF_08/2020</t>
  </si>
  <si>
    <t>ESCORAMENTO DE VALA, TIPO DESCONTÍNUO, COM PROFUNDIDADE DE 1,5 A 3,0 M, LARGURA MAIOR OU IGUAL A 1,5 M E MENOR QUE 2,5 M. AF_08/2020</t>
  </si>
  <si>
    <t>ESCORAMENTO DE VALA, TIPO DESCONTÍNUO, COM PROFUNDIDADE DE 3,0 A 4,5 M, LARGURA MENOR QUE 1,5 M. AF_08/2020</t>
  </si>
  <si>
    <t>ESCORAMENTO DE VALA, TIPO DESCONTÍNUO, COM PROFUNDIDADE DE 3,0 A 4,5 M, LARGURA MAIOR OU IGUAL A 1,5 E MENOR QUE 2,5 M. AF_08/2020</t>
  </si>
  <si>
    <t>ESCORAMENTO DE VALA, TIPO CONTÍNUO, COM PROFUNDIDADE DE 0 A 1,5 M, LARGURA MENOR QUE 1,5 M. AF_08/2020</t>
  </si>
  <si>
    <t>ESCORAMENTO DE VALA, TIPO CONTÍNUO, COM PROFUNDIDADE DE 0 A 1,5 M, LARGURA MAIOR OU IGUAL A 1,5 M E MENOR QUE 2,5 M. AF_08/2020</t>
  </si>
  <si>
    <t>ESCORAMENTO DE VALA, TIPO CONTÍNUO, COM PROFUNDIDADE DE 1,5 M A 3,0 M, LARGURA MENOR QUE 1,5 M. AF_08/2020</t>
  </si>
  <si>
    <t>ESCORAMENTO DE VALA, TIPO CONTÍNUO, COM PROFUNDIDADE DE 1,5 A 3,0 M, LARGURA MAIOR OU IGUAL A 1,5 M E MENOR QUE 2,5 M. AF_08/2020</t>
  </si>
  <si>
    <t>ESCORAMENTO DE VALA, TIPO CONTÍNUO, COM PROFUNDIDADE DE 3,0 A 4,5 M, LARGURA MENOR QUE 1,5 M. AF_08/2020</t>
  </si>
  <si>
    <t>ESCORAMENTO DE VALA, TIPO CONTÍNUO, COM PROFUNDIDADE DE 3,0 A 4,5 M, LARGURA MAIOR OU IGUAL A 1,5 E MENOR QUE 2,5 M. AF_08/2020</t>
  </si>
  <si>
    <t>ESCORAMENTO METALICO EM VALAS OU POCOS</t>
  </si>
  <si>
    <t>ESCORAMENTO DE VALA, TIPO CONTÍNUO COM PERFIL METÁLICO "U", COM PROFUNDIDADE DE 0 A 1,5 M, LARGURA MENOR QUE 1,5 M. AF_08/2020</t>
  </si>
  <si>
    <t>ESCORAMENTO DE VALA,TIPO CONTÍNUO COM PERFIL METÁLICO "U", COM PROFUNDIDADE DE 0 A 1,5 M, LARGURA MAIOR OU IGUAL A 1,5 E MENOR QUE 2,5 M. AF_08/2020</t>
  </si>
  <si>
    <t>ESCORAMENTO DE VALA, TIPO CONTÍNUO COM PERFIL METÁLICO "U", COM PROFUNDIDADE DE 1,5 A 3,0 M, LARGURA MENOR QUE 1,5 M. AF_08/2020</t>
  </si>
  <si>
    <t>ESCORAMENTO DE VALA, TIPO CONTÍNUO COM PERFIL METÁLICO "U", COM PROFUNDIDADE DE 1,5 A 3,0 M, LARGURA MAIOR OU IGUAL 1,5 M E MENOR QUE 2,5 M. AF_08/2020</t>
  </si>
  <si>
    <t>ESCORAMENTO DE VALA, TIPO CONTÍNUO COM PERFIL METÁLICO "U", COM PROFUNDIDADE DE 3,0 A 4,5 M, LARGURA MENOR QUE 1,5 M. AF_08/2020</t>
  </si>
  <si>
    <t>ESCORAMENTO DE VALA, TIPO CONTÍNUO COM PERFIL METÁLICO "U", COM PROFUNDIDADE DE 3,0 A 4,5 M, LARGURA MAIOR OU IGUAL A 1,5 M E MENOR QUE 2,5 M. AF_08/2020</t>
  </si>
  <si>
    <t>ESCORAMENTO DE VALA, TIPO BLINDAGEM, COM PROFUNDIDADE DE 0 A 1,5 M, LARGURA MENOR QUE 1,5 M - EXECUÇÃO, NÃO INCLUI MATERIAL. AF_08/2020</t>
  </si>
  <si>
    <t>ESCORAMENTO DE VALA, TIPO BLINDAGEM COM PROFUNDIDADE DE 0 A 1,5 M, LARGURA MAIOR OU IGUAL A 1,5 M E MENOR QUE 2,5 M - EXECUÇÃO, NÃO INCLUI MATERIAL. AF_08/2020</t>
  </si>
  <si>
    <t>ESCORAMENTO DE VALA, TIPO BLINDAGEM, COM PROFUNDIDADE DE 1,5 A 3,0 M, LARGURA MENOR QUE 1,5 M - EXECUÇÃO, NÃO INCLUI MATERIAL. AF_08/2020</t>
  </si>
  <si>
    <t>ESCORAMENTO DE VALA, TIPO BLINDAGEM, COM PROFUNDIDADE DE 1,5 A 3,0 M, LARGURA MAIOR OU IGUAL A 1,5 M E MENOR QUE 2,5 M - EXECUÇÃO, NÃO INCLUI MATERIAL. AF_08/2020</t>
  </si>
  <si>
    <t>ESCORAMENTO DE VALA, TIPO BLINDAGEM, COM PROFUNDIDADE DE 3,0 A 4,5 M, LARGURA MENOR QUE 1,5 M - EXECUÇÃO, NÃO INCLUI MATERIAL. AF_08/2020</t>
  </si>
  <si>
    <t>ESCORAMENTO DE VALA, TIPO BLINDAGEM, COM PROFUNDIDADE DE 3,0 A 4,5 M, LARGURA MAIOR OU IGUAL A 1,5 M E MENOR QUE 2,5 M - EXECUÇÃO, NÃO INCLUI MATERIAL. AF_08/2020</t>
  </si>
  <si>
    <t>KIT DE PORTA-PRONTA DE MADEIRA EM ACABAMENTO MELAMÍNICO BRANCO, FOLHA LEVE OU MÉDIA, 60X210CM, EXCLUSIVE FECHADURA, FIXAÇÃO COM PREENCHIMENTO PARCIAL DE ESPUMA EXPANSIVA - FORNECIMENTO E INSTALAÇÃO. AF_12/2019</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</si>
  <si>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</si>
  <si>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</si>
  <si>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DE PORTA-PRONTA DE MADEIRA EM ACABAMENTO MELAMÍNICO BRANCO, FOLHA PESADA OU SUPERPESADA, 80X210CM, FIXAÇÃO COM PREENCHIMENTO PARCIAL DE ESPUMA EXPANSIVA - FORNECIMENTO E INSTALAÇÃO. AF_12/2019</t>
  </si>
  <si>
    <t>KIT DE PORTA-PRONTA DE MADEIRA EM ACABAMENTO MELAMÍNICO BRANCO, FOLHA PESADA OU SUPERPESADA, 90X210CM, FIXAÇÃO COM PREENCHIMENTO TOTAL DE ESPUMA EXPANSIVA - FORNECIMENTO E INSTALAÇÃO. AF_12/2019</t>
  </si>
  <si>
    <t>KIT DE PORTA-PRONTA DE MADEIRA EM ACABAMENTO MELAMÍNICO BRANCO, FOLHA LEVE OU MÉDIA, E BATENTE METÁLICO, 60X210CM, FIXAÇÃO COM ARGAMASSA - FORNECIMENTO E INSTALAÇÃO. AF_12/2019</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</si>
  <si>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</si>
  <si>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</si>
  <si>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DE PORTA-PRONTA DE MADEIRA EM ACABAMENTO MELAMÍNICO BRANCO, FOLHA LEVE OU MÉDIA, E BATENTE METÁLICO, 90X210CM, FIXAÇÃO COM ARGAMASSA - FORNECIMENTO E INSTALAÇÃO. AF_12/2019</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</si>
  <si>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</si>
  <si>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</si>
  <si>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BATENTE PARA PORTA DE MADEIRA, PADRÃO MÉDIO - FORNECIMENTO E MONTAGEM. AF_12/2019</t>
  </si>
  <si>
    <t>PORTA DE MADEIRA PARA PINTURA, SEMI-OCA (LEVE OU MÉDIA), 60X210CM, ESPESSURA DE 3,5CM, INCLUSO DOBRADIÇAS - FORNECIMENTO E INSTALAÇÃO. AF_12/2019</t>
  </si>
  <si>
    <t>PORTA DE MADEIRA PARA PINTURA, SEMI-OCA (LEVE OU MÉDIA), 70X210CM, ESPESSURA DE 3,5CM, INCLUSO DOBRADIÇAS - FORNECIMENTO E INSTALAÇÃO. AF_12/2019</t>
  </si>
  <si>
    <t>PORTA DE MADEIRA PARA PINTURA, SEMI-OCA (LEVE OU MÉDIA), 80X210CM, ESPESSURA DE 3,5CM, INCLUSO DOBRADIÇAS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</si>
  <si>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</si>
  <si>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</si>
  <si>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MACIÇA (PESADA OU SUPERPESADA), 90X210CM, ESPESSURA DE 3,5CM, INCLUSO DOBRADIÇAS - FORNECIMENTO E INSTALAÇÃO. AF_12/2019</t>
  </si>
  <si>
    <t>FECHADURA DE EMBUTIR COM CILINDRO, EXTERNA, COMPLETA, ACABAMENTO PADRÃO MÉDIO, INCLUSO EXECUÇÃO DE FURO - FORNECIMENTO E INSTALAÇÃO. AF_12/2019</t>
  </si>
  <si>
    <t>FECHADURA DE EMBUTIR PARA PORTA DE BANHEIRO, COMPLETA, ACABAMENTO PADRÃO MÉDIO, INCLUSO EXECUÇÃO DE FURO - FORNECIMENTO E INSTALAÇÃO. AF_12/2019</t>
  </si>
  <si>
    <t>KIT DE PORTA DE MADEIRA PARA PINTURA, SEMI-OCA (LEVE OU MÉDIA), PADRÃO MÉDIO, 60X210CM, ESPESSURA DE 3,5CM, ITENS INCLUSOS: DOBRADIÇAS, MONTAGEM E INSTALAÇÃO DO BATENTE, FECHADURA COM EXECUÇÃO DO FURO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</si>
  <si>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</si>
  <si>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</si>
  <si>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</si>
  <si>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</si>
  <si>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</si>
  <si>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</si>
  <si>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</si>
  <si>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</si>
  <si>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</si>
  <si>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</si>
  <si>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</si>
  <si>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</si>
  <si>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</si>
  <si>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</si>
  <si>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</si>
  <si>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</si>
  <si>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</si>
  <si>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</si>
  <si>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DO BATENTE, SEM FECHADURA - FORNECIMENTO E INSTALAÇÃO. AF_12/2019</t>
  </si>
  <si>
    <t>BATENTE PARA PORTA DE MADEIRA, PADRÃO POPULAR - FORNECIMENTO E MONTAGEM.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</si>
  <si>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</si>
  <si>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</si>
  <si>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</si>
  <si>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TIPO VENEZIANA, 80X210CM, ESPESSURA DE 3CM, INCLUSO DOBRADIÇAS - FORNECIMENTO E INSTALAÇÃO. AF_12/2019</t>
  </si>
  <si>
    <t>PORTA DE MADEIRA, TIPO MEXICANA, MACIÇA (PESADA OU SUPERPESADA), 80X210CM, ESPESSURA DE 3,5CM, INCLUSO DOBRADIÇAS - FORNECIMENTO E INSTALAÇÃO. AF_12/2019</t>
  </si>
  <si>
    <t>FECHADURA DE EMBUTIR COM CILINDRO, EXTERNA, COMPLETA, ACABAMENTO PADRÃO POPULAR, INCLUSO EXECUÇÃO DE FURO - FORNECIMENTO E INSTALAÇÃO. AF_12/2019</t>
  </si>
  <si>
    <t>FECHADURA DE EMBUTIR PARA PORTA DE BANHEIRO, COMPLETA, ACABAMENTO PADRÃO POPULAR, INCLUSO EXECUÇÃO DE FURO - FORNECIMENTO E INSTALAÇÃO. AF_12/2019</t>
  </si>
  <si>
    <t>FECHADURA DE EMBUTIR PARA PORTAS INTERNAS, COMPLETA, ACABAMENTO PADRÃO MÉDIO, COM EXECUÇÃO DE FURO - FORNECIMENTO E INSTALAÇÃO. AF_12/2019</t>
  </si>
  <si>
    <t>FECHADURA DE EMBUTIR PARA PORTAS INTERNAS, COMPLETA, ACABAMENTO PADRÃO POPULAR, COM EXECUÇÃO DE FURO - FORNECIMENTO E INSTALAÇÃO. AF_12/2019</t>
  </si>
  <si>
    <t>KIT DE PORTA DE MADEIRA PARA PINTURA, SEMI-OCA (LEVE OU MÉDIA), PADRÃO POPULAR, 60X210CM, ESPESSURA DE 3,5CM, ITENS INCLUSOS: DOBRADIÇAS, MONTAGEM E INSTALAÇÃO DO BATENTE, FECHADURA COM EXECUÇÃO DO FURO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</si>
  <si>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</si>
  <si>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</si>
  <si>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</si>
  <si>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</si>
  <si>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</si>
  <si>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</si>
  <si>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</si>
  <si>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</si>
  <si>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</si>
  <si>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</si>
  <si>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</si>
  <si>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</si>
  <si>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</si>
  <si>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</si>
  <si>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</si>
  <si>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</si>
  <si>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</si>
  <si>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</si>
  <si>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</si>
  <si>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</si>
  <si>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</si>
  <si>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</si>
  <si>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</si>
  <si>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</si>
  <si>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</si>
  <si>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ALIZAR DE 5X1,5CM PARA PORTA FIXADO COM PREGOS, PADRÃO MÉDIO - FORNECIMENTO E INSTALAÇÃO. AF_12/2019</t>
  </si>
  <si>
    <t>ALIZAR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</si>
  <si>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</si>
  <si>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</si>
  <si>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</si>
  <si>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</si>
  <si>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</si>
  <si>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</si>
  <si>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</si>
  <si>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</si>
  <si>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</si>
  <si>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</si>
  <si>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</si>
  <si>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</si>
  <si>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</si>
  <si>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</si>
  <si>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</si>
  <si>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</si>
  <si>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</si>
  <si>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</si>
  <si>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</si>
  <si>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</si>
  <si>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</si>
  <si>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</si>
  <si>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</si>
  <si>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</si>
  <si>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</si>
  <si>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KIT DE PORTA DE MADEIRA PARA VERNIZ, SEMI-OCA (LEVE OU MÉDIA), PADRÃO POPULAR, 70X210CM, ESPESSURA DE 3,5CM, ITENS INCLUSOS: DOBRADIÇAS, MONTAGEM E INSTALAÇÃO DE BATENTE, FECHADURA COM EXECUÇÃO DO FURO - FORNECIMENTO E INSTALAÇÃO. AF_12/2019</t>
  </si>
  <si>
    <t>PORTA DE FERRO, DE ABRIR, TIPO GRADE COM CHAPA, COM GUARNIÇÕES. AF_12/2019</t>
  </si>
  <si>
    <t>GRADIL EM FERRO FIXADO EM VÃOS DE JANELAS, FORMADO POR BARRAS CHATAS DE 25X4,8 MM. AF_04/2019</t>
  </si>
  <si>
    <t>GRADIL EM ALUMÍNIO FIXADO EM VÃOS DE JANELAS, FORMADO POR TUBOS DE 3/4". AF_04/2019</t>
  </si>
  <si>
    <t>PORTA CORTA-FOGO 90X210X4CM - FORNECIMENTO E INSTALAÇÃO. AF_12/2019</t>
  </si>
  <si>
    <t>PORTA DE ALUMÍNIO DE ABRIR COM LAMBRI, COM GUARNIÇÃO, FIXAÇÃO COM PARAFUSOS - FORNECIMENTO E INSTALAÇÃO. AF_12/2019</t>
  </si>
  <si>
    <t>PORTA EM ALUMÍNIO DE ABRIR TIPO VENEZIANA COM GUARNIÇÃO, FIXAÇÃO COM PARAFUSOS - FORNECIMENTO E INSTALAÇÃO. AF_12/2019</t>
  </si>
  <si>
    <t>PORTA DE ALUMÍNIO DE ABRIR PARA VIDRO SEM GUARNIÇÃO, 87X210CM, FIXAÇÃO COM PARAFUSOS, INCLUSIVE VIDROS - FORNECIMENTO E INSTALAÇÃO. AF_12/2019</t>
  </si>
  <si>
    <t>PORTA EM AÇO DE ABRIR PARA VIDRO SEM GUARNIÇÃO, 87X210CM, FIXAÇÃO COM PARAFUSOS, EXCLUSIVE VIDROS - FORNECIMENTO E INSTALAÇÃO. AF_12/2019</t>
  </si>
  <si>
    <t>PORTA EM AÇO DE ABRIR TIPO VENEZIANA SEM GUARNIÇÃO, 87X210CM, FIXAÇÃO COM PARAFUSOS - FORNECIMENTO E INSTALAÇÃO. AF_12/2019</t>
  </si>
  <si>
    <t>PORTA DE CORRER DE ALUMÍNIO, COM DUAS FOLHAS PARA VIDRO, INCLUSO VIDRO LISO INCOLOR, FECHADURA E PUXADOR, SEM ALIZAR.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</si>
  <si>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</si>
  <si>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</si>
  <si>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</si>
  <si>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</si>
  <si>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</si>
  <si>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</si>
  <si>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</si>
  <si>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</si>
  <si>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ALARGAMENTO DE BASE DE TUBULÃO A CÉU ABERTO, ESCAVAÇÃO MANUAL, CONCRETO FEITO EM OBRA E LANÇADO COM JERICA. AF_05/2020</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</si>
  <si>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</si>
  <si>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</si>
  <si>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</si>
  <si>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</si>
  <si>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</si>
  <si>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</si>
  <si>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</si>
  <si>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</si>
  <si>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</si>
  <si>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</si>
  <si>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</si>
  <si>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FABRICAÇÃO DE FÔRMA PARA PILARES E ESTRUTURAS SIMILARES, EM CHAPA DE MADEIRA COMPENSADA RESINADA, E = 17 MM. AF_09/2020</t>
  </si>
  <si>
    <t>FABRICAÇÃO DE FÔRMA PARA PILARES E ESTRUTURAS SIMILARES, EM CHAPA DE MADEIRA COMPENSADA PLASTIFICADA, E = 18 MM. AF_09/2020</t>
  </si>
  <si>
    <t>FABRICAÇÃO DE FÔRMA PARA VIGAS, EM CHAPA DE MADEIRA COMPENSADA RESINADA, E = 17 MM. AF_09/2020</t>
  </si>
  <si>
    <t>FABRICAÇÃO DE FÔRMA PARA VIGAS, EM CHAPA DE MADEIRA COMPENSADA PLASTIFICADA, E = 18 MM. AF_09/2020</t>
  </si>
  <si>
    <t>FABRICAÇÃO DE FÔRMA PARA LAJES, EM CHAPA DE MADEIRA COMPENSADA RESINADA, E = 17 MM. AF_09/2020</t>
  </si>
  <si>
    <t>FABRICAÇÃO DE FÔRMA PARA LAJES, EM CHAPA DE MADEIRA COMPENSADA PLASTIFICADA, E = 18 MM. AF_09/2020</t>
  </si>
  <si>
    <t>FABRICAÇÃO DE FÔRMA PARA PILARES E ESTRUTURAS SIMILARES, EM MADEIRA SERRADA, E=25 MM. AF_09/2020</t>
  </si>
  <si>
    <t>FABRICAÇÃO DE FÔRMA PARA VIGAS, COM MADEIRA SERRADA, E = 25 MM. AF_09/2020</t>
  </si>
  <si>
    <t>FABRICAÇÃO DE FÔRMA PARA LAJES, EM MADEIRA SERRADA, E=25 MM. AF_09/2020</t>
  </si>
  <si>
    <t>FABRICAÇÃO DE ESCORAS DE VIGA DO TIPO GARFO, EM MADEIRA. AF_09/2020</t>
  </si>
  <si>
    <t>FABRICAÇÃO DE ESCORAS DO TIPO PONTALETE, EM MADEIRA, PARA PÉ-DIREITO SIMPLES.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</si>
  <si>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</si>
  <si>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</si>
  <si>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</si>
  <si>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</si>
  <si>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</si>
  <si>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</si>
  <si>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</si>
  <si>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</si>
  <si>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</si>
  <si>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</si>
  <si>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</si>
  <si>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</si>
  <si>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</si>
  <si>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</si>
  <si>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</si>
  <si>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</si>
  <si>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</si>
  <si>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</si>
  <si>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DUPLO, EM CHAPA DE MADEIRA COMPENSADA PLASTIFICADA, 18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</si>
  <si>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</si>
  <si>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</si>
  <si>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</si>
  <si>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COM GARFO DE MADEIRA, PÉ-DIREITO DUPLO, EM CHAPA DE MADEIRA RESINADA, 2 UTILIZAÇÕES. AF_09/2020</t>
  </si>
  <si>
    <t>MONTAGEM E DESMONTAGEM DE FÔRMA DE VIGA, ESCORAMENTO METÁLICO, PÉ-DIREITO DUPLO, EM CHAPA DE MADEIRA RESINADA, 2 UTILIZAÇÕES. AF_09/2020</t>
  </si>
  <si>
    <t>MONTAGEM E DESMONTAGEM DE FÔRMA DE VIGA, ESCORAMENTO COM GARFO DE MADEIRA, PÉ-DIREITO SIMPLES, EM CHAPA DE MADEIRA RESINADA, 2 UTILIZAÇÕES. AF_09/2020</t>
  </si>
  <si>
    <t>MONTAGEM E DESMONTAGEM DE FÔRMA DE VIGA, ESCORAMENTO METÁLICO, PÉ-DIREITO SIMPLES, EM CHAPA DE MADEIRA RESINADA, 2 UTILIZAÇÕES. AF_09/2020</t>
  </si>
  <si>
    <t>MONTAGEM E DESMONTAGEM DE FÔRMA DE VIGA, ESCORAMENTO COM GARFO DE MADEIRA, PÉ-DIREITO DUPLO, EM CHAPA DE MADEIRA RESINADA, 4 UTILIZAÇÕES. AF_09/2020</t>
  </si>
  <si>
    <t>MONTAGEM E DESMONTAGEM DE FÔRMA DE VIGA, ESCORAMENTO METÁLICO, PÉ-DIREITO DUPLO, EM CHAPA DE MADEIRA RESINADA, 4 UTILIZAÇÕES. AF_09/2020</t>
  </si>
  <si>
    <t>MONTAGEM E DESMONTAGEM DE FÔRMA DE VIGA, ESCORAMENTO COM GARFO DE MADEIRA, PÉ-DIREITO SIMPLES, EM CHAPA DE MADEIRA RESINADA, 4 UTILIZAÇÕES. AF_09/2020</t>
  </si>
  <si>
    <t>MONTAGEM E DESMONTAGEM DE FÔRMA DE VIGA, ESCORAMENTO METÁLICO, PÉ-DIREITO SIMPLES,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</si>
  <si>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</si>
  <si>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SIMPLES, EM CHAPA DE MADEIRA RESINADA, 6 UTILIZAÇÕES. AF_09/2020</t>
  </si>
  <si>
    <t>MONTAGEM E DESMONTAGEM DE FÔRMA DE VIGA, ESCORAMENTO METÁLICO, PÉ-DIREITO SIMPLES, EM CHAPA DE MADEIRA RESINADA, 6 UTILIZAÇÕES. AF_09/2020</t>
  </si>
  <si>
    <t>MONTAGEM E DESMONTAGEM DE FÔRMA DE VIGA, ESCORAMENTO COM GARFO DE MADEIRA, PÉ-DIREITO DUPLO, EM CHAPA DE MADEIRA RESINADA, 8 UTILIZAÇÕES. AF_09/2020</t>
  </si>
  <si>
    <t>MONTAGEM E DESMONTAGEM DE FÔRMA DE VIGA, ESCORAMENTO METÁLICO, PÉ-DIREITO DUPLO, EM CHAPA DE MADEIRA RESINADA, 8 UTILIZAÇÕES. AF_09/2020</t>
  </si>
  <si>
    <t>MONTAGEM E DESMONTAGEM DE FÔRMA DE VIGA, ESCORAMENTO COM GARFO DE MADEIRA, PÉ-DIREITO SIMPLES, EM CHAPA DE MADEIRA RESINADA, 8 UTILIZAÇÕES. AF_09/2020</t>
  </si>
  <si>
    <t>MONTAGEM E DESMONTAGEM DE FÔRMA DE VIGA, ESCORAMENTO METÁLICO, PÉ-DIREITO SIMPLES, EM CHAPA DE MADEIRA RESINADA, 8 UTILIZAÇÕES. AF_09/2020</t>
  </si>
  <si>
    <t>MONTAGEM E DESMONTAGEM DE FÔRMA DE VIGA, ESCORAMENTO COM GARFO DE MADEIRA, PÉ-DIREITO DUPLO, EM CHAPA DE MADEIRA PLASTIFICADA, 10 UTILIZAÇÕES. AF_09/2020</t>
  </si>
  <si>
    <t>MONTAGEM E DESMONTAGEM DE FÔRMA DE VIGA, ESCORAMENTO METÁLICO, PÉ-DIREITO DUPLO, EM CHAPA DE MADEIRA PLASTIFICADA, 10 UTILIZAÇÕES. AF_09/2020</t>
  </si>
  <si>
    <t>MONTAGEM E DESMONTAGEM DE FÔRMA DE VIGA, ESCORAMENTO COM GARFO DE MADEIRA, PÉ-DIREITO SIMPLES, EM CHAPA DE MADEIRA PLASTIFICADA, 10 UTILIZAÇÕES. AF_09/2020</t>
  </si>
  <si>
    <t>MONTAGEM E DESMONTAGEM DE FÔRMA DE VIGA, ESCORAMENTO METÁLICO, PÉ-DIREITO SIMPLES,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</si>
  <si>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</si>
  <si>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METÁLICO, PÉ-DIREITO DUPLO, EM CHAPA DE MADEIRA PLASTIFICADA, 12 UTILIZAÇÕES. AF_09/2020</t>
  </si>
  <si>
    <t>MONTAGEM E DESMONTAGEM DE FÔRMA DE VIGA, ESCORAMENTO COM GARFO DE MADEIRA, PÉ-DIREITO SIMPLES, EM CHAPA DE MADEIRA PLASTIFICADA, 12 UTILIZAÇÕES. AF_09/2020</t>
  </si>
  <si>
    <t>MONTAGEM E DESMONTAGEM DE FÔRMA DE VIGA, ESCORAMENTO METÁLICO, PÉ-DIREITO SIMPLES,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</si>
  <si>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</si>
  <si>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METÁLICO, PÉ-DIREITO DUPLO, EM CHAPA DE MADEIRA PLASTIFICADA, 14 UTILIZAÇÕES. AF_09/2020</t>
  </si>
  <si>
    <t>MONTAGEM E DESMONTAGEM DE FÔRMA DE VIGA, ESCORAMENTO COM GARFO DE MADEIRA, PÉ-DIREITO SIMPLES, EM CHAPA DE MADEIRA PLASTIFICADA, 14 UTILIZAÇÕES. AF_09/2020</t>
  </si>
  <si>
    <t>MONTAGEM E DESMONTAGEM DE FÔRMA DE VIGA, ESCORAMENTO METÁLICO, PÉ-DIREITO SIMPLES,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</si>
  <si>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</si>
  <si>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METÁLICO, PÉ-DIREITO DUPLO, EM CHAPA DE MADEIRA PLASTIFICADA, 18 UTILIZAÇÕES. AF_09/2020</t>
  </si>
  <si>
    <t>MONTAGEM E DESMONTAGEM DE FÔRMA DE VIGA, ESCORAMENTO COM GARFO DE MADEIRA, PÉ-DIREITO SIMPLES, EM CHAPA DE MADEIRA PLASTIFICADA, 18 UTILIZAÇÕES. AF_09/2020</t>
  </si>
  <si>
    <t>MONTAGEM E DESMONTAGEM DE FÔRMA DE VIGA, ESCORAMENTO METÁLICO, PÉ-DIREITO SIMPLES, EM CHAPA DE MADEIRA PLASTIFICADA, 18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</si>
  <si>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</si>
  <si>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</si>
  <si>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</si>
  <si>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</si>
  <si>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8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</si>
  <si>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</si>
  <si>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</si>
  <si>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</si>
  <si>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</si>
  <si>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</si>
  <si>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</si>
  <si>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</si>
  <si>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SIMPLES, EM CHAPA DE MADEIRA COMPENSADA RESINADA, 18 UTILIZAÇÕES. AF_09/2020</t>
  </si>
  <si>
    <t>MONTAGEM E DESMONTAGEM DE FÔRMA DE LAJE MACIÇA, PÉ-DIREITO DUPLO, EM CHAPA DE MADEIRA COMPENSADA RESINADA, 2 UTILIZAÇÕES. AF_09/2020</t>
  </si>
  <si>
    <t>MONTAGEM E DESMONTAGEM DE FÔRMA DE LAJE MACIÇA, PÉ-DIREITO SIMPLES, EM CHAPA DE MADEIRA COMPENSADA RESINADA, 2 UTILIZAÇÕES. AF_09/2020</t>
  </si>
  <si>
    <t>MONTAGEM E DESMONTAGEM DE FÔRMA DE LAJE MACIÇA, PÉ-DIREITO DUPLO, EM CHAPA DE MADEIRA COMPENSADA RESINADA, 4 UTILIZAÇÕES. AF_09/2020</t>
  </si>
  <si>
    <t>MONTAGEM E DESMONTAGEM DE FÔRMA DE LAJE MACIÇA, PÉ-DIREITO SIMPLES, EM CHAPA DE MADEIRA COMPENSADA RESINADA, 4 UTILIZAÇÕES. AF_09/2020</t>
  </si>
  <si>
    <t>MONTAGEM E DESMONTAGEM DE FÔRMA DE LAJE MACIÇA, PÉ-DIREITO DUPLO, EM CHAPA DE MADEIRA COMPENSADA RESINADA, 6 UTILIZAÇÕES. AF_09/2020</t>
  </si>
  <si>
    <t>MONTAGEM E DESMONTAGEM DE FÔRMA DE LAJE MACIÇA, PÉ-DIREITO SIMPLES,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</si>
  <si>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</si>
  <si>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</si>
  <si>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</si>
  <si>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</si>
  <si>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SIMPLES,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</si>
  <si>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</si>
  <si>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SIMPLES,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</si>
  <si>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</si>
  <si>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SIMPLES, EM CHAPA DE MADEIRA COMPENSADA PLASTIFICADA, 18 UTILIZAÇÕES. AF_09/2020</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</si>
  <si>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</si>
  <si>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</si>
  <si>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</si>
  <si>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</si>
  <si>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</si>
  <si>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</si>
  <si>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</si>
  <si>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</si>
  <si>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</si>
  <si>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</si>
  <si>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</si>
  <si>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</si>
  <si>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</si>
  <si>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</si>
  <si>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</si>
  <si>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</si>
  <si>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</si>
  <si>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</si>
  <si>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</si>
  <si>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</si>
  <si>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</si>
  <si>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</si>
  <si>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</si>
  <si>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</si>
  <si>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</si>
  <si>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</si>
  <si>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</si>
  <si>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</si>
  <si>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</si>
  <si>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</si>
  <si>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</si>
  <si>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</si>
  <si>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</si>
  <si>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</si>
  <si>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</si>
  <si>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</si>
  <si>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</si>
  <si>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</si>
  <si>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</si>
  <si>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</si>
  <si>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</si>
  <si>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</si>
  <si>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</si>
  <si>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</si>
  <si>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</si>
  <si>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</si>
  <si>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</si>
  <si>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</si>
  <si>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</si>
  <si>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</si>
  <si>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</si>
  <si>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</si>
  <si>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</si>
  <si>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</si>
  <si>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</si>
  <si>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</si>
  <si>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</si>
  <si>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</si>
  <si>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</si>
  <si>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</si>
  <si>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</si>
  <si>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</si>
  <si>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</si>
  <si>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</si>
  <si>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</si>
  <si>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</si>
  <si>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</si>
  <si>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</si>
  <si>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</si>
  <si>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</si>
  <si>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</si>
  <si>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</si>
  <si>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</si>
  <si>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</si>
  <si>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</si>
  <si>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</si>
  <si>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</si>
  <si>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</si>
  <si>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</si>
  <si>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</si>
  <si>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ARMAÇÃO DE ESCADA, DE UMA ESTRUTURA CONVENCIONAL DE CONCRETO ARMADO UTILIZANDO AÇO CA-60 DE 5,0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</si>
  <si>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</si>
  <si>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</si>
  <si>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</si>
  <si>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</si>
  <si>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</si>
  <si>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</si>
  <si>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</si>
  <si>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CABO DE COBRE ISOLADO, 10 MM², ANTI-CHAMA 450/750 V, INSTALADO EM ELETROCALHA OU PERFILADO - FORNECIMENTO E INSTALAÇÃO. AF_10/2020</t>
  </si>
  <si>
    <t>CABO DE COBRE ISOLADO, 10 MM², ANTI-CHAMA 0,6/1 KV, INSTALADO EM ELETROCALHA OU PERFILADO - FORNECIMENTO E INSTALAÇÃO. AF_10/2020</t>
  </si>
  <si>
    <t>CABO DE COBRE ISOLADO, 16 MM², ANTI-CHAMA 450/750 V, INSTALADO EM ELETROCALHA OU PERFILADO - FORNECIMENTO E INSTALAÇÃO. AF_10/2020</t>
  </si>
  <si>
    <t>CABO DE COBRE ISOLADO, 16 MM², ANTI-CHAMA 0,6/1 KV, INSTALADO EM ELETROCALHA OU PERFILADO - FORNECIMENTO E INSTALAÇÃO. AF_10/2020</t>
  </si>
  <si>
    <t>CABO DE COBRE ISOLADO, 25 MM², ANTI-CHAMA 450/750 V, INSTALADO EM ELETROCALHA OU PERFILADO - FORNECIMENTO E INSTALAÇÃO. AF_10/2020</t>
  </si>
  <si>
    <t>CABO DE COBRE ISOLADO, 25 MM², ANTI-CHAMA 0,6/1 KV, INSTALADO EM ELETROCALHA OU PERFILADO - FORNECIMENTO E INSTALAÇÃO. AF_10/2020</t>
  </si>
  <si>
    <t>DISJUNTOR MONOPOLAR TIPO DIN, CORRENTE NOMINAL DE 10A - FORNECIMENTO E INSTALAÇÃO. AF_10/2020</t>
  </si>
  <si>
    <t>DISJUNTOR MONOPOLAR TIPO DIN, CORRENTE NOMINAL DE 16A - FORNECIMENTO E INSTALAÇÃO. AF_10/2020</t>
  </si>
  <si>
    <t>DISJUNTOR MONOPOLAR TIPO DIN, CORRENTE NOMINAL DE 20A - FORNECIMENTO E INSTALAÇÃO. AF_10/2020</t>
  </si>
  <si>
    <t>DISJUNTOR MONOPOLAR TIPO DIN, CORRENTE NOMINAL DE 25A - FORNECIMENTO E INSTALAÇÃO. AF_10/2020</t>
  </si>
  <si>
    <t>DISJUNTOR MONOPOLAR TIPO DIN, CORRENTE NOMINAL DE 32A - FORNECIMENTO E INSTALAÇÃO. AF_10/2020</t>
  </si>
  <si>
    <t>DISJUNTOR MONOPOLAR TIPO DIN, CORRENTE NOMINAL DE 40A - FORNECIMENTO E INSTALAÇÃO. AF_10/2020</t>
  </si>
  <si>
    <t>DISJUNTOR MONOPOLAR TIPO DIN, CORRENTE NOMINAL DE 50A - FORNECIMENTO E INSTALAÇÃO. AF_10/2020</t>
  </si>
  <si>
    <t>DISJUNTOR BIPOLAR TIPO DIN, CORRENTE NOMINAL DE 10A - FORNECIMENTO E INSTALAÇÃO. AF_10/2020</t>
  </si>
  <si>
    <t>DISJUNTOR BIPOLAR TIPO DIN, CORRENTE NOMINAL DE 16A - FORNECIMENTO E INSTALAÇÃO. AF_10/2020</t>
  </si>
  <si>
    <t>DISJUNTOR BIPOLAR TIPO DIN, CORRENTE NOMINAL DE 20A - FORNECIMENTO E INSTALAÇÃO. AF_10/2020</t>
  </si>
  <si>
    <t>DISJUNTOR BIPOLAR TIPO DIN, CORRENTE NOMINAL DE 25A - FORNECIMENTO E INSTALAÇÃO. AF_10/2020</t>
  </si>
  <si>
    <t>DISJUNTOR BIPOLAR TIPO DIN, CORRENTE NOMINAL DE 32A - FORNECIMENTO E INSTALAÇÃO. AF_10/2020</t>
  </si>
  <si>
    <t>DISJUNTOR BIPOLAR TIPO DIN, CORRENTE NOMINAL DE 40A - FORNECIMENTO E INSTALAÇÃO. AF_10/2020</t>
  </si>
  <si>
    <t>DISJUNTOR BIPOLAR TIPO DIN, CORRENTE NOMINAL DE 50A - FORNECIMENTO E INSTALAÇÃO. AF_10/2020</t>
  </si>
  <si>
    <t>DISJUNTOR TRIPOLAR TIPO DIN, CORRENTE NOMINAL DE 10A - FORNECIMENTO E INSTALAÇÃO. AF_10/2020</t>
  </si>
  <si>
    <t>DISJUNTOR TRIPOLAR TIPO DIN, CORRENTE NOMINAL DE 16A - FORNECIMENTO E INSTALAÇÃO. AF_10/2020</t>
  </si>
  <si>
    <t>DISJUNTOR TRIPOLAR TIPO DIN, CORRENTE NOMINAL DE 20A - FORNECIMENTO E INSTALAÇÃO. AF_10/2020</t>
  </si>
  <si>
    <t>DISJUNTOR TRIPOLAR TIPO DIN, CORRENTE NOMINAL DE 25A - FORNECIMENTO E INSTALAÇÃO. AF_10/2020</t>
  </si>
  <si>
    <t>DISJUNTOR TRIPOLAR TIPO DIN, CORRENTE NOMINAL DE 32A - FORNECIMENTO E INSTALAÇÃO. AF_10/2020</t>
  </si>
  <si>
    <t>DISJUNTOR TRIPOLAR TIPO DIN, CORRENTE NOMINAL DE 40A - FORNECIMENTO E INSTALAÇÃO. AF_10/2020</t>
  </si>
  <si>
    <t>DISJUNTOR TRIPOLAR TIPO DIN, CORRENTE NOMINAL DE 50A - FORNECIMENTO E INSTALAÇÃO. AF_10/2020</t>
  </si>
  <si>
    <t>QUADRO DE MEDIÇÃO GERAL DE ENERGIA COM 8 MEDIDORES - FORNECIMENTO E INSTALAÇÃO. AF_10/2020</t>
  </si>
  <si>
    <t>QUADRO DE MEDIÇÃO GERAL DE ENERGIA COM 12 MEDIDORES - FORNECIMENTO E INSTALAÇÃO. AF_10/2020</t>
  </si>
  <si>
    <t>QUADRO DE MEDIÇÃO GERAL DE ENERGIA COM 16 MEDIDORES - FORNECIMENTO E INSTALAÇÃO. AF_10/2020</t>
  </si>
  <si>
    <t>QUADRO DE MEDIÇÃO GERAL DE ENERGIA PARA BARRAMENTO BLINDADO COM 4 MEDIDORES - FORNECIMENTO E INSTALAÇÃO. AF_10/2020</t>
  </si>
  <si>
    <t>QUADRO DE DISTRIBUIÇÃO DE ENERGIA EM CHAPA DE AÇO GALVANIZADO, DE EMBUTIR, COM BARRAMENTO TRIFÁSICO, PARA 12 DISJUNTORES DIN 100A - FORNECIMENTO E INSTALAÇÃO. AF_10/2020</t>
  </si>
  <si>
    <t>QUADRO DE DISTRIBUIÇÃO DE ENERGIA EM PVC, DE EMBUTIR, SEM BARRAMENTO, PARA 6 DISJUNTORES - FORNECIMENTO E INSTALAÇÃO. AF_10/2020</t>
  </si>
  <si>
    <t>QUADRO DE DISTRIBUIÇÃO DE ENERGIA EM PVC, DE EMBUTIR, SEM BARRAMENTO, PARA 3 DISJUNTORES - FORNECIMENTO E INSTALAÇÃO. AF_10/2020</t>
  </si>
  <si>
    <t>QUADRO DE DISTRIBUIÇÃO DE ENERGIA EM CHAPA DE AÇO GALVANIZADO, DE SOBREPOR, COM BARRAMENTO TRIFÁSICO, PARA 18 DISJUNTORES DIN 100A - FORNECIMENTO E INSTALAÇÃO. AF_10/2020</t>
  </si>
  <si>
    <t>QUADRO DE DISTRIBUIÇÃO DE ENERGIA EM CHAPA DE AÇO GALVANIZADO, DE EMBUTIR, COM BARRAMENTO TRIFÁSICO, PARA 24 DISJUNTORES DIN 100A - FORNECIMENTO E INSTALAÇÃO. AF_10/2020</t>
  </si>
  <si>
    <t>QUADRO DE DISTRIBUIÇÃO DE ENERGIA EM CHAPA DE AÇO GALVANIZADO, DE EMBUTIR, COM BARRAMENTO TRIFÁSICO, PARA 30 DISJUNTORES DIN 150A - FORNECIMENTO E INSTALAÇÃO. AF_10/2020</t>
  </si>
  <si>
    <t>QUADRO DE DISTRIBUIÇÃO DE ENERGIA EM CHAPA DE AÇO GALVANIZADO, DE EMBUTIR, COM BARRAMENTO TRIFÁSICO, PARA 40 DISJUNTORES DIN 100A - FORNECIMENTO E INSTALAÇÃO. AF_10/2020</t>
  </si>
  <si>
    <t>QUADRO DE DISTRIBUIÇÃO DE ENERGIA EM CHAPA DE AÇO GALVANIZADO, DE EMBUTIR, COM BARRAMENTO TRIFÁSICO, PARA 30 DISJUNTORES DIN 225A - FORNECIMENTO E INSTALAÇÃO. AF_10/2020</t>
  </si>
  <si>
    <t>QUADRO DE DISTRIBUIÇÃO DE ENERGIA EM CHAPA DE AÇO GALVANIZADO, DE EMBUTIR, COM BARRAMENTO TRIFÁSICO, PARA 18 DISJUNTORES DIN 100A - FORNECIMENTO E INSTALAÇÃO. AF_10/2020</t>
  </si>
  <si>
    <t>DISJUNTOR MONOPOLAR TIPO NEMA, CORRENTE NOMINAL DE 10 ATÉ 30A - FORNECIMENTO E INSTALAÇÃO. AF_10/2020</t>
  </si>
  <si>
    <t>DISJUNTOR MONOPOLAR TIPO NEMA, CORRENTE NOMINAL DE 35 ATÉ 50A - FORNECIMENTO E INSTALAÇÃO. AF_10/2020</t>
  </si>
  <si>
    <t>DISJUNTOR BIPOLAR TIPO NEMA, CORRENTE NOMINAL DE 10 ATÉ 50A - FORNECIMENTO E INSTALAÇÃO. AF_10/2020</t>
  </si>
  <si>
    <t>DISJUNTOR TRIPOLAR TIPO NEMA, CORRENTE NOMINAL DE 10 ATÉ 50A - FORNECIMENTO E INSTALAÇÃO. AF_10/2020</t>
  </si>
  <si>
    <t>DISJUNTOR TRIPOLAR TIPO NEMA, CORRENTE NOMINAL DE 60 ATÉ 100A - FORNECIMENTO E INSTALAÇÃO. AF_10/2020</t>
  </si>
  <si>
    <t>CONTATOR TRIPOLAR I NOMINAL 12A - FORNECIMENTO E INSTALAÇÃO. AF_10/2020</t>
  </si>
  <si>
    <t>CONTATOR TRIPOLAR I NOMINAL 22A - FORNECIMENTO E INSTALAÇÃO. AF_10/2020</t>
  </si>
  <si>
    <t>CONTATOR TRIPOLAR I NOMINAL 38A - FORNECIMENTO E INSTALAÇÃO. AF_10/2020</t>
  </si>
  <si>
    <t>CONTATOR TRIPOLAR I NOMIMAL 95A - FORNECIMENTO E INSTALAÇÃO. AF_10/2020</t>
  </si>
  <si>
    <t>CAIXA DE PROTEÇÃO PARA MEDIDOR MONOFÁSICO DE EMBUTIR - FORNECIMENTO E INSTALAÇÃO. AF_10/2020</t>
  </si>
  <si>
    <t>QUADRO DE MEDIÇÃO GERAL DE ENERGIA PARA 1 MEDIDOR DE SOBREPOR - FORNECIMENTO E INSTALAÇÃO. AF_10/2020</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</si>
  <si>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</si>
  <si>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</si>
  <si>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</si>
  <si>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</si>
  <si>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</si>
  <si>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</si>
  <si>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</si>
  <si>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</si>
  <si>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</si>
  <si>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</si>
  <si>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</si>
  <si>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</si>
  <si>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</si>
  <si>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</si>
  <si>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</si>
  <si>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</si>
  <si>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</si>
  <si>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</si>
  <si>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</si>
  <si>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</si>
  <si>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</si>
  <si>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ABRIGO PARA HIDRANTE, 90X60X17CM, COM REGISTRO GLOBO ANGULAR 45 GRAUS 2 1/2", ADAPTADOR STORZ 2 1/2", MANGUEIRA DE INCÊNDIO 20M, REDUÇÃO 2 1/2" X 1 1/2" E ESGUICHO EM LATÃO 1 1/2" - FORNECIMENTO E INSTALAÇÃO. AF_10/2020</t>
  </si>
  <si>
    <t>ABRIGO PARA HIDRANTE, 75X45X17CM, COM REGISTRO GLOBO ANGULAR 45 GRAUS 2 1/2", ADAPTADOR STORZ 2 1/2", MANGUEIRA DE INCÊNDIO 15M 2 1/2" E ESGUICHO EM LATÃO 2 1/2" - FORNECIMENTO E INSTALAÇÃO. AF_10/2020</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</si>
  <si>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</si>
  <si>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</si>
  <si>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</si>
  <si>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HIDRANTE SUBTERRÂNEO PREDIAL (COM CURVA LONGA E CAIXA), DN 75 MM - FORNECIMENTO E INSTALAÇÃO. AF_10/2020</t>
  </si>
  <si>
    <t>MANÔMETRO 0 A 200 PSI (0 A 14 KGF/CM2), D = 50MM - FORNECIMENTO E INSTALAÇÃO. AF_10/2020</t>
  </si>
  <si>
    <t>CABO TELEFÔNICO CCI-50 1 PAR, INSTALADO EM ENTRADA DE EDIFICAÇÃO - FORNECIMENTO E INSTALAÇÃO. AF_11/2019</t>
  </si>
  <si>
    <t>CABO TELEFÔNICO CCI-50 2 PARES, SEM BLINDAGEM, INSTALADO EM ENTRADA DE EDIFICAÇÃO - FORNECIMENTO E INSTALAÇÃO. AF_11/2019</t>
  </si>
  <si>
    <t>CABO TELEFÔNICO CCI-50 3 PARES, SEM BLINDAGEM, INSTALADO EM ENTRADA DE EDIFICAÇÃO - FORNECIMENTO E INSTALAÇÃO. AF_11/2019</t>
  </si>
  <si>
    <t>CABO TELEFÔNICO CCI-50 4 PARES, SEM BLINDAGEM, INSTALADO EM ENTRADA DE EDIFICAÇÃO - FORNECIMENTO E INSTALAÇÃO. AF_11/2019</t>
  </si>
  <si>
    <t>CABO TELEFÔNICO CCI-50 5 PARES, SEM BLINDAGEM, INSTALADO EM ENTRADA DE EDIFICAÇÃO - FORNECIMENTO E INSTALAÇÃO. AF_11/2019</t>
  </si>
  <si>
    <t>CABO TELEFÔNICO CCI-50 6 PARES, SEM BLINDAGEM, INSTALADO EM ENTRADA DE EDIFICAÇÃO - FORNECIMENTO E INSTALAÇÃO. AF_11/2019</t>
  </si>
  <si>
    <t>CABO TELEFÔNICO CI-50 10 PARES INSTALADO EM ENTRADA DE EDIFICAÇÃO - FORNECIMENTO E INSTALAÇÃO. AF_11/2019</t>
  </si>
  <si>
    <t>CABO TELEFÔNICO CI-50 20 PARES INSTALADO EM ENTRADA DE EDIFICAÇÃO - FORNECIMENTO E INSTALAÇÃO. AF_11/2019</t>
  </si>
  <si>
    <t>CABO TELEFÔNICO CI-50 30 PARES INSTALADO EM ENTRADA DE EDIFICAÇÃO - FORNECIMENTO E INSTALAÇÃO. AF_11/2019</t>
  </si>
  <si>
    <t>CABO TELEFÔNICO CI-50 50 PARES INSTALADO EM ENTRADA DE EDIFICAÇÃO - FORNECIMENTO E INSTALAÇÃO. AF_11/2019</t>
  </si>
  <si>
    <t>CABO TELEFÔNICO CI-50 75 PARES INSTALADO EM ENTRADA DE EDIFICAÇÃO - FORNECIMENTO E INSTALAÇÃO. AF_11/2019</t>
  </si>
  <si>
    <t>CABO TELEFÔNICO CI-50 200 PARES INSTALADO EM ENTRADA DE EDIFICAÇÃO - FORNECIMENTO E INSTALAÇÃO. AF_11/2019</t>
  </si>
  <si>
    <t>CABO TELEFÔNICO CCI-50 4 PARES, SEM BLINDAGEM, INSTALADO EM PRUMADA - FORNECIMENTO E INSTALAÇÃO. AF_11/2019</t>
  </si>
  <si>
    <t>CABO TELEFÔNICO CCI-50 5 PARES, SEM BLINDAGEM, INSTALADO EM PRUMADA - FORNECIMENTO E INSTALAÇÃO. AF_11/2019</t>
  </si>
  <si>
    <t>CABO TELEFÔNICO CCI-50 6 PARES, SEM BLINDAGEM, INSTALADO EM PRUMADA - FORNECIMENTO E INSTALAÇÃO. AF_11/2019</t>
  </si>
  <si>
    <t>CABO TELEFÔNICO CI-50 10 PARES INSTALADO EM PRUMADA - FORNECIMENTO E INSTALAÇÃO. AF_11/2019</t>
  </si>
  <si>
    <t>CABO TELEFÔNICO CI-50 20 PARES INSTALADO EM PRUMADA - FORNECIMENTO E INSTALAÇÃO. AF_11/2019</t>
  </si>
  <si>
    <t>CABO TELEFÔNICO CI-50 30 PARES INSTALADO EM PRUMADA - FORNECIMENTO E INSTALAÇÃO. AF_11/2019</t>
  </si>
  <si>
    <t>CABO TELEFÔNICO CI-50 50 PARES INSTALADO EM PRUMADA - FORNECIMENTO E INSTALAÇÃO. AF_11/2019</t>
  </si>
  <si>
    <t>CABO TELEFÔNICO CCI-50 1 PAR, SEM BLINDAGEM, INSTALADO EM DISTRIBUIÇÃO DE EDIFICAÇÃO RESIDENCIAL - FORNECIMENTO E INSTALAÇÃO. AF_11/2019</t>
  </si>
  <si>
    <t>CABO TELEFÔNICO CCI-50 2 PARES, SEM BLINDAGEM, INSTALADO EM DISTRIBUIÇÃO DE EDIFICAÇÃO RESIDENCIAL - FORNECIMENTO E INSTALAÇÃO. AF_11/2019</t>
  </si>
  <si>
    <t>CABO TELEFÔNICO CCI-50 3 PARES, SEM BLINDAGEM, INSTALADO EM DISTRIBUIÇÃO DE EDIFICAÇÃO RESIDENCIAL - FORNECIMENTO E INSTALAÇÃO. AF_11/2019</t>
  </si>
  <si>
    <t>CABO TELEFÔNICO CCI-50 4 PARES, SEM BLINDAGEM, INSTALADO EM DISTRIBUIÇÃO DE EDIFICAÇÃO RESIDENCIAL - FORNECIMENTO E INSTALAÇÃO. AF_11/2019</t>
  </si>
  <si>
    <t>CABO TELEFÔNICO CCI-50 5 PARES, SEM BLINDAGEM, INSTALADO EM DISTRIBUIÇÃO DE EDIFICAÇÃO RESIDENCIAL - FORNECIMENTO E INSTALAÇÃO. AF_11/2019</t>
  </si>
  <si>
    <t>CABO TELEFÔNICO CCI-50 6 PARES, SEM BLINDAGEM, INSTALADO EM DISTRIBUIÇÃO DE EDIFICAÇÃO RESIDENCIAL - FORNECIMENTO E INSTALAÇÃO. AF_11/2019</t>
  </si>
  <si>
    <t>CABO TELEFÔNICO CI-50 10 PARES INSTALADO EM DISTRIBUIÇÃO DE EDIFICAÇÃO RESIDENCIAL - FORNECIMENTO E INSTALAÇÃO. AF_11/2019</t>
  </si>
  <si>
    <t>CABO TELEFÔNICO CCI-50 1 PAR, SEM BLINDAGEM, INSTALADO EM DISTRIBUIÇÃO DE EDIFICAÇÃO INSTITUCIONAL - FORNECIMENTO E INSTALAÇÃO. AF_11/2019</t>
  </si>
  <si>
    <t>CABO TELEFÔNICO CCI-50 2 PARES, SEM BLINDAGEM, INSTALADO EM DISTRIBUIÇÃO DE EDIFICAÇÃO INSTITUCIONAL - FORNECIMENTO E INSTALAÇÃO. AF_11/2019</t>
  </si>
  <si>
    <t>CABO TELEFÔNICO CCI-50 3 PARES, SEM BLINDAGEM, INSTALADO EM DISTRIBUIÇÃO DE EDIFICAÇÃO INSTITUCIONAL - FORNECIMENTO E INSTALAÇÃO. AF_11/2019</t>
  </si>
  <si>
    <t>CABO TELEFÔNICO CCI-50 4 PARES, SEM BLINDAGEM, INSTALADO EM DISTRIBUIÇÃO DE EDIFICAÇÃO INSTITUCIONAL - FORNECIMENTO E INSTALAÇÃO. AF_11/2019</t>
  </si>
  <si>
    <t>CABO TELEFÔNICO CCI-50 5 PARES, SEM BLINDAGEM, INSTALADO EM DISTRIBUIÇÃO DE EDIFICAÇÃO INSTITUCIONAL - FORNECIMENTO E INSTALAÇÃO. AF_11/2019</t>
  </si>
  <si>
    <t>CABO TELEFÔNICO CCI-50 6 PARES, SEM BLINDAGEM, INSTALADO EM DISTRIBUIÇÃO DE EDIFICAÇÃO INSTITUCIONAL - FORNECIMENTO E INSTALAÇÃO. AF_11/2019</t>
  </si>
  <si>
    <t>CABO TELEFÔNICO CI-50 10 PARES INSTALADO EM DISTRIBUIÇÃO DE EDIFICAÇÃO INSTITUCIONAL - FORNECIMENTO E INSTALAÇÃO. AF_11/2019</t>
  </si>
  <si>
    <t>CABO TELEFÔNICO CTP-APL-50 10 PARES INSTALADO EM ENTRADA DE EDIFICAÇÃO - FORNECIMENTO E INSTALAÇÃO. AF_11/2019</t>
  </si>
  <si>
    <t>CABO TELEFÔNICO CTP-APL-50 20 PARES INSTALADO EM ENTRADA DE EDIFICAÇÃO - FORNECIMENTO E INSTALAÇÃO. AF_11/2019</t>
  </si>
  <si>
    <t>CABO TELEFÔNICO CTP-APL-50 30 PARES INSTALADO EM ENTRADA DE EDIFICAÇÃO - FORNECIMENTO E INSTALAÇÃO. AF_11/2019</t>
  </si>
  <si>
    <t>CAIXA DE PASSAGEM PARA TELEFONE 15X15X10CM (SOBREPOR), FORNECIMENTO E INSTALACAO. AF_11/2019</t>
  </si>
  <si>
    <t>CAIXA DE PASSAGEM PARA TELEFONE 80X80X15CM (SOBREPOR) FORNECIMENTO E INSTALACAO. AF_11/2019</t>
  </si>
  <si>
    <t>QUADRO DE DISTRIBUIÇÃO PARA TELEFONE N.2, 20X20X12CM EM CHAPA METALICA, DE EMBUTIR, SEM ACESSORIOS, PADRÃO TELEBRAS, FORNECIMENTO E INSTALAÇÃO. AF_11/2019</t>
  </si>
  <si>
    <t>QUADRO DE DISTRIBUICAO PARA TELEFONE N.3, 40X40X12CM EM CHAPA METALICA, DE EMBUTIR, SEM ACESSORIOS, PADRAO TELEBRAS, FORNECIMENTO E INSTALAÇÃO. AF_11/2019</t>
  </si>
  <si>
    <t>QUADRO DE DISTRIBUICAO PARA TELEFONE N.4, 60X60X12CM EM CHAPA METALICA, DE EMBUTIR, SEM ACESSORIOS, PADRAO TELEBRAS, FORNECIMENTO E INSTALAÇÃO. AF_11/2019</t>
  </si>
  <si>
    <t>QUADRO DE DISTRIBUIÇÃO PARA TELEFONE N.5, 80X80X12CM EM CHAPA METALICA, SEM ACESSORIOS, PADRAO TELEBRAS, FORNECIMENTO E INSTALAÇÃO. AF_11/2019</t>
  </si>
  <si>
    <t>CABO ELETRÔNICO CATEGORIA 5E, INSTALADO EM EDIFICAÇÃO RESIDENCIAL - FORNECIMENTO E INSTALAÇÃO. AF_11/2019</t>
  </si>
  <si>
    <t>CABO ELETRÔNICO CATEGORIA 5E, INSTALADO EM EDIFICAÇÃO INSTITUCIONAL - FORNECIMENTO E INSTALAÇÃO. AF_11/2019</t>
  </si>
  <si>
    <t>CABO ELETRÔNICO CATEGORIA 6, INSTALADO EM EDIFICAÇÃO RESIDENCIAL - FORNECIMENTO E INSTALAÇÃO. AF_11/2019</t>
  </si>
  <si>
    <t>CABO ELETRÔNICO CATEGORIA 6, INSTALADO EM EDIFICAÇÃO INSTITUCIONAL - FORNECIMENTO E INSTALAÇÃO. AF_11/2019</t>
  </si>
  <si>
    <t>PATCH PANEL 24 PORTAS, CATEGORIA 5E - FORNECIMENTO E INSTALAÇÃO. AF_11/2019</t>
  </si>
  <si>
    <t>PATCH PANEL 24 PORTAS, CATEGORIA 6 - FORNECIMENTO E INSTALAÇÃO. AF_11/2019</t>
  </si>
  <si>
    <t>PATCH PANEL 48 PORTAS, CATEGORIA 6 - FORNECIMENTO E INSTALAÇÃO. AF_11/2019</t>
  </si>
  <si>
    <t>TOMADA DE REDE RJ45 - FORNECIMENTO E INSTALAÇÃO. AF_11/2019</t>
  </si>
  <si>
    <t>TOMADA PARA TELEFONE RJ11 - FORNECIMENTO E INSTALAÇÃO. AF_11/2019</t>
  </si>
  <si>
    <t>PATCH PANEL 48 PORTAS, CATEGORIA 5E - FORNECIMENTO E INSTALAÇÃO. AF_11/2019</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</si>
  <si>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</si>
  <si>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</si>
  <si>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DE AÇO GALVANIZADO COM COSTURA, CLASSE MÉDIA, CONEXÃO RANHURADA, DN 80 (3"), INSTALADO EM PRUMADAS - FORNECIMENTO E INSTALAÇÃO. AF_10/2020</t>
  </si>
  <si>
    <t>TUBO DE AÇO PRETO SEM COSTURA, CONEXÃO SOLDADA, DN 50 (2"), INSTALADO EM PRUMADAS - FORNECIMENTO E INSTALAÇÃO. AF_10/2020</t>
  </si>
  <si>
    <t>TUBO DE AÇO PRETO SEM COSTURA, CONEXÃO SOLDADA, DN 65 (2 1/2"), INSTALADO EM PRUMADAS - FORNECIMENTO E INSTALAÇÃO. AF_10/2020</t>
  </si>
  <si>
    <t>TUBO DE AÇO GALVANIZADO COM COSTURA, CLASSE MÉDIA, DN 50 (2"), CONEXÃO ROSQUEADA, INSTALADO EM PRUMADAS - FORNECIMENTO E INSTALAÇÃO. AF_10/2020</t>
  </si>
  <si>
    <t>TUBO DE AÇO GALVANIZADO COM COSTURA, CLASSE MÉDIA, DN 65 (2 1/2"), CONEXÃO ROSQUEADA, INSTALADO EM PRUMADAS - FORNECIMENTO E INSTALAÇÃO. AF_10/2020</t>
  </si>
  <si>
    <t>TUBO DE AÇO GALVANIZADO COM COSTURA, CLASSE MÉDIA, DN 80 (3"), CONEXÃO ROSQUEADA, INSTALADO EM PRUMADAS - FORNECIMENTO E INSTALAÇÃO. AF_10/2020</t>
  </si>
  <si>
    <t>TUBO DE AÇO PRETO SEM COSTURA, CONEXÃO SOLDADA, DN 25 (1"), INSTALADO EM REDE DE ALIMENTAÇÃO PARA HIDRANTE - FORNECIMENTO E INSTALAÇÃO. AF_10/2020</t>
  </si>
  <si>
    <t>TUBO DE AÇO PRETO SEM COSTURA, CONEXÃO SOLDADA, DN 32 (1 1/4"), INSTALADO EM REDE DE ALIMENTAÇÃO PARA HIDRANTE - FORNECIMENTO E INSTALAÇÃO. AF_10/2020</t>
  </si>
  <si>
    <t>TUBO DE AÇO PRETO SEM COSTURA, CONEXÃO SOLDADA, DN 50 (2"), INSTALADO EM REDE DE ALIMENTAÇÃO PARA HIDRANTE - FORNECIMENTO E INSTALAÇÃO. AF_10/2020</t>
  </si>
  <si>
    <t>TUBO DE AÇO PRETO SEM COSTURA, CONEXÃO SOLDADA, DN 65 (2 1/2"), INSTALADO EM REDE DE ALIMENTAÇÃO PARA HIDRANTE - FORNECIMENTO E INSTALAÇÃO. AF_10/2020</t>
  </si>
  <si>
    <t>TUBO DE AÇO GALVANIZADO COM COSTURA, CLASSE MÉDIA, DN 32 (1 1/4"), CONEXÃO ROSQUEADA, INSTALADO EM REDE DE ALIMENTAÇÃO PARA HIDRANTE - FORNECIMENTO E INSTALAÇÃO. AF_10/2020</t>
  </si>
  <si>
    <t>TUBO DE AÇO GALVANIZADO COM COSTURA, CLASSE MÉDIA, DN 40 (1 1/2"), CONEXÃO ROSQUEADA, INSTALADO EM REDE DE ALIMENTAÇÃO PARA HIDRANTE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</si>
  <si>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</si>
  <si>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</si>
  <si>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</si>
  <si>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</si>
  <si>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</si>
  <si>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SPRINKLER - FORNECIMENTO E INSTALAÇÃO. AF_10/2020</t>
  </si>
  <si>
    <t>TUBO DE AÇO PRETO SEM COSTURA, CONEXÃO SOLDADA, DN 50 (2"), INSTALADO EM REDE DE ALIMENTAÇÃO PARA SPRINKLER - FORNECIMENTO E INSTALAÇÃO. AF_10/2020</t>
  </si>
  <si>
    <t>TUBO DE AÇO PRETO SEM COSTURA, CONEXÃO SOLDADA, DN 65 (2 1/2"),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</si>
  <si>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</si>
  <si>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</si>
  <si>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</si>
  <si>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</si>
  <si>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</si>
  <si>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TUBO DE AÇO GALVANIZADO COM COSTURA, CLASSE MÉDIA, CONEXÃO ROSQUEADA, DN 15 (1/2"), INSTALADO EM RAMAIS E SUB-RAMAIS DE GÁS - FORNECIMENTO E INSTALAÇÃO. AF_10/2020</t>
  </si>
  <si>
    <t>TUBO DE AÇO GALVANIZADO COM COSTURA, CLASSE MÉDIA, CONEXÃO ROSQUEADA, DN 20 (3/4"), INSTALADO EM RAMAIS E SUB-RAMAIS DE GÁS - FORNECIMENTO E INSTALAÇÃO. AF_10/2020</t>
  </si>
  <si>
    <t>TUBO DE AÇO PRETO SEM COSTURA, CLASSE MÉDIA, CONEXÃO SOLDADA, DN 15 (1/2"), INSTALADO EM RAMAIS E SUB-RAMAIS DE GÁS - FORNECIMENTO E INSTALAÇÃO. AF_10/2020</t>
  </si>
  <si>
    <t>TUBO DE AÇO PRETO SEM COSTURA, CLASSE MÉDIA, CONEXÃO SOLDADA, DN 20 (3/4"), INSTALADO EM RAMAIS E SUB-RAMAIS DE GÁS - FORNECIMENTO E INSTALAÇÃO. AF_10/2020</t>
  </si>
  <si>
    <t>TUBO DE AÇO PRETO SEM COSTURA, CONEXÃO SOLDADA, DN 40 (1 1/2"), INSTALADO EM REDE DE ALIMENTAÇÃO PARA HIDRANTE - FORNECIMENTO E INSTALAÇÃO. AF_10/2020</t>
  </si>
  <si>
    <t>TUBO DE AÇO GALVANIZADO COM COSTURA, CLASSE MÉDIA, DN 25 (1"), CONEXÃO ROSQUEADA, INSTALADO EM REDE DE ALIMENTAÇÃO PARA HIDRANTE - FORNECIMENTO E INSTALAÇÃO. AF_10/2020</t>
  </si>
  <si>
    <t>TUBO DE AÇO GALVANIZADO COM COSTURA, CLASSE MÉDIA, CONEXÃO ROSQUEADA, DN 25 (1"), INSTALADO EM REDE DE ALIMENTAÇÃO PARA SPRINKLER - FORNECIMENTO E INSTALAÇÃO. AF_10/2020</t>
  </si>
  <si>
    <t>KIT CAVALETE PARA GÁS - SEM MEDIDOR OU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</si>
  <si>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</si>
  <si>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</si>
  <si>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</si>
  <si>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</si>
  <si>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</si>
  <si>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</si>
  <si>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</si>
  <si>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</si>
  <si>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</si>
  <si>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</si>
  <si>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</si>
  <si>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</si>
  <si>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</si>
  <si>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</si>
  <si>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</si>
  <si>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</si>
  <si>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</si>
  <si>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</si>
  <si>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</si>
  <si>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</si>
  <si>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</si>
  <si>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</si>
  <si>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</si>
  <si>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</si>
  <si>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</si>
  <si>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</si>
  <si>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NIPLE, EM FERRO GALVANIZADO, DN 50 (2"), CONEXÃO ROSQUEADA, INSTALADO EM PRUMADAS - FORNECIMENTO E INSTALAÇÃO. AF_10/2020</t>
  </si>
  <si>
    <t>LUVA, EM FERRO GALVANIZADO, DN 50 (2"), CONEXÃO ROSQUEADA, INSTALADO EM PRUMADAS - FORNECIMENTO E INSTALAÇÃO. AF_10/2020</t>
  </si>
  <si>
    <t>NIPLE, EM FERRO GALVANIZADO, DN 65 (2 1/2"), CONEXÃO ROSQUEADA, INSTALADO EM PRUMADAS - FORNECIMENTO E INSTALAÇÃO. AF_10/2020</t>
  </si>
  <si>
    <t>LUVA, EM FERRO GALVANIZADO, DN 65 (2 1/2"), CONEXÃO ROSQUEADA, INSTALADO EM PRUMADAS - FORNECIMENTO E INSTALAÇÃO. AF_10/2020</t>
  </si>
  <si>
    <t>NIPLE, EM FERRO GALVANIZADO, DN 80 (3"), CONEXÃO ROSQUEADA, INSTALADO EM PRUMADAS - FORNECIMENTO E INSTALAÇÃO. AF_10/2020</t>
  </si>
  <si>
    <t>LUVA, EM FERRO GALVANIZADO, DN 80 (3"), CONEXÃO ROSQUEADA, INSTALADO EM PRUMADAS - FORNECIMENTO E INSTALAÇÃO. AF_10/2020</t>
  </si>
  <si>
    <t>JOELHO 45 GRAUS, EM FERRO GALVANIZADO, DN 50 (2"), CONEXÃO ROSQUEADA, INSTALADO EM PRUMADAS - FORNECIMENTO E INSTALAÇÃO. AF_10/2020</t>
  </si>
  <si>
    <t>JOELHO 90 GRAUS, EM FERRO GALVANIZADO, DN 50 (2"), CONEXÃO ROSQUEADA, INSTALADO EM PRUMADAS - FORNECIMENTO E INSTALAÇÃO. AF_10/2020</t>
  </si>
  <si>
    <t>JOELHO 45 GRAUS, EM FERRO GALVANIZADO, DN 65 (2 1/2"), CONEXÃO ROSQUEADA, INSTALADO EM PRUMADAS - FORNECIMENTO E INSTALAÇÃO. AF_10/2020</t>
  </si>
  <si>
    <t>JOELHO 90 GRAUS, EM FERRO GALVANIZADO, DN 65 (2 1/2"), CONEXÃO ROSQUEADA, INSTALADO EM PRUMADAS - FORNECIMENTO E INSTALAÇÃO. AF_10/2020</t>
  </si>
  <si>
    <t>JOELHO 45 GRAUS, EM FERRO GALVANIZADO, DN 80 (3"), CONEXÃO ROSQUEADA, INSTALADO EM PRUMADAS - FORNECIMENTO E INSTALAÇÃO. AF_10/2020</t>
  </si>
  <si>
    <t>JOELHO 90 GRAUS, EM FERRO GALVANIZADO, DN 80 (3"), CONEXÃO ROSQUEADA, INSTALADO EM PRUMADAS - FORNECIMENTO E INSTALAÇÃO. AF_10/2020</t>
  </si>
  <si>
    <t>TÊ, EM FERRO GALVANIZADO, DN 50 (2"), CONEXÃO ROSQUEADA, INSTALADO EM PRUMADAS - FORNECIMENTO E INSTALAÇÃO. AF_10/2020</t>
  </si>
  <si>
    <t>TÊ, EM FERRO GALVANIZADO, DN 65 (2 1/2"), CONEXÃO ROSQUEADA, INSTALADO EM PRUMADAS - FORNECIMENTO E INSTALAÇÃO. AF_10/2020</t>
  </si>
  <si>
    <t>TÊ, EM FERRO GALVANIZADO, DN 80 (3"), CONEXÃO ROSQUEADA, INSTALADO EM PRUMADAS - FORNECIMENTO E INSTALAÇÃO. AF_10/2020</t>
  </si>
  <si>
    <t>NIPLE, EM FERRO GALVANIZADO, DN 25 (1"), CONEXÃO ROSQUEADA, INSTALADO EM REDE DE ALIMENTAÇÃO PARA HIDRANTE - FORNECIMENTO E INSTALAÇÃO. AF_10/2020</t>
  </si>
  <si>
    <t>LUVA, EM FERRO GALVANIZADO, DN 25 (1"), CONEXÃO ROSQUEADA, INSTALADO EM REDE DE ALIMENTAÇÃO PARA HIDRANTE - FORNECIMENTO E INSTALAÇÃO. AF_10/2020</t>
  </si>
  <si>
    <t>NIPLE, EM FERRO GALVANIZADO, DN 32 (1 1/4"), CONEXÃO ROSQUEADA, INSTALADO EM REDE DE ALIMENTAÇÃO PARA HIDRANTE - FORNECIMENTO E INSTALAÇÃO. AF_10/2020</t>
  </si>
  <si>
    <t>LUVA, EM FERRO GALVANIZADO, DN 32 (1 1/4"), CONEXÃO ROSQUEADA, INSTALADO EM REDE DE ALIMENTAÇÃO PARA HIDRANTE - FORNECIMENTO E INSTALAÇÃO. AF_10/2020</t>
  </si>
  <si>
    <t>NIPLE, EM FERRO GALVANIZADO, DN 40 (1 1/2"), CONEXÃO ROSQUEADA, INSTALADO EM REDE DE ALIMENTAÇÃO PARA HIDRANTE - FORNECIMENTO E INSTALAÇÃO. AF_10/2020</t>
  </si>
  <si>
    <t>LUVA, EM FERRO GALVANIZADO, DN 40 (1 1/2"), CONEXÃO ROSQUEADA, INSTALADO EM REDE DE ALIMENTAÇÃO PARA HIDRANTE - FORNECIMENTO E INSTALAÇÃO. AF_10/2020</t>
  </si>
  <si>
    <t>NIPLE, EM FERRO GALVANIZADO, DN 50 (2"), CONEXÃO ROSQUEADA, INSTALADO EM REDE DE ALIMENTAÇÃO PARA HIDRANTE - FORNECIMENTO E INSTALAÇÃO. AF_10/2020</t>
  </si>
  <si>
    <t>LUVA, EM FERRO GALVANIZADO, DN 50 (2"), CONEXÃO ROSQUEADA, INSTALADO EM REDE DE ALIMENTAÇÃO PARA HIDRANTE - FORNECIMENTO E INSTALAÇÃO. AF_10/2020</t>
  </si>
  <si>
    <t>NIPLE, EM FERRO GALVANIZADO, DN 65 (2 1/2"), CONEXÃO ROSQUEADA, INSTALADO EM REDE DE ALIMENTAÇÃO PARA HIDRANTE - FORNECIMENTO E INSTALAÇÃO. AF_10/2020</t>
  </si>
  <si>
    <t>LUVA, EM FERRO GALVANIZADO, DN 65 (2 1/2"), CONEXÃO ROSQUEADA, INSTALADO EM REDE DE ALIMENTAÇÃO PARA HIDRANTE - FORNECIMENTO E INSTALAÇÃO. AF_10/2020</t>
  </si>
  <si>
    <t>NIPLE, EM FERRO GALVANIZADO, DN 80 (3"), CONEXÃO ROSQUEADA, INSTALADO EM REDE DE ALIMENTAÇÃO PARA HIDRANTE - FORNECIMENTO E INSTALAÇÃO. AF_10/2020</t>
  </si>
  <si>
    <t>LUVA, EM FERRO GALVANIZADO, DN 80 (3"), CONEXÃO ROSQUEADA, INSTALADO EM REDE DE ALIMENTAÇÃO PARA HIDRANTE - FORNECIMENTO E INSTALAÇÃO. AF_10/2020</t>
  </si>
  <si>
    <t>JOELHO 45 GRAUS, EM FERRO GALVANIZADO, DN 25 (1"), CONEXÃO ROSQUEADA, INSTALADO EM REDE DE ALIMENTAÇÃO PARA HIDRANTE - FORNECIMENTO E INSTALAÇÃO. AF_10/2020</t>
  </si>
  <si>
    <t>JOELHO 90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</si>
  <si>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</si>
  <si>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JOELHO 90 GRAUS, EM FERRO GALVANIZADO, DN 32 (1 1/4"), CONEXÃO ROSQUEADA, INSTALADO EM REDE DE ALIMENTAÇÃO PARA HIDRANTE - FORNECIMENTO E INSTALAÇÃO. AF_10/2020</t>
  </si>
  <si>
    <t>JOELHO 45 GRAUS, EM FERRO GALVANIZADO, DN 40 (1 1/2"), CONEXÃO ROSQUEADA, INSTALADO EM REDE DE ALIMENTAÇÃO PARA HIDRANTE - FORNECIMENTO E INSTALAÇÃO. AF_10/2020</t>
  </si>
  <si>
    <t>JOELHO 90 GRAUS, EM FERRO GALVANIZADO, DN 40 (1 1/2"), CONEXÃO ROSQUEADA, INSTALADO EM REDE DE ALIMENTAÇÃO PARA HIDRANTE - FORNECIMENTO E INSTALAÇÃO. AF_10/2020</t>
  </si>
  <si>
    <t>JOELHO 45 GRAUS, EM FERRO GALVANIZADO, DN 50 (2"), CONEXÃO ROSQUEADA, INSTALADO EM REDE DE ALIMENTAÇÃO PARA HIDRANTE - FORNECIMENTO E INSTALAÇÃO. AF_10/2020</t>
  </si>
  <si>
    <t>JOELHO 90 GRAUS, EM FERRO GALVANIZADO, DN 50 (2"), CONEXÃO ROSQUEADA, INSTALADO EM REDE DE ALIMENTAÇÃO PARA HIDRANTE - FORNECIMENTO E INSTALAÇÃO. AF_10/2020</t>
  </si>
  <si>
    <t>JOELHO 45 GRAUS, EM FERRO GALVANIZADO, DN 65 (2 1/2"), CONEXÃO ROSQUEADA, INSTALADO EM REDE DE ALIMENTAÇÃO PARA HIDRANTE - FORNECIMENTO E INSTALAÇÃO. AF_10/2020</t>
  </si>
  <si>
    <t>JOELHO 90 GRAUS, EM FERRO GALVANIZADO, DN 65 (2 1/2"), CONEXÃO ROSQUEADA, INSTALADO EM REDE DE ALIMENTAÇÃO PARA HIDRANTE - FORNECIMENTO E INSTALAÇÃO. AF_10/2020</t>
  </si>
  <si>
    <t>JOELHO 45 GRAUS, EM FERRO GALVANIZADO, CONEXÃO ROSQUEADA, DN 80 (3"), INSTALADO EM REDE DE ALIMENTAÇÃO PARA HIDRANTE - FORNECIMENTO E INSTALAÇÃO. AF_10/2020</t>
  </si>
  <si>
    <t>JOELHO 90 GRAUS, EM FERRO GALVANIZADO, CONEXÃO ROSQUEADA, DN 80 (3"), INSTALADO EM REDE DE ALIMENTAÇÃO PARA HIDRANTE - FORNECIMENTO E INSTALAÇÃO. AF_10/2020</t>
  </si>
  <si>
    <t>TÊ, EM FERRO GALVANIZADO, CONEXÃO ROSQUEADA, DN 25 (1"), INSTALADO EM REDE DE ALIMENTAÇÃO PARA HIDRANTE - FORNECIMENTO E INSTALAÇÃO. AF_10/2020</t>
  </si>
  <si>
    <t>TÊ, EM FERRO GALVANIZADO, CONEXÃO ROSQUEADA, DN 32 (1 1/4"), INSTALADO EM REDE DE ALIMENTAÇÃO PARA HIDRANTE - FORNECIMENTO E INSTALAÇÃO. AF_10/2020</t>
  </si>
  <si>
    <t>TÊ, EM FERRO GALVANIZADO, CONEXÃO ROSQUEADA, DN 40 (1 1/2"), INSTALADO EM REDE DE ALIMENTAÇÃO PARA HIDRANTE - FORNECIMENTO E INSTALAÇÃO. AF_10/2020</t>
  </si>
  <si>
    <t>TÊ, EM FERRO GALVANIZADO, CONEXÃO ROSQUEADA, DN 50 (2"), INSTALADO EM REDE DE ALIMENTAÇÃO PARA HIDRANTE - FORNECIMENTO E INSTALAÇÃO. AF_10/2020</t>
  </si>
  <si>
    <t>TÊ, EM FERRO GALVANIZADO, CONEXÃO ROSQUEADA, DN 65 (2 1/2"), INSTALADO EM REDE DE ALIMENTAÇÃO PARA HIDRANTE - FORNECIMENTO E INSTALAÇÃO. AF_10/2020</t>
  </si>
  <si>
    <t>TÊ, EM FERRO GALVANIZADO, CONEXÃO ROSQUEADA, DN 80 (3"), INSTALADO EM REDE DE ALIMENTAÇÃO PARA HIDRANTE - FORNECIMENTO E INSTALAÇÃO. AF_10/2020</t>
  </si>
  <si>
    <t>NIPLE, EM FERRO GALVANIZADO, CONEXÃO ROSQUEADA, DN 25 (1"), INSTALADO EM REDE DE ALIMENTAÇÃO PARA SPRINKLER - FORNECIMENTO E INSTALAÇÃO. AF_10/2020</t>
  </si>
  <si>
    <t>LUVA,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</si>
  <si>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</si>
  <si>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LUVA,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</si>
  <si>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</si>
  <si>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LUVA,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</si>
  <si>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</si>
  <si>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LUVA,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</si>
  <si>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</si>
  <si>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LUVA,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</si>
  <si>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</si>
  <si>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LUVA, EM FERRO GALVANIZADO, CONEXÃO ROSQUEADA, DN 80 (3"), INSTALADO EM REDE DE ALIMENTAÇÃO PARA SPRINKLER - FORNECIMENTO E INSTALAÇÃO. AF_10/2020</t>
  </si>
  <si>
    <t>JOELHO 45 GRAUS, EM FERRO GALVANIZADO, CONEXÃO ROSQUEADA, DN 25 (1"), INSTALADO EM REDE DE ALIMENTAÇÃO PARA SPRINKLER - FORNECIMENTO E INSTALAÇÃO. AF_10/2020</t>
  </si>
  <si>
    <t>JOELHO 90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</si>
  <si>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</si>
  <si>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90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</si>
  <si>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</si>
  <si>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90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</si>
  <si>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</si>
  <si>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90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</si>
  <si>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</si>
  <si>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90 GRAUS, EM FERRO GALVANIZADO, CONEXÃO ROSQUEADA, DN 65 (2 1/2"), INSTALADO EM REDE DE ALIMENTAÇÃO PARA SPRINKLER - FORNECIMENTO E INSTALAÇÃO. AF_10/2020</t>
  </si>
  <si>
    <t>JOELHO 45 GRAUS, EM FERRO GALVANIZADO, CONEXÃO ROSQUEADA, DN 80 (3"), INSTALADO EM REDE DE ALIMENTAÇÃO PARA SPRINKLER - FORNECIMENTO E INSTALAÇÃO. AF_10/2020</t>
  </si>
  <si>
    <t>JOELHO 90 GRAUS, EM FERRO GALVANIZADO, CONEXÃO ROSQUEADA, DN 80 (3"), INSTALADO EM REDE DE ALIMENTAÇÃO PARA SPRINKLER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</si>
  <si>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</si>
  <si>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</si>
  <si>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</si>
  <si>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</si>
  <si>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</si>
  <si>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SPRINKLER - FORNECIMENTO E INSTALAÇÃO. AF_10/2020</t>
  </si>
  <si>
    <t>NIPLE, EM FERRO GALVANIZADO, CONEXÃO ROSQUEADA, DN 15 (1/2"), INSTALADO EM RAMAIS E SUB-RAMAIS DE GÁS - FORNECIMENTO E INSTALAÇÃO. AF_10/2020</t>
  </si>
  <si>
    <t>LUVA, EM FERRO GALVANIZADO, CONEXÃO ROSQUEADA, DN 15 (1/2"), INSTALADO EM RAMAIS E SUB-RAMAIS DE GÁS - FORNECIMENTO E INSTALAÇÃO. AF_10/2020</t>
  </si>
  <si>
    <t>NIPLE, EM FERRO GALVANIZADO, CONEXÃO ROSQUEADA, DN 20 (3/4"), INSTALADO EM RAMAIS E SUB-RAMAIS DE GÁS - FORNECIMENTO E INSTALAÇÃO. AF_10/2020</t>
  </si>
  <si>
    <t>LUVA, EM FERRO GALVANIZADO, CONEXÃO ROSQUEADA, DN 20 (3/4"), INSTALADO EM RAMAIS E SUB-RAMAIS DE GÁS - FORNECIMENTO E INSTALAÇÃO. AF_10/2020</t>
  </si>
  <si>
    <t>NIPLE, EM FERRO GALVANIZADO, CONEXÃO ROSQUEADA, DN 25 (1"), INSTALADO EM RAMAIS E SUB-RAMAIS DE GÁS - FORNECIMENTO E INSTALAÇÃO. AF_10/2020</t>
  </si>
  <si>
    <t>LUVA, EM FERRO GALVANIZADO, CONEXÃO ROSQUEADA, DN 25 (1"), INSTALADO EM RAMAIS E SUB-RAMAIS DE GÁS - FORNECIMENTO E INSTALAÇÃO. AF_10/2020</t>
  </si>
  <si>
    <t>JOELHO 45 GRAUS, EM FERRO GALVANIZADO, CONEXÃO ROSQUEADA, DN 15 (1/2"), INSTALADO EM RAMAIS E SUB-RAMAIS DE GÁS - FORNECIMENTO E INSTALAÇÃO. AF_10/2020</t>
  </si>
  <si>
    <t>JOELHO 90 GRAUS, EM FERRO GALVANIZADO, CONEXÃO ROSQUEADA, DN 15 (1/2"), INSTALADO EM RAMAIS E SUB-RAMAIS DE GÁS - FORNECIMENTO E INSTALAÇÃO. AF_10/2020</t>
  </si>
  <si>
    <t>JOELHO 45 GRAUS, EM FERRO GALVANIZADO, CONEXÃO ROSQUEADA, DN 20 (3/4"), INSTALADO EM RAMAIS E SUB-RAMAIS DE GÁS - FORNECIMENTO E INSTALAÇÃO. AF_10/2020</t>
  </si>
  <si>
    <t>JOELHO 90 GRAUS, EM FERRO GALVANIZADO, CONEXÃO ROSQUEADA, DN 20 (3/4"), INSTALADO EM RAMAIS E SUB-RAMAIS DE GÁS - FORNECIMENTO E INSTALAÇÃO. AF_10/2020</t>
  </si>
  <si>
    <t>JOELHO 45 GRAUS, EM FERRO GALVANIZADO, CONEXÃO ROSQUEADA, DN 25 (1"), INSTALADO EM RAMAIS E SUB-RAMAIS DE GÁS - FORNECIMENTO E INSTALAÇÃO. AF_10/2020</t>
  </si>
  <si>
    <t>JOELHO 90 GRAUS, EM FERRO GALVANIZADO, CONEXÃO ROSQUEADA, DN 25 (1"), INSTALADO EM RAMAIS E SUB-RAMAIS DE GÁS - FORNECIMENTO E INSTALAÇÃO. AF_10/2020</t>
  </si>
  <si>
    <t>TÊ, EM FERRO GALVANIZADO, CONEXÃO ROSQUEADA, DN 15 (1/2"), INSTALADO EM RAMAIS E SUB-RAMAIS DE GÁS - FORNECIMENTO E INSTALAÇÃO. AF_10/2020</t>
  </si>
  <si>
    <t>TÊ, EM FERRO GALVANIZADO, CONEXÃO ROSQUEADA, DN 20 (3/4"), INSTALADO EM RAMAIS E SUB-RAMAIS DE GÁS - FORNECIMENTO E INSTALAÇÃO. AF_10/2020</t>
  </si>
  <si>
    <t>TÊ, EM FERRO GALVANIZADO, CONEXÃO ROSQUEADA, DN 25 (1"), INSTALADO EM RAMAIS E SUB-RAMAIS DE GÁS - FORNECIMENTO E INSTALAÇÃO. AF_10/2020</t>
  </si>
  <si>
    <t>UNIÃO, EM FERRO GALVANIZADO, DN 50 (2"), CONEXÃO ROSQUEADA, INSTALADO EM PRUMADAS - FORNECIMENTO E INSTALAÇÃO. AF_10/2020</t>
  </si>
  <si>
    <t>UNIÃO, EM FERRO GALVANIZADO, DN 65 (2 1/2"), CONEXÃO ROSQUEADA, INSTALADO EM PRUMADAS - FORNECIMENTO E INSTALAÇÃO. AF_10/2020</t>
  </si>
  <si>
    <t>UNIÃO, EM FERRO GALVANIZADO, DN 80 (3"), CONEXÃO ROSQUEADA, INSTALADO EM PRUMADAS - FORNECIMENTO E INSTALAÇÃO. AF_10/2020</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</si>
  <si>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</si>
  <si>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</si>
  <si>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UNIÃO, EM FERRO GALVANIZADO, DN 40 (1 1/2"), CONEXÃO ROSQUEADA, INSTALADO EM REDE DE ALIMENTAÇÃO PARA HIDRANTE - FORNECIMENTO E INSTALAÇÃO. AF_10/2020</t>
  </si>
  <si>
    <t>UNIÃO, EM FERRO GALVANIZADO, DN 50 (2"), CONEXÃO ROSQUEADA, INSTALADO EM REDE DE ALIMENTAÇÃO PARA HIDRANTE - FORNECIMENTO E INSTALAÇÃO. AF_10/2020</t>
  </si>
  <si>
    <t>UNIÃO, EM FERRO GALVANIZADO, DN 65 (2 1/2"), CONEXÃO ROSQUEADA, INSTALADO EM REDE DE ALIMENTAÇÃO PARA HIDRANTE - FORNECIMENTO E INSTALAÇÃO. AF_10/2020</t>
  </si>
  <si>
    <t>UNIÃO, EM FERRO GALVANIZADO, DN 80 (3"), CONEXÃO ROSQUEADA, INSTALADO EM REDE DE ALIMENTAÇÃO PARA HIDRANTE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</si>
  <si>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</si>
  <si>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</si>
  <si>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</si>
  <si>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</si>
  <si>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</si>
  <si>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</si>
  <si>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CONEXÃO ROSQUEADA, DN 15 (1/2"), INSTALADO EM RAMAIS E SUB-RAMAIS DE GÁS - FORNECIMENTO E INSTALAÇÃO. AF_10/2020</t>
  </si>
  <si>
    <t>UNIÃO, EM FERRO GALVANIZADO, CONEXÃO ROSQUEADA, DN 20 (3/4"), INSTALADO EM RAMAIS E SUB-RAMAIS DE GÁS - FORNECIMENTO E INSTALAÇÃO. AF_10/2020</t>
  </si>
  <si>
    <t>UNIÃO, EM FERRO GALVANIZADO, CONEXÃO ROSQUEADA, DN 25 (1"), INSTALADO EM RAMAIS E SUB-RAMAIS DE GÁS - FORNECIMENTO E INSTALAÇÃO. AF_10/2020</t>
  </si>
  <si>
    <t>LUVA DE REDUÇÃO, EM FERRO GALVANIZADO, 2" X 1 1/2", CONEXÃO ROSQUEADA, INSTALADO EM PRUMADAS - FORNECIMENTO E INSTALAÇÃO. AF_10/2020</t>
  </si>
  <si>
    <t>LUVA DE REDUÇÃO, EM FERRO GALVANIZADO, 2" X 1 1/4", CONEXÃO ROSQUEADA, INSTALADO EM PRUMADAS - FORNECIMENTO E INSTALAÇÃO. AF_10/2020</t>
  </si>
  <si>
    <t>LUVA DE REDUÇÃO, EM FERRO GALVANIZADO, 2" X 1", CONEXÃO ROSQUEADA, INSTALADO EM PRUMADAS - FORNECIMENTO E INSTALAÇÃO. AF_10/2020</t>
  </si>
  <si>
    <t>LUVA DE REDUÇÃO, EM FERRO GALVANIZADO, 2 1/2" X 1 1/2", CONEXÃO ROSQUEADA, INSTALADO EM PRUMADAS - FORNECIMENTO E INSTALAÇÃO. AF_10/2020</t>
  </si>
  <si>
    <t>LUVA DE REDUÇÃO, EM FERRO GALVANIZADO, 2 1/2" X 2", CONEXÃO ROSQUEADA, INSTALADO EM PRUMADAS - FORNECIMENTO E INSTALAÇÃO. AF_10/2020</t>
  </si>
  <si>
    <t>LUVA DE REDUÇÃO, EM FERRO GALVANIZADO, 3" X 1 1/2", CONEXÃO ROSQUEADA, INSTALADO EM PRUMADAS - FORNECIMENTO E INSTALAÇÃO. AF_10/2020</t>
  </si>
  <si>
    <t>LUVA DE REDUÇÃO, EM FERRO GALVANIZADO, 3" X 2 1/2", CONEXÃO ROSQUEADA, INSTALADO EM PRUMADAS - FORNECIMENTO E INSTALAÇÃO. AF_10/2020</t>
  </si>
  <si>
    <t>LUVA DE REDUÇÃO, EM FERRO GALVANIZADO, 3" X 2", CONEXÃO ROSQUEADA, INSTALADO EM PRUMADAS - FORNECIMENTO E INSTALAÇÃO. AF_10/2020</t>
  </si>
  <si>
    <t>LUVA DE REDUÇÃO, EM FERRO GALVANIZADO, 1" X 1/2", CONEXÃO ROSQUEADA, INSTALADO EM REDE DE ALIMENTAÇÃO PARA HIDRANTE - FORNECIMENTO E INSTALAÇÃO. AF_10/2020</t>
  </si>
  <si>
    <t>LUVA DE REDUÇÃO, EM FERRO GALVANIZADO, 1" X 3/4", CONEXÃO ROSQUEADA, INSTALADO EM REDE DE ALIMENTAÇÃO PARA HIDRANTE - FORNECIMENTO E INSTALAÇÃO. AF_10/2020</t>
  </si>
  <si>
    <t>LUVA DE REDUÇÃO, EM FERRO GALVANIZADO, 1 1/4" X 1", CONEXÃO ROSQUEADA, INSTALADO EM REDE DE ALIMENTAÇÃO PARA HIDRANTE - FORNECIMENTO E INSTALAÇÃO. AF_10/2020</t>
  </si>
  <si>
    <t>LUVA DE REDUÇÃO, EM FERRO GALVANIZADO, 1 1/4" X 1/2", CONEXÃO ROSQUEADA, INSTALADO EM REDE DE ALIMENTAÇÃO PARA HIDRANTE - FORNECIMENTO E INSTALAÇÃO. AF_10/2020</t>
  </si>
  <si>
    <t>LUVA DE REDUÇÃO, EM FERRO GALVANIZADO, 1 1/4" X 3/4", CONEXÃO ROSQUEADA, INSTALADO EM REDE DE ALIMENTAÇÃO PARA HIDRANTE - FORNECIMENTO E INSTALAÇÃO. AF_10/2020</t>
  </si>
  <si>
    <t>LUVA DE REDUÇÃO, EM FERRO GALVANIZADO, 1 1/2" X 1 1/4", CONEXÃO ROSQUEADA, INSTALADO EM REDE DE ALIMENTAÇÃO PARA HIDRANTE - FORNECIMENTO E INSTALAÇÃO. AF_10/2020</t>
  </si>
  <si>
    <t>LUVA DE REDUÇÃO, EM FERRO GALVANIZADO, 1 1/2" X 1", CONEXÃO ROSQUEADA, INSTALADO EM REDE DE ALIMENTAÇÃO PARA HIDRANTE - FORNECIMENTO E INSTALAÇÃO. AF_10/2020</t>
  </si>
  <si>
    <t>LUVA DE REDUÇÃO, EM FERRO GALVANIZADO, 1 1/2" X 3/4", CONEXÃO ROSQUEADA, INSTALADO EM REDE DE ALIMENTAÇÃO PARA HIDRANTE - FORNECIMENTO E INSTALAÇÃO. AF_10/2020</t>
  </si>
  <si>
    <t>LUVA DE REDUÇÃO, EM FERRO GALVANIZADO, 2" X 1 1/2", CONEXÃO ROSQUEADA, INSTALADO EM REDE DE ALIMENTAÇÃO PARA HIDRANTE - FORNECIMENTO E INSTALAÇÃO. AF_10/2020</t>
  </si>
  <si>
    <t>LUVA DE REDUÇÃO, EM FERRO GALVANIZADO, 2" X 1 1/4", CONEXÃO ROSQUEADA, INSTALADO EM REDE DE ALIMENTAÇÃO PARA HIDRANTE - FORNECIMENTO E INSTALAÇÃO. AF_10/2020</t>
  </si>
  <si>
    <t>LUVA DE REDUÇÃO, EM FERRO GALVANIZADO, 2" X 1", CONEXÃO ROSQUEADA, INSTALADO EM REDE DE ALIMENTAÇÃO PARA HIDRANTE - FORNECIMENTO E INSTALAÇÃO. AF_10/2020</t>
  </si>
  <si>
    <t>LUVA DE REDUÇÃO, EM FERRO GALVANIZADO, 2 1/2" X 1 1/2", CONEXÃO ROSQUEADA, INSTALADO EM REDE DE ALIMENTAÇÃO PARA HIDRANTE - FORNECIMENTO E INSTALAÇÃO. AF_10/2020</t>
  </si>
  <si>
    <t>LUVA DE REDUÇÃO, EM FERRO GALVANIZADO, 2 1/2" X 2", CONEXÃO ROSQUEADA, INSTALADO EM REDE DE ALIMENTAÇÃO PARA HIDRANTE - FORNECIMENTO E INSTALAÇÃO. AF_10/2020</t>
  </si>
  <si>
    <t>LUVA DE REDUÇÃO, EM FERRO GALVANIZADO, 3" X 2 1/2", CONEXÃO ROSQUEADA, INSTALADO EM REDE DE ALIMENTAÇÃO PARA HIDRANTE - FORNECIMENTO E INSTALAÇÃO. AF_10/2020</t>
  </si>
  <si>
    <t>LUVA DE REDUÇÃO, EM FERRO GALVANIZADO, 3" X 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</si>
  <si>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</si>
  <si>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SPRINKLER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</si>
  <si>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</si>
  <si>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</si>
  <si>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SPRINKLER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</si>
  <si>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</si>
  <si>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</si>
  <si>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SPRINKLER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</si>
  <si>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</si>
  <si>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</si>
  <si>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REDE DE ALIMENTAÇÃO PARA SPRINKLER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</si>
  <si>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</si>
  <si>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REDE DE ALIMENTAÇÃO PARA SPRINKLER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</si>
  <si>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</si>
  <si>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</si>
  <si>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</si>
  <si>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SPRINKLER TIPO PENDENTE, 68 °C, UNIÃO POR ROSCA DN 15 (1/2") - FORNECIMENTO E INSTALAÇÃO. AF_10/2020</t>
  </si>
  <si>
    <t>ACOPLAMENTO RÍGIDO EM AÇO, CONEXÃO RANHURADA, DN 50 (2"), INSTALADO EM PRUMADAS - FORNECIMENTO E INSTALAÇÃO. AF_10/2020</t>
  </si>
  <si>
    <t>ACOPLAMENTO RÍGIDO EM AÇO, CONEXÃO RANHURADA, DN 65 (2 1/2"), INSTALADO EM PRUMADAS - FORNECIMENTO E INSTALAÇÃO. AF_10/2020</t>
  </si>
  <si>
    <t>ACOPLAMENTO RÍGIDO EM AÇO, CONEXÃO RANHURADA, DN 80 (3"), INSTALADO EM PRUMADAS - FORNECIMENTO E INSTALAÇÃO. AF_10/2020</t>
  </si>
  <si>
    <t>CURVA 45 GRAUS, EM AÇO, CONEXÃO RANHURADA, DN 50 (2"), INSTALADO EM PRUMADAS - FORNECIMENTO E INSTALAÇÃO. AF_10/2020</t>
  </si>
  <si>
    <t>CURVA 90 GRAUS, EM AÇO, CONEXÃO RANHURADA, DN 50 (2"), INSTALADO EM PRUMADAS - FORNECIMENTO E INSTALAÇÃO. AF_10/2020</t>
  </si>
  <si>
    <t>CURVA 45 GRAUS, EM AÇO, CONEXÃO RANHURADA, DN 65 (2 1/2"), INSTALADO EM PRUMADAS - FORNECIMENTO E INSTALAÇÃO. AF_10/2020</t>
  </si>
  <si>
    <t>CURVA 90 GRAUS, EM AÇO, CONEXÃO RANHURADA, DN 65 (2 1/2"), INSTALADO EM PRUMADAS - FORNECIMENTO E INSTALAÇÃO. AF_10/2020</t>
  </si>
  <si>
    <t>CURVA 90 GRAUS, EM AÇO, CONEXÃO RANHURADA, DN 80 (3"), INSTALADO EM PRUMADAS - FORNECIMENTO E INSTALAÇÃO. AF_10/2020</t>
  </si>
  <si>
    <t>TÊ, EM AÇO, CONEXÃO RANHURADA, DN 50 (2"), INSTALADO EM PRUMADAS - FORNECIMENTO E INSTALAÇÃO. AF_10/2020</t>
  </si>
  <si>
    <t>TÊ, EM AÇO, CONEXÃO RANHURADA, DN 65 (2 1/2"), INSTALADO EM PRUMADAS - FORNECIMENTO E INSTALAÇÃO. AF_10/2020</t>
  </si>
  <si>
    <t>TÊ, EM AÇO, CONEXÃO RANHURADA, DN 80 (3"), INSTALADO EM PRUMADAS - FORNECIMENTO E INSTALAÇÃO. AF_10/2020</t>
  </si>
  <si>
    <t>LUVA, EM AÇO, CONEXÃO SOLDADA, DN 50 (2"), INSTALADO EM PRUMADAS - FORNECIMENTO E INSTALAÇÃO. AF_10/2020</t>
  </si>
  <si>
    <t>LUVA, EM AÇO, CONEXÃO SOLDADA, DN 65 (2 1/2"), INSTALADO EM PRUMADAS - FORNECIMENTO E INSTALAÇÃO. AF_10/2020</t>
  </si>
  <si>
    <t>LUVA COM REDUÇÃO, EM AÇO, CONEXÃO SOLDADA, DN 65 X 50 MM (2 1/2" X 2"), INSTALADO EM PRUMADAS - FORNECIMENTO E INSTALAÇÃO. AF_10/2020</t>
  </si>
  <si>
    <t>LUVA, EM AÇO, CONEXÃO SOLDADA, DN 80 (3"), INSTALADO EM PRUMADAS - FORNECIMENTO E INSTALAÇÃO. AF_10/2020</t>
  </si>
  <si>
    <t>LUVA COM REDUÇÃO, EM AÇO, CONEXÃO SOLDADA, DN 80 X 65 MM (3" X 2 1/2"), INSTALADO EM PRUMADAS - FORNECIMENTO E INSTALAÇÃO. AF_10/2020</t>
  </si>
  <si>
    <t>CURVA 45 GRAUS, EM AÇO, CONEXÃO SOLDADA, DN 50 (2"), INSTALADO EM PRUMADAS - FORNECIMENTO E INSTALAÇÃO. AF_10/2020</t>
  </si>
  <si>
    <t>CURVA 90 GRAUS, EM AÇO, CONEXÃO SOLDADA, DN 50 (2"), INSTALADO EM PRUMADAS - FORNECIMENTO E INSTALAÇÃO. AF_10/2020</t>
  </si>
  <si>
    <t>CURVA 45 GRAUS, EM AÇO, CONEXÃO SOLDADA, DN 65 (2 1/2"), INSTALADO EM PRUMADAS - FORNECIMENTO E INSTALAÇÃO. AF_10/2020</t>
  </si>
  <si>
    <t>CURVA 90 GRAUS, EM AÇO, CONEXÃO SOLDADA, DN 65 (2 1/2"), INSTALADO EM PRUMADAS - FORNECIMENTO E INSTALAÇÃO. AF_10/2020</t>
  </si>
  <si>
    <t>CURVA 45 GRAUS, EM AÇO, CONEXÃO SOLDADA, DN 80 (3"), INSTALADO EM PRUMADAS - FORNECIMENTO E INSTALAÇÃO. AF_10/2020</t>
  </si>
  <si>
    <t>CURVA 90 GRAUS, EM AÇO, CONEXÃO SOLDADA, DN 80 (3"), INSTALADO EM PRUMADAS - FORNECIMENTO E INSTALAÇÃO. AF_10/2020</t>
  </si>
  <si>
    <t>TÊ, EM AÇO, CONEXÃO SOLDADA, DN 50 (2"), INSTALADO EM PRUMADAS - FORNECIMENTO E INSTALAÇÃO. AF_10/2020</t>
  </si>
  <si>
    <t>TÊ, EM AÇO, CONEXÃO SOLDADA, DN 65 (2 1/2"), INSTALADO EM PRUMADAS - FORNECIMENTO E INSTALAÇÃO. AF_10/2020</t>
  </si>
  <si>
    <t>TÊ, EM AÇO, CONEXÃO SOLDADA, DN 80 (3"), INSTALADO EM PRUMADAS - FORNECIMENTO E INSTALAÇÃO. AF_10/2020</t>
  </si>
  <si>
    <t>LUVA, EM AÇO, CONEXÃO SOLDADA, DN 25 (1"), INSTALADO EM REDE DE ALIMENTAÇÃO PARA HIDRANTE - FORNECIMENTO E INSTALAÇÃO. AF_10/2020</t>
  </si>
  <si>
    <t>LUVA, EM AÇO, CONEXÃO SOLDADA, DN 32 (1 1/4"), INSTALADO EM REDE DE ALIMENTAÇÃO PARA HIDRANTE - FORNECIMENTO E INSTALAÇÃO. AF_10/2020</t>
  </si>
  <si>
    <t>LUVA, EM AÇO, CONEXÃO SOLDADA, DN 40 (1 1/2"), INSTALADO EM REDE DE ALIMENTAÇÃO PARA HIDRANTE - FORNECIMENTO E INSTALAÇÃO. AF_10/2020</t>
  </si>
  <si>
    <t>LUVA, EM AÇO, CONEXÃO SOLDADA, DN 50 (2"), INSTALADO EM REDE DE ALIMENTAÇÃO PARA HIDRANTE - FORNECIMENTO E INSTALAÇÃO. AF_10/2020</t>
  </si>
  <si>
    <t>LUVA COM REDUÇÃO, EM AÇO, CONEXÃO SOLDADA, DN 50 X 40 MM (2" X 1 1/2"), INSTALADO EM REDE DE ALIMENTAÇÃO PARA HIDRANTE - FORNECIMENTO E INSTALAÇÃO. AF_10/2020</t>
  </si>
  <si>
    <t>LUVA, EM AÇO, CONEXÃO SOLDADA, DN 65 (2 1/2"), INSTALADO EM REDE DE ALIMENTAÇÃO PARA HIDRANTE - FORNECIMENTO E INSTALAÇÃO. AF_10/2020</t>
  </si>
  <si>
    <t>LUVA COM REDUÇÃO, EM AÇO, CONEXÃO SOLDADA, DN 65 X 50 MM (2 1/2" X 2"), INSTALADO EM REDE DE ALIMENTAÇÃO PARA HIDRANTE - FORNECIMENTO E INSTALAÇÃO. AF_10/2020</t>
  </si>
  <si>
    <t>LUVA, EM AÇO, CONEXÃO SOLDADA, DN 80 (3"), INSTALADO EM REDE DE ALIMENTAÇÃO PARA HIDRANTE - FORNECIMENTO E INSTALAÇÃO. AF_10/2020</t>
  </si>
  <si>
    <t>LUVA COM REDUÇÃO, EM AÇO, CONEXÃO SOLDADA, DN 80 X 65 MM (3" X 2 1/2"), INSTALADO EM REDE DE ALIMENTAÇÃO PARA HIDRANTE - FORNECIMENTO E INSTALAÇÃO. AF_10/2020</t>
  </si>
  <si>
    <t>CURVA 45 GRAUS, EM AÇO, CONEXÃO SOLDADA, DN 25 (1"), INSTALADO EM REDE DE ALIMENTAÇÃO PARA HIDRANTE - FORNECIMENTO E INSTALAÇÃO. AF_10/2020</t>
  </si>
  <si>
    <t>CURVA 90 GRAUS, EM AÇO, CONEXÃO SOLDADA, DN 25 (1"), INSTALADO EM REDE DE ALIMENTAÇÃO PARA HIDRANTE - FORNECIMENTO E INSTALAÇÃO. AF_10/2020</t>
  </si>
  <si>
    <t>CURVA 45 GRAUS, EM AÇO, CONEXÃO SOLDADA, DN 32 (1 1/4"), INSTALADO EM REDE DE ALIMENTAÇÃO PARA HIDRANTE - FORNECIMENTO E INSTALAÇÃO. AF_10/2020</t>
  </si>
  <si>
    <t>CURVA 90 GRAUS, EM AÇO, CONEXÃO SOLDADA, DN 32 (1 1/4"), INSTALADO EM REDE DE ALIMENTAÇÃO PARA HIDRANTE - FORNECIMENTO E INSTALAÇÃO. AF_10/2020</t>
  </si>
  <si>
    <t>CURVA 45 GRAUS, EM AÇO, CONEXÃO SOLDADA, DN 40 (1 1/2"), INSTALADO EM REDE DE ALIMENTAÇÃO PARA HIDRANTE - FORNECIMENTO E INSTALAÇÃO. AF_10/2020</t>
  </si>
  <si>
    <t>CURVA 90 GRAUS, EM AÇO, CONEXÃO SOLDADA, DN 40 (1 1/2"), INSTALADO EM REDE DE ALIMENTAÇÃO PARA HIDRANTE - FORNECIMENTO E INSTALAÇÃO. AF_10/2020</t>
  </si>
  <si>
    <t>CURVA 45 GRAUS, EM AÇO, CONEXÃO SOLDADA, DN 50 (2"), INSTALADO EM REDE DE ALIMENTAÇÃO PARA HIDRANTE - FORNECIMENTO E INSTALAÇÃO. AF_10/2020</t>
  </si>
  <si>
    <t>CURVA 90 GRAUS, EM AÇO, CONEXÃO SOLDADA, DN 50 (2"), INSTALADO EM REDE DE ALIMENTAÇÃO PARA HIDRANTE - FORNECIMENTO E INSTALAÇÃO. AF_10/2020</t>
  </si>
  <si>
    <t>CURVA 45 GRAUS, EM AÇO, CONEXÃO SOLDADA, DN 65 (2 1/2"), INSTALADO EM REDE DE ALIMENTAÇÃO PARA HIDRANTE - FORNECIMENTO E INSTALAÇÃO. AF_10/2020</t>
  </si>
  <si>
    <t>CURVA 90 GRAUS, EM AÇO, CONEXÃO SOLDADA, DN 65 (2 1/2"), INSTALADO EM REDE DE ALIMENTAÇÃO PARA HIDRANTE - FORNECIMENTO E INSTALAÇÃO. AF_10/2020</t>
  </si>
  <si>
    <t>CURVA 45 GRAUS, EM AÇO, CONEXÃO SOLDADA, DN 80 (3"), INSTALADO EM REDE DE ALIMENTAÇÃO PARA HIDRANTE - FORNECIMENTO E INSTALAÇÃO. AF_10/2020</t>
  </si>
  <si>
    <t>CURVA 90 GRAUS, EM AÇO, CONEXÃO SOLDADA, DN 80 (3"), INSTALADO EM REDE DE ALIMENTAÇÃO PARA HIDRANTE - FORNECIMENTO E INSTALAÇÃO. AF_10/2020</t>
  </si>
  <si>
    <t>TÊ, EM AÇO, CONEXÃO SOLDADA, DN 25 (1"), INSTALADO EM REDE DE ALIMENTAÇÃO PARA HIDRANTE - FORNECIMENTO E INSTALAÇÃO. AF_10/2020</t>
  </si>
  <si>
    <t>TÊ, EM AÇO, CONEXÃO SOLDADA, DN 32 (1 1/4"), INSTALADO EM REDE DE ALIMENTAÇÃO PARA HIDRANTE - FORNECIMENTO E INSTALAÇÃO. AF_10/2020</t>
  </si>
  <si>
    <t>TÊ, EM AÇO, CONEXÃO SOLDADA, DN 40 (1 1/2"), INSTALADO EM REDE DE ALIMENTAÇÃO PARA HIDRANTE - FORNECIMENTO E INSTALAÇÃO. AF_10/2020</t>
  </si>
  <si>
    <t>TÊ, EM AÇO, CONEXÃO SOLDADA, DN 50 (2"), INSTALADO EM REDE DE ALIMENTAÇÃO PARA HIDRANTE - FORNECIMENTO E INSTALAÇÃO. AF_10/2020</t>
  </si>
  <si>
    <t>TÊ, EM AÇO, CONEXÃO SOLDADA, DN 65 (2 1/2"), INSTALADO EM REDE DE ALIMENTAÇÃO PARA HIDRANTE - FORNECIMENTO E INSTALAÇÃO. AF_10/2020</t>
  </si>
  <si>
    <t>TÊ, EM AÇO, CONEXÃO SOLDADA, DN 80 (3"), INSTALADO EM REDE DE ALIMENTAÇÃO PARA HIDRANTE - FORNECIMENTO E INSTALAÇÃO. AF_10/2020</t>
  </si>
  <si>
    <t>LUVA, EM AÇO, CONEXÃO SOLDADA, DN 25 (1"), INSTALADO EM REDE DE ALIMENTAÇÃO PARA SPRINKLER - FORNECIMENTO E INSTALAÇÃO. AF_10/2020</t>
  </si>
  <si>
    <t>LUVA COM REDUÇÃO, EM AÇO, CONEXÃO SOLDADA, DN 25 X 20 MM (1" X 3/4"), INSTALADO EM REDE DE ALIMENTAÇÃO PARA SPRINKLER - FORNECIMENTO E INSTALAÇÃO. AF_10/2020</t>
  </si>
  <si>
    <t>LUVA, EM AÇO, CONEXÃO SOLDADA, DN 32 (1 1/4"), INSTALADO EM REDE DE ALIMENTAÇÃO PARA SPRINKLER - FORNECIMENTO E INSTALAÇÃO. AF_10/2020</t>
  </si>
  <si>
    <t>LUVA, EM AÇO, CONEXÃO SOLDADA, DN 40 (1 1/2"), INSTALADO EM REDE DE ALIMENTAÇÃO PARA SPRINKLER - FORNECIMENTO E INSTALAÇÃO. AF_10/2020</t>
  </si>
  <si>
    <t>LUVA, EM AÇO, CONEXÃO SOLDADA, DN 50 (2"), INSTALADO EM REDE DE ALIMENTAÇÃO PARA SPRINKLER - FORNECIMENTO E INSTALAÇÃO. AF_10/2020</t>
  </si>
  <si>
    <t>LUVA COM REDUÇÃO, EM AÇO, CONEXÃO SOLDADA, DN 50 X 40 MM (2" X 1 1/2"), INSTALADO EM REDE DE ALIMENTAÇÃO PARA SPRINKLER - FORNECIMENTO E INSTALAÇÃO. AF_10/2020</t>
  </si>
  <si>
    <t>LUVA, EM AÇO, CONEXÃO SOLDADA, DN 65 (2 1/2"), INSTALADO EM REDE DE ALIMENTAÇÃO PARA SPRINKLER - FORNECIMENTO E INSTALAÇÃO. AF_10/2020</t>
  </si>
  <si>
    <t>LUVA COM REDUÇÃO, EM AÇO, CONEXÃO SOLDADA, DN 65 X 50 MM (2 1/2" X 2"), INSTALADO EM REDE DE ALIMENTAÇÃO PARA SPRINKLER - FORNECIMENTO E INSTALAÇÃO. AF_10/2020</t>
  </si>
  <si>
    <t>LUVA, EM AÇO, CONEXÃO SOLDADA, DN 80 (3"), INSTALADO EM REDE DE ALIMENTAÇÃO PARA SPRINKLER - FORNECIMENTO E INSTALAÇÃO. AF_10/2020</t>
  </si>
  <si>
    <t>LUVA COM REDUÇÃO, EM AÇO, CONEXÃO SOLDADA, DN 80 X 65 MM (3" X 2 1/2"), INSTALADO EM REDE DE ALIMENTAÇÃO PARA SPRINKLER - FORNECIMENTO E INSTALAÇÃO. AF_10/2020</t>
  </si>
  <si>
    <t>CURVA 45 GRAUS, EM AÇO, CONEXÃO SOLDADA, DN 25 (1"), INSTALADO EM REDE DE ALIMENTAÇÃO PARA SPRINKLER - FORNECIMENTO E INSTALAÇÃO. AF_10/2020</t>
  </si>
  <si>
    <t>CURVA 90 GRAUS, EM AÇO, CONEXÃO SOLDADA, DN 25 (1"), INSTALADO EM REDE DE ALIMENTAÇÃO PARA SPRINKLER - FORNECIMENTO E INSTALAÇÃO. AF_10/2020</t>
  </si>
  <si>
    <t>CURVA 45 GRAUS, EM AÇO, CONEXÃO SOLDADA, DN 32 (1 1/4"), INSTALADO EM REDE DE ALIMENTAÇÃO PARA SPRINKLER - FORNECIMENTO E INSTALAÇÃO. AF_10/2020</t>
  </si>
  <si>
    <t>CURVA 90 GRAUS, EM AÇO, CONEXÃO SOLDADA, DN 32 (1 1/4"), INSTALADO EM REDE DE ALIMENTAÇÃO PARA SPRINKLER - FORNECIMENTO E INSTALAÇÃO. AF_10/2020</t>
  </si>
  <si>
    <t>CURVA 45 GRAUS, EM AÇO, CONEXÃO SOLDADA, DN 40 (1 1/2"), INSTALADO EM REDE DE ALIMENTAÇÃO PARA SPRINKLER - FORNECIMENTO E INSTALAÇÃO. AF_10/2020</t>
  </si>
  <si>
    <t>CURVA 90 GRAUS, EM AÇO, CONEXÃO SOLDADA, DN 40 (1 1/2"), INSTALADO EM REDE DE ALIMENTAÇÃO PARA SPRINKLER - FORNECIMENTO E INSTALAÇÃO. AF_10/2020</t>
  </si>
  <si>
    <t>CURVA 45 GRAUS, EM AÇO, CONEXÃO SOLDADA, DN 50 (2"), INSTALADO EM REDE DE ALIMENTAÇÃO PARA SPRINKLER - FORNECIMENTO E INSTALAÇÃO. AF_10/2020</t>
  </si>
  <si>
    <t>CURVA 90 GRAUS, EM AÇO, CONEXÃO SOLDADA, DN 50 (2"), INSTALADO EM REDE DE ALIMENTAÇÃO PARA SPRINKLER - FORNECIMENTO E INSTALAÇÃO. AF_10/2020</t>
  </si>
  <si>
    <t>CURVA 45 GRAUS, EM AÇO, CONEXÃO SOLDADA, DN 65 (2 1/2"), INSTALADO EM REDE DE ALIMENTAÇÃO PARA SPRINKLER - FORNECIMENTO E INSTALAÇÃO. AF_10/2020</t>
  </si>
  <si>
    <t>CURVA 90 GRAUS, EM AÇO, CONEXÃO SOLDADA, DN 65 (2 1/2"), INSTALADO EM REDE DE ALIMENTAÇÃO PARA SPRINKLER - FORNECIMENTO E INSTALAÇÃO. AF_10/2020</t>
  </si>
  <si>
    <t>CURVA 45 GRAUS, EM AÇO, CONEXÃO SOLDADA, DN 80 (3"), INSTALADO EM REDE DE ALIMENTAÇÃO PARA SPRINKLER - FORNECIMENTO E INSTALAÇÃO. AF_10/2020</t>
  </si>
  <si>
    <t>CURVA 90 GRAUS, EM AÇO, CONEXÃO SOLDADA, DN 80 (3"), INSTALADO EM REDE DE ALIMENTAÇÃO PARA SPRINKLER - FORNECIMENTO E INSTALAÇÃO. AF_10/2020</t>
  </si>
  <si>
    <t>TÊ, EM AÇO, CONEXÃO SOLDADA, DN 25 (1"), INSTALADO EM REDE DE ALIMENTAÇÃO PARA SPRINKLER - FORNECIMENTO E INSTALAÇÃO. AF_10/2020</t>
  </si>
  <si>
    <t>TÊ, EM AÇO, CONEXÃO SOLDADA, DN 32 (1 1/4"), INSTALADO EM REDE DE ALIMENTAÇÃO PARA SPRINKLER - FORNECIMENTO E INSTALAÇÃO. AF_10/2020</t>
  </si>
  <si>
    <t>TÊ, EM AÇO, CONEXÃO SOLDADA, DN 40 (1 1/2"), INSTALADO EM REDE DE ALIMENTAÇÃO PARA SPRINKLER - FORNECIMENTO E INSTALAÇÃO. AF_10/2020</t>
  </si>
  <si>
    <t>TÊ, EM AÇO, CONEXÃO SOLDADA, DN 50 (2"), INSTALADO EM REDE DE ALIMENTAÇÃO PARA SPRINKLER - FORNECIMENTO E INSTALAÇÃO. AF_10/2020</t>
  </si>
  <si>
    <t>TÊ, EM AÇO, CONEXÃO SOLDADA, DN 65 (2 1/2"), INSTALADO EM REDE DE ALIMENTAÇÃO PARA SPRINKLER - FORNECIMENTO E INSTALAÇÃO. AF_10/2020</t>
  </si>
  <si>
    <t>TÊ, EM AÇO, CONEXÃO SOLDADA, DN 80 (3"), INSTALADO EM REDE DE ALIMENTAÇÃO PARA SPRINKLER - FORNECIMENTO E INSTALAÇÃO. AF_10/2020</t>
  </si>
  <si>
    <t>LUVA, EM AÇO, CONEXÃO SOLDADA, DN 15 (1/2"), INSTALADO EM RAMAIS E SUB-RAMAIS DE GÁS - FORNECIMENTO E INSTALAÇÃO. AF_10/2020</t>
  </si>
  <si>
    <t>LUVA, EM AÇO, CONEXÃO SOLDADA, DN 20 (3/4"), INSTALADO EM RAMAIS E SUB-RAMAIS DE GÁS - FORNECIMENTO E INSTALAÇÃO. AF_10/2020</t>
  </si>
  <si>
    <t>LUVA COM REDUÇÃO, EM AÇO, CONEXÃO SOLDADA, DN 20 X 15 MM (3/4" X 1/2"), INSTALADO EM RAMAIS E SUB-RAMAIS DE GÁS - FORNECIMENTO E INSTALAÇÃO. AF_10/2020</t>
  </si>
  <si>
    <t>LUVA, EM AÇO, CONEXÃO SOLDADA, DN 25 (1"), INSTALADO EM RAMAIS E SUB-RAMAIS DE GÁS - FORNECIMENTO E INSTALAÇÃO. AF_10/2020</t>
  </si>
  <si>
    <t>LUVA COM REDUÇÃO, EM AÇO, CONEXÃO SOLDADA, DN 25 X 20 MM (1" X 3/4"), INSTALADO EM RAMAIS E SUB-RAMAIS DE GÁS - FORNECIMENTO E INSTALAÇÃO. AF_10/2020</t>
  </si>
  <si>
    <t>CURVA 45 GRAUS, EM AÇO, CONEXÃO SOLDADA, DN 15 (1/2"), INSTALADO EM RAMAIS E SUB-RAMAIS DE GÁS - FORNECIMENTO E INSTALAÇÃO. AF_10/2020</t>
  </si>
  <si>
    <t>CURVA 90 GRAUS, EM AÇO, CONEXÃO SOLDADA, DN 15 (1/2"), INSTALADO EM RAMAIS E SUB-RAMAIS DE GÁS - FORNECIMENTO E INSTALAÇÃO. AF_10/2020</t>
  </si>
  <si>
    <t>CURVA 45 GRAUS, EM AÇO, CONEXÃO SOLDADA, DN 20 (3/4"), INSTALADO EM RAMAIS E SUB-RAMAIS DE GÁS - FORNECIMENTO E INSTALAÇÃO. AF_10/2020</t>
  </si>
  <si>
    <t>CURVA 90 GRAUS, EM AÇO, CONEXÃO SOLDADA, DN 20 (3/4"), INSTALADO EM RAMAIS E SUB-RAMAIS DE GÁS - FORNECIMENTO E INSTALAÇÃO. AF_10/2020</t>
  </si>
  <si>
    <t>CURVA 45 GRAUS, EM AÇO, CONEXÃO SOLDADA, DN 25 (1"), INSTALADO EM RAMAIS E SUB-RAMAIS DE GÁS - FORNECIMENTO E INSTALAÇÃO. AF_10/2020</t>
  </si>
  <si>
    <t>CURVA 90 GRAUS, EM AÇO, CONEXÃO SOLDADA, DN 25 (1"), INSTALADO EM RAMAIS E SUB-RAMAIS DE GÁS - FORNECIMENTO E INSTALAÇÃO. AF_10/2020</t>
  </si>
  <si>
    <t>TÊ, EM AÇO, CONEXÃO SOLDADA, DN 15 (1/2"), INSTALADO EM RAMAIS E SUB-RAMAIS DE GÁS - FORNECIMENTO E INSTALAÇÃO. AF_10/2020</t>
  </si>
  <si>
    <t>TÊ, EM AÇO, CONEXÃO SOLDADA, DN 20 (3/4"), INSTALADO EM RAMAIS E SUB-RAMAIS DE GÁS - FORNECIMENTO E INSTALAÇÃO. AF_10/2020</t>
  </si>
  <si>
    <t>TÊ, EM AÇO, CONEXÃO SOLDADA, DN 25 (1"), INSTALADO EM RAMAIS E SUB-RAMAIS DE GÁS - FORNECIMENTO E INSTALAÇÃO. AF_10/2020</t>
  </si>
  <si>
    <t>TANQUE DE LOUÇA BRANCA COM COLUNA, 30L OU EQUIVALENTE - FORNECIMENTO E INSTALAÇÃO. AF_01/2020</t>
  </si>
  <si>
    <t>TANQUE DE LOUÇA BRANCA SUSPENSO, 18L OU EQUIVALENTE - FORNECIMENTO E INSTALAÇÃO. AF_01/2020</t>
  </si>
  <si>
    <t>TANQUE DE MÁRMORE SINTÉTICO SUSPENSO, 22L OU EQUIVALENTE - FORNECIMENTO E INSTALAÇÃO. AF_01/2020</t>
  </si>
  <si>
    <t>VASO SANITÁRIO SIFONADO COM CAIXA ACOPLADA LOUÇA BRANCA - FORNECIMENTO E INSTALAÇÃO. AF_01/2020</t>
  </si>
  <si>
    <t>BANCADA DE GRANITO CINZA POLIDO, DE 1,50 X 0,60 M, PARA PIA DE COZINHA - FORNECIMENTO E INSTALAÇÃO. AF_01/2020</t>
  </si>
  <si>
    <t>BANCADA DE MÁRMORE BRANCO POLIDO, DE 1,50 X 0,60 M, PARA PIA DE COZINHA - FORNECIMENTO E INSTALAÇÃO. AF_01/2020</t>
  </si>
  <si>
    <t>BANCADA DE MÁRMORE SINTÉTICO, DE 120 X 60CM, COM CUBA INTEGRADA - FORNECIMENTO E INSTALAÇÃO. AF_01/2020</t>
  </si>
  <si>
    <t>BANCADA DE GRANITO CINZA POLIDO, DE 0,50 X 0,60 M, PARA LAVATÓRIO - FORNECIMENTO E INSTALAÇÃO. AF_01/2020</t>
  </si>
  <si>
    <t>BANCADA DE MÁRMORE BRANCO POLIDO, DE 0,50 X 0,60 M, PARA LAVATÓRIO - FORNECIMENTO E INSTALAÇÃO. AF_01/2020</t>
  </si>
  <si>
    <t>CUBA DE EMBUTIR RETANGULAR DE AÇO INOXIDÁVEL, 46 X 30 X 12 CM - FORNECIMENTO E INSTALAÇÃO. AF_01/2020</t>
  </si>
  <si>
    <t>CUBA DE EMBUTIR OVAL EM LOUÇA BRANCA, 35 X 50CM OU EQUIVALENTE - FORNECIMENTO E INSTALAÇÃO. AF_01/2020</t>
  </si>
  <si>
    <t>LAVATÓRIO LOUÇA BRANCA COM COLUNA, *44 X 35,5* CM, PADRÃO POPULAR - FORNECIMENTO E INSTALAÇÃO. AF_01/2020</t>
  </si>
  <si>
    <t>LAVATÓRIO LOUÇA BRANCA COM COLUNA, 45 X 55CM OU EQUIVALENTE, PADRÃO MÉDIO - FORNECIMENTO E INSTALAÇÃO. AF_01/2020</t>
  </si>
  <si>
    <t>LAVATÓRIO LOUÇA BRANCA SUSPENSO, 29,5 X 39CM OU EQUIVALENTE, PADRÃO POPULAR - FORNECIMENTO E INSTALAÇÃO. AF_01/2020</t>
  </si>
  <si>
    <t>APARELHO MISTURADOR DE MESA PARA LAVATÓRIO, PADRÃO MÉDIO - FORNECIMENTO E INSTALAÇÃO. AF_01/2020</t>
  </si>
  <si>
    <t>APARELHO MISTURADOR DE MESA PARA PIA DE COZINHA, PADRÃO MÉDIO - FORNECIMENTO E INSTALAÇÃO. AF_01/2020</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</si>
  <si>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</si>
  <si>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</si>
  <si>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</si>
  <si>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</si>
  <si>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</si>
  <si>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</si>
  <si>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</si>
  <si>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</si>
  <si>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</si>
  <si>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</si>
  <si>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</si>
  <si>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</si>
  <si>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</si>
  <si>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</si>
  <si>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CUBA DE EMBUTIR DE AÇO INOXIDÁVEL MÉDIA, INCLUSO VÁLVULA TIPO AMERICANA EM METAL CROMADO E SIFÃO FLEXÍVEL EM PVC - FORNECIMENTO E INSTALAÇÃO. AF_01/2020</t>
  </si>
  <si>
    <t>CUBA DE EMBUTIR DE AÇO INOXIDÁVEL MÉDIA, INCLUSO VÁLVULA TIPO AMERICANA E SIFÃO TIPO GARRAFA EM METAL CROMADO - FORNECIMENTO E INSTALAÇÃO. AF_01/2020</t>
  </si>
  <si>
    <t>CUBA DE EMBUTIR OVAL EM LOUÇA BRANCA, 35 X 50CM OU EQUIVALENTE, INCLUSO VÁLVULA EM METAL CROMADO E SIFÃO FLEXÍVEL EM PVC - FORNECIMENTO E INSTALAÇÃO. AF_01/2020</t>
  </si>
  <si>
    <t>CUBA DE EMBUTIR OVAL EM LOUÇA BRANCA, 35 X 50CM OU EQUIVALENTE, INCLUSO VÁLVULA E SIFÃO TIPO GARRAFA EM METAL CROMADO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</si>
  <si>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</si>
  <si>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</si>
  <si>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</si>
  <si>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</si>
  <si>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</si>
  <si>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</si>
  <si>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</si>
  <si>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AF_01/2020</t>
  </si>
  <si>
    <t>PORTA TOALHA BANHO EM METAL CROMADO, TIPO BARRA, INCLUSO FIXAÇÃO. AF_01/2020</t>
  </si>
  <si>
    <t>PAPELEIRA DE PAREDE EM METAL CROMADO SEM TAMPA, INCLUSO FIXAÇÃO. AF_01/2020</t>
  </si>
  <si>
    <t>SABONETEIRA DE PAREDE EM METAL CROMADO, INCLUSO FIXAÇÃO. AF_01/2020</t>
  </si>
  <si>
    <t>KIT DE ACESSORIOS PARA BANHEIRO EM METAL CROMADO, 5 PECAS, INCLUSO FIXAÇÃO. AF_01/2020</t>
  </si>
  <si>
    <t>SABONETEIRA PLASTICA TIPO DISPENSER PARA SABONETE LIQUIDO COM RESERVATORIO 800 A 1500 ML, INCLUSO FIXAÇÃO. AF_01/2020</t>
  </si>
  <si>
    <t>VASO SANITÁRIO INFANTIL LOUÇA BRANCA - FORNECIMENTO E INSTALACAO. AF_01/2020</t>
  </si>
  <si>
    <t>ASSENTO SANITÁRIO CONVENCIONAL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</si>
  <si>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</si>
  <si>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</si>
  <si>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</si>
  <si>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</si>
  <si>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</si>
  <si>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</si>
  <si>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</si>
  <si>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</si>
  <si>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</si>
  <si>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PUXADOR PARA PCD, FIXADO NA PORTA - FORNECIMENTO E INSTALAÇÃO. AF_01/2020</t>
  </si>
  <si>
    <t>BANCO ARTICULADO, EM ACO INOX, PARA PCD, FIXADO NA PAREDE - FORNECIMENTO E INSTALAÇÃO. AF_01/2020</t>
  </si>
  <si>
    <t>ESCAVAÇÃO HORIZONTAL EM SOLO DE 1A CATEGORIA COM TRATOR DE ESTEIRAS (100HP/LÂMINA: 2,19M3).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</si>
  <si>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</si>
  <si>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</si>
  <si>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</si>
  <si>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EM SOLO DE 1A CATEGORIA COM TRATOR DE ESTEIRAS (125HP/LÂMINA: 2,70M3). AF_07/2020</t>
  </si>
  <si>
    <t>ESCAVAÇÃO HORIZONTAL, INCLUINDO ESCARIFICAÇÃO EM SOLO DE 2A CATEGORIA COM TRATOR DE ESTEIRAS (100HP/LÂMINA: 2,19M3).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</si>
  <si>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</si>
  <si>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</si>
  <si>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</si>
  <si>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EM SOLO DE 2A CATEGORIA COM TRATOR DE ESTEIRAS (125HP/LÂMINA: 2,70M3). AF_07/2020</t>
  </si>
  <si>
    <t>ESCAVAÇÃO HORIZONTAL, INCLUINDO CARGA E DESCARGA EM SOLO DE 1A CATEGORIA COM TRATOR DE ESTEIRAS (100HP/LÂMINA: 2,19M3).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</si>
  <si>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</si>
  <si>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</si>
  <si>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</si>
  <si>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E DESCARGA EM SOLO DE 1A CATEGORIA COM TRATOR DE ESTEIRAS (125HP/LÂMINA: 2,70M3).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</si>
  <si>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</si>
  <si>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</si>
  <si>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</si>
  <si>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</si>
  <si>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E DESCARGA EM SOLO DE 2A CATEGORIA COM TRATOR DE ESTEIRAS (125HP/LÂMINA: 2,70M3).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</si>
  <si>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</si>
  <si>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</si>
  <si>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</si>
  <si>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</si>
  <si>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(125HP/LÂMINA: 2,70M3) E CAMINHÃO BASCULANTE DE 10M3,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</si>
  <si>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</si>
  <si>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</si>
  <si>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</si>
  <si>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(125HP/LÂMINA: 2,70M3)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</si>
  <si>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</si>
  <si>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</si>
  <si>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</si>
  <si>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14M3, DMT ATÉ 200M. AF_07/2020</t>
  </si>
  <si>
    <t>ESCAVAÇÃO HORIZONTAL, INCLUINDO CARGA, DESCARGA E TRANSPORTE EM SOLO DE 1A CATEGORIA COM TRATOR DE ESTEIRAS (125HP/LÂMINA: 2,70M3) E CAMINHÃO BASCULANTE DE 14M3,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</si>
  <si>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</si>
  <si>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</si>
  <si>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</si>
  <si>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14M3, DMT ATÉ 200M. AF_07/2020</t>
  </si>
  <si>
    <t>ESCAVAÇÃO HORIZONTAL, INCLUINDO ESCARIFICAÇÃO, CARGA, DESCARGA E TRANSPORTE EM SOLO DE 2A CATEGORIA COM TRATOR DE ESTEIRAS (125HP/LÂMINA: 2,70M3) E CAMINHÃO BASCULANTE DE 14M3, DMT ATÉ 200M. AF_07/2020</t>
  </si>
  <si>
    <t>TRANSPORTE COM CAMINHÃO BASCULANTE DE 6 M³, EM VIA URBANA EM LEITO NATURAL (UNIDADE: TXKM). AF_07/2020</t>
  </si>
  <si>
    <t>TRANSPORTE COM CAMINHÃO BASCULANTE DE 6 M³, EM VIA URBANA EM REVESTIMENTO PRIMÁRIO (UNIDADE: TXKM). AF_07/2020</t>
  </si>
  <si>
    <t>TRANSPORTE COM CAMINHÃO BASCULANTE DE 6 M³, EM VIA URBANA PAVIMENTADA, DMT ATÉ 30 KM (UNIDADE: TXKM). AF_07/2020</t>
  </si>
  <si>
    <t>TRANSPORTE COM CAMINHÃO BASCULANTE DE 6 M³, EM VIA URBANA PAVIMENTADA, ADICIONAL PARA DMT EXCEDENTE A 30 KM (UNIDADE: TXKM). AF_07/2020</t>
  </si>
  <si>
    <t>PREPARO DE FUNDO DE VALA COM LARGURA MENOR QUE 1,5 M (ACERTO DO SOLO NATURAL). AF_08/2020</t>
  </si>
  <si>
    <t>PREPARO DE FUNDO DE VALA COM LARGURA MAIOR OU IGUAL A 1,5 M E MENOR QUE 2,5 M (ACERTO DO SOLO NATURAL). AF_08/2020</t>
  </si>
  <si>
    <t>PREPARO DE FUNDO DE VALA COM LARGURA MENOR QUE 1,5 M, COM CAMADA DE AREIA, LANÇAMENTO MANUAL. AF_08/2020</t>
  </si>
  <si>
    <t>PREPARO DE FUNDO DE VALA COM LARGURA MENOR QUE 1,5 M, COM CAMADA DE BRITA, LANÇAMENTO MANUAL. AF_08/2020</t>
  </si>
  <si>
    <t>PREPARO DE FUNDO DE VALA COM LARGURA MAIOR OU IGUAL A 1,5 M E MENOR QUE 2,5 M, COM CAMADA DE AREIA, LANÇAMENTO MANUAL. AF_08/2020</t>
  </si>
  <si>
    <t>PREPARO DE FUNDO DE VALA COM LARGURA MAIOR OU IGUAL A 1,5 M E MENOR QUE 2,5 M, COM CAMADA DE BRITA, LANÇAMENTO MANUAL. AF_08/2020</t>
  </si>
  <si>
    <t>PREPARO DE FUNDO DE VALA COM LARGURA MENOR QUE 1,5 M, COM CAMADA DE AREIA, LANÇAMENTO MECANIZADO. AF_08/2020</t>
  </si>
  <si>
    <t>PREPARO DE FUNDO DE VALA COM LARGURA MENOR QUE 1,5 M, COM CAMADA DE BRITA, LANÇAMENTO MECANIZADO. AF_08/2020</t>
  </si>
  <si>
    <t>PREPARO DE FUNDO DE VALA COM LARGURA MAIOR OU IGUAL A 1,5 M E MENOR QUE 2,5 M, COM CAMADA DE BRITA, LANÇAMENTO MECANIZADO. AF_08/2020</t>
  </si>
  <si>
    <t>PREPARO DE FUNDO DE VALA COM LARGURA MAIOR OU IGUAL A 1,5 M E MENOR QUE 2,5 M, COM CAMADA DE AREIA, LANÇAMENTO MECANIZADO. AF_08/2020</t>
  </si>
  <si>
    <t>ALVENARIA DE VEDAÇÃO DE BLOCOS CERÂMICOS MACIÇOS DE 5X10X20CM (ESPESSURA 10CM)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</si>
  <si>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</si>
  <si>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</si>
  <si>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</si>
  <si>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</si>
  <si>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</si>
  <si>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</si>
  <si>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</si>
  <si>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REGULARIZACAO/REFORCO DE SUBLEITO</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</si>
  <si>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</si>
  <si>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</si>
  <si>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</si>
  <si>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ARGAMASSA TRAÇO 1:3 (CIMENTO E AREIA). AF_05/2020</t>
  </si>
  <si>
    <t>EXECUÇÃO DE PAVIMENTO COM APLICAÇÃO DE CONCRETO ASFÁLTICO, CAMADA DE ROLAMENTO - EXCLUSIVE CARGA E TRANSPORTE. AF_11/2019</t>
  </si>
  <si>
    <t>EXECUÇÃO DE PAVIMENTO COM APLICAÇÃO DE CONCRETO ASFÁLTICO, CAMADA DE BINDER - EXCLUSIVE CARGA E TRANSPORTE. AF_11/2019</t>
  </si>
  <si>
    <t>FRESAGEM DE PAVIMENTO ASFÁLTICO (PROFUNDIDADE ATÉ 5,0 CM) - EXCLUSIVE TRANSPORTE. AF_11/2019</t>
  </si>
  <si>
    <t>USINAGEM DE BRITA GRADUADA SIMPLES. AF_03/2020</t>
  </si>
  <si>
    <t>USINAGEM DE BRITA GRADUADA TRATADA COM CIMENTO. AF_03/2020</t>
  </si>
  <si>
    <t>USINAGEM DE CONCRETO PARA COMPACTAÇÃO COM ROLO. AF_03/2020</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</si>
  <si>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</si>
  <si>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</si>
  <si>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</si>
  <si>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</si>
  <si>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</si>
  <si>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</si>
  <si>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</si>
  <si>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EPOXÍDICA DE FUNDO APLICADA A ROLO OU PINCEL SOBRE PERFIL METÁLICO EXECUTADO EM FÁBRICA (POR DEMÃO). AF_01/2020</t>
  </si>
  <si>
    <t>PINTURA COM TINTA EPOXÍDICA DE ACABAMENTO APLICADA A ROLO OU PINCEL SOBRE PERFIL METÁLICO EXECUTADO EM FÁBRICA (POR DEMÃO). AF_01/2020</t>
  </si>
  <si>
    <t>PINTURA COM TINTA ACRÍLICA DE FUNDO APLICADA A ROLO OU PINCEL SOBRE SUPERFÍCIES METÁLICAS (EXCETO PERFIL) EXECUTADO EM OBRA (POR DEMÃO). AF_01/2020</t>
  </si>
  <si>
    <t>PINTURA COM TINTA ACRÍLICA DE ACABAMENTO APLICADA A ROLO OU PINCEL SOBRE SUPERFÍCIES METÁLICAS (EXCETO PERFIL) EXECUTADO EM OBRA (POR DEMÃO). AF_01/2020</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</si>
  <si>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</si>
  <si>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</si>
  <si>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</si>
  <si>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</si>
  <si>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</si>
  <si>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(POR DEMÃO). AF_01/2020</t>
  </si>
  <si>
    <t>PINTURA COM TINTA EPOXÍDICA DE ACABAMENTO APLICADA A ROLO OU PINCEL SOBRE PERFIL METÁLICO EXECUTADO EM FÁBRICA (02 DEMÃOS). AF_01/2020</t>
  </si>
  <si>
    <t>PINTURA COM TINTA ACRÍLICA DE ACABAMENTO APLICADA A ROLO OU PINCEL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</si>
  <si>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</si>
  <si>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</si>
  <si>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APLICADA A ROLO OU PINCEL SOBRE SUPERFÍCIES METÁLICAS (EXCETO PERFIL) EXECUTADO EM OBRA (02 DEMÃOS). AF_01/2020</t>
  </si>
  <si>
    <t>PISO CIMENTADO</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</si>
  <si>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</si>
  <si>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</si>
  <si>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7X42CM, FIXADO COM COLA BASE DE PVA. AF_09/2020</t>
  </si>
  <si>
    <t>ASSOALHO DE MADEIRA. AF_09/2020</t>
  </si>
  <si>
    <t>PISO EM TACO DE MADEIRA 7X21CM, FIXADO COM COLA BASE DE PVA. AF_09/2020</t>
  </si>
  <si>
    <t>PISO EM GRANITO APLICADO EM AMBIENTES INTERNOS. AF_09/2020</t>
  </si>
  <si>
    <t>PISO EM MÁRMORE APLICADO EM AMBIENTES INTERNOS. AF_09/2020</t>
  </si>
  <si>
    <t>PISO ELEVADO COM ESTRUTURA EM AÇO, COMPOSTO POR PEDESTAIS E LONGARINAS. AF_09/2020</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</si>
  <si>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</si>
  <si>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</si>
  <si>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</si>
  <si>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</si>
  <si>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RODAPÉ EM GRANITO, ALTURA 10 CM. AF_09/2020</t>
  </si>
  <si>
    <t>RODAPÉ EM LADRILHO HIDRÁULICO, ALTURA 7 CM. AF_09/2020</t>
  </si>
  <si>
    <t>RODAPÉ EM POLIESTIRENO, ALTURA 5 CM. AF_09/2020</t>
  </si>
  <si>
    <t>SOLEIRA EM GRANITO, LARGURA 15 CM, ESPESSURA 2,0 CM. AF_09/2020</t>
  </si>
  <si>
    <t>PISO EM PEDRA PORTUGUESA ASSENTADO SOBRE ARGAMASSA SECA DE CIMENTO E AREIA, TRAÇO 1:3, REJUNTADO COM CIMENTO COMUM. AF_05/2020</t>
  </si>
  <si>
    <t>PISO EM LADRILHO HIDRÁULICO APLICADO EM AMBIENTES EXTERNOS. AF_05/2020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</si>
  <si>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</si>
  <si>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</si>
  <si>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EM PEDRA ARDÓSIA ASSENTADO SOBRE ARGAMASSA 1:3 (CIMENTO E AREIA). AF_09/2020</t>
  </si>
  <si>
    <t>PISO VINÍLICO SEMI-FLEXÍVEL EM PLACAS, PADRÃO LISO, ESPESSURA 3,2 MM, FIXADO COM COLA.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</si>
  <si>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</si>
  <si>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</si>
  <si>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</si>
  <si>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</si>
  <si>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</si>
  <si>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PREPARO DE CONTRAPISO COM POLITRIZ. AF_09/2020</t>
  </si>
  <si>
    <t>PISO DE MARMORE/GRANITO</t>
  </si>
  <si>
    <t>PISO EM GRANITO APLICADO EM CALÇADAS OU PISOS EXTERNOS. AF_05/2020</t>
  </si>
  <si>
    <t>PISO EM MÁRMORE APLICADO EM CALÇADAS OU PISOS EXTERNOS. AF_05/2020</t>
  </si>
  <si>
    <t>SOLEIRA EM MÁRMORE, LARGURA 15 CM, ESPESSURA 2,0 CM. AF_09/2020</t>
  </si>
  <si>
    <t>RODAPÉ EM MÁRMORE, ALTURA 7 CM. AF_09/2020</t>
  </si>
  <si>
    <t>RODAPÉ EM MADEIRA, ALTURA 7CM, FIXADO COM COLA. AF_09/2020</t>
  </si>
  <si>
    <t>RODAPÉ EM MADEIRA, ALTURA 7CM, FIXADO COM COLA E PARAFUSOS. AF_09/2020</t>
  </si>
  <si>
    <t>RODAPÉ EM ARDÓSIA ALTURA 10CM. AF_09/2020</t>
  </si>
  <si>
    <t>RODAPÉ EM MARMORITE, ALTURA 10CM. AF_09/2020</t>
  </si>
  <si>
    <t>PISO EM CONCRETO 20 MPA PREPARO MECÂNICO, ESPESSURA 7CM. AF_09/2020</t>
  </si>
  <si>
    <t>RODAPÉ BORRACHA LISO, ALTURA = 7CM, ESPESSURA = 2 MM, PARA ARGAMASSA. AF_09/2020</t>
  </si>
  <si>
    <t>CHAPIM</t>
  </si>
  <si>
    <t>CHAPIM SOBRE MUROS LINEARES, EM GRANITO OU MÁRMORE, L = 25 CM, ASSENTADO COM ARGAMASSA 1:6 COM ADITIVO. AF_11/2020</t>
  </si>
  <si>
    <t>CHAPIM (RUFO CAPA) EM AÇO GALVANIZADO, CORTE 33. AF_11/2020</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</si>
  <si>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</si>
  <si>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</si>
  <si>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</si>
  <si>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</si>
  <si>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</si>
  <si>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</si>
  <si>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</si>
  <si>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</si>
  <si>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1:2:8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</si>
  <si>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</si>
  <si>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</si>
  <si>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</si>
  <si>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</si>
  <si>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</si>
  <si>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</si>
  <si>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</si>
  <si>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</si>
  <si>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</si>
  <si>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</si>
  <si>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</si>
  <si>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</si>
  <si>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</si>
  <si>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</si>
  <si>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</si>
  <si>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</si>
  <si>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</si>
  <si>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</si>
  <si>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</si>
  <si>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</si>
  <si>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</si>
  <si>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</si>
  <si>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</si>
  <si>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</si>
  <si>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</si>
  <si>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</si>
  <si>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</si>
  <si>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</si>
  <si>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</si>
  <si>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</si>
  <si>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</si>
  <si>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</si>
  <si>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</si>
  <si>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MECÂNICO COM MISTURADOR DE EIXO HORIZONTAL DE 300 KG. AF_08/2019</t>
  </si>
  <si>
    <t>ARGAMASSA TRAÇO 1:3:12 (EM VOLUME DE CIMENTO, CAL E AREIA MÉDIA ÚMIDA) PARA EMBOÇO/MASSA ÚNICA/ASSENTAMENTO DE ALVENARIA DE VEDAÇÃO, PREPARO MECÂNICO COM MISTURADOR DE EIXO HORIZONTAL DE 600 KG.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</si>
  <si>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</si>
  <si>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</si>
  <si>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</si>
  <si>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</si>
  <si>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</si>
  <si>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</si>
  <si>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</si>
  <si>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</si>
  <si>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</si>
  <si>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</si>
  <si>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</si>
  <si>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</si>
  <si>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</si>
  <si>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</si>
  <si>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</si>
  <si>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</si>
  <si>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</si>
  <si>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</si>
  <si>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</si>
  <si>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</si>
  <si>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</si>
  <si>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</si>
  <si>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</si>
  <si>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</si>
  <si>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</si>
  <si>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</si>
  <si>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</si>
  <si>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MANUAL. AF_08/2019</t>
  </si>
  <si>
    <t>ARGAMASSA TRAÇO 1:1:6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</si>
  <si>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</si>
  <si>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</si>
  <si>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</si>
  <si>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MANUAL. AF_08/2019</t>
  </si>
  <si>
    <t>ARGAMASSA TRAÇO 1:3 (EM VOLUME DE CIMENTO E AREIA MÉDIA ÚMIDA) PARA CONTRAPISO, PREPARO MANUAL. AF_08/2019</t>
  </si>
  <si>
    <t>ARGAMASSA TRAÇO 1:4 (EM VOLUME DE CIMENTO E AREIA MÉDIA ÚMIDA) PARA CONTRAPISO, PREPARO MANUAL. AF_08/2019</t>
  </si>
  <si>
    <t>ARGAMASSA TRAÇO 1:5 (EM VOLUME DE CIMENTO E AREIA MÉDIA ÚMIDA) PARA CONTRAPISO, PREPARO MANUAL. AF_08/2019</t>
  </si>
  <si>
    <t>ARGAMASSA TRAÇO 1:6 (EM VOLUME DE CIMENTO E AREIA MÉDIA ÚMIDA) PARA CONTRAPISO, PREPARO MANUAL. AF_08/2019</t>
  </si>
  <si>
    <t>ARGAMASSA TRAÇO 1:5 (EM VOLUME DE CIMENTO E AREIA GROSSA ÚMIDA) PARA CHAPISCO CONVENCIONAL, PREPARO MANUAL. AF_08/2019</t>
  </si>
  <si>
    <t>ARGAMASSA TRAÇO 1:3 (EM VOLUME DE CIMENTO E AREIA GROSSA ÚMIDA) PARA CHAPISCO CONVENCIONAL, PREPARO MANUAL. AF_08/2019</t>
  </si>
  <si>
    <t>ARGAMASSA TRAÇO 1:4 (EM VOLUME DE CIMENTO E AREIA GROSSA ÚMIDA) PARA CHAPISCO CONVENCIONAL, PREPARO MANUAL. AF_08/2019</t>
  </si>
  <si>
    <t>ARGAMASSA TRAÇO 1:5 (EM VOLUME DE CIMENTO E AREIA GROSSA ÚMIDA) COM ADIÇÃO DE EMULSÃO POLIMÉRICA PARA CHAPISCO ROLADO, PREPARO MANUAL. AF_08/2019</t>
  </si>
  <si>
    <t>ARGAMASSA TRAÇO 1:3 (EM VOLUME DE CIMENTO E AREIA GROSSA ÚMIDA) COM ADIÇÃO DE EMULSÃO POLIMÉRICA PARA CHAPISCO ROLADO, PREPARO MANUAL. AF_08/2019</t>
  </si>
  <si>
    <t>ARGAMASSA TRAÇO 1:4 (EM VOLUME DE CIMENTO E AREIA GROSSA ÚMIDA) COM ADIÇÃO DE EMULSÃO POLIMÉRICA PARA CHAPISCO ROLADO, PREPARO MANUAL. AF_08/2019</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</si>
  <si>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</si>
  <si>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</si>
  <si>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</si>
  <si>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</si>
  <si>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</si>
  <si>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</si>
  <si>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</si>
  <si>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</si>
  <si>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</si>
  <si>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</si>
  <si>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</si>
  <si>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</si>
  <si>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</si>
  <si>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</si>
  <si>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</si>
  <si>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MULTIUSO PARA REVESTIMENTOS E ASSENTAMENTO DA ALVENARIA, PREPARO MANUAL. AF_08/2019</t>
  </si>
  <si>
    <t>ARGAMASSA PRONTA PARA CONTRAPISO, PREPARO MANUAL. AF_08/2019</t>
  </si>
  <si>
    <t>ARGAMASSA INDUSTRIALIZADA PARA CHAPISCO ROLADO, PREPARO MANUAL. AF_08/2019</t>
  </si>
  <si>
    <t>ARGAMASSA INDUSTRIALIZADA PARA CHAPISCO COLANTE, PREPARO MANUAL. AF_08/2019</t>
  </si>
  <si>
    <t>ARGAMASSA PARA REVESTIMENTO DECORATIVO MONOCAMADA (MONOCAPA), MISTURA E PROJEÇÃO DE 1,5 M3/H DE ARGAMASSA. AF_08/2019</t>
  </si>
  <si>
    <t>ARGAMASSA INDUSTRIALIZADA PARA REVESTIMENTOS, MISTURA E PROJEÇÃO DE 1,5 M³/H DE ARGAMASSA. AF_08/2019</t>
  </si>
  <si>
    <t>ARGAMASSA À BASE DE GESSO, MISTURA E PROJEÇÃO DE 1,5 M³/H DE ARGAMASSA. AF_08/2019</t>
  </si>
  <si>
    <t>ARGAMASSA TRAÇO 1:0,5:4,5 (EM VOLUME DE CIMENTO, CAL E AREIA MÉDIA ÚMIDA), PREPARO MECÂNICO COM BETONEIRA 400 L. AF_08/2019</t>
  </si>
  <si>
    <t>ARGAMASSA TRAÇO 1:0,5:4,5 (EM VOLUME DE CIMENTO, CAL E AREIA MÉDIA ÚMIDA) PARA ASSENTAMENTO DE ALVENARIA, PREPARO MANUAL. AF_08/2019</t>
  </si>
  <si>
    <t>ARGAMASSA TRAÇO 1:3 (EM VOLUME DE CIMENTO E AREIA MÉDIA ÚMIDA), PREPARO MECÂNICO COM BETONEIRA 400 L. AF_08/2019</t>
  </si>
  <si>
    <t>ARGAMASSA TRAÇO 1:3 (EM VOLUME DE CIMENTO E AREIA MÉDIA ÚMIDA), PREPARO MANUAL. AF_08/2019</t>
  </si>
  <si>
    <t>ARGAMASSA TRAÇO 1:4 (EM VOLUME DE CIMENTO E AREIA MÉDIA ÚMIDA), PREPARO MANUAL. AF_08/2019</t>
  </si>
  <si>
    <t>ARGAMASSA TRAÇO 1:2:9 (EM VOLUME DE CIMENTO, CAL E AREIA MÉDIA ÚMIDA) PARA EMBOÇO/MASSA ÚNICA/ASSENTAMENTO DE ALVENARIA DE VEDAÇÃO, PREPARO MECÂNICO COM BETONEIRA 400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</si>
  <si>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</si>
  <si>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</si>
  <si>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</si>
  <si>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</si>
  <si>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</si>
  <si>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</si>
  <si>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</si>
  <si>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</si>
  <si>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</si>
  <si>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</si>
  <si>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</si>
  <si>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</si>
  <si>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</si>
  <si>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</si>
  <si>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</si>
  <si>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</si>
  <si>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</si>
  <si>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</si>
  <si>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</si>
  <si>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</si>
  <si>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</si>
  <si>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</si>
  <si>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TRANSPORTE HORIZONTAL MANUAL, DE SACOS DE 50 KG (UNIDADE: KGXKM). AF_07/2019</t>
  </si>
  <si>
    <t>KGXKM</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</si>
  <si>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</si>
  <si>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</si>
  <si>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</si>
  <si>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</si>
  <si>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</si>
  <si>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</si>
  <si>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</si>
  <si>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</si>
  <si>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</si>
  <si>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</si>
  <si>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</si>
  <si>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</si>
  <si>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</si>
  <si>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UNXKM</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</si>
  <si>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</si>
  <si>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</si>
  <si>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</si>
  <si>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</si>
  <si>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</si>
  <si>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</si>
  <si>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</si>
  <si>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</si>
  <si>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</si>
  <si>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</si>
  <si>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</si>
  <si>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</si>
  <si>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M2XKM</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</si>
  <si>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</si>
  <si>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</si>
  <si>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</si>
  <si>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</si>
  <si>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</si>
  <si>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LXKM</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</si>
  <si>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</si>
  <si>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</si>
  <si>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</si>
  <si>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</si>
  <si>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</si>
  <si>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</si>
  <si>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</si>
  <si>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</si>
  <si>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</si>
  <si>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</si>
  <si>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</si>
  <si>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MXKM</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</si>
  <si>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</si>
  <si>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</si>
  <si>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</si>
  <si>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</si>
  <si>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</si>
  <si>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</si>
  <si>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</si>
  <si>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</si>
  <si>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</si>
  <si>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</si>
  <si>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</si>
  <si>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</si>
  <si>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</si>
  <si>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</si>
  <si>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</si>
  <si>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</si>
  <si>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</si>
  <si>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</si>
  <si>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</si>
  <si>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</si>
  <si>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</si>
  <si>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</si>
  <si>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</si>
  <si>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</si>
  <si>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</si>
  <si>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</si>
  <si>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</si>
  <si>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</si>
  <si>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</si>
  <si>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</si>
  <si>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</si>
  <si>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</si>
  <si>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</si>
  <si>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</si>
  <si>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</si>
  <si>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</si>
  <si>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</si>
  <si>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</si>
  <si>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</si>
  <si>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</si>
  <si>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</si>
  <si>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</si>
  <si>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</si>
  <si>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</si>
  <si>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</si>
  <si>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</si>
  <si>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</si>
  <si>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</si>
  <si>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</si>
  <si>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</si>
  <si>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</si>
  <si>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</si>
  <si>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</si>
  <si>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</si>
  <si>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REVESTIMENTO CERÂMICO EM PAREDE UTILIZANDO ÁCIDO MURIÁTICO. AF_04/2019</t>
  </si>
  <si>
    <t>LIMPEZA DE PISO DE LADRILHO HIDRÁULICO COM PANO ÚMIDO. AF_04/2019</t>
  </si>
  <si>
    <t>LIMPEZA DE CONTRAPISO COM VASSOURA A SECO. AF_04/2019</t>
  </si>
  <si>
    <t>LIMPEZA DE LADRILHO HIDRÁULICO EM PAREDE COM PANO ÚMIDO. AF_04/2019</t>
  </si>
  <si>
    <t>LIMPEZA DE SUPERFÍCIE COM JATO DE ALTA PRESSÃO. AF_04/2019</t>
  </si>
  <si>
    <t>LIMPEZA DE PORTA DE MADEIRA. AF_04/2019</t>
  </si>
  <si>
    <t>LIMPEZA DE FORRO REMOVÍVEL COM PANO ÚMIDO. AF_04/2019</t>
  </si>
  <si>
    <t>TRANSPORTE COM CAMINHÃO BASCULANTE DE 10 M³, EM VIA URBANA EM LEITO NATURAL (UNIDADE: M3XKM). AF_07/2020</t>
  </si>
  <si>
    <t>TRANSPORTE COM CAMINHÃO BASCULANTE DE 10 M³, EM VIA URBANA EM REVESTIMENTO PRIMÁRIO (UNIDADE: M3XKM). AF_07/2020</t>
  </si>
  <si>
    <t>TRANSPORTE COM CAMINHÃO BASCULANTE DE 10 M³, EM VIA URBANA PAVIMENTADA, ADICIONAL PARA DMT EXCEDENTE A 30 KM (UNIDADE: M3XKM). AF_07/2020</t>
  </si>
  <si>
    <t>TRANSPORTE COM CAMINHÃO BASCULANTE DE 14 M³, EM VIA URBANA EM LEITO NATURAL (UNIDADE: M3XKM). AF_07/2020</t>
  </si>
  <si>
    <t>TRANSPORTE COM CAMINHÃO BASCULANTE DE 14 M³, EM VIA URBANA EM REVESTIMENTO PRIMÁRIO (UNIDADE: M3XKM). AF_07/2020</t>
  </si>
  <si>
    <t>TRANSPORTE COM CAMINHÃO BASCULANTE DE 14 M³, EM VIA URBANA PAVIMENTADA, ADICIONAL PARA DMT EXCEDENTE A 30 KM (UNIDADE: M3XKM). AF_07/2020</t>
  </si>
  <si>
    <t>TRANSPORTE COM CAMINHÃO BASCULANTE DE 10 M³, EM VIA URBANA EM LEITO NATURAL (UNIDADE: TXKM). AF_07/2020</t>
  </si>
  <si>
    <t>TRANSPORTE COM CAMINHÃO BASCULANTE DE 10 M³, EM VIA URBANA EM REVESTIMENTO PRIMÁRIO (UNIDADE: TXKM). AF_07/2020</t>
  </si>
  <si>
    <t>TRANSPORTE COM CAMINHÃO BASCULANTE DE 10 M³, EM VIA URBANA PAVIMENTADA, ADICIONAL PARA DMT EXCEDENTE A 30 KM (UNIDADE: TXKM). AF_07/2020</t>
  </si>
  <si>
    <t>TRANSPORTE COM CAMINHÃO BASCULANTE DE 14 M³, EM VIA URBANA EM LEITO NATURAL (UNIDADE: TXKM). AF_07/2020</t>
  </si>
  <si>
    <t>TRANSPORTE COM CAMINHÃO BASCULANTE DE 14 M³, EM VIA URBANA EM REVESTIMENTO PRIMÁRIO (UNIDADE: TXKM). AF_07/2020</t>
  </si>
  <si>
    <t>TRANSPORTE COM CAMINHÃO BASCULANTE DE 14 M³, EM VIA URBANA PAVIMENTADA, ADICIONAL PARA DMT EXCEDENTE A 30 KM (UNIDADE: TXKM). AF_07/2020</t>
  </si>
  <si>
    <t>TRANSPORTE COM CAMINHÃO BASCULANTE DE 18 M³, EM VIA URBANA EM LEITO NATURAL (UNIDADE: M3XKM). AF_07/2020</t>
  </si>
  <si>
    <t>TRANSPORTE COM CAMINHÃO BASCULANTE DE 18 M³, EM VIA URBANA EM REVESTIMENTO PRIMÁRIO (UNIDADE: M3XKM). AF_07/2020</t>
  </si>
  <si>
    <t>TRANSPORTE COM CAMINHÃO BASCULANTE DE 18 M³, EM VIA URBANA PAVIMENTADA, ADICIONAL PARA DMT EXCEDENTE A 30 KM (UNIDADE: M3XKM). AF_07/2020</t>
  </si>
  <si>
    <t>TRANSPORTE COM CAMINHÃO BASCULANTE DE 18 M³, EM VIA URBANA EM LEITO NATURAL (UNIDADE: TXKM). AF_07/2020</t>
  </si>
  <si>
    <t>TRANSPORTE COM CAMINHÃO BASCULANTE DE 18 M³, EM VIA URBANA EM REVESTIMENTO PRIMÁRIO (UNIDADE: TXKM). AF_07/2020</t>
  </si>
  <si>
    <t>TRANSPORTE COM CAMINHÃO BASCULANTE DE 18 M³, EM VIA URBANA PAVIMENTADA, ADICIONAL PARA DMT EXCEDENTE A 30 KM (UNIDADE: TXKM). AF_07/2020</t>
  </si>
  <si>
    <t>TRANSPORTE COM CAMINHÃO BASCULANTE DE 10 M³, EM VIA URBANA PAVIMENTADA, DMT ATÉ 30 KM (UNIDADE: M3XKM). AF_07/2020</t>
  </si>
  <si>
    <t>TRANSPORTE COM CAMINHÃO BASCULANTE DE 14 M³, EM VIA URBANA PAVIMENTADA, DMT ATÉ 30 KM (UNIDADE: M3XKM). AF_07/2020</t>
  </si>
  <si>
    <t>TRANSPORTE COM CAMINHÃO BASCULANTE DE 18 M³, EM VIA URBANA PAVIMENTADA, DMT ATÉ 30 KM (UNIDADE: M3XKM). AF_07/2020</t>
  </si>
  <si>
    <t>TRANSPORTE COM CAMINHÃO BASCULANTE DE 10 M³, EM VIA URBANA PAVIMENTADA, DMT ATÉ 30 KM (UNIDADE: TXKM). AF_07/2020</t>
  </si>
  <si>
    <t>TRANSPORTE COM CAMINHÃO BASCULANTE DE 14 M³, EM VIA URBANA PAVIMENTADA, DMT ATÉ 30 KM (UNIDADE: TXKM). AF_07/2020</t>
  </si>
  <si>
    <t>TRANSPORTE COM CAMINHÃO BASCULANTE DE 18 M³, EM VIA URBANA PAVIMENTADA, DMT ATÉ 30 KM (UNIDADE: TXKM). AF_07/2020</t>
  </si>
  <si>
    <t>TRANSPORTE COM CAMINHÃO BASCULANTE DE 6 M³, EM VIA URBANA EM LEITO NATURAL (UNIDADE: M3XKM). AF_07/2020</t>
  </si>
  <si>
    <t>TRANSPORTE COM CAMINHÃO BASCULANTE DE 6 M³, EM VIA URBANA EM REVESTIMENTO PRIMÁRIO (UNIDADE: M3XKM). AF_07/2020</t>
  </si>
  <si>
    <t>TRANSPORTE COM CAMINHÃO BASCULANTE DE 6 M³, EM VIA URBANA PAVIMENTADA, DMT ATÉ 30 KM (UNIDADE: M3XKM). AF_07/2020</t>
  </si>
  <si>
    <t>TRANSPORTE COM CAMINHÃO BASCULANTE DE 6 M³, EM VIA URBANA PAVIMENTADA, ADICIONAL PARA DMT EXCEDENTE A 30 KM (UNIDADE: M3XKM). AF_07/2020</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</si>
  <si>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</si>
  <si>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</si>
  <si>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</si>
  <si>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</si>
  <si>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TRANSPORTE COM CAMINHÃO BASCULANTE DE 6 M³, EM VIA INTERNA (DENTRO DO CANTEIRO - UNIDADE: TXKM). AF_07/2020</t>
  </si>
  <si>
    <t>TRANSPORTE COM CAMINHÃO BASCULANTE DE 10 M³, EM VIA INTERNA A OBRA (UNIDADE: TXKM). AF_07/2020</t>
  </si>
  <si>
    <t>TRANSPORTE COM CAMINHÃO BASCULANTE DE 14 M³, EM VIA INTERNA (DENTRO DO CANTEIRO - UNIDADE: TXKM). AF_07/2020</t>
  </si>
  <si>
    <t>TRANSPORTE COM CAMINHÃO BASCULANTE DE 18 M³,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</si>
  <si>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</si>
  <si>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</si>
  <si>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DMT ATÉ 30KM (UNIDADE: TXKM). AF_07/2020</t>
  </si>
  <si>
    <t>TRANSPORTE COM CAMINHÃO CARROCERIA 9T, EM VIA URBANA PAVIMENTADA, ADICIONAL PARA DMT EXCEDENTE A 30 KM (UNIDADE: TXKM). AF_07/2020</t>
  </si>
  <si>
    <t>TRANSPORTE COM CAMINHÃO CARROCERIA 9T, EM VIA INTERNA (DENTRO DO CANTEIRO - UNIDADE: TXKM).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</si>
  <si>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</si>
  <si>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</si>
  <si>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DMT ATÉ 30KM (UNIDADE: M3XKM). AF_07/2020</t>
  </si>
  <si>
    <t>TRANSPORTE COM CAMINHÃO PIPA DE 6 M³, EM VIA URBANA PAVIMENTADA, ADICIONAL PARA DMT EXCEDENTE A 30 KM (UNIDADE: M3XKM). AF_07/2020</t>
  </si>
  <si>
    <t>TRANSPORTE COM CAMINHÃO PIPA DE 6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</si>
  <si>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</si>
  <si>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</si>
  <si>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DMT ATÉ 30KM (UNIDADE: M3XKM). AF_07/2020</t>
  </si>
  <si>
    <t>TRANSPORTE COM CAMINHÃO PIPA DE 10 M³, EM VIA URBANA PAVIMENTADA, ADICIONAL PARA DMT EXCEDENTE A 30 KM (UNIDADE: M3XKM). AF_07/2020</t>
  </si>
  <si>
    <t>TRANSPORTE COM CAMINHÃO PIPA DE 10 M³, EM VIA INTERNA (DENTRO DO CANTEIRO - UNIDADE: M3XKM). AF_07/2020</t>
  </si>
  <si>
    <t>CARGA, MANOBRA E DESCARGA DE SOLOS E MATERIAIS GRANULARES EM CAMINHÃO BASCULANTE 6 M³ - CARGA COM PÁ CARREGADEIRA (CAÇAMBA DE 1,7 A 2,8 M³ / 128 HP) E DESCARGA LIVRE (UNIDADE: M3). AF_07/2020</t>
  </si>
  <si>
    <t>CARGA, MANOBRA E DESCARGA DE SOLOS E MATERIAIS GRANULARES EM CAMINHÃO BASCULANTE 10 M³ - CARGA COM PÁ CARREGADEIRA (CAÇAMBA DE 1,7 A 2,8 M³ / 128 HP) E DESCARGA LIVRE (UNIDADE: M3). AF_07/2020</t>
  </si>
  <si>
    <t>CARGA, MANOBRA E DESCARGA DE SOLOS E MATERIAIS GRANULARES EM CAMINHÃO BASCULANTE 14 M³ - CARGA COM PÁ CARREGADEIRA (CAÇAMBA DE 1,7 A 2,8 M³ / 128 HP) E DESCARGA LIVRE (UNIDADE: M3). AF_07/2020</t>
  </si>
  <si>
    <t>TRANSPORTE COM CAMINHÃO TANQUE DE TRANSPORTE DE MATERIAL ASFÁLTICO DE 30000 L, EM VIA URBANA PAVIMENTADA, DMT ATÉ 30KM (UNIDADE: TXKM). AF_07/2020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</si>
  <si>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</si>
  <si>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EM LEITO NATURAL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</si>
  <si>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</si>
  <si>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</si>
  <si>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CARGA, MANOBRA E DESCARGA (MANUAL)</t>
  </si>
  <si>
    <t>CARGA, MANOBRA E DESCARGA MANUAL DE TUBOS PLÁSTICOS, DN MENOR OU IGUAL A 100 MM, EM CAMINHÃO CARROCERIA 9T. AF_07/2020</t>
  </si>
  <si>
    <t>CARGA, MANOBRA E DESCARGA MANUAL DE TUBOS PLÁSTICOS, DN 200 MM, EM CAMINHÃO CARROCERIA 9T. AF_07/2020</t>
  </si>
  <si>
    <t>CARGA, MANOBRA E DESCARGA (MECANICA)</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</si>
  <si>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</si>
  <si>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</si>
  <si>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</si>
  <si>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</si>
  <si>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M3). AF_07/2020</t>
  </si>
  <si>
    <t>CARGA DE MISTURA ASFÁLTICA EM CAMINHÃO BASCULANTE 6 M³ (UNIDADE: M3). AF_07/2020</t>
  </si>
  <si>
    <t>CARGA DE MISTURA ASFÁLTICA EM CAMINHÃO BASCULANTE 10 M³ (UNIDADE: M3). AF_07/2020</t>
  </si>
  <si>
    <t>CARGA DE MISTURA ASFÁLTICA EM CAMINHÃO BASCULANTE 14 M³ (UNIDADE: M3). AF_07/2020</t>
  </si>
  <si>
    <t>CARGA DE MISTURA ASFÁLTICA EM CAMINHÃO BASCULANTE 18 M³ (UNIDADE: M3). AF_07/2020</t>
  </si>
  <si>
    <t>CARGA, MANOBRA E DESCARGA DE SOLOS E MATERIAIS GRANULARES EM CAMINHÃO BASCULANTE 6 M³ - CARGA COM PÁ CARREGADEIRA (CAÇAMBA DE 1,7 A 2,8 M³ / 128 HP) E DESCARGA LIVRE (UNIDADE: T).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</si>
  <si>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</si>
  <si>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</si>
  <si>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</si>
  <si>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</si>
  <si>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</si>
  <si>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</si>
  <si>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18 M³ - CARGA COM ESCAVADEIRA HIDRÁULICA (CAÇAMBA DE 1,20 M³ / 155 HP) E DESCARGA LIVRE (UNIDADE: T). AF_07/2020</t>
  </si>
  <si>
    <t>CARGA DE MISTURA ASFÁLTICA EM CAMINHÃO BASCULANTE 6 M³ (UNIDADE: T). AF_07/2020</t>
  </si>
  <si>
    <t>CARGA DE MISTURA ASFÁLTICA EM CAMINHÃO BASCULANTE 10 M³ (UNIDADE: T). AF_07/2020</t>
  </si>
  <si>
    <t>CARGA DE MISTURA ASFÁLTICA EM CAMINHÃO BASCULANTE 14 M³ (UNIDADE: T). AF_07/2020</t>
  </si>
  <si>
    <t>CARGA DE MISTURA ASFÁLTICA EM CAMINHÃO BASCULANTE 18 M³ (UNIDADE: T). AF_07/2020</t>
  </si>
  <si>
    <t>CARGA, MANOBRA E DESCARGA DE ÁGUA EM CAMINHÃO PIPA 6 M³. AF_07/2020</t>
  </si>
  <si>
    <t>CARGA, MANOBRA E DESCARGA DE ÁGUA EM CAMINHÃO PIPA 10 M³. AF_07/2020</t>
  </si>
  <si>
    <t>CARGA DE ÁGUA EM CAMINHÃO PIPA 6 M³. AF_07/2020</t>
  </si>
  <si>
    <t>CARGA DE ÁGUA EM CAMINHÃO PIPA 10 M³. AF_07/2020</t>
  </si>
  <si>
    <t>CARGA, MANOBRA E DESCARGA DE POSTE DE CONCRETO EM CAMINHÃO CARROCERIA COM GUINDAUTO (MUNCK) 11,7 TM. AF_07/2020</t>
  </si>
  <si>
    <t>CARGA, MANOBRA E DESCARGA DE PERFIL METÁLICO EM CAMINHÃO CARROCERIA COM GUINDAUTO (MUNCK) 11,7 TM. AF_07/2020</t>
  </si>
  <si>
    <t>CARGA, MANOBRA E DESCARGA DE TUBOS DE CONCRETO, DN MENOR OU IGUAL A 300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</si>
  <si>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</si>
  <si>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</si>
  <si>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METÁLICOS, DN MENOR OU IGUAL A 150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</si>
  <si>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</si>
  <si>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</si>
  <si>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</si>
  <si>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</si>
  <si>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</si>
  <si>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</si>
  <si>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</si>
  <si>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</si>
  <si>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</si>
  <si>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</si>
  <si>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</si>
  <si>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</si>
  <si>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</si>
  <si>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</si>
  <si>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</si>
  <si>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</si>
  <si>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</si>
  <si>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</si>
  <si>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</si>
  <si>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</si>
  <si>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</si>
  <si>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</si>
  <si>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</si>
  <si>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</si>
  <si>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</si>
  <si>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</si>
  <si>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</si>
  <si>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</si>
  <si>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</si>
  <si>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</si>
  <si>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</si>
  <si>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</si>
  <si>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</si>
  <si>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</si>
  <si>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</si>
  <si>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</si>
  <si>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</si>
  <si>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</si>
  <si>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</si>
  <si>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</si>
  <si>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</si>
  <si>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</si>
  <si>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CURSO DE CAPACITAÇÃO PARA VIGIA DIURNO (ENCARGOS COMPLEMENTARES) - HORISTA</t>
  </si>
  <si>
    <t>VIGIA DIURNO COM ENCARGOS COMPLEMENTARES</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</si>
  <si>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</si>
  <si>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</si>
  <si>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</si>
  <si>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</si>
  <si>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</si>
  <si>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AJUDANTE DE PINTOR COM ENCARGOS COMPLEMENTARES</t>
  </si>
  <si>
    <t>AUXILIAR DE AZULEJISTA COM ENCARGOS COMPLEMENTARES</t>
  </si>
  <si>
    <t>MONTADOR DE ELETROELETRÔNICOS COM ENCARGOS COMPLEMENTARES</t>
  </si>
  <si>
    <t>MECÂNICO DE REFRIGERAÇÃO COM ENCARGOS COMPLEMENTARES</t>
  </si>
  <si>
    <t>TÉCNICO EM SEGURANÇA DO TRABALHO COM ENCARGOS COMPLEMENTARES</t>
  </si>
  <si>
    <t>CURSO DE CAPACITAÇÃO PARA TÉCNICO EM SEGURANÇA DO TRABALHO (ENCARGOS COMPLEMENTARES) - MENSALISTA</t>
  </si>
  <si>
    <t>TECNICO DE EDIFICACOES COM ENCARGOS COMPLEMENTARES</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</si>
  <si>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</si>
  <si>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</si>
  <si>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</si>
  <si>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</si>
  <si>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</si>
  <si>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</si>
  <si>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</si>
  <si>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</si>
  <si>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</si>
  <si>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</si>
  <si>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</si>
  <si>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</si>
  <si>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</si>
  <si>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</si>
  <si>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</si>
  <si>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</si>
  <si>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</si>
  <si>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</si>
  <si>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</si>
  <si>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</si>
  <si>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</si>
  <si>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</si>
  <si>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</si>
  <si>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</si>
  <si>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</si>
  <si>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</si>
  <si>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</si>
  <si>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</si>
  <si>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</si>
  <si>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</si>
  <si>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</si>
  <si>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</si>
  <si>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</si>
  <si>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</si>
  <si>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</si>
  <si>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</si>
  <si>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</si>
  <si>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</si>
  <si>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</si>
  <si>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</si>
  <si>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</si>
  <si>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</si>
  <si>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</si>
  <si>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</si>
  <si>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</si>
  <si>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</si>
  <si>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</si>
  <si>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</si>
  <si>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</si>
  <si>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</si>
  <si>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</si>
  <si>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</si>
  <si>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</si>
  <si>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</si>
  <si>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</si>
  <si>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</si>
  <si>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</si>
  <si>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</si>
  <si>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</si>
  <si>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</si>
  <si>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</si>
  <si>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</si>
  <si>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</si>
  <si>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</si>
  <si>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</si>
  <si>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</si>
  <si>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</si>
  <si>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</si>
  <si>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</si>
  <si>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</si>
  <si>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</si>
  <si>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</si>
  <si>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</si>
  <si>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</si>
  <si>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</si>
  <si>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</si>
  <si>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</si>
  <si>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</si>
  <si>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AJUDANTE DE ELETRICISTA COM ENCARGOS COMPLEMENTARES</t>
  </si>
  <si>
    <t>AJUDANTE DE ESTRUTURAS METÁLICAS COM ENCARGOS COMPLEMENTARES</t>
  </si>
  <si>
    <t>AJUDANTE DE SERRALHEIRO COM ENCARGOS COMPLEMENTARES</t>
  </si>
  <si>
    <t>ASSENTADOR DE MANILHAS COM ENCARGOS COMPLEMENTARES</t>
  </si>
  <si>
    <t>AUXILIAR DE LABORATORISTA DE SOLOS E DE CONCRETO COM ENCARGOS COMPLEMENTARES</t>
  </si>
  <si>
    <t>AUXILIAR DE PEDREIRO COM ENCARGOS COMPLEMENTARES</t>
  </si>
  <si>
    <t>AUXILIAR TÉCNICO / ASSISTENTE DE ENGENHARIA COM ENCARGOS COMPLEMENTARES</t>
  </si>
  <si>
    <t>AZULEJISTA OU LADRILHEIRO COM ENCARGOS COMPLEMENTARES</t>
  </si>
  <si>
    <t>BLASTER, DINAMITADOR OU CABO DE FORÇA COM ENCARGOS COMPLEMENTARES</t>
  </si>
  <si>
    <t>CARPINTEIRO AUXILIAR COM ENCARGOS COMPLEMENTARES</t>
  </si>
  <si>
    <t>CARPINTEIRO DE ESQUADRIAS COM ENCARGOS COMPLEMENTARES</t>
  </si>
  <si>
    <t>CAVOUQUEIRO OU OPERADOR DE PERFURATRIZ COM ENCARGOS COMPLEMENTARES</t>
  </si>
  <si>
    <t>INSTALADOR DE TUBULAÇÕES COM ENCARGOS COMPLEMENTARES</t>
  </si>
  <si>
    <t>MAÇARIQUEIRO COM ENCARGOS COMPLEMENTARES</t>
  </si>
  <si>
    <t>MARMORISTA / GRANITEIRO COM ENCARGOS COMPLEMENTARES</t>
  </si>
  <si>
    <t>MECÂNICO DE EQUIPAMENTOS PESADOS COM ENCARGOS COMPLEMENTARES</t>
  </si>
  <si>
    <t>MONTADOR DE ELETROELETRÔNICO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</si>
  <si>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</si>
  <si>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</si>
  <si>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</si>
  <si>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</si>
  <si>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</si>
  <si>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</si>
  <si>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OPERADOR DE BATE-ESTACA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</si>
  <si>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</si>
  <si>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</si>
  <si>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</si>
  <si>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GUINCHO OU GUINCHEIRO COM ENCARGOS COMPLEMENTARES</t>
  </si>
  <si>
    <t>OPERADOR DE JATO ABRASIVO OU JATISTA COM ENCARGOS COMPLEMENTARES</t>
  </si>
  <si>
    <t>OPERADOR DE MÁQUINAS E TRATORES DIVERSOS COM ENCARGOS COMPLEMENTARES</t>
  </si>
  <si>
    <t>OPERADOR DE MOTO SCRAPER COM ENCARGOS COMPLEMENTARES</t>
  </si>
  <si>
    <t>OPERADOR DE PAVIMENTADORA / MESA VIBROACABADORA COM ENCARGOS COMPLEMENTARES</t>
  </si>
  <si>
    <t>POCEIRO / ESCAVADOR DE VALAS COM ENCARGOS COMPLEMENTARES</t>
  </si>
  <si>
    <t>SERVENTE DE OBRAS COM ENCARGOS COMPLEMENTARES</t>
  </si>
  <si>
    <t>SOLDADOR ELÉTRICO COM ENCARGOS COMPLEMENTARES</t>
  </si>
  <si>
    <t>TÉCNICO DE LABORATÓRIO E CAMPO DE CONSTRUÇÃO COM ENCARGOS COMPLEMENTARES</t>
  </si>
  <si>
    <t>TÉCNICO EM SONDAGEM COM ENCARGOS COMPLEMENTARES</t>
  </si>
  <si>
    <t>TELHADOR COM ENCARGOS COMPLEMENTARES</t>
  </si>
  <si>
    <t>OUT</t>
  </si>
  <si>
    <t>1 - TERRAPLENAGEM</t>
  </si>
  <si>
    <t>S/BDI</t>
  </si>
  <si>
    <t>C/BDI</t>
  </si>
  <si>
    <t xml:space="preserve"> DESMATAMENTO DESTOCAMENTO E LIMPEZA</t>
  </si>
  <si>
    <t>m²</t>
  </si>
  <si>
    <t xml:space="preserve"> DESMATAMENTO MANUAL INCLUSIVE QUEIMA E LIMPEZA</t>
  </si>
  <si>
    <t xml:space="preserve"> ROÇADA MANUAL</t>
  </si>
  <si>
    <t xml:space="preserve"> CAPINA MANUAL</t>
  </si>
  <si>
    <t xml:space="preserve"> DESMATAMENTO E DESTOC. DE ÁRVORES DIAMETRO &gt; 30 cm</t>
  </si>
  <si>
    <t xml:space="preserve"> DESTOCAMENTO MANUAL DE ÁRVORES DIAMETRO &lt; 30 cm</t>
  </si>
  <si>
    <t xml:space="preserve"> ROÇADA MECANIZADA</t>
  </si>
  <si>
    <t xml:space="preserve"> REGULARIZAÇÃO DO SUB-LEITO</t>
  </si>
  <si>
    <t xml:space="preserve"> ESCAV.E TRANSP. MAT. 1A. CAT.ATE 50M C/TRATOR</t>
  </si>
  <si>
    <t>m³</t>
  </si>
  <si>
    <t xml:space="preserve"> ESCAV.E TRANSP. MAT. 1A. CAT. C/TRANSP. DE 0-200m</t>
  </si>
  <si>
    <t xml:space="preserve">  ESCAV.E TRANSP. MAT. 1A. CAT. C/TRANSP. DE 201-400m</t>
  </si>
  <si>
    <t xml:space="preserve">  ESCAV.E TRANSP. MAT. 1A. CAT. C/TRANSP. DE 401-600m</t>
  </si>
  <si>
    <t xml:space="preserve">  ESCAV.E TRANSP. MAT. 1A. CAT. C/TRANSP. DE 601-800m</t>
  </si>
  <si>
    <t xml:space="preserve">  ESCAV.E TRANSP. MAT. 1A. CAT. C/TRANSP. DE 801-1000m</t>
  </si>
  <si>
    <t xml:space="preserve">  ESCAV.E TRANSP. MAT. 1A. CAT. C/TRANSP. DE 1001-1200m</t>
  </si>
  <si>
    <t xml:space="preserve">  ESCAV.E TRANSP. MAT. 1A. CAT. C/TRANSP. DE 1201-1400m</t>
  </si>
  <si>
    <t xml:space="preserve">  ESCAV.E CARGA MAT.1A.CAT.C/TRANSP.DE 0-200M (CB)</t>
  </si>
  <si>
    <t xml:space="preserve"> ESC.E CARGA DE MAT.1A.CAT.C/TRANSP.DE 201-400M(CB)</t>
  </si>
  <si>
    <t xml:space="preserve"> ESC.E CARGA MAT.1A.CAT.C/TRANSP.DE 401-600M (CB)</t>
  </si>
  <si>
    <t xml:space="preserve"> ESC.E CARGA MAT.1A.CAT.C/TRANSP.DE 601-800M (CB)</t>
  </si>
  <si>
    <t xml:space="preserve"> ESC.E CARGA MAT.1A.CAT.C/TRANSP.DE 801-1000M (CB)</t>
  </si>
  <si>
    <t xml:space="preserve"> ESC.E CARGA MAT.1A.CAT.C/TRANSP.DE 1001-1200M (CB)</t>
  </si>
  <si>
    <t xml:space="preserve"> ESC.E CARGA MAT.1A.CAT.C/TRANSP.DE 1201-1400M (CB)</t>
  </si>
  <si>
    <t xml:space="preserve"> ESC.E CARGA MAT.1A.CAT.C/TRANSP.DE 1401-1600M (CB)</t>
  </si>
  <si>
    <t xml:space="preserve"> ESC.E CARGA MAT.1A.CAT.C/TRANSP.DE 1601-1800M (CB)</t>
  </si>
  <si>
    <t xml:space="preserve"> ESC.E CARGA MAT.1A.CAT.C/TRANSP.DE 1801-2000M (CB)</t>
  </si>
  <si>
    <t xml:space="preserve"> ESC.E CARGA MAT.1A.CAT.C/TRANSP.DE 2001-3000M (CB)</t>
  </si>
  <si>
    <t xml:space="preserve"> ESC.E CARGA MAT.1A.CAT.C/TRANSP.DE 3001-5000M (CB)</t>
  </si>
  <si>
    <t xml:space="preserve"> ESCAVACAO CARGA E DESCARGA DE MATERIAL DE 1A.CAT</t>
  </si>
  <si>
    <t xml:space="preserve"> EXTRACAO E CARGA DE AREIA C/TRATOR E CARREGADEIRA</t>
  </si>
  <si>
    <t xml:space="preserve"> EXTRACAO E CARGA DE AREIA COM DRAG-LINE</t>
  </si>
  <si>
    <t xml:space="preserve"> ESCAVACAO CARGA E TRANSP. DE SOLO MOLE ATE 200M</t>
  </si>
  <si>
    <t xml:space="preserve"> EXPURGO EM JAZIDA</t>
  </si>
  <si>
    <t xml:space="preserve"> ESCAV.E TRANSP.MAT.2A.CAT.ATE 50M C/TRATOR</t>
  </si>
  <si>
    <t xml:space="preserve"> ESCAV.E CARGA MAT.2A.CAT.C/TRANSP. DE 0-200M</t>
  </si>
  <si>
    <t xml:space="preserve"> ESCAV. E CARGA MAT.2A.CAT.C/TRANSP.DE 0-200M (CB)</t>
  </si>
  <si>
    <t>01.101.05</t>
  </si>
  <si>
    <t xml:space="preserve"> ESCAV. E CARGA MAT.2A.CAT.C/TRANSP.DE 401-600M (CB)</t>
  </si>
  <si>
    <t>01.101.06</t>
  </si>
  <si>
    <t xml:space="preserve"> ESCAV. E CARGA MAT.2A.CAT.C/TRANSP.DE 601-800M (CB)</t>
  </si>
  <si>
    <t xml:space="preserve"> ESCAV.E CARGA MAT.3A.CAT. C/TRANSP. DE 0-200M (CB)</t>
  </si>
  <si>
    <t xml:space="preserve"> ESCAV. E CARGA MAT.3A.CAT.C/TRANSP.DE 201-400M (CB)</t>
  </si>
  <si>
    <t xml:space="preserve"> ESCAV. E CARGA MAT.3A.CAT.C/TRANSP.DE 401-600M (CB)</t>
  </si>
  <si>
    <t xml:space="preserve"> ROCHA FRAGMENTADA POR FOGACHO (PEDRA DE MAO)</t>
  </si>
  <si>
    <t xml:space="preserve"> CONFECCAO DE BRITA</t>
  </si>
  <si>
    <t xml:space="preserve"> ESPALHAMENTO DE SOLO E/OU AREIA C/MOTONIVELADORA</t>
  </si>
  <si>
    <t xml:space="preserve"> COLCHAO DE AREIA EXCL.APENAS TRANSPORTE DA AREIA</t>
  </si>
  <si>
    <t xml:space="preserve"> RECONFORMACAO DE PLATAFORMA (PATROLAMENTO)</t>
  </si>
  <si>
    <t xml:space="preserve"> COMPACTACAO DE ATERRO - CONTROLE VISUAL</t>
  </si>
  <si>
    <t xml:space="preserve"> COMPACTACAO MANUAL DE ATERROS</t>
  </si>
  <si>
    <t xml:space="preserve"> COMPACTACAO DE ATERRO 100% PN</t>
  </si>
  <si>
    <t xml:space="preserve"> DESMATAMENTO EM JAZIDAS</t>
  </si>
  <si>
    <t xml:space="preserve"> TRANSPORTE DE SOLO/AREIA EM CAMINHAO BASCULANTE</t>
  </si>
  <si>
    <t xml:space="preserve"> TRANSPORTE COMERCIAL EM CAMINHAO BASCULANTE</t>
  </si>
  <si>
    <t xml:space="preserve"> MATERIAL ADICIONAL (SOLO) PARA TERRAPLENAGEM</t>
  </si>
  <si>
    <t xml:space="preserve"> DRENO VERTICAL DE AREIA(D=0,40) EXCL.TRANSP.AREIA</t>
  </si>
  <si>
    <t>2 - PAVIM</t>
  </si>
  <si>
    <t>NTAÇÃO</t>
  </si>
  <si>
    <t xml:space="preserve"> REGULARIZAÇÃO DO SUBLEITO</t>
  </si>
  <si>
    <t xml:space="preserve"> REFORÇO DO SUBLEITO EXCLUSIVE APENAS TRANSPORTE</t>
  </si>
  <si>
    <t>02.100.01</t>
  </si>
  <si>
    <t xml:space="preserve"> EXECUCAO DE SOLO BETUME EXCLUSIVE APENAS LIGANTE</t>
  </si>
  <si>
    <t xml:space="preserve"> SUB-BASE ESTAB. GRANUL.S/MISTURA EXCLUSIVE TRANSP.</t>
  </si>
  <si>
    <t xml:space="preserve"> BASE ESTAB. GRANUL.S/MISTURA EXCLUSIVE TRANSPORTE</t>
  </si>
  <si>
    <t xml:space="preserve"> REESTABILIZAÇÃO DE BASE EXISTENTE</t>
  </si>
  <si>
    <t xml:space="preserve"> REESTAB.DE BASE EXIST.C/ ADICAO 20% SOLO</t>
  </si>
  <si>
    <t xml:space="preserve"> REESTAB.DE BASE EXIST.C/ ADICAO 20% AREIA EM PESO</t>
  </si>
  <si>
    <t xml:space="preserve">Código   </t>
  </si>
  <si>
    <t xml:space="preserve">                         Descrição</t>
  </si>
  <si>
    <r>
      <rPr>
        <b/>
        <sz val="11"/>
        <rFont val="Calibri"/>
        <family val="2"/>
        <scheme val="minor"/>
      </rPr>
      <t>Unid</t>
    </r>
  </si>
  <si>
    <r>
      <rPr>
        <sz val="11"/>
        <rFont val="Calibri"/>
        <family val="2"/>
        <scheme val="minor"/>
      </rPr>
      <t>Preço Unitário (R$)</t>
    </r>
  </si>
  <si>
    <r>
      <rPr>
        <b/>
        <sz val="11"/>
        <rFont val="Calibri"/>
        <family val="2"/>
        <scheme val="minor"/>
      </rPr>
      <t>S/BDI</t>
    </r>
  </si>
  <si>
    <r>
      <rPr>
        <b/>
        <sz val="11"/>
        <rFont val="Calibri"/>
        <family val="2"/>
        <scheme val="minor"/>
      </rPr>
      <t>C/BDI</t>
    </r>
  </si>
  <si>
    <t xml:space="preserve"> REEST.DE BASE EXIST.C/INCl.REV.ASF.C/ AD.20% SOLO,RECICLADORA</t>
  </si>
  <si>
    <t xml:space="preserve"> REEST.DE BASE EXIST.C/INCl.REV.ASF.C/ AD.20% BRITA COM,RECICLADORA</t>
  </si>
  <si>
    <t xml:space="preserve"> REEST.DE BASE EXIST.C/INCl.REV.ASF.C/ AD.30% BRITA COM,RECICLADORA</t>
  </si>
  <si>
    <t xml:space="preserve"> BASE ESTAB.GRANUL.SOLO / AREIA (70%-30%) EXC.TRANSP.</t>
  </si>
  <si>
    <t xml:space="preserve"> SUB-BASE/BASE SOLO / AREIA (50%-50%) EXC.TRANSP.</t>
  </si>
  <si>
    <t xml:space="preserve"> BASE ESTAB.GRANUL.SOLO / AREIA (20%-80%) EXC.TRANSP.</t>
  </si>
  <si>
    <t xml:space="preserve"> BASE ESTAB.GRANUL.SOLO / AREIA (60%-40%) EXC.TRANSP.</t>
  </si>
  <si>
    <t xml:space="preserve"> BASE ESTAB.GRANUL.SOLO / AREIA (80%-20%) EXC.TRANSP.</t>
  </si>
  <si>
    <t>02.210.05</t>
  </si>
  <si>
    <t xml:space="preserve"> BASE ESTAB.GRANUL.SOLO / AREIA / BRITA (60%-20%-20%) EXC.TRANSP.</t>
  </si>
  <si>
    <t xml:space="preserve"> BASE SOLO / AREIA (25%-75%) EM PESO EXC.TRANSPORTE</t>
  </si>
  <si>
    <t>02.210.07</t>
  </si>
  <si>
    <t xml:space="preserve"> SUB-BASE ESTAB.GRANUL.SOLO / AREIA (60%-40%) EXC.TRANSP.</t>
  </si>
  <si>
    <t>02.210.08</t>
  </si>
  <si>
    <t xml:space="preserve"> BASE ESTAB.GRANUL.SOLO / BRITA COMERCIAL (80%-20%) EXC.TRANSP.</t>
  </si>
  <si>
    <t>02.210.09</t>
  </si>
  <si>
    <t xml:space="preserve"> BASE ESTAB.GRANUL.SOLO / AREIA / BRITA COMERCIAL (70%-10%-20%) EXC.TRANSP.</t>
  </si>
  <si>
    <t xml:space="preserve"> BASE DE SOLO BRITA (30% EM PESO) EXC.TRANSP. SOLO</t>
  </si>
  <si>
    <t xml:space="preserve"> BASE DE SOLO BRITA (40% EM PESO) EXC.TRANSP. SOLO</t>
  </si>
  <si>
    <t xml:space="preserve"> REST.DE BASE EXIST.C/ADICAO BRITA (25% EM PESO)</t>
  </si>
  <si>
    <t xml:space="preserve"> REST.DE BASE EXIST.C/ADICAO BRITA (30% EM PESO)</t>
  </si>
  <si>
    <t xml:space="preserve"> RESTAB.DA BASE EXIST.C/ADICAO BRITA (20% EM PESO)</t>
  </si>
  <si>
    <t xml:space="preserve"> RESTAB.DA BASE EXIST.C/ADICAO BRITA COMER.(20% EM PESO)</t>
  </si>
  <si>
    <t>02.240.00</t>
  </si>
  <si>
    <t>USIN.DE BRITA GRAD.TRATADA C/CIMENTO EM USINA</t>
  </si>
  <si>
    <t xml:space="preserve"> BASE SOLO-CIMENTO(2% EM PESO)EXCL.TRANS.SOLO/USINA</t>
  </si>
  <si>
    <t xml:space="preserve"> BASE SOLO-CIMENTO(3% EM PESO)EXCL.TRANS.SOLO/USINA</t>
  </si>
  <si>
    <t xml:space="preserve"> BASE SOLO-CIMENTO(4% EM PESO)EXCL.TRANS.SOLO/USINA</t>
  </si>
  <si>
    <t xml:space="preserve"> BASE SOLO-CIMENTO(5% EM PESO)EXCL.TRANS.SOLO/USINA</t>
  </si>
  <si>
    <t xml:space="preserve"> BASE SOLO-CIMENTO(6% EM PESO)EXCL.TRANS.SOLO/USINA</t>
  </si>
  <si>
    <t xml:space="preserve"> BASE SOLO-CIMENTO(7% EM PESO)EXCL.TRANS.SOLO/USINA</t>
  </si>
  <si>
    <t>02.240.07</t>
  </si>
  <si>
    <t xml:space="preserve"> BASE OU SUB-BASE DE BRITA GRADUADA TRATADA C/CIMENTO EM USINA B.COM</t>
  </si>
  <si>
    <t xml:space="preserve"> BASE EM MACADAME BETUMINOSO EXCL. APENAS LIGANTE</t>
  </si>
  <si>
    <t xml:space="preserve"> BASE EM MACADAME HIDRAULICO</t>
  </si>
  <si>
    <t xml:space="preserve"> BASE DE BRITA GRADUADA</t>
  </si>
  <si>
    <t xml:space="preserve"> IMPRIMACAO EXCLUSIVE LIGANTE</t>
  </si>
  <si>
    <t xml:space="preserve"> LAMA ASFALTICA GROSSA</t>
  </si>
  <si>
    <t xml:space="preserve"> CAPA SELANTE C/PO DE PEDRA EXCL. LIGANTE</t>
  </si>
  <si>
    <t xml:space="preserve"> CAPA SELANTE COM AREIA EXCL. LIGANTE</t>
  </si>
  <si>
    <t xml:space="preserve"> LAMA ASFALTICA FINA</t>
  </si>
  <si>
    <t xml:space="preserve"> IMPRIMACAO/PINTURA MANUAL EXCLUSIVE LIGANTE</t>
  </si>
  <si>
    <t xml:space="preserve"> PINTURA DE LIGACAO EXCLUSIVE LIGANTE</t>
  </si>
  <si>
    <t xml:space="preserve"> TRATAMENTO SUPERFICIAL SIMPLES EXCL. LIGANTE</t>
  </si>
  <si>
    <t xml:space="preserve"> TRAT. SUPERFICIAL CONTRA PÓ (C/AREIA) EXCL. LIGANTE</t>
  </si>
  <si>
    <t xml:space="preserve"> TSS (C/BRITA COMER.) EXCL. LIGANTE</t>
  </si>
  <si>
    <t xml:space="preserve"> TRATAMENTO SUP. DUPLO C/3 BANHO EXCL. LIGANTE</t>
  </si>
  <si>
    <t xml:space="preserve"> TSD C/3 BANHO (C/BRITA COMER.) EXCL. LIGANTE</t>
  </si>
  <si>
    <t xml:space="preserve"> REGULARIZAÇÃO COM PMF, EXCLUSIVE LIGANTE</t>
  </si>
  <si>
    <t xml:space="preserve"> REGULARIZAÇÃO COM PMF C/BRITA COMERCIAL EXCLUSIVE LIGANTE</t>
  </si>
  <si>
    <t xml:space="preserve"> REGUL.MANUAL DE SUPERFICIE C/ PMF INCLUSIVE LIGANTE</t>
  </si>
  <si>
    <t xml:space="preserve"> CONCRETO BETUMINOSO USINADO A QUENTE EXC. LIGANTE</t>
  </si>
  <si>
    <t xml:space="preserve"> BINDER EXCLUSIVE LIGANTE</t>
  </si>
  <si>
    <t xml:space="preserve"> CONCRETO BETUMINOSO USINADO A QUENTE EXC.LIGANTE C/B.COM</t>
  </si>
  <si>
    <t xml:space="preserve"> MICROREVESTIMENTO A FRIO, C/TAXA DE APLICAÇÃO 15kg/m² INCL. LIGANTE - FAIXA II (DNIT)</t>
  </si>
  <si>
    <t xml:space="preserve"> MICROREVESTIMENTO A FRIO, C/TAXA DE APLICAÇÃO 35kg/m², INCL. LIGANTE - FAIXA III
(DNIT)</t>
  </si>
  <si>
    <t>02.540.05</t>
  </si>
  <si>
    <t xml:space="preserve"> MICROREVESTIMENTO A FRIO ESP = 2,5CM, INCLUSIVE LIGANTE - APLICADO EM 2 CAMADAS</t>
  </si>
  <si>
    <t>02.540.06</t>
  </si>
  <si>
    <t xml:space="preserve"> MICRO REVESTIMENTO A FRIO C/ EMULSÃO MOD. C/ POLÍMERO - BRITA COMERCIAL - FAIXA II
(DNIT) EXC. LIGANTE</t>
  </si>
  <si>
    <t>02.540.07</t>
  </si>
  <si>
    <t xml:space="preserve"> MICRO REVESTIMENTO A FRIO C/ EMULSÃO MOD. C/ POLÍMERO - BRITA COMERCIAL - FAIXA III
(DNIT) EXC. LIGANTE</t>
  </si>
  <si>
    <t xml:space="preserve"> REVESTIMENTO EM PARALELEPIPEDO INC.COLCHAO AREIA</t>
  </si>
  <si>
    <t xml:space="preserve"> RECUP.DA PAV.EM PARALELO C/APROV.DO COLCHAO E PEDR</t>
  </si>
  <si>
    <t xml:space="preserve"> RECUP.DA PAV.EM PARALELO C/APROVEITAMENTO D/PEDRA</t>
  </si>
  <si>
    <t xml:space="preserve"> ESCARIF.E REMOCAO DE SUB-BASE E BASE (DMT ATE 2KM)</t>
  </si>
  <si>
    <t xml:space="preserve"> ESCARIF.E REMOCAO DE REVEST.ASFALTICO (DMT ATE 2KM)</t>
  </si>
  <si>
    <t xml:space="preserve"> DEMOLICAO DE PAVIMENTACAO COM PARALELEPIPEDOS</t>
  </si>
  <si>
    <t xml:space="preserve"> REMOCAO E REPOSICAO DE MEIO FIO EM PEDRA GRANITICA</t>
  </si>
  <si>
    <t xml:space="preserve"> DEMOL.DE PAVIMENT.EM PRE-MOLDADOS C/REAPROV.E LIMPESA</t>
  </si>
  <si>
    <t xml:space="preserve"> FRESAGEM CONTINUA DE REVEST. BETUMINOSO C/TRANSP.ATE 2KM</t>
  </si>
  <si>
    <t xml:space="preserve"> FRESAGEM DESCONTINUA DE REVEST. BETUM. C/TRANSP.ATE 2KM</t>
  </si>
  <si>
    <t xml:space="preserve"> FORNECIMENTO E TRANSPORTE DE CIMENTO ASFÁLTICO (CAP 50/70)</t>
  </si>
  <si>
    <t xml:space="preserve"> FORNECIMENTO E TRANSPORTE DE ASFALTO DILUIDO (CM-30)</t>
  </si>
  <si>
    <t xml:space="preserve"> MISTURA BETUMINOSA (PMF) INCL.LIGANTE ( CONFECCAO )</t>
  </si>
  <si>
    <t xml:space="preserve"> TAPA BURACO COM PMF INCLUSIVE LIGANTE</t>
  </si>
  <si>
    <t xml:space="preserve"> REMENDO PROFUNDO EXCLUSIVE TRANSPORTE MATERIAL</t>
  </si>
  <si>
    <t xml:space="preserve"> TRANSP. DE SOLO E/OU AREIA EM CAM. BASCULANTE, ROD N/PAV</t>
  </si>
  <si>
    <t xml:space="preserve"> TRANSP. DE SOLO E/OU AREIA EM CAM. BASCULANTE, ROD PAV</t>
  </si>
  <si>
    <t xml:space="preserve"> FORNEC. E TRANSP. DE EMULSAO ASFÁLTICA (RR-2C)</t>
  </si>
  <si>
    <t xml:space="preserve"> FORNEC. E TRANSP. DE EMULSAO ASFÁLTICA (RM-1C)</t>
  </si>
  <si>
    <t xml:space="preserve"> FORNEC. E TRANSP. DE EMULSAO ASFÁLTICA (RL-1C)</t>
  </si>
  <si>
    <t xml:space="preserve"> PAV.PARALELO REJUN.C/ASFALTO BRITA E COLCHAO AREIA</t>
  </si>
  <si>
    <t xml:space="preserve"> MATERIAL ADICIONAL(SOLO) P/REGULAR.E/OU REESTABIL.</t>
  </si>
  <si>
    <t xml:space="preserve"> MATERIAL ADICIONAL(AREIA) P/REGULAR.E/OU REESTABIL.</t>
  </si>
  <si>
    <t xml:space="preserve"> SELAGEM DE TRINCAS INCLUSIVE LIGANTE</t>
  </si>
  <si>
    <t xml:space="preserve"> MATERIAL ADICIONAL (SOLO) P/SOLO BETUME</t>
  </si>
  <si>
    <t>02.999.19</t>
  </si>
  <si>
    <t xml:space="preserve"> REC. DA PAV. EM PARALELO REJUN.C/ASFALTO BRITA E COLCHAO AREIA</t>
  </si>
  <si>
    <t xml:space="preserve"> ESCARIFICACAO DE MATERIAL DE SUB-BASE/BASE</t>
  </si>
  <si>
    <t xml:space="preserve"> FORN.E ASSENT.DE BLOCOS INTERTRAVADOS INC/COLCHAO  AREIA</t>
  </si>
  <si>
    <t xml:space="preserve"> ASSENTAMENTO DE BLOCOS INTERTRAVADOS INC/COLCHAO AREIA</t>
  </si>
  <si>
    <t xml:space="preserve"> REJUNTAMENTO DE BLOCOS DE CONCRETO COM ASFALTO</t>
  </si>
  <si>
    <t xml:space="preserve"> LASTRO DE CONCRETO C/BRITA CALCAREA, INCL.PREP/LANCAMENTO</t>
  </si>
  <si>
    <t xml:space="preserve"> PAVIM.EM CONCRETO, C/3CM ESP.C/LASTRO DE BRITA CALC.C/7CM</t>
  </si>
  <si>
    <t xml:space="preserve"> REJUNTE DE CALCADAS COM BRITA 25</t>
  </si>
  <si>
    <t xml:space="preserve"> TRANSPORTE COMERCIAL DE BRITA</t>
  </si>
  <si>
    <t xml:space="preserve">  MISTURA BETUMINOSA (PMF) C/BRITA COM.INCL. LIG. (CONFECCAO)</t>
  </si>
  <si>
    <t xml:space="preserve"> TAPA BURACO C/PMF DE BRITA COMERCIAL INCL. LIGANTE</t>
  </si>
  <si>
    <t xml:space="preserve"> RETIRADA DE PAVIMENTO EM PARALELEPIPEDO</t>
  </si>
  <si>
    <t xml:space="preserve"> TRANSPORTE DE MATERIAIS ASFALTICO A QUENTE</t>
  </si>
  <si>
    <t xml:space="preserve"> TRANSPORTE DE MATERIAIS ASFALTICO A FRIO</t>
  </si>
  <si>
    <t>02.999.36</t>
  </si>
  <si>
    <t xml:space="preserve"> LASTRO DE CONCRETO MAGRO, APLICADO EM PISOS OU RADIERS, ESPESSURA DE 5 CM</t>
  </si>
  <si>
    <t>3 - OBRAS</t>
  </si>
  <si>
    <t>DE ARTE ESPECIAIS</t>
  </si>
  <si>
    <t xml:space="preserve"> ESCAVACAO MANUAL PARA FUNDACAO EM MATERIAL 1A.CAT.</t>
  </si>
  <si>
    <t xml:space="preserve"> ESCAVACAO MANUAL PARA FUNDACAO EM MATERIAL 2A.CAT.</t>
  </si>
  <si>
    <t xml:space="preserve"> ESCAVACAO MANUAL PARA FUNDACAO EM MATERIAL 3A.CAT.</t>
  </si>
  <si>
    <t xml:space="preserve"> ENSECADEIRA SIMPLES C/PRANCHA DE MADEIRA</t>
  </si>
  <si>
    <t xml:space="preserve"> CONCRETO MAGRO TRACO 1/4/8</t>
  </si>
  <si>
    <t xml:space="preserve"> CONCRETO MAGRO TRACO 1/4/8 (COMERCIAL)</t>
  </si>
  <si>
    <t xml:space="preserve"> CONCRETO SIMPLES TRACO 1/3/6</t>
  </si>
  <si>
    <t xml:space="preserve"> CONCRETO SIMPLES TRACO 1/3/6 (COMERCIAL)</t>
  </si>
  <si>
    <t xml:space="preserve"> CONCRETO CICLOPICO FCK &gt;=15 MPA C/30% RACHAO</t>
  </si>
  <si>
    <t xml:space="preserve"> CONCRETO CICLOPICO FCK &gt;=15 MPA C/30% RACHAO (COM)</t>
  </si>
  <si>
    <t xml:space="preserve"> CONCRETO ESTRUTURAL FCK &gt;=15 MPA</t>
  </si>
  <si>
    <t xml:space="preserve"> CONCRETO ESTRUTURAL FCK &gt;=15 MPA (COMERCIAL)</t>
  </si>
  <si>
    <t xml:space="preserve"> CONCRETO ESTRUTURAL FCK &gt;=18 MPA</t>
  </si>
  <si>
    <t xml:space="preserve"> CONCRETO ESTRUTURAL FCK &gt;=18 MPA (COMERCIAL)</t>
  </si>
  <si>
    <t xml:space="preserve"> CONCRETO DE LAJE DE PAVIMENTAÇÃO</t>
  </si>
  <si>
    <t xml:space="preserve"> CONCRETO ESTRUTURAL FCK &gt;=20 MPA</t>
  </si>
  <si>
    <t xml:space="preserve"> CONCRETO ESTRUTURAL FCK &gt;=20 MPA (COMERCIAL)</t>
  </si>
  <si>
    <t xml:space="preserve"> CONCRETO ESTRUTURAL FCK &gt;=30 MPA</t>
  </si>
  <si>
    <t xml:space="preserve"> CONCRETO ESTRUTURAL FCK &gt;=30 MPA (COMERCIAL)</t>
  </si>
  <si>
    <t xml:space="preserve"> CONCRETO ESTRUTURAL FCK &gt;=25 MPA</t>
  </si>
  <si>
    <t xml:space="preserve"> CONCRETO ESTRUTURAL FCK &gt;=25 MPA (COMERCIAL)</t>
  </si>
  <si>
    <t xml:space="preserve"> CONCRETO ESTRUTURAL FCK &gt;=35 MPA</t>
  </si>
  <si>
    <t xml:space="preserve"> CONCRETO ESTRUTURAL FCK &gt;=35 MPA (COMERCIAL)</t>
  </si>
  <si>
    <t xml:space="preserve"> CONCRETO ESTRUTURAL FCK &gt;=40 MPA</t>
  </si>
  <si>
    <t xml:space="preserve"> CONCRETO ESTRUTURAL FCK &gt;=40 MPA (COMERCIAL)</t>
  </si>
  <si>
    <t xml:space="preserve"> CONF. E CRAVAÇÃO DE ESTACA PRE-MOLDADA CONCRETO 30X30 CM</t>
  </si>
  <si>
    <t>03.339.01</t>
  </si>
  <si>
    <t xml:space="preserve"> CONF. E CRAVAÇÃO DE ESTACA PRE-MOLDADA CONCRETO 40X40 CM</t>
  </si>
  <si>
    <t xml:space="preserve"> ARGAMASSA DE CIMENTO E AREIA TRACO 1:4</t>
  </si>
  <si>
    <t xml:space="preserve"> ARGAMASSA DE CIMENTO E AREIA TRACO 1:4 (COMERCIAL)</t>
  </si>
  <si>
    <t xml:space="preserve"> ALVENARIA DE PEDRA ARGAMASSADA</t>
  </si>
  <si>
    <t xml:space="preserve"> ALVENARIA DE PEDRA ARGAMASSADA (COMERCIAL)</t>
  </si>
  <si>
    <t xml:space="preserve"> FORNECIMENTO E APLICAÇÃO DE AÇO</t>
  </si>
  <si>
    <t xml:space="preserve"> FORNECIMENTO E APLICAÇÃO DE AÇO CP-190 RB</t>
  </si>
  <si>
    <t xml:space="preserve"> FORNECIMENTO E APLICAÇÃO DE AÇO PARA TUBULÃO</t>
  </si>
  <si>
    <t xml:space="preserve"> FORMA DE MADEIRA</t>
  </si>
  <si>
    <t>03.370.06</t>
  </si>
  <si>
    <t xml:space="preserve"> FORMAS DE MADEIRIT PLASTIFICADO ESP MIN 12 MM - USO GERAL - UTILIZACAO DE 3 VEZES -
CONFECCAO, INSTALACAO E RETIRADA</t>
  </si>
  <si>
    <t xml:space="preserve"> ESCORAMENTO DE FORMAS VERTICAL</t>
  </si>
  <si>
    <t xml:space="preserve"> FORMA DE MADEIRIT</t>
  </si>
  <si>
    <t xml:space="preserve"> FORMA PARA TUBULÃO</t>
  </si>
  <si>
    <t xml:space="preserve"> ESCAVACAO PARA TUBULAO A CEU ABERTO EM MAT.1A.CAT.</t>
  </si>
  <si>
    <t xml:space="preserve"> ESCAVACAO PARA TUBULAO A AR COMPRIMIDO MAT.1A.CAT.</t>
  </si>
  <si>
    <t xml:space="preserve"> ESCAVACAO PARA TUBULAO A CEU ABERTO EM MAT.2A.CAT.</t>
  </si>
  <si>
    <t xml:space="preserve"> ESCAVACAO PARA TUBULAO A AR COMPRIMIDO MAT.2A.CAT.</t>
  </si>
  <si>
    <t xml:space="preserve"> TUBULAO A CEU ABERTO D=1,20M FCK&gt;=15MPA</t>
  </si>
  <si>
    <t xml:space="preserve"> TUBULAO A CEU ABERTO D=1,40M FCK&gt;=15MPA</t>
  </si>
  <si>
    <t xml:space="preserve"> TUBULAO A CEU ABERTO D=1,60M FCK&gt;=15MPA</t>
  </si>
  <si>
    <t xml:space="preserve"> TUBULAO A CEU ABERTO D=2,00M FCK&gt;=15MPA</t>
  </si>
  <si>
    <t xml:space="preserve"> TUBULAO A CEU ABERTO D=1,40M FCK&gt;=18MPA EXCL. AÇO</t>
  </si>
  <si>
    <t xml:space="preserve"> TUBULAO A CEU ABERTO D=1,20M FCK&gt;=20MPA EXCL. AÇO</t>
  </si>
  <si>
    <t xml:space="preserve"> TUBULAO AR COMPRIMIDO D=1,20M FCK&gt;=15MPA EXCL.AÇO</t>
  </si>
  <si>
    <t xml:space="preserve"> TUBULAO AR COMPRIMIDO D=1,20M FCK&gt;=15MPA</t>
  </si>
  <si>
    <t xml:space="preserve"> TUBULAO A AR COMPRIMIDO D=1,40M FCK&gt;= 15MPA</t>
  </si>
  <si>
    <t xml:space="preserve"> TUBULAO A AR COMPRIMIDO D=1,60M FCK&gt;= 15MPA</t>
  </si>
  <si>
    <t xml:space="preserve"> TUBULAO A AR COMPRIMIDO D=2,00M FCK&gt;= 15MPA</t>
  </si>
  <si>
    <t xml:space="preserve"> TUBULAO AR COMPRIMIDO D=1,20M FCK&gt;=20MPA EXCL.AÇO</t>
  </si>
  <si>
    <t xml:space="preserve"> TUBULAO AR COMPRIMIDO D=1,20M FCK&gt;=18MPA EXCL.AÇO</t>
  </si>
  <si>
    <t xml:space="preserve"> TUBULAO AR COMPRIMIDO D=1,40M FCK&gt;=18MPA EXCL.AÇO</t>
  </si>
  <si>
    <t xml:space="preserve"> TUBULAO AR COMPRIMIDO D=1,40M FCK&gt;=20MPA EXCL.AÇO</t>
  </si>
  <si>
    <t xml:space="preserve"> APARELHO DE APOIO EM NEOPRENE</t>
  </si>
  <si>
    <t xml:space="preserve"> GUARDA CORPO PADRAO DER-PB</t>
  </si>
  <si>
    <t xml:space="preserve"> GUARDA CORPO PADRAO DNIT</t>
  </si>
  <si>
    <t xml:space="preserve"> FORNECIMENTO E APLICACAO DE ANCORAGEM ATIVA (CONE) - 12 CORDOALHAS DE 12,7 MM</t>
  </si>
  <si>
    <t>03.910.01</t>
  </si>
  <si>
    <t xml:space="preserve"> FORNECIMENTO E APLICACAO DE ANCORAGEM ATIVA (CONE) - 6 CORDOALHAS DE 12,7 MM</t>
  </si>
  <si>
    <t>03.910.11</t>
  </si>
  <si>
    <t xml:space="preserve"> RECOBRIMENTO DE FERRAGEM COM GROUT</t>
  </si>
  <si>
    <t>03.910.12</t>
  </si>
  <si>
    <t xml:space="preserve"> ANDAIME DE MADEIRA</t>
  </si>
  <si>
    <t xml:space="preserve"> BAINHA GALVANIZADA D=(EXT) 7,0CM</t>
  </si>
  <si>
    <t>03.911.01</t>
  </si>
  <si>
    <t xml:space="preserve"> BAINHA GALVANIZADA D=(EXT) 5,5CM</t>
  </si>
  <si>
    <t xml:space="preserve"> BASE ALARGADA TUBULAO A CEU ABERTO FCK&gt;=15MPA</t>
  </si>
  <si>
    <t xml:space="preserve"> BASE ALARGADA TUBULAO AR COMPRIMIDO FCK&gt;=15MPA</t>
  </si>
  <si>
    <t xml:space="preserve"> BASE ALARGADA TUBULAO AR COMPRIMIDO FCK&gt;=20MPA</t>
  </si>
  <si>
    <t xml:space="preserve"> BASE ALARGADA TUBULAO AR COMPRIMIDO FCK&gt;=18MPA</t>
  </si>
  <si>
    <t xml:space="preserve"> BASE ALARGADA TUBULAO A CEU ABERTO FCK&gt;=18MPA</t>
  </si>
  <si>
    <t xml:space="preserve"> REATERRO COMPACTADO C/APROV. DO SOLO ESCAVADO</t>
  </si>
  <si>
    <t xml:space="preserve"> REATERRO COM AREIA GROSSA</t>
  </si>
  <si>
    <t xml:space="preserve"> PINTURA COM NATA DE CIMENTO</t>
  </si>
  <si>
    <t xml:space="preserve"> PINTURA A CAL ( 2 DEMAOS )</t>
  </si>
  <si>
    <t>03.951.03</t>
  </si>
  <si>
    <t xml:space="preserve"> PINTURA ACRILICA EM PISO CIMENTADO DUAS DEMAOS</t>
  </si>
  <si>
    <t xml:space="preserve"> FORNECIMENTO E APLICACAO DE DRENO DE PVC (D=75MM)</t>
  </si>
  <si>
    <t xml:space="preserve"> DRENO EM PVC (D=100MM)</t>
  </si>
  <si>
    <t xml:space="preserve"> DEMOLICAO DE CONCRETO/ALVENARIA DE PEDRA</t>
  </si>
  <si>
    <t>CANTONEIRA DE PROTECAO - (4" X 4" X 3/8")</t>
  </si>
  <si>
    <t xml:space="preserve"> ESGOTAMENTO CONTINUO</t>
  </si>
  <si>
    <t xml:space="preserve"> DEMOLICAO DE ALVENARIA DE TIJOLO</t>
  </si>
  <si>
    <t xml:space="preserve"> DEMOLICAO DE CONCRETO ESTRUTURAL</t>
  </si>
  <si>
    <t xml:space="preserve"> APLICACAO DE EPOXY EM SUPERFICIE DE CONCRETO</t>
  </si>
  <si>
    <t xml:space="preserve"> LIMPEZA DE FERRAGEM COM JATEAMENTO DE AREIA</t>
  </si>
  <si>
    <t xml:space="preserve"> REATERRO DO MATERIAL ESCAVADO</t>
  </si>
  <si>
    <t xml:space="preserve"> REMOCAO DE SOLO MOLE</t>
  </si>
  <si>
    <t xml:space="preserve"> PAVIMENTACAO EM CBUQ INCLUSIVE LIGANTE (E=0,08M)</t>
  </si>
  <si>
    <t xml:space="preserve"> ENCHIMENTO DE JUNTA</t>
  </si>
  <si>
    <t>03.999.13</t>
  </si>
  <si>
    <t xml:space="preserve"> DEMOLICAO DE CONCRETO SIMPLES</t>
  </si>
  <si>
    <t>03.999.14</t>
  </si>
  <si>
    <t xml:space="preserve"> FORNECIMENTO, CRAVAÇÃO E ARRASAMENTO DE ESTACAS DE AÇO ASTM A572 GRAU 50,
PERFIL HP 310 X 79</t>
  </si>
  <si>
    <t>4 - DRENA</t>
  </si>
  <si>
    <t>EM</t>
  </si>
  <si>
    <t xml:space="preserve"> ESCAVACAO MANUAL PARA FUNDACAO EM MAT.1A.CATEGORIA</t>
  </si>
  <si>
    <t xml:space="preserve"> ESCAVACAO MANUAL DE VALETA E DRENO EM MATERIAL 1A.CATEG.</t>
  </si>
  <si>
    <t xml:space="preserve"> ESCAVACAO MANUAL MATERIAL 1A.CAT EM GALERIA</t>
  </si>
  <si>
    <t xml:space="preserve"> ESCAVACAO MANUAL PARA FUNDACAO EM MAT.2A.CATEGORIA</t>
  </si>
  <si>
    <t xml:space="preserve"> ESCAVACAO MANUAL DE VALETA E DRENO EM MATERIAL 2A.CATEG.</t>
  </si>
  <si>
    <t xml:space="preserve"> ESCAVACAO MANUAL PARA FUNDACAO EM MAT.3A.CATEGORIA</t>
  </si>
  <si>
    <t xml:space="preserve"> ESCAVACAO MANUAL DE VALETA E DRENO EM MATERIAL 3A.CATEG.</t>
  </si>
  <si>
    <t xml:space="preserve"> ESCAVAÇÃO MECÂNICA DE VALETA EM MATERIAL 1A.CATEGORIA</t>
  </si>
  <si>
    <t xml:space="preserve"> ESCAVAÇÃO MECÂNICA DE VALETA EM MATERIAL 2A.CATEGORIA</t>
  </si>
  <si>
    <t xml:space="preserve"> ESCAVAÇÃO MECÂNICA DE VALETA EM MATERIAL 3A.CATEGORIA</t>
  </si>
  <si>
    <t xml:space="preserve"> FORN.E ASSENTAMENTO DE TUBO DE CONCRETO(D=0,40M)</t>
  </si>
  <si>
    <t xml:space="preserve"> FORN.E ASSENTAMENTO DE TUBO DE CONCRETO(D=0,60M)</t>
  </si>
  <si>
    <t xml:space="preserve"> FORN.E ASSENTAMENTO DE TUBO DE CONCRETO(D=0,80M)</t>
  </si>
  <si>
    <t xml:space="preserve"> FORN.E ASSENTAMENTO DE TUBO DE CONCRETO(D=1,00M)</t>
  </si>
  <si>
    <t xml:space="preserve"> FORN.E ASSENTAMENTO DE TUBO DE CONCRETO(D=1,20M)</t>
  </si>
  <si>
    <t xml:space="preserve"> EXTREMIDADE BUEIRO SIMPLES TUB.CONCRETO(D=0,60M)</t>
  </si>
  <si>
    <t xml:space="preserve"> EXTREMIDADE BUEIRO SIMPLES TUB.CONCRETO(D=0,80M)</t>
  </si>
  <si>
    <t xml:space="preserve"> EXTREMIDADE BUEIRO SIMPLES TUB.CONCRETO(D=1,00M)</t>
  </si>
  <si>
    <t xml:space="preserve"> EXTREMIDADE BUEIRO SIMPLES TUB.CONCRETO(D=1,20M)</t>
  </si>
  <si>
    <t xml:space="preserve"> EXTREMIDADE BUEIRO DUPLO TUB.CONCRETO(D=0,80M)</t>
  </si>
  <si>
    <t xml:space="preserve"> EXTREMIDADE BUEIRO DUPLO TUB.CONCRETO(D=1,00M)</t>
  </si>
  <si>
    <t xml:space="preserve"> EXTREMIDADE BUEIRO DUPLO TUB.CONCRETO(D=1,20M)</t>
  </si>
  <si>
    <t xml:space="preserve"> EXTREMIDADE BUEIRO QUADRUPLO TUB.CONCRETO(D=1,20M)</t>
  </si>
  <si>
    <t xml:space="preserve"> EXTREMIDADE BUEIRO TRIPLO TUB.CONCRETO(D=1,00M)</t>
  </si>
  <si>
    <t xml:space="preserve"> EXTREMIDADE BUEIRO TRIPLO TUB.CONCRETO(D=1,20M)</t>
  </si>
  <si>
    <t>04.122.00</t>
  </si>
  <si>
    <t xml:space="preserve"> FORN. E ASSENTAMENTO DE ADUELA 2 x 2 m - PADRÃO DNIT, TIPO I</t>
  </si>
  <si>
    <t>04.122.01</t>
  </si>
  <si>
    <t xml:space="preserve"> FORN. E ASSENTAMENTO DE ADUELA 2 x 2 m - PADRÃO DNIT, TIPO II</t>
  </si>
  <si>
    <t>04.123.00</t>
  </si>
  <si>
    <t xml:space="preserve"> FORN. E ASSENTAMENTO DE ADUELA 3 x 3 m - PADRÃO DNIT, TIPO I</t>
  </si>
  <si>
    <t xml:space="preserve"> CONCRETO MAGRO 1/4/8</t>
  </si>
  <si>
    <t xml:space="preserve"> CONCRETO MAGRO 1/4/8 (COMERCIAL)</t>
  </si>
  <si>
    <t>04.300.05</t>
  </si>
  <si>
    <t xml:space="preserve"> CONCRETO MAGRO PARA LASTRO, TRAÇO 1:4,5:4,5 (COMERCIAL)</t>
  </si>
  <si>
    <t xml:space="preserve"> CONCRETO CICLOPICO FCK &gt;=15 MPA C/30%RACHAO</t>
  </si>
  <si>
    <t xml:space="preserve"> CONCRETO CICLOPICO FCK &gt;=15 MPA C/30%RACHAO (COM)</t>
  </si>
  <si>
    <t xml:space="preserve"> PLACA DE CONCRETO FCK &gt;=25 MPA  c=1,20m  l=0,50m  e=0,20m</t>
  </si>
  <si>
    <t xml:space="preserve"> ARGAMASSA DE CIMENTO E AREIA TRACO 1/4</t>
  </si>
  <si>
    <t xml:space="preserve"> ARGAMASSA DE CIMENTO E AREIA TRACO 1/4 (COMERCIAL)</t>
  </si>
  <si>
    <t xml:space="preserve"> FORMA DE MADEIRA P/REAPROVEITAMENTO (10 VEZES)</t>
  </si>
  <si>
    <t xml:space="preserve"> FORMA DE MADEIRA P/REAPROVEITAMENTO (5 VEZES)</t>
  </si>
  <si>
    <t>04.370.06</t>
  </si>
  <si>
    <t xml:space="preserve"> VALETA DE CONCRETO P/PE DE ATERROS</t>
  </si>
  <si>
    <t xml:space="preserve"> CANALETAS EM CONCRETO ( E= 0,10M )</t>
  </si>
  <si>
    <t xml:space="preserve"> VALETA DE PROTECAO DE ATERRO TIPO VPA-01</t>
  </si>
  <si>
    <t xml:space="preserve"> VALETA REVESTIDA NO CANTEIRO CENTRAL TIPO A</t>
  </si>
  <si>
    <t xml:space="preserve"> VALETA REVESTIDA NO CANTEIRO CENTRAL TIPO B</t>
  </si>
  <si>
    <t xml:space="preserve"> VALETA DE PROTEÇÃO DE CORTE VPC-02</t>
  </si>
  <si>
    <t xml:space="preserve"> DRENO SUBTERRANEO (D=0,20M) EXC.APENAS ESCAVACAO</t>
  </si>
  <si>
    <t xml:space="preserve"> RECUP.DRENO PROF.C/APROVEITAMENTO TUBO EXCL. ESCAVACAO</t>
  </si>
  <si>
    <t xml:space="preserve"> BOCA SAIDA P/DRENO LONGITUDINAL PROFUNDO BSD 01</t>
  </si>
  <si>
    <t xml:space="preserve"> SARJETA DE CONCRETO MOLDADA IN-LOCO (E=0,08M)</t>
  </si>
  <si>
    <t xml:space="preserve"> SARJETA DE CORTE EM CONCRETO (E=0,06M)</t>
  </si>
  <si>
    <t xml:space="preserve"> SARJETAO EM PARALELO INCL.COLCHAO AREIA E GUIAS</t>
  </si>
  <si>
    <t xml:space="preserve"> SARJETA DE CORTE TIPO STC-02</t>
  </si>
  <si>
    <t xml:space="preserve"> SARJETA TRAPEZOIDAL DE CONCRETO TIPO STC-02</t>
  </si>
  <si>
    <t xml:space="preserve"> FORN.E APLICACAO DE BANQUETA E LINHA D'AGUA DE CONCRETO</t>
  </si>
  <si>
    <t xml:space="preserve"> FORN. E APLICACAO DE MEIO FIO EM PEDRA GRANITICA</t>
  </si>
  <si>
    <t xml:space="preserve"> MEIO FIO DE CONCRETO TIPO MFC-03</t>
  </si>
  <si>
    <t xml:space="preserve"> RECUPERACAO DA BANQUETA DE CONCRETO C/APROV.</t>
  </si>
  <si>
    <t>04.910.05</t>
  </si>
  <si>
    <t xml:space="preserve"> MEIO FIO DE CONCRETO TIPO MFC-05</t>
  </si>
  <si>
    <t xml:space="preserve"> TAMPA DE CONCRETO P/CAIXA COLETORA</t>
  </si>
  <si>
    <t xml:space="preserve"> CAIXA COLETORA P/BSTC (D=0,60M) TIPO 1</t>
  </si>
  <si>
    <t xml:space="preserve"> CAIXA COLETORA P/BSTC (D=0,60M) TIPO 2</t>
  </si>
  <si>
    <t xml:space="preserve"> CAIXA COLETORA DE PASSAGEM P/BSTC (D=0,60M)</t>
  </si>
  <si>
    <t xml:space="preserve"> CAIXA COLETORA DE CONCRETO P/TUBO D=1,00M CCS-01</t>
  </si>
  <si>
    <t xml:space="preserve"> TAMPA PARA CAIXA COLETORA TIPO TCC-01</t>
  </si>
  <si>
    <t xml:space="preserve"> CAIXA DE DESAQUE PARA BSTC D=0,60M</t>
  </si>
  <si>
    <t xml:space="preserve"> CAIXA DE DESAQUE PARA BSTC D=0,80M</t>
  </si>
  <si>
    <t xml:space="preserve"> BOCA DE LOBO C/ENTRADA D'AGUA LATERAL TAMPA DE CONCRETO</t>
  </si>
  <si>
    <t xml:space="preserve"> DESCIDA D'AQUA C/CALHA CONC.PREMOLDADA (D=0,30M)</t>
  </si>
  <si>
    <t xml:space="preserve"> DESC.D'AQUA C/CALHA CONC.PREMOLDADA (D=0,40M) DAR-01</t>
  </si>
  <si>
    <t xml:space="preserve"> RECUPERACAO DE CALHA DE CONCRETO C/APROV.CALHA</t>
  </si>
  <si>
    <t xml:space="preserve"> ENTRADA D'AGUA PADRAO D.E.R/PB</t>
  </si>
  <si>
    <t xml:space="preserve"> SAIDA D'AGUA PADRAO D.E.R/PB</t>
  </si>
  <si>
    <t xml:space="preserve"> ENTRADA D'AGUA TIPO EDA-01</t>
  </si>
  <si>
    <t xml:space="preserve"> DISSIPADOR DE ENERGIA TIPO DES-01</t>
  </si>
  <si>
    <t xml:space="preserve"> RECUPERACAO DE ENTRADA D'AGUA</t>
  </si>
  <si>
    <t xml:space="preserve"> RECUPERACAO DE SAIDA D'AGUA</t>
  </si>
  <si>
    <t xml:space="preserve"> BOCA DE SAIDA DE DRENO PROFUNDO</t>
  </si>
  <si>
    <t xml:space="preserve"> DEMOLICAO DE CONCRETO E/OU ALVENARIA DE PEDRA</t>
  </si>
  <si>
    <t xml:space="preserve"> LIMPEZA DE BUEIROS</t>
  </si>
  <si>
    <t xml:space="preserve"> LIMPEZA MANUAL DE VALETAS</t>
  </si>
  <si>
    <t xml:space="preserve"> LIMPEZA DE SARJETA E MEIO-FIO</t>
  </si>
  <si>
    <t xml:space="preserve"> REMOCAO DE TUBO DE CONCRETO D=0,40M</t>
  </si>
  <si>
    <t xml:space="preserve"> REMOCAO DE TUBO DE CONCRETO D=0,60M</t>
  </si>
  <si>
    <t xml:space="preserve"> REMOCAO DE TUBO DE CONCRETO D=0,80M</t>
  </si>
  <si>
    <t xml:space="preserve"> REMOCAO DE TUBO DE CONCRETO D=1,00M</t>
  </si>
  <si>
    <t xml:space="preserve"> REMOCAO DE TUBO DE CONCRETO D=1,20M</t>
  </si>
  <si>
    <t xml:space="preserve"> ABERT.NO MEIO FIO DISP.SAIDA D'AGUA P/CANT.CENTRAL</t>
  </si>
  <si>
    <t xml:space="preserve"> OBRA DE TRANSPOSICAO NO CANTEIRO CENTRAL TIPO B</t>
  </si>
  <si>
    <t xml:space="preserve"> PINTURA DE BANQUETA A CAL ( 2 DEMAOS )</t>
  </si>
  <si>
    <t xml:space="preserve"> PINTURA DE SARJETA A CAL ( 2 DEMAOS )</t>
  </si>
  <si>
    <t xml:space="preserve"> RECOMPOSICAO DE SARJETA (1.00 X 0.08)M</t>
  </si>
  <si>
    <t xml:space="preserve"> REATERRO MANUAL INCLUSIVE COMPACTACAO</t>
  </si>
  <si>
    <t xml:space="preserve"> REATERRO COM AREIA GROSSA, EXCLUSIVE TRANSP DA AREIA</t>
  </si>
  <si>
    <t xml:space="preserve"> POCO DE VISITA P/TUBULACAO DE 0,40M E 0,80M</t>
  </si>
  <si>
    <t xml:space="preserve"> BOCA DE LOBO P/TUBULACAO DE 0,40M E 0,60M</t>
  </si>
  <si>
    <t xml:space="preserve"> LIMPEZA MANUAL DE VALAS (MAT. 3ª CAT.)</t>
  </si>
  <si>
    <t xml:space="preserve"> REMOÇÃO DE BANQUETA/MEIO-FIO</t>
  </si>
  <si>
    <t xml:space="preserve"> LIMPEZA MANUAL DE ACOSTAMENTO C/ REMOÇÃO DE MATERIAL</t>
  </si>
  <si>
    <t>5 - OBRAS</t>
  </si>
  <si>
    <t>DE CONTENÇÃO</t>
  </si>
  <si>
    <t xml:space="preserve"> ENROCAMENTO PEDRA DE MÃO ARUMADA</t>
  </si>
  <si>
    <t xml:space="preserve"> ENROCAMENTO PEDRA DE MÃO ARRUMADA (COMERCIAL)</t>
  </si>
  <si>
    <t xml:space="preserve"> ENROCAMENTO PEDRA DE MAO JOGADA</t>
  </si>
  <si>
    <t xml:space="preserve"> ENROCAMENTO PEDRA DE MAO JOGADA (COMERCIAL)</t>
  </si>
  <si>
    <t xml:space="preserve"> MURO GABIAO TIPO CAIXA</t>
  </si>
  <si>
    <t xml:space="preserve"> OBTENCAO DE GRAMA</t>
  </si>
  <si>
    <t xml:space="preserve"> PROTECAO VEGETAL DE TALUDES</t>
  </si>
  <si>
    <t xml:space="preserve"> PROTECAO VEGETAL NO CANTEIRO CENTRAL</t>
  </si>
  <si>
    <t xml:space="preserve"> ALVENARIA DE TIJOLO MACIÇO E=0.20M</t>
  </si>
  <si>
    <t xml:space="preserve"> CALCADA DE CONCRETO (E=0,05M)</t>
  </si>
  <si>
    <t xml:space="preserve"> CALCADA DE CONCRETO (E=0,08M)</t>
  </si>
  <si>
    <t>6 - SINAL</t>
  </si>
  <si>
    <t>ZAÇÃO E SEGURANÇA</t>
  </si>
  <si>
    <t xml:space="preserve"> DEFENSA METALICA REFLETIVA MALEAVEL SIMPLES FORNECIMENTO E APLICACAO</t>
  </si>
  <si>
    <t xml:space="preserve"> DEFENSA METALICA REFLETIVA SEMI MALEAVEL SIMPLES FORN. E APLICACAO</t>
  </si>
  <si>
    <t xml:space="preserve"> PLACA DE SINALIZACAO (CONFECCAO)</t>
  </si>
  <si>
    <t xml:space="preserve"> SINALIZACAO HORIZONTAL COM TINTA 2 ANOS DURACAO</t>
  </si>
  <si>
    <t xml:space="preserve"> SINALIZACAO DE SETAS E/OU DIRETRIZES NA PISTA</t>
  </si>
  <si>
    <t xml:space="preserve"> SINALIZAÇÃO HORIZONTAL C/TERMOPLÁSTICO 3 ANOS DURAÇÃO</t>
  </si>
  <si>
    <t>06.101.01</t>
  </si>
  <si>
    <t xml:space="preserve"> SINALIZAÇÃO DE SETAS, REDUTORES DE VELOCIDADE E/OU DIRETRIZES NA PISTA
C/TERMOPLÁSTICO 3 ANOS DURAÇÃO</t>
  </si>
  <si>
    <t xml:space="preserve"> SINALIZAÇÃO VERTICAL, C CHAPAS PLANAS DE AÇO ZINCADO Nº16 CONFORMIDADE C NORMA ABNT NBR 11904:2015, SUPORTE DE FIXAÇÃO EM SECÇÃO QUADRADA DE 3" MADEIRA DE LEI, PINTADO DUAS DEMÃOS, TINTA A BASE DE BORRACHA CLORADA OU ESMALTE SINTÉTICO BRANCO, COM FIXAÇÃO, PARAFUSOS, ARRUELAS, PORCAS E ELEMENTOS METALICOS GALVANIZADOS, PELICULAS RETO REFLETIVA TIPO III A, EM ACORDO NORMA NBR 14644/2013</t>
  </si>
  <si>
    <t>B)  SINALIZAÇÃO VERTICAL, C CHAPAS PLANAS DE AÇO ZINCADO Nº16 CONFORMIDADE C NORMA ABNT NBR 11904:2015, SUPORTE DE FIXAÇÃO EM CANO DE AÇO GALVANIZADO COM D=2x1/2" COM FIXAÇÃO, PARAFUSOS, ARRUELAS, PORCAS E ELEMENTOS METALICOS GALVANIZADOS, PELICULAS RETO REFLETIVA TIPO III A, EM ACORDO NORMA NBR 14644/2013</t>
  </si>
  <si>
    <t xml:space="preserve"> PLACA DE SINAL.TRIANGULAR (L=1,00M) EM CONF.COM ITEM 06.200.00</t>
  </si>
  <si>
    <t xml:space="preserve"> PLACA DE SINAL. QUADRADA (L=1,00M), EM CONF COM ITEM 06.200.OO</t>
  </si>
  <si>
    <t xml:space="preserve"> PLACA DE SINAL.RETANGULAR (2,00X0,40M) EM CONF.COM ITEM 06.200.00</t>
  </si>
  <si>
    <t xml:space="preserve"> PLACA DE SINAL.RETANGULAR (2,00X1,00M) EM CONF.COM ITEM 06.200.00</t>
  </si>
  <si>
    <t xml:space="preserve"> PLACA DE SINAL.RETANGULAR (2,00X0,50M) EM CONF.COM ITEM 06.200.00</t>
  </si>
  <si>
    <t xml:space="preserve"> PLACA DE SINAL. RETANGULAR (2,00X1,20M) EM CONF.COM ITEM 06.200.00</t>
  </si>
  <si>
    <t xml:space="preserve"> PLACA DE SINAL.RETANGULAR (2,50X1,00M) EM CONF.COM ITEM 06.200.00</t>
  </si>
  <si>
    <t xml:space="preserve"> PLACA DE SINAL.RETANGULAR (2,50X1,20M), EM CONF.COM ITEM 06.200.00</t>
  </si>
  <si>
    <t xml:space="preserve"> PLACA DE SINAL.OCTOGONAL (D=1,00M), EM CONF.COM ITEM 06.200.00</t>
  </si>
  <si>
    <t xml:space="preserve"> PLACA DE SINALIZACAO CIRCULAR (D=1,00M), EM CONF.COM ITEM 06.200.00</t>
  </si>
  <si>
    <t xml:space="preserve"> FORN. E COLOCAÇÃO DE TACHA REFLET. MONODIRECIONAL</t>
  </si>
  <si>
    <t xml:space="preserve"> FORN. E COLOCAÇÃO DE TACHA REFLET. BIDIRECIONAL</t>
  </si>
  <si>
    <t xml:space="preserve"> FORN. E COLOCAÇÃO DE TACHÃO REFLET. MONODIRECIONAL</t>
  </si>
  <si>
    <t xml:space="preserve"> FORN. E COLOCAÇÃO DE TACHÃO REFLET. BIDIRECIONAL</t>
  </si>
  <si>
    <t xml:space="preserve"> PLACA INDICATIVA DE OBRA</t>
  </si>
  <si>
    <t xml:space="preserve"> MARCO QUILOMETRICO</t>
  </si>
  <si>
    <t xml:space="preserve"> PÓRTICO METALICO (15 à 17 m de vão), CONF. FORN. E INSTALAÇÃO</t>
  </si>
  <si>
    <t xml:space="preserve"> SEMI PÓRTICO METALICO (5 à 8 m de vão), CONF. FORN. E INSTALAÇÃO</t>
  </si>
  <si>
    <t xml:space="preserve"> CERCA C/6 FIOS ARAME FARPADO C/EST.MADEIRA C.1,5M</t>
  </si>
  <si>
    <t xml:space="preserve"> CERCA C/8 FIOS ARAME FARPADO C/EST.MADEIRA C.1,2M</t>
  </si>
  <si>
    <t xml:space="preserve"> CERCA C/4 FIOS ARAME FARPADO C/EST.MADEIRA C.2,0M</t>
  </si>
  <si>
    <t xml:space="preserve"> CERCA C/6 FIOS ARAME FARP.EST.CONCR.P/VIRAD.C.2,0M</t>
  </si>
  <si>
    <t xml:space="preserve"> CERCA C/8 FIOS ARAME FARP.EST.CONCR.P/VIRAD C.2,0M</t>
  </si>
  <si>
    <t xml:space="preserve"> CERCA C/6 FIOS ARAME FARPA.EST.CONCR.P/RETA C.2,0M</t>
  </si>
  <si>
    <t xml:space="preserve"> CERCA C/8 FIOS ARAME FARPA.EST.CONCR.P/RETA C.2,0M</t>
  </si>
  <si>
    <t xml:space="preserve"> CERCA C/6 FIOS ARAME FARP.EST.CONCR.P/RETA C 1,0M</t>
  </si>
  <si>
    <t xml:space="preserve"> CERCA C/6 FIOS ARAME FARP.EST.CONCR.P/RETA C. 1,5M</t>
  </si>
  <si>
    <t xml:space="preserve"> REMOCAO DE CERCA EXISTENTE S/REAPROVEITAMENTO</t>
  </si>
  <si>
    <t xml:space="preserve"> REMOCAO DE CERCA EXISTENTE C/REAPROVEITAMENTO</t>
  </si>
  <si>
    <t>06.411.02</t>
  </si>
  <si>
    <t xml:space="preserve"> BALIZADOR DE TRÁFEGO</t>
  </si>
  <si>
    <t>7 - RECUP</t>
  </si>
  <si>
    <t>RAÇÃO DE ÁREAS DEGRADADAS</t>
  </si>
  <si>
    <t xml:space="preserve"> RECOMPOSIÇÃO DE CAMADA VEGETAL</t>
  </si>
  <si>
    <t xml:space="preserve"> PLANTIO DE GRAMAS E LEGUMINOSAS A LANÇO MANUAL</t>
  </si>
  <si>
    <t xml:space="preserve"> PLANTIO DE ARVORE/ARBUSTOS NATIVOS</t>
  </si>
  <si>
    <t>9 - OBRAS</t>
  </si>
  <si>
    <t>E SERVIÇOS DIVERSOS</t>
  </si>
  <si>
    <t xml:space="preserve"> MAO DE OBRA PARA SERVIÇOS GERAIS</t>
  </si>
  <si>
    <t>11 - LIGA</t>
  </si>
  <si>
    <t>TES BETUMINOSOS (BASE FORTALEZA)</t>
  </si>
  <si>
    <t xml:space="preserve"> ASFALTO DILUIDO CM-30 EXCLUSIVE TRANSPORTE</t>
  </si>
  <si>
    <t xml:space="preserve"> CIMENTO ASFALTICO CAP 50/70 EXCLUSIVE TRANSPORTE</t>
  </si>
  <si>
    <t xml:space="preserve"> EMULSAO ASFALTICA RR-1C EXCLUSIVE TRANSPORTE</t>
  </si>
  <si>
    <t xml:space="preserve"> EMULSAO ASFALTICA RR-2C EXCLUSIVE TRANSPORTE</t>
  </si>
  <si>
    <t xml:space="preserve"> EMULSAO ASFALTICA RM-1C EXCLUSIVE TRANSPORTE</t>
  </si>
  <si>
    <t xml:space="preserve"> EMULSAO ASFALTICA RL-1C EXCLUSIVE TRANSPORTE</t>
  </si>
  <si>
    <t xml:space="preserve"> EMULSÃO COM POLIMERO PARA MICRO REVESTIMENTO A FRIO (RC-1C-E)</t>
  </si>
  <si>
    <t>A-9</t>
  </si>
  <si>
    <t>SECONCI</t>
  </si>
  <si>
    <t>PLACA DE OBRA EM CHAPA DE ACO GALVANIZADO [ADAPTADO SINAPI 74209/01]</t>
  </si>
  <si>
    <t>locação geral</t>
  </si>
  <si>
    <t>1.2.1</t>
  </si>
  <si>
    <t>1.1.1</t>
  </si>
  <si>
    <t>1.1.2</t>
  </si>
  <si>
    <t>1.3</t>
  </si>
  <si>
    <t>1.3.1</t>
  </si>
  <si>
    <t>1.3.1.1</t>
  </si>
  <si>
    <t>1.3.1.2</t>
  </si>
  <si>
    <t>1.3.1.3</t>
  </si>
  <si>
    <t>1.3.1.4</t>
  </si>
  <si>
    <t>1.3.1.5</t>
  </si>
  <si>
    <t>1.3.1.6</t>
  </si>
  <si>
    <t>1.3.1.7</t>
  </si>
  <si>
    <t>1.3.1.8</t>
  </si>
  <si>
    <t>1.3.1.9</t>
  </si>
  <si>
    <t>1.3.1.10</t>
  </si>
  <si>
    <t>1.3.1.11</t>
  </si>
  <si>
    <t>1.3.1.12</t>
  </si>
  <si>
    <t>1.4</t>
  </si>
  <si>
    <t>1.4.1</t>
  </si>
  <si>
    <t>1.4.1.1</t>
  </si>
  <si>
    <t>1.4.1.2</t>
  </si>
  <si>
    <t>1.4.1.3</t>
  </si>
  <si>
    <t>1.4.1.4</t>
  </si>
  <si>
    <t>1.4.1.5</t>
  </si>
  <si>
    <t>1.4.2</t>
  </si>
  <si>
    <t>1.4.2.1</t>
  </si>
  <si>
    <t>1.4.2.2</t>
  </si>
  <si>
    <t>1.4.2.3</t>
  </si>
  <si>
    <t>1.4.2.4</t>
  </si>
  <si>
    <t>1.4.2.5</t>
  </si>
  <si>
    <t>1.4.2.6</t>
  </si>
  <si>
    <t>1.4.2.7</t>
  </si>
  <si>
    <t>1.4.3</t>
  </si>
  <si>
    <t>1.4.3.1</t>
  </si>
  <si>
    <t>1.5</t>
  </si>
  <si>
    <t>1.5.1</t>
  </si>
  <si>
    <t>1.6</t>
  </si>
  <si>
    <t>1.6.1</t>
  </si>
  <si>
    <t>1.6.1.1</t>
  </si>
  <si>
    <t>1.7</t>
  </si>
  <si>
    <t>74104/1</t>
  </si>
  <si>
    <t>1.8</t>
  </si>
  <si>
    <t>74106/1</t>
  </si>
  <si>
    <t>1.8.1</t>
  </si>
  <si>
    <t>1.9</t>
  </si>
  <si>
    <t>1.9.1</t>
  </si>
  <si>
    <t>1.9.2</t>
  </si>
  <si>
    <t>1.10</t>
  </si>
  <si>
    <t>1.10.3</t>
  </si>
  <si>
    <t>1.10.4</t>
  </si>
  <si>
    <t>1.11</t>
  </si>
  <si>
    <t>1.11.1</t>
  </si>
  <si>
    <t>1.11.2</t>
  </si>
  <si>
    <t>1.11.3</t>
  </si>
  <si>
    <t>1.11.4</t>
  </si>
  <si>
    <t>73794/1</t>
  </si>
  <si>
    <t>1.11.5</t>
  </si>
  <si>
    <t>73865/1</t>
  </si>
  <si>
    <t>74145/1</t>
  </si>
  <si>
    <t>1.12</t>
  </si>
  <si>
    <t>1.12.1</t>
  </si>
  <si>
    <t>1.12.2</t>
  </si>
  <si>
    <t>1.12.3</t>
  </si>
  <si>
    <t>1.12.4</t>
  </si>
  <si>
    <t>1.12.5</t>
  </si>
  <si>
    <t>1.12.6</t>
  </si>
  <si>
    <t>1.12.7</t>
  </si>
  <si>
    <t>1.13</t>
  </si>
  <si>
    <t>1.13.1</t>
  </si>
  <si>
    <t>1.13.2</t>
  </si>
  <si>
    <t>1.14</t>
  </si>
  <si>
    <t>1.14.1</t>
  </si>
  <si>
    <t>1.14.2</t>
  </si>
  <si>
    <t>1.15</t>
  </si>
  <si>
    <t>1.16</t>
  </si>
  <si>
    <t>1.16.1</t>
  </si>
  <si>
    <t>73902/1</t>
  </si>
  <si>
    <t>1.10.1</t>
  </si>
  <si>
    <t>FUNDO PREPARADOR PRIMER A BASE DE EPOXI, PARA ESTRUTURA METALICA, UMA DEMAO, ESPESSURA DE 25 MICRA (ADAPTADO DE SINAPI 73865/1)</t>
  </si>
  <si>
    <t>PINTURA ESMALTE FOSCO, DUAS DEMAOS, SOBRE SUPERFICIE METALICA, INCLUSO UMA DEMAO DE FUNDO ANTICORROSIVO. UTILIZACAO DE REVOLVER ( AR-COMPRIMIDO) (ADAPTADO DE SINAPI 74145/1)</t>
  </si>
  <si>
    <t>LIMPEZA FINAL DA OBRA (ADAPTADO DE SINAPI 9537)</t>
  </si>
  <si>
    <t>CAMADA DRENANTE COM BRITA NUM 3 (ADAPTADO DE SINAPI 73902/1)</t>
  </si>
  <si>
    <t>1.7.1</t>
  </si>
  <si>
    <t>1.10.2</t>
  </si>
  <si>
    <t>1.14.3</t>
  </si>
  <si>
    <t>1.14.4</t>
  </si>
  <si>
    <t>1.14.5</t>
  </si>
  <si>
    <t>ESQUADRIAS</t>
  </si>
  <si>
    <t>MERCADO</t>
  </si>
  <si>
    <t>ESTRUTRA METÁLICA DE COBERTURA E FECHAMENTO</t>
  </si>
  <si>
    <t>INFRA-ESTRUTURA: FUNDAÇÕES (TODA A QUADRA)</t>
  </si>
  <si>
    <t>SUPERESTRUTURA (PILARES, VIGAS E LAJES) - TODA A QUADRA</t>
  </si>
  <si>
    <t>ELEVAÇÃO (murada)</t>
  </si>
  <si>
    <t>PINTURA</t>
  </si>
  <si>
    <t>INSTALAÇÃO ELÉTRICA (REFERENTE À TODA QUADRA)</t>
  </si>
  <si>
    <t>EQUIPAMENTOS</t>
  </si>
  <si>
    <t>SERVIÇOS FINAIS</t>
  </si>
  <si>
    <t>(24+37)*2</t>
  </si>
  <si>
    <t>ESTRUTURA 1</t>
  </si>
  <si>
    <t>Área de forma das sapatas da edificação (Conforme quadro resumo do projetos estrutural)</t>
  </si>
  <si>
    <t>Conforme quadro resumo do projetos estrutural</t>
  </si>
  <si>
    <t>Lançamento = Volume de concreto</t>
  </si>
  <si>
    <t>Comprimento Linear: 36x 2,0</t>
  </si>
  <si>
    <t>SAPATAS ISOLADAS/ARRANQUE DOS PILARES</t>
  </si>
  <si>
    <t>CONCRETO ARMADO PARA PILARES DA EDIFICAÇÃO</t>
  </si>
  <si>
    <t>CONCRETO ARMADO PARA VIGAS DA EDIFICAÇÃO</t>
  </si>
  <si>
    <t>PORTÃO DE FERRO</t>
  </si>
  <si>
    <t>1.7.1.1</t>
  </si>
  <si>
    <t>1.7.1.2</t>
  </si>
  <si>
    <t>1.7.1.3</t>
  </si>
  <si>
    <t>1.7.1.4</t>
  </si>
  <si>
    <t>1.7.1.5</t>
  </si>
  <si>
    <t>TRELIÇA PARA FECHAMENTO LATERAL</t>
  </si>
  <si>
    <t>Junto a calha</t>
  </si>
  <si>
    <t>IAC BLOCOS E PISOS (CNPJ: 15.170.465/0001-68)</t>
  </si>
  <si>
    <t>CONSTRUFACIL COMERCIO DE MATERIAIS DE CONSTRUCAO EIRELI - ME (CNPJ 04.376.116/0001-80)</t>
  </si>
  <si>
    <t>INTERBLOCK (CNPJ: 11.803.338/0001-06)</t>
  </si>
  <si>
    <t>PISO PODOTATIL DE CONCRETO - DIRECIONAL E ALERTA, 30 X 30 CM [MEDIANA]</t>
  </si>
  <si>
    <t>ESTRUTURA METÁLICA MÓVEL PARA TABELA EM AÇO COM ARO PARA BASQUETE, PADRÃO OFICIAL, EM TUBO GALVANIZADO D=5" - INSTALADA (ADAPTADO DE ORSE 2419)")</t>
  </si>
  <si>
    <t>ORSE</t>
  </si>
  <si>
    <t>ARO PARA CESTA BASQUETE STANDART D=45 CM (COD. 4001)</t>
  </si>
  <si>
    <t>PAR</t>
  </si>
  <si>
    <t>ESTRUTURA / SUPORTE OFICIAL P/ TABELA DE BASQUETE EM TUBO AÇO GALVANIZADO D=5" H=3,05M PISO ARO, PINTURA SINTÉTICA, FORNECIMENTO E INSTALAÇÃO</t>
  </si>
  <si>
    <t>REDE PARA CESTA BASQUETE SEDA FIO 3 MM, MEDINDO 45X45 CM (COD. 2019)</t>
  </si>
  <si>
    <t>TABELA PARA BASQUETE OFICIAL EM CHAPA METÁLICA MEDINDO 1,80X1,05 (COD. 4006)</t>
  </si>
  <si>
    <t>REVESTIMENTO DE PAREDES</t>
  </si>
  <si>
    <t>1.17</t>
  </si>
  <si>
    <t>1.16.2</t>
  </si>
  <si>
    <t>1.16.3</t>
  </si>
  <si>
    <t>1.17.1</t>
  </si>
  <si>
    <t>Mês 06</t>
  </si>
  <si>
    <t>ESPORTE, CIDADANIA E DESENVOLVIMENTO</t>
  </si>
  <si>
    <t>Esporte, Cidadania e Desenvolvimento</t>
  </si>
  <si>
    <t>Edificação</t>
  </si>
  <si>
    <t>CÁLCULO DA BONIFICAÇÃO E DESPESAS INDIRETAS - FORNECIMENTO</t>
  </si>
  <si>
    <t>2) Os impostos (I) normalmente aplicáveis são: PIS (0,65%), COFINS (3,00%).</t>
  </si>
  <si>
    <t>B.D.I fornecimento:</t>
  </si>
  <si>
    <t>ESCAVACAO MANUAL EM SOLO-PROF. ATE 1,50 M [ADAPTADO SINAPI 79561/001]</t>
  </si>
  <si>
    <t>EMBASAMENTO C/PEDRA ARGAMASSADA UTILIZANDO ARG.CIM/AREIA 1:4 [ADAPTADO SINAPI 75467/001]</t>
  </si>
  <si>
    <t>ALVENARIA EM TIJOLO CERAMICO FURADO 9X19X19CM, 1 VEZ (ESPESSURA 19 CM), ASSENTADO EM ARGAMASSA TRACO 1:4 (CIMENTO E AREIA MEDIA NAO PENEIRADA), PREPARO MANUAL, JUNTA1 CM [ADAPTADO SINAPI 73935/002]</t>
  </si>
  <si>
    <t>Área de regularização das sapatas: P=27,3+27,3+19,75+19,75</t>
  </si>
  <si>
    <t>Viga baldrame</t>
  </si>
  <si>
    <t>Vigas baldrames</t>
  </si>
  <si>
    <t>Sapatas</t>
  </si>
  <si>
    <t>IMPERMEABILIZACAO DE ESTRUTURAS ENTERRADAS, COM TINTA ASFALTICA, DUAS DEMAOS.  [ADAPTADO SINAPI 74106/001]</t>
  </si>
  <si>
    <t>Volume de escavação-volume de concreto</t>
  </si>
  <si>
    <t xml:space="preserve">Vigas </t>
  </si>
  <si>
    <t>CONCRETO ARMADO PARA LAJES DA EDIFICAÇÃO</t>
  </si>
  <si>
    <t>Lajes</t>
  </si>
  <si>
    <t>COBOGO DE CONCRETO (ELEMENTO VAZADO), 7X50X50CM, ASSENTADO COM ARGAMASSA TRACO 1:3 (CIMENTO E AREIA) [ADAPTADO SINAPI 73937/003]</t>
  </si>
  <si>
    <t>PORTAO DE FERRO EM CHAPA GALVANIZADA PLANA 14 GSG [ADAPTADO SINAPI 68054]</t>
  </si>
  <si>
    <t>COMPACTACAO MECANICA, SEM CONTROLE DO GC (C/COMPACTADOR PLACA 400 KG) [ADAPTADO 74005/001]</t>
  </si>
  <si>
    <t>APLICAÇÃO DE FUNDO SELADOR LÁTEX PVA EM TETO, UMA DEMÃO. AF_06/2014 [ADAPTADO 88482]</t>
  </si>
  <si>
    <t>ELETRODUTOS E ACESSORIOS</t>
  </si>
  <si>
    <t xml:space="preserve">CABOS E FIOS </t>
  </si>
  <si>
    <t>ILUMINAÇÃO E TOMADAS</t>
  </si>
  <si>
    <t>DRENAGEM PLUVIAL</t>
  </si>
  <si>
    <t>CAIXA DE INSPEÇÃO 80X80X80CM EM ALVENARIA - EXECUÇÃO [ADAPTADO 72289]</t>
  </si>
  <si>
    <t xml:space="preserve">PREVENÇÃO E COMBATE A INCÊNDIO </t>
  </si>
  <si>
    <t>EXTINTOR DE PQS 4KG - FORNECIMENTO E INSTALACAO [ADAPTADO 72553]</t>
  </si>
  <si>
    <t>EXTINTOR INCENDIO AGUA-PRESSURIZADA 10L INCL SUPORTE PAREDE CARGA COMPLETA FORNECIMENTO E COLOCACAOO [ADAPTADO 73775/002]</t>
  </si>
  <si>
    <t>Placa de sinalizacao de seguranca contra incendio, fotoluminescente, quadrada, *20 x 20* cm, em pvc *2* mm anti-chamas (simbolos, cores e pictogramas conforme nbr 13434) [ADAPTADO ORSE 12137]</t>
  </si>
  <si>
    <t>ALVENARIA MURO</t>
  </si>
  <si>
    <t>ALVENARIA BILHETERIA</t>
  </si>
  <si>
    <t>Porta P01</t>
  </si>
  <si>
    <t>Porta P02</t>
  </si>
  <si>
    <t>PAREDES FRONTAIS</t>
  </si>
  <si>
    <t>PAREDES LATERAIS</t>
  </si>
  <si>
    <t>Do projeto arquitetonico</t>
  </si>
  <si>
    <t>P01</t>
  </si>
  <si>
    <t>P02</t>
  </si>
  <si>
    <t>P03</t>
  </si>
  <si>
    <t>Armação de cobertura: 4.972,00kg</t>
  </si>
  <si>
    <t>Externo</t>
  </si>
  <si>
    <t xml:space="preserve">Interno </t>
  </si>
  <si>
    <t>Bilheteria</t>
  </si>
  <si>
    <t>PISO INDUSTRIAL ALTA RESISTENCIA, ESPESSURA 12MM, INCLUSO JUNTAS DE DILATACAO PLASTICAS E POLIMENTO MECANIZADO [ADAPTADO 72137]</t>
  </si>
  <si>
    <t>Fase</t>
  </si>
  <si>
    <t>Neutro</t>
  </si>
  <si>
    <t>Retorno</t>
  </si>
  <si>
    <t>Terra</t>
  </si>
  <si>
    <t>Alambrado</t>
  </si>
  <si>
    <t>1.2.2</t>
  </si>
  <si>
    <t>1.3.1.13</t>
  </si>
  <si>
    <t>1.4.3.2</t>
  </si>
  <si>
    <t>1.4.3.3</t>
  </si>
  <si>
    <t>1.4.3.4</t>
  </si>
  <si>
    <t>1.4.3.5</t>
  </si>
  <si>
    <t>1.4.3.6</t>
  </si>
  <si>
    <t>1.5.2</t>
  </si>
  <si>
    <t>1.5.3</t>
  </si>
  <si>
    <t>1.5.4</t>
  </si>
  <si>
    <t>1.5.5</t>
  </si>
  <si>
    <t>1.6.1.2</t>
  </si>
  <si>
    <t>1.8.2</t>
  </si>
  <si>
    <t>1.9.3</t>
  </si>
  <si>
    <t>1.9.4</t>
  </si>
  <si>
    <t>1.9.5</t>
  </si>
  <si>
    <t>1.9.6</t>
  </si>
  <si>
    <t>1.10.5</t>
  </si>
  <si>
    <t>1.10.6</t>
  </si>
  <si>
    <t>1.10.7</t>
  </si>
  <si>
    <t>1.10.8</t>
  </si>
  <si>
    <t>1.10.9</t>
  </si>
  <si>
    <t>1.15.1</t>
  </si>
  <si>
    <t>1.15.2</t>
  </si>
  <si>
    <t>1.15.3</t>
  </si>
  <si>
    <t>1.16.4</t>
  </si>
  <si>
    <t>1.16.5</t>
  </si>
  <si>
    <t>1.17.2</t>
  </si>
  <si>
    <t>1.17.3</t>
  </si>
  <si>
    <t>1.17.4</t>
  </si>
  <si>
    <t>1.18</t>
  </si>
  <si>
    <t>1.18.1</t>
  </si>
  <si>
    <t>1.18.2</t>
  </si>
  <si>
    <t>1.18.3</t>
  </si>
  <si>
    <t>ARQUIBANCADA</t>
  </si>
  <si>
    <t>1.19</t>
  </si>
  <si>
    <t>1.19.1</t>
  </si>
  <si>
    <t>1.19.2</t>
  </si>
  <si>
    <t>1.19.3</t>
  </si>
  <si>
    <t>Sapatas 0,50x0,50x0,5</t>
  </si>
  <si>
    <t xml:space="preserve">Segundo lance </t>
  </si>
  <si>
    <t xml:space="preserve">Teceira fiada </t>
  </si>
  <si>
    <t xml:space="preserve">Segundo fiada </t>
  </si>
  <si>
    <t>Primeiro fiada</t>
  </si>
  <si>
    <t>Primeiro lance</t>
  </si>
  <si>
    <t>1.18.4</t>
  </si>
  <si>
    <t>1.18.5</t>
  </si>
  <si>
    <t>Vinde projeto</t>
  </si>
  <si>
    <t>1.18.6</t>
  </si>
  <si>
    <t>1.18.7</t>
  </si>
  <si>
    <t>1.18.8</t>
  </si>
  <si>
    <t>1.18.9</t>
  </si>
  <si>
    <t>1.18.10</t>
  </si>
  <si>
    <t>1.18.11</t>
  </si>
  <si>
    <t>1.18.12</t>
  </si>
  <si>
    <t>1.18.13</t>
  </si>
  <si>
    <t>Escavação - volume de concreto</t>
  </si>
  <si>
    <t>Impostos (I) - PIS, COFINS</t>
  </si>
  <si>
    <t>ESTADO DA PARAÍBA</t>
  </si>
  <si>
    <t>Av. Flávio R. Coutinho, 500, Sala 601, Jd. Oceania</t>
  </si>
  <si>
    <t>A placa terá 2,0m de largura por 4,0m de comprimento, conforme modelo de placas de obras da Secretaria.</t>
  </si>
  <si>
    <t>Prefeitura</t>
  </si>
  <si>
    <t>0045</t>
  </si>
  <si>
    <t>0046</t>
  </si>
  <si>
    <t>0048</t>
  </si>
  <si>
    <t>TUBO DE PVC PARA REDE COLETORA DE ESGOTO DE PAREDE MACIÇA, DN 100 MM, JUNTA ELÁSTICA - FORNECIMENTO E ASSENTAMENTO. AF_01/2021</t>
  </si>
  <si>
    <t>TUBO DE PVC PARA REDE COLETORA DE ESGOTO DE PAREDE MACIÇA, DN 200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</si>
  <si>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</si>
  <si>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</si>
  <si>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</si>
  <si>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</si>
  <si>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</si>
  <si>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</si>
  <si>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PEAD CORRUGADO DE DUPLA PAREDE PARA REDE COLETORA DE ESGOTO, DN 600 MM, JUNTA ELÁSTICA INTEGRADA - FORNECIMENTO E ASSENTAMENTO. AF_01/2021</t>
  </si>
  <si>
    <t>JUNTA ARGAMASSADA ENTRE TUBO DN 100 MM E O POÇO DE VISITA/ CAIXA DE CONCRETO OU ALVENARIA EM REDES DE ESGOTO. AF_01/2021</t>
  </si>
  <si>
    <t>JUNTA ARGAMASSADA ENTRE TUBO DN 150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</si>
  <si>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</si>
  <si>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</si>
  <si>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</si>
  <si>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</si>
  <si>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</si>
  <si>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</si>
  <si>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</si>
  <si>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ASSENTAMENTO DE TUBO DE PVC PARA REDE COLETORA DE ESGOTO DE PAREDE MACIÇA, DN 100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</si>
  <si>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</si>
  <si>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</si>
  <si>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</si>
  <si>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</si>
  <si>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</si>
  <si>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</si>
  <si>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</si>
  <si>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</si>
  <si>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</si>
  <si>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</si>
  <si>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</si>
  <si>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TUBO DE PEAD CORRUGADO DE DUPLA PAREDE PARA REDE COLETORA DE ESGOTO, DN 250 MM, JUNTA ELÁSTICA INTEGRADA - FORNECIMENTO E ASSENTAMENTO. AF_01/2021</t>
  </si>
  <si>
    <t>ASSENTAMENTO DE TUBO DE PEAD CORRUGADO DE DUPLA PAREDE PARA REDE COLETORA DE ESGOTO, DN 250 MM, JUNTA ELÁSTICA INTEGRADA (NÃO INCLUI FORNECIMENTO). AF_01/2021</t>
  </si>
  <si>
    <t>TUBO DE PEAD CORRUGADO DE DUPLA PAREDE PARA REDE COLETORA DE ESGOTO, DN 300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</si>
  <si>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</si>
  <si>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</si>
  <si>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</si>
  <si>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</si>
  <si>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</si>
  <si>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</si>
  <si>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</si>
  <si>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0051</t>
  </si>
  <si>
    <t>0052</t>
  </si>
  <si>
    <t>0230</t>
  </si>
  <si>
    <t>0001</t>
  </si>
  <si>
    <t>0325</t>
  </si>
  <si>
    <t>MARTELO DEMOLIDOR ELÉTRICO, COM POTÊNCIA DE 2.000 W, 1.000 IMPACTOS POR MINUTO, PESO DE 30 KG - CHP DIURNO. AF_01/2021</t>
  </si>
  <si>
    <t>0327</t>
  </si>
  <si>
    <t>0329</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</si>
  <si>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</si>
  <si>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</si>
  <si>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</si>
  <si>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</si>
  <si>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0073</t>
  </si>
  <si>
    <t>0074</t>
  </si>
  <si>
    <t>0075</t>
  </si>
  <si>
    <t>0076</t>
  </si>
  <si>
    <t>0079</t>
  </si>
  <si>
    <t>0080</t>
  </si>
  <si>
    <t>0083</t>
  </si>
  <si>
    <t>0084</t>
  </si>
  <si>
    <t>0086</t>
  </si>
  <si>
    <t>0252</t>
  </si>
  <si>
    <t>0291</t>
  </si>
  <si>
    <t>0302</t>
  </si>
  <si>
    <t>0028</t>
  </si>
  <si>
    <t>0031</t>
  </si>
  <si>
    <t>0032</t>
  </si>
  <si>
    <t>0036</t>
  </si>
  <si>
    <t>CAIXA COM GRELHA SIMPLES RETANGULAR, EM CONCRETO PRÉ-MOLDADO, DIMENSÕES INTERNAS: 0,6X1,0X1,0 M. AF_12/2020</t>
  </si>
  <si>
    <t>CAIXA PARA BOCA DE LOBO SIMPLES RETANGULAR, EM CONCRETO PRÉ-MOLDADO, DIMENSÕES INTERNAS: 0,6X1,0X1,2 M. AF_12/2020</t>
  </si>
  <si>
    <t>CAIXA PARA BOCA DE LOBO DUPLA RETANGULAR, EM CONCRETO PRÉ-MOLDADO, DIMENSÕES INTERNAS: 0,6X2,2X1,2 M. AF_12/2020</t>
  </si>
  <si>
    <t>CAIXA COM GRELHA SIMPLES RETANGULAR, EM ALVENARIA COM TIJOLOS CERÂMICOS MACIÇOS, DIMENSÕES INTERNAS: 0,5X1X1 M. AF_12/2020</t>
  </si>
  <si>
    <t>CAIXA COM GRELHA DUPLA RETANGULAR, EM ALVENARIA COM TIJOLOS CERÂMICOS MACIÇOS, DIMENSÕES INTERNAS: 0,5X2,2X1 M. AF_12/2020</t>
  </si>
  <si>
    <t>CAIXA PARA BOCA DE LOBO SIMPLES RETANGULAR, EM ALVENARIA COM TIJOLOS CERÂMICOS MACIÇOS, DIMENSÕES INTERNAS: 0,6X1X1,2 M. AF_12/2020</t>
  </si>
  <si>
    <t>CAIXA PARA BOCA DE LOBO DUPLA RETANGULAR, EM ALVENARIA COM TIJOLOS CERÂMICOS MACIÇOS, DIMENSÕES INTERNAS: 0,6X2,2X1,2 M. AF_12/2020</t>
  </si>
  <si>
    <t>CAIXA PARA BOCA DE LOBO COMBINADA COM GRELHA RETANGULAR, EM ALVENARIA COM TIJOLOS CERÂMICOS MACIÇOS, DIMENSÕES INTERNAS: 1,3X1X1,2 M. AF_12/2020</t>
  </si>
  <si>
    <t>CAIXA PARA BOCA DE LOBO DUPLA COMBINADA COM GRELHA RETANGULAR, EM ALVENARIA COM TIJOLOS CERÂMICOS MACIÇOS, DIMENSÕES INTERNAS: 1,3X2,2X1,2 M. AF_12/2020</t>
  </si>
  <si>
    <t>CAIXA COM GRELHA SIMPLES RETANGULAR, EM ALVENARIA COM BLOCOS DE CONCRETO, DIMENSÕES INTERNAS: 0,5X1X1 M. AF_12/2020</t>
  </si>
  <si>
    <t>CAIXA COM GRELHA DUPLA RETANGULAR, EM ALVENARIA COM BLOCOS DE CONCRETO, DIMENSÕES INTERNAS: 0,5X2,2X1 M. AF_12/2020</t>
  </si>
  <si>
    <t>CAIXA PARA BOCA DE LOBO SIMPLES RETANGULAR, EM ALVENARIA COM BLOCOS DE CONCRETO, DIMENSÕES INTERNAS: 0,6X1X1,2 M. AF_12/2020</t>
  </si>
  <si>
    <t>CAIXA PARA BOCA DE LOBO DUPLA RETANGULAR, EM ALVENARIA COM BLOCOS DE CONCRETO, DIMENSÕES INTERNAS: 0,6X2,2X1,2 M. AF_12/2020</t>
  </si>
  <si>
    <t>CAIXA PARA BOCA DE LOBO COMBINADA COM GRELHA RETANGULAR, EM ALVENARIA COM BLOCOS DE CONCRETO, DIMENSÕES INTERNAS: 1,3X1X1,2 M. AF_12/2020</t>
  </si>
  <si>
    <t>CAIXA PARA BOCA DE LOBO DUPLA COMBINADA COM GRELHA RETANGULAR, EM ALVENARIA COM BLOCOS DE CONCRETO, DIMENSÕES INTERNAS: 1,3X2,2X1,2 M. AF_12/2020</t>
  </si>
  <si>
    <t>ACRÉSCIMO PARA POÇO DE VISITA CIRCULAR PARA ESGOTO, EM ALVENARIA COM TIJOLOS CERÂMICOS MACIÇOS,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</si>
  <si>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</si>
  <si>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</si>
  <si>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ALVENARIA COM TIJOLOS CERÂMICOS MACIÇOS, DIÂMETRO INTERNO = 1,2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</si>
  <si>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</si>
  <si>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</si>
  <si>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</si>
  <si>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</si>
  <si>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</si>
  <si>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</si>
  <si>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</si>
  <si>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</si>
  <si>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</si>
  <si>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</si>
  <si>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</si>
  <si>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</si>
  <si>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</si>
  <si>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</si>
  <si>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</si>
  <si>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</si>
  <si>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</si>
  <si>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</si>
  <si>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</si>
  <si>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</si>
  <si>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</si>
  <si>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</si>
  <si>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</si>
  <si>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</si>
  <si>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</si>
  <si>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</si>
  <si>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</si>
  <si>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4X4 M. AF_12/2020</t>
  </si>
  <si>
    <t>CHAMINÉ CIRCULAR PARA POÇO DE VISITA PARA ESGOTO, EM CONCRETO PRÉ-MOLDADO, DIÂMETRO INTERNO = 0,6 M. AF_12/2020</t>
  </si>
  <si>
    <t>CHAMINÉ CIRCULAR PARA POÇO DE VISITA PARA ESGOTO, EM ALVENARIA COM TIJOLOS CERÂMICOS MACIÇOS, DIÂMETRO INTERNO = 0,6 M. AF_12/2020</t>
  </si>
  <si>
    <t>ACRÉSCIMO PARA POÇO DE VISITA CIRCULAR PARA ESGOTO, EM CONCRETO PRÉ-MOLDADO, DIÂMETRO INTERNO = 0,8 M. AF_12/2020</t>
  </si>
  <si>
    <t>ACRÉSCIMO PARA POÇO DE VISITA CIRCULAR PARA DRENAGEM, EM CONCRETO PRÉ-MOLDADO, DIÂMETRO INTERNO = 1,2 M. AF_12/2020</t>
  </si>
  <si>
    <t>ACRÉSCIMO PARA POÇO DE VISITA RETANGULAR PARA DRENAGEM, EM ALVENARIA COM BLOCOS DE CONCRETO, DIMENSÕES INTERNAS = 1,5X1,5 M. AF_12/2020</t>
  </si>
  <si>
    <t>ACRÉSCIMO PARA POÇO DE VISITA CIRCULAR PARA DRENAGEM, EM ALVENARIA COM TIJOLOS CERÂMICOS MACIÇOS, DIÂMETRO INTERNO = 1,2 M. AF_12/2020</t>
  </si>
  <si>
    <t>ACRÉSCIMO PARA POÇO DE VISITA CIRCULAR PARA DRENAGEM, EM CONCRETO PRÉ-MOLDADO, DIÂMETRO INTERNO = 1,5 M. AF_12/2020</t>
  </si>
  <si>
    <t>ACRÉSCIMO PARA POÇO DE VISITA RETANGULAR PARA DRENAGEM, EM ALVENARIA COM BLOCOS DE CONCRETO, DIMENSÕES INTERNAS = 1,5X2 M. AF_12/2020</t>
  </si>
  <si>
    <t>ACRÉSCIMO PARA POÇO DE VISITA CIRCULAR PARA DRENAGEM, EM ALVENARIA COM TIJOLOS CERÂMICOS MACIÇOS, DIÂMETRO INTERNO = 1,5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</si>
  <si>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</si>
  <si>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</si>
  <si>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1,5X2,5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</si>
  <si>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</si>
  <si>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</si>
  <si>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1,5X3 M. AF_12/2020</t>
  </si>
  <si>
    <t>ACRÉSCIMO PARA POÇO DE VISITA RETANGULAR PARA DRENAGEM, EM ALVENARIA COM BLOCOS DE CONCRETO, DIMENSÕES INTERNAS = 1X3 M. AF_12/2020</t>
  </si>
  <si>
    <t>ACRÉSCIMO PARA POÇO DE VISITA CIRCULAR PARA DRENAGEM, EM CONCRETO PRÉ-MOLDADO, DIÂMETRO INTERNO = 0,8 M. AF_12/2020</t>
  </si>
  <si>
    <t>ACRÉSCIMO PARA POÇO DE VISITA RETANGULAR PARA DRENAGEM, EM ALVENARIA COM BLOCOS DE CONCRETO, DIMENSÕES INTERNAS = 1X3,5 M. AF_12/2020</t>
  </si>
  <si>
    <t>ACRÉSCIMO PARA POÇO DE VISITA RETANGULAR PARA DRENAGEM, EM ALVENARIA COM BLOCOS DE CONCRETO, DIMENSÕES INTERNAS = 2,5X2,5 M. AF_12/2020</t>
  </si>
  <si>
    <t>ACRÉSCIMO PARA POÇO DE VISITA CIRCULAR PARA DRENAGEM, EM ALVENARIA COM TIJOLOS CERÂMICOS MACIÇOS, DIÂMETRO INTERNO = 0,8 M. AF_12/2020</t>
  </si>
  <si>
    <t>ACRÉSCIMO PARA POÇO DE VISITA CIRCULAR PARA DRENAGEM, EM CONCRETO PRÉ-MOLDADO, DIÂMETRO INTERNO = 1 M. AF_12/2020</t>
  </si>
  <si>
    <t>ACRÉSCIMO PARA POÇO DE VISITA RETANGULAR PARA DRENAGEM, EM ALVENARIA COM BLOCOS DE CONCRETO, DIMENSÕES INTERNAS = 1X4 M. AF_12/2020</t>
  </si>
  <si>
    <t>ACRÉSCIMO PARA POÇO DE VISITA RETANGULAR PARA DRENAGEM, EM ALVENARIA COM BLOCOS DE CONCRETO, DIMENSÕES INTERNAS = 1,5X3,5 M. AF_12/2020</t>
  </si>
  <si>
    <t>ACRÉSCIMO PARA POÇO DE VISITA CIRCULAR PARA DRENAGEM, EM ALVENARIA COM TIJOLOS CERÂMICOS MACIÇOS, DIÂMETRO INTERNO = 1 M. AF_12/2020</t>
  </si>
  <si>
    <t>ACRÉSCIMO PARA POÇO DE VISITA RETANGULAR PARA DRENAGEM, EM ALVENARIA COM BLOCOS DE CONCRETO, DIMENSÕES INTERNAS = 2,5X3 M. AF_12/2020</t>
  </si>
  <si>
    <t>ACRÉSCIMO PARA POÇO DE VISITA RETANGULAR PARA DRENAGEM, EM ALVENARIA COM BLOCOS DE CONCRETO, DIMENSÕES INTERNAS = 1,5X4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</si>
  <si>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</si>
  <si>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</si>
  <si>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</si>
  <si>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</si>
  <si>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2X2 M. AF_12/2020</t>
  </si>
  <si>
    <t>ACRÉSCIMO PARA POÇO DE VISITA RETANGULAR PARA DRENAGEM, EM ALVENARIA COM BLOCOS DE CONCRETO, DIMENSÕES INTERNAS = 3X4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</si>
  <si>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</si>
  <si>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</si>
  <si>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2X2,5 M. AF_12/2020</t>
  </si>
  <si>
    <t>CHAMINÉ CIRCULAR PARA POÇO DE VISITA PARA DRENAGEM, EM CONCRETO PRÉ-MOLDADO, DIÂMETRO INTERNO = 0,6 M. AF_12/2020</t>
  </si>
  <si>
    <t>CHAMINÉ CIRCULAR PARA POÇO DE VISITA PARA DRENAGEM, EM ALVENARIA COM TIJOLOS CERÂMICOS MACIÇOS, DIÂMETRO INTERNO = 0,6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</si>
  <si>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</si>
  <si>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</si>
  <si>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</si>
  <si>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4X4 M.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</si>
  <si>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</si>
  <si>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</si>
  <si>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0037</t>
  </si>
  <si>
    <t>0023</t>
  </si>
  <si>
    <t>0024</t>
  </si>
  <si>
    <t>0089</t>
  </si>
  <si>
    <t>0090</t>
  </si>
  <si>
    <t>0092</t>
  </si>
  <si>
    <t>0093</t>
  </si>
  <si>
    <t>0095</t>
  </si>
  <si>
    <t>0098</t>
  </si>
  <si>
    <t>0100</t>
  </si>
  <si>
    <t>MOLA HIDRAULICA DE PISO PARA PORTA DE VIDRO TEMPERADO. AF_01/2021</t>
  </si>
  <si>
    <t>JOGO DE FERRAGENS CROMADAS PARA PORTA DE VIDRO TEMPERADO, UMA FOLHA COMPOSTO DE DOBRADICAS SUPERIOR E INFERIOR, TRINCO, FECHADURA, CONTRA FECHADURA COM CAPUCHINHO SEM MOLA E PUXADOR. AF_01/2021</t>
  </si>
  <si>
    <t>0102</t>
  </si>
  <si>
    <t>0103</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</si>
  <si>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</si>
  <si>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</si>
  <si>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</si>
  <si>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</si>
  <si>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</si>
  <si>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</si>
  <si>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</si>
  <si>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</si>
  <si>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</si>
  <si>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</si>
  <si>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</si>
  <si>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</si>
  <si>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</si>
  <si>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</si>
  <si>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REMOÇÃO DE VIDRO LISO COMUM DE ESQUADRIA COM BAGUETE DE MADEIRA. AF_01/2021</t>
  </si>
  <si>
    <t>REMOÇÃO DE VIDRO LISO COMUM DE ESQUADRIA COM BAGUETE DE ALUMÍNIO OU PVC. AF_01/2021</t>
  </si>
  <si>
    <t>REMOÇÃO DE VIDRO TEMPERADO FIXADO EM PERFIL U. AF_01/2021</t>
  </si>
  <si>
    <t>0222</t>
  </si>
  <si>
    <t>0038</t>
  </si>
  <si>
    <t>0039</t>
  </si>
  <si>
    <t>0040</t>
  </si>
  <si>
    <t>0041</t>
  </si>
  <si>
    <t>0042</t>
  </si>
  <si>
    <t>0043</t>
  </si>
  <si>
    <t>0044</t>
  </si>
  <si>
    <t>0247</t>
  </si>
  <si>
    <t>0286</t>
  </si>
  <si>
    <t>0296</t>
  </si>
  <si>
    <t>0301</t>
  </si>
  <si>
    <t>0138</t>
  </si>
  <si>
    <t>0140</t>
  </si>
  <si>
    <t>0141</t>
  </si>
  <si>
    <t>0145</t>
  </si>
  <si>
    <t>0150</t>
  </si>
  <si>
    <t>0165</t>
  </si>
  <si>
    <t>0166</t>
  </si>
  <si>
    <t>0167</t>
  </si>
  <si>
    <t>0168</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</si>
  <si>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</si>
  <si>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</si>
  <si>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</si>
  <si>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</si>
  <si>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</si>
  <si>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</si>
  <si>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</si>
  <si>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</si>
  <si>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</si>
  <si>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</si>
  <si>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</si>
  <si>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</si>
  <si>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</si>
  <si>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</si>
  <si>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0169</t>
  </si>
  <si>
    <t>0170</t>
  </si>
  <si>
    <t>0171</t>
  </si>
  <si>
    <t>0172</t>
  </si>
  <si>
    <t>0173</t>
  </si>
  <si>
    <t>0174</t>
  </si>
  <si>
    <t>0175</t>
  </si>
  <si>
    <t>0176</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</si>
  <si>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</si>
  <si>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</si>
  <si>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</si>
  <si>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</si>
  <si>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</si>
  <si>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</si>
  <si>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</si>
  <si>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</si>
  <si>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</si>
  <si>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0177</t>
  </si>
  <si>
    <t>0243</t>
  </si>
  <si>
    <t>0186</t>
  </si>
  <si>
    <t>0187</t>
  </si>
  <si>
    <t>CAIXA ENTERRADA PARA INSTALAÇÕES TELEFÔNICAS TIPO R1, EM ALVENARIA COM BLOCOS DE CONCRETO, DIMENSÕES INTERNAS: 0,35X0,60X0,60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</si>
  <si>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</si>
  <si>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</si>
  <si>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0190</t>
  </si>
  <si>
    <t>0274</t>
  </si>
  <si>
    <t>0313</t>
  </si>
  <si>
    <t>0179</t>
  </si>
  <si>
    <t>0180</t>
  </si>
  <si>
    <t>0181</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</si>
  <si>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</si>
  <si>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</si>
  <si>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</si>
  <si>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</si>
  <si>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</si>
  <si>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</si>
  <si>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</si>
  <si>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</si>
  <si>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</si>
  <si>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</si>
  <si>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</si>
  <si>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</si>
  <si>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ESGOTO. AF_12/2020</t>
  </si>
  <si>
    <t>CAIXA DE GORDURA SIMPLES, CIRCULAR, EM CONCRETO PRÉ-MOLDADO, DIÂMETRO INTERNO = 0,4 M, ALTURA INTERNA = 0,4 M. AF_12/2020</t>
  </si>
  <si>
    <t>CAIXA DE GORDURA SIMPLES (CAPACIDADE: 36L), RETANGULAR, EM ALVENARIA COM TIJOLOS CERÂMICOS MACIÇOS, DIMENSÕES INTERNAS = 0,2X0,4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</si>
  <si>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</si>
  <si>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TIJOLOS CERÂMICOS MACIÇOS, DIMENSÕES INTERNAS = 0,4X1,2 M, ALTURA INTERNA = 1 M. AF_12/2020</t>
  </si>
  <si>
    <t>CAIXA DE GORDURA SIMPLES (CAPACIDADE: 36 L), RETANGULAR, EM ALVENARIA COM BLOCOS DE CONCRETO, DIMENSÕES INTERNAS = 0,2X0,4 M, ALTURA INTERNA = 0,8 M. AF_12/2020</t>
  </si>
  <si>
    <t>CAIXA DE GORDURA DUPLA (CAPACIDADE: 126 L), RETANGULAR, EM ALVENARIA COM BLOCOS DE CONCRETO, DIMENSÕES INTERNAS = 0,4X0,7 M, ALTURA INTERNA = 0,8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</si>
  <si>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</si>
  <si>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0,4X0,4X0,4 M PARA REDE DE DRENAGEM. AF_12/2020</t>
  </si>
  <si>
    <t>CAIXA ENTERRADA HIDRÁULICA RETANGULAR EM ALVENARIA COM TIJOLOS CERÂMICOS MACIÇOS, DIMENSÕES INTERNAS: 0,6X0,6X0,6 M PARA REDE DE DRENAGEM. AF_12/2020</t>
  </si>
  <si>
    <t>CAIXA ENTERRADA HIDRÁULICA RETANGULAR EM ALVENARIA COM TIJOLOS CERÂMICOS MACIÇOS, DIMENSÕES INTERNAS: 0,8X0,8X0,6 M PARA REDE DE DRENAGEM. AF_12/2020</t>
  </si>
  <si>
    <t>CAIXA ENTERRADA HIDRÁULICA RETANGULAR EM ALVENARIA COM TIJOLOS CERÂMICOS MACIÇOS, DIMENSÕES INTERNAS: 1X1X0,6 M PARA REDE DE DRENAGEM. AF_12/2020</t>
  </si>
  <si>
    <t>CAIXA ENTERRADA HIDRÁULICA RETANGULAR, EM ALVENARIA COM BLOCOS DE CONCRETO, DIMENSÕES INTERNAS: 0,4X0,4X0,4 M PARA REDE DE DRENAGEM. AF_12/2020</t>
  </si>
  <si>
    <t>CAIXA ENTERRADA HIDRÁULICA RETANGULAR, EM ALVENARIA COM BLOCOS DE CONCRETO, DIMENSÕES INTERNAS: 0,6X0,6X0,6 M PARA REDE DE DRENAGEM. AF_12/2020</t>
  </si>
  <si>
    <t>CAIXA ENTERRADA HIDRÁULICA RETANGULAR, EM ALVENARIA COM BLOCOS DE CONCRETO, DIMENSÕES INTERNAS: 0,8X0,8X0,6 M PARA REDE DE DRENAGEM. AF_12/2020</t>
  </si>
  <si>
    <t>CAIXA ENTERRADA HIDRÁULICA RETANGULAR, EM ALVENARIA COM BLOCOS DE CONCRETO, DIMENSÕES INTERNAS: 1X1X0,6 M PARA REDE DE DRENAGEM. AF_12/2020</t>
  </si>
  <si>
    <t>0182</t>
  </si>
  <si>
    <t>0183</t>
  </si>
  <si>
    <t>0184</t>
  </si>
  <si>
    <t>CAIXA DE GORDURA ESPECIAL (CAPACIDADE: 312 L - PARA ATÉ 146 PESSOAS SERVIDAS NO PICO), RETANGULAR, EM ALVENARIA COM BLOCOS DE CONCRETO, DIMENSÕES INTERNAS = 0,4X1,2 M, ALTURA INTERNA = 1 M. AF_12/2020</t>
  </si>
  <si>
    <t>CAIXA DE GORDURA PEQUENA (CAPACIDADE: 19 L), CIRCULAR, EM PVC, DIÂMETRO INTERNO= 0,3 M. AF_12/2020</t>
  </si>
  <si>
    <t>CAIXA DE INSPEÇÃO PARA ATERRAMENTO, CIRCULAR, EM POLIETILENO, DIÂMETRO INTERNO = 0,3 M. AF_12/2020</t>
  </si>
  <si>
    <t>TIL (TUBO DE INSPEÇÃO E LIMPEZA) CONDOMINIAL PARA ESGOTO, EM PVC, DN 100 X 100 MM. AF_12/2020</t>
  </si>
  <si>
    <t>TAMPA CIRCULAR PARA ESGOTO E DRENAGEM, EM FERRO FUNDIDO, DIÂMETRO INTERNO = 0,6 M. AF_12/2020</t>
  </si>
  <si>
    <t>0185</t>
  </si>
  <si>
    <t>0271</t>
  </si>
  <si>
    <t>0272</t>
  </si>
  <si>
    <t>0297</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</si>
  <si>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</si>
  <si>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</si>
  <si>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</si>
  <si>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</si>
  <si>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</si>
  <si>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</si>
  <si>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</si>
  <si>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</si>
  <si>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</si>
  <si>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</si>
  <si>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</si>
  <si>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</si>
  <si>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</si>
  <si>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</si>
  <si>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</si>
  <si>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</si>
  <si>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</si>
  <si>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</si>
  <si>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</si>
  <si>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0059</t>
  </si>
  <si>
    <t>0018</t>
  </si>
  <si>
    <t>0019</t>
  </si>
  <si>
    <t>0020</t>
  </si>
  <si>
    <t>0021</t>
  </si>
  <si>
    <t>0022</t>
  </si>
  <si>
    <t>0225</t>
  </si>
  <si>
    <t>0283</t>
  </si>
  <si>
    <t>0063</t>
  </si>
  <si>
    <t>0064</t>
  </si>
  <si>
    <t>0065</t>
  </si>
  <si>
    <t>0066</t>
  </si>
  <si>
    <t>0067</t>
  </si>
  <si>
    <t>0070</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</si>
  <si>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</si>
  <si>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</si>
  <si>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TAPA VISTA DE MICTÓRIO EM GRANITO CINZA POLIDO, ESP = 3CM, ASSENTADO COM ARGAMASSA COLANTE AC III-E . AF_01/2021</t>
  </si>
  <si>
    <t>TAPA VISTA DE MICTÓRIO EM MÁRMORE BRANCO POLIDO, ESP = 3CM, ASSENTADO COM ARGAMASSA COLANTE AC III-E . AF_01/2021</t>
  </si>
  <si>
    <t>DIVISORIA SANITÁRIA, TIPO CABINE, EM PAINEL DE GRANILITE, ESP = 3CM, ASSENTADO COM ARGAMASSA COLANTE AC III-E, EXCLUSIVE FERRAGENS. AF_01/2021</t>
  </si>
  <si>
    <t>TAPA VISTA DE MICTÓRIO EM PAINEL DE GRANILITE, ESP = 3CM, ASSENTADO COM ARGAMASSA COLANTE AC III-E . AF_01/2021</t>
  </si>
  <si>
    <t>0251</t>
  </si>
  <si>
    <t>0054</t>
  </si>
  <si>
    <t>0055</t>
  </si>
  <si>
    <t>0056</t>
  </si>
  <si>
    <t>0057</t>
  </si>
  <si>
    <t>0287</t>
  </si>
  <si>
    <t>0155</t>
  </si>
  <si>
    <t>0157</t>
  </si>
  <si>
    <t>LIXAMENTO DE MADEIRA PARA APLICAÇÃO DE FUNDO OU PINTURA. AF_01/2021</t>
  </si>
  <si>
    <t>LIXAMENTO DE MASSA PARA MADEIRA. AF_01/2021</t>
  </si>
  <si>
    <t>PINTURA FUNDO NIVELADOR ALQUÍDICO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</si>
  <si>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</si>
  <si>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</si>
  <si>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</si>
  <si>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</si>
  <si>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</si>
  <si>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</si>
  <si>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</si>
  <si>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</si>
  <si>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</si>
  <si>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</si>
  <si>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</si>
  <si>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</si>
  <si>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</si>
  <si>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</si>
  <si>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</si>
  <si>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</si>
  <si>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</si>
  <si>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</si>
  <si>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</si>
  <si>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</si>
  <si>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</si>
  <si>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</si>
  <si>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</si>
  <si>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IMUNIZANTE PARA MADEIRA, 1 DEMÃO. AF_01/2021</t>
  </si>
  <si>
    <t>PINTURA IMUNIZANTE PARA MADEIRA, 2 DEMÃOS. AF_01/2021</t>
  </si>
  <si>
    <t>0158</t>
  </si>
  <si>
    <t>0161</t>
  </si>
  <si>
    <t>0111</t>
  </si>
  <si>
    <t>0112</t>
  </si>
  <si>
    <t>0113</t>
  </si>
  <si>
    <t>0115</t>
  </si>
  <si>
    <t>0116</t>
  </si>
  <si>
    <t>0119</t>
  </si>
  <si>
    <t>0122</t>
  </si>
  <si>
    <t>0130</t>
  </si>
  <si>
    <t>0131</t>
  </si>
  <si>
    <t>0164</t>
  </si>
  <si>
    <t>0258</t>
  </si>
  <si>
    <t>0264</t>
  </si>
  <si>
    <t>0308</t>
  </si>
  <si>
    <t>0106</t>
  </si>
  <si>
    <t>0107</t>
  </si>
  <si>
    <t>0110</t>
  </si>
  <si>
    <t>0125</t>
  </si>
  <si>
    <t>0132</t>
  </si>
  <si>
    <t>0133</t>
  </si>
  <si>
    <t>0134</t>
  </si>
  <si>
    <t>0311</t>
  </si>
  <si>
    <t>0319</t>
  </si>
  <si>
    <t>0210</t>
  </si>
  <si>
    <t>0211</t>
  </si>
  <si>
    <t>0212</t>
  </si>
  <si>
    <t>0318</t>
  </si>
  <si>
    <t>0014</t>
  </si>
  <si>
    <t>0006</t>
  </si>
  <si>
    <t>0008</t>
  </si>
  <si>
    <t>0332</t>
  </si>
  <si>
    <t>0333</t>
  </si>
  <si>
    <t>0334</t>
  </si>
  <si>
    <t>0335</t>
  </si>
  <si>
    <t>0202</t>
  </si>
  <si>
    <t>0204</t>
  </si>
  <si>
    <t>0205</t>
  </si>
  <si>
    <t>0206</t>
  </si>
  <si>
    <t>0277</t>
  </si>
  <si>
    <t xml:space="preserve">QUADRA </t>
  </si>
  <si>
    <t>RECURSOS GOVERNO DO ESTADO</t>
  </si>
  <si>
    <t>QUADRA</t>
  </si>
  <si>
    <t xml:space="preserve">CONSTRUÇÃO DE QUADRA POLIESPORTIVA </t>
  </si>
  <si>
    <t>ASSENTAMENTO DE TUBO DE PEAD CORRUGADO DE DUPLA PAREDE PARA REDE COLETORA DE ESGOTO, DN 900 MM, JUNTA ELÁSTICA INTEGRADA (NÃO INCLUI FORNECIMENTO). AF_01/2021</t>
  </si>
  <si>
    <t>TUBO DE PEAD CORRUGADO DE DUPLA PAREDE PARA REDE COLETORA DE ESGOTO, DN 1000 MM, JUNTA ELÁSTICA INTEGRADA - FORNECIMENTO E ASSENTAMENTO. AF_01/2021</t>
  </si>
  <si>
    <t>ASSENTAMENTO DE TUBO DE PEAD CORRUGADO DE DUPLA PAREDE PARA REDE COLETORA DE ESGOTO, DN 1000 MM, JUNTA ELÁSTICA INTEGRADA (NÃO INCLUI FORNECIMENTO). AF_01/2021</t>
  </si>
  <si>
    <t>TUBO DE PEAD CORRUGADO DE DUPLA PAREDE PARA REDE COLETORA DE ESGOTO, DN 1200 MM, JUNTA ELÁSTICA INTEGRADA - FORNECIMENTO E ASSENTAMENTO.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</si>
  <si>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</si>
  <si>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</si>
  <si>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FORNEC E/OU ASSENT DE TUBO DE FERRO FUNDIDO JUNTA FLANGEADA</t>
  </si>
  <si>
    <t>0248</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</si>
  <si>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</si>
  <si>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</si>
  <si>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</si>
  <si>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</si>
  <si>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</si>
  <si>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</si>
  <si>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</si>
  <si>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</si>
  <si>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</si>
  <si>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</si>
  <si>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</si>
  <si>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</si>
  <si>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</si>
  <si>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</si>
  <si>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</si>
  <si>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</si>
  <si>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CENTRAL DE LAMA BENTONÍTICA (DEPÓSITO DE BENTONITA, MISTURADOR DE ALTA TURBULÊNCIA, SILOS DE ARMAZENAMENTO DE LAMA E ÁGUA, LABORATÓRIO DE CONTROLE DE QUALIDADE DA LAMA) - MATERIAIS NA OPERAÇÃO. AF_04/2019</t>
  </si>
  <si>
    <t>GUINDASTE HIDRAULICO AUTOPROPELIDO, COM LANÇA TRELIÇADA 40 M, CAPACIDADE MÁXIMA 75 T, EQUIPADO COM CLAMSHELL - MATERIAIS NA OPERAÇÃO. AF_04/2019</t>
  </si>
  <si>
    <t>GUINDASTE SOBRE ESTEIRAS, COM LANÇA TRELIÇADA 40 M, CAPACIDADE MÁXIMA 75 T - MATERIAIS NA OPERAÇÃO. AF_04/2019</t>
  </si>
  <si>
    <t>GUINDASTE SOBRE ESTEIRAS, COM LANÇA TRELIÇADA 40 M, CAPACIDADE MÁXIMA 75 T, EQUIPADO COM CLAMSHELL - MATERIAIS NA OPERAÇÃO. AF_04/2019</t>
  </si>
  <si>
    <t>PERFURATRIZ HIDRÁULICA SOBRE ESTEIRA, TORQUE MÁXIMO 161 KNM, PROFUNDIDADE MÁXIMA 54 M, DIÂMETRO MÁXIMO 1500 MM, POTÊNCIA MOTOR 268 HP - MATERIAIS NA OPERAÇÃO. AF_04/2019</t>
  </si>
  <si>
    <t>PERFURATRIZ PARA EXECUÇÃO DE ESTACAS SECANTES, TIPO HÉLICE CONTÍNUA COM CABEÇOTE DUPLO E TUBO METÁLICO - MATERIAIS NA OPERAÇÃO. AF_04/2019</t>
  </si>
  <si>
    <t>PLATAFORMA ELEVATÓRIA - MATERIAIS NA OPERAÇÃO. AF_04/2019</t>
  </si>
  <si>
    <t>ESCAVADEIRA HIDRÁULICA SOBRE ESTEIRA, PESO OPERACIONAL ENTRE 22,00 E 23,50 T, POTÊNCIA NOMINAL 139 HP, COM MARTELO ROMPEDOR HIDRÁULICO 1700 KG - MATERIAIS NA OPERAÇÃO. AF_04/2019</t>
  </si>
  <si>
    <t>FURADEIRA ELETROMAGNÉTICA, VELOCIDADE (SEM CARGA/ COM CARGA) 450/ 270 RPM, ESPESSURA MÁXIMA DA CHAPA A SER FURADA 50 MM, PORÇA DE ADESÃO MAGNÉTICA 17000 N, POTÊNCIA 1100 W, ALIMENTÇÃO 220 - 60 HZ, MONOFÁSICA - MATERIAIS NA OPERAÇÃO. AF_08/2019</t>
  </si>
  <si>
    <t>PERFURATRIZ HIDRÁULICA SOBRE ESTEIRA, TORQUE MÁXIMO 98 KNM, PROFUNDIDADE MÁXIMA 25 M, DIÂMETRO MÁXIMO 115 MM, POTÊNCIA MOTOR 190 HP - MATERIAIS NA OPERAÇÃO. AF_02/2021</t>
  </si>
  <si>
    <t>MÁQUINA DEMARCADORA DE FAIXA DE TRÁFEGO À FRIO, TRAÇÃO MANUAL, 4 CV, PRESSÃO MAX 3300 PSI, TANQUE 20 L - MATERIAIS NA OPERAÇÃO. AF_06/2021</t>
  </si>
  <si>
    <t>DRENO SUBSUPERFICIAL (SEÇÃO 0,40 X 0,40 M), COM TUBO DE PEAD CORRUGADO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</si>
  <si>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</si>
  <si>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</si>
  <si>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</si>
  <si>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</si>
  <si>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</si>
  <si>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</si>
  <si>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</si>
  <si>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</si>
  <si>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</si>
  <si>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</si>
  <si>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</si>
  <si>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</si>
  <si>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</si>
  <si>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</si>
  <si>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</si>
  <si>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BRITA, ENVOLVIDO COM MANTA GEOTÊXTIL, INCLUSIVE CONEXÕES. AF_07/2021</t>
  </si>
  <si>
    <t>TUBO DE PEAD CORRUGADO PERFURADO, DN 100 MM, PARA DRENO - FORNECIMENTO E ASSENTAMENTO. AF_07/2021</t>
  </si>
  <si>
    <t>TUBO DE CONCRETO SIMPLES POROSO, DN 200 MM, PARA DRENO - FORNECIMENTO E ASSENTAMENTO. AF_07/2021</t>
  </si>
  <si>
    <t>JUNÇÃO SIMPLES DE PVC, 45 GRAUS, SÉRIE NORMAL, PARA ESGOTO PREDIAL, DN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</si>
  <si>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</si>
  <si>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</si>
  <si>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</si>
  <si>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</si>
  <si>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</si>
  <si>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</si>
  <si>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</si>
  <si>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DRENO EM MURO DE CONTENÇÃO, EXECUTADO NO PÉ DO MURO, COM TUBO DE PEAD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</si>
  <si>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</si>
  <si>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</si>
  <si>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</si>
  <si>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CALHAS DE DRENAGEM/ALAS DE GALERIAS (ESTRUT. DE LANCAMENTO)</t>
  </si>
  <si>
    <t>0035</t>
  </si>
  <si>
    <t>BUEIROS</t>
  </si>
  <si>
    <t>0317</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</si>
  <si>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</si>
  <si>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</si>
  <si>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</si>
  <si>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</si>
  <si>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</si>
  <si>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</si>
  <si>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</si>
  <si>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</si>
  <si>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</si>
  <si>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</si>
  <si>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</si>
  <si>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</si>
  <si>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</si>
  <si>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</si>
  <si>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</si>
  <si>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</si>
  <si>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</si>
  <si>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</si>
  <si>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</si>
  <si>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</si>
  <si>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</si>
  <si>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</si>
  <si>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</si>
  <si>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</si>
  <si>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</si>
  <si>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</si>
  <si>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</si>
  <si>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</si>
  <si>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</si>
  <si>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</si>
  <si>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</si>
  <si>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</si>
  <si>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</si>
  <si>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</si>
  <si>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</si>
  <si>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</si>
  <si>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</si>
  <si>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</si>
  <si>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</si>
  <si>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</si>
  <si>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</si>
  <si>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</si>
  <si>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</si>
  <si>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</si>
  <si>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</si>
  <si>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</si>
  <si>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</si>
  <si>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</si>
  <si>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</si>
  <si>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</si>
  <si>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</si>
  <si>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</si>
  <si>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</si>
  <si>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</si>
  <si>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</si>
  <si>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</si>
  <si>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</si>
  <si>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</si>
  <si>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</si>
  <si>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</si>
  <si>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</si>
  <si>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</si>
  <si>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</si>
  <si>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</si>
  <si>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</si>
  <si>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</si>
  <si>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</si>
  <si>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</si>
  <si>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</si>
  <si>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</si>
  <si>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</si>
  <si>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</si>
  <si>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</si>
  <si>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</si>
  <si>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</si>
  <si>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</si>
  <si>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ARRASAMENTO MECANICO DE ESTACA DE CONCRETO ARMADO, DIAMETROS DE ATÉ 40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</si>
  <si>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</si>
  <si>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</si>
  <si>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</si>
  <si>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101 CM A 150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</si>
  <si>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</si>
  <si>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</si>
  <si>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</si>
  <si>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ESCAVAÇÃO MANUAL DE VIGA DE BORDA PARA RADIER.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</si>
  <si>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</si>
  <si>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</si>
  <si>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FABRICAÇÃO, MONTAGEM E DESMONTAGEM DE FORMA PARA RADIER, PISO DE CONCRETO OU LAJE SOBRE SOLO, EM MADEIRA SERRADA, 4 UTILIZAÇÕES. AF_09/2021</t>
  </si>
  <si>
    <t>CAMADA SEPARADORA PARA EXECUÇÃO DE RADIER, PISO DE CONCRETO OU LAJE SOBRE SOLO, EM LONA PLÁSTICA. AF_09/2021</t>
  </si>
  <si>
    <t>ARMAÇÃO PARA EXECUÇÃO DE RADIER, PISO DE CONCRETO OU LAJE SOBRE SOLO, COM USO DE TELA Q-92.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</si>
  <si>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</si>
  <si>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</si>
  <si>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</si>
  <si>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</si>
  <si>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Q-283. AF_09/2021</t>
  </si>
  <si>
    <t>CONCRETAGEM DE RADIER, PISO DE CONCRETO OU LAJE SOBRE SOLO, FCK 30 MPA - LANÇAMENTO, ADENSAMENTO E ACABAMENTO. AF_09/2021</t>
  </si>
  <si>
    <t>ACABAMENTO POLIDO PARA PISO DE CONCRETO ARMADO OU LAJE SOBRE SOLO DE ALTA RESISTÊNCIA. AF_09/2021</t>
  </si>
  <si>
    <t>EXECUÇÃO DE RADIER, ESPESSURA DE 10 CM, FCK = 30 MPA, COM USO DE FORMAS EM MADEIRA SERRADA. AF_09/2021</t>
  </si>
  <si>
    <t>EXECUÇÃO DE RADIER, ESPESSURA DE 15 CM, FCK = 30 MPA, COM USO DE FORMAS EM MADEIRA SERRADA. AF_09/2021</t>
  </si>
  <si>
    <t>EXECUÇÃO DE RADIER, ESPESSURA DE 20 CM, FCK = 30 MPA, COM USO DE FORMAS EM MADEIRA SERRADA.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</si>
  <si>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</si>
  <si>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</si>
  <si>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</si>
  <si>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</si>
  <si>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</si>
  <si>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</si>
  <si>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</si>
  <si>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</si>
  <si>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</si>
  <si>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ARMAÇÃO VERTICAL DE ALVENARIA ESTRUTURAL; DIÂMETRO DE 10,0 MM. AF_09/2021</t>
  </si>
  <si>
    <t>ARMAÇÃO VERTICAL DE ALVENARIA ESTRUTURAL; DIÂMETRO DE 12,5 MM. AF_09/2021</t>
  </si>
  <si>
    <t>ARMAÇÃO DE CINTA DE ALVENARIA ESTRUTURAL; DIÂMETRO DE 10,0 MM. AF_09/2021</t>
  </si>
  <si>
    <t>ARMAÇÃO DE VERGA E CONTRAVERGA DE ALVENARIA ESTRUTURAL; DIÂMETRO DE 8,0 MM. AF_09/2021</t>
  </si>
  <si>
    <t>ARMAÇÃO DE VERGA E CONTRAVERGA DE ALVENARIA ESTRUTURAL; DIÂMETRO DE 10,0 MM. AF_09/2021</t>
  </si>
  <si>
    <t>ARMAÇÃO DE CINTA DE ALVENARIA ESTRUTURAL; DIÂMETRO DE 12,5 MM. AF_09/2021</t>
  </si>
  <si>
    <t>ARMAÇÃO VERTICAL DE ALVENARIA ESTRUTURAL; DIÂMETRO DE 16,0 MM. AF_09/2021</t>
  </si>
  <si>
    <t>ARMAÇÃO DE VERGA E CONTRAVERGA DE ALVENARIA ESTRUTURAL; DIÂMETRO DE 16,0 MM. AF_09/2021</t>
  </si>
  <si>
    <t>ARMAÇÃO DE CINTA DE ALVENARIA ESTRUTURAL; DIÂMETRO DE 16,0 MM. AF_09/2021</t>
  </si>
  <si>
    <t>ARMAÇÃO DE VERGA E CONTRAVERGA DE ALVENARIA ESTRUTURAL; DIÂMETRO DE 12,5 MM. AF_09/2021</t>
  </si>
  <si>
    <t>GRAUTEAMENTO VERTICAL EM ALVENARIA ESTRUTURAL. AF_09/2021</t>
  </si>
  <si>
    <t>GRAUTEAMENTO DE CINTA INTERMEDIÁRIA OU DE CONTRAVERGA EM ALVENARIA ESTRUTURAL. AF_09/2021</t>
  </si>
  <si>
    <t>GRAUTEAMENTO DE CINTA SUPERIOR OU DE VERGA EM ALVENARIA ESTRUTURAL. AF_09/2021</t>
  </si>
  <si>
    <t>GRAUTE FGK=15 MPA; TRAÇO 1:0,04:2,2:2,5 (EM MASSA SECA DE CIMENTO/CAL/AREIA GROSSA/BRITA 0) - PREPARO MECÂNICO COM BETONEIRA 400 L. AF_09/2021</t>
  </si>
  <si>
    <t>GRAUTE FGK=20 MPA; TRAÇO 1:0,04:1,8:2,1 (EM MASSA SECA DE CIMENTO/ CAL/ AREIA GROSSA/ BRITA 0) - PREPARO MECÂNICO COM BETONEIRA 400 L. AF_09/2021</t>
  </si>
  <si>
    <t>GRAUTE FGK=25 MPA; TRAÇO 1:0,02:1,3:1,6 (EM MASSA SECA DE CIMENTO/ CAL/ AREIA GROSSA/ BRITA 0) - PREPARO MECÂNICO COM BETONEIRA 400 L. AF_09/2021</t>
  </si>
  <si>
    <t>GRAUTE FGK=30 MPA; TRAÇO 1:0,02:0,9:1,2 (EM MASSA SECA DE CIMENTO/ CAL/ AREIA GROSSA/ BRITA 0) - PREPARO MECÂNICO COM BETONEIRA 400 L. AF_09/2021</t>
  </si>
  <si>
    <t>GRAUTE FGK=15 MPA; TRAÇO 1:2,2:2,5:0,3 (EM MASSA SECA DE CIMENTO/ AREIA GROSSA/ BRITA 0/ ADITIVO) - PREPARO MECÂNICO COM BETONEIRA 400 L. AF_09/2021</t>
  </si>
  <si>
    <t>GRAUTE FGK=20 MPA; TRAÇO 1:1,8:2,1:0,4 (EM MASSA SECA DE CIMENTO/ AREIA GROSSA/ BRITA 0/ ADITIVO) - PREPARO MECÂNICO COM BETONEIRA 400 L. AF_09/2021</t>
  </si>
  <si>
    <t>GRAUTE FGK=25 MPA; TRAÇO 1:1,3:1,6:0,4 (EM MASSA SECA DE CIMENTO/ AREIA GROSSA/ BRITA 0/ ADITIVO) - PREPARO MECÂNICO COM BETONEIRA 400 L. AF_09/2021</t>
  </si>
  <si>
    <t>GRAUTE FGK=30 MPA; TRAÇO 1:0,9:1,2:0,6 (EM MASSA SECA DE CIMENTO/ AREIA GROSSA/ BRITA 0/ ADITIVO) - PREPARO MECÂNICO COM BETONEIRA 400 L. AF_09/2021</t>
  </si>
  <si>
    <t>CONCRETO MAGRO PARA LASTRO, TRAÇO 1:4,5:4,5 (EM MASSA SECA DE CIMENTO/ AREIA MÉDIA/ BRITA 1) - PREPARO MECÂNICO COM BETONEIRA 400 L. AF_05/2021</t>
  </si>
  <si>
    <t>CONCRETO FCK = 15MPA, TRAÇO 1:3,4:3,5 (EM MASSA SECA DE CIMENTO/ AREIA MÉDIA/ BRITA 1) - PREPARO MECÂNICO COM BETONEIRA 400 L. AF_05/2021</t>
  </si>
  <si>
    <t>CONCRETO FCK = 20MPA, TRAÇO 1:2,7:3 (EM MASSA SECA DE CIMENTO/ AREIA MÉDIA/ BRITA 1) - PREPARO MECÂNICO COM BETONEIRA 400 L. AF_05/2021</t>
  </si>
  <si>
    <t>CONCRETO FCK = 25MPA, TRAÇO 1:2,3:2,7 (EM MASSA SECA DE CIMENTO/ AREIA MÉDIA/ BRITA 1) - PREPARO MECÂNICO COM BETONEIRA 400 L. AF_05/2021</t>
  </si>
  <si>
    <t>CONCRETO FCK = 30MPA, TRAÇO 1:2,1:2,5 (EM MASSA SECA DE CIMENTO/ AREIA MÉDIA/ BRITA 1) - PREPARO MECÂNICO COM BETONEIRA 400 L. AF_05/2021</t>
  </si>
  <si>
    <t>CONCRETO FCK = 40MPA, TRAÇO 1:1,6:1,9 (EM MASSA SECA DE CIMENTO/ AREIA MÉDIA/ BRITA 1) - PREPARO MECÂNICO COM BETONEIRA 400 L. AF_05/2021</t>
  </si>
  <si>
    <t>CONCRETO MAGRO PARA LASTRO, TRAÇO 1:4,5:4,5 (EM MASSA SECA DE CIMENTO/ AREIA MÉDIA/ BRITA 1) - PREPARO MECÂNICO COM BETONEIRA 600 L. AF_05/2021</t>
  </si>
  <si>
    <t>CONCRETO FCK = 15MPA, TRAÇO 1:3,4:3,5 (EM MASSA SECA DE CIMENTO/ AREIA MÉDIA/ BRITA 1) - PREPARO MECÂNICO COM BETONEIRA 600 L. AF_05/2021</t>
  </si>
  <si>
    <t>CONCRETO FCK = 20MPA, TRAÇO 1:2,7:3 (EM MASSA SECA DE CIMENTO/ AREIA MÉDIA/ BRITA 1) - PREPARO MECÂNICO COM BETONEIRA 600 L. AF_05/2021</t>
  </si>
  <si>
    <t>CONCRETO FCK = 25MPA, TRAÇO 1:2,3:2,7 (EM MASSA SECA DE CIMENTO/ AREIA MÉDIA/ BRITA 1) - PREPARO MECÂNICO COM BETONEIRA 600 L. AF_05/2021</t>
  </si>
  <si>
    <t>CONCRETO FCK = 30MPA, TRAÇO 1:2,1:2,5 (EM MASSA SECA DE CIMENTO/ AREIA MÉDIA/ BRITA 1) - PREPARO MECÂNICO COM BETONEIRA 600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</si>
  <si>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</si>
  <si>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</si>
  <si>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FCK = 15MPA, TRAÇO 1:3,4:3,5 (EM MASSA SECA DE CIMENTO/ AREIA MÉDIA/ BRITA 1) - PREPARO MANUAL.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</si>
  <si>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</si>
  <si>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</si>
  <si>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</si>
  <si>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</si>
  <si>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</si>
  <si>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</si>
  <si>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</si>
  <si>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</si>
  <si>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</si>
  <si>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</si>
  <si>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</si>
  <si>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</si>
  <si>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</si>
  <si>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</si>
  <si>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</si>
  <si>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RASGO E CHUMBAMENTO EM ALVENARIA PARA TUBOS DE SPLIT PAREDE DE 9000 A 24000 BTUS/H.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</si>
  <si>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</si>
  <si>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</si>
  <si>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</si>
  <si>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</si>
  <si>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TUBO, PEX, MULTICAMADA, COM TUBO LUVA, DN 16, INSTALADO EM IMPLANTAÇÃO DE INSTALAÇÕES DE GÁS - FORNECIMENTO E INSTALAÇÃO. AF_01/2020</t>
  </si>
  <si>
    <t>TUBO, PEX, MULTICAMADA, COM TUBO LUVA, DN 20, INSTALADO EM IMPLANTAÇÃO DE INSTALAÇÕES DE GÁS - FORNECIMENTO E INSTALAÇÃO. AF_01/2020</t>
  </si>
  <si>
    <t>TUBO, PEX, MULTICAMADA, COM TUBO LUVA, DN 26, INSTALADO EM IMPLANTAÇÃO DE INSTALAÇÕES DE GÁS - FORNECIMENTO E INSTALAÇÃO. AF_01/2020</t>
  </si>
  <si>
    <t>TUBO, PEX, MULTICAMADA, COM TUBO LUVA, DN 32,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</si>
  <si>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</si>
  <si>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RAMAL INTERNO DE INSTALAÇÕES DE GÁS - FORNECIMENTO E INSTALAÇÃO. AF_01/2020</t>
  </si>
  <si>
    <t>TUBO, PEX, MULTICAMADA, COM TUBO LUVA, DN 26, INSTALADO EM RAMAL INTERNO DE INSTALAÇÕES DE GÁS - FORNECIMENTO E INSTALAÇÃO. AF_01/2020</t>
  </si>
  <si>
    <t>TUBO, PEX, MULTICAMADA, COM TUBO LUVA, DN 32, INSTALADO EM RAMAL INTERNO DE INSTALAÇÕES DE GÁS - FORNECIMENTO E INSTALAÇÃO. AF_01/2020</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</si>
  <si>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</si>
  <si>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</si>
  <si>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</si>
  <si>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</si>
  <si>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</si>
  <si>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</si>
  <si>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</si>
  <si>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</si>
  <si>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</si>
  <si>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</si>
  <si>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</si>
  <si>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</si>
  <si>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</si>
  <si>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</si>
  <si>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</si>
  <si>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</si>
  <si>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</si>
  <si>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</si>
  <si>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</si>
  <si>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</si>
  <si>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</si>
  <si>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</si>
  <si>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</si>
  <si>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POLIÉSTER REFORÇADO COM FIBRA DE VIDRO, 500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</si>
  <si>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</si>
  <si>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</si>
  <si>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</si>
  <si>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5000 LITROS - FORNECIMENTO E INSTALAÇÃO. AF_06/2021</t>
  </si>
  <si>
    <t>CAIXA D´ÁGUA EM POLIÉSTER REFORÇADO COM FIBRA DE VIDRO, 10000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</si>
  <si>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</si>
  <si>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</si>
  <si>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TORNEIRA CROMADA DE MESA PARA LAVATORIO, TIPO MONOCOMANDO. AF_01/2020</t>
  </si>
  <si>
    <t>VASO SANITÁRIO SIFONADO COM CAIXA ACOPLADA, LOUÇA BRANCA - PADRÃO ALTO - FORNECIMENTO E INSTALAÇÃO. AF_01/2020</t>
  </si>
  <si>
    <t>REGISTRO DE PRESSÃO BRUTO, LATÃO, ROSCÁVEL, 1/2" - FORNECIMENTO E INSTALAÇÃO. AF_08/2021</t>
  </si>
  <si>
    <t>REGISTRO DE GAVETA BRUTO, LATÃO, ROSCÁVEL, 1/2" - FORNECIMENTO E INSTALAÇÃO. AF_08/2021</t>
  </si>
  <si>
    <t>REGISTRO DE GAVETA BRUTO, LATÃO, ROSCÁVEL, 3/4" - FORNECIMENTO E INSTALAÇÃO. AF_08/2021</t>
  </si>
  <si>
    <t>MISTURADOR MONOCOMANDO PARA CHUVEIRO, BASE BRUTA E ACABAMENTO CROMADO - FORNECIMENTO E INSTALAÇÃO. AF_08/2021</t>
  </si>
  <si>
    <t>REGISTRO DE PRESSÃO BRUTO, LATÃO, ROSCÁVEL, 1/2", COM ACABAMENTO E CANOPLA CROMADOS - FORNECIMENTO E INSTALAÇÃO. AF_08/2021</t>
  </si>
  <si>
    <t>REGISTRO DE PRESSÃO BRUTO, LATÃO, ROSCÁVEL, 3/4", COM ACABAMENTO E CANOPLA CROMADOS - FORNECIMENTO E INSTALAÇÃO. AF_08/2021</t>
  </si>
  <si>
    <t>REGISTRO DE GAVETA BRUTO, LATÃO, ROSCÁVEL, 1/2", COM ACABAMENTO E CANOPLA CROMADOS - FORNECIMENTO E INSTALAÇÃO. AF_08/2021</t>
  </si>
  <si>
    <t>REGISTRO DE GAVETA BRUTO, LATÃO, ROSCÁVEL, 3/4", COM ACABAMENTO E CANOPLA CROMADOS - FORNECIMENTO E INSTALAÇÃO. AF_08/2021</t>
  </si>
  <si>
    <t>REGISTRO DE ESFERA, PVC, ROSCÁVEL, COM VOLANTE, 3/4" - FORNECIMENTO E INSTALAÇÃO. AF_08/2021</t>
  </si>
  <si>
    <t>REGISTRO DE GAVETA BRUTO, LATÃO, ROSCÁVEL, 1" - FORNECIMENTO E INSTALAÇÃO. AF_08/2021</t>
  </si>
  <si>
    <t>REGISTRO DE GAVETA BRUTO, LATÃO, ROSCÁVEL, 1 1/4" - FORNECIMENTO E INSTALAÇÃO. AF_08/2021</t>
  </si>
  <si>
    <t>REGISTRO DE GAVETA BRUTO, LATÃO, ROSCÁVEL, 1 1/2" - FORNECIMENTO E INSTALAÇÃO. AF_08/2021</t>
  </si>
  <si>
    <t>REGISTRO DE GAVETA BRUTO, LATÃO, ROSCÁVEL, 2" - FORNECIMENTO E INSTALAÇÃO. AF_08/2021</t>
  </si>
  <si>
    <t>REGISTRO DE GAVETA BRUTO, LATÃO, ROSCÁVEL, 2 1/2" - FORNECIMENTO E INSTALAÇÃO. AF_08/2021</t>
  </si>
  <si>
    <t>REGISTRO DE GAVETA BRUTO, LATÃO, ROSCÁVEL, 3" - FORNECIMENTO E INSTALAÇÃO. AF_08/2021</t>
  </si>
  <si>
    <t>REGISTRO DE GAVETA BRUTO, LATÃO, ROSCÁVEL, 4" - FORNECIMENTO E INSTALAÇÃO. AF_08/2021</t>
  </si>
  <si>
    <t>REGISTRO DE GAVETA BRUTO, LATÃO, ROSCÁVEL, 1", COM ACABAMENTO E CANOPLA CROMADOS - FORNECIMENTO E INSTALAÇÃO. AF_08/2021</t>
  </si>
  <si>
    <t>REGISTRO DE GAVETA BRUTO, LATÃO, ROSCÁVEL, 1 1/4", COM ACABAMENTO E CANOPLA CROMADOS - FORNECIMENTO E INSTALAÇÃO. AF_08/2021</t>
  </si>
  <si>
    <t>REGISTRO DE GAVETA BRUTO, LATÃO, ROSCÁVEL, 1 1/2", COM ACABAMENTO E CANOPLA CROMADOS - FORNECIMENTO E INSTALAÇÃO. AF_08/2021</t>
  </si>
  <si>
    <t>TORNEIRA DE BOIA PARA CAIXA D'ÁGUA, ROSCÁVEL, 1/2" - FORNECIMENTO E INSTALAÇÃO. AF_08/2021</t>
  </si>
  <si>
    <t>TORNEIRA DE BOIA PARA CAIXA D'ÁGUA, ROSCÁVEL, 3/4" - FORNECIMENTO E INSTALAÇÃO. AF_08/2021</t>
  </si>
  <si>
    <t>TORNEIRA DE BOIA PARA CAIXA D'ÁGUA, ROSCÁVEL, 1" - FORNECIMENTO E INSTALAÇÃO. AF_08/2021</t>
  </si>
  <si>
    <t>TORNEIRA DE BOIA PARA CAIXA D'ÁGUA, ROSCÁVEL, 1 1/4" - FORNECIMENTO E INSTALAÇÃO. AF_08/2021</t>
  </si>
  <si>
    <t>TORNEIRA DE BOIA PARA CAIXA D'ÁGUA, ROSCÁVEL, 1 1/2" - FORNECIMENTO E INSTALAÇÃO. AF_08/2021</t>
  </si>
  <si>
    <t>TORNEIRA DE BOIA PARA CAIXA D'ÁGUA, ROSCÁVEL, 2" - FORNECIMENTO E INSTALAÇÃO. AF_08/2021</t>
  </si>
  <si>
    <t>VÁLVULA DE ESFERA BRUTA, BRONZE, ROSCÁVEL, 1/2" - FORNECIMENTO E INSTALAÇÃO. AF_08/2021</t>
  </si>
  <si>
    <t>VÁLVULA DE ESFERA BRUTA, BRONZE, ROSCÁVEL, 3/4'' - FORNECIMENTO E INSTALAÇÃO. AF_08/2021</t>
  </si>
  <si>
    <t>VÁLVULA DE ESFERA BRUTA, BRONZE, ROSCÁVEL, 1'' - FORNECIMENTO E INSTALAÇÃO. AF_08/2021</t>
  </si>
  <si>
    <t>VÁLVULA DE ESFERA BRUTA, BRONZE, ROSCÁVEL, 1 1/4'' - FORNECIMENTO E INSTALAÇÃO. AF_08/2021</t>
  </si>
  <si>
    <t>VÁLVULA DE ESFERA BRUTA, BRONZE, ROSCÁVEL, 1 1/2'' - FORNECIMENTO E INSTALAÇÃO. AF_08/2021</t>
  </si>
  <si>
    <t>VÁLVULA DE ESFERA BRUTA, BRONZE, ROSCÁVEL, 2'' - FORNECIMENTO E INSTALAÇÃO. AF_08/2021</t>
  </si>
  <si>
    <t>VÁLVULA DE RETENÇÃO HORIZONTAL, DE BRONZE, ROSCÁVEL, 3/4" - FORNECIMENTO E INSTALAÇÃO. AF_08/2021</t>
  </si>
  <si>
    <t>VÁLVULA DE RETENÇÃO HORIZONTAL, DE BRONZE, ROSCÁVEL, 1" - FORNECIMENTO E INSTALAÇÃO. AF_08/2021</t>
  </si>
  <si>
    <t>VÁLVULA DE RETENÇÃO HORIZONTAL, DE BRONZE, ROSCÁVEL, 1 1/4" - FORNECIMENTO E INSTALAÇÃO. AF_08/2021</t>
  </si>
  <si>
    <t>VÁLVULA DE RETENÇÃO HORIZONTAL, DE BRONZE, ROSCÁVEL, 2 1/2" - FORNECIMENTO E INSTALAÇÃO. AF_08/2021</t>
  </si>
  <si>
    <t>VÁLVULA DE RETENÇÃO HORIZONTAL, DE BRONZE, ROSCÁVEL, 3" - FORNECIMENTO E INSTALAÇÃO. AF_08/2021</t>
  </si>
  <si>
    <t>VÁLVULA DE RETENÇÃO HORIZONTAL, DE BRONZE, ROSCÁVEL, 4" - FORNECIMENTO E INSTALAÇÃO. AF_08/2021</t>
  </si>
  <si>
    <t>VÁLVULA DE RETENÇÃO VERTICAL, DE BRONZE, ROSCÁVEL, 1/2" - FORNECIMENTO E INSTALAÇÃO. AF_08/2021</t>
  </si>
  <si>
    <t>VÁLVULA DE RETENÇÃO VERTICAL, DE BRONZE, ROSCÁVEL, 3/4" - FORNECIMENTO E INSTALAÇÃO. AF_08/2021</t>
  </si>
  <si>
    <t>VÁLVULA DE RETENÇÃO VERTICAL, DE BRONZE, ROSCÁVEL, 1" - FORNECIMENTO E INSTALAÇÃO. AF_08/2021</t>
  </si>
  <si>
    <t>VÁLVULA DE RETENÇÃO VERTICAL, DE BRONZE, ROSCÁVEL, 1 1/4" - FORNECIMENTO E INSTALAÇÃO. AF_08/2021</t>
  </si>
  <si>
    <t>VÁLVULA DE RETENÇÃO VERTICAL, DE BRONZE, ROSCÁVEL, 1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</si>
  <si>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</si>
  <si>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</si>
  <si>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4" - FORNECIMENTO E INSTALAÇÃO. AF_08/2021</t>
  </si>
  <si>
    <t>VÁLVULA DE DESCARGA METÁLICA, BASE 1 1/2", ACABAMENTO METALICO CROMADO - FORNECIMENTO E INSTALAÇÃO.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</si>
  <si>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</si>
  <si>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</si>
  <si>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</si>
  <si>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</si>
  <si>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</si>
  <si>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</si>
  <si>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</si>
  <si>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</si>
  <si>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</si>
  <si>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</si>
  <si>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</si>
  <si>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</si>
  <si>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REGISTRO OU REGULADOR DE GÁS DE COZINHA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</si>
  <si>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</si>
  <si>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</si>
  <si>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</si>
  <si>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</si>
  <si>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</si>
  <si>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</si>
  <si>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</si>
  <si>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</si>
  <si>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</si>
  <si>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</si>
  <si>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</si>
  <si>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</si>
  <si>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</si>
  <si>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ALVENARIA DE VEDAÇÃO DE BLOCOS DE GESSO DE 7X50X66CM (ESPESSURA 7CM). AF_05/2020</t>
  </si>
  <si>
    <t>ALVENARIA DE VEDAÇÃO DE BLOCOS DE GESSO DE 10X50X66CM (ESPESSURA 10CM). AF_05/2020</t>
  </si>
  <si>
    <t>RECOMPOSIÇÃO DE PAVIMENTOS EM PEDRA POLIÉDRICA, REJUNTAMENTO COM PÓ DE PEDRA, COM REAPROVEITAMENTO DAS PEDRAS POLIÉDRICAS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</si>
  <si>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</si>
  <si>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</si>
  <si>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</si>
  <si>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</si>
  <si>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BASE E OU SUB-BASE PARA REMENDO PROFUNDO DE SOLOS DE COMPORTAMENTO LATERÍTICO (ARENOSO)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</si>
  <si>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</si>
  <si>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</si>
  <si>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</si>
  <si>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</si>
  <si>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BRITA (40/60) - INCLUSO RETIRADA E COLOCAÇÃO DO MATERIAL. AF_12/2020</t>
  </si>
  <si>
    <t>RECOMPOSIÇÃO DE BASE E OU SUB-BASE PARA REMENDO PROFUNDO DE SOLO BRITA (50/50)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</si>
  <si>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</si>
  <si>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</si>
  <si>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</si>
  <si>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</si>
  <si>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</si>
  <si>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</si>
  <si>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BRITA GRADUADA SIMPLES - INCLUSO RETIRADA E COLOCAÇÃO DO MATERIAL. AF_12/2020</t>
  </si>
  <si>
    <t>RECOMPOSIÇÃO DE BASE E OU SUB-BASE PARA FECHAMENTO DE VALAS DE SOLOS DE COMPORTAMENTO LATERÍTICO (ARENOSO)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</si>
  <si>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</si>
  <si>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</si>
  <si>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</si>
  <si>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</si>
  <si>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</si>
  <si>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</si>
  <si>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</si>
  <si>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</si>
  <si>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</si>
  <si>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</si>
  <si>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</si>
  <si>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</si>
  <si>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BRITA GRADUADA SIMPLES - INCLUSO RETIRADA E COLOCAÇÃO DO MATERIAL. AF_12/2020</t>
  </si>
  <si>
    <t>REASSENTAMENTO DE PARALELEPÍPEDOS, REJUNTAMENTO COM PÓ DE PEDRA, COM REAPROVEITAMENTO DOS PARALELEPÍPEDOS - INCLUSO RETIRADA E COLOCAÇÃO DO MATERIAL. AF_12/2020</t>
  </si>
  <si>
    <t>REASSENTAMENTO DE PARALELEPÍPEDOS, REJUNTAMENTO COM ARGAMASSA,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</si>
  <si>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</si>
  <si>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BLOCOS PISOGRAMA PARA PISO INTERTRAVADO, COM REAPROVEITAMENTO DOS BLOCOS PISOGRAMA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</si>
  <si>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</si>
  <si>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</si>
  <si>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</si>
  <si>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</si>
  <si>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</si>
  <si>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</si>
  <si>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</si>
  <si>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</si>
  <si>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</si>
  <si>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</si>
  <si>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</si>
  <si>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16 FACES PARA PISO INTERTRAVADO, ESPESSURA DE 10 CM, EM VIA/ESTACIONAMENTO, COM REAPROVEITAMENTO DOS BLOCOS 16 FACES - INCLUSO RETIRADA E COLOCAÇÃO DO MATERIAL. AF_12/2020</t>
  </si>
  <si>
    <t>RECOMPOSIÇÃO DE REVESTIMENTO EM CONCRETO ASFÁLTICO (AQUISIÇÃO EM USINA), PARA O FECHAMENTO DE VALAS - INCLUSO DEMOLIÇÃO DO PAVIMENTO. AF_12/2020</t>
  </si>
  <si>
    <t>RECOMPOSIÇÃO DE PAVIMENTO EM PISO INTERTRAVADO, COM REAPROVEITAMENTO DOS BLOCOS INTERTRAVADOS, PARA FECHAMENTO DE VALAS - INCLUSO RETIRADA E COLOCAÇÃO DO MATERIAL. AF_12/2020</t>
  </si>
  <si>
    <t>PREPARO DO PISO CIMENTADO PARA PINTURA - LIXAMENTO E LIMPEZA. AF_05/2021</t>
  </si>
  <si>
    <t>PINTURA HIDROFUGANTE COM SILICONE, APLICAÇÃO MANUAL, 2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</si>
  <si>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</si>
  <si>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</si>
  <si>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</si>
  <si>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</si>
  <si>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</si>
  <si>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</si>
  <si>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</si>
  <si>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</si>
  <si>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</si>
  <si>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</si>
  <si>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</si>
  <si>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</si>
  <si>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TINTA RETRORREFLETIVA A BASE DE RESINA ACRÍLICA COM MICROESFERAS DE VIDRO, E = 30 CM, APLICAÇÃO MANUAL. AF_05/2021</t>
  </si>
  <si>
    <t>PINTURA DE SÍMBOLOS E TEXTOS COM TINTA ACRÍLICA, DEMARCAÇÃO COM FITA ADESIVA E APLICAÇÃO COM ROLO. AF_05/2021</t>
  </si>
  <si>
    <t>PINTURA DE SINALIZAÇÃO VERTICAL DE SEGURANÇA, FAIXAS AMARELA E PRETA, APLICAÇÃO MANUAL, 2 DEMÃOS. AF_05/2021</t>
  </si>
  <si>
    <t>CONTRAPISO EM ARGAMASSA TRAÇO 1:4 (CIMENTO E AREIA), PREPARO MECÂNICO COM BETONEIRA 400 L, APLICADO EM ÁREAS SECAS SOBRE LAJE, ADERIDO, ACABAMENTO NÃO REFORÇADO, ESPESSURA 2CM. AF_07/2021</t>
  </si>
  <si>
    <t>CONTRAPISO EM ARGAMASSA TRAÇO 1:4 (CIMENTO E AREIA), PREPARO MANUAL, APLICADO EM ÁREAS SECAS SOBRE LAJE, ADERIDO, ACABAMENTO NÃO REFORÇADO, ESPESSURA 2CM. AF_07/2021</t>
  </si>
  <si>
    <t>CONTRAPISO EM ARGAMASSA PRONTA, PREPARO MECÂNICO COM MISTURADOR 300 KG,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</si>
  <si>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</si>
  <si>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MANUAL, APLICADO EM ÁREAS SECAS SOBRE LAJE, ADERIDO, ACABAMENTO NÃO REFORÇADO, ESPESSURA 3CM. AF_07/2021</t>
  </si>
  <si>
    <t>CONTRAPISO EM ARGAMASSA PRONTA, PREPARO MECÂNICO COM MISTURADOR 300 KG, APLICADO EM ÁREAS SECAS SOBRE LAJE, ADERIDO, ACABAMENTO NÃO REFORÇADO, ESPESSURA 3CM. AF_07/2021</t>
  </si>
  <si>
    <t>CONTRAPISO EM ARGAMASSA PRONTA, PREPARO MANUAL,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</si>
  <si>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</si>
  <si>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MANUAL, APLICADO EM ÁREAS SECAS SOBRE LAJE, ADERIDO, ACABAMENTO NÃO REFORÇADO, ESPESSURA 4CM. AF_07/2021</t>
  </si>
  <si>
    <t>CONTRAPISO EM ARGAMASSA PRONTA, PREPARO MECÂNICO COM MISTURADOR 300 KG, APLICADO EM ÁREAS SECAS SOBRE LAJE, ADERIDO, ACABAMENTO NÃO REFORÇADO, ESPESSURA 4CM. AF_07/2021</t>
  </si>
  <si>
    <t>CONTRAPISO EM ARGAMASSA PRONTA, PREPARO MANUAL,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</si>
  <si>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</si>
  <si>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MANUAL, APLICADO EM ÁREAS SECAS SOBRE LAJE, NÃO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</si>
  <si>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</si>
  <si>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MANUAL,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</si>
  <si>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</si>
  <si>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MANUAL, APLICADO EM ÁREAS SECAS SOBRE LAJE, NÃO ADERIDO, ACABAMENTO NÃO REFORÇADO, ESPESSURA 5CM. AF_07/2021</t>
  </si>
  <si>
    <t>CONTRAPISO EM ARGAMASSA PRONTA, PREPARO MECÂNICO COM MISTURADOR 300 KG, APLICADO EM ÁREAS SECAS SOBRE LAJE, NÃO ADERIDO, ESPESSURA 5CM. AF_07/2021</t>
  </si>
  <si>
    <t>CONTRAPISO EM ARGAMASSA PRONTA, PREPARO MANUAL,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</si>
  <si>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</si>
  <si>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CONTRAPISO EM ARGAMASSA TRAÇO 1:4 (CIMENTO E AREIA), PREPARO MANUAL, APLICADO EM ÁREAS SECAS SOBRE LAJE, NÃO ADERIDO, ACABAMENTO NÃO REFORÇADO, ESPESSURA 6CM. AF_07/2021</t>
  </si>
  <si>
    <t>CONTRAPISO EM ARGAMASSA PRONTA, PREPARO MECÂNICO COM MISTURADOR 300 KG, APLICADO EM ÁREAS SECAS SOBRE LAJE, NÃO ADERIDO, ACABAMENTO NÃO REFORÇADO, ESPESSURA 6CM. AF_07/2021</t>
  </si>
  <si>
    <t>CONTRAPISO EM ARGAMASSA PRONTA, PREPARO MANUAL, APLICADO EM ÁREAS SECAS SOBRE LAJE, NÃO ADERIDO, ACABAMENTO NÃO REFORÇADO, ESPESSURA 6CM. AF_07/2021</t>
  </si>
  <si>
    <t>CONTRAPISO EM ARGAMASSA TRAÇO 1:4 (CIMENTO E AREIA), PREPARO MECÂNICO COM BETONEIRA 400 L, APLICADO EM ÁREAS MOLHADAS SOBRE LAJE, ADERIDO, ACABAMENTO NÃO REFORÇADO, ESPESSURA 2CM. AF_07/2021</t>
  </si>
  <si>
    <t>CONTRAPISO EM ARGAMASSA TRAÇO 1:4 (CIMENTO E AREIA), PREPARO MANUAL, APLICADO EM ÁREAS MOLHADAS SOBRE LAJE, ADERIDO, ACABAMENTO NÃO REFORÇADO, ESPESSURA 2CM. AF_07/2021</t>
  </si>
  <si>
    <t>CONTRAPISO EM ARGAMASSA PRONTA, PREPARO MECÂNICO COM MISTURADOR 300 KG, APLICADO EM ÁREAS MOLHADAS SOBRE LAJE, ADERIDO, ACABAMENTO NÃO REFORÇADO, ESPESSURA 2CM. AF_07/2021</t>
  </si>
  <si>
    <t>CONTRAPISO EM ARGAMASSA PRONTA, PREPARO MANUAL,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</si>
  <si>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</si>
  <si>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MANUAL, APLICADO EM ÁREAS MOLHADAS SOBRE LAJE, ADERIDO, ACABAMENTO NÃO REFORÇADO, ESPESSURA 3CM. AF_07/2021</t>
  </si>
  <si>
    <t>CONTRAPISO EM ARGAMASSA PRONTA, PREPARO MECÂNICO COM MISTURADOR 300 KG, APLICADO EM ÁREAS MOLHADAS SOBRE LAJE, ADERIDO, ACABAMENTO NÃO REFORÇADO, ESPESSURA 3CM. AF_07/2021</t>
  </si>
  <si>
    <t>CONTRAPISO EM ARGAMASSA PRONTA, PREPARO MANUAL, APLICADO EM ÁREAS MOLHADAS SOBRE LAJE, ADERIDO, ACABAMENTO NÃO REFORÇADO, ESPESSURA 3CM.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</si>
  <si>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</si>
  <si>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MANUAL, APLICADO EM ÁREAS MOLHADAS SOBRE IMPERMEABILIZAÇÃO, ACABAMENTO NÃO REFORÇADO, ESPESSURA 3CM. AF_07/2021</t>
  </si>
  <si>
    <t>CONTRAPISO EM ARGAMASSA PRONTA, PREPARO MECÂNICO COM MISTURADOR 300 KG, APLICADO EM ÁREAS MOLHADAS SOBRE IMPERMEABILIZAÇÃO, ACABAMENTO NÃO REFORÇADO, ESPESSURA 3CM. AF_07/2021</t>
  </si>
  <si>
    <t>CONTRAPISO EM ARGAMASSA PRONTA, PREPARO MANUAL,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</si>
  <si>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</si>
  <si>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MANUAL, APLICADO EM ÁREAS MOLHADAS SOBRE IMPERMEABILIZAÇÃO, ACABAMENTO NÃO REFORÇADO, ESPESSURA 4CM. AF_07/2021</t>
  </si>
  <si>
    <t>CONTRAPISO EM ARGAMASSA PRONTA, PREPARO MECÂNICO COM MISTURADOR 300 KG, APLICADO EM ÁREAS MOLHADAS SOBRE IMPERMEABILIZAÇÃO, ACABAMENTO NÃO REFORÇADO, ESPESSURA 4CM. AF_07/2021</t>
  </si>
  <si>
    <t>CONTRAPISO EM ARGAMASSA PRONTA, PREPARO MANUAL, APLICADO EM ÁREAS MOLHADAS SOBRE IMPERMEABILIZAÇÃO, ACABAMENTO NÃO REFORÇADO,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</si>
  <si>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</si>
  <si>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</si>
  <si>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</si>
  <si>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</si>
  <si>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</si>
  <si>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</si>
  <si>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ACÚSTICO EM ARGAMASSA TRAÇO 1:4 (CIMENTO E AREIA), PREPARO MECÂNICO COM BETONEIRA 400L, APLICADO EM ÁREAS SECAS, ACABAMENTO NÃO REFORÇADO, ESPESSURA 5CM. AF_07/2021</t>
  </si>
  <si>
    <t>CONTRAPISO ACÚSTICO EM ARGAMASSA TRAÇO 1:4 (CIMENTO E AREIA), PREPARO MANUAL, APLICADO EM ÁREAS SECAS, ACABAMENTO NÃO REFORÇADO, ESPESSURA 5CM. AF_07/2021</t>
  </si>
  <si>
    <t>CONTRAPISO ACÚSTICO EM ARGAMASSA PRONTA, PREPARO MECÂNICO COM MISTURADOR 300 KG, APLICADO EM ÁREAS SECAS, ACABAMENTO NÃO REFORÇADO, ESPESSURA 5CM. AF_07/2021</t>
  </si>
  <si>
    <t>CONTRAPISO ACÚSTICO EM ARGAMASSA PRONTA, PREPARO MANUAL,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</si>
  <si>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</si>
  <si>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MANUAL, APLICADO EM ÁREAS SECAS, ACABAMENTO NÃO REFORÇADO, ESPESSURA 6CM. AF_07/2021</t>
  </si>
  <si>
    <t>CONTRAPISO ACÚSTICO EM ARGAMASSA PRONTA, PREPARO MECÂNICO COM MISTURADOR 300 KG, APLICADO EM ÁREAS SECAS, ACABAMENTO NÃO REFORÇADO, ESPESSURA 6CM. AF_07/2021</t>
  </si>
  <si>
    <t>CONTRAPISO ACÚSTICO EM ARGAMASSA PRONTA, PREPARO MANUAL, APLICADO EM ÁREAS SECA, ACABAMENTO NÃO REFORÇADO, ESPESSURA 6CM. AF_07/2021</t>
  </si>
  <si>
    <t>CONTRAPISO ACÚSTICO EM ARGAMASSA TRAÇO 1:4 (CIMENTO E AREIA), PREPARO MECÂNICO COM BETONEIRA 400L, APLICADO EM ÁREAS SECAS, ACABAMENTO NÃO REFORÇADO, ESPESSURA 7CM. AF_07/2021</t>
  </si>
  <si>
    <t>CONTRAPISO ACÚSTICO EM ARGAMASSA TRAÇO 1:4 (CIMENTO E AREIA), PREPARO MANUAL, APLICADO EM ÁREAS SECAS, ACABAMENTO NÃO REFORÇADO, ESPESSURA 7CM. AF_07/2021</t>
  </si>
  <si>
    <t>CONTRAPISO ACÚSTICO EM ARGAMASSA PRONTA, PREPARO MECÂNICO COM MISTURADOR 300 KG, APLICADO EM ÁREAS SECAS, ACABAMENTO NÃO REFORÇADO, ESPESSURA 7CM. AF_07/2021</t>
  </si>
  <si>
    <t>CONTRAPISO ACÚSTICO EM ARGAMASSA PRONTA, PREPARO MANUAL, APLICADO EM ÁREAS SECAS, ACABAMENTO NÃO REFORÇADO, ESPESSURA 7CM. AF_07/2021</t>
  </si>
  <si>
    <t>REFORÇO SUPERFICIAL PARA CONTRAPISOS DE ARGAMASSA SEMI-SECA. AF_07/2021</t>
  </si>
  <si>
    <t>LIMPEZA DE PISO CERÂMICO OU PORCELANATO UTILIZANDO DETERGENTE NEUTRO E ESCOVAÇÃO MANUAL. AF_04/2019</t>
  </si>
  <si>
    <t>LIMPEZA DE REVESTIMENTO CERÂMICO EM PAREDE UTILIZANDO DETERGENTE NEUTRO E ESCOVAÇÃO MANUAL. AF_04/2019</t>
  </si>
  <si>
    <t>LIMPEZA DE PISO DE MÁRMORE/GRANITO UTILIZANDO DETERGENTE NEUTRO E ESCOVAÇÃO MANUAL. AF_04/2019</t>
  </si>
  <si>
    <t>LIMPEZA DE MÁRMORE/GRANITO EM PAREDE UTILIZANDO DETERGENTE NEUTRO E ESCOVAÇÃO MANUAL. AF_04/2019</t>
  </si>
  <si>
    <t>LIMPEZA DE PIA INOX COM BANCADA DE PEDRA, INCLUSIVE METAIS CORRESPONDENTES. AF_04/2019</t>
  </si>
  <si>
    <t>LIMPEZA DE TANQUE OU LAVATÓRIO DE LOUÇA ISOLADO, INCLUSIVE METAIS CORRESPONDENTES. AF_04/2019</t>
  </si>
  <si>
    <t>LIMPEZA DE LAVATÓRIO DE LOUÇA COM BANCADA DE PEDRA, INCLUSIVE METAIS CORRESPONDENTES. AF_04/2019</t>
  </si>
  <si>
    <t>LIMPEZA DE BACIA SANITÁRIA, BIDÊ OU MICTÓRIO EM LOUÇA, INCLUSIVE METAIS CORRESPONDENTES. AF_04/2019</t>
  </si>
  <si>
    <t>LIMPEZA DE BANCADA DE PEDRA (MÁRMORE OU GRANITO). AF_04/2019</t>
  </si>
  <si>
    <t>LIMPEZA DE JANELA INTEIRAMENTE DE VIDRO. AF_04/2019</t>
  </si>
  <si>
    <t>LIMPEZA DE JANELA DE VIDRO COM CAIXILHO EM AÇO/ALUMÍNIO/PVC. AF_04/2019</t>
  </si>
  <si>
    <t>LIMPEZA DE PORTA INTEIRAMENTE DE VIDRO. AF_04/2019</t>
  </si>
  <si>
    <t>LIMPEZA DE PORTA EM AÇO/ALUMÍNIO. AF_04/2019</t>
  </si>
  <si>
    <t>LIMPEZA DE PORTA DE VIDRO COM CAIXILHO EM AÇO/ ALUMÍNIO/ PVC. AF_04/2019</t>
  </si>
  <si>
    <t>CARGA, MANOBRA E DESCARGA MANUAL DE TUBOS PLÁSTICOS, DN 150 MM, EM CAMINHÃO CARROCERIA 9T. AF_06/2021</t>
  </si>
  <si>
    <t>CARGA, MANOBRA E DESCARGA DE TUBOS PLÁSTICOS, DN 400 MM, EM CAMINHÃO CARROCERIA COM GUINDAUTO (MUNCK) 11,7 TM. AF_07/2020</t>
  </si>
  <si>
    <t>PLAYGROUND/QUADRAS</t>
  </si>
  <si>
    <t>0208</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</si>
  <si>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</si>
  <si>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</si>
  <si>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</si>
  <si>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</si>
  <si>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</si>
  <si>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</si>
  <si>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</si>
  <si>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</si>
  <si>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</si>
  <si>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</si>
  <si>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</si>
  <si>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</si>
  <si>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</si>
  <si>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</si>
  <si>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</si>
  <si>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</si>
  <si>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</si>
  <si>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BANCO METÁLICO COM ENCOSTO, 1,60 M DE COMPRIMENTO, EM TUBO DE AÇO CARBONO COM PINTURA ELETROSTÁTICA, SOBRE PISO DE CONCRETO EXISTENTE.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</si>
  <si>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</si>
  <si>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</si>
  <si>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</si>
  <si>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</si>
  <si>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 xml:space="preserve">Recursos Estado </t>
  </si>
  <si>
    <t>FORNEC E/OU ASSENT DE CONEXOES DIVERSAS</t>
  </si>
  <si>
    <t>0253</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</si>
  <si>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</si>
  <si>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</si>
  <si>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</si>
  <si>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</si>
  <si>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</si>
  <si>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</si>
  <si>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</si>
  <si>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</si>
  <si>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</si>
  <si>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</si>
  <si>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</si>
  <si>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</si>
  <si>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</si>
  <si>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</si>
  <si>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</si>
  <si>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</si>
  <si>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</si>
  <si>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</si>
  <si>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</si>
  <si>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</si>
  <si>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</si>
  <si>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</si>
  <si>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</si>
  <si>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</si>
  <si>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</si>
  <si>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</si>
  <si>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</si>
  <si>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</si>
  <si>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</si>
  <si>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</si>
  <si>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</si>
  <si>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</si>
  <si>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</si>
  <si>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</si>
  <si>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</si>
  <si>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</si>
  <si>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</si>
  <si>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</si>
  <si>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</si>
  <si>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</si>
  <si>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</si>
  <si>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</si>
  <si>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</si>
  <si>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</si>
  <si>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</si>
  <si>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</si>
  <si>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</si>
  <si>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</si>
  <si>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</si>
  <si>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</si>
  <si>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</si>
  <si>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</si>
  <si>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</si>
  <si>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</si>
  <si>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</si>
  <si>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</si>
  <si>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</si>
  <si>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</si>
  <si>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</si>
  <si>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</si>
  <si>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</si>
  <si>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TERMOFUSORA PARA TUBOS E CONEXÕES EM PPR COM DIÂMETROS DE 20 A 63 MM, POTÊNCIA DE 800 W, TENSAO 220 V - CHP DIURNO. AF_05/2022</t>
  </si>
  <si>
    <t>TERMOFUSORA PARA TUBOS E CONEXÕES EM PPR COM DIÂMETROS DE 75 A 110 MM, POTÊNCIA DE *1100* W, TENSÃO 220 V - CHP DIURNO. AF_05/2022</t>
  </si>
  <si>
    <t>TERMOFUSORA PARA TUBOS E CONEXÕES EM PPR COM DIÂMETROS DE 20 A 63 MM, POTÊNCIA DE 800 W, TENSAO 220 V - CHI DIURNO. AF_05/2022</t>
  </si>
  <si>
    <t>TERMOFUSORA PARA TUBOS E CONEXÕES EM PPR COM DIÂMETROS DE 75 A 110 MM, POTÊNCIA DE *1100* W, TENSÃO 220 V - CHI DIURNO. AF_05/2022</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</si>
  <si>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</si>
  <si>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</si>
  <si>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</si>
  <si>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</si>
  <si>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</si>
  <si>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</si>
  <si>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</si>
  <si>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</si>
  <si>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</si>
  <si>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</si>
  <si>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</si>
  <si>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</si>
  <si>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GEOTÊXTIL NÃO TECIDO 100% POLIÉSTER, RESISTÊNCIA A TRAÇÃO DE 31 KN/M (RT-31), INSTALADO EM DRENO - FORNECIMENTO E INSTALAÇÃO. AF_07/2021</t>
  </si>
  <si>
    <t>CAIXA COM GRELHA DUPLA RETANGULAR, EM CONCRETO PRÉ-MOLDADO, DIMENSÕES INTERNAS: 0,5X2,2X1,0 M. AF_12/2020</t>
  </si>
  <si>
    <t>BATENTE PARA PORTA DE MADEIRA, FIXAÇÃO COM ARGAMASSA, PADRÃO MÉDIO - FORNECIMENTO E INSTALAÇÃO. AF_12/2019</t>
  </si>
  <si>
    <t>BATENTE PARA PORTA DE MADEIRA, FIXAÇÃO COM ARGAMASSA, PADRÃO POPULAR. FORNECIMENTO E INSTALAÇÃO. AF_12/2019</t>
  </si>
  <si>
    <t>MONTAGEM E DESMONTAGEM DE FÔRMA DE LAJE MACIÇA, PÉ-DIREITO DUPLO, EM CHAPA DE MADEIRA COMPENSADA PLASTIFICADA, 10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</si>
  <si>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</si>
  <si>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</si>
  <si>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</si>
  <si>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</si>
  <si>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LANÇAMENTO COM USO DE BALDES, ADENSAMENTO E ACABAMENTO DE CONCRETO EM ESTRUTURAS. AF_02/2022</t>
  </si>
  <si>
    <t>CONCRETAGEM DE PILARES, FCK = 25 MPA, COM USO DE GRUA - LANÇAMENTO, ADENSAMENTO E ACABAMENTO. AF_02/2022</t>
  </si>
  <si>
    <t>LANÇAMENTO COM USO DE BOMBA, ADENSAMENTO E ACABAMENTO DE CONCRETO EM ESTRUTURAS.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</si>
  <si>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</si>
  <si>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</si>
  <si>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</si>
  <si>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</si>
  <si>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</si>
  <si>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</si>
  <si>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</si>
  <si>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</si>
  <si>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</si>
  <si>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</si>
  <si>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</si>
  <si>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</si>
  <si>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ELETRODUTO RÍGIDO ROSCÁVEL, PVC, DN 110 MM (4"), PARA REDE ENTERRADA DE DISTRIBUIÇÃO DE ENERGIA ELÉTRICA - FORNECIMENTO E INSTALAÇÃO. AF_12/2021</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</si>
  <si>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</si>
  <si>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</si>
  <si>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</si>
  <si>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FLEXÍVEL CORRUGADO, PEAD, DN 100 (4"), PARA REDE ENTERRADA DE DISTRIBUIÇÃO DE ENERGIA ELÉTRICA - FORNECIMENTO E INSTALAÇÃO. AF_12/2021</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</si>
  <si>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</si>
  <si>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</si>
  <si>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</si>
  <si>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</si>
  <si>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LUVA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</si>
  <si>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</si>
  <si>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</si>
  <si>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</si>
  <si>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</si>
  <si>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CURVA 90 GRAUS PARA ELETRODUTO, PVC, ROSCÁVEL, DN 110 MM (4"),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</si>
  <si>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</si>
  <si>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</si>
  <si>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</si>
  <si>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</si>
  <si>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</si>
  <si>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</si>
  <si>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</si>
  <si>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</si>
  <si>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</si>
  <si>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</si>
  <si>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</si>
  <si>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</si>
  <si>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</si>
  <si>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0244</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</si>
  <si>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</si>
  <si>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</si>
  <si>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TUBO EM COBRE RÍGIDO, DN 22 MM, CLASSE E, SEM ISOLAMENTO, INSTALADO EM PRUMADA DE HIDRÁULICA PREDIAL - FORNECIMENTO E INSTALAÇÃO. AF_04/2022</t>
  </si>
  <si>
    <t>TUBO EM COBRE RÍGIDO, DN 28 MM, CLASSE E, SEM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</si>
  <si>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</si>
  <si>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</si>
  <si>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</si>
  <si>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E, SEM ISOLAMENTO, INSTALADO EM PRUMADA DE HIDRÁULICA PREDIAL - FORNECIMENTO E INSTALAÇÃO. AF_04/2022</t>
  </si>
  <si>
    <t>TUBO EM COBRE RÍGIDO, DN 22 MM, CLASSE E, COM ISOLAMENTO, INSTALADO EM PRUMADA DE HIDRÁULICA PREDIAL - FORNECIMENTO E INSTALAÇÃO. AF_04/2022</t>
  </si>
  <si>
    <t>TUBO EM COBRE RÍGIDO, DN 28 MM, CLASSE E, COM ISOLAMENTO, INSTALADO EM PRUMADA DE HIDRÁULICA PREDIAL - FORNECIMENTO E INSTALAÇÃO. AF_04/2022</t>
  </si>
  <si>
    <t>TUBO EM COBRE RÍGIDO, DN 35 MM, CLASSE E, COM ISOLAMENTO, INSTALADO EM PRUMADA DE HIDRÁULICA PREDIAL - FORNECIMENTO E INSTALAÇÃO. AF_04/2022</t>
  </si>
  <si>
    <t>TUBO EM COBRE RÍGIDO, DN 42 MM, CLASSE E, COM ISOLAMENTO, INSTALADO EM PRUMADA DE HIDRÁULICA PREDIAL - FORNECIMENTO E INSTALAÇÃO. AF_04/2022</t>
  </si>
  <si>
    <t>TUBO EM COBRE RÍGIDO, DN 54 MM, CLASSE E, COM ISOLAMENTO, INSTALADO EM PRUMADA DE HIDRÁULICA PREDIAL - FORNECIMENTO E INSTALAÇÃO. AF_04/2022</t>
  </si>
  <si>
    <t>TUBO EM COBRE RÍGIDO, DN 66 MM, CLASSE E, COM ISOLAMENTO, INSTALADO EM PRUMADA DE HIDRÁULICA PREDIAL - FORNECIMENTO E INSTALAÇÃO. AF_04/2022</t>
  </si>
  <si>
    <t>TUBO EM COBRE RÍGIDO, DN 15 MM, CLASSE E, SEM ISOLAMENTO, INSTALADO EM RAMAL DE DISTRIBUIÇÃO DE HIDRÁULICA PREDIAL - FORNECIMENTO E INSTALAÇÃO. AF_04/2022</t>
  </si>
  <si>
    <t>TUBO EM COBRE RÍGIDO, DN 22 MM, CLASSE E, SEM ISOLAMENTO, INSTALADO EM RAMAL DE DISTRIBUIÇÃO DE HIDRÁULICA PREDIAL - FORNECIMENTO E INSTALAÇÃO. AF_04/2022</t>
  </si>
  <si>
    <t>TUBO EM COBRE RÍGIDO, DN 28 MM, CLASSE E, SEM ISOLAMENTO, INSTALADO EM RAMAL DE DISTRIBUIÇÃO DE HIDRÁULICA PREDIAL - FORNECIMENTO E INSTALAÇÃO. AF_04/2022</t>
  </si>
  <si>
    <t>TUBO EM COBRE RÍGIDO, DN 15 MM, CLASSE E, COM ISOLAMENTO, INSTALADO EM RAMAL DE DISTRIBUIÇÃO DE HIDRÁULICA PREDIAL - FORNECIMENTO E INSTALAÇÃO. AF_04/2022</t>
  </si>
  <si>
    <t>TUBO EM COBRE RÍGIDO, DN 22 MM, CLASSE E, COM ISOLAMENTO, INSTALADO EM RAMAL DE DISTRIBUIÇÃO DE HIDRÁULICA PREDIAL - FORNECIMENTO E INSTALAÇÃO. AF_04/2022</t>
  </si>
  <si>
    <t>TUBO EM COBRE RÍGIDO, DN 28 MM, CLASSE E, COM ISOLAMENTO, INSTALADO EM RAMAL DE DISTRIBUIÇÃO DE HIDRÁULICA PREDIAL - FORNECIMENTO E INSTALAÇÃO. AF_04/2022</t>
  </si>
  <si>
    <t>TUBO EM COBRE RÍGIDO, DN 15 MM, CLASSE E, SEM ISOLAMENTO, INSTALADO EM RAMAL E SUB-RAMAL DE HIDRÁULICA PREDIAL - FORNECIMENTO E INSTALAÇÃO. AF_04/2022</t>
  </si>
  <si>
    <t>TUBO EM COBRE RÍGIDO, DN 22 MM, CLASSE E, SEM ISOLAMENTO, INSTALADO EM RAMAL E SUB-RAMAL DE HIDRÁULICA PREDIAL - FORNECIMENTO E INSTALAÇÃO. AF_04/2022</t>
  </si>
  <si>
    <t>TUBO EM COBRE RÍGIDO, DN 28 MM, CLASSE E, SEM ISOLAMENTO, INSTALADO EM RAMAL E SUB-RAMAL DE HIDRÁULICA PREDIAL - FORNECIMENTO E INSTALAÇÃO. AF_04/2022</t>
  </si>
  <si>
    <t>TUBO EM COBRE RÍGIDO, DN 15 MM, CLASSE E, COM ISOLAMENTO, INSTALADO EM RAMAL E SUB-RAMAL DE HIDRÁULICA PREDIAL - FORNECIMENTO E INSTALAÇÃO. AF_04/2022</t>
  </si>
  <si>
    <t>TUBO EM COBRE RÍGIDO, DN 22 MM, CLASSE E, COM ISOLAMENTO, INSTALADO EM RAMAL E SUB-RAMAL DE HIDRÁULICA PREDIAL - FORNECIMENTO E INSTALAÇÃO. AF_04/2022</t>
  </si>
  <si>
    <t>TUBO EM COBRE RÍGIDO, DN 28 MM, CLASSE E, COM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</si>
  <si>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</si>
  <si>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28 MM, CLASSE A, SEM ISOLAMENTO, INSTALADO EM PRUMADA DE GÁS COMBUSTÍVEL - FORNECIMENTO E INSTALAÇÃO. AF_04/2022</t>
  </si>
  <si>
    <t>TUBO EM COBRE RÍGIDO, DN 35 MM, CLASSE A, SEM ISOLAMENTO, INSTALADO EM PRUMADA DE GÁS COMBUSTÍVEL - FORNECIMENTO E INSTALAÇÃO. AF_04/2022</t>
  </si>
  <si>
    <t>TUBO EM COBRE RÍGIDO, DN 42 MM, CLASSE A, SEM ISOLAMENTO, INSTALADO EM PRUMADA DE GÁS COMBUSTÍVEL - FORNECIMENTO E INSTALAÇÃO. AF_04/2022</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</si>
  <si>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</si>
  <si>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</si>
  <si>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</si>
  <si>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</si>
  <si>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</si>
  <si>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</si>
  <si>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</si>
  <si>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</si>
  <si>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</si>
  <si>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</si>
  <si>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</si>
  <si>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</si>
  <si>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</si>
  <si>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</si>
  <si>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22 MM, 90 GRAUS, SEM ANEL DE SOLDA, INSTALADO EM PRUMADA DE HIDRÁULICA PREDIAL - FORNECIMENTO E INSTALAÇÃO. AF_04/2022</t>
  </si>
  <si>
    <t>COTOVELO EM COBRE, DN 28 MM, 90 GRAUS, SEM ANEL DE SOLDA, INSTALADO EM PRUMADA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</si>
  <si>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</si>
  <si>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</si>
  <si>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</si>
  <si>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</si>
  <si>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LUVA EM COBRE, DN 22 MM, SEM ANEL DE SOLDA, INSTALADO EM PRUMADA DE HIDRÁULICA PREDIAL - FORNECIMENTO E INSTALAÇÃO. AF_04/2022</t>
  </si>
  <si>
    <t>LUVA EM COBRE, DN 28 MM, SEM ANEL DE SOLDA, INSTALADO EM PRUMADA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</si>
  <si>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</si>
  <si>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</si>
  <si>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</si>
  <si>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</si>
  <si>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TE EM COBRE, DN 22 MM, SEM ANEL DE SOLDA, INSTALADO EM PRUMADA DE HIDRÁULICA PREDIAL - FORNECIMENTO E INSTALAÇÃO. AF_04/2022</t>
  </si>
  <si>
    <t>TE EM COBRE, DN 28 MM, SEM ANEL DE SOLDA, INSTALADO EM PRUMADA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</si>
  <si>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</si>
  <si>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</si>
  <si>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</si>
  <si>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</si>
  <si>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</si>
  <si>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28 MM, 90 GRAUS, SEM ANEL DE SOLDA, INSTALADO EM RAMAL DE DISTRIBUIÇÃO DE HIDRÁULICA PREDIAL - FORNECIMENTO E INSTALAÇÃO. AF_04/2022</t>
  </si>
  <si>
    <t>LUVA EM COBRE, DN 15 MM, SEM ANEL DE SOLDA, INSTALADO EM RAMAL DE DISTRIBUIÇÃO DE HIDRÁULICA PREDIAL - FORNECIMENTO E INSTALAÇÃO. AF_04/2022</t>
  </si>
  <si>
    <t>LUVA EM COBRE, DN 22 MM, SEM ANEL DE SOLDA, INSTALADO EM RAMAL DE DISTRIBUIÇÃO DE HIDRÁULICA PREDIAL - FORNECIMENTO E INSTALAÇÃO. AF_04/2022</t>
  </si>
  <si>
    <t>LUVA EM COBRE, DN 28 MM, SEM ANEL DE SOLDA, INSTALADO EM RAMAL DE DISTRIBUIÇÃO DE HIDRÁULICA PREDIAL - FORNECIMENTO E INSTALAÇÃO. AF_04/2022</t>
  </si>
  <si>
    <t>TE EM COBRE, DN 15 MM, SEM ANEL DE SOLDA, INSTALADO EM RAMAL DE DISTRIBUIÇÃO DE HIDRÁULICA PREDIAL - FORNECIMENTO E INSTALAÇÃO. AF_04/2022</t>
  </si>
  <si>
    <t>TE EM COBRE, DN 22 MM, SEM ANEL DE SOLDA, INSTALADO EM RAMAL DE DISTRIBUIÇÃO DE HIDRÁULICA PREDIAL - FORNECIMENTO E INSTALAÇÃO. AF_04/2022</t>
  </si>
  <si>
    <t>TE EM COBRE, DN 28 MM, SEM ANEL DE SOLDA, INSTALADO EM RAMAL DE DISTRIBUIÇÃO DE HIDRÁULICA PREDIAL - FORNECIMENTO E INSTALAÇÃO. AF_04/2022</t>
  </si>
  <si>
    <t>COTOVELO EM COBRE, DN 15 MM, 90 GRAUS, SEM ANEL DE SOLDA, INSTALADO EM RAMAL E SUB-RAMAL DE HIDRÁULICA PREDIAL - FORNECIMENTO E INSTALAÇÃO. AF_04/2022</t>
  </si>
  <si>
    <t>COTOVELO EM COBRE, DN 22 MM, 90 GRAUS, SEM ANEL DE SOLDA, INSTALADO EM RAMAL E SUB-RAMAL DE HIDRÁULICA PREDIAL - FORNECIMENTO E INSTALAÇÃO. AF_04/2022</t>
  </si>
  <si>
    <t>COTOVELO EM COBRE, DN 28 MM, 90 GRAUS, SEM ANEL DE SOLDA, INSTALADO EM RAMAL E SUB-RAMAL DE HIDRÁULICA PREDIAL - FORNECIMENTO E INSTALAÇÃO. AF_04/2022</t>
  </si>
  <si>
    <t>LUVA EM COBRE, DN 15 MM, SEM ANEL DE SOLDA, INSTALADO EM RAMAL E SUB-RAMAL DE HIDRÁULICA PREDIAL - FORNECIMENTO E INSTALAÇÃO. AF_04/2022</t>
  </si>
  <si>
    <t>LUVA EM COBRE, DN 22 MM, SEM ANEL DE SOLDA, INSTALADO EM RAMAL E SUB-RAMAL DE HIDRÁULICA PREDIAL - FORNECIMENTO E INSTALAÇÃO. AF_04/2022</t>
  </si>
  <si>
    <t>LUVA EM COBRE, DN 28 MM, SEM ANEL DE SOLDA, INSTALADO EM RAMAL E SUB-RAMAL DE HIDRÁULICA PREDIAL - FORNECIMENTO E INSTALAÇÃO. AF_04/2022</t>
  </si>
  <si>
    <t>TE EM COBRE, DN 15 MM, SEM ANEL DE SOLDA, INSTALADO EM RAMAL E SUB-RAMAL DE HIDRÁULICA PREDIAL - FORNECIMENTO E INSTALAÇÃO. AF_04/2022</t>
  </si>
  <si>
    <t>TE EM COBRE, DN 22 MM, SEM ANEL DE SOLDA, INSTALADO EM RAMAL E SUB-RAMAL DE HIDRÁULICA PREDIAL - FORNECIMENTO E INSTALAÇÃO. AF_04/2022</t>
  </si>
  <si>
    <t>TE EM COBRE, DN 28 MM, SEM ANEL DE SOLDA, INSTALADO EM RAMAL E SUB-RAMAL DE HIDRÁULICA PREDIAL - FORNECIMENTO E INSTALAÇÃO. AF_04/2022</t>
  </si>
  <si>
    <t>LUVA PASSANTE EM COBRE, DN 22 MM, SEM ANEL DE SOLDA, INSTALADO EM PRUMADA DE HIDRÁULICA PREDIAL - FORNECIMENTO E INSTALAÇÃO. AF_04/2022</t>
  </si>
  <si>
    <t>JUNTA DE EXPANSÃO EM COBRE, DN 22 MM, PONTA X PONTA, INSTALADO EM PRUMADA DE HIDRÁULICA PREDIAL - FORNECIMENTO E INSTALAÇÃO. AF_04/2022</t>
  </si>
  <si>
    <t>CONECTOR EM BRONZE/LATÃO, DN 22 MM X 3/4", SEM ANEL DE SOLDA, BOLSA X ROSCA F, INSTALADO EM PRUMADA DE HIDRÁULICA PREDIAL - FORNECIMENTO E INSTALAÇÃO. AF_04/2022</t>
  </si>
  <si>
    <t>CURVA DE TRANSPOSIÇÃO EM BRONZE/LATÃO, DN 22 MM, SEM ANEL DE SOLDA, BOLSA X BOLSA, INSTALADO EM PRUMADA DE HIDRÁULICA PREDIAL - FORNECIMENTO E INSTALAÇÃO. AF_04/2022</t>
  </si>
  <si>
    <t>LUVA PASSANTE EM COBRE, DN 28 MM, SEM ANEL DE SOLDA, INSTALADO EM PRUMADA DE HIDRÁULICA PREDIAL - FORNECIMENTO E INSTALAÇÃO. AF_04/2022</t>
  </si>
  <si>
    <t>BUCHA DE REDUÇÃO EM COBRE, DN 28 MM X 22 MM, SEM ANEL DE SOLDA, PONTA X BOLSA, INSTALADO EM PRUMADA DE HIDRÁULICA PREDIAL - FORNECIMENTO E INSTALAÇÃO. AF_04/2022</t>
  </si>
  <si>
    <t>JUNTA DE EXPANSÃO EM COBRE, DN 28 MM, PONTA X PONTA, INSTALADO EM PRUMADA DE HIDRÁULICA PREDIAL - FORNECIMENTO E INSTALAÇÃO. AF_04/2022</t>
  </si>
  <si>
    <t>CONECTOR EM BRONZE/LATÃO, DN 28 MM X 1/2", SEM ANEL DE SOLDA, BOLSA X ROSCA F, INSTALADO EM PRUMADA DE HIDRÁULICA PREDIAL - FORNECIMENTO E INSTALAÇÃO. AF_04/2022</t>
  </si>
  <si>
    <t>CURVA DE TRANSPOSIÇÃO EM BRONZE/LATÃO, DN 28 MM, SEM ANEL DE SOLDA, BOLSA X BOLSA, INSTALADO EM PRUMADA DE HIDRÁULICA PREDIAL - FORNECIMENTO E INSTALAÇÃO. AF_04/2022</t>
  </si>
  <si>
    <t>LUVA PASSANTE EM COBRE, DN 35 MM, SEM ANEL DE SOLDA, INSTALADO EM PRUMADA DE HIDRÁULICA PREDIAL - FORNECIMENTO E INSTALAÇÃO. AF_04/2022</t>
  </si>
  <si>
    <t>BUCHA DE REDUÇÃO EM COBRE, DN 35 MM X 28 MM, SEM ANEL DE SOLDA, PONTA X BOLSA, INSTALADO EM PRUMADA DE HIDRÁULICA PREDIAL - FORNECIMENTO E INSTALAÇÃO. AF_04/2022</t>
  </si>
  <si>
    <t>JUNTA DE EXPANSÃO EM BRONZE/LATÃO, DN 35 MM, PONTA X PONTA, INSTALADO EM PRUMADA DE HIDRÁULICA PREDIAL - FORNECIMENTO E INSTALAÇÃO. AF_04/2022</t>
  </si>
  <si>
    <t>LUVA PASSANTE EM COBRE, DN 42 MM, SEM ANEL DE SOLDA, INSTALADO EM PRUMADA DE HIDRÁULICA PREDIAL - FORNECIMENTO E INSTALAÇÃO. AF_04/2022</t>
  </si>
  <si>
    <t>BUCHA DE REDUÇÃO EM COBRE, DN 42 MM X 35 MM, SEM ANEL DE SOLDA, PONTA X BOLSA, INSTALADO EM PRUMADA DE HIDRÁULICA PREDIAL - FORNECIMENTO E INSTALAÇÃO. AF_04/2022</t>
  </si>
  <si>
    <t>JUNTA DE EXPANSÃO EM BRONZE/LATÃO, DN 42 MM, PONTA X PONTA, INSTALADO EM PRUMADA DE HIDRÁULICA PREDIAL - FORNECIMENTO E INSTALAÇÃO. AF_04/2022</t>
  </si>
  <si>
    <t>LUVA PASSANTE EM COBRE, DN 54 MM, SEM ANEL DE SOLDA, INSTALADO EM PRUMADA DE HIDRÁULICA PREDIAL - FORNECIMENTO E INSTALAÇÃO. AF_04/2022</t>
  </si>
  <si>
    <t>BUCHA DE REDUÇÃO EM COBRE, DN 54 MM X 42 MM, SEM ANEL DE SOLDA, PONTA X BOLSA, INSTALADO EM PRUMADA DE HIDRÁULICA PREDIAL - FORNECIMENTO E INSTALAÇÃO. AF_04/2022</t>
  </si>
  <si>
    <t>JUNTA DE EXPANSÃO EM BRONZE/LATÃO, DN 54 MM, PONTA X PONTA, INSTALADO EM PRUMADA DE HIDRÁULICA PREDIAL - FORNECIMENTO E INSTALAÇÃO. AF_04/2022</t>
  </si>
  <si>
    <t>LUVA PASSANTE EM COBRE, DN 66 MM, SEM ANEL DE SOLDA, INSTALADO EM PRUMADA DE HIDRÁULICA PREDIAL - FORNECIMENTO E INSTALAÇÃO. AF_04/2022</t>
  </si>
  <si>
    <t>BUCHA DE REDUÇÃO EM COBRE, DN 66 MM X 54 MM, SEM ANEL DE SOLDA, PONTA X BOLSA, INSTALADO EM PRUMADA DE HIDRÁULICA PREDIAL - FORNECIMENTO E INSTALAÇÃO. AF_04/2022</t>
  </si>
  <si>
    <t>JUNTA DE EXPANSÃO EM BRONZE/LATÃO, DN 66 MM, PONTA X PONTA, INSTALADO EM PRUMADA DE HIDRÁULICA PREDIAL - FORNECIMENTO E INSTALAÇÃO. AF_04/2022</t>
  </si>
  <si>
    <t>CURVA EM COBRE, DN 15 MM, 45 GRAUS, SEM ANEL DE SOLDA, BOLSA X BOLSA, INSTALADO EM RAMAL DE DISTRIBUIÇÃO DE HIDRÁULICA PREDIAL - FORNECIMENTO E INSTALAÇÃO. AF_04/2022</t>
  </si>
  <si>
    <t>COTOVELO EM BRONZE/LATÃO, DN 15 MM X 1/2", 90 GRAUS, SEM ANEL DE SOLDA, BOLSA X ROSCA F, INSTALADO EM RAMAL DE DISTRIBUIÇÃO DE HIDRÁULICA PREDIAL - FORNECIMENTO E INSTALAÇÃO. AF_04/2022</t>
  </si>
  <si>
    <t>CURVA EM COBRE, DN 22 MM, 45 GRAUS, SEM ANEL DE SOLDA, BOLSA X BOLSA, INSTALADO EM RAMAL DE DISTRIBUIÇÃO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</si>
  <si>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</si>
  <si>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3/4", 90 GRAUS, SEM ANEL DE SOLDA, BOLSA X ROSCA F, INSTALADO EM RAMAL DE DISTRIBUIÇÃO DE HIDRÁULICA PREDIAL - FORNECIMENTO E INSTALAÇÃO. AF_04/2022</t>
  </si>
  <si>
    <t>CURVA EM COBRE, DN 28 MM, 45 GRAUS, SEM ANEL DE SOLDA, BOLSA X BOLSA, INSTALADO EM RAMAL DE DISTRIBUIÇÃO DE HIDRÁULICA PREDIAL - FORNECIMENTO E INSTALAÇÃO. AF_04/2022</t>
  </si>
  <si>
    <t>LUVA PASSANTE EM COBRE, DN 15 MM, SEM ANEL DE SOLDA, INSTALADO EM RAMAL DE DISTRIBUIÇÃO DE HIDRÁULICA PREDIAL - FORNECIMENTO E INSTALAÇÃO. AF_04/2022</t>
  </si>
  <si>
    <t>CONECTOR EM BRONZE/LATÃO, DN 15 MM X 1/2", SEM ANEL DE SOLDA, BOLSA X ROSCA F, INSTALADO EM RAMAL DE DISTRIBUIÇÃO DE HIDRÁULICA PREDIAL - FORNECIMENTO E INSTALAÇÃO. AF_04/2022</t>
  </si>
  <si>
    <t>CURVA DE TRANSPOSIÇÃO EM BRONZE/LATÃO, DN 15 MM, SEM ANEL DE SOLDA, BOLSA X BOLSA, INSTALADO EM RAMAL DE DISTRIBUIÇÃO DE HIDRÁULICA PREDIAL - FORNECIMENTO E INSTALAÇÃO. AF_04/2022</t>
  </si>
  <si>
    <t>JUNTA DE EXPANSÃO EM COBRE, DN 15 MM, PONTA X PONTA, INSTALADO EM RAMAL DE DISTRIBUIÇÃO DE HIDRÁULICA PREDIAL - FORNECIMENTO E INSTALAÇÃO. AF_04/2022</t>
  </si>
  <si>
    <t>LUVA PASSANTE EM COBRE, DN 22 MM, SEM ANEL DE SOLDA, INSTALADO EM RAMAL DE DISTRIBUIÇÃO DE HIDRÁULICA PREDIAL - FORNECIMENTO E INSTALAÇÃO. AF_04/2022</t>
  </si>
  <si>
    <t>BUCHA DE REDUÇÃO EM COBRE, DN 22 MM X 15 MM, SEM ANEL DE SOLDA, PONTA X BOLSA, INSTALADO EM RAMAL DE DISTRIBUIÇÃO DE HIDRÁULICA PREDIAL - FORNECIMENTO E INSTALAÇÃO. AF_04/2022</t>
  </si>
  <si>
    <t>JUNTA DE EXPANSÃO EM COBRE, DN 22 MM, PONTA X PONTA, INSTALADO EM RAMAL DE DISTRIBUIÇÃO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</si>
  <si>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</si>
  <si>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3/4", SEM ANEL DE SOLDA, BOLSA X ROSCA F, INSTALADO EM RAMAL DE DISTRIBUIÇÃO DE HIDRÁULICA PREDIAL - FORNECIMENTO E INSTALAÇÃO. AF_04/2022</t>
  </si>
  <si>
    <t>CURVA DE TRANSPOSIÇÃO EM BRONZE/LATÃO, DN 22 MM, SEM ANEL DE SOLDA, BOLSA X BOLSA, INSTALADO EM RAMAL DE DISTRIBUIÇÃO DE HIDRÁULICA PREDIAL - FORNECIMENTO E INSTALAÇÃO. AF_04/2022</t>
  </si>
  <si>
    <t>LUVA PASSANTE EM COBRE, DN 28 MM, SEM ANEL DE SOLDA, INSTALADO EM RAMAL DE DISTRIBUIÇÃO DE HIDRÁULICA PREDIAL - FORNECIMENTO E INSTALAÇÃO. AF_04/2022</t>
  </si>
  <si>
    <t>BUCHA DE REDUÇÃO EM COBRE, DN 28 MM X 22 MM, SEM ANEL DE SOLDA, INSTALADO EM RAMAL DE DISTRIBUIÇÃO DE HIDRÁULICA PREDIAL - FORNECIMENTO E INSTALAÇÃO. AF_04/2022</t>
  </si>
  <si>
    <t>JUNTA DE EXPANSÃO EM COBRE, DN 28 MM, PONTA X PONTA, INSTALADO EM RAMAL DE DISTRIBUIÇÃO DE HIDRÁULICA PREDIAL - FORNECIMENTO E INSTALAÇÃO. AF_04/2022</t>
  </si>
  <si>
    <t>CONECTOR EM BRONZE/LATÃO, DN 28 MM X 1/2", SEM ANEL DE SOLDA, BOLSA X ROSCA F, INSTALADO EM RAMAL DE DISTRIBUIÇÃO DE HIDRÁULICA PREDIAL - FORNECIMENTO E INSTALAÇÃO. AF_04/2022</t>
  </si>
  <si>
    <t>CURVA DE TRANSPOSIÇÃO EM BRONZE/LATÃO, DN 28 MM, SEM ANEL DE SOLDA, BOLSA X BOLSA, INSTALADO EM RAMAL DE DISTRIBUIÇÃO DE HIDRÁULICA PREDIAL - FORNECIMENTO E INSTALAÇÃO. AF_04/2022</t>
  </si>
  <si>
    <t>CURVA EM COBRE, DN 15 MM, 45 GRAUS, SEM ANEL DE SOLDA, BOLSA X BOLSA, INSTALADO EM RAMAL E SUB-RAMAL DE HIDRÁULICA PREDIAL - FORNECIMENTO E INSTALAÇÃO. AF_04/2022</t>
  </si>
  <si>
    <t>COTOVELO EM BRONZE/LATÃO, DN 15 MM X 1/2", 90 GRAUS, SEM ANEL DE SOLDA, BOLSA X ROSCA F, INSTALADO EM RAMAL E SUB-RAMAL DE HIDRÁULICA PREDIAL - FORNECIMENTO E INSTALAÇÃO. AF_04/2022</t>
  </si>
  <si>
    <t>CURVA EM COBRE, DN 22 MM, 45 GRAUS, SEM ANEL DE SOLDA, BOLSA X BOLSA, INSTALADO EM RAMAL E SUB-RAMAL DE HIDRÁULICA PREDIAL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</si>
  <si>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</si>
  <si>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RAMAL E SUB-RAMAL DE HIDRÁULICA PREDIAL - FORNECIMENTO E INSTALAÇÃO. AF_04/2022</t>
  </si>
  <si>
    <t>CURVA EM COBRE, DN 28 MM, 45 GRAUS, SEM ANEL DE SOLDA, BOLSA X BOLSA, INSTALADO EM RAMAL E SUB-RAMAL DE HIDRÁULICA PREDIAL - FORNECIMENTO E INSTALAÇÃO. AF_04/2022</t>
  </si>
  <si>
    <t>LUVA PASSANTE EM COBRE, DN 15 MM, SEM ANEL DE SOLDA, INSTALADO EM RAMAL E SUB-RAMAL DE HIDRÁULICA PREDIAL - FORNECIMENTO E INSTALAÇÃO. AF_04/2022</t>
  </si>
  <si>
    <t>CONECTOR EM BRONZE/LATÃO, DN 15 MM X 1/2", SEM ANEL DE SOLDA, BOLSA X ROSCA F, INSTALADO EM RAMAL E SUB-RAMAL DE HIDRÁULICA PREDIAL - FORNECIMENTO E INSTALAÇÃO. AF_04/2022</t>
  </si>
  <si>
    <t>CURVA DE TRANSPOSIÇÃO EM BRONZE/LATÃO, DN 15 MM, SEM ANEL DE SOLDA, BOLSA X BOLSA, INSTALADO EM RAMAL E SUB-RAMAL DE HIDRÁULICA PREDIAL - FORNECIMENTO E INSTALAÇÃO. AF_04/2022</t>
  </si>
  <si>
    <t>JUNTA DE EXPANSÃO EM COBRE, DN 15 MM, PONTA X PONTA, INSTALADO EM RAMAL E SUB-RAMAL DE HIDRÁULICA PREDIAL - FORNECIMENTO E INSTALAÇÃO. AF_04/2022</t>
  </si>
  <si>
    <t>LUVA PASSANTE EM COBRE, DN 22 MM, SEM ANEL DE SOLDA, INSTALADO EM RAMAL E SUB-RAMAL DE HIDRÁULICA PREDIAL - FORNECIMENTO E INSTALAÇÃO. AF_04/2022</t>
  </si>
  <si>
    <t>BUCHA DE REDUÇÃO EM COBRE, DN 22 MM X 15 MM, SEM ANEL DE SOLDA, PONTA X BOLSA, INSTALADO EM RAMAL E SUB-RAMAL DE HIDRÁULICA PREDIAL - FORNECIMENTO E INSTALAÇÃO. AF_04/2022</t>
  </si>
  <si>
    <t>JUNTA DE EXPANSÃO EM COBRE, DN 22 MM, PONTA X PONTA, INSTALADO EM RAMAL E SUB-RAMAL DE HIDRÁULICA PREDIAL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</si>
  <si>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</si>
  <si>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RAMAL E SUB-RAMAL DE HIDRÁULICA PREDIAL - FORNECIMENTO E INSTALAÇÃO. AF_04/2022</t>
  </si>
  <si>
    <t>CURVA DE TRANSPOSIÇÃO EM BRONZE/LATÃO, DN 22 MM, SEM ANEL DE SOLDA, BOLSA X BOLSA, INSTALADO EM RAMAL E SUB-RAMAL DE HIDRÁULICA PREDIAL - FORNECIMENTO E INSTALAÇÃO. AF_04/2022</t>
  </si>
  <si>
    <t>CONECTOR EM BRONZE/LATÃO, DN 28 MM X 1/2", SEM ANEL DE SOLDA, BOLSA X ROSCA F, INSTALADO EM RAMAL E SUB-RAMAL DE HIDRÁULICA PREDIAL - FORNECIMENTO E INSTALAÇÃO. AF_04/2022</t>
  </si>
  <si>
    <t>CURVA DE TRANSPOSIÇÃO EM BRONZE/LATÃO, DN 28 MM, SEM ANEL DE SOLDA, BOLSA X BOLSA, INSTALADO EM RAMAL E SUB-RAMAL DE HIDRÁULICA PREDIAL - FORNECIMENTO E INSTALAÇÃO. AF_04/2022</t>
  </si>
  <si>
    <t>JUNTA DE EXPANSÃO EM COBRE, DN 28 MM, PONTA X PONTA, INSTALADO EM RAMAL E SUB-RAMAL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</si>
  <si>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</si>
  <si>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</si>
  <si>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CURVA EM COBRE, DN 22 MM, 45 GRAUS, SEM ANEL DE SOLDA, BOLSA X BOLSA, INSTALADO EM PRUMADA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</si>
  <si>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</si>
  <si>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3/4", 90 GRAUS, SEM ANEL DE SOLDA, BOLSA X ROSCA F, INSTALADO EM PRUMADA DE HIDRÁULICA PREDIAL - FORNECIMENTO E INSTALAÇÃO. AF_04/2022</t>
  </si>
  <si>
    <t>CURVA EM COBRE, DN 28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</si>
  <si>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</si>
  <si>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</si>
  <si>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</si>
  <si>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BUCHA DE REDUÇÃO EM COBRE, DN 28 MM X 22 MM, SEM ANEL DE SOLDA, INSTALADO EM RAMAL E SUB-RAMAL DE HIDRÁULICA PREDIAL - FORNECIMENTO E INSTALAÇÃO. AF_04/2022</t>
  </si>
  <si>
    <t>CONECTOR EM BRONZE/LATÃO, DN 22 MM X 1/2", SEM ANEL DE SOLDA, BOLSA X ROSCA F, INSTALADO EM PRUMADA DE HIDRÁULICA PREDIAL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</si>
  <si>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</si>
  <si>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</si>
  <si>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</si>
  <si>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</si>
  <si>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</si>
  <si>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</si>
  <si>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</si>
  <si>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</si>
  <si>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</si>
  <si>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</si>
  <si>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</si>
  <si>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</si>
  <si>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</si>
  <si>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</si>
  <si>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</si>
  <si>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</si>
  <si>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</si>
  <si>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</si>
  <si>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</si>
  <si>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</si>
  <si>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</si>
  <si>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</si>
  <si>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</si>
  <si>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</si>
  <si>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</si>
  <si>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</si>
  <si>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</si>
  <si>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</si>
  <si>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</si>
  <si>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</si>
  <si>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</si>
  <si>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</si>
  <si>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</si>
  <si>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</si>
  <si>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</si>
  <si>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</si>
  <si>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</si>
  <si>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</si>
  <si>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</si>
  <si>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</si>
  <si>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</si>
  <si>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</si>
  <si>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</si>
  <si>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</si>
  <si>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</si>
  <si>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</si>
  <si>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</si>
  <si>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</si>
  <si>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</si>
  <si>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</si>
  <si>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</si>
  <si>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</si>
  <si>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</si>
  <si>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</si>
  <si>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</si>
  <si>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</si>
  <si>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</si>
  <si>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</si>
  <si>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</si>
  <si>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</si>
  <si>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</si>
  <si>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</si>
  <si>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</si>
  <si>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</si>
  <si>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</si>
  <si>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</si>
  <si>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</si>
  <si>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</si>
  <si>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</si>
  <si>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</si>
  <si>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</si>
  <si>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</si>
  <si>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</si>
  <si>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</si>
  <si>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</si>
  <si>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</si>
  <si>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</si>
  <si>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</si>
  <si>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</si>
  <si>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TAMPA CIRCULAR PARA ESGOTO E DRENAGEM, EM CONCRETO PRÉ-MOLDADO, DIÂMETRO INTERNO = 0,60 M E ALTURA = 0,10 M. AF_12/2020</t>
  </si>
  <si>
    <t>AQUECEDOR SOLAR COMPACTO, KIT PARA 1 COLETOR SOLAR EM VIDRO TEMPERADO E SERPENTINA EM TUBO DE COBRE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</si>
  <si>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</si>
  <si>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</si>
  <si>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</si>
  <si>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</si>
  <si>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</si>
  <si>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</si>
  <si>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</si>
  <si>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</si>
  <si>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</si>
  <si>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</si>
  <si>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</si>
  <si>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</si>
  <si>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</si>
  <si>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</si>
  <si>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</si>
  <si>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</si>
  <si>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</si>
  <si>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</si>
  <si>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</si>
  <si>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</si>
  <si>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</si>
  <si>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</si>
  <si>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</si>
  <si>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</si>
  <si>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</si>
  <si>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</si>
  <si>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</si>
  <si>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</si>
  <si>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EXECUÇÃO DE PAVIMENTO DE CONCRETO SIMPLES (PCS), FCK = 40 MPA, ESPESSURA DE 15,0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</si>
  <si>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</si>
  <si>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</si>
  <si>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</si>
  <si>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</si>
  <si>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</si>
  <si>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PAVIMENTO DE CONCRETO ARMADO (PCA), FCK = 30 MPA, ESPESSURA DE 15,0 CM. AF_04/2022</t>
  </si>
  <si>
    <t>EXECUÇÃO DE PAVIMENTO DE CONCRETO ARMADO (PCA), FCK = 30 MPA, ESPESSURA DE 17,5 CM. AF_04/2022</t>
  </si>
  <si>
    <t>APLICAÇÃO DE LONA PLÁSTICA PARA EXECUÇÃO DE PAVIMENTOS DE CONCRETO. AF_04/2022</t>
  </si>
  <si>
    <t>EXECUÇÃO DE JUNTAS DE CONTRAÇÃO PARA PAVIMENTOS DE CONCRETO. AF_04/2022</t>
  </si>
  <si>
    <t>APLICAÇÃO DE GRAXA EM BARRAS DE TRANSFERÊNCIA PARA EXECUÇÃO DE PAVIMENTO DE CONCRETO.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</si>
  <si>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</si>
  <si>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</si>
  <si>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</si>
  <si>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</si>
  <si>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</si>
  <si>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</si>
  <si>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</si>
  <si>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</si>
  <si>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</si>
  <si>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</si>
  <si>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</si>
  <si>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</si>
  <si>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</si>
  <si>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</si>
  <si>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SINALIZACAO HORIZONTAL/VERTICAL</t>
  </si>
  <si>
    <t>0249</t>
  </si>
  <si>
    <t>FORNECIMENTO E INSTALAÇÃO DE SUPORTE DE MADEIRA PARA PLACAS DE SINALIZAÇÃO, EM SOLO, COM H= DE 2,0 M E SEÇÃO DE 7,5 X 7,5 CM.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</si>
  <si>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</si>
  <si>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</si>
  <si>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APLICAÇÃO MASSA ACRÍLICA PARA MADEIRA, PARA PINTURA COM TINTA DE ACABAMENTO (PIGMENTADA). AF_01/2021</t>
  </si>
  <si>
    <t>PAR DE TABELAS DE BASQUETE DE COMPENSADO NAVAL, COM AROS E REDES - FORNECIMENTO E INSTALAÇÃO. AF_03/2022</t>
  </si>
  <si>
    <t>TELHAMENTO COM TELHA ESTRUTURAL DE FIBROCIMENTO E= 8 MM, COM ATÉ 2 ÁGUAS, INCLUSO IÇAMENTO. AF_07/2019_PS</t>
  </si>
  <si>
    <t>TRAMA DE AÇO COMPOSTA POR TERÇAS PARA TELHADOS DE ATÉ 2 ÁGUAS PARA TELHA ONDULADA DE FIBROCIMENTO, METÁLICA, PLÁSTICA OU TERMOACÚSTICA, INCLUSO TRANSPORTE VERTICAL (EM KG). AF_07/2019</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</si>
  <si>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</si>
  <si>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</si>
  <si>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</si>
  <si>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</si>
  <si>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</si>
  <si>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</si>
  <si>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TUBO DE PVC CORRUGADO RÍGIDO PERFURADO, DN 100 MM, PARA DRENO - FORNECIMENTO E ASSENTAMENTO. AF_07/2021</t>
  </si>
  <si>
    <t>CAIXA ENTERRADA DISTRIBUIDORA DE VAZÃO (SUMIDOUROS MÚLTIPLOS), RETANGULAR, EM ALVENARIA COM TIJOLOS MACIÇOS, DIMENSÕES INTERNAS: 0,60 X 0,60 X H=0,50 M. AF_12/2020</t>
  </si>
  <si>
    <t>CAIXA ENTERRADA DISTRIBUIDORA DE VAZÃO (SUMIDOUROS MÚLTIPLOS), RETANGULAR, EM ALVENARIA COM BLOCOS DE CONCRETO, DIMENSÕES INTERNAS: 0,60 X 0,60 X H=0,50 M. AF_12/2020</t>
  </si>
  <si>
    <t>CAIXA ENTERRADA DISTRIBUIDORA DE VAZÃO (SUMIDOUROS MÚLTIPLOS), RETANGULAR, EM CONCRETO PRÉ-MOLDADO, DIMENSÕES INTERNAS: 0,60 X 0,60 X H=0,50 M. AF_12/2020</t>
  </si>
  <si>
    <t>GUARDA-CORPO PANORÂMICO COM PERFIS DE ALUMÍNIO E VIDRO LAMINADO 8 MM, FIXADO COM CHUMBADOR MECÂNICO. AF_04/2019_PS</t>
  </si>
  <si>
    <t>INSTALAÇÃO DE VIDRO LISO INCOLOR, E = 3 MM, EM ESQUADRIA DE ALUMÍNIO OU PVC, FIXADO COM BAGUETE. AF_01/2021_PS</t>
  </si>
  <si>
    <t>INSTALAÇÃO DE VIDRO LISO INCOLOR, E = 4 MM, EM ESQUADRIA DE ALUMÍNIO OU PVC, FIXADO COM BAGUETE. AF_01/2021_PS</t>
  </si>
  <si>
    <t>INSTALAÇÃO DE VIDRO LISO FUME, E = 4 MM, EM ESQUADRIA DE ALUMÍNIO OU PVC, FIXADO COM BAGUETE. AF_01/2021_PS</t>
  </si>
  <si>
    <t>INSTALAÇÃO DE VIDRO LISO INCOLOR, E = 5 MM, EM ESQUADRIA DE ALUMÍNIO OU PVC, FIXADO COM BAGUETE. AF_01/2021_PS</t>
  </si>
  <si>
    <t>INSTALAÇÃO DE VIDRO LISO FUME, E = 5 MM, EM ESQUADRIA DE ALUMÍNIO OU PVC, FIXADO COM BAGUETE. AF_01/2021_PS</t>
  </si>
  <si>
    <t>INSTALAÇÃO DE VIDRO LISO INCOLOR, E = 6 MM, EM ESQUADRIA DE ALUMÍNIO OU PVC, FIXADO COM BAGUETE. AF_01/2021_PS</t>
  </si>
  <si>
    <t>INSTALAÇÃO DE VIDRO LISO FUME, E = 6 MM, EM ESQUADRIA DE ALUMÍNIO OU PVC, FIXADO COM BAGUETE. AF_01/2021_PS</t>
  </si>
  <si>
    <t>INSTALAÇÃO DE VIDRO LISO INCOLOR, E = 8 MM, EM ESQUADRIA DE ALUMÍNIO OU PVC, FIXADO COM BAGUETE. AF_01/2021_PS</t>
  </si>
  <si>
    <t>INSTALAÇÃO DE VIDRO LISO INCOLOR, E = 10 MM, EM ESQUADRIA DE ALUMÍNIO OU PVC, FIXADO COM BAGUETE. AF_01/2021_PS</t>
  </si>
  <si>
    <t>INSTALAÇÃO DE VIDRO IMPRESSO, E = 4 MM, EM ESQUADRIA DE ALUMÍNIO OU PVC, FIXADO COM BAGUETE. AF_01/2021_PS</t>
  </si>
  <si>
    <t>INSTALAÇÃO DE VIDRO ARAMADO, E = 6 MM, EM ESQUADRIA DE ALUMÍNIO OU PVC, FIXADO COM BAGUETE. AF_01/2021_PS</t>
  </si>
  <si>
    <t>INSTALAÇÃO DE VIDRO ARAMADO, E = 7 MM, EM ESQUADRIA DE ALUMÍNIO OU PVC, FIXADO COM BAGUETE. AF_01/2021_PS</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</si>
  <si>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</si>
  <si>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</si>
  <si>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</si>
  <si>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AF_01/2021_PS</t>
  </si>
  <si>
    <t>INSTALAÇÃO DE VIDRO TEMPERADO, E = 8 MM, ENCAIXADO EM PERFIL U. AF_01/2021_PS</t>
  </si>
  <si>
    <t>INSTALAÇÃO DE VIDRO TEMPERADO, E = 10 MM, ENCAIXADO EM PERFIL U. AF_01/2021_PS</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</si>
  <si>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</si>
  <si>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</si>
  <si>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</si>
  <si>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</si>
  <si>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</si>
  <si>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</si>
  <si>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</si>
  <si>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</si>
  <si>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</si>
  <si>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</si>
  <si>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</si>
  <si>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</si>
  <si>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</si>
  <si>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</si>
  <si>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</si>
  <si>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</si>
  <si>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CORTE E DOBRA DE AÇO CA-50, DIÂMETRO DE 25,0 MM. AF_06/2022</t>
  </si>
  <si>
    <t>CORTE E DOBRA DE AÇO CA-60, DIÂMETRO DE 4,2 MM. AF_06/2022</t>
  </si>
  <si>
    <t>CORTE E DOBRA DE AÇO CA-60, DIÂMETRO DE 5,0 MM. AF_06/2022</t>
  </si>
  <si>
    <t>CORTE E DOBRA DE AÇO CA-50, DIÂMETRO DE 6,3 MM. AF_06/2022</t>
  </si>
  <si>
    <t>CORTE E DOBRA DE AÇO CA-50,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</si>
  <si>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</si>
  <si>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</si>
  <si>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</si>
  <si>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</si>
  <si>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CA-25, DIÂMETRO DE 6,3 MM. AF_06/2022</t>
  </si>
  <si>
    <t>CORTE E DOBRA DE AÇO CA-25, DIÂMETRO DE 8,0 MM.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</si>
  <si>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</si>
  <si>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</si>
  <si>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</si>
  <si>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</si>
  <si>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</si>
  <si>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ARMAÇÃO UTILIZANDO AÇO CA-25 DE 6,3 MM - MONTAGEM. AF_06/2022</t>
  </si>
  <si>
    <t>ARMAÇÃO UTILIZANDO AÇO CA-25 DE 8,0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</si>
  <si>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</si>
  <si>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</si>
  <si>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</si>
  <si>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</si>
  <si>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</si>
  <si>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DE ESTRUTURAS DIVERSAS DE CONCRETO ARMADO, EXCETO VIGAS, PILARES, LAJES E FUNDAÇÕES, UTILIZANDO AÇO CA-60 DE 5,0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</si>
  <si>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</si>
  <si>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</si>
  <si>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</si>
  <si>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</si>
  <si>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</si>
  <si>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</si>
  <si>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</si>
  <si>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MONTAGEM DE ARMADURA DE ESTACAS, DIÂMETRO = 8,0 MM. AF_09/2021_PS</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</si>
  <si>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</si>
  <si>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</si>
  <si>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</si>
  <si>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</si>
  <si>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</si>
  <si>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</si>
  <si>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TRANSVERSAL DE ESTACAS DE SEÇÃO CIRCULAR, DIÂMETRO = 5,0 MM. AF_09/2021_PS</t>
  </si>
  <si>
    <t>MONTAGEM DE ARMADURA TRANSVERSAL DE ESTACAS DE SEÇÃO CIRCULAR, DIÂMETRO = 6,30 MM. AF_09/2021_PS</t>
  </si>
  <si>
    <t>MONTAGEM DE ARMADURA TRANVERSAL DE ESTACAS DE SEÇÃO RETANGULAR, DIÂMETRO = 5,0 MM. AF_09/2021_PS</t>
  </si>
  <si>
    <t>MONTAGEM DE ARMADURA TRANSVERSAL DE ESTACAS DE SEÇÃO RETANGULAR, DIÂMETRO = 6,30 MM. AF_09/2021_PS</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</si>
  <si>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</si>
  <si>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</si>
  <si>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</si>
  <si>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</si>
  <si>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</si>
  <si>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</si>
  <si>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</si>
  <si>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</si>
  <si>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ESTRUTURA TRELIÇADA DE COBERTURA, TIPO ARCO, COM LIGAÇÕES SOLDADAS, INCLUSOS PERFIS METÁLICOS, CHAPAS METÁLICAS, MÃO DE OBRA E TRANSPORTE COM GUINDASTE - FORNECIMENTO E INSTALAÇÃO. AF_01/2020_PSA</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</si>
  <si>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</si>
  <si>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</si>
  <si>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</si>
  <si>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</si>
  <si>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</si>
  <si>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</si>
  <si>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</si>
  <si>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</si>
  <si>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</si>
  <si>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</si>
  <si>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</si>
  <si>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</si>
  <si>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CONDULETE DE PVC, TIPO E, PARA ELETRODUTO DE PVC SOLDÁVEL DN 20 MM (1/2''), APARENTE - FORNECIMENTO E INSTALAÇÃO. AF_10/2022</t>
  </si>
  <si>
    <t>CONDULETE DE ALUMÍNIO, TIPO B, PARA ELETRODUTO DE AÇO GALVANIZADO DN 20 MM (3/4''), APARENTE - FORNECIMENTO E INSTALAÇÃO. AF_10/2022</t>
  </si>
  <si>
    <t>CONDULETE DE ALUMÍNIO, TIPO C, PARA ELETRODUTO DE AÇO GALVANIZADO DN 20 MM (3/4''), APARENTE - FORNECIMENTO E INSTALAÇÃO. AF_10/2022</t>
  </si>
  <si>
    <t>CONDULETE DE ALUMÍNIO, TIPO E, PARA ELETRODUTO DE AÇO GALVANIZADO DN 20 MM (3/4''), APARENTE - FORNECIMENTO E INSTALAÇÃO. AF_10/2022</t>
  </si>
  <si>
    <t>CONDULETE DE ALUMÍNIO, TIPO B, PARA ELETRODUTO DE AÇO GALVANIZADO DN 25 MM (1''), APARENTE - FORNECIMENTO E INSTALAÇÃO. AF_10/2022</t>
  </si>
  <si>
    <t>CONDULETE DE ALUMÍNIO, TIPO C, PARA ELETRODUTO DE AÇO GALVANIZADO DN 25 MM (1''), APARENTE - FORNECIMENTO E INSTALAÇÃO. AF_10/2022</t>
  </si>
  <si>
    <t>CONDULETE DE ALUMÍNIO, TIPO E, ELETRODUTO DE AÇO GALVANIZADO DN 25 MM (1''), APARENTE - FORNECIMENTO E INSTALAÇÃO. AF_10/2022</t>
  </si>
  <si>
    <t>CONDULETE DE ALUMÍNIO, TIPO E, PARA ELETRODUTO DE AÇO GALVANIZADO DN 32 MM (1 1/4''), APARENTE - FORNECIMENTO E INSTALAÇÃO. AF_10/2022</t>
  </si>
  <si>
    <t>CONDULETE DE ALUMÍNIO, TIPO LR, PARA ELETRODUTO DE AÇO GALVANIZADO DN 20 MM (3/4''), APARENTE - FORNECIMENTO E INSTALAÇÃO. AF_10/2022</t>
  </si>
  <si>
    <t>CONDULETE DE ALUMÍNIO, TIPO LR, PARA ELETRODUTO DE AÇO GALVANIZADO DN 25 MM (1''), APARENTE - FORNECIMENTO E INSTALAÇÃO. AF_10/2022</t>
  </si>
  <si>
    <t>CONDULETE DE ALUMÍNIO, TIPO LR, PARA ELETRODUTO DE AÇO GALVANIZADO DN 32 MM (1 1/4''), APARENTE - FORNECIMENTO E INSTALAÇÃO. AF_10/2022</t>
  </si>
  <si>
    <t>CONDULETE DE ALUMÍNIO, TIPO T, PARA ELETRODUTO DE AÇO GALVANIZADO DN 20 MM (3/4''), APARENTE - FORNECIMENTO E INSTALAÇÃO. AF_10/2022</t>
  </si>
  <si>
    <t>CONDULETE DE ALUMÍNIO, TIPO T, PARA ELETRODUTO DE AÇO GALVANIZADO DN 25 MM (1''), APARENTE - FORNECIMENTO E INSTALAÇÃO. AF_10/2022</t>
  </si>
  <si>
    <t>CONDULETE DE ALUMÍNIO, TIPO T, PARA ELETRODUTO DE AÇO GALVANIZADO DN 32 MM (1 1/4''), APARENTE - FORNECIMENTO E INSTALAÇÃO. AF_10/2022</t>
  </si>
  <si>
    <t>CONDULETE DE ALUMÍNIO, TIPO X, PARA ELETRODUTO DE AÇO GALVANIZADO DN 20 MM (3/4''), APARENTE - FORNECIMENTO E INSTALAÇÃO. AF_10/2022</t>
  </si>
  <si>
    <t>CONDULETE DE ALUMÍNIO, TIPO X, PARA ELETRODUTO DE AÇO GALVANIZADO DN 25 MM (1''), APARENTE - FORNECIMENTO E INSTALAÇÃO. AF_10/2022</t>
  </si>
  <si>
    <t>CONDULETE DE ALUMÍNIO, TIPO X, PARA ELETRODUTO DE AÇO GALVANIZADO DN 32 MM (1 1/4''), APARENTE - FORNECIMENTO E INSTALAÇÃO. AF_10/2022</t>
  </si>
  <si>
    <t>CONDULETE DE PVC, TIPO B, PARA ELETRODUTO DE PVC SOLDÁVEL DN 20 MM (1/2''), APARENTE - FORNECIMENTO E INSTALAÇÃO. AF_10/2022</t>
  </si>
  <si>
    <t>CONDULETE DE PVC, TIPO B, PARA ELETRODUTO DE PVC SOLDÁVEL DN 25 MM (3/4''), APARENTE - FORNECIMENTO E INSTALAÇÃO. AF_10/2022</t>
  </si>
  <si>
    <t>CONDULETE DE PVC, TIPO B, PARA ELETRODUTO DE PVC SOLDÁVEL DN 32 MM (1''), APARENTE - FORNECIMENTO E INSTALAÇÃO. AF_10/2022</t>
  </si>
  <si>
    <t>CONDULETE DE PVC, TIPO LL, PARA ELETRODUTO DE PVC SOLDÁVEL DN 20 MM (1/2''), APARENTE - FORNECIMENTO E INSTALAÇÃO. AF_10/2022</t>
  </si>
  <si>
    <t>CONDULETE DE PVC, TIPO LL, PARA ELETRODUTO DE PVC SOLDÁVEL DN 25 MM (3/4''), APARENTE - FORNECIMENTO E INSTALAÇÃO. AF_10/2022</t>
  </si>
  <si>
    <t>CONDULETE DE PVC, TIPO LL, PARA ELETRODUTO DE PVC SOLDÁVEL DN 32 MM (1''), APARENTE - FORNECIMENTO E INSTALAÇÃO. AF_10/2022</t>
  </si>
  <si>
    <t>CONDULETE DE PVC, TIPO LB, PARA ELETRODUTO DE PVC SOLDÁVEL DN 20 MM (1/2''), APARENTE - FORNECIMENTO E INSTALAÇÃO. AF_10/2022</t>
  </si>
  <si>
    <t>CONDULETE DE PVC, TIPO LB, PARA ELETRODUTO DE PVC SOLDÁVEL DN 25 MM (3/4''), APARENTE - FORNECIMENTO E INSTALAÇÃO. AF_10/2022</t>
  </si>
  <si>
    <t>CONDULETE DE PVC, TIPO LB, PARA ELETRODUTO DE PVC SOLDÁVEL DN 32 MM (1''), APARENTE - FORNECIMENTO E INSTALAÇÃO. AF_10/2022</t>
  </si>
  <si>
    <t>CONDULETE DE PVC, TIPO TB, PARA ELETRODUTO DE PVC SOLDÁVEL DN 20 MM (1/2''), APARENTE - FORNECIMENTO E INSTALAÇÃO. AF_10/2022</t>
  </si>
  <si>
    <t>CONDULETE DE PVC, TIPO TB, PARA ELETRODUTO DE PVC SOLDÁVEL DN 25 MM (3/4''), APARENTE - FORNECIMENTO E INSTALAÇÃO. AF_10/2022</t>
  </si>
  <si>
    <t>CONDULETE DE PVC, TIPO TB, PARA ELETRODUTO DE PVC SOLDÁVEL DN 32 MM (1''), APARENTE - FORNECIMENTO E INSTALAÇÃO. AF_10/2022</t>
  </si>
  <si>
    <t>CONDULETE DE PVC, TIPO X, PARA ELETRODUTO DE PVC SOLDÁVEL DN 20 MM (1/2''), APARENTE - FORNECIMENTO E INSTALAÇÃO. AF_10/2022</t>
  </si>
  <si>
    <t>CONDULETE DE PVC, TIPO X, PARA ELETRODUTO DE PVC SOLDÁVEL DN 32 MM (1''),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</si>
  <si>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</si>
  <si>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</si>
  <si>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</si>
  <si>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</si>
  <si>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</si>
  <si>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</si>
  <si>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</si>
  <si>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</si>
  <si>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</si>
  <si>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</si>
  <si>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</si>
  <si>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</si>
  <si>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</si>
  <si>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</si>
  <si>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</si>
  <si>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</si>
  <si>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</si>
  <si>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</si>
  <si>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</si>
  <si>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</si>
  <si>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</si>
  <si>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</si>
  <si>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</si>
  <si>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</si>
  <si>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</si>
  <si>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</si>
  <si>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</si>
  <si>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</si>
  <si>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</si>
  <si>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</si>
  <si>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</si>
  <si>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</si>
  <si>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</si>
  <si>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</si>
  <si>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</si>
  <si>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</si>
  <si>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</si>
  <si>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</si>
  <si>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</si>
  <si>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</si>
  <si>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</si>
  <si>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</si>
  <si>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</si>
  <si>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</si>
  <si>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</si>
  <si>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</si>
  <si>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</si>
  <si>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</si>
  <si>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</si>
  <si>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</si>
  <si>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EXTINTOR DE INCÊNDIO PORTÁTIL COM CARGA DE ÁGUA PRESSURIZADA DE 10 L, CLASSE A - FORNECIMENTO E INSTALAÇÃO. AF_10/2020_PE</t>
  </si>
  <si>
    <t>EXTINTOR DE INCÊNDIO PORTÁTIL COM CARGA DE CO2 DE 4 KG, CLASSE BC - FORNECIMENTO E INSTALAÇÃO. AF_10/2020_PE</t>
  </si>
  <si>
    <t>EXTINTOR DE INCÊNDIO PORTÁTIL COM CARGA DE CO2 DE 6 KG, CLASSE BC - FORNECIMENTO E INSTALAÇÃO. AF_10/2020_PE</t>
  </si>
  <si>
    <t>EXTINTOR DE INCÊNDIO PORTÁTIL COM CARGA DE PQS DE 4 KG, CLASSE BC - FORNECIMENTO E INSTALAÇÃO. AF_10/2020_PE</t>
  </si>
  <si>
    <t>EXTINTOR DE INCÊNDIO PORTÁTIL COM CARGA DE PQS DE 6 KG, CLASSE BC - FORNECIMENTO E INSTALAÇÃO. AF_10/2020_PE</t>
  </si>
  <si>
    <t>EXTINTOR DE INCÊNDIO PORTÁTIL COM CARGA DE PQS DE 8 KG, CLASSE BC - FORNECIMENTO E INSTALAÇÃO. AF_10/2020_PE</t>
  </si>
  <si>
    <t>EXTINTOR DE INCÊNDIO PORTÁTIL COM CARGA DE PQS DE 12 KG, CLASSE BC - FORNECIMENTO E INSTALAÇÃO. AF_10/2020_PE</t>
  </si>
  <si>
    <t>AR CONDICIONADO SPLIT INVERTER, HI-WALL (PAREDE), 9000 BTU/H, CICLO 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</si>
  <si>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</si>
  <si>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</si>
  <si>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INVERTER, HI-WALL (PAREDE), 12000 BTU/H, CICLO FRIO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</si>
  <si>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</si>
  <si>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</si>
  <si>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INVERTER, HI-WALL (PAREDE), 18000 BTU/H, CICLO 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</si>
  <si>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</si>
  <si>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</si>
  <si>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INVERTER, HI-WALL (PAREDE), 24000 BTU/H, CICLO 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</si>
  <si>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</si>
  <si>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</si>
  <si>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INVERTER, PISO TETO, 48000 BTU/H, CICLO FRIO - FORNECIMENTO E INSTALAÇÃO. AF_11/2021_PE</t>
  </si>
  <si>
    <t>AR CONDICIONADO SPLIT ON/OFF, PISO TETO, 48.000 BTU/H, CICLO FRIO - FORNECIMENTO E INSTALAÇÃO. AF_11/2021_PE</t>
  </si>
  <si>
    <t>AR CONDICIONADO SPLIT INVERTER, PISO TETO, APRESENTANDO ENTRE 54000 E 58000 BTU/H, CICLO FRIO - FORNECIMENTO E INSTALAÇÃO. AF_11/2021_PE</t>
  </si>
  <si>
    <t>AR CONDICIONADO SPLIT ON/OFF, PISO TETO, 60.000 BTU/H, CICLO FRIO - FORNECIMENTO E INSTALAÇÃO. AF_11/2021_PE</t>
  </si>
  <si>
    <t>AR CONDICIONADO SPLIT ON/OFF, CASSETE (TETO), FRIO 4 VIAS 18000 BTU/H - FORNECIMENTO E INSTALAÇÃO. AF_11/2021_PE</t>
  </si>
  <si>
    <t>AR CONDICIONADO SPLIT ON/OFF, CASSETE (TETO), 18000 BTU/H, CICLO QUENTE/FRIO - FORNECIMENTO E INSTALAÇÃO. AF_11/2021_PE</t>
  </si>
  <si>
    <t>AR CONDICIONADO SPLIT ON/OFF, CASSETE (TETO), FRIO 4 VIAS 24000 BTU/H - FORNECIMENTO E INSTALAÇÃO. AF_11/2021_PE</t>
  </si>
  <si>
    <t>AR CONDICIONADO SPLIT ON/OFF, CASSETE (TETO), 24000 BTU/H, CICLO QUENTE/FRIO - FORNECIMENTO E INSTALAÇÃO. AF_11/2021_PE</t>
  </si>
  <si>
    <t>AR CONDICIONADO SPLIT ON/OFF, CASSETE (TETO), FRIO 4 VIAS 36000 BTU/H - FORNECIMENTO E INSTALAÇÃO. AF_11/2021_PE</t>
  </si>
  <si>
    <t>AR CONDICIONADO SPLIT ON/OFF, CASSETE (TETO), 36000 BTU/H, CICLO QUENTE/FRIO - FORNECIMENTO E INSTALAÇÃO. AF_11/2021_PE</t>
  </si>
  <si>
    <t>AR CONDICIONADO SPLIT ON/OFF, CASSETE (TETO), FRIO 4 VIAS 48000 BTU/H - FORNECIMENTO E INSTALAÇÃO. AF_11/2021_PE</t>
  </si>
  <si>
    <t>AR CONDICIONADO SPLIT ON/OFF, CASSETE (TETO), 48000 BTU/H, CICLO QUENTE/FRIO - FORNECIMENTO E INSTALAÇÃO. AF_11/2021_PE</t>
  </si>
  <si>
    <t>AR CONDICIONADO SPLIT ON/OFF, CASSETE (TETO), FRIO 4 VIAS 60000 BTU/H - FORNECIMENTO E INSTALAÇÃO. AF_11/2021_PE</t>
  </si>
  <si>
    <t>AR CONDICIONADO SPLIT ON/OFF, CASSETE (TETO), 60000 BTU/H, CICLO QUENTE/FRIO - FORNECIMENTO E INSTALAÇÃO. AF_11/2021_PE</t>
  </si>
  <si>
    <t>AR CONDICIONADO SPLITÃO 10 TR - FORNECIMENTO E INSTALAÇÃO. AF_11/2021_PE</t>
  </si>
  <si>
    <t>AR CONDICIONADO SPLITÃO 15 TR - FORNECIMENTO E INSTALAÇÃO. AF_11/2021_PE</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</si>
  <si>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</si>
  <si>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</si>
  <si>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</si>
  <si>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</si>
  <si>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</si>
  <si>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CABO COAXIAL RG11 95% - FORNECIMENTO E INSTALAÇÃO. AF_11/2019</t>
  </si>
  <si>
    <t>CABO COAXIAL RG59 95% - FORNECIMENTO E INSTALAÇÃO. AF_11/2019</t>
  </si>
  <si>
    <t>RACK ABERTO EM COLUNA 44U PARA SERVIDOR - FORNECIMENTO E INSTALAÇÃO. AF_11/2019</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</si>
  <si>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</si>
  <si>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</si>
  <si>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RAMAL DE ENCAMINHAMENTO. AF_06/2022</t>
  </si>
  <si>
    <t>TUBO PVC, SÉRIE R, ÁGUA PLUVIAL, DN 100 MM, FORNECIDO E INSTALADO EM RAMAL DE ENCAMINHAMENTO. AF_06/2022</t>
  </si>
  <si>
    <t>TUBO PVC, SÉRIE R, ÁGUA PLUVIAL, DN 75 MM, FORNECIDO E INSTALADO EM CONDUTORES VERTICAIS DE ÁGUAS PLUVIAIS. AF_06/2022</t>
  </si>
  <si>
    <t>TUBO PVC, SÉRIE R, ÁGUA PLUVIAL, DN 100 MM, FORNECIDO E INSTALADO EM CONDUTORES VERTICAIS DE ÁGUAS PLUVIAIS. AF_06/2022</t>
  </si>
  <si>
    <t>TUBO PVC, SÉRIE R, ÁGUA PLUVIAL, DN 150 MM, FORNECIDO E INSTALADO EM CONDUTORES VERTICAIS DE ÁGUAS PLUVIAIS. AF_06/2022</t>
  </si>
  <si>
    <t>TUBO, CPVC, SOLDÁVEL, DN 15MM, INSTALADO EM RAMAL OU SUB-RAMAL DE ÁGUA - FORNECIMENTO E INSTALAÇÃO. AF_06/2022</t>
  </si>
  <si>
    <t>TUBO, CPVC, SOLDÁVEL, DN 22MM, INSTALADO EM RAMAL OU SUB-RAMAL DE ÁGUA - FORNECIMENTO E INSTALAÇÃO. AF_06/2022</t>
  </si>
  <si>
    <t>TUBO, CPVC, SOLDÁVEL, DN 28MM, INSTALADO EM RAMAL OU SUB-RAMAL DE ÁGUA - FORNECIMENTO E INSTALAÇÃO. AF_06/2022</t>
  </si>
  <si>
    <t>TUBO PVC, SERIE NORMAL, ESGOTO PREDIAL, DN 40 MM, FORNECIDO E INSTALADO EM RAMAL DE DESCARGA OU RAMAL DE ESGOTO SANITÁRIO. AF_08/2022</t>
  </si>
  <si>
    <t>TUBO PVC, SERIE NORMAL, ESGOTO PREDIAL, DN 50 MM, FORNECIDO E INSTALADO EM RAMAL DE DESCARGA OU RAMAL DE ESGOTO SANITÁRIO. AF_08/2022</t>
  </si>
  <si>
    <t>TUBO PVC, SERIE NORMAL, ESGOTO PREDIAL, DN 75 MM, FORNECIDO E INSTALADO EM RAMAL DE DESCARGA OU RAMAL DE ESGOTO SANITÁRIO. AF_08/2022</t>
  </si>
  <si>
    <t>TUBO PVC, SERIE NORMAL, ESGOTO PREDIAL, DN 100 MM, FORNECIDO E INSTALADO EM RAMAL DE DESCARGA OU RAMAL DE ESGOTO SANITÁRIO. AF_08/2022</t>
  </si>
  <si>
    <t>TUBO, CPVC, SOLDÁVEL, DN 22MM, INSTALADO EM RAMAL DE DISTRIBUIÇÃO DE ÁGUA - FORNECIMENTO E INSTALAÇÃO. AF_06/2022</t>
  </si>
  <si>
    <t>TUBO, CPVC, SOLDÁVEL, DN 28MM, INSTALADO EM RAMAL DE DISTRIBUIÇÃO DE ÁGUA - FORNECIMENTO E INSTALAÇÃO. AF_06/2022</t>
  </si>
  <si>
    <t>TUBO PVC, SERIE NORMAL, ESGOTO PREDIAL, DN 50 MM, FORNECIDO E INSTALADO EM PRUMADA DE ESGOTO SANITÁRIO OU VENTILAÇÃO. AF_08/2022</t>
  </si>
  <si>
    <t>TUBO PVC, SERIE NORMAL, ESGOTO PREDIAL, DN 75 MM,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</si>
  <si>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</si>
  <si>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</si>
  <si>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</si>
  <si>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CPVC, SOLDÁVEL, DN 42MM, INSTALADO EM RAMAL DE DISTRIBUIÇÃO DE ÁGUA - FORNECIMENTO E INSTALAÇÃO. AF_06/2022</t>
  </si>
  <si>
    <t>TUBO PVC, SÉRIE R, ÁGUA PLUVIAL, DN 150 MM, FORNECIDO E INSTALADO EM RAMAL DE ENCAMINHAMENTO. AF_06/2022</t>
  </si>
  <si>
    <t>TUBO, PPR, DN 20, CLASSE PN20, INSTALADO EM RAMAL OU SUB-RAMAL DE ÁGUA - FORNECIMENTO E INSTALAÇÃO. AF_08/2022</t>
  </si>
  <si>
    <t>TUBO, PPR, DN 20, CLASSE PN25, INSTALADO EM RAMAL OU SUB-RAMAL DE ÁGUA - FORNECIMENTO E INSTALAÇÃO. AF_08/2022</t>
  </si>
  <si>
    <t>JOELHO 90 GRAUS, PVC, SOLDÁVEL, DN 20MM, INSTALADO EM RAMAL OU SUB-RAMAL DE ÁGUA - FORNECIMENTO E INSTALAÇÃO. AF_06/2022</t>
  </si>
  <si>
    <t>JOELHO 45 GRAUS, PVC, SOLDÁVEL, DN 20MM, INSTALADO EM RAMAL OU SUB-RAMAL DE ÁGUA - FORNECIMENTO E INSTALAÇÃO. AF_06/2022</t>
  </si>
  <si>
    <t>CURVA 90 GRAUS, PVC, SOLDÁVEL, DN 20MM, INSTALADO EM RAMAL OU SUB-RAMAL DE ÁGUA - FORNECIMENTO E INSTALAÇÃO. AF_06/2022</t>
  </si>
  <si>
    <t>CURVA 45 GRAUS, PVC, SOLDÁVEL, DN 20MM, INSTALADO EM RAMAL OU SUB-RAMAL DE ÁGUA - FORNECIMENTO E INSTALAÇÃO. AF_06/2022</t>
  </si>
  <si>
    <t>JOELHO 90 GRAUS, PVC, SOLDÁVEL, DN 25MM, INSTALADO EM RAMAL OU SUB-RAMAL DE ÁGUA - FORNECIMENTO E INSTALAÇÃO. AF_06/2022</t>
  </si>
  <si>
    <t>JOELHO 45 GRAUS, PVC, SOLDÁVEL, DN 25MM, INSTALADO EM RAMAL OU SUB-RAMAL DE ÁGUA - FORNECIMENTO E INSTALAÇÃO. AF_06/2022</t>
  </si>
  <si>
    <t>CURVA 90 GRAUS, PVC, SOLDÁVEL, DN 25MM, INSTALADO EM RAMAL OU SUB-RAMAL DE ÁGUA - FORNECIMENTO E INSTALAÇÃO. AF_06/2022</t>
  </si>
  <si>
    <t>CURVA 45 GRAUS, PVC, SOLDÁVEL, DN 25MM, INSTALADO EM RAMAL OU SUB-RAMAL DE ÁGUA - FORNECIMENTO E INSTALAÇÃO. AF_06/2022</t>
  </si>
  <si>
    <t>JOELHO 90 GRAUS, PVC, SOLDÁVEL, DN 32MM, INSTALADO EM RAMAL OU SUB-RAMAL DE ÁGUA - FORNECIMENTO E INSTALAÇÃO. AF_06/2022</t>
  </si>
  <si>
    <t>JOELHO 45 GRAUS, PVC, SOLDÁVEL, DN 32MM, INSTALADO EM RAMAL OU SUB-RAMAL DE ÁGUA - FORNECIMENTO E INSTALAÇÃO. AF_06/2022</t>
  </si>
  <si>
    <t>CURVA 90 GRAUS, PVC, SOLDÁVEL, DN 32MM, INSTALADO EM RAMAL OU SUB-RAMAL DE ÁGUA - FORNECIMENTO E INSTALAÇÃO. AF_06/2022</t>
  </si>
  <si>
    <t>CURVA 45 GRAUS, PVC, SOLDÁVEL, DN 32MM, INSTALADO EM RAMAL OU SUB-RAMAL DE ÁGUA - FORNECIMENTO E INSTALAÇÃO. AF_06/2022</t>
  </si>
  <si>
    <t>LUVA, PVC, SOLDÁVEL, DN 20MM, INSTALADO EM RAMAL OU SUB-RAMAL DE ÁGUA - FORNECIMENTO E INSTALAÇÃO. AF_06/2022</t>
  </si>
  <si>
    <t>LUVA DE CORRER, PVC, SOLDÁVEL, DN 20MM, INSTALADO EM RAMAL OU SUB-RAMAL DE ÁGUA - FORNECIMENTO E INSTALAÇÃO. AF_06/2022</t>
  </si>
  <si>
    <t>LUVA DE REDUÇÃO, PVC, SOLDÁVEL, DN 25MM X 20MM, INSTALADO EM RAMAL OU SUB-RAMAL DE ÁGUA - FORNECIMENTO E INSTALAÇÃO. AF_06/2022</t>
  </si>
  <si>
    <t>LUVA COM BUCHA DE LATÃO, PVC, SOLDÁVEL, DN 20MM X 1/2", INSTALADO EM RAMAL OU SUB-RAMAL DE ÁGUA - FORNECIMENTO E INSTALAÇÃO. AF_06/2022</t>
  </si>
  <si>
    <t>UNIÃO, PVC, SOLDÁVEL, DN 20MM, INSTALADO EM RAMAL OU SUB-RAMAL DE ÁGUA - FORNECIMENTO E INSTALAÇÃO. AF_06/2022</t>
  </si>
  <si>
    <t>CURVA DE TRANSPOSIÇÃO, PVC, SOLDÁVEL, DN 20MM, INSTALADO EM RAMAL OU SUB-RAMAL DE ÁGUA - FORNECIMENTO E INSTALAÇÃO. AF_06/2022</t>
  </si>
  <si>
    <t>LUVA, PVC, SOLDÁVEL, DN 25MM, INSTALADO EM RAMAL OU SUB-RAMAL DE ÁGUA - FORNECIMENTO E INSTALAÇÃO. AF_06/2022</t>
  </si>
  <si>
    <t>LUVA DE REDUÇÃO, PVC, SOLDÁVEL, DN 32MM X 25MM, INSTALADO EM RAMAL OU SUB-RAMAL DE ÁGUA - FORNECIMENTO E INSTALAÇÃO. AF_06/2022</t>
  </si>
  <si>
    <t>UNIÃO, PVC, SOLDÁVEL, DN 25MM, INSTALADO EM RAMAL OU SUB-RAMAL DE ÁGUA - FORNECIMENTO E INSTALAÇÃO. AF_06/2022</t>
  </si>
  <si>
    <t>LUVA, PVC, SOLDÁVEL, DN 32MM, INSTALADO EM RAMAL OU SUB-RAMAL DE ÁGUA - FORNECIMENTO E INSTALAÇÃO. AF_06/2022</t>
  </si>
  <si>
    <t>UNIÃO, PVC, SOLDÁVEL, DN 32MM, INSTALADO EM RAMAL OU SUB-RAMAL DE ÁGUA - FORNECIMENTO E INSTALAÇÃO. AF_06/2022</t>
  </si>
  <si>
    <t>TE, PVC, SOLDÁVEL, DN 20MM, INSTALADO EM RAMAL OU SUB-RAMAL DE ÁGUA - FORNECIMENTO E INSTALAÇÃO. AF_06/2022</t>
  </si>
  <si>
    <t>TE, PVC, SOLDÁVEL, DN 25MM, INSTALADO EM RAMAL OU SUB-RAMAL DE ÁGUA - FORNECIMENTO E INSTALAÇÃO. AF_06/2022</t>
  </si>
  <si>
    <t>TÊ DE REDUÇÃO, PVC, SOLDÁVEL, DN 25MM X 20MM, INSTALADO EM RAMAL OU SUB-RAMAL DE ÁGUA - FORNECIMENTO E INSTALAÇÃO. AF_06/2022</t>
  </si>
  <si>
    <t>TE, PVC, SOLDÁVEL, DN 32MM, INSTALADO EM RAMAL OU SUB-RAMAL DE ÁGUA - FORNECIMENTO E INSTALAÇÃO. AF_06/2022</t>
  </si>
  <si>
    <t>TÊ DE REDUÇÃO, PVC, SOLDÁVEL, DN 32MM X 25MM, INSTALADO EM RAMAL OU SUB-RAMAL DE ÁGUA - FORNECIMENTO E INSTALAÇÃO. AF_06/2022</t>
  </si>
  <si>
    <t>JOELHO 90 GRAUS, PVC, SOLDÁVEL, DN 20MM, INSTALADO EM RAMAL DE DISTRIBUIÇÃO DE ÁGUA - FORNECIMENTO E INSTALAÇÃO. AF_06/2022</t>
  </si>
  <si>
    <t>JOELHO 45 GRAUS, PVC, SOLDÁVEL, DN 20MM, INSTALADO EM RAMAL DE DISTRIBUIÇÃO DE ÁGUA - FORNECIMENTO E INSTALAÇÃO. AF_06/2022</t>
  </si>
  <si>
    <t>CURVA 90 GRAUS, PVC, SOLDÁVEL, DN 20MM, INSTALADO EM RAMAL DE DISTRIBUIÇÃO DE ÁGUA - FORNECIMENTO E INSTALAÇÃO. AF_06/2022</t>
  </si>
  <si>
    <t>CURVA 45 GRAUS, PVC, SOLDÁVEL, DN 20MM, INSTALADO EM RAMAL DE DISTRIBUIÇÃO DE ÁGUA - FORNECIMENTO E INSTALAÇÃO. AF_06/2022</t>
  </si>
  <si>
    <t>JOELHO 90 GRAUS, PVC, SOLDÁVEL, DN 25MM, INSTALADO EM RAMAL DE DISTRIBUIÇÃO DE ÁGUA - FORNECIMENTO E INSTALAÇÃO. AF_06/2022</t>
  </si>
  <si>
    <t>JOELHO 45 GRAUS, PVC, SOLDÁVEL, DN 25MM, INSTALADO EM RAMAL DE DISTRIBUIÇÃO DE ÁGUA - FORNECIMENTO E INSTALAÇÃO. AF_06/2022</t>
  </si>
  <si>
    <t>CURVA 90 GRAUS, PVC, SOLDÁVEL, DN 25MM, INSTALADO EM RAMAL DE DISTRIBUIÇÃO DE ÁGUA - FORNECIMENTO E INSTALAÇÃO. AF_06/2022</t>
  </si>
  <si>
    <t>CURVA 45 GRAUS, PVC, SOLDÁVEL, DN 25MM, INSTALADO EM RAMAL DE DISTRIBUIÇÃO DE ÁGUA - FORNECIMENTO E INSTALAÇÃO. AF_06/2022</t>
  </si>
  <si>
    <t>JOELHO 90 GRAUS, PVC, SOLDÁVEL, DN 32MM, INSTALADO EM RAMAL DE DISTRIBUIÇÃO DE ÁGUA - FORNECIMENTO E INSTALAÇÃO. AF_06/2022</t>
  </si>
  <si>
    <t>JOELHO 45 GRAUS, PVC, SOLDÁVEL, DN 32MM, INSTALADO EM RAMAL DE DISTRIBUIÇÃO DE ÁGUA - FORNECIMENTO E INSTALAÇÃO. AF_06/2022</t>
  </si>
  <si>
    <t>CURVA 90 GRAUS, PVC, SOLDÁVEL, DN 32MM, INSTALADO EM RAMAL DE DISTRIBUIÇÃO DE ÁGUA - FORNECIMENTO E INSTALAÇÃO. AF_06/2022</t>
  </si>
  <si>
    <t>CURVA 45 GRAUS, PVC, SOLDÁVEL, DN 32MM, INSTALADO EM RAMAL DE DISTRIBUIÇÃO DE ÁGUA - FORNECIMENTO E INSTALAÇÃO. AF_06/2022</t>
  </si>
  <si>
    <t>LUVA, PVC, SOLDÁVEL, DN 20MM, INSTALADO EM RAMAL DE DISTRIBUIÇÃO DE ÁGUA - FORNECIMENTO E INSTALAÇÃO. AF_06/2022</t>
  </si>
  <si>
    <t>LUVA DE CORRER, PVC, SOLDÁVEL, DN 20MM, INSTALADO EM RAMAL DE DISTRIBUIÇÃO DE ÁGUA - FORNECIMENTO E INSTALAÇÃO. AF_06/2022</t>
  </si>
  <si>
    <t>LUVA DE REDUÇÃO, PVC, SOLDÁVEL, DN 25MM X 20MM, INSTALADO EM RAMAL DE DISTRIBUIÇÃO DE ÁGUA - FORNECIMENTO E INSTALAÇÃO. AF_06/2022</t>
  </si>
  <si>
    <t>UNIÃO, PVC, SOLDÁVEL, DN 20MM, INSTALADO EM RAMAL DE DISTRIBUIÇÃO DE ÁGUA - FORNECIMENTO E INSTALAÇÃO. AF_06/2022</t>
  </si>
  <si>
    <t>LUVA, PVC, SOLDÁVEL, DN 25MM, INSTALADO EM RAMAL DE DISTRIBUIÇÃO DE ÁGUA - FORNECIMENTO E INSTALAÇÃO. AF_06/2022</t>
  </si>
  <si>
    <t>LUVA DE CORRER, PVC, SOLDÁVEL, DN 25MM, INSTALADO EM RAMAL DE DISTRIBUIÇÃO DE ÁGUA - FORNECIMENTO E INSTALAÇÃO. AF_06/2022</t>
  </si>
  <si>
    <t>LUVA DE REDUÇÃO, PVC, SOLDÁVEL, DN 32MM X 25MM, INSTALADO EM RAMAL DE DISTRIBUIÇÃO DE ÁGUA - FORNECIMENTO E INSTALAÇÃO. AF_06/2022</t>
  </si>
  <si>
    <t>UNIÃO, PVC, SOLDÁVEL, DN 25MM, INSTALADO EM RAMAL DE DISTRIBUIÇÃO DE ÁGUA - FORNECIMENTO E INSTALAÇÃO. AF_06/2022</t>
  </si>
  <si>
    <t>LUVA, PVC, SOLDÁVEL, DN 32MM, INSTALADO EM RAMAL DE DISTRIBUIÇÃO DE ÁGUA - FORNECIMENTO E INSTALAÇÃO. AF_06/2022</t>
  </si>
  <si>
    <t>LUVA DE REDUÇÃO, PVC, SOLDÁVEL, DN 40MM X 32MM, INSTALADO EM RAMAL DE DISTRIBUIÇÃO DE ÁGUA - FORNECIMENTO E INSTALAÇÃO. AF_06/2022</t>
  </si>
  <si>
    <t>UNIÃO, PVC, SOLDÁVEL, DN 32MM, INSTALADO EM RAMAL DE DISTRIBUIÇÃO DE ÁGUA - FORNECIMENTO E INSTALAÇÃO. AF_06/2022</t>
  </si>
  <si>
    <t>TE, PVC, SOLDÁVEL, DN 20MM, INSTALADO EM RAMAL DE DISTRIBUIÇÃO DE ÁGUA - FORNECIMENTO E INSTALAÇÃO. AF_06/2022</t>
  </si>
  <si>
    <t>TE, PVC, SOLDÁVEL, DN 25MM, INSTALADO EM RAMAL DE DISTRIBUIÇÃO DE ÁGUA - FORNECIMENTO E INSTALAÇÃO. AF_06/2022</t>
  </si>
  <si>
    <t>TÊ DE REDUÇÃO, PVC, SOLDÁVEL, DN 25MM X 20MM, INSTALADO EM RAMAL DE DISTRIBUIÇÃO DE ÁGUA - FORNECIMENTO E INSTALAÇÃO. AF_06/2022</t>
  </si>
  <si>
    <t>TE, PVC, SOLDÁVEL, DN 32MM, INSTALADO EM RAMAL DE DISTRIBUIÇÃO DE ÁGUA - FORNECIMENTO E INSTALAÇÃO. AF_06/2022</t>
  </si>
  <si>
    <t>TÊ DE REDUÇÃO, PVC, SOLDÁVEL, DN 32MM X 25MM, INSTALADO EM RAMAL DE DISTRIBUIÇÃO DE ÁGUA - FORNECIMENTO E INSTALAÇÃO. AF_06/2022</t>
  </si>
  <si>
    <t>JOELHO 90 GRAUS, PVC, SOLDÁVEL, DN 25MM, INSTALADO EM PRUMADA DE ÁGUA - FORNECIMENTO E INSTALAÇÃO. AF_06/2022</t>
  </si>
  <si>
    <t>JOELHO 45 GRAUS, PVC, SOLDÁVEL, DN 25MM, INSTALADO EM PRUMADA DE ÁGUA - FORNECIMENTO E INSTALAÇÃO. AF_06/2022</t>
  </si>
  <si>
    <t>CURVA 90 GRAUS, PVC, SOLDÁVEL, DN 25MM, INSTALADO EM PRUMADA DE ÁGUA - FORNECIMENTO E INSTALAÇÃO. AF_06/2022</t>
  </si>
  <si>
    <t>CURVA 45 GRAUS, PVC, SOLDÁVEL, DN 25MM, INSTALADO EM PRUMADA DE ÁGUA - FORNECIMENTO E INSTALAÇÃO. AF_06/2022</t>
  </si>
  <si>
    <t>JOELHO 90 GRAUS, PVC, SOLDÁVEL, DN 32MM, INSTALADO EM PRUMADA DE ÁGUA - FORNECIMENTO E INSTALAÇÃO. AF_06/2022</t>
  </si>
  <si>
    <t>JOELHO 45 GRAUS, PVC, SOLDÁVEL, DN 32MM, INSTALADO EM PRUMADA DE ÁGUA - FORNECIMENTO E INSTALAÇÃO. AF_06/2022</t>
  </si>
  <si>
    <t>CURVA 90 GRAUS, PVC, SOLDÁVEL, DN 32MM, INSTALADO EM PRUMADA DE ÁGUA - FORNECIMENTO E INSTALAÇÃO. AF_06/2022</t>
  </si>
  <si>
    <t>CURVA 45 GRAUS, PVC, SOLDÁVEL, DN 32MM, INSTALADO EM PRUMADA DE ÁGUA - FORNECIMENTO E INSTALAÇÃO. AF_06/2022</t>
  </si>
  <si>
    <t>JOELHO 90 GRAUS, PVC, SOLDÁVEL, DN 40MM, INSTALADO EM PRUMADA DE ÁGUA - FORNECIMENTO E INSTALAÇÃO. AF_06/2022</t>
  </si>
  <si>
    <t>JOELHO 45 GRAUS, PVC, SOLDÁVEL, DN 40MM, INSTALADO EM PRUMADA DE ÁGUA - FORNECIMENTO E INSTALAÇÃO. AF_06/2022</t>
  </si>
  <si>
    <t>CURVA 90 GRAUS, PVC, SOLDÁVEL, DN 40MM, INSTALADO EM PRUMADA DE ÁGUA - FORNECIMENTO E INSTALAÇÃO. AF_06/2022</t>
  </si>
  <si>
    <t>CURVA 45 GRAUS, PVC, SOLDÁVEL, DN 40MM, INSTALADO EM PRUMADA DE ÁGUA - FORNECIMENTO E INSTALAÇÃO. AF_06/2022</t>
  </si>
  <si>
    <t>JOELHO 90 GRAUS, PVC, SOLDÁVEL, DN 50MM, INSTALADO EM PRUMADA DE ÁGUA - FORNECIMENTO E INSTALAÇÃO. AF_06/2022</t>
  </si>
  <si>
    <t>JOELHO 45 GRAUS, PVC, SOLDÁVEL, DN 50MM, INSTALADO EM PRUMADA DE ÁGUA - FORNECIMENTO E INSTALAÇÃO. AF_06/2022</t>
  </si>
  <si>
    <t>CURVA 90 GRAUS, PVC, SOLDÁVEL, DN 50MM, INSTALADO EM PRUMADA DE ÁGUA - FORNECIMENTO E INSTALAÇÃO. AF_06/2022</t>
  </si>
  <si>
    <t>CURVA 45 GRAUS, PVC, SOLDÁVEL, DN 50MM, INSTALADO EM PRUMADA DE ÁGUA - FORNECIMENTO E INSTALAÇÃO. AF_06/2022</t>
  </si>
  <si>
    <t>JOELHO 90 GRAUS, PVC, SOLDÁVEL, DN 60MM, INSTALADO EM PRUMADA DE ÁGUA - FORNECIMENTO E INSTALAÇÃO. AF_06/2022</t>
  </si>
  <si>
    <t>JOELHO 45 GRAUS, PVC, SOLDÁVEL, DN 60MM, INSTALADO EM PRUMADA DE ÁGUA - FORNECIMENTO E INSTALAÇÃO. AF_06/2022</t>
  </si>
  <si>
    <t>CURVA 90 GRAUS, PVC, SOLDÁVEL, DN 60MM, INSTALADO EM PRUMADA DE ÁGUA - FORNECIMENTO E INSTALAÇÃO. AF_06/2022</t>
  </si>
  <si>
    <t>CURVA 45 GRAUS, PVC, SOLDÁVEL, DN 60MM, INSTALADO EM PRUMADA DE ÁGUA - FORNECIMENTO E INSTALAÇÃO. AF_06/2022</t>
  </si>
  <si>
    <t>JOELHO 90 GRAUS, PVC, SOLDÁVEL, DN 75MM, INSTALADO EM PRUMADA DE ÁGUA - FORNECIMENTO E INSTALAÇÃO. AF_06/2022</t>
  </si>
  <si>
    <t>JOELHO 90 GRAUS, PVC, SERIE R, ÁGUA PLUVIAL, DN 40 MM, JUNTA SOLDÁVEL, FORNECIDO E INSTALADO EM RAMAL DE ENCAMINHAMENTO. AF_06/2022</t>
  </si>
  <si>
    <t>JOELHO 45 GRAUS, PVC, SOLDÁVEL, DN 75MM, INSTALADO EM PRUMADA DE ÁGUA - FORNECIMENTO E INSTALAÇÃO. AF_06/2022</t>
  </si>
  <si>
    <t>JOELHO 45 GRAUS, PVC, SERIE R, ÁGUA PLUVIAL, DN 40 MM, JUNTA SOLDÁVEL, FORNECIDO E INSTALADO EM RAMAL DE ENCAMINHAMENTO. AF_06/2022</t>
  </si>
  <si>
    <t>CURVA 90 GRAUS, PVC, SOLDÁVEL, DN 75MM, INSTALADO EM PRUMADA DE ÁGUA - FORNECIMENTO E INSTALAÇÃO. AF_06/2022</t>
  </si>
  <si>
    <t>JOELHO 90 GRAUS, PVC, SERIE R, ÁGUA PLUVIAL, DN 50 MM, JUNTA ELÁSTICA, FORNECIDO E INSTALADO EM RAMAL DE ENCAMINHAMENTO. AF_06/2022</t>
  </si>
  <si>
    <t>CURVA 45 GRAUS, PVC, SOLDÁVEL, DN 75MM, INSTALADO EM PRUMADA DE ÁGUA - FORNECIMENTO E INSTALAÇÃO. AF_06/2022</t>
  </si>
  <si>
    <t>JOELHO 45 GRAUS, PVC, SERIE R, ÁGUA PLUVIAL, DN 50 MM, JUNTA ELÁSTICA, FORNECIDO E INSTALADO EM RAMAL DE ENCAMINHAMENTO. AF_06/2022</t>
  </si>
  <si>
    <t>JOELHO 90 GRAUS, PVC, SOLDÁVEL, DN 85MM, INSTALADO EM PRUMADA DE ÁGUA - FORNECIMENTO E INSTALAÇÃO. AF_06/2022</t>
  </si>
  <si>
    <t>JOELHO 90 GRAUS, PVC, SERIE R, ÁGUA PLUVIAL, DN 75 MM, JUNTA ELÁSTICA, FORNECIDO E INSTALADO EM RAMAL DE ENCAMINHAMENTO. AF_06/2022</t>
  </si>
  <si>
    <t>JOELHO 45 GRAUS, PVC, SOLDÁVEL, DN 85MM, INSTALADO EM PRUMADA DE ÁGUA - FORNECIMENTO E INSTALAÇÃO. AF_06/2022</t>
  </si>
  <si>
    <t>JOELHO 45 GRAUS, PVC, SERIE R, ÁGUA PLUVIAL, DN 75 MM, JUNTA ELÁSTICA, FORNECIDO E INSTALADO EM RAMAL DE ENCAMINHAMENTO. AF_06/2022</t>
  </si>
  <si>
    <t>CURVA 90 GRAUS, PVC, SOLDÁVEL, DN 85MM, INSTALADO EM PRUMADA DE ÁGUA - FORNECIMENTO E INSTALAÇÃO. AF_06/2022</t>
  </si>
  <si>
    <t>CURVA 87 GRAUS E 30 MINUTOS, PVC, SERIE R, ÁGUA PLUVIAL, DN 75 MM, JUNTA ELÁSTICA, FORNECIDO E INSTALADO EM RAMAL DE ENCAMINHAMENTO. AF_06/2022</t>
  </si>
  <si>
    <t>CURVA 45 GRAUS, PVC, SOLDÁVEL, DN 85MM, INSTALADO EM PRUMADA DE ÁGUA - FORNECIMENTO E INSTALAÇÃO. AF_06/2022</t>
  </si>
  <si>
    <t>LUVA, PVC, SOLDÁVEL, DN 25MM, INSTALADO EM PRUMADA DE ÁGUA - FORNECIMENTO E INSTALAÇÃO. AF_06/2022</t>
  </si>
  <si>
    <t>JOELHO 90 GRAUS, PVC, SERIE R, ÁGUA PLUVIAL, DN 100 MM, JUNTA ELÁSTICA, FORNECIDO E INSTALADO EM RAMAL DE ENCAMINHAMENTO. AF_06/2022</t>
  </si>
  <si>
    <t>LUVA DE CORRER, PVC, SOLDÁVEL, DN 25MM, INSTALADO EM PRUMADA DE ÁGUA - FORNECIMENTO E INSTALAÇÃO. AF_06/2022</t>
  </si>
  <si>
    <t>JOELHO 45 GRAUS, PVC, SERIE R, ÁGUA PLUVIAL, DN 100 MM, JUNTA ELÁSTICA, FORNECIDO E INSTALADO EM RAMAL DE ENCAMINHAMENTO. AF_06/2022</t>
  </si>
  <si>
    <t>LUVA DE REDUÇÃO, PVC, SOLDÁVEL, DN 32MM X 25MM, INSTALADO EM PRUMADA DE ÁGUA - FORNECIMENTO E INSTALAÇÃO. AF_06/2022</t>
  </si>
  <si>
    <t>CURVA 87 GRAUS E 30 MINUTOS, PVC, SERIE R, ÁGUA PLUVIAL, DN 100 MM, JUNTA ELÁSTICA, FORNECIDO E INSTALADO EM RAMAL DE ENCAMINHAMENTO. AF_06/2022</t>
  </si>
  <si>
    <t>UNIÃO, PVC, SOLDÁVEL, DN 25MM, INSTALADO EM PRUMADA DE ÁGUA - FORNECIMENTO E INSTALAÇÃO. AF_06/2022</t>
  </si>
  <si>
    <t>LUVA, PVC, SOLDÁVEL, DN 32MM, INSTALADO EM PRUMADA DE ÁGUA - FORNECIMENTO E INSTALAÇÃO. AF_06/2022</t>
  </si>
  <si>
    <t>LUVA DE CORRER, PVC, SOLDÁVEL, DN 32MM, INSTALADO EM PRUMADA DE ÁGUA - FORNECIMENTO E INSTALAÇÃO.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</si>
  <si>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</si>
  <si>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</si>
  <si>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BUCHA DE REDUÇÃO LONGA, PVC, SERIE R, ÁGUA PLUVIAL, DN 50 X 40 MM, JUNTA ELÁSTICA, FORNECIDO E INSTALADO EM RAMAL DE ENCAMINHAMENTO. AF_06/2022</t>
  </si>
  <si>
    <t>LUVA SIMPLES, PVC, SERIE R, ÁGUA PLUVIAL, DN 75 MM, JUNTA ELÁSTICA, FORNECIDO E INSTALADO EM RAMAL DE ENCAMINHAMENTO. AF_06/2022</t>
  </si>
  <si>
    <t>LUVA DE CORRER, PVC, SERIE R, ÁGUA PLUVIAL, DN 75 MM, JUNTA ELÁSTICA, FORNECIDO E INSTALADO EM RAMAL DE ENCAMINHAMENTO. AF_06/2022</t>
  </si>
  <si>
    <t>REDUÇÃO EXCÊNTRICA, PVC, SERIE R, ÁGUA PLUVIAL, DN 75 X 50 MM, JUNTA ELÁSTICA, FORNECIDO E INSTALADO EM RAMAL DE ENCAMINHAMENTO. AF_06/2022</t>
  </si>
  <si>
    <t>TÊ DE INSPEÇÃO, PVC, SERIE R, ÁGUA PLUVIAL, DN 75 MM, JUNTA ELÁSTICA, FORNECIDO E INSTALADO EM RAMAL DE ENCAMINHAMENTO. AF_06/2022</t>
  </si>
  <si>
    <t>UNIÃO, PVC, SOLDÁVEL, DN 32MM, INSTALADO EM PRUMADA DE ÁGUA - FORNECIMENTO E INSTALAÇÃO. AF_06/2022</t>
  </si>
  <si>
    <t>LUVA SIMPLES, PVC, SERIE R, ÁGUA PLUVIAL, DN 100 MM, JUNTA ELÁSTICA, FORNECIDO E INSTALADO EM RAMAL DE ENCAMINHAMENTO. AF_06/2022</t>
  </si>
  <si>
    <t>LUVA DE CORRER, PVC, SERIE R, ÁGUA PLUVIAL, DN 100 MM, JUNTA ELÁSTICA, FORNECIDO E INSTALADO EM RAMAL DE ENCAMINHAMENTO. AF_06/2022</t>
  </si>
  <si>
    <t>REDUÇÃO EXCÊNTRICA, PVC, SERIE R, ÁGUA PLUVIAL, DN 100 X 75 MM, JUNTA ELÁSTICA, FORNECIDO E INSTALADO EM RAMAL DE ENCAMINHAMENTO. AF_06/2022</t>
  </si>
  <si>
    <t>LUVA, PVC, SOLDÁVEL, DN 40MM, INSTALADO EM PRUMADA DE ÁGUA - FORNECIMENTO E INSTALAÇÃO. AF_06/2022</t>
  </si>
  <si>
    <t>TÊ DE INSPEÇÃO, PVC, SERIE R, ÁGUA PLUVIAL, DN 100 MM, JUNTA ELÁSTICA, FORNECIDO E INSTALADO EM RAMAL DE ENCAMINHAMENTO. AF_06/2022</t>
  </si>
  <si>
    <t>JUNÇÃO SIMPLES, PVC, SERIE R, ÁGUA PLUVIAL, DN 40 MM, JUNTA SOLDÁVEL, FORNECIDO E INSTALADO EM RAMAL DE ENCAMINHAMENTO. AF_06/2022</t>
  </si>
  <si>
    <t>LUVA DE REDUÇÃO, PVC, SOLDÁVEL, DN 40MM X 32MM, INSTALADO EM PRUMADA DE ÁGUA - FORNECIMENTO E INSTALAÇÃO. AF_06/2022</t>
  </si>
  <si>
    <t>JUNÇÃO SIMPLES, PVC, SERIE R, ÁGUA PLUVIAL, DN 50 MM, JUNTA ELÁSTICA, FORNECIDO E INSTALADO EM RAMAL DE ENCAMINHAMENTO. AF_06/2022</t>
  </si>
  <si>
    <t>JUNÇÃO SIMPLES, PVC, SERIE R, ÁGUA PLUVIAL, DN 75 X 75 MM, JUNTA ELÁSTICA, FORNECIDO E INSTALADO EM RAMAL DE ENCAMINHAMENTO. AF_06/2022</t>
  </si>
  <si>
    <t>TÊ, PVC, SERIE R, ÁGUA PLUVIAL, DN 75 MM, JUNTA ELÁSTICA, FORNECIDO E INSTALADO EM RAMAL DE ENCAMINHAMENTO. AF_06/2022</t>
  </si>
  <si>
    <t>JUNÇÃO SIMPLES, PVC, SERIE R, ÁGUA PLUVIAL, DN 100 X 100 MM, JUNTA ELÁSTICA, FORNECIDO E INSTALADO EM RAMAL DE ENCAMINHAMENTO. AF_06/2022</t>
  </si>
  <si>
    <t>UNIÃO, PVC, SOLDÁVEL, DN 40MM, INSTALADO EM PRUMADA DE ÁGUA - FORNECIMENTO E INSTALAÇÃO. AF_06/2022</t>
  </si>
  <si>
    <t>JUNÇÃO SIMPLES, PVC, SERIE R, ÁGUA PLUVIAL, DN 100 X 75 MM, JUNTA ELÁSTICA, FORNECIDO E INSTALADO EM RAMAL DE ENCAMINHAMENTO. AF_06/2022</t>
  </si>
  <si>
    <t>TÊ, PVC, SERIE R, ÁGUA PLUVIAL, DN 100 X 100 MM, JUNTA ELÁSTICA, FORNECIDO E INSTALADO EM RAMAL DE ENCAMINHAMENTO. AF_06/2022</t>
  </si>
  <si>
    <t>TÊ, PVC, SERIE R, ÁGUA PLUVIAL, DN 100 X 75 MM, JUNTA ELÁSTICA, FORNECIDO E INSTALADO EM RAMAL DE ENCAMINHAMENTO. AF_06/2022</t>
  </si>
  <si>
    <t>JUNÇÃO DUPLA, PVC, SERIE R, ÁGUA PLUVIAL, DN 100 X 100 X 100 MM, JUNTA ELÁSTICA, FORNECIDO E INSTALADO EM RAMAL DE ENCAMINHAMENTO. AF_06/2022</t>
  </si>
  <si>
    <t>LUVA, PVC, SOLDÁVEL, DN 50MM, INSTALADO EM PRUMADA DE ÁGUA - FORNECIMENTO E INSTALAÇÃO. AF_06/2022</t>
  </si>
  <si>
    <t>LUVA DE CORRER, PVC, SOLDÁVEL, DN 50MM, INSTALADO EM PRUMADA DE ÁGUA - FORNECIMENTO E INSTALAÇÃO. AF_06/2022</t>
  </si>
  <si>
    <t>JOELHO 90 GRAUS, PVC, SERIE R, ÁGUA PLUVIAL, DN 75 MM, JUNTA ELÁSTICA, FORNECIDO E INSTALADO EM CONDUTORES VERTICAIS DE ÁGUAS PLUVIAIS. AF_06/2022</t>
  </si>
  <si>
    <t>JOELHO 45 GRAUS, PVC, SERIE R, ÁGUA PLUVIAL, DN 75 MM, JUNTA ELÁSTICA, FORNECIDO E INSTALADO EM CONDUTORES VERTICAIS DE ÁGUAS PLUVIAIS. AF_06/2022</t>
  </si>
  <si>
    <t>CURVA 87 GRAUS E 30 MINUTOS, PVC, SERIE R, ÁGUA PLUVIAL, DN 75 MM, JUNTA ELÁSTICA, FORNECIDO E INSTALADO EM CONDUTORES VERTICAIS DE ÁGUAS PLUVIAIS. AF_06/2022</t>
  </si>
  <si>
    <t>JOELHO 90 GRAUS, PVC, SERIE R, ÁGUA PLUVIAL, DN 100 MM, JUNTA ELÁSTICA, FORNECIDO E INSTALADO EM CONDUTORES VERTICAIS DE ÁGUAS PLUVIAIS. AF_06/2022</t>
  </si>
  <si>
    <t>JOELHO 45 GRAUS, PVC, SERIE R, ÁGUA PLUVIAL, DN 100 MM, JUNTA ELÁSTICA, FORNECIDO E INSTALADO EM CONDUTORES VERTICAIS DE ÁGUAS PLUVIAIS. AF_06/2022</t>
  </si>
  <si>
    <t>CURVA 87 GRAUS E 30 MINUTOS, PVC, SERIE R, ÁGUA PLUVIAL, DN 100 MM, JUNTA ELÁSTICA, FORNECIDO E INSTALADO EM CONDUTORES VERTICAIS DE ÁGUAS PLUVIAIS. AF_06/2022</t>
  </si>
  <si>
    <t>JOELHO 90 GRAUS, PVC, SERIE R, ÁGUA PLUVIAL, DN 150 MM, JUNTA ELÁSTICA, FORNECIDO E INSTALADO EM CONDUTORES VERTICAIS DE ÁGUAS PLUVIAIS. AF_06/2022</t>
  </si>
  <si>
    <t>JOELHO 45 GRAUS, PVC, SERIE R, ÁGUA PLUVIAL, DN 150 MM, JUNTA ELÁSTICA, FORNECIDO E INSTALADO EM CONDUTORES VERTICAIS DE ÁGUAS PLUVIAIS. AF_06/2022</t>
  </si>
  <si>
    <t>CURVA 87 GRAUS E 30 MINUTOS, PVC, SERIE R, ÁGUA PLUVIAL, DN 150 MM, JUNTA ELÁSTICA, FORNECIDO E INSTALADO EM CONDUTORES VERTICAIS DE ÁGUAS PLUVIAIS. AF_06/2022</t>
  </si>
  <si>
    <t>UNIÃO, PVC, SOLDÁVEL, DN 50MM, INSTALADO EM PRUMADA DE ÁGUA - FORNECIMENTO E INSTALAÇÃO. AF_06/2022</t>
  </si>
  <si>
    <t>LUVA, PVC, SOLDÁVEL, DN 60MM, INSTALADO EM PRUMADA DE ÁGUA - FORNECIMENTO E INSTALAÇÃO. AF_06/2022</t>
  </si>
  <si>
    <t>LUVA SIMPLES, PVC, SERIE R, ÁGUA PLUVIAL, DN 75 MM, JUNTA ELÁSTICA, FORNECIDO E INSTALADO EM CONDUTORES VERTICAIS DE ÁGUAS PLUVIAIS. AF_06/2022</t>
  </si>
  <si>
    <t>LUVA DE CORRER, PVC, SERIE R, ÁGUA PLUVIAL, DN 75 MM, JUNTA ELÁSTICA, FORNECIDO E INSTALADO EM CONDUTORES VERTICAIS DE ÁGUAS PLUVIAIS. AF_06/2022</t>
  </si>
  <si>
    <t>LUVA DE REDUÇÃO, PVC, SOLDÁVEL, DN 60MM X 50MM, INSTALADO EM PRUMADA DE ÁGUA - FORNECIMENTO E INSTALAÇÃO. AF_06/2022</t>
  </si>
  <si>
    <t>UNIÃO, PVC, SOLDÁVEL, DN 60MM, INSTALADO EM PRUMADA DE ÁGUA - FORNECIMENTO E INSTALAÇÃO. AF_06/2022</t>
  </si>
  <si>
    <t>LUVA, PVC, SOLDÁVEL, DN 75MM, INSTALADO EM PRUMADA DE ÁGUA - FORNECIMENTO E INSTALAÇÃO. AF_06/2022</t>
  </si>
  <si>
    <t>UNIÃO, PVC, SOLDÁVEL, DN 75MM, INSTALADO EM PRUMADA DE ÁGUA - FORNECIMENTO E INSTALAÇÃO. AF_06/2022</t>
  </si>
  <si>
    <t>LUVA, PVC, SOLDÁVEL, DN 85MM, INSTALADO EM PRUMADA DE ÁGUA - FORNECIMENTO E INSTALAÇÃO. AF_06/2022</t>
  </si>
  <si>
    <t>UNIÃO, PVC, SOLDÁVEL, DN 85MM, INSTALADO EM PRUMADA DE ÁGUA - FORNECIMENTO E INSTALAÇÃO. AF_06/2022</t>
  </si>
  <si>
    <t>TE, PVC, SOLDÁVEL, DN 25MM, INSTALADO EM PRUMADA DE ÁGUA - FORNECIMENTO E INSTALAÇÃO. AF_06/2022</t>
  </si>
  <si>
    <t>TE, PVC, SOLDÁVEL, DN 32MM, INSTALADO EM PRUMADA DE ÁGUA - FORNECIMENTO E INSTALAÇÃO. AF_06/2022</t>
  </si>
  <si>
    <t>TÊ DE REDUÇÃO, PVC, SOLDÁVEL, DN 32MM X 25MM, INSTALADO EM PRUMADA DE ÁGUA - FORNECIMENTO E INSTALAÇÃO. AF_06/2022</t>
  </si>
  <si>
    <t>TE, PVC, SOLDÁVEL, DN 40MM, INSTALADO EM PRUMADA DE ÁGUA - FORNECIMENTO E INSTALAÇÃO. AF_06/2022</t>
  </si>
  <si>
    <t>TÊ DE REDUÇÃO, PVC, SOLDÁVEL, DN 40MM X 32MM, INSTALADO EM PRUMADA DE ÁGUA - FORNECIMENTO E INSTALAÇÃO. AF_06/2022</t>
  </si>
  <si>
    <t>TE, PVC, SOLDÁVEL, DN 50MM, INSTALADO EM PRUMADA DE ÁGUA - FORNECIMENTO E INSTALAÇÃO. AF_06/2022</t>
  </si>
  <si>
    <t>TÊ DE REDUÇÃO, PVC, SOLDÁVEL, DN 50MM X 40MM, INSTALADO EM PRUMADA DE ÁGUA - FORNECIMENTO E INSTALAÇÃO. AF_06/2022</t>
  </si>
  <si>
    <t>TÊ DE REDUÇÃO, PVC, SOLDÁVEL, DN 50MM X 25MM, INSTALADO EM PRUMADA DE ÁGUA - FORNECIMENTO E INSTALAÇÃO. AF_06/2022</t>
  </si>
  <si>
    <t>TE, PVC, SOLDÁVEL, DN 60MM, INSTALADO EM PRUMADA DE ÁGUA - FORNECIMENTO E INSTALAÇÃO. AF_06/2022</t>
  </si>
  <si>
    <t>TE, PVC, SOLDÁVEL, DN 75MM, INSTALADO EM PRUMADA DE ÁGUA - FORNECIMENTO E INSTALAÇÃO. AF_06/2022</t>
  </si>
  <si>
    <t>TE DE REDUÇÃO, PVC, SOLDÁVEL, DN 75MM X 50MM, INSTALADO EM PRUMADA DE ÁGUA - FORNECIMENTO E INSTALAÇÃO. AF_06/2022</t>
  </si>
  <si>
    <t>TE, PVC, SOLDÁVEL, DN 85MM, INSTALADO EM PRUMADA DE ÁGUA - FORNECIMENTO E INSTALAÇÃO. AF_06/2022</t>
  </si>
  <si>
    <t>TE DE REDUÇÃO, PVC, SOLDÁVEL, DN 85MM X 60MM, INSTALADO EM PRUMADA DE ÁGUA - FORNECIMENTO E INSTALAÇÃO. AF_06/2022</t>
  </si>
  <si>
    <t>JOELHO 90 GRAUS, CPVC, SOLDÁVEL, DN 15MM, INSTALADO EM RAMAL OU SUB-RAMAL DE ÁGUA - FORNECIMENTO E INSTALAÇÃO. AF_06/2022</t>
  </si>
  <si>
    <t>JOELHO 45 GRAUS, CPVC, SOLDÁVEL, DN 15MM, INSTALADO EM RAMAL OU SUB-RAMAL DE ÁGUA - FORNECIMENTO E INSTALAÇÃO. AF_06/2022</t>
  </si>
  <si>
    <t>CURVA 90 GRAUS, CPVC, SOLDÁVEL, DN 15MM, INSTALADO EM RAMAL OU SUB-RAMAL DE ÁGUA - FORNECIMENTO E INSTALAÇÃO. AF_06/2022</t>
  </si>
  <si>
    <t>JOELHO 90 GRAUS, CPVC, SOLDÁVEL, DN 22MM, INSTALADO EM RAMAL OU SUB-RAMAL DE ÁGUA - FORNECIMENTO E INSTALAÇÃO. AF_06/2022</t>
  </si>
  <si>
    <t>JOELHO 45 GRAUS, CPVC, SOLDÁVEL, DN 22MM, INSTALADO EM RAMAL OU SUB-RAMAL DE ÁGUA - FORNECIMENTO E INSTALAÇÃO. AF_06/2022</t>
  </si>
  <si>
    <t>CURVA 90 GRAUS, CPVC, SOLDÁVEL, DN 22MM, INSTALADO EM RAMAL OU SUB-RAMAL DE ÁGUA - FORNECIMENTO E INSTALAÇÃO. AF_06/2022</t>
  </si>
  <si>
    <t>JOELHO 90 GRAUS, CPVC, SOLDÁVEL, DN 28MM, INSTALADO EM RAMAL OU SUB-RAMAL DE ÁGUA - FORNECIMENTO E INSTALAÇÃO. AF_06/2022</t>
  </si>
  <si>
    <t>LUVA, CPVC, SOLDÁVEL, DN 15MM, INSTALADO EM RAMAL OU SUB-RAMAL DE ÁGUA - FORNECIMENTO E INSTALAÇÃO. AF_06/2022</t>
  </si>
  <si>
    <t>LUVA DE TRANSIÇÃO, CPVC, SOLDÁVEL, DN22MM X 25MM, INSTALADO EM RAMAL OU SUB-RAMAL DE ÁGUA - FORNECIMENTO E INSTALAÇÃO. AF_06/2022</t>
  </si>
  <si>
    <t>TÊ DE INSPEÇÃO, PVC, SERIE R, ÁGUA PLUVIAL, DN 75 MM, JUNTA ELÁSTICA, FORNECIDO E INSTALADO EM CONDUTORES VERTICAIS DE ÁGUAS PLUVIAIS. AF_06/2022</t>
  </si>
  <si>
    <t>LUVA SIMPLES, PVC, SERIE R, ÁGUA PLUVIAL, DN 100 MM, JUNTA ELÁSTICA, FORNECIDO E INSTALADO EM CONDUTORES VERTICAIS DE ÁGUAS PLUVIAIS. AF_06/2022</t>
  </si>
  <si>
    <t>LUVA DE CORRER, PVC, SERIE R, ÁGUA PLUVIAL, DN 100 MM, JUNTA ELÁSTICA, FORNECIDO E INSTALADO EM CONDUTORES VERTICAIS DE ÁGUAS PLUVIAIS. AF_06/2022</t>
  </si>
  <si>
    <t>REDUÇÃO EXCÊNTRICA, PVC, SERIE R, ÁGUA PLUVIAL, DN 100 X 75 MM, JUNTA ELÁSTICA, FORNECIDO E INSTALADO EM CONDUTORES VERTICAIS DE ÁGUAS PLUVIAIS. AF_06/2022</t>
  </si>
  <si>
    <t>TÊ DE INSPEÇÃO, PVC, SERIE R, ÁGUA PLUVIAL, DN 100 MM, JUNTA ELÁSTICA, FORNECIDO E INSTALADO EM CONDUTORES VERTICAIS DE ÁGUAS PLUVIAIS. AF_06/2022</t>
  </si>
  <si>
    <t>LUVA SIMPLES, PVC, SERIE R, ÁGUA PLUVIAL, DN 150 MM, JUNTA ELÁSTICA, FORNECIDO E INSTALADO EM CONDUTORES VERTICAIS DE ÁGUAS PLUVIAIS. AF_06/2022</t>
  </si>
  <si>
    <t>LUVA DE CORRER, PVC, SERIE R, ÁGUA PLUVIAL, DN 150 MM, JUNTA ELÁSTICA, FORNECIDO E INSTALADO EM CONDUTORES VERTICAIS DE ÁGUAS PLUVIAIS. AF_06/2022</t>
  </si>
  <si>
    <t>REDUÇÃO EXCÊNTRICA, PVC, SERIE R, ÁGUA PLUVIAL, DN 150 X 100 MM, JUNTA ELÁSTICA, FORNECIDO E INSTALADO EM CONDUTORES VERTICAIS DE ÁGUAS PLUVIAIS. AF_06/2022</t>
  </si>
  <si>
    <t>TÊ DE INSPEÇÃO, PVC, SERIE R, ÁGUA PLUVIAL, DN 150 X 100 MM, JUNTA ELÁSTICA, FORNECIDO E INSTALADO EM CONDUTORES VERTICAIS DE ÁGUAS PLUVIAIS. AF_06/2022</t>
  </si>
  <si>
    <t>JUNÇÃO SIMPLES, PVC, SERIE R, ÁGUA PLUVIAL, DN 75 X 75 MM, JUNTA ELÁSTICA, FORNECIDO E INSTALADO EM CONDUTORES VERTICAIS DE ÁGUAS PLUVIAIS. AF_06/2022</t>
  </si>
  <si>
    <t>TÊ, PVC, SERIE R, ÁGUA PLUVIAL, DN 75 X 75 MM, JUNTA ELÁSTICA, FORNECIDO E INSTALADO EM CONDUTORES VERTICAIS DE ÁGUAS PLUVIAIS. AF_06/2022</t>
  </si>
  <si>
    <t>JUNÇÃO SIMPLES, PVC, SERIE R, ÁGUA PLUVIAL, DN 100 X 100 MM, JUNTA ELÁSTICA, FORNECIDO E INSTALADO EM CONDUTORES VERTICAIS DE ÁGUAS PLUVIAIS. AF_06/2022</t>
  </si>
  <si>
    <t>TE, CPVC, SOLDÁVEL, DN 15MM, INSTALADO EM RAMAL OU SUB-RAMAL DE ÁGUA - FORNECIMENTO E INSTALAÇÃO. AF_06/2022</t>
  </si>
  <si>
    <t>JUNÇÃO SIMPLES, PVC, SERIE R, ÁGUA PLUVIAL, DN 100 X 75 MM, JUNTA ELÁSTICA, FORNECIDO E INSTALADO EM CONDUTORES VERTICAIS DE ÁGUAS PLUVIAIS. AF_06/2022</t>
  </si>
  <si>
    <t>TÊ, PVC, SERIE R, ÁGUA PLUVIAL, DN 100 X 100 MM, JUNTA ELÁSTICA, FORNECIDO E INSTALADO EM CONDUTORES VERTICAIS DE ÁGUAS PLUVIAIS. AF_06/2022</t>
  </si>
  <si>
    <t>TÊ, PVC, SERIE R, ÁGUA PLUVIAL, DN 100 X 75 MM, JUNTA ELÁSTICA, FORNECIDO E INSTALADO EM CONDUTORES VERTICAIS DE ÁGUAS PLUVIAIS. AF_06/2022</t>
  </si>
  <si>
    <t>TE, CPVC, SOLDÁVEL, DN 22MM, INSTALADO EM RAMAL OU SUB-RAMAL DE ÁGUA - FORNECIMENTO E INSTALAÇÃO. AF_06/2022</t>
  </si>
  <si>
    <t>JUNÇÃO SIMPLES, PVC, SERIE R, ÁGUA PLUVIAL, DN 150 X 150 MM, JUNTA ELÁSTICA, FORNECIDO E INSTALADO EM CONDUTORES VERTICAIS DE ÁGUAS PLUVIAIS. AF_06/2022</t>
  </si>
  <si>
    <t>JUNÇÃO SIMPLES, PVC, SERIE R, ÁGUA PLUVIAL, DN 150 X 100 MM, JUNTA ELÁSTICA, FORNECIDO E INSTALADO EM CONDUTORES VERTICAIS DE ÁGUAS PLUVIAIS. AF_06/2022</t>
  </si>
  <si>
    <t>TÊ, PVC, SERIE R, ÁGUA PLUVIAL, DN 150 X 150 MM, JUNTA ELÁSTICA, FORNECIDO E INSTALADO EM CONDUTORES VERTICAIS DE ÁGUAS PLUVIAIS. AF_06/2022</t>
  </si>
  <si>
    <t>TÊ, PVC, SERIE R, ÁGUA PLUVIAL, DN 150 X 100 MM, JUNTA ELÁSTICA, FORNECIDO E INSTALADO EM CONDUTORES VERTICAIS DE ÁGUAS PLUVIAIS. AF_06/2022</t>
  </si>
  <si>
    <t>CURVA 90 GRAUS, CPVC, SOLDÁVEL, DN 22MM, INSTALADO EM RAMAL DE DISTRIBUIÇÃO DE ÁGUA - FORNECIMENTO E INSTALAÇÃO. AF_06/2022</t>
  </si>
  <si>
    <t>JOELHO 90 GRAUS, PVC, SERIE NORMAL, ESGOTO PREDIAL, DN 40 MM, JUNTA SOLDÁVEL, FORNECIDO E INSTALADO EM RAMAL DE DESCARGA OU RAMAL DE ESGOTO SANITÁRIO. AF_08/2022</t>
  </si>
  <si>
    <t>JOELHO 45 GRAUS, PVC, SERIE NORMAL, ESGOTO PREDIAL, DN 40 MM, JUNTA SOLDÁVEL, FORNECIDO E INSTALADO EM RAMAL DE DESCARGA OU RAMAL DE ESGOTO SANITÁRIO. AF_08/2022</t>
  </si>
  <si>
    <t>CURVA CURTA 90 GRAUS, PVC, SERIE NORMAL, ESGOTO PREDIAL, DN 40 MM, JUNTA SOLDÁVEL, FORNECIDO E INSTALADO EM RAMAL DE DESCARGA OU RAMAL DE ESGOTO SANITÁRIO. AF_08/2022</t>
  </si>
  <si>
    <t>CURVA LONGA 90 GRAUS, PVC, SERIE NORMAL, ESGOTO PREDIAL, DN 40 MM, JUNTA SOLDÁVEL, FORNECIDO E INSTALADO EM RAMAL DE DESCARGA OU RAMAL DE ESGOTO SANITÁRIO. AF_08/2022</t>
  </si>
  <si>
    <t>JOELHO 90 GRAUS, PVC, SERIE NORMAL, ESGOTO PREDIAL, DN 50 MM, JUNTA ELÁSTICA, FORNECIDO E INSTALADO EM RAMAL DE DESCARGA OU RAMAL DE ESGOTO SANITÁRIO. AF_08/2022</t>
  </si>
  <si>
    <t>JOELHO 45 GRAUS, PVC, SERIE NORMAL, ESGOTO PREDIAL, DN 50 MM, JUNTA ELÁSTICA, FORNECIDO E INSTALADO EM RAMAL DE DESCARGA OU RAMAL DE ESGOTO SANITÁRIO. AF_08/2022</t>
  </si>
  <si>
    <t>CURVA CURTA 90 GRAUS, PVC, SERIE NORMAL, ESGOTO PREDIAL, DN 50 MM, JUNTA ELÁSTICA, FORNECIDO E INSTALADO EM RAMAL DE DESCARGA OU RAMAL DE ESGOTO SANITÁRIO. AF_08/2022</t>
  </si>
  <si>
    <t>CURVA LONGA 90 GRAUS, PVC, SERIE NORMAL, ESGOTO PREDIAL, DN 50 MM, JUNTA ELÁSTICA, FORNECIDO E INSTALADO EM RAMAL DE DESCARGA OU RAMAL DE ESGOTO SANITÁRIO. AF_08/2022</t>
  </si>
  <si>
    <t>JOELHO 90 GRAUS, PVC, SERIE NORMAL, ESGOTO PREDIAL, DN 75 MM, JUNTA ELÁSTICA, FORNECIDO E INSTALADO EM RAMAL DE DESCARGA OU RAMAL DE ESGOTO SANITÁRIO. AF_08/2022</t>
  </si>
  <si>
    <t>JOELHO 45 GRAUS, PVC, SERIE NORMAL, ESGOTO PREDIAL, DN 75 MM, JUNTA ELÁSTICA, FORNECIDO E INSTALADO EM RAMAL DE DESCARGA OU RAMAL DE ESGOTO SANITÁRIO. AF_08/2022</t>
  </si>
  <si>
    <t>CURVA CURTA 90 GRAUS, PVC, SERIE NORMAL, ESGOTO PREDIAL, DN 75 MM, JUNTA ELÁSTICA, FORNECIDO E INSTALADO EM RAMAL DE DESCARGA OU RAMAL DE ESGOTO SANITÁRIO. AF_08/2022</t>
  </si>
  <si>
    <t>CURVA LONGA 90 GRAUS, PVC, SERIE NORMAL, ESGOTO PREDIAL, DN 75 MM, JUNTA ELÁSTICA, FORNECIDO E INSTALADO EM RAMAL DE DESCARGA OU RAMAL DE ESGOTO SANITÁRIO. AF_08/2022</t>
  </si>
  <si>
    <t>JOELHO 90 GRAUS, PVC, SERIE NORMAL, ESGOTO PREDIAL, DN 100 MM, JUNTA ELÁSTICA, FORNECIDO E INSTALADO EM RAMAL DE DESCARGA OU RAMAL DE ESGOTO SANITÁRIO. AF_08/2022</t>
  </si>
  <si>
    <t>JOELHO 45 GRAUS, PVC, SERIE NORMAL, ESGOTO PREDIAL, DN 100 MM, JUNTA ELÁSTICA, FORNECIDO E INSTALADO EM RAMAL DE DESCARGA OU RAMAL DE ESGOTO SANITÁRIO. AF_08/2022</t>
  </si>
  <si>
    <t>CURVA CURTA 90 GRAUS, PVC, SERIE NORMAL, ESGOTO PREDIAL, DN 100 MM, JUNTA ELÁSTICA, FORNECIDO E INSTALADO EM RAMAL DE DESCARGA OU RAMAL DE ESGOTO SANITÁRIO. AF_08/2022</t>
  </si>
  <si>
    <t>CURVA LONGA 90 GRAUS, PVC, SERIE NORMAL, ESGOTO PREDIAL, DN 100 MM, JUNTA ELÁSTICA, FORNECIDO E INSTALADO EM RAMAL DE DESCARGA OU RAMAL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</si>
  <si>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</si>
  <si>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RAMAL DE DESCARGA OU RAMAL DE ESGOTO SANITÁRIO. AF_08/2022</t>
  </si>
  <si>
    <t>LUVA DE CORRER, PVC, SERIE NORMAL, ESGOTO PREDIAL, DN 50 MM, JUNTA ELÁSTICA, FORNECIDO E INSTALADO EM RAMAL DE DESCARGA OU RAMAL DE ESGOTO SANITÁRIO. AF_08/2022</t>
  </si>
  <si>
    <t>BUCHA DE REDUÇÃO, CPVC, SOLDÁVEL, DN 28MM X 22MM, INSTALADO EM RAMAL DE DISTRIBUIÇÃO DE ÁGUA - FORNECIMENTO E INSTALAÇÃO. AF_06/2022</t>
  </si>
  <si>
    <t>LUVA, CPVC, SOLDÁVEL, DN 35MM, INSTALADO EM RAMAL DE DISTRIBUIÇÃO DE ÁGUA - FORNECIMENTO E INSTALAÇÃO. AF_06/2022</t>
  </si>
  <si>
    <t>LUVA DE CORRER, CPVC, SOLDÁVEL, DN 35MM, INSTALADO EM RAMAL DE DISTRIBUIÇÃO DE ÁGUA - FORNECIMENTO E INSTALAÇÃO. AF_06/2022</t>
  </si>
  <si>
    <t>UNIÃO, CPVC, SOLDÁVEL, DN35MM, INSTALADO EM RAMAL DE DISTRIBUIÇÃO DE ÁGUA - FORNECIMENTO E INSTALAÇÃO. AF_06/2022</t>
  </si>
  <si>
    <t>BUCHA DE REDUÇÃO, CPVC, SOLDÁVEL, DN35MM X 28MM, INSTALADO EM RAMAL DE DISTRIBUIÇÃO DE ÁGUA - FORNECIMENTO E INSTALAÇÃO. AF_06/2022</t>
  </si>
  <si>
    <t>TE, CPVC, SOLDÁVEL, DN 22MM, INSTALADO EM RAMAL DE DISTRIBUIÇÃO DE ÁGUA - FORNECIMENTO E INSTALAÇÃO. AF_06/2022</t>
  </si>
  <si>
    <t>TÊ MISTURADOR, CPVC, SOLDÁVEL, DN 22MM, INSTALADO EM RAMAL DE DISTRIBUIÇÃO DE ÁGUA - FORNECIMENTO E INSTALAÇÃO. AF_06/2022</t>
  </si>
  <si>
    <t>TÊ, CPVC, SOLDÁVEL, DN 28MM, INSTALADO EM RAMAL DE DISTRIBUIÇÃO DE ÁGUA - FORNECIMENTO E INSTALAÇÃO. AF_06/2022</t>
  </si>
  <si>
    <t>TÊ, CPVC, SOLDÁVEL, DN35MM, INSTALADO EM RAMAL DE DISTRIBUIÇÃO DE ÁGUA - FORNECIMENTO E INSTALAÇÃO. AF_06/2022</t>
  </si>
  <si>
    <t>LUVA SIMPLES, PVC, SERIE NORMAL, ESGOTO PREDIAL, DN 75 MM, JUNTA ELÁSTICA, FORNECIDO E INSTALADO EM RAMAL DE DESCARGA OU RAMAL DE ESGOTO SANITÁRIO. AF_08/2022</t>
  </si>
  <si>
    <t>LUVA DE CORRER, PVC, SERIE NORMAL, ESGOTO PREDIAL, DN 75 MM, JUNTA ELÁSTICA, FORNECIDO E INSTALADO EM RAMAL DE DESCARGA OU RAMAL DE ESGOTO SANITÁRIO. AF_08/2022</t>
  </si>
  <si>
    <t>LUVA SIMPLES, PVC, SERIE NORMAL, ESGOTO PREDIAL, DN 100 MM, JUNTA ELÁSTICA, FORNECIDO E INSTALADO EM RAMAL DE DESCARGA OU RAMAL DE ESGOTO SANITÁRIO. AF_08/2022</t>
  </si>
  <si>
    <t>LUVA DE CORRER, PVC, SERIE NORMAL, ESGOTO PREDIAL, DN 100 MM, JUNTA ELÁSTICA, FORNECIDO E INSTALADO EM RAMAL DE DESCARGA OU RAMAL DE ESGOTO SANITÁRIO. AF_08/2022</t>
  </si>
  <si>
    <t>JOELHO 45 GRAUS, CPVC, SOLDÁVEL, DN 35MM, INSTALADO EM PRUMADA DE ÁGUA - FORNECIMENTO E INSTALAÇÃO. AF_06/2022</t>
  </si>
  <si>
    <t>TE, PVC, SERIE NORMAL, ESGOTO PREDIAL, DN 40 X 40 MM, JUNTA SOLDÁVEL, FORNECIDO E INSTALADO EM RAMAL DE DESCARGA OU RAMAL DE ESGOTO SANITÁRIO. AF_08/2022</t>
  </si>
  <si>
    <t>JUNÇÃO SIMPLES, PVC, SERIE NORMAL, ESGOTO PREDIAL, DN 40 MM, JUNTA SOLDÁVEL, FORNECIDO E INSTALADO EM RAMAL DE DESCARGA OU RAMAL DE ESGOTO SANITÁRIO. AF_08/2022</t>
  </si>
  <si>
    <t>TE, PVC, SERIE NORMAL, ESGOTO PREDIAL, DN 50 X 50 MM, JUNTA ELÁSTICA, FORNECIDO E INSTALADO EM RAMAL DE DESCARGA OU RAMAL DE ESGOTO SANITÁRIO. AF_08/2022</t>
  </si>
  <si>
    <t>JUNÇÃO SIMPLES, PVC, SERIE NORMAL, ESGOTO PREDIAL, DN 50 X 50 MM, JUNTA ELÁSTICA, FORNECIDO E INSTALADO EM RAMAL DE DESCARGA OU RAMAL DE ESGOTO SANITÁRIO. AF_08/2022</t>
  </si>
  <si>
    <t>TE, PVC, SERIE NORMAL, ESGOTO PREDIAL, DN 75 X 75 MM, JUNTA ELÁSTICA, FORNECIDO E INSTALADO EM RAMAL DE DESCARGA OU RAMAL DE ESGOTO SANITÁRIO. AF_08/2022</t>
  </si>
  <si>
    <t>JUNÇÃO SIMPLES, PVC, SERIE NORMAL, ESGOTO PREDIAL, DN 75 X 75 MM, JUNTA ELÁSTICA, FORNECIDO E INSTALADO EM RAMAL DE DESCARGA OU RAMAL DE ESGOTO SANITÁRIO. AF_08/2022</t>
  </si>
  <si>
    <t>TE, PVC, SERIE NORMAL, ESGOTO PREDIAL, DN 100 X 100 MM, JUNTA ELÁSTICA, FORNECIDO E INSTALADO EM RAMAL DE DESCARGA OU RAMAL DE ESGOTO SANITÁRIO. AF_08/2022</t>
  </si>
  <si>
    <t>JUNÇÃO SIMPLES, PVC, SERIE NORMAL, ESGOTO PREDIAL, DN 100 X 100 MM, JUNTA ELÁSTICA, FORNECIDO E INSTALADO EM RAMAL DE DESCARGA OU RAMAL DE ESGOTO SANITÁRIO. AF_08/2022</t>
  </si>
  <si>
    <t>JOELHO 90 GRAUS, PVC, SERIE NORMAL, ESGOTO PREDIAL, DN 50 MM, JUNTA ELÁSTICA, FORNECIDO E INSTALADO EM PRUMADA DE ESGOTO SANITÁRIO OU VENTILAÇÃO. AF_08/2022</t>
  </si>
  <si>
    <t>JOELHO 45 GRAUS, PVC, SERIE NORMAL, ESGOTO PREDIAL, DN 50 MM, JUNTA ELÁSTICA, FORNECIDO E INSTALADO EM PRUMADA DE ESGOTO SANITÁRIO OU VENTILAÇÃO. AF_08/2022</t>
  </si>
  <si>
    <t>CURVA CURTA 90 GRAUS, PVC, SERIE NORMAL, ESGOTO PREDIAL, DN 50 MM, JUNTA ELÁSTICA, FORNECIDO E INSTALADO EM PRUMADA DE ESGOTO SANITÁRIO OU VENTILAÇÃO. AF_08/2022</t>
  </si>
  <si>
    <t>CURVA LONGA 90 GRAUS, PVC, SERIE NORMAL, ESGOTO PREDIAL, DN 50 MM, JUNTA ELÁSTICA, FORNECIDO E INSTALADO EM PRUMADA DE ESGOTO SANITÁRIO OU VENTILAÇÃO. AF_08/2022</t>
  </si>
  <si>
    <t>JOELHO 90 GRAUS, PVC, SERIE NORMAL, ESGOTO PREDIAL, DN 75 MM, JUNTA ELÁSTICA, FORNECIDO E INSTALADO EM PRUMADA DE ESGOTO SANITÁRIO OU VENTILAÇÃO. AF_08/2022</t>
  </si>
  <si>
    <t>JOELHO 45 GRAUS, PVC, SERIE NORMAL, ESGOTO PREDIAL, DN 75 MM, JUNTA ELÁSTICA, FORNECIDO E INSTALADO EM PRUMADA DE ESGOTO SANITÁRIO OU VENTILAÇÃO. AF_08/2022</t>
  </si>
  <si>
    <t>CURVA CURTA 90 GRAUS, PVC, SERIE NORMAL, ESGOTO PREDIAL, DN 75 MM, JUNTA ELÁSTICA, FORNECIDO E INSTALADO EM PRUMADA DE ESGOTO SANITÁRIO OU VENTILAÇÃO. AF_08/2022</t>
  </si>
  <si>
    <t>CURVA LONGA 90 GRAUS, PVC, SERIE NORMAL, ESGOTO PREDIAL, DN 75 MM, JUNTA ELÁSTICA, FORNECIDO E INSTALADO EM PRUMADA DE ESGOTO SANITÁRIO OU VENTILAÇÃO. AF_08/2022</t>
  </si>
  <si>
    <t>JOELHO 90 GRAUS, PVC, SERIE NORMAL, ESGOTO PREDIAL, DN 100 MM, JUNTA ELÁSTICA, FORNECIDO E INSTALADO EM PRUMADA DE ESGOTO SANITÁRIO OU VENTILAÇÃO. AF_08/2022</t>
  </si>
  <si>
    <t>JOELHO 45 GRAUS, PVC, SERIE NORMAL, ESGOTO PREDIAL, DN 100 MM, JUNTA ELÁSTICA, FORNECIDO E INSTALADO EM PRUMADA DE ESGOTO SANITÁRIO OU VENTILAÇÃO. AF_08/2022</t>
  </si>
  <si>
    <t>CURVA CURTA 90 GRAUS, PVC, SERIE NORMAL, ESGOTO PREDIAL, DN 100 MM, JUNTA ELÁSTICA, FORNECIDO E INSTALADO EM PRUMADA DE ESGOTO SANITÁRIO OU VENTILAÇÃO. AF_08/2022</t>
  </si>
  <si>
    <t>CURVA LONGA 90 GRAUS, PVC, SERIE NORMAL, ESGOTO PREDIAL, DN 100 MM, JUNTA ELÁSTICA, FORNECIDO E INSTALADO EM PRUMADA DE ESGOTO SANITÁRIO OU VENTILAÇÃO. AF_08/2022</t>
  </si>
  <si>
    <t>LUVA SIMPLES, PVC, SERIE NORMAL, ESGOTO PREDIAL, DN 50 MM, JUNTA ELÁSTICA, FORNECIDO E INSTALADO EM PRUMADA DE ESGOTO SANITÁRIO OU VENTILAÇÃO. AF_08/2022</t>
  </si>
  <si>
    <t>LUVA DE CORRER, PVC, SERIE NORMAL, ESGOTO PREDIAL, DN 50 MM, JUNTA ELÁSTICA, FORNECIDO E INSTALADO EM PRUMADA DE ESGOTO SANITÁRIO OU VENTILAÇÃO. AF_08/2022</t>
  </si>
  <si>
    <t>LUVA SIMPLES, PVC, SERIE NORMAL, ESGOTO PREDIAL, DN 75 MM, JUNTA ELÁSTICA, FORNECIDO E INSTALADO EM PRUMADA DE ESGOTO SANITÁRIO OU VENTILAÇÃO. AF_08/2022</t>
  </si>
  <si>
    <t>LUVA DE CORRER, PVC, SERIE NORMAL, ESGOTO PREDIAL, DN 75 MM, JUNTA ELÁSTICA, FORNECIDO E INSTALADO EM PRUMADA DE ESGOTO SANITÁRIO OU VENTILAÇÃO. AF_08/2022</t>
  </si>
  <si>
    <t>LUVA SIMPLES, PVC, SERIE NORMAL, ESGOTO PREDIAL, DN 100 MM, JUNTA ELÁSTICA, FORNECIDO E INSTALADO EM PRUMADA DE ESGOTO SANITÁRIO OU VENTILAÇÃO. AF_08/2022</t>
  </si>
  <si>
    <t>LUVA DE CORRER, PVC, SERIE NORMAL, ESGOTO PREDIAL, DN 100 MM, JUNTA ELÁSTICA, FORNECIDO E INSTALADO EM PRUMADA DE ESGOTO SANITÁRIO OU VENTILAÇÃO. AF_08/2022</t>
  </si>
  <si>
    <t>TE, PVC, SERIE NORMAL, ESGOTO PREDIAL, DN 50 X 50 MM, JUNTA ELÁSTICA, FORNECIDO E INSTALADO EM PRUMADA DE ESGOTO SANITÁRIO OU VENTILAÇÃO. AF_08/2022</t>
  </si>
  <si>
    <t>JUNÇÃO SIMPLES, PVC, SERIE NORMAL, ESGOTO PREDIAL, DN 50 X 50 MM, JUNTA ELÁSTICA, FORNECIDO E INSTALADO EM PRUMADA DE ESGOTO SANITÁRIO OU VENTILAÇÃO. AF_08/2022</t>
  </si>
  <si>
    <t>TE, PVC, SERIE NORMAL, ESGOTO PREDIAL, DN 75 X 75 MM, JUNTA ELÁSTICA, FORNECIDO E INSTALADO EM PRUMADA DE ESGOTO SANITÁRIO OU VENTILAÇÃO. AF_08/2022</t>
  </si>
  <si>
    <t>JUNÇÃO SIMPLES, PVC, SERIE NORMAL, ESGOTO PREDIAL, DN 75 X 75 MM, JUNTA ELÁSTICA, FORNECIDO E INSTALADO EM PRUMADA DE ESGOTO SANITÁRIO OU VENTILAÇÃO. AF_08/2022</t>
  </si>
  <si>
    <t>BUCHA DE REDUÇÃO, CPVC, SOLDÁVEL, DN 42MM X 22MM, INSTALADO EM RAMAL DE DISTRIBUIÇÃO DE ÁGUA - FORNECIMENTO E INSTALAÇÃO. AF_06/2022</t>
  </si>
  <si>
    <t>TE, PVC, SERIE NORMAL, ESGOTO PREDIAL, DN 100 X 100 MM, JUNTA ELÁSTICA, FORNECIDO E INSTALADO EM PRUMADA DE ESGOTO SANITÁRIO OU VENTILAÇÃO. AF_08/2022</t>
  </si>
  <si>
    <t>JUNÇÃO SIMPLES, PVC, SERIE NORMAL, ESGOTO PREDIAL, DN 100 X 100 MM, JUNTA ELÁSTICA, FORNECIDO E INSTALADO EM PRUMADA DE ESGOTO SANITÁRIO OU VENTILAÇÃO. AF_08/2022</t>
  </si>
  <si>
    <t>JOELHO 90 GRAUS, PVC, SERIE NORMAL, ESGOTO PREDIAL, DN 100 MM, JUNTA ELÁSTICA, FORNECIDO E INSTALADO EM SUBCOLETOR AÉREO DE ESGOTO SANITÁRIO. AF_08/2022</t>
  </si>
  <si>
    <t>JOELHO 45 GRAUS, PVC, SERIE NORMAL, ESGOTO PREDIAL, DN 100 MM, JUNTA ELÁSTICA, FORNECIDO E INSTALADO EM SUBCOLETOR AÉREO DE ESGOTO SANITÁRIO. AF_08/2022</t>
  </si>
  <si>
    <t>CURVA CURTA 90 GRAUS, PVC, SERIE NORMAL, ESGOTO PREDIAL, DN 100 MM, JUNTA ELÁSTICA, FORNECIDO E INSTALADO EM SUBCOLETOR AÉREO DE ESGOTO SANITÁRIO. AF_08/2022</t>
  </si>
  <si>
    <t>CURVA LONGA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</si>
  <si>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</si>
  <si>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45 GRAUS, PVC, SERIE NORMAL, ESGOTO PREDIAL, DN 150 MM, JUNTA ELÁSTICA, FORNECIDO E INSTALADO EM SUBCOLETOR AÉREO DE ESGOTO SANITÁRIO. AF_08/2022</t>
  </si>
  <si>
    <t>LUVA SIMPLES, PVC, SERIE NORMAL, ESGOTO PREDIAL, DN 100 MM, JUNTA ELÁSTICA, FORNECIDO E INSTALADO EM SUBCOLETOR AÉREO DE ESGOTO SANITÁRIO. AF_08/2022</t>
  </si>
  <si>
    <t>LUVA DE CORRER, PVC, SERIE NORMAL, ESGOTO PREDIAL, DN 100 MM, JUNTA ELÁSTICA, FORNECIDO E INSTALADO EM SUBCOLETOR AÉREO DE ESGOTO SANITÁRIO. AF_08/2022</t>
  </si>
  <si>
    <t>TE, PVC, SERIE NORMAL, ESGOTO PREDIAL, DN 100 X 100 MM, JUNTA ELÁSTICA, FORNECIDO E INSTALADO EM SUBCOLETOR AÉREO DE ESGOTO SANITÁRIO. AF_08/2022</t>
  </si>
  <si>
    <t>JUNÇÃO SIMPLES, PVC, SERIE NORMAL, ESGOTO PREDIAL, DN 100 X 100 MM, JUNTA ELÁSTICA, FORNECIDO E INSTALADO EM SUBCOLETOR AÉREO DE ESGOTO SANITÁRIO. AF_08/2022</t>
  </si>
  <si>
    <t>JOELHO 90 GRAUS, PVC, SOLDÁVEL, DN 25MM, INSTALADO EM DRENO DE AR-CONDICIONADO - FORNECIMENTO E INSTALAÇÃO. AF_08/2022</t>
  </si>
  <si>
    <t>JOELHO 45 GRAUS, PVC, SOLDÁVEL, DN 25MM, INSTALADO EM DRENO DE AR-CONDICIONADO - FORNECIMENTO E INSTALAÇÃO. AF_08/2022</t>
  </si>
  <si>
    <t>LUVA, PVC, SOLDÁVEL, DN 25MM, INSTALADO EM DRENO DE AR-CONDICIONADO - FORNECIMENTO E INSTALAÇÃO. AF_08/2022</t>
  </si>
  <si>
    <t>TE, PVC, SOLDÁVEL, DN 25MM, INSTALADO EM DRENO DE AR-CONDICIONADO - FORNECIMENTO E INSTALAÇÃO. AF_08/2022</t>
  </si>
  <si>
    <t>LUVA SIMPLES, PVC, SÉRIE NORMAL, ESGOTO PREDIAL, DN 150 MM, JUNTA ELÁSTICA, FORNECIDO E INSTALADO EM SUBCOLETOR AÉREO DE ESGOTO SANITÁRIO. AF_08/2022</t>
  </si>
  <si>
    <t>CURVA 90 GRAUS, PVC, SERIE R, ÁGUA PLUVIAL, DN 100 MM, JUNTA ELÁSTICA, FORNECIDO E INSTALADO EM RAMAL DE ENCAMINHAMENTO. AF_06/2022</t>
  </si>
  <si>
    <t>CURVA 90 GRAUS, PVC, SERIE R, ÁGUA PLUVIAL, DN 100 MM, JUNTA ELÁSTICA, FORNECIDO E INSTALADO EM CONDUTORES VERTICAIS DE ÁGUAS PLUVIAIS. AF_06/2022</t>
  </si>
  <si>
    <t>JOELHO 90 GRAUS, PPR, DN 32 MM, CLASSE PN 25, INSTALADO EM RAMAL DE DISTRIBUIÇÃO - FORNECIMENTO E INSTALAÇÃO. AF_08/2022</t>
  </si>
  <si>
    <t>JOELHO 45 GRAUS, PPR, DN 32 MM, CLASSE PN 25, INSTALADO EM RAMAL DE DISTRIBUIÇÃO DE ÁGUA - FORNECIMENTO E INSTALAÇÃO. AF_08/2022</t>
  </si>
  <si>
    <t>JOELHO 90 GRAUS, PPR, DN 40 MM, CLASSE PN 25, INSTALADO EM RAMAL DE DISTRIBUIÇÃO - FORNECIMENTO E INSTALAÇÃO. AF_08/2022</t>
  </si>
  <si>
    <t>JOELHO 45 GRAUS, PPR, DN 40 MM, CLASSE PN 25, INSTALADO EM RAMAL DE DISTRIBUIÇÃO DE ÁGUA - FORNECIMENTO E INSTALAÇÃO. AF_08/2022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</si>
  <si>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</si>
  <si>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</si>
  <si>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</si>
  <si>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</si>
  <si>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</si>
  <si>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</si>
  <si>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</si>
  <si>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 AF_06/2022</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</si>
  <si>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</si>
  <si>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</si>
  <si>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</si>
  <si>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</si>
  <si>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</si>
  <si>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</si>
  <si>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</si>
  <si>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</si>
  <si>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</si>
  <si>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</si>
  <si>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</si>
  <si>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</si>
  <si>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</si>
  <si>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</si>
  <si>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</si>
  <si>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</si>
  <si>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</si>
  <si>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</si>
  <si>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</si>
  <si>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</si>
  <si>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</si>
  <si>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</si>
  <si>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</si>
  <si>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</si>
  <si>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</si>
  <si>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BUCHA DE REDUÇÃO, PVC, SOLDÁVEL, DN 40MM X 32MM,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</si>
  <si>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</si>
  <si>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</si>
  <si>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</si>
  <si>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BUCHA DE REDUÇÃO, LONGA, PVC, SOLDÁVEL, DN 50 X 25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</si>
  <si>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</si>
  <si>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</si>
  <si>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</si>
  <si>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</si>
  <si>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</si>
  <si>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</si>
  <si>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</si>
  <si>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</si>
  <si>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</si>
  <si>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</si>
  <si>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</si>
  <si>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</si>
  <si>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</si>
  <si>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</si>
  <si>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</si>
  <si>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</si>
  <si>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</si>
  <si>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</si>
  <si>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</si>
  <si>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</si>
  <si>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</si>
  <si>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</si>
  <si>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</si>
  <si>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</si>
  <si>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</si>
  <si>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</si>
  <si>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</si>
  <si>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</si>
  <si>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</si>
  <si>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</si>
  <si>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</si>
  <si>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</si>
  <si>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</si>
  <si>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</si>
  <si>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</si>
  <si>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</si>
  <si>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</si>
  <si>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</si>
  <si>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</si>
  <si>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</si>
  <si>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</si>
  <si>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</si>
  <si>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</si>
  <si>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</si>
  <si>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</si>
  <si>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</si>
  <si>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</si>
  <si>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</si>
  <si>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</si>
  <si>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</si>
  <si>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</si>
  <si>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</si>
  <si>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</si>
  <si>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</si>
  <si>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</si>
  <si>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</si>
  <si>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</si>
  <si>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</si>
  <si>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</si>
  <si>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</si>
  <si>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</si>
  <si>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SIFONADA, PVC, DN 100 X 100 X 50 MM, FORNECIDA E INSTALADA EM RAMAIS DE ENCAMINHAMENTO DE ÁGUA PLUVIAL. AF_06/2022</t>
  </si>
  <si>
    <t>CAIXA SIFONADA, PVC, DN 150 X 185 X 75 MM, FORNECIDA E INSTALADA EM RAMAIS DE ENCAMINHAMENTO DE ÁGUA PLUVIAL. AF_06/2022</t>
  </si>
  <si>
    <t>RALO SIFONADO, PVC, DN 100 X 40 MM, JUNTA SOLDÁVEL, FORNECIDO E INSTALADO EM RAMAIS DE ENCAMINHAMENTO DE ÁGUA PLUVIAL. AF_06/2022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</si>
  <si>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</si>
  <si>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</si>
  <si>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SIFONADO, PVC, DN 100 X 40 MM, JUNTA SOLDÁVEL, FORNECIDO E INSTALADO EM RAMAL DE DESCARGA OU EM RAMAL DE ESGOTO SANITÁRIO. AF_08/2022</t>
  </si>
  <si>
    <t>RALO SECO, PVC, DN 100 X 40 MM, JUNTA SOLDÁVEL, FORNECIDO E INSTALADO EM RAMAL DE DESCARGA OU EM RAMAL DE ESGOTO SANITÁRIO.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</si>
  <si>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</si>
  <si>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</si>
  <si>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</si>
  <si>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</si>
  <si>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</si>
  <si>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</si>
  <si>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</si>
  <si>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</si>
  <si>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4,8 X H=2,0 M, VOLUME ÚTIL: 12288 L (PARA 86 CONTRIBUINTES). AF_12/2020</t>
  </si>
  <si>
    <t>TANQUE SÉPTICO RETANGULAR, EM ALVENARIA COM TIJOLOS CERÂMICOS MACIÇOS, DIMENSÕES INTERNAS: 1,6 X 4,6 X H=2,4 M, VOLUME ÚTIL: 14720 L (PARA 105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</si>
  <si>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</si>
  <si>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</si>
  <si>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</si>
  <si>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</si>
  <si>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</si>
  <si>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</si>
  <si>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</si>
  <si>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</si>
  <si>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</si>
  <si>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</si>
  <si>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</si>
  <si>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</si>
  <si>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</si>
  <si>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</si>
  <si>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4,8 X H=2,0 M, VOLUME ÚTIL: 12288 L (PARA 86 CONTRIBUINTES). AF_12/2020</t>
  </si>
  <si>
    <t>TANQUE SÉPTICO RETANGULAR, EM ALVENARIA COM BLOCOS DE CONCRETO, DIMENSÕES INTERNAS: 1,6 X 4,6 X H=2,4 M, VOLUME ÚTIL: 14720 L (PARA 105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</si>
  <si>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</si>
  <si>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</si>
  <si>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</si>
  <si>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</si>
  <si>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</si>
  <si>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</si>
  <si>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</si>
  <si>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</si>
  <si>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</si>
  <si>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</si>
  <si>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TIL (TUBO DE INSPEÇÃO E LIMPEZA) RADIAL PARA ESGOTO, EM PVC, DN 300X200 MM. AF_12/2020</t>
  </si>
  <si>
    <t>LIGACOES PREDIAIS DE AGUA</t>
  </si>
  <si>
    <t>0058</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</si>
  <si>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</si>
  <si>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</si>
  <si>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</si>
  <si>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</si>
  <si>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</si>
  <si>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</si>
  <si>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TÊ DE SERVIÇO INTEGRADO, POLIPROPILENO, PARA TUBOS EM PEAD, 63 MM X 20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</si>
  <si>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</si>
  <si>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</si>
  <si>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</si>
  <si>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</si>
  <si>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</si>
  <si>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</si>
  <si>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</si>
  <si>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</si>
  <si>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</si>
  <si>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</si>
  <si>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</si>
  <si>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</si>
  <si>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</si>
  <si>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</si>
  <si>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</si>
  <si>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</si>
  <si>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</si>
  <si>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</si>
  <si>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</si>
  <si>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</si>
  <si>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</si>
  <si>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</si>
  <si>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</si>
  <si>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</si>
  <si>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</si>
  <si>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</si>
  <si>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</si>
  <si>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</si>
  <si>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</si>
  <si>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ALVENARIA DE BLOCOS DE CONCRETO ESTRUTURAL 14X19X39 CM (ESPESSURA 14 CM), FBK = 4,5 MPA, UTILIZANDO PALHETA. AF_10/2022</t>
  </si>
  <si>
    <t>ALVENARIA DE BLOCOS DE CONCRETO ESTRUTURAL 14X19X39 CM (ESPESSURA 14 CM), FBK = 14 MPA, UTILIZANDO PALHETA. AF_10/2022</t>
  </si>
  <si>
    <t>ALVENARIA DE BLOCOS DE CONCRETO ESTRUTURAL 14X19X29 CM (ESPESSURA 14 CM), FBK = 4,5 MPA, UTILIZANDO PALHETA. AF_10/2022</t>
  </si>
  <si>
    <t>ALVENARIA DE BLOCOS DE CONCRETO ESTRUTURAL 14X19X39 CM (ESPESSURA 14 CM), FBK = 4,5 MPA, UTILIZANDO COLHER DE PEDREIRO. AF_10/2022</t>
  </si>
  <si>
    <t>ALVENARIA DE BLOCOS DE CONCRETO ESTRUTURAL 14X19X39 CM (ESPESSURA 14 CM), FBK = 14 MPA, UTILIZANDO COLHER DE PEDREIRO. AF_10/2022</t>
  </si>
  <si>
    <t>ALVENARIA DE BLOCOS DE CONCRETO ESTRUTURAL 14X19X29 CM (ESPESSURA 14 CM), FBK = 4,5 MPA, UTILIZANDO COLHER DE PEDREIRO. AF_10/2022</t>
  </si>
  <si>
    <t>ALVENARIA DE BLOCOS DE CONCRETO ESTRUTURAL 14X19X29 CM (ESPESSURA 14 CM), FBK = 14 MPA, UTILIZANDO COLHER DE PEDREIRO.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</si>
  <si>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</si>
  <si>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</si>
  <si>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SEXTAVADO DE 25 X 25 CM, ESPESSURA 6 CM. AF_10/2022</t>
  </si>
  <si>
    <t>EXECUÇÃO DE PAVIMENTO EM PISO INTERTRAVADO, COM BLOCO SEXTAVADO DE 25 X 25 CM, ESPESSURA 8 CM. AF_10/2022</t>
  </si>
  <si>
    <t>EXECUÇÃO DE PAVIMENTO EM PISO INTERTRAVADO, COM BLOCO SEXTAVADO DE 25 X 25 CM, ESPESSURA 10 CM. AF_10/2022</t>
  </si>
  <si>
    <t>EXECUÇÃO DE PASSEIO EM PISO INTERTRAVADO, COM BLOCO RETANGULAR COR NATURAL DE 20 X 10 CM, ESPESSURA 6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</si>
  <si>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</si>
  <si>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</si>
  <si>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</si>
  <si>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PASSEIO EM PISO INTERTRAVADO, COM BLOCO 16 FACES DE 22 X 11 CM, ESPESSURA 6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</si>
  <si>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</si>
  <si>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</si>
  <si>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16 FACES DE 22 X 11 CM, ESPESSURA 10 CM. AF_10/2022</t>
  </si>
  <si>
    <t>EXECUÇÃO DE PASSEIO EM PISO INTERTRAVADO, COM BLOCO RETANGULAR COLORIDO DE 20 X 10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</si>
  <si>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</si>
  <si>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</si>
  <si>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</si>
  <si>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</si>
  <si>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</si>
  <si>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</si>
  <si>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FUNDO PULVERIZADA SOBRE PERFIL METÁLICO EXECUTADO EM FÁBRICA (POR DEMÃO). AF_01/2020_PE</t>
  </si>
  <si>
    <t>PINTURA COM TINTA EPOXÍDICA DE ACABAMENTO PULVERIZADA SOBRE PERFIL METÁLICO EXECUTADO EM FÁBRICA (POR DEMÃO). AF_01/2020_PE</t>
  </si>
  <si>
    <t>PINTURA COM TINTA ACRÍLICA DE FUNDO PULVERIZADA SOBRE SUPERFÍCIES METÁLICAS (EXCETO PERFIL) EXECUTADO EM OBRA (POR DEMÃO). AF_01/2020_PE</t>
  </si>
  <si>
    <t>PINTURA COM TINTA ACRÍLICA DE ACABAMENTO PULVERIZADA SOBRE SUPERFÍCIES METÁLICAS (EXCETO PERFIL) EXECUTADO EM OBRA (POR DEMÃO). AF_01/2020_PE</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</si>
  <si>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</si>
  <si>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(POR DEMÃO). AF_01/2020_PE</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</si>
  <si>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</si>
  <si>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(POR DEMÃO). AF_01/2020_PE</t>
  </si>
  <si>
    <t>PINTURA COM TINTA EPOXÍDICA DE ACABAMENTO PULVERIZADA SOBRE PERFIL METÁLICO EXECUTADO EM FÁBRICA (02 DEMÃOS). AF_01/2020_PE</t>
  </si>
  <si>
    <t>PINTURA COM TINTA ACRÍLICA DE ACABAMENTO PULVERIZADA SOBRE SUPERFÍCIES METÁLICAS (EXCETO PERFIL) EXECUTADO EM OBRA (02 DEMÃOS). AF_01/2020_PE</t>
  </si>
  <si>
    <t>PINTURA COM TINTA ALQUÍDICA DE ACABAMENTO (ESMALTE SINTÉTICO ACETINADO) PULVERIZADA SOBRE SUPERFÍCIES METÁLICAS (EXCETO PERFIL) EXECUTADO EM OBRA (02 DEMÃOS). AF_01/2020_PE</t>
  </si>
  <si>
    <t>PINTURA COM TINTA ALQUÍDICA DE ACABAMENTO (ESMALTE SINTÉTICO BRILHANTE) PULVERIZADA SOBRE SUPERFÍCIES METÁLICAS (EXCETO PERFIL) EXECUTADO EM OBRA (02 DEMÃOS). AF_01/2020_PE</t>
  </si>
  <si>
    <t>PINTURA COM TINTA ALQUÍDICA DE ACABAMENTO (ESMALTE SINTÉTICO FOSCO) PULVERIZADA SOBRE SUPERFÍCIES METÁLICAS (EXCETO PERFIL) EXECUTADO EM OBRA (02 DEMÃOS). AF_01/2020_PE</t>
  </si>
  <si>
    <t>PISO PODOTÁTIL DE ALERTA OU DIRECIONAL, DE BORRACHA, ASSENTADO SOBRE ARGAMASSA. AF_05/2020</t>
  </si>
  <si>
    <t>PISO GRANILITE/MARMORITE</t>
  </si>
  <si>
    <t>0118</t>
  </si>
  <si>
    <t>PISO EM GRANILITE, MARMORITE OU GRANITINA EM AMBIENTES INTERNOS, COM ESPESSURA DE 8 MM, INCLUSO MISTURA EM BETONEIRA, COLOCAÇÃO DAS JUNTAS, APLICAÇÃO DO PISO, 4 POLIMENTOS COM POLITRIZ, ESTUCAMENTO, SELADOR E CERA. AF_06/2022</t>
  </si>
  <si>
    <t>EXECUÇÃO DE PASSEIO (CALÇADA) OU PISO DE CONCRETO COM CONCRETO MOLDADO IN LOCO, FEITO EM OBRA, ACABAMENTO CONVENCIONAL, NÃO ARMADO. AF_08/2022</t>
  </si>
  <si>
    <t>EXECUÇÃO DE PASSEIO (CALÇADA) OU PISO DE CONCRETO COM CONCRETO MOLDADO IN LOCO, FEITO EM OBRA, ACABAMENTO CONVENCIONAL, ESPESSURA 6 CM, ARMADO. AF_08/2022</t>
  </si>
  <si>
    <t>EXECUÇÃO DE PASSEIO (CALÇADA) OU PISO DE CONCRETO COM CONCRETO MOLDADO IN LOCO, USINADO,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</si>
  <si>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</si>
  <si>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USINADO, ACABAMENTO CONVENCIONAL, ESPESSURA 8 CM, ARMADO. AF_08/2022</t>
  </si>
  <si>
    <t>CHAPISCO APLICADO NO TETO OU EM ALVENARIA E ESTRUTURA, COM ROLO PARA TEXTURA ACRÍLICA. ARGAMASSA TRAÇO 1:4 E EMULSÃO POLIMÉRICA (ADESIVO)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</si>
  <si>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</si>
  <si>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INDUSTRIALIZADA COM PREPARO MANUAL. AF_10/2022</t>
  </si>
  <si>
    <t>CHAPISCO APLICADO NO TETO OU EM ALVENARIA E ESTRUTURA, COM ROLO PARA TEXTURA ACRÍLICA. ARGAMASSA INDUSTRIALIZADA COM PREPARO EM MISTURADOR 300 KG. AF_10/2022</t>
  </si>
  <si>
    <t>CHAPISCO APLICADO NO TETO OU EM ESTRUTURA, COM DESEMPENADEIRA DENTADA. ARGAMASSA INDUSTRIALIZADA COM PREPARO MANUAL. AF_10/2022</t>
  </si>
  <si>
    <t>CHAPISCO APLICADO NO TETO OU EM ESTRUTURA, COM DESEMPENADEIRA DENTADA.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</si>
  <si>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</si>
  <si>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EQUIPAMENTO DE PROJEÇÃO. ARGAMASSA TRAÇO 1:3 COM PREPARO MANUAL. AF_10/2022</t>
  </si>
  <si>
    <t>CHAPISCO APLICADO SOMENTE NA ESTRUTURA DE CONCRETO DA FACHADA, COM DESEMPENADEIRA DENTADA. ARGAMASSA INDUSTRIALIZADA COM PREPARO MANUAL. AF_10/2022</t>
  </si>
  <si>
    <t>CHAPISCO APLICADO SOMENTE NA ESTRUTURA DE CONCRETO DA FACHADA, COM DESEMPENADEIRA DENTADA. ARGAMASSA INDUSTRIALIZADA COM PREPARO EM MISTURADOR 300 KG. AF_10/2022</t>
  </si>
  <si>
    <t>EMBOÇO OU MASSA ÚNICA EM ARGAMASSA TRAÇO 1:2:8, PREPARO MECÂNICO COM BETONEIRA 400 L, APLICADA MANUALMENTE EM PANOS DE FACHADA COM PRESENÇA DE VÃOS, ESPESSURA DE 25 MM. AF_08/2022</t>
  </si>
  <si>
    <t>EMBOÇO OU MASSA ÚNICA EM ARGAMASSA TRAÇO 1:2:8, PREPARO MANUAL, APLICADA MANUALMENTE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</si>
  <si>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</si>
  <si>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</si>
  <si>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MANUAL, APLICADA MANUALMENTE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</si>
  <si>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</si>
  <si>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</si>
  <si>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MANUAL, APLICADA MANUALMENTE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</si>
  <si>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</si>
  <si>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</si>
  <si>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</si>
  <si>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TRAÇO 1:2:8, PREPARO MECÂNICO COM BETONEIRA 400 L, APLICADA MANUALMENTE EM PANOS CEGOS DE FACHADA (SEM PRESENÇA DE VÃOS), ESPESSURA DE 25 MM. AF_08/2022</t>
  </si>
  <si>
    <t>EMBOÇO OU MASSA ÚNICA EM ARGAMASSA TRAÇO 1:2:8, PREPARO MANUAL, APLICADA MANUALMENTE EM PANOS CEGOS DE FACHADA (SEM PRESENÇA DE VÃOS), ESPESSURA DE 25 MM. AF_09/2022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</si>
  <si>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</si>
  <si>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</si>
  <si>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MANUAL, APLICADA MANUALMENTE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</si>
  <si>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</si>
  <si>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</si>
  <si>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MANUAL, APLICADA MANUALMENTE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</si>
  <si>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</si>
  <si>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</si>
  <si>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MANUAL, APLICADA MANUALMENTE EM PANOS CEGOS DE FACHADA (SEM PRESENÇA DE VÃOS), ESPESSURA MAIOR OU IGUAL A 50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</si>
  <si>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</si>
  <si>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</si>
  <si>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25 MM, SEM USO DE TELA METÁLICA DE REFORÇO CONTRA FISSURAÇÃO.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</si>
  <si>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</si>
  <si>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</si>
  <si>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35 MM, SEM USO DE TELA METÁLICA DE REFORÇO CONTRA FISSURAÇÃO.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</si>
  <si>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</si>
  <si>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</si>
  <si>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45 MM, SEM USO DE TELA METÁLICA DE REFORÇO CONTRA FISSURAÇÃO.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</si>
  <si>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</si>
  <si>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</si>
  <si>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</si>
  <si>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</si>
  <si>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</si>
  <si>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</si>
  <si>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TRAÇO 1:2:8, PREPARO MECÂNICO COM BETONEIRA 400 L, APLICADA MANUALMENTE NAS PAREDES INTERNAS DA SACADA, ESPESSURA DE 35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</si>
  <si>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</si>
  <si>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</si>
  <si>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</si>
  <si>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</si>
  <si>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</si>
  <si>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</si>
  <si>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</si>
  <si>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</si>
  <si>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</si>
  <si>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</si>
  <si>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</si>
  <si>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</si>
  <si>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</si>
  <si>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</si>
  <si>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</si>
  <si>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</si>
  <si>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</si>
  <si>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</si>
  <si>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</si>
  <si>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</si>
  <si>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</si>
  <si>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</si>
  <si>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</si>
  <si>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</si>
  <si>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</si>
  <si>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</si>
  <si>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</si>
  <si>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</si>
  <si>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</si>
  <si>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</si>
  <si>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</si>
  <si>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</si>
  <si>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</si>
  <si>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</si>
  <si>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</si>
  <si>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</si>
  <si>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</si>
  <si>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</si>
  <si>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</si>
  <si>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</si>
  <si>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</si>
  <si>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</si>
  <si>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</si>
  <si>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</si>
  <si>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</si>
  <si>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</si>
  <si>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</si>
  <si>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</si>
  <si>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</si>
  <si>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</si>
  <si>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</si>
  <si>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</si>
  <si>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</si>
  <si>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</si>
  <si>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</si>
  <si>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</si>
  <si>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</si>
  <si>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</si>
  <si>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</si>
  <si>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UNXMES</t>
  </si>
  <si>
    <t>PCI.817.01 - CUSTO DE COMPOSIÇÕES - SINTÉTICO                                               DATA DE EMISSÃO: 13/07/2023 23:49:52            DATA DE RT: 13/07/2023</t>
  </si>
  <si>
    <t>ENCARGOS SOCIAIS DESONERADOS: 84,05%(HORA)   46,32%(MÊS)</t>
  </si>
  <si>
    <t>ABRANGÊNCIA : NACIONAL                                              LOCALIDADE  : JOAO PESSOA                                                                                                         DATA DE PREÇO   : 06/2023 REFERÊNCIA COLETA : MEDIANO</t>
  </si>
  <si>
    <t>TANQUE DE ASFALTO ESTACIONÁRIO COM SERPENTINA, CAPACIDADE 30.000 L - CHP DIURNO. AF_05/2023</t>
  </si>
  <si>
    <t>BETONEIRA CAPACIDADE NOMINAL 400 L, CAPACIDADE DE MISTURA 310 L, MOTOR A DIESEL POTÊNCIA 5,0 HP, SEM CARREGADOR - CHP DIURNO. AF_05/2023</t>
  </si>
  <si>
    <t>MISTURADOR DE ARGAMASSA, EIXO HORIZONTAL, CAPACIDADE DE MISTURA 300 KG, MOTOR ELÉTRICO POTÊNCIA 5 CV - CHP DIURNO. AF_05/2023</t>
  </si>
  <si>
    <t>MISTURADOR DE ARGAMASSA, EIXO HORIZONTAL, CAPACIDADE DE MISTURA 600 KG, MOTOR ELÉTRICO POTÊNCIA 7,5 CV - CHP DIURNO. AF_05/2023</t>
  </si>
  <si>
    <t>MISTURADOR DE ARGAMASSA, EIXO HORIZONTAL, CAPACIDADE DE MISTURA 160 KG, MOTOR ELÉTRICO POTÊNCIA 3 CV - CHP DIURNO. AF_05/2023</t>
  </si>
  <si>
    <t>BETONEIRA CAPACIDADE NOMINAL DE 400 L, CAPACIDADE DE MISTURA 280 L, MOTOR ELÉTRICO TRIFÁSICO POTÊNCIA DE 2 CV, SEM CARREGADOR - CHP DIURNO. AF_05/2023</t>
  </si>
  <si>
    <t>TANQUE DE ASFALTO ESTACIONÁRIO COM MAÇARICO, CAPACIDADE 20.000 L - CHP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</si>
  <si>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</si>
  <si>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CHP DIURNO. AF_05/2023</t>
  </si>
  <si>
    <t>PROJETOR PNEUMÁTICO DE ARGAMASSA PARA CHAPISCO E REBOCO COM RECIPIENTE ACOPLADO, TIPO CANEQUINHA, COM COMPRESSOR DE AR REBOCÁVEL VAZÃO 89 PCM E MOTOR DIESEL DE 20 CV - CHP DIURNO. AF_05/2023</t>
  </si>
  <si>
    <t>MANIPULADOR TELESCÓPICO, POTÊNCIA DE 85 HP, CAPACIDADE DE CARGA DE 3.500 KG, ALTURA MÁXIMA DE ELEVAÇÃO DE 12,3 M - CHP DIURNO. AF_05/2023</t>
  </si>
  <si>
    <t>CAMINHÃO PARA EQUIPAMENTO DE LIMPEZA A SUCÇÃO, COM CAMINHÃO TRUCADO DE PESO BRUTO TOTAL 23000 KG, CARGA ÚTIL MÁXIMA 15935 KG, DISTÂNCIA ENTRE EIXOS 4,80 M, POTÊNCIA 230 CV, INCLUSIVE LIMPADORA A SUCÇÃO, TANQUE 12000 L - CHP DIURNO. AF_05/2023</t>
  </si>
  <si>
    <t>PENEIRA ROTATIVA COM MOTOR ELÉTRICO TRIFÁSICO DE 2 CV, CILINDRO DE 1 M X 0,60 M, COM FUROS DE 3,17 MM - CHP DIURNO. AF_05/2023</t>
  </si>
  <si>
    <t>DOSADOR DE AREIA, CAPACIDADE DE 26 LITROS - CHP DIURNO. AF_05/2023</t>
  </si>
  <si>
    <t>APARELHO PARA CORTE E SOLDA OXI-ACETILENO SOBRE RODAS, INCLUSIVE CILINDROS E MAÇARICOS - CHP DIURNO. AF_05/2023</t>
  </si>
  <si>
    <t>GRUA ASCENSIONAL, LANCA DE 30 M, CAPACIDADE DE 1,0 T A 30 M, ALTURA ATE 39 M - CHP DIURNO. AF_05/2023</t>
  </si>
  <si>
    <t>USINA DE MISTURA ASFÁLTICA À QUENTE, TIPO CONTRA FLUXO, PROD 40 A 80 TON/HORA - CHP DIURNO. AF_05/2023</t>
  </si>
  <si>
    <t>USINA DE ASFALTO À FRIO, CAPACIDADE DE 40 A 60 TON/HORA, ELÉTRICA POTÊNCIA 30 CV - CHP DIURNO. AF_05/2023</t>
  </si>
  <si>
    <t>GRUA ASCENCIONAL, LANCA DE 42 M, CAPACIDADE DE 1,5 T A 30 M, ALTURA ATE 39 M - CHP DIURNO. AF_05/2023</t>
  </si>
  <si>
    <t>POLIDORA DE PISO (POLITRIZ), PESO DE 100KG, DIÂMETRO 450 MM, MOTOR ELÉTRICO, POTÊNCIA 4 HP - CHP DIURNO. AF_05/2023</t>
  </si>
  <si>
    <t>DESEMPENADEIRA DE CONCRETO, PESO DE 78 KG, 4 PÁS, MOTOR A GASOLINA, POTÊNCIA 5,5 HP - CHP DIURNO. AF_05/2023</t>
  </si>
  <si>
    <t>LAVADORA DE ALTA PRESSAO (LAVA-JATO) PARA AGUA FRIA, PRESSAO DE OPERACAO ENTRE 1400 E 1900 LIB/POL2, VAZAO MAXIMA ENTRE 400 E 700 L/H - CHP DIURNO. AF_05/2023</t>
  </si>
  <si>
    <t>TANQUE DE ASFALTO ESTACIONÁRIO COM SERPENTINA, CAPACIDADE 30.000 L - CHI DIURNO. AF_05/2023</t>
  </si>
  <si>
    <t>BETONEIRA CAPACIDADE NOMINAL 400 L, CAPACIDADE DE MISTURA 310 L, MOTOR A DIESEL POTÊNCIA 5,0 HP, SEM CARREGADOR - CHI DIURNO. AF_05/2023</t>
  </si>
  <si>
    <t>MISTURADOR DE ARGAMASSA, EIXO HORIZONTAL, CAPACIDADE DE MISTURA 300 KG, MOTOR ELÉTRICO POTÊNCIA 5 CV - CHI DIURNO. AF_05/2023</t>
  </si>
  <si>
    <t>MISTURADOR DE ARGAMASSA, EIXO HORIZONTAL, CAPACIDADE DE MISTURA 600 KG, MOTOR ELÉTRICO POTÊNCIA 7,5 CV - CHI DIURNO. AF_05/2023</t>
  </si>
  <si>
    <t>MISTURADOR DE ARGAMASSA, EIXO HORIZONTAL, CAPACIDADE DE MISTURA 160 KG, MOTOR ELÉTRICO POTÊNCIA 3 CV - CHI DIURNO. AF_05/2023</t>
  </si>
  <si>
    <t>BETONEIRA CAPACIDADE NOMINAL DE 400 L, CAPACIDADE DE MISTURA 280 L, MOTOR ELÉTRICO TRIFÁSICO POTÊNCIA DE 2 CV, SEM CARREGADOR - CHI DIURNO. AF_05/2023</t>
  </si>
  <si>
    <t>TANQUE DE ASFALTO ESTACIONÁRIO COM MAÇARICO, CAPACIDADE 20.000 L - CHI DIURNO. AF_05/2023</t>
  </si>
  <si>
    <t>BETONEIRA CAPACIDADE NOMINAL DE 600 L, CAPACIDADE DE MISTURA 360 L, MOTOR ELÉTRICO TRIFÁSICO POTÊNCIA DE 4 CV, SEM CARREGADOR - CHI DIURNO. AF_05/2023</t>
  </si>
  <si>
    <t>BETONEIRA CAPACIDADE NOMINAL DE 600 L, CAPACIDADE DE MISTURA 440 L, MOTOR A DIESEL POTÊNCIA 10 HP, COM CARREGADOR - CHI DIURNO. AF_05/2023</t>
  </si>
  <si>
    <t>PROJETOR PNEUMÁTICO DE ARGAMASSA PARA CHAPISCO E REBOCO COM RECIPIENTE ACOPLADO, TIPO CANEQUINHA, COM COMPRESSOR DE AR REBOCÁVEL VAZÃO 89 PCM E MOTOR DIESEL DE 20 CV - CHI DIURNO. AF_05/2023</t>
  </si>
  <si>
    <t>MANIPULADOR TELESCÓPICO, POTÊNCIA DE 85 HP, CAPACIDADE DE CARGA DE 3.500 KG, ALTURA MÁXIMA DE ELEVAÇÃO DE 12,3 M - CHI DIURNO. AF_05/2023</t>
  </si>
  <si>
    <t>CAMINHÃO PARA EQUIPAMENTO DE LIMPEZA A SUCÇÃO COM CAMINHÃO TRUCADO DE PESO BRUTO TOTAL 23000 KG, CARGA ÚTIL MÁXIMA 15935 KG, DISTÂNCIA ENTRE EIXOS 4,80 M, POTÊNCIA 230 CV, INCLUSIVE LIMPADORA A SUCÇÃO, TANQUE 12000 L - CHI DIURNO. AF_05/2023</t>
  </si>
  <si>
    <t>PENEIRA ROTATIVA COM MOTOR ELÉTRICO TRIFÁSICO DE 2 CV, CILINDRO DE 1 M X 0,60 M, COM FUROS DE 3,17 MM - CHI DIURNO. AF_05/2023</t>
  </si>
  <si>
    <t>DOSADOR DE AREIA, CAPACIDADE DE 26 LITROS - CHI DIURNO. AF_05/2023</t>
  </si>
  <si>
    <t>APARELHO PARA CORTE E SOLDA OXI-ACETILENO SOBRE RODAS, INCLUSIVE CILINDROS E MAÇARICOS - CHI DIURNO. AF_05/2023</t>
  </si>
  <si>
    <t>GRUA ASCENSIONAL, LANÇA DE 30 M, CAPACIDADE DE 1,0 T A 30 M, ALTURA ATÉ 39 M - CHI DIURNO. AF_05/2023</t>
  </si>
  <si>
    <t>USINA DE MISTURA ASFÁLTICA À QUENTE, TIPO CONTRA FLUXO, PROD 40 A 80 TON/HORA - CHI DIURNO. AF_05/2023</t>
  </si>
  <si>
    <t>USINA DE ASFALTO À FRIO, CAPACIDADE DE 40 A 60 TON/HORA, ELÉTRICA POTÊNCIA 30 CV - CHI DIURNO. AF_05/2023</t>
  </si>
  <si>
    <t>GRUA ASCENCIONAL, LANÇA DE 42 M, CAPACIDADE DE 1,5 T A 30 M, ALTURA ATÉ 39 M - CHI DIURNO. AF_05/2023</t>
  </si>
  <si>
    <t>POLIDORA DE PISO (POLITRIZ), PESO DE 100KG, DIÂMETRO 450 MM, MOTOR ELÉTRICO, POTÊNCIA 4 HP - CHI DIURNO. AF_05/2023</t>
  </si>
  <si>
    <t>DESEMPENADEIRA DE CONCRETO, PESO DE 78 KG, 4 PÁS, MOTOR A GASOLINA, POTÊNCIA 5,5 HP - CHI DIURNO. AF_05/2023</t>
  </si>
  <si>
    <t>LAVADORA DE ALTA PRESSAO (LAVA-JATO) PARA AGUA FRIA, PRESSAO DE OPERACAO ENTRE 1400 E 1900 LIB/POL2, VAZAO MAXIMA ENTRE 400 E 700 L/H - CHI DIURNO.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</si>
  <si>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</si>
  <si>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</si>
  <si>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</si>
  <si>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</si>
  <si>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</si>
  <si>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</si>
  <si>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</si>
  <si>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</si>
  <si>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</si>
  <si>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</si>
  <si>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</si>
  <si>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</si>
  <si>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</si>
  <si>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</si>
  <si>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</si>
  <si>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</si>
  <si>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</si>
  <si>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</si>
  <si>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</si>
  <si>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</si>
  <si>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</si>
  <si>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</si>
  <si>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</si>
  <si>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</si>
  <si>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</si>
  <si>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</si>
  <si>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</si>
  <si>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</si>
  <si>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</si>
  <si>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</si>
  <si>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</si>
  <si>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</si>
  <si>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</si>
  <si>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</si>
  <si>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</si>
  <si>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</si>
  <si>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</si>
  <si>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</si>
  <si>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</si>
  <si>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</si>
  <si>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</si>
  <si>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</si>
  <si>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</si>
  <si>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</si>
  <si>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</si>
  <si>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</si>
  <si>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</si>
  <si>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</si>
  <si>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</si>
  <si>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</si>
  <si>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</si>
  <si>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</si>
  <si>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</si>
  <si>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DOSADOR DE AREIA, CAPACIDADE DE 26 LITROS - DEPRECIAÇÃO. AF_05/2023</t>
  </si>
  <si>
    <t>DOSADOR DE AREIA, CAPACIDADE DE 26 LITROS - JUROS. AF_05/2023</t>
  </si>
  <si>
    <t>DOSADOR DE AREIA, CAPACIDADE DE 26 LITROS - MANUTENÇÃO. AF_05/2023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</si>
  <si>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</si>
  <si>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</si>
  <si>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</si>
  <si>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</si>
  <si>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</si>
  <si>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</si>
  <si>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</si>
  <si>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</si>
  <si>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</si>
  <si>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</si>
  <si>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</si>
  <si>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</si>
  <si>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</si>
  <si>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</si>
  <si>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</si>
  <si>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</si>
  <si>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</si>
  <si>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</si>
  <si>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</si>
  <si>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</si>
  <si>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</si>
  <si>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</si>
  <si>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</si>
  <si>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</si>
  <si>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CALDEIRA A GÁS COM TERMOSTATO, CAPACIDADE 100 LITROS - MATERIAIS NA OPERAÇÃO. AF_05/2023</t>
  </si>
  <si>
    <t>CONJUNTO MACACO E BOMBA HIDRÁULICA PARA PROTENSAO DE CORDOALHAS, ESFORÇO MAXIMO DE 115 TONELADAS - MATERIAIS NA OPERAÇÃO. AF_05/2023</t>
  </si>
  <si>
    <t>MÁQUINA FORMER DOBRAS DIVERSAS: 220V/380V TRIFÁSICO OU MONOFÁSICO, CAPACIDADE 0,5-1,27MM, MOTOR 2CV - MATERIAIS NA OPERAÇÃO. AF_05/2023</t>
  </si>
  <si>
    <t>MÁQUINA SOLDA ARCO COM PISTOLA DE SOLDAGEM PARA STUD BOLT DE 5 MM A 22 MM - MATERIAIS NA OPERAÇÃO. AF_05/2023</t>
  </si>
  <si>
    <t>UNIDADE DOSADORA AIRLESS TIPO HOT SPRAY - MATERIAIS NA OPERAÇÃO. AF_05/2023</t>
  </si>
  <si>
    <t>ENCERADEIRA INDUSTRIAL, 400 MM, 220V, 1 HP - MATERIAIS NA OPERAÇÃO. AF_05/2023</t>
  </si>
  <si>
    <t>SERRA FITA HORIZONTAL, ELÉTRICA, COM CONTROLE HIDRÁULICO, PAINEL DE COMANDO EM 24 V, MOTOR ELÉTRICO 1,5 CV, DIMENSÕES DA FITA 3880 X 27 X 0,9 MM, TRIFÁSICA - MATERIAIS NA OPERAÇÃO. AF_05/2023</t>
  </si>
  <si>
    <t>MÁQUINA METALEIRA UNIVERSAL MODELO IW 110/180 BTD - MATERIAIS NA OPERAÇÃO.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</si>
  <si>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</si>
  <si>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MATERIAIS NA OPERAÇÃO. AF_05/2023</t>
  </si>
  <si>
    <t>COMPRESSOR DE AR, VAZAO DE 10 PCM, RESERVATORIO 100 L, PRESSAO DE TRABALHO ENTRE 6,9 E 9,7 BAR, POTENCIA 2 HP, TENSAO 110/220 V - MATERIAIS NA OPERAÇÃO.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</si>
  <si>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</si>
  <si>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</si>
  <si>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</si>
  <si>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</si>
  <si>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</si>
  <si>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</si>
  <si>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</si>
  <si>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PERFURATRIZ PARA FURO DIRECIONAL HORIZONTAL (HDD) COM CAPACIDADE DE 201 KN A 560 KN, POTÊNCIA 200 HP A 260 HP (INCLUSO FERRAMENTAS E LOCALIZADOR) - MATERIAIS NA OPERAÇÃO. AF_05/2023</t>
  </si>
  <si>
    <t>MISTURADOR PARA PREPARO DE LAMA ESTABILIZANTE COM CAPACIDADE DE *4000* L, COM BOMBA CENTRÍFUGA 5,5 HP A 23,07 HP, PARA SISTEMA DE FURO DIRECIONAL - MATERIAIS NA OPERAÇÃO. AF_05/2023</t>
  </si>
  <si>
    <t>VARREDEIRA DE GRAMA SINTÉTICA A GASOLINA, 2,4 CV, 4 TEMPOS - MATERIAIS NA OPERAÇÃO. AF_05/2023</t>
  </si>
  <si>
    <t>BATE ESTACA PARA INSTALAÇÃO DE DEFENSAS METÁLICAS (GUARD RAIL) FIXO, INCLUSIVE CAMINHÃO TOCO PBT 9.700 KG, POTÊNCIA DE 160 CV - MATERIAIS NA OPERAÇÃO. AF_05/2023</t>
  </si>
  <si>
    <t>LIXADEIRA DE PAREDE, COM LED, POTÊNCIA 750 W, FREQUÊNCIA 60 HZ, VELOCIDADE 1000 A 2100 RPM, DIÂMETRO DA LIXA 225 MM - MATERIAIS NA OPERAÇÃO. AF_12/2022</t>
  </si>
  <si>
    <t>MARTELETE PERFURADOR/ ROMPEDOR ELÉTRICO, POTÊNCIA 800 W, 220 V - MATERIAIS NA OPERAÇÃO. AF_05/2023</t>
  </si>
  <si>
    <t>GRUPO GERADOR DIESEL, COM CARENAGEM, POTÊNCIA STANDART ENTRE 400 E 460 KVA, VELOCIDADE DE 1800 RPM, FREQUÊNCIA DE 60 HZ - MATERIAIS NA OPERAÇÃO. AF_05/2023</t>
  </si>
  <si>
    <t>PERFURATRIZ DE COROA DIAMANTADA PARA CONCRETO, DIÂMETRO ATÉ 250 MM, MOTOR ELÉTRICO 220 V, POTÊNCIA 2.500 W - MATERIAIS NA OPERAÇÃO. AF_05/2023</t>
  </si>
  <si>
    <t>CAMINHÃO TANQUE PARA HIDROSSEMEADURA, COM CAPACIDADE DE 8.000 LITROS, INCLUINDO BOMBA PARA LANÇAMENTO COM MOTOR DIESEL COM POTÊNCIA DE 105 CV - MATERIAIS NA OPERAÇÃO. AF_06/2023</t>
  </si>
  <si>
    <t>GUINDASTE HIDRÁULICO AUTOPROPELIDO, COM LANÇA TRELICADA 41 M, CAPACIDADE MÁXIMA DE ELEVAÇÃO 43 T, POTÊNCIA 230 KW, EQUIPADO COM CAÇAMBA DE ARRASTO (DRAGLINE) DE 0,76 M3 - MATERIAIS NA OPERAÇÃO. AF_06/2023</t>
  </si>
  <si>
    <t>ESGOTAMENTO COM BOMBA</t>
  </si>
  <si>
    <t>0026</t>
  </si>
  <si>
    <t>ESGOTAMENTO DE VALA COM BOMBA SUBMERSÍVEL. AF_12/2022</t>
  </si>
  <si>
    <t>REBAIXAMENTO DO LENCOL FREATICO</t>
  </si>
  <si>
    <t>0027</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</si>
  <si>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</si>
  <si>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</si>
  <si>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</si>
  <si>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</si>
  <si>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GALERIAS PLUVIAIS</t>
  </si>
  <si>
    <t>0266</t>
  </si>
  <si>
    <t>APLICAÇÃO DE MANTA GEOTÊXTIL NAS JUNTAS RÍGIDAS DE ADUELAS PRÉ-MOLDADAS DE CONCRETO ARMADO. AF_01/2023</t>
  </si>
  <si>
    <t>ALARGAMENTO DE BASE DE TUBULÃO A CÉU ABERTO, ESCAVAÇÃO MANUAL, CONCRETO USINADO E LANÇADO COM BOMBA OU DIRETAMENTE DO CAMINHÃO (EXCLUSIVE BOMBEAMENTO). AF_05/2020</t>
  </si>
  <si>
    <t>CONCRETAGEM DE PILARES, FCK = 25 MPA, COM USO DE BOMBA - LANÇAMENTO, ADENSAMENTO E ACABAMENTO. AF_02/2022_PS</t>
  </si>
  <si>
    <t>CONCRETAGEM DE VIGAS E LAJES, FCK=25 MPA, PARA LAJES PREMOLDADAS COM USO DE BOMBA - LANÇAMENTO, ADENSAMENTO E ACABAMENTO. AF_02/2022_PS</t>
  </si>
  <si>
    <t>CONCRETAGEM DE VIGAS E LAJES, FCK=25 MPA, PARA LAJES MACIÇAS OU NERVURADAS COM USO DE BOMBA - LANÇAMENTO, ADENSAMENTO E ACABAMENTO. AF_02/2022_PS</t>
  </si>
  <si>
    <t>CONCRETAGEM DE RESERVATÓRIOS, FCK=25 MPA, COM USO DE BOMBA - LANÇAMENTO, ADENSAMENTO E ACABAMENTO. AF_02/2022_PS</t>
  </si>
  <si>
    <t>CONCRETAGEM DE MURETAS, FCK=25 MPA, COM USO DE BOMBA - LANÇAMENTO, ADENSAMENTO E ACABAMENTO. AF_02/2022_PS</t>
  </si>
  <si>
    <t>CONCRETAGEM DE ESCADAS, FCK=25 MPA, COM USO DE BOMBA - LANÇAMENTO, ADENSAMENTO E ACABAMENTO. AF_02/2022_PS</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</si>
  <si>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</si>
  <si>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</si>
  <si>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</si>
  <si>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</si>
  <si>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</si>
  <si>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</si>
  <si>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</si>
  <si>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</si>
  <si>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</si>
  <si>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ELETRODUTO FLEXÍVEL CORRUGADO REFORÇADO, PVC, DN 20 MM (1/2"), PARA CIRCUITOS TERMINAIS, INSTALADO EM LAJE - FORNECIMENTO E INSTALAÇÃO. AF_03/2023</t>
  </si>
  <si>
    <t>ELETRODUTO FLEXÍVEL CORRUGADO REFORÇADO, PVC, DN 25 MM (3/4"), PARA CIRCUITOS TERMINAIS, INSTALADO EM LAJE - FORNECIMENTO E INSTALAÇÃO. AF_03/2023</t>
  </si>
  <si>
    <t>ELETRODUTO FLEXÍVEL CORRUGADO REFORÇADO, PVC, DN 32 MM (1"), PARA CIRCUITOS TERMINAIS, INSTALADO EM LAJE - FORNECIMENTO E INSTALAÇÃO. AF_03/2023</t>
  </si>
  <si>
    <t>ELETRODUTO FLEXÍVEL LISO, PEAD, DN 32 MM (1"), PARA CIRCUITOS TERMINAIS, INSTALADO EM LAJE - FORNECIMENTO E INSTALAÇÃO. AF_03/2023</t>
  </si>
  <si>
    <t>ELETRODUTO FLEXÍVEL CORRUGADO, PEAD, DN 40 MM (1 1/4"), PARA CIRCUITOS TERMINAIS, INSTALADO EM LAJE - FORNECIMENTO E INSTALAÇÃO. AF_03/2023</t>
  </si>
  <si>
    <t>ELETRODUTO FLEXÍVEL LISO, PEAD, DN 40 MM (1 1/4"), PARA CIRCUITOS TERMINAIS, INSTALADO EM LAJE - FORNECIMENTO E INSTALAÇÃO. AF_03/2023</t>
  </si>
  <si>
    <t>ELETRODUTO FLEXÍVEL CORRUGADO, PVC, DN 20 MM (1/2"), PARA CIRCUITOS TERMINAIS, INSTALADO EM PAREDE - FORNECIMENTO E INSTALAÇÃO. AF_03/2023</t>
  </si>
  <si>
    <t>ELETRODUTO FLEXÍVEL CORRUGADO REFORÇADO, PVC, DN 20 MM (1/2"), PARA CIRCUITOS TERMINAIS, INSTALADO EM PAREDE - FORNECIMENTO E INSTALAÇÃO. AF_03/2023</t>
  </si>
  <si>
    <t>ELETRODUTO FLEXÍVEL CORRUGADO, PVC, DN 25 MM (3/4"), PARA CIRCUITOS TERMINAIS, INSTALADO EM PAREDE - FORNECIMENTO E INSTALAÇÃO. AF_03/2023</t>
  </si>
  <si>
    <t>ELETRODUTO FLEXÍVEL CORRUGADO REFORÇADO, PVC, DN 25 MM (3/4"), PARA CIRCUITOS TERMINAIS, INSTALADO EM PAREDE - FORNECIMENTO E INSTALAÇÃO. AF_03/2023</t>
  </si>
  <si>
    <t>ELETRODUTO FLEXÍVEL CORRUGADO, PVC, DN 32 MM (1"), PARA CIRCUITOS TERMINAIS, INSTALADO EM PAREDE - FORNECIMENTO E INSTALAÇÃO. AF_03/2023</t>
  </si>
  <si>
    <t>ELETRODUTO FLEXÍVEL CORRUGADO REFORÇADO, PVC, DN 32 MM (1"), PARA CIRCUITOS TERMINAIS, INSTALADO EM PAREDE - FORNECIMENTO E INSTALAÇÃO. AF_03/2023</t>
  </si>
  <si>
    <t>ELETRODUTO FLEXÍVEL LISO, PEAD, DN 32 MM (1"), PARA CIRCUITOS TERMINAIS, INSTALADO EM PAREDE - FORNECIMENTO E INSTALAÇÃO. AF_03/2023</t>
  </si>
  <si>
    <t>ELETRODUTO FLEXÍVEL CORRUGADO, PEAD, DN 40 MM (1 1/4"), PARA CIRCUITOS TERMINAIS, INSTALADO EM PAREDE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</si>
  <si>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</si>
  <si>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</si>
  <si>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25 MM (3/4"), PARA CIRCUITOS TERMINAIS, INSTALADO EM FORRO - FORNECIMENTO E INSTALAÇÃO. AF_03/2023</t>
  </si>
  <si>
    <t>ELETRODUTO RÍGIDO ROSCÁVEL, PVC, DN 32 MM (1"), PARA CIRCUITOS TERMINAIS, INSTALADO EM FORRO - FORNECIMENTO E INSTALAÇÃO. AF_03/2023</t>
  </si>
  <si>
    <t>ELETRODUTO RÍGIDO ROSCÁVEL, PVC, DN 40 MM (1 1/4"), PARA CIRCUITOS TERMINAIS, INSTALADO EM FORRO - FORNECIMENTO E INSTALAÇÃO. AF_03/2023</t>
  </si>
  <si>
    <t>ELETRODUTO RÍGIDO ROSCÁVEL, PVC, DN 20 MM (1/2"), PARA CIRCUITOS TERMINAIS, INSTALADO EM LAJE - FORNECIMENTO E INSTALAÇÃO. AF_03/2023</t>
  </si>
  <si>
    <t>ELETRODUTO RÍGIDO ROSCÁVEL, PVC, DN 25 MM (3/4"), PARA CIRCUITOS TERMINAIS, INSTALADO EM LAJE - FORNECIMENTO E INSTALAÇÃO. AF_03/2023</t>
  </si>
  <si>
    <t>ELETRODUTO RÍGIDO ROSCÁVEL, PVC, DN 32 MM (1"), PARA CIRCUITOS TERMINAIS, INSTALADO EM LAJE - FORNECIMENTO E INSTALAÇÃO. AF_03/2023</t>
  </si>
  <si>
    <t>ELETRODUTO RÍGIDO ROSCÁVEL, PVC, DN 40 MM (1 1/4"),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</si>
  <si>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</si>
  <si>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PAREDE - FORNECIMENTO E INSTALAÇÃO. AF_03/2023</t>
  </si>
  <si>
    <t>ELETRODUTO RÍGIDO ROSCÁVEL, PVC, DN 32 MM (1"), PARA CIRCUITOS TERMINAIS, INSTALADO EM PAREDE - FORNECIMENTO E INSTALAÇÃO. AF_03/2023</t>
  </si>
  <si>
    <t>ELETRODUTO RÍGIDO ROSCÁVEL, PVC, DN 40 MM (1 1/4"), PARA CIRCUITOS TERMINAIS, INSTALADO EM PAREDE - FORNECIMENTO E INSTALAÇÃO. AF_03/2023</t>
  </si>
  <si>
    <t>LUVA PARA ELETRODUTO, PVC, ROSCÁVEL, DN 20 MM (1/2"), PARA CIRCUITOS TERMINAIS, INSTALADA EM FORRO - FORNECIMENTO E INSTALAÇÃO. AF_03/2023</t>
  </si>
  <si>
    <t>LUVA PARA ELETRODUTO, PVC, ROSCÁVEL, DN 25 MM (3/4"), PARA CIRCUITOS TERMINAIS, INSTALADA EM FORRO - FORNECIMENTO E INSTALAÇÃO. AF_03/2023</t>
  </si>
  <si>
    <t>LUVA PARA ELETRODUTO, PVC, ROSCÁVEL, DN 32 MM (1"), PARA CIRCUITOS TERMINAIS, INSTALADA EM FORRO - FORNECIMENTO E INSTALAÇÃO. AF_03/2023</t>
  </si>
  <si>
    <t>LUVA PARA ELETRODUTO, PVC, ROSCÁVEL, DN 40 MM (1 1/4"), PARA CIRCUITOS TERMINAIS, INSTALADA EM FORRO - FORNECIMENTO E INSTALAÇÃO. AF_03/2023</t>
  </si>
  <si>
    <t>LUVA PARA ELETRODUTO, PVC, ROSCÁVEL, DN 20 MM (1/2"), PARA CIRCUITOS TERMINAIS, INSTALADA EM LAJE - FORNECIMENTO E INSTALAÇÃO. AF_03/2023</t>
  </si>
  <si>
    <t>LUVA PARA ELETRODUTO, PVC, ROSCÁVEL, DN 25 MM (3/4"), PARA CIRCUITOS TERMINAIS, INSTALADA EM LAJE - FORNECIMENTO E INSTALAÇÃO. AF_03/2023</t>
  </si>
  <si>
    <t>LUVA PARA ELETRODUTO, PVC, ROSCÁVEL, DN 32 MM (1"), PARA CIRCUITOS TERMINAIS, INSTALADA EM LAJE - FORNECIMENTO E INSTALAÇÃO. AF_03/2023</t>
  </si>
  <si>
    <t>LUVA PARA ELETRODUTO, PVC, ROSCÁVEL, DN 40 MM (1 1/4"),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</si>
  <si>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</si>
  <si>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PAREDE - FORNECIMENTO E INSTALAÇÃO. AF_03/2023</t>
  </si>
  <si>
    <t>LUVA PARA ELETRODUTO, PVC, ROSCÁVEL, DN 32 MM (1"), PARA CIRCUITOS TERMINAIS, INSTALADA EM PAREDE - FORNECIMENTO E INSTALAÇÃO. AF_03/2023</t>
  </si>
  <si>
    <t>LUVA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</si>
  <si>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</si>
  <si>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180 GRAUS PARA ELETRODUTO, PVC, ROSCÁVEL, DN 20 MM (1/2"), PARA CIRCUITOS TERMINAIS, INSTALADA EM FORRO - FORNECIMENTO E INSTALAÇÃO. AF_03/2023</t>
  </si>
  <si>
    <t>CURVA 90 GRAUS PARA ELETRODUTO, PVC, ROSCÁVEL, DN 25 MM (3/4"), PARA CIRCUITOS TERMINAIS, INSTALADA EM FORRO - FORNECIMENTO E INSTALAÇÃO. AF_03/2023</t>
  </si>
  <si>
    <t>CURVA 180 GRAUS PARA ELETRODUTO, PVC, ROSCÁVEL, DN 25 MM (3/4"), PARA CIRCUITOS TERMINAIS, INSTALADA EM FORRO - FORNECIMENTO E INSTALAÇÃO. AF_03/2023</t>
  </si>
  <si>
    <t>CURVA 90 GRAUS PARA ELETRODUTO, PVC, ROSCÁVEL, DN 32 MM (1"), PARA CIRCUITOS TERMINAIS, INSTALADA EM FORRO - FORNECIMENTO E INSTALAÇÃO. AF_03/2023</t>
  </si>
  <si>
    <t>CURVA 180 GRAUS PARA ELETRODUTO, PVC, ROSCÁVEL, DN 32 MM (1"), PARA CIRCUITOS TERMINAIS, INSTALADA EM FORRO - FORNECIMENTO E INSTALAÇÃO. AF_03/2023</t>
  </si>
  <si>
    <t>CURVA 90 GRAUS PARA ELETRODUTO, PVC, ROSCÁVEL, DN 40 MM (1 1/4"), PARA CIRCUITOS TERMINAIS, INSTALADA EM FORRO - FORNECIMENTO E INSTALAÇÃO. AF_03/2023</t>
  </si>
  <si>
    <t>CURVA 180 GRAUS PARA ELETRODUTO, PVC, ROSCÁVEL, DN 40 MM (1 1/4"), PARA CIRCUITOS TERMINAIS, INSTALADA EM FORRO - FORNECIMENTO E INSTALAÇÃO. AF_03/2023</t>
  </si>
  <si>
    <t>CURVA 90 GRAUS PARA ELETRODUTO, PVC, ROSCÁVEL, DN 20 MM (1/2"), PARA CIRCUITOS TERMINAIS, INSTALADA EM LAJE - FORNECIMENTO E INSTALAÇÃO. AF_03/2023</t>
  </si>
  <si>
    <t>CURVA 180 GRAUS PARA ELETRODUTO, PVC, ROSCÁVEL, DN 20 MM (1/2"), PARA CIRCUITOS TERMINAIS, INSTALADA EM LAJE - FORNECIMENTO E INSTALAÇÃO. AF_03/2023</t>
  </si>
  <si>
    <t>CURVA 90 GRAUS PARA ELETRODUTO, PVC, ROSCÁVEL, DN 25 MM (3/4"), PARA CIRCUITOS TERMINAIS, INSTALADA EM LAJE - FORNECIMENTO E INSTALAÇÃO. AF_03/2023</t>
  </si>
  <si>
    <t>CURVA 180 GRAUS PARA ELETRODUTO, PVC, ROSCÁVEL, DN 25 MM (3/4"), PARA CIRCUITOS TERMINAIS, INSTALADA EM LAJE - FORNECIMENTO E INSTALAÇÃO. AF_03/2023</t>
  </si>
  <si>
    <t>CURVA 90 GRAUS PARA ELETRODUTO, PVC, ROSCÁVEL, DN 32 MM (1"), PARA CIRCUITOS TERMINAIS, INSTALADA EM LAJE - FORNECIMENTO E INSTALAÇÃO. AF_03/2023</t>
  </si>
  <si>
    <t>CURVA 180 GRAUS PARA ELETRODUTO, PVC, ROSCÁVEL, DN 32 MM (1"), PARA CIRCUITOS TERMINAIS, INSTALADA EM LAJE - FORNECIMENTO E INSTALAÇÃO. AF_03/2023</t>
  </si>
  <si>
    <t>CURVA 90 GRAUS PARA ELETRODUTO, PVC, ROSCÁVEL, DN 40 MM (1 1/4"), PARA CIRCUITOS TERMINAIS, INSTALADA EM LAJE - FORNECIMENTO E INSTALAÇÃO. AF_03/2023</t>
  </si>
  <si>
    <t>CURVA 180 GRAUS PARA ELETRODUTO, PVC, ROSCÁVEL, DN 40 MM (1 1/4"), PARA CIRCUITOS TERMINAIS, INSTALADA EM LAJE - FORNECIMENTO E INSTALAÇÃO. AF_03/2023</t>
  </si>
  <si>
    <t>CURVA 90 GRAUS PARA ELETRODUTO, PVC, ROSCÁVEL, DN 20 MM (1/2"), PARA CIRCUITOS TERMINAIS, INSTALADA EM PAREDE - FORNECIMENTO E INSTALAÇÃO. AF_03/2023</t>
  </si>
  <si>
    <t>CURVA 180 GRAUS PARA ELETRODUTO, PVC, ROSCÁVEL, DN 20 MM (1/2"), PARA CIRCUITOS TERMINAIS, INSTALADA EM PAREDE - FORNECIMENTO E INSTALAÇÃO. AF_03/2023</t>
  </si>
  <si>
    <t>CURVA 90 GRAUS PARA ELETRODUTO, PVC, ROSCÁVEL, DN 25 MM (3/4"), PARA CIRCUITOS TERMINAIS, INSTALADA EM PAREDE - FORNECIMENTO E INSTALAÇÃO. AF_03/2023</t>
  </si>
  <si>
    <t>CURVA 180 GRAUS PARA ELETRODUTO, PVC, ROSCÁVEL, DN 25 MM (3/4"), PARA CIRCUITOS TERMINAIS, INSTALADA EM PAREDE - FORNECIMENTO E INSTALAÇÃO. AF_03/2023</t>
  </si>
  <si>
    <t>CURVA 90 GRAUS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</si>
  <si>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</si>
  <si>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CURVA 90 GRAUS PARA ELETRODUTO, PVC, ROSCÁVEL, DN 40 MM (1 1/4"), PARA CIRCUITOS TERMINAIS, INSTALADA EM PAREDE - FORNECIMENTO E INSTALAÇÃO. AF_03/2023</t>
  </si>
  <si>
    <t>CURVA 180 GRAUS PARA ELETRODUTO, PVC, ROSCÁVEL, DN 40 MM (1 1/4"), PARA CIRCUITOS TERMINAIS, INSTALADA EM PAREDE - FORNECIMENTO E INSTALAÇÃO. AF_03/2023</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</si>
  <si>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</si>
  <si>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</si>
  <si>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</si>
  <si>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CABO DE COBRE FLEXÍVEL ISOLADO, 1,5 MM², ANTI-CHAMA 450/750 V, PARA CIRCUITOS TERMINAIS - FORNECIMENTO E INSTALAÇÃO. AF_03/2023</t>
  </si>
  <si>
    <t>CABO DE COBRE FLEXÍVEL ISOLADO, 1,5 MM², ANTI-CHAMA 0,6/1,0 KV, PARA CIRCUITOS TERMINAIS - FORNECIMENTO E INSTALAÇÃO. AF_03/2023</t>
  </si>
  <si>
    <t>CABO DE COBRE FLEXÍVEL ISOLADO, 2,5 MM², ANTI-CHAMA 450/750 V, PARA CIRCUITOS TERMINAIS - FORNECIMENTO E INSTALAÇÃO. AF_03/2023</t>
  </si>
  <si>
    <t>CABO DE COBRE FLEXÍVEL ISOLADO, 2,5 MM², ANTI-CHAMA 0,6/1,0 KV, PARA CIRCUITOS TERMINAIS - FORNECIMENTO E INSTALAÇÃO. AF_03/2023</t>
  </si>
  <si>
    <t>CABO DE COBRE FLEXÍVEL ISOLADO, 4 MM², ANTI-CHAMA 450/750 V, PARA CIRCUITOS TERMINAIS - FORNECIMENTO E INSTALAÇÃO. AF_03/2023</t>
  </si>
  <si>
    <t>CABO DE COBRE FLEXÍVEL ISOLADO, 4 MM², ANTI-CHAMA 0,6/1,0 KV, PARA CIRCUITOS TERMINAIS - FORNECIMENTO E INSTALAÇÃO. AF_03/2023</t>
  </si>
  <si>
    <t>CABO DE COBRE FLEXÍVEL ISOLADO, 6 MM², ANTI-CHAMA 450/750 V, PARA CIRCUITOS TERMINAIS - FORNECIMENTO E INSTALAÇÃO. AF_03/2023</t>
  </si>
  <si>
    <t>CABO DE COBRE FLEXÍVEL ISOLADO, 6 MM², ANTI-CHAMA 0,6/1,0 KV, PARA CIRCUITOS TERMINAIS - FORNECIMENTO E INSTALAÇÃO. AF_03/2023</t>
  </si>
  <si>
    <t>CABO DE COBRE FLEXÍVEL ISOLADO, 10 MM², ANTI-CHAMA 450/750 V, PARA CIRCUITOS TERMINAIS - FORNECIMENTO E INSTALAÇÃO. AF_03/2023</t>
  </si>
  <si>
    <t>CABO DE COBRE FLEXÍVEL ISOLADO, 10 MM², ANTI-CHAMA 0,6/1,0 KV, PARA CIRCUITOS TERMINAIS - FORNECIMENTO E INSTALAÇÃO. AF_03/2023</t>
  </si>
  <si>
    <t>CABO DE COBRE FLEXÍVEL ISOLADO, 16 MM², ANTI-CHAMA 450/750 V, PARA CIRCUITOS TERMINAIS - FORNECIMENTO E INSTALAÇÃO. AF_03/2023</t>
  </si>
  <si>
    <t>CABO DE COBRE FLEXÍVEL ISOLADO, 16 MM², ANTI-CHAMA 0,6/1,0 KV, PARA CIRCUITOS TERMINAIS - FORNECIMENTO E INSTALAÇÃO. AF_03/2023</t>
  </si>
  <si>
    <t>CAIXA OCTOGONAL 4" X 4", PVC, INSTALADA EM LAJE - FORNECIMENTO E INSTALAÇÃO. AF_03/2023</t>
  </si>
  <si>
    <t>CAIXA OCTOGONAL 3" X 3", PVC, INSTALADA EM LAJE - FORNECIMENTO E INSTALAÇÃO. AF_03/2023</t>
  </si>
  <si>
    <t>CAIXA RETANGULAR 4" X 2" ALTA (2,00 M DO PISO), PVC, INSTALADA EM PAREDE - FORNECIMENTO E INSTALAÇÃO. AF_03/2023</t>
  </si>
  <si>
    <t>CAIXA RETANGULAR 4" X 2" MÉDIA (1,30 M DO PISO), PVC, INSTALADA EM PAREDE - FORNECIMENTO E INSTALAÇÃO. AF_03/2023</t>
  </si>
  <si>
    <t>CAIXA RETANGULAR 4" X 2" BAIXA (0,30 M DO PISO), PVC, INSTALADA EM PAREDE - FORNECIMENTO E INSTALAÇÃO. AF_03/2023</t>
  </si>
  <si>
    <t>CAIXA RETANGULAR 4" X 4" ALTA (2,00 M DO PISO), PVC, INSTALADA EM PAREDE - FORNECIMENTO E INSTALAÇÃO. AF_03/2023</t>
  </si>
  <si>
    <t>CAIXA RETANGULAR 4" X 4" MÉDIA (1,30 M DO PISO), PVC, INSTALADA EM PAREDE - FORNECIMENTO E INSTALAÇÃO. AF_03/2023</t>
  </si>
  <si>
    <t>CAIXA RETANGULAR 4" X 4" BAIXA (0,30 M DO PISO), PVC, INSTALADA EM PAREDE - FORNECIMENTO E INSTALAÇÃO. AF_03/2023</t>
  </si>
  <si>
    <t>CAIXA OCTOGONAL 4" X 4", METÁLICA, INSTALADA EM LAJE - FORNECIMENTO E INSTALAÇÃO. AF_03/2023</t>
  </si>
  <si>
    <t>CAIXA SEXTAVADA 3" X 3", METÁLICA, INSTALADA EM LAJE - FORNECIMENTO E INSTALAÇÃO. AF_03/2023</t>
  </si>
  <si>
    <t>CAIXA RETANGULAR 4" X 2" ALTA (2,00 M DO PISO), METÁLICA, INSTALADA EM PAREDE - FORNECIMENTO E INSTALAÇÃO. AF_03/2023</t>
  </si>
  <si>
    <t>CAIXA RETANGULAR 4" X 2" MÉDIA (1,30 M DO PISO), METÁLICA, INSTALADA EM PAREDE - FORNECIMENTO E INSTALAÇÃO. AF_03/2023</t>
  </si>
  <si>
    <t>CAIXA RETANGULAR 4" X 2" BAIXA (0,30 M DO PISO), METÁLICA, INSTALADA EM PAREDE - FORNECIMENTO E INSTALAÇÃO. AF_03/2023</t>
  </si>
  <si>
    <t>CAIXA RETANGULAR 4" X 4" ALTA (2,00 M DO PISO), METÁLICA, INSTALADA EM PAREDE - FORNECIMENTO E INSTALAÇÃO. AF_03/2023</t>
  </si>
  <si>
    <t>CAIXA RETANGULAR 4" X 4" MÉDIA (1,30 M DO PISO), METÁLICA, INSTALADA EM PAREDE - FORNECIMENTO E INSTALAÇÃO. AF_03/2023</t>
  </si>
  <si>
    <t>CAIXA RETANGULAR 4" X 4" BAIXA (0,30 M DO PISO), METÁLICA, INSTALADA EM PAREDE - FORNECIMENTO E INSTALAÇÃO. AF_03/2023</t>
  </si>
  <si>
    <t>SUPORTE PARAFUSADO COM PLACA DE ENCAIXE 4" X 2" ALTO (2,00 M DO PISO) PARA PONTO ELÉTRICO - FORNECIMENTO E INSTALAÇÃO. AF_03/2023</t>
  </si>
  <si>
    <t>SUPORTE PARAFUSADO COM PLACA DE ENCAIXE 4" X 2" MÉDIO (1,30 M DO PISO) PARA PONTO ELÉTRICO - FORNECIMENTO E INSTALAÇÃO. AF_03/2023</t>
  </si>
  <si>
    <t>SUPORTE PARAFUSADO COM PLACA DE ENCAIXE 4" X 2" BAIXO (0,30 M DO PISO) PARA PONTO ELÉTRICO - FORNECIMENTO E INSTALAÇÃO. AF_03/2023</t>
  </si>
  <si>
    <t>SUPORTE PARAFUSADO COM PLACA DE ENCAIXE 4" X 4" ALTO (2,00 M DO PISO) PARA PONTO ELÉTRICO - FORNECIMENTO E INSTALAÇÃO. AF_03/2023</t>
  </si>
  <si>
    <t>SUPORTE PARAFUSADO COM PLACA DE ENCAIXE 4" X 4" MÉDIO (1,30 M DO PISO) PARA PONTO ELÉTRICO - FORNECIMENTO E INSTALAÇÃO. AF_03/2023</t>
  </si>
  <si>
    <t>SUPORTE PARAFUSADO COM PLACA DE ENCAIXE 4" X 4" BAIXO (0,30 M DO PISO) PARA PONTO ELÉTRICO - FORNECIMENTO E INSTALAÇÃO. AF_03/2023</t>
  </si>
  <si>
    <t>INTERRUPTOR SIMPLES (1 MÓDULO), 10A/250V, SEM SUPORTE E SEM PLACA - FORNECIMENTO E INSTALAÇÃO. AF_03/2023</t>
  </si>
  <si>
    <t>INTERRUPTOR SIMPLES (1 MÓDULO), 10A/250V, INCLUINDO SUPORTE E PLACA - FORNECIMENTO E INSTALAÇÃO. AF_03/2023</t>
  </si>
  <si>
    <t>INTERRUPTOR PARALELO (1 MÓDULO), 10A/250V, SEM SUPORTE E SEM PLACA - FORNECIMENTO E INSTALAÇÃO. AF_03/2023</t>
  </si>
  <si>
    <t>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</si>
  <si>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</si>
  <si>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(1 MÓDULO), 10A/250V, INCLUINDO SUPORTE E PLACA - FORNECIMENTO E INSTALAÇÃO. AF_03/2023</t>
  </si>
  <si>
    <t>INTERRUPTOR SIMPLES (2 MÓDULOS), 10A/250V, SEM SUPORTE E SEM PLACA - FORNECIMENTO E INSTALAÇÃO. AF_03/2023</t>
  </si>
  <si>
    <t>INTERRUPTOR SIMPLES (2 MÓDULOS), 10A/250V, INCLUINDO SUPORTE E PLACA - FORNECIMENTO E INSTALAÇÃO. AF_03/2023</t>
  </si>
  <si>
    <t>INTERRUPTOR PARALELO (2 MÓDULOS), 10A/250V, SEM SUPORTE E SEM PLACA - FORNECIMENTO E INSTALAÇÃO. AF_03/2023</t>
  </si>
  <si>
    <t>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</si>
  <si>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</si>
  <si>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COM INTERRUPTOR PARALELO (2 MÓDULOS),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</si>
  <si>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</si>
  <si>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(1 MÓDULO), 10A/250V, INCLUINDO SUPORTE E PLACA - FORNECIMENTO E INSTALAÇÃO. AF_03/2023</t>
  </si>
  <si>
    <t>INTERRUPTOR SIMPLES (3 MÓDULOS), 10A/250V, SEM SUPORTE E SEM PLACA - FORNECIMENTO E INSTALAÇÃO. AF_03/2023</t>
  </si>
  <si>
    <t>INTERRUPTOR SIMPLES (3 MÓDULOS), 10A/250V, INCLUINDO SUPORTE E PLACA - FORNECIMENTO E INSTALAÇÃO. AF_03/2023</t>
  </si>
  <si>
    <t>INTERRUPTOR PARALELO (3 MÓDULOS), 10A/250V, SEM SUPORTE E SEM PLACA - FORNECIMENTO E INSTALAÇÃO. AF_03/2023</t>
  </si>
  <si>
    <t>INTERRUPTOR PARALELO (3 MÓDULOS), 10A/250V, INCLUINDO SUPORTE E PLACA - FORNECIMENTO E INSTALAÇÃO. AF_03/2023</t>
  </si>
  <si>
    <t>INTERRUPTOR SIMPLES (3 MÓDULOS) COM INTERRUPTOR PARALELO (1 MÓDULO), 10A/250V, SEM SUPORTE E SEM PLACA - FORNECIMENTO E INSTALAÇÃO. AF_03/2023</t>
  </si>
  <si>
    <t>INTERRUPTOR SIMPLES (3 MÓDULOS) COM INTERRUPTOR PARALELO (1 MÓDULO), 10A/250V, INCLUINDO SUPORTE E PLACA - FORNECIMENTO E INSTALAÇÃO. AF_03/2023</t>
  </si>
  <si>
    <t>INTERRUPTOR SIMPLES (2 MÓDULOS) COM INTERRUPTOR PARALELO (2 MÓDULOS), 10A/250V, SEM SUPORTE E SEM PLACA - FORNECIMENTO E INSTALAÇÃO. AF_03/2023</t>
  </si>
  <si>
    <t>INTERRUPTOR SIMPLES (2 MÓDULOS) COM INTERRUPTOR PARALELO (2 MÓDULOS), 10A/250V, INCLUINDO SUPORTE E PLACA - FORNECIMENTO E INSTALAÇÃO. AF_03/2023</t>
  </si>
  <si>
    <t>INTERRUPTOR SIMPLES (4 MÓDULOS), 10A/250V, SEM SUPORTE E SEM PLACA - FORNECIMENTO E INSTALAÇÃO. AF_03/2023</t>
  </si>
  <si>
    <t>INTERRUPTOR SIMPLES (4 MÓDULOS), 10A/250V, INCLUINDO SUPORTE E PLACA - FORNECIMENTO E INSTALAÇÃO. AF_03/2023</t>
  </si>
  <si>
    <t>INTERRUPTOR SIMPLES (6 MÓDULOS), 10A/250V, SEM SUPORTE E SEM PLACA - FORNECIMENTO E INSTALAÇÃO. AF_03/2023</t>
  </si>
  <si>
    <t>INTERRUPTOR SIMPLES (6 MÓDULOS), 10A/250V, INCLUINDO SUPORTE E PLACA - FORNECIMENTO E INSTALAÇÃO. AF_03/2023</t>
  </si>
  <si>
    <t>INTERRUPTOR INTERMEDIÁRIO (1 MÓDULO), 10A/250V, SEM SUPORTE E SEM PLACA - FORNECIMENTO E INSTALAÇÃO. AF_03/2023</t>
  </si>
  <si>
    <t>INTERRUPTOR INTERMEDIÁRIO (1 MÓDULO), 10A/250V, INCLUINDO SUPORTE E PLACA - FORNECIMENTO E INSTALAÇÃO. AF_03/2023</t>
  </si>
  <si>
    <t>INTERRUPTOR BIPOLAR (1 MÓDULO), 10A/250V, SEM SUPORTE E SEM PLACA - FORNECIMENTO E INSTALAÇÃO. AF_03/2023</t>
  </si>
  <si>
    <t>INTERRUPTOR BIPOLAR (1 MÓDULO), 10A/250V, INCLUINDO SUPORTE E PLACA - FORNECIMENTO E INSTALAÇÃO. AF_03/2023</t>
  </si>
  <si>
    <t>DIMMER ROTATIVO (1 MÓDULO), 220V/600W, SEM SUPORTE E SEM PLACA - FORNECIMENTO E INSTALAÇÃO. AF_03/2023</t>
  </si>
  <si>
    <t>DIMMER ROTATIVO (1 MÓDULO), 220V/600W, INCLUINDO SUPORTE E PLACA - FORNECIMENTO E INSTALAÇÃO. AF_03/2023</t>
  </si>
  <si>
    <t>INTERRUPTOR PULSADOR CAMPAINHA (1 MÓDULO), 10A/250V, SEM SUPORTE E SEM PLACA - FORNECIMENTO E INSTALAÇÃO. AF_03/2023</t>
  </si>
  <si>
    <t>INTERRUPTOR PULSADOR CAMPAINHA (1 MÓDULO), 10A/250V, INCLUINDO SUPORTE E PLACA - FORNECIMENTO E INSTALAÇÃO. AF_03/2023</t>
  </si>
  <si>
    <t>CAMPAINHA CIGARRA (1 MÓDULO), 10A/250V, SEM SUPORTE E SEM PLACA - FORNECIMENTO E INSTALAÇÃO. AF_03/2023</t>
  </si>
  <si>
    <t>CAMPAINHA CIGARRA (1 MÓDULO), 10A/250V, INCLUINDO SUPORTE E PLACA - FORNECIMENTO E INSTALAÇÃO. AF_03/2023</t>
  </si>
  <si>
    <t>INTERRUPTOR PULSADOR MINUTERIA (1 MÓDULO), 10A/250V, SEM SUPORTE E SEM PLACA - FORNECIMENTO E INSTALAÇÃO. AF_03/2023</t>
  </si>
  <si>
    <t>INTERRUPTOR PULSADOR MINUTERIA (1 MÓDULO), 10A/250V, INCLUINDO SUPORTE E PLACA - FORNECIMENTO E INSTALAÇÃO. AF_03/2023</t>
  </si>
  <si>
    <t>TOMADA ALTA DE EMBUTIR (1 MÓDULO), 2P+T 10 A, SEM SUPORTE E SEM PLACA - FORNECIMENTO E INSTALAÇÃO. AF_03/2023</t>
  </si>
  <si>
    <t>TOMADA ALTA DE EMBUTIR (1 MÓDULO), 2P+T 20 A, SEM SUPORTE E SEM PLACA - FORNECIMENTO E INSTALAÇÃO. AF_03/2023</t>
  </si>
  <si>
    <t>TOMADA ALTA DE EMBUTIR (1 MÓDULO), 2P+T 10 A, INCLUINDO SUPORTE E PLACA - FORNECIMENTO E INSTALAÇÃO. AF_03/2023</t>
  </si>
  <si>
    <t>TOMADA ALTA DE EMBUTIR (1 MÓDULO), 2P+T 20 A, INCLUINDO SUPORTE E PLACA - FORNECIMENTO E INSTALAÇÃO. AF_03/2023</t>
  </si>
  <si>
    <t>TOMADA MÉDIA DE EMBUTIR (1 MÓDULO), 2P+T 10 A, SEM SUPORTE E SEM PLACA - FORNECIMENTO E INSTALAÇÃO. AF_03/2023</t>
  </si>
  <si>
    <t>TOMADA MÉDIA DE EMBUTIR (1 MÓDULO), 2P+T 20 A, SEM SUPORTE E SEM PLACA - FORNECIMENTO E INSTALAÇÃO. AF_03/2023</t>
  </si>
  <si>
    <t>TOMADA MÉDIA DE EMBUTIR (1 MÓDULO), 2P+T 10 A, INCLUINDO SUPORTE E PLACA - FORNECIMENTO E INSTALAÇÃO. AF_03/2023</t>
  </si>
  <si>
    <t>TOMADA MÉDIA DE EMBUTIR (1 MÓDULO), 2P+T 20 A, INCLUINDO SUPORTE E PLACA - FORNECIMENTO E INSTALAÇÃO. AF_03/2023</t>
  </si>
  <si>
    <t>TOMADA BAIXA DE EMBUTIR (1 MÓDULO), 2P+T 10 A, SEM SUPORTE E SEM PLACA - FORNECIMENTO E INSTALAÇÃO. AF_03/2023</t>
  </si>
  <si>
    <t>TOMADA BAIXA DE EMBUTIR (1 MÓDULO), 2P+T 20 A, SEM SUPORTE E SEM PLACA - FORNECIMENTO E INSTALAÇÃO. AF_03/2023</t>
  </si>
  <si>
    <t>TOMADA BAIXA DE EMBUTIR (1 MÓDULO), 2P+T 10 A, INCLUINDO SUPORTE E PLACA - FORNECIMENTO E INSTALAÇÃO. AF_03/2023</t>
  </si>
  <si>
    <t>TOMADA BAIXA DE EMBUTIR (1 MÓDULO), 2P+T 20 A, INCLUINDO SUPORTE E PLACA - FORNECIMENTO E INSTALAÇÃO. AF_03/2023</t>
  </si>
  <si>
    <t>TOMADA MÉDIA DE EMBUTIR (2 MÓDULOS), 2P+T 10 A, SEM SUPORTE E SEM PLACA - FORNECIMENTO E INSTALAÇÃO. AF_03/2023</t>
  </si>
  <si>
    <t>TOMADA MÉDIA DE EMBUTIR (2 MÓDULOS), 2P+T 20 A, SEM SUPORTE E SEM PLACA - FORNECIMENTO E INSTALAÇÃO. AF_03/2023</t>
  </si>
  <si>
    <t>TOMADA MÉDIA DE EMBUTIR (2 MÓDULOS), 2P+T 10 A, INCLUINDO SUPORTE E PLACA - FORNECIMENTO E INSTALAÇÃO. AF_03/2023</t>
  </si>
  <si>
    <t>TOMADA MÉDIA DE EMBUTIR (2 MÓDULOS), 2P+T 20 A, INCLUINDO SUPORTE E PLACA - FORNECIMENTO E INSTALAÇÃO. AF_03/2023</t>
  </si>
  <si>
    <t>TOMADA BAIXA DE EMBUTIR (2 MÓDULOS), 2P+T 10 A, SEM SUPORTE E SEM PLACA - FORNECIMENTO E INSTALAÇÃO. AF_03/2023</t>
  </si>
  <si>
    <t>TOMADA BAIXA DE EMBUTIR (2 MÓDULOS), 2P+T 20 A, SEM SUPORTE E SEM PLACA - FORNECIMENTO E INSTALAÇÃO. AF_03/2023</t>
  </si>
  <si>
    <t>TOMADA BAIXA DE EMBUTIR (2 MÓDULOS), 2P+T 10 A, INCLUINDO SUPORTE E PLACA - FORNECIMENTO E INSTALAÇÃO. AF_03/2023</t>
  </si>
  <si>
    <t>TOMADA BAIXA DE EMBUTIR (2 MÓDULOS), 2P+T 20 A, INCLUINDO SUPORTE E PLACA - FORNECIMENTO E INSTALAÇÃO. AF_03/2023</t>
  </si>
  <si>
    <t>TOMADA MÉDIA DE EMBUTIR (3 MÓDULOS), 2P+T 10 A, SEM SUPORTE E SEM PLACA - FORNECIMENTO E INSTALAÇÃO. AF_03/2023</t>
  </si>
  <si>
    <t>TOMADA MÉDIA DE EMBUTIR (3 MÓDULOS), 2P+T 20 A, SEM SUPORTE E SEM PLACA - FORNECIMENTO E INSTALAÇÃO. AF_03/2023</t>
  </si>
  <si>
    <t>TOMADA MÉDIA DE EMBUTIR (3 MÓDULOS), 2P+T 10 A, INCLUINDO SUPORTE E PLACA - FORNECIMENTO E INSTALAÇÃO. AF_03/2023</t>
  </si>
  <si>
    <t>TOMADA MÉDIA DE EMBUTIR (3 MÓDULOS), 2P+T 20 A, INCLUINDO SUPORTE E PLACA - FORNECIMENTO E INSTALAÇÃO. AF_03/2023</t>
  </si>
  <si>
    <t>TOMADA BAIXA DE EMBUTIR (3 MÓDULOS), 2P+T 10 A, SEM SUPORTE E SEM PLACA - FORNECIMENTO E INSTALAÇÃO. AF_03/2023</t>
  </si>
  <si>
    <t>TOMADA BAIXA DE EMBUTIR (3 MÓDULOS), 2P+T 20 A, SEM SUPORTE E SEM PLACA - FORNECIMENTO E INSTALAÇÃO. AF_03/2023</t>
  </si>
  <si>
    <t>TOMADA BAIXA DE EMBUTIR (3 MÓDULOS), 2P+T 10 A, INCLUINDO SUPORTE E PLACA - FORNECIMENTO E INSTALAÇÃO. AF_03/2023</t>
  </si>
  <si>
    <t>TOMADA BAIXA DE EMBUTIR (3 MÓDULOS), 2P+T 20 A, INCLUINDO SUPORTE E PLACA - FORNECIMENTO E INSTALAÇÃO. AF_03/2023</t>
  </si>
  <si>
    <t>TOMADA BAIXA DE EMBUTIR (4 MÓDULOS), 2P+T 10 A, SEM SUPORTE E SEM PLACA - FORNECIMENTO E INSTALAÇÃO. AF_03/2023</t>
  </si>
  <si>
    <t>TOMADA BAIXA DE EMBUTIR (4 MÓDULOS), 2P+T 10 A, INCLUINDO SUPORTE E PLACA - FORNECIMENTO E INSTALAÇÃO. AF_03/2023</t>
  </si>
  <si>
    <t>TOMADA BAIXA DE EMBUTIR (6 MÓDULOS), 2P+T 10 A, SEM SUPORTE E SEM PLACA - FORNECIMENTO E INSTALAÇÃO. AF_03/2023</t>
  </si>
  <si>
    <t>TOMADA BAIXA DE EMBUTIR (6 MÓDULOS), 2P+T 10 A, INCLUINDO SUPORTE E PLACA - FORNECIMENTO E INSTALAÇÃO. AF_03/2023</t>
  </si>
  <si>
    <t>INTERRUPTOR SIMPLES (1 MÓDULO) COM 1 TOMADA DE EMBUTIR 2P+T 10 A, SEM SUPORTE E SEM PLACA - FORNECIMENTO E INSTALAÇÃO. AF_03/2023</t>
  </si>
  <si>
    <t>INTERRUPTOR SIMPLES (1 MÓDULO) COM 1 TOMADA DE EMBUTIR 2P+T 10 A, INCLUINDO SUPORTE E PLACA - FORNECIMENTO E INSTALAÇÃO. AF_03/2023</t>
  </si>
  <si>
    <t>INTERRUPTOR SIMPLES (1 MÓDULO) COM 2 TOMADAS DE EMBUTIR 2P+T 10 A, SEM SUPORTE E SEM PLACA - FORNECIMENTO E INSTALAÇÃO. AF_03/2023</t>
  </si>
  <si>
    <t>INTERRUPTOR SIMPLES (1 MÓDULO) COM 2 TOMADAS DE EMBUTIR 2P+T 10 A, INCLUINDO SUPORTE E PLACA - FORNECIMENTO E INSTALAÇÃO. AF_03/2023</t>
  </si>
  <si>
    <t>INTERRUPTOR SIMPLES (2 MÓDULOS) COM 1 TOMADA DE EMBUTIR 2P+T 10 A, SEM SUPORTE E SEM PLACA - FORNECIMENTO E INSTALAÇÃO. AF_03/2023</t>
  </si>
  <si>
    <t>INTERRUPTOR SIMPLES (2 MÓDULOS) COM 1 TOMADA DE EMBUTIR 2P+T 10 A, INCLUINDO SUPORTE E PLACA - FORNECIMENTO E INSTALAÇÃO. AF_03/2023</t>
  </si>
  <si>
    <t>INTERRUPTOR PARALELO (1 MÓDULO) COM 1 TOMADA DE EMBUTIR 2P+T 10 A, SEM SUPORTE E SEM PLACA - FORNECIMENTO E INSTALAÇÃO. AF_03/2023</t>
  </si>
  <si>
    <t>INTERRUPTOR PARALELO (1 MÓDULO) COM 1 TOMADA DE EMBUTIR 2P+T 10 A, INCLUINDO SUPORTE E PLACA - FORNECIMENTO E INSTALAÇÃO. AF_03/2023</t>
  </si>
  <si>
    <t>INTERRUPTOR PARALELO (1 MÓDULO) COM 2 TOMADAS DE EMBUTIR 2P+T 10 A, SEM SUPORTE E SEM PLACA - FORNECIMENTO E INSTALAÇÃO. AF_03/2023</t>
  </si>
  <si>
    <t>INTERRUPTOR PARALELO (1 MÓDULO) COM 2 TOMADAS DE EMBUTIR 2P+T 10 A, INCLUINDO SUPORTE E PLACA - FORNECIMENTO E INSTALAÇÃO. AF_03/2023</t>
  </si>
  <si>
    <t>INTERRUPTOR PARALELO (2 MÓDULOS) COM 1 TOMADA DE EMBUTIR 2P+T 10 A, SEM SUPORTE E SEM PLACA - FORNECIMENTO E INSTALAÇÃO. AF_03/2023</t>
  </si>
  <si>
    <t>INTERRUPTOR PARALELO (2 MÓDULOS) COM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</si>
  <si>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</si>
  <si>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(1 MÓDULO), INTERRUPTOR PARALELO (1 MÓDULO) E 1 TOMADA DE EMBUTIR 2P+T 10 A, INCLUINDO SUPORTE E PLACA - FORNECIMENTO E INSTALAÇÃO. AF_03/2023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</si>
  <si>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</si>
  <si>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</si>
  <si>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</si>
  <si>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</si>
  <si>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</si>
  <si>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</si>
  <si>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</si>
  <si>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</si>
  <si>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COZINHA COM CUBA SIMPLES, INCLUSO QUADRO METÁLICO, TUBOS E CONEXÕES POR ANEL DESLIZANTE - FORNECIMENTO E INSTALAÇÃO. AF_02/2023</t>
  </si>
  <si>
    <t>KIT CHASSI PEX, PRÉ-FABRICADO, PARA ÁREA DE SERVIÇO COM TANQUE E MÁQUINA DE LAVAR ROUPA, INCLUSO QUADRO METÁLICO, TUBOS E CONEXÕES POR ANEL DESLIZANTE - FORNECIMENTO E INSTALAÇÃO. AF_02/2023</t>
  </si>
  <si>
    <t>UNIÃO METÁLICA PARA INSTALAÇÕES EM PEX ÁGUA, DN 16 MM, COM ANEL DESLIZANTE - FORNECIMENTO E INSTALAÇÃO. AF_02/2023</t>
  </si>
  <si>
    <t>CONEXÃO FIXA, ROSCA FÊMEA, METÁLICA, PARA INSTALAÇÕES EM PEX ÁGUA, DN 16 MM X 1/2", COM ANEL DESLIZANTE. FORNECIMENTO E INSTALAÇÃO. AF_02/2023</t>
  </si>
  <si>
    <t>CONEXÃO MÓVEL, ROSCA FÊMEA, METÁLICA, PARA INSTALAÇÕES EM PEX ÁGUA, DN 16 MM X 3/4", COM ANEL DESLIZANTE. FORNECIMENTO E INSTALAÇÃO. AF_02/2023</t>
  </si>
  <si>
    <t>UNIÃO METÁLICA PARA INSTALAÇÕES EM PEX ÁGUA, DN 20 MM, COM ANEL DESLIZANTE -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</si>
  <si>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</si>
  <si>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</si>
  <si>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UNIÃO DE REDUÇÃO, METÁLICA, PARA INSTALAÇÕES EM PEX ÁGUA, DN 20 X 16 MM, CONEXÃO POR ANEL DESLIZANTE - FORNECIMENTO E INSTALAÇÃO. AF_02/2023</t>
  </si>
  <si>
    <t>UNIÃO METÁLICA PARA INSTALAÇÕES EM PEX ÁGUA, DN 25 MM,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</si>
  <si>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</si>
  <si>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25 MM X 1", COM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</si>
  <si>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</si>
  <si>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</si>
  <si>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METÁLICA PARA INSTALAÇÕES EM PEX ÁGUA, DN 32 MM, COM ANEL DESLIZANTE - FORNECIMENTO E INSTALAÇÃO. AF_02/2023</t>
  </si>
  <si>
    <t>CONEXÃO FIXA, ROSCA FÊMEA, METÁLICA, PARA INSTALAÇÕES EM PEX ÁGUA, DN 32 MM X 1", COM ANEL DESLIZANTE - FORNECIMENTO E INSTALAÇÃO. AF_02/2023</t>
  </si>
  <si>
    <t>UNIÃO DE REDUÇÃO, METÁLICA, PARA INSTALAÇÕES EM PEX ÁGUA, DN 32 X 25 MM, CONEXÃO POR ANEL DESLIZANTE - FORNECIMENTO E INSTALAÇÃO. AF_02/2023</t>
  </si>
  <si>
    <t>LUVA PARA INSTALAÇÕES EM PEX ÁGUA, DN 16 MM, CONEXÃO POR CRIMPAGEM - FORNECIMENTO E INSTALAÇÃO. AF_02/2023</t>
  </si>
  <si>
    <t>CONEXÃO FIXA, ROSCA FÊMEA, PARA INSTALAÇÕES EM PEX ÁGUA, DN 16MM X 1/2", CONEXÃO POR CRIMPAGEM - FORNECIMENTO E INSTALAÇÃO. AF_02/2023</t>
  </si>
  <si>
    <t>LUVA PARA INSTALAÇÕES EM PEX ÁGUA, DN 20 MM,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</si>
  <si>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</si>
  <si>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</si>
  <si>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LUVA DE REDUÇÃO PARA INSTALAÇÕES EM PEX ÁGUA, DN 20 X 16 MM, CONEXÃO POR CRIMPAGEM - FORNECIMENTO E INSTALAÇÃO. AF_02/2023</t>
  </si>
  <si>
    <t>LUVA PARA INSTALAÇÕES EM PEX ÁGUA, DN 25 MM, CONEXÃO POR CRIMPAGEM - FORNECIMENTO E INSTALAÇÃO. AF_02/2023</t>
  </si>
  <si>
    <t>CONEXÃO FIXA, ROSCA FÊMEA, PARA INSTALAÇÕES EM PEX ÁGUA, DN 25MM X 3/4", CONEXÃO POR CRIMPAGEM - FORNECIMENTO E INSTALAÇÃO. AF_02/2023</t>
  </si>
  <si>
    <t>LUVA DE REDUÇÃO PARA INSTALAÇÕES EM PEX ÁGUA, DN 25 X 16 MM, CONEXÃO POR CRIMPAGEM - FORNECIMENTO E INSTALAÇÃO. AF_02/2023</t>
  </si>
  <si>
    <t>LUVA PARA INSTALAÇÕES EM PEX ÁGUA, DN 32 MM, CONEXÃO POR CRIMPAGEM - FORNECIMENTO E INSTALAÇÃO. AF_02/2023</t>
  </si>
  <si>
    <t>LUVA DE REDUÇÃO PARA INSTALAÇÕES EM PEX ÁGUA, DN 32 X 25 MM, CONEXÃO POR CRIMPAGEM - FORNECIMENTO E INSTALAÇÃO. AF_02/2023</t>
  </si>
  <si>
    <t>JOELHO 90 GRAUS, METÁLICO, PARA INSTALAÇÕES EM PEX ÁGUA, DN 16 MM, CONEXÃO POR ANEL DESLIZANTE - FORNECIMENTO E INSTALAÇÃO. AF_02/2023</t>
  </si>
  <si>
    <t>JOELHO 90 GRAUS, ROSCA FÊMEA TERMINAL, METÁLICO, PARA INSTALAÇÕES EM PEX ÁGUA, DN 16MM X 1/2", CONEXÃO POR ANEL DESLIZANTE - FORNECIMENTO E INSTALAÇÃO. AF_02/2023</t>
  </si>
  <si>
    <t>JOELHO, ROSCA FÊMEA, COM BASE FIXA, METÁLICO, PARA INSTALAÇÕES EM PEX ÁGUA, DN 16MM X 1/2", CONEXÃO POR ANEL DESLIZANTE - FORNECIMENTO E INSTALAÇÃO. AF_02/2023</t>
  </si>
  <si>
    <t>JOELHO 90 GRAUS, METÁLICO, PARA INSTALAÇÕES EM PEX ÁGUA, DN 20 MM,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</si>
  <si>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</si>
  <si>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</si>
  <si>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ROSCA FÊMEA, COM BASE FIXA, METÁLICO, PARA INSTALAÇÕES EM PEX ÁGUA, DN 20MM X 1/2", CONEXÃO POR ANEL DESLIZANTE - FORNECIMENTO E INSTALAÇÃO. AF_02/2023</t>
  </si>
  <si>
    <t>JOELHO ROSCA FÊMEA, MÓVEL, METÁLICO, PARA INSTALAÇÕES EM PEX ÁGUA, DN 20MM X 3/4", CONEXÃO POR ANEL DESLIZANTE - FORNECIMENTO E INSTALAÇÃO. AF_02/2023</t>
  </si>
  <si>
    <t>JOELHO 90 GRAUS, METÁLICO, PARA INSTALAÇÕES EM PEX ÁGUA, DN 25 MM, CONEXÃO POR ANEL DESLIZANTE - FORNECIMENTO E INSTALAÇÃO. AF_02/2023</t>
  </si>
  <si>
    <t>JOELHO 90 GRAUS, ROSCA FÊMEA TERMINAL, METÁLICO, PARA INSTALAÇÕES EM PEX ÁGUA, DN 25 MM X 3/4", CONEXÃO POR ANEL DESLIZANTE - FORNECIMENTO E INSTALAÇÃO. AF_02/2023</t>
  </si>
  <si>
    <t>JOELHO ROSCA FÊMEA, COM BASE FIXA, METÁLICO, PARA INSTALAÇÕES EM PEX ÁGUA, DN 25MM X 3/4",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</si>
  <si>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</si>
  <si>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</si>
  <si>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ROSCA FÊMEA TERMINAL, PARA INSTALAÇÕES EM PEX ÁGUA, DN 16MM X 1/2", CONEXÃO POR CRIMPAGEM - FORNECIMENTO E INSTALAÇÃO. AF_02/2023</t>
  </si>
  <si>
    <t>JOELHO 90 GRAUS, PARA INSTALAÇÕES EM PEX ÁGUA, DN 20 MM,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</si>
  <si>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</si>
  <si>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</si>
  <si>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PARA INSTALAÇÕES EM PEX ÁGUA, DN 25 MM, CONEXÃO POR CRIMPAGEM - FORNECIMENTO E INSTALAÇÃO. AF_02/2023</t>
  </si>
  <si>
    <t>JOELHO 90 GRAUS, ROSCA FÊMEA TERMINAL, PARA INSTALAÇÕES EM PEX ÁGUA, DN 25MM X 1/2", CONEXÃO POR CRIMPAGEM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</si>
  <si>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</si>
  <si>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</si>
  <si>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ROSCA FÊMEA, METÁLICO, PARA INSTALAÇÕES EM PEX ÁGUA, DN 20 MM X 1/2", CONEXÃO POR ANEL DESLIZANTE - FORNECIMENTO E INSTALAÇÃO. AF_02/2023</t>
  </si>
  <si>
    <t>TÊ, METÁLICO, PARA INSTALAÇÕES EM PEX ÁGUA, DN 25 MM, CONEXÃO POR ANEL DESLIZANTE - FORNECIMENTO E INSTALAÇÃO. AF_02/2023</t>
  </si>
  <si>
    <t>TÊ, ROSCA FÊMEA, METÁLICO, PARA INSTALAÇÕES EM PEX ÁGUA, DN 25 MM X 3/4",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</si>
  <si>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</si>
  <si>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</si>
  <si>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</si>
  <si>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</si>
  <si>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</si>
  <si>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DISTRIBUIDOR 2 SAÍDAS, METÁLICO, PARA INSTALAÇÕES EM PEX ÁGUA, ENTRADA DE 3/4" X 2 SAÍDAS DE 1/2", CONEXÃO POR ANEL DESLIZANTE - FORNECIMENTO E INSTALAÇÃO. AF_02/2023</t>
  </si>
  <si>
    <t>DISTRIBUIDOR 2 SAÍDAS, METÁLICO, PARA INSTALAÇÕES EM PEX ÁGUA, ENTRADA DE 1" X 2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</si>
  <si>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</si>
  <si>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METÁLICO, PARA INSTALAÇÕES EM PEX ÁGUA, ENTRADA DE 1" X 3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</si>
  <si>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</si>
  <si>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</si>
  <si>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</si>
  <si>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</si>
  <si>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CAIXA D´ÁGUA EM POLIETILENO, 3000 LITROS - FORNECIMENTO E INSTALAÇÃO. AF_06/2021</t>
  </si>
  <si>
    <t>CAIXA D´ÁGUA EM POLIÉSTER REFORÇADO COM FIBRA DE VIDRO, 750 LITROS - FORNECIMENTO E INSTALAÇÃO. AF_06/2021</t>
  </si>
  <si>
    <t>CAIXA D´ÁGUA EM POLIÉSTER REFORÇADO COM FIBRA DE VIDRO, 3000 LITROS - FORNECIMENTO E INSTALAÇÃO. AF_06/2021</t>
  </si>
  <si>
    <t>CAIXA D´ÁGUA EM POLIÉSTER REFORÇADO COM FIBRA DE VIDRO, 7000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</si>
  <si>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</si>
  <si>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</si>
  <si>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</si>
  <si>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</si>
  <si>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</si>
  <si>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</si>
  <si>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</si>
  <si>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</si>
  <si>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</si>
  <si>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</si>
  <si>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</si>
  <si>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</si>
  <si>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</si>
  <si>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</si>
  <si>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</si>
  <si>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</si>
  <si>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</si>
  <si>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</si>
  <si>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</si>
  <si>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</si>
  <si>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</si>
  <si>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</si>
  <si>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</si>
  <si>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</si>
  <si>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</si>
  <si>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</si>
  <si>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</si>
  <si>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</si>
  <si>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</si>
  <si>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</si>
  <si>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</si>
  <si>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</si>
  <si>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</si>
  <si>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</si>
  <si>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</si>
  <si>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</si>
  <si>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</si>
  <si>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</si>
  <si>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12 CAMINHÕES BASCULANTES DE 10 M³, DMT DE 6 KM E VELOCIDADE MÉDIA22 KM/H. AF_05/2020</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</si>
  <si>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</si>
  <si>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</si>
  <si>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</si>
  <si>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</si>
  <si>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</si>
  <si>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</si>
  <si>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</si>
  <si>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</si>
  <si>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DE BLOCOS DE CONCRETO ESTRUTURAL 14X19X29 CM (ESPESSURA 14 CM), FBK = 14,0 MPA, UTILIZANDO PALHETA. AF_10/2022</t>
  </si>
  <si>
    <t>DIVISÓRIA FIXA EM VIDRO TEMPERADO 10 MM, SEM ABERTURA. AF_01/2021_PS</t>
  </si>
  <si>
    <t>FORNECIMENTO E INSTALAÇÃO DE PLACA DE OBRA COM CHAPA GALVANIZADA E ESTRUTURA DE MADEIRA. AF_03/2022_PS</t>
  </si>
  <si>
    <t>FUNDO SELADOR ACRÍLICO, APLICAÇÃO MANUAL EM TETO, UMA DEMÃO. AF_04/2023</t>
  </si>
  <si>
    <t>FUNDO SELADOR ACRÍLICO, APLICAÇÃO MANUAL EM PAREDE, UMA DEMÃO. AF_04/2023</t>
  </si>
  <si>
    <t>PINTURA LÁTEX ACRÍLICA PREMIUM, APLICAÇÃO MANUAL EM TETO, DUAS DEMÃOS. AF_04/2023</t>
  </si>
  <si>
    <t>PINTURA LÁTEX ACRÍLICA PREMIUM, APLICAÇÃO MANUAL EM PAREDES, DUAS DEMÃOS. AF_04/2023</t>
  </si>
  <si>
    <t>EMASSAMENTO COM MASSA LÁTEX, APLICAÇÃO EM TETO, UMA DEMÃO, LIXAMENTO MANUAL. AF_04/2023</t>
  </si>
  <si>
    <t>EMASSAMENTO COM MASSA LÁTEX, APLICAÇÃO EM PAREDE, UMA DEMÃO, LIXAMENTO MANUAL. AF_04/2023</t>
  </si>
  <si>
    <t>EMASSAMENTO COM MASSA LÁTEX, APLICAÇÃO EM TETO, DUAS DEMÃOS, LIXAMENTO MANUAL. AF_04/2023</t>
  </si>
  <si>
    <t>EMASSAMENTO COM MASSA LÁTEX, APLICAÇÃO EM PAREDE, DUAS DEMÃOS, LIXAMENTO MANUAL. AF_04/2023</t>
  </si>
  <si>
    <t>TEXTURA ACRÍLICA, APLICAÇÃO MANUAL EM PAREDE, UMA DEMÃO. AF_04/2023</t>
  </si>
  <si>
    <t>TEXTURA ACRÍLICA, APLICAÇÃO MANUAL EM TETO,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</si>
  <si>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</si>
  <si>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</si>
  <si>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</si>
  <si>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</si>
  <si>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</si>
  <si>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</si>
  <si>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</si>
  <si>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</si>
  <si>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</si>
  <si>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</si>
  <si>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</si>
  <si>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</si>
  <si>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APLICAÇÃO MANUAL DE GESSO DESEMPENADO (SEM TALISCAS) EM TETO DE AMBIENTES DE ÁREA MAIOR QUE 10M², ESPESSURA DE 0,5CM. AF_03/2023</t>
  </si>
  <si>
    <t>APLICAÇÃO MANUAL DE GESSO DESEMPENADO (SEM TALISCAS) EM TETO DE AMBIENTES DE ÁREA ENTRE 5M² E 10M², ESPESSURA DE 0,5CM. AF_03/2023</t>
  </si>
  <si>
    <t>APLICAÇÃO MANUAL DE GESSO DESEMPENADO (SEM TALISCAS) EM TETO DE AMBIENTES DE ÁREA MENOR QUE 5M², ESPESSURA DE 0,5CM. AF_03/2023</t>
  </si>
  <si>
    <t>APLICAÇÃO MANUAL DE GESSO DESEMPENADO (SEM TALISCAS) EM TETO DE AMBIENTES DE ÁREA MAIOR QUE 10M², ESPESSURA DE 1,0CM. AF_03/2023</t>
  </si>
  <si>
    <t>APLICAÇÃO MANUAL DE GESSO DESEMPENADO (SEM TALISCAS) EM TETO DE AMBIENTES DE ÁREA ENTRE 5M² E 10M², ESPESSURA DE 1,0CM. AF_03/2023</t>
  </si>
  <si>
    <t>APLICAÇÃO MANUAL DE GESSO DESEMPENADO (SEM TALISCAS) EM TETO DE AMBIENTES DE ÁREA MENOR QUE 5M², ESPESSURA DE 1,0CM. AF_03/2023</t>
  </si>
  <si>
    <t>APLICAÇÃO MANUAL DE GESSO DESEMPENADO (SEM TALISCAS) EM PAREDES, ESPESSURA DE 0,5CM. AF_03/2023</t>
  </si>
  <si>
    <t>APLICAÇÃO MANUAL DE GESSO DESEMPENADO (SEM TALISCAS) EM PAREDES, ESPESSURA DE 1,0CM. AF_03/2023</t>
  </si>
  <si>
    <t>APLICAÇÃO MANUAL DE GESSO SARRAFEADO (COM TALISCAS) EM PAREDES, ESPESSURA DE 1,0CM. AF_03/2023</t>
  </si>
  <si>
    <t>APLICAÇÃO MANUAL DE GESSO SARRAFEADO (COM TALISCAS) EM PAREDES, ESPESSURA DE 1,5CM. AF_03/2023</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</si>
  <si>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</si>
  <si>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</si>
  <si>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</si>
  <si>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</si>
  <si>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</si>
  <si>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</si>
  <si>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</si>
  <si>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</si>
  <si>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</si>
  <si>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</si>
  <si>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</si>
  <si>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</si>
  <si>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</si>
  <si>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</si>
  <si>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REVESTIMENTO CERÂMICO PARA PAREDES EXTERNAS EM PASTILHAS DE PORCELANA 5 X 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</si>
  <si>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</si>
  <si>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</si>
  <si>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2,5 X 2,5 CM (PLACAS DE 30 X 30 CM), ALINHADAS A PRUMO, APLICADO EM SUPERFÍCIES INTERNAS DE SACADA. AF_02/2023</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</si>
  <si>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</si>
  <si>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</si>
  <si>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</si>
  <si>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</si>
  <si>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 xml:space="preserve">        PRECOS DE INSUMOS - BANCO NACIONAL</t>
  </si>
  <si>
    <t>MES DE COLETA: 06/2023</t>
  </si>
  <si>
    <t>ENCARGOS SOCIAIS DESONERADOS (%) HORISTA  84,05  MENSALISTA  46,32</t>
  </si>
  <si>
    <t>UNIDADE DE MEDIDA</t>
  </si>
  <si>
    <t>PRECO MEDIANO R$</t>
  </si>
  <si>
    <t xml:space="preserve">BLOCO CERAMICO / TIJOLO VAZADO PARA ALVENARIA DE VEDACAO, 8 FUROS NA HORIZONTAL, DE 9 X 19 X 19 CM (L XA X C)                                                                                                                                                                                                                                                                                                                                                                                             </t>
  </si>
  <si>
    <t>S11=S12</t>
  </si>
  <si>
    <t xml:space="preserve">S21=S22
</t>
  </si>
  <si>
    <t>S14</t>
  </si>
  <si>
    <t>S19</t>
  </si>
  <si>
    <t>S18</t>
  </si>
  <si>
    <t xml:space="preserve">S16=S17
</t>
  </si>
  <si>
    <t>S15</t>
  </si>
  <si>
    <t xml:space="preserve">S1=S2=S6=S13=S20
</t>
  </si>
  <si>
    <t xml:space="preserve">S3=S4=S5
</t>
  </si>
  <si>
    <t xml:space="preserve">S7=S8=S9=S10
</t>
  </si>
  <si>
    <t xml:space="preserve">baldrames </t>
  </si>
  <si>
    <t>1.2.1.4</t>
  </si>
  <si>
    <t>1.2.1.5</t>
  </si>
  <si>
    <t>1.2.1.6</t>
  </si>
  <si>
    <t>1.2.1.7</t>
  </si>
  <si>
    <t>1.2.1.8</t>
  </si>
  <si>
    <t>1.2.1.9</t>
  </si>
  <si>
    <t>1.2.1.10</t>
  </si>
  <si>
    <t>1.2.1.11</t>
  </si>
  <si>
    <t>1.3.1.1.1</t>
  </si>
  <si>
    <t>1.3.1.1.2</t>
  </si>
  <si>
    <t>1.3.1.1.3</t>
  </si>
  <si>
    <t>1.3.1.1.4</t>
  </si>
  <si>
    <t>1.3.1.1.5</t>
  </si>
  <si>
    <t>1.3.1.1.6</t>
  </si>
  <si>
    <t>1.3.1.1.7</t>
  </si>
  <si>
    <t>1.3.1.1.8</t>
  </si>
  <si>
    <t>1.3.1.1.9</t>
  </si>
  <si>
    <t>1.3.1.1.10</t>
  </si>
  <si>
    <t>1.3.1.1.11</t>
  </si>
  <si>
    <t>1.3.1.3.2</t>
  </si>
  <si>
    <t>1.3.1.3.3</t>
  </si>
  <si>
    <t>1.3.1.3.4</t>
  </si>
  <si>
    <t>1.3.1.3.5</t>
  </si>
  <si>
    <t>1.3.1.3.6</t>
  </si>
  <si>
    <t>1.3.1.3.7</t>
  </si>
  <si>
    <t>1.3.1.3.8</t>
  </si>
  <si>
    <t>1.3.1.3.9</t>
  </si>
  <si>
    <t>1.3.1.3.10</t>
  </si>
  <si>
    <t>1.3.1.3.11</t>
  </si>
  <si>
    <t>sapatas</t>
  </si>
  <si>
    <t>1.3.1.14</t>
  </si>
  <si>
    <t xml:space="preserve">pilares baldrames </t>
  </si>
  <si>
    <t xml:space="preserve">pilares terreo </t>
  </si>
  <si>
    <t>1.4.1.6</t>
  </si>
  <si>
    <t>1.4.1.7</t>
  </si>
  <si>
    <t>pilares terreo 02</t>
  </si>
  <si>
    <t>pilares terreo 03</t>
  </si>
  <si>
    <t>1.4.1.6.1</t>
  </si>
  <si>
    <t>1.4.1.6.2</t>
  </si>
  <si>
    <t>1.4.1.6.3</t>
  </si>
  <si>
    <t>1.4.1.6.4</t>
  </si>
  <si>
    <t>1.4.1.5.1</t>
  </si>
  <si>
    <t>1.4.1.5.2</t>
  </si>
  <si>
    <t>1.4.1.5.3</t>
  </si>
  <si>
    <t>1.4.1.3.1</t>
  </si>
  <si>
    <t>1.4.1.3.2</t>
  </si>
  <si>
    <t>1.4.1.3.3</t>
  </si>
  <si>
    <t>1.4.1.2.1</t>
  </si>
  <si>
    <t>1.4.1.2.2</t>
  </si>
  <si>
    <t>1.4.1.2.3</t>
  </si>
  <si>
    <t>1.4.1.2.4</t>
  </si>
  <si>
    <t>1.4.1.1.1</t>
  </si>
  <si>
    <t>1.4.1.1.2</t>
  </si>
  <si>
    <t>1.4.1.1.3</t>
  </si>
  <si>
    <t>1.4.1.1.4</t>
  </si>
  <si>
    <t xml:space="preserve">Vigas terreo </t>
  </si>
  <si>
    <t xml:space="preserve">laje bilheteria </t>
  </si>
  <si>
    <t>m2</t>
  </si>
  <si>
    <t>PISO EM CONCRETO 20MPA PREPARO MECANICO, ESPESSURA 7 CM, COM ARMACAO EM TELA SOLDADA E ESPAÇADORES[ADAPTADO 72183]</t>
  </si>
  <si>
    <t>1.9.7</t>
  </si>
  <si>
    <t xml:space="preserve">para nivelar o piso </t>
  </si>
  <si>
    <t>Solo-cimento compactado - Traço 1:18, inclusive cimento e arenoso comercial [ADAPTADO ORSE 11356]</t>
  </si>
  <si>
    <t>M³</t>
  </si>
  <si>
    <t>2.0</t>
  </si>
  <si>
    <t>BANHEIROS E VESTIÁRIOS</t>
  </si>
  <si>
    <t>2.1.1</t>
  </si>
  <si>
    <t>INFRA-ESTRUTURA: FUNDAÇÕES</t>
  </si>
  <si>
    <t>2.2.1</t>
  </si>
  <si>
    <t>2.2.2</t>
  </si>
  <si>
    <t>2.2.3</t>
  </si>
  <si>
    <t>2.3</t>
  </si>
  <si>
    <t>2.3.1</t>
  </si>
  <si>
    <t>2.3.1.1</t>
  </si>
  <si>
    <t>2.4</t>
  </si>
  <si>
    <t>2.4.1</t>
  </si>
  <si>
    <t>2.5</t>
  </si>
  <si>
    <t>2.5.1</t>
  </si>
  <si>
    <t>2.5.2</t>
  </si>
  <si>
    <t>2.5.3</t>
  </si>
  <si>
    <t>2.5.4</t>
  </si>
  <si>
    <t>2.5.6</t>
  </si>
  <si>
    <t>2.5.5</t>
  </si>
  <si>
    <t>2.6</t>
  </si>
  <si>
    <t>2.6.1</t>
  </si>
  <si>
    <t>2.6.2</t>
  </si>
  <si>
    <t>2.7</t>
  </si>
  <si>
    <t>2.7.1</t>
  </si>
  <si>
    <t>2.7.2</t>
  </si>
  <si>
    <t>2.7.3</t>
  </si>
  <si>
    <t>2.8</t>
  </si>
  <si>
    <t>2.8.1</t>
  </si>
  <si>
    <t>2.9</t>
  </si>
  <si>
    <t>2.10</t>
  </si>
  <si>
    <t>2.11</t>
  </si>
  <si>
    <t>2.12</t>
  </si>
  <si>
    <t>INSTALAÇÕES ELÉTRICAS</t>
  </si>
  <si>
    <t>2.12.1.1</t>
  </si>
  <si>
    <t>BANCADA DE GRANITO VERDE UBATUBA - FORNECIMENTO E INSTALAÇÃO.  [ADAPTADO SINAPI 86889]</t>
  </si>
  <si>
    <t xml:space="preserve">BALDRAMES </t>
  </si>
  <si>
    <t>2.1.2</t>
  </si>
  <si>
    <t>2.1.3</t>
  </si>
  <si>
    <t>Bloco dos banheiros</t>
  </si>
  <si>
    <t>S45=S46=S47=S48=S53=S54</t>
  </si>
  <si>
    <t>S49=S50=S51=S53</t>
  </si>
  <si>
    <t>VB1=VB5</t>
  </si>
  <si>
    <t>VB2=VB3=VB4</t>
  </si>
  <si>
    <t>VB6=VB9</t>
  </si>
  <si>
    <t>VB7=VB10</t>
  </si>
  <si>
    <t>VB8</t>
  </si>
  <si>
    <t>Igual área de fundo de vala</t>
  </si>
  <si>
    <t>igual volume escavado, menos volume de concreto</t>
  </si>
  <si>
    <t>Volume escavado</t>
  </si>
  <si>
    <t>(desconto de concreto magro)</t>
  </si>
  <si>
    <t>(desconto de concretagem)</t>
  </si>
  <si>
    <t>ESTRUTURA</t>
  </si>
  <si>
    <t>Térreo</t>
  </si>
  <si>
    <t>Fundo de Caixa d'àgua</t>
  </si>
  <si>
    <t>Térreo - vigas e pilares</t>
  </si>
  <si>
    <t>Fundo de caixa d'água - vigas e pilares</t>
  </si>
  <si>
    <t>Platibanda - vigas e pilares</t>
  </si>
  <si>
    <t>PAREDES E PAINÉIS</t>
  </si>
  <si>
    <t>Bloco dos banheiros - Térreo</t>
  </si>
  <si>
    <t>Depósito</t>
  </si>
  <si>
    <t>(desconto de portas)</t>
  </si>
  <si>
    <t>(desconto de janelas)</t>
  </si>
  <si>
    <t>J01</t>
  </si>
  <si>
    <t>WC feminino</t>
  </si>
  <si>
    <t>WC masculino</t>
  </si>
  <si>
    <t>WC's PNE</t>
  </si>
  <si>
    <t>Bloco dos banheiros - Fundo de caixa d'água</t>
  </si>
  <si>
    <t>Platibanda do térreo</t>
  </si>
  <si>
    <t>Bloco dos banheiros - Platibanda</t>
  </si>
  <si>
    <t>Caixa d'água</t>
  </si>
  <si>
    <t>x = 1 + 2*0,3</t>
  </si>
  <si>
    <t>x = 0,8 + 2*0,3</t>
  </si>
  <si>
    <t>x = 0,9 + 2*0,3</t>
  </si>
  <si>
    <t>REVESTIMENTOS</t>
  </si>
  <si>
    <t>Térreo + fundo de caixa d'água</t>
  </si>
  <si>
    <t>Platibanda</t>
  </si>
  <si>
    <t>WC's feminino e masculino</t>
  </si>
  <si>
    <t>já descontando as portas internas</t>
  </si>
  <si>
    <t>Paredes externas</t>
  </si>
  <si>
    <t>Paredes internas</t>
  </si>
  <si>
    <t>perímetro do chapisco e altura ajustada para descontar entreforro</t>
  </si>
  <si>
    <t>Igual quantidade de textura acrílica</t>
  </si>
  <si>
    <t>Igual quantidade de forro</t>
  </si>
  <si>
    <t>Face superior da laje da caixa d'água</t>
  </si>
  <si>
    <t>Paredes laterais</t>
  </si>
  <si>
    <t xml:space="preserve">PISO </t>
  </si>
  <si>
    <t xml:space="preserve">ESQUADRIAS </t>
  </si>
  <si>
    <t>Porta 70</t>
  </si>
  <si>
    <t>COBERTA</t>
  </si>
  <si>
    <t xml:space="preserve">LOUÇAS E METAIS </t>
  </si>
  <si>
    <t>composição</t>
  </si>
  <si>
    <t>torneira do lavatório suspenso já contada na composição da mesma</t>
  </si>
  <si>
    <t>INSTALAÇÕES HIDRÁULICAS</t>
  </si>
  <si>
    <t>Coberta</t>
  </si>
  <si>
    <t>INSTALAÇÕES SANITÁRIAS</t>
  </si>
  <si>
    <t>23.1</t>
  </si>
  <si>
    <t>23.2</t>
  </si>
  <si>
    <t>23.3</t>
  </si>
  <si>
    <t>23.4</t>
  </si>
  <si>
    <t>23.5</t>
  </si>
  <si>
    <t>23.6</t>
  </si>
  <si>
    <t>23.7</t>
  </si>
  <si>
    <t>FABRICAÇÃO E INSTALAÇÃO DE ESTRUTURA PONTALETADA DE MADEIRA NÃO APARELHADA PARA TELHADOS COM ATÉ 2 ÁGUAS E PARA TELHA ONDULADA DE FIBROCIMENTO, METÁLICA, PLÁSTICA OU TERMOACÚSTICA, INCLUSO TRANSPORTE VERTICAL. AF - FORNECIMENTO E INSTALAÇÃO.  [ADAPTADO SINAPI 92566]</t>
  </si>
  <si>
    <t>0,073</t>
  </si>
  <si>
    <t>0,116</t>
  </si>
  <si>
    <t>0,0062</t>
  </si>
  <si>
    <t>0,0091</t>
  </si>
  <si>
    <t>0,222</t>
  </si>
  <si>
    <t>0,556</t>
  </si>
  <si>
    <t>0,074</t>
  </si>
  <si>
    <t>0,12</t>
  </si>
  <si>
    <t>2.2.4</t>
  </si>
  <si>
    <t>2.2.5</t>
  </si>
  <si>
    <t>2.2.6</t>
  </si>
  <si>
    <t>2.2.7</t>
  </si>
  <si>
    <t>2.2.8</t>
  </si>
  <si>
    <t>2.2.9</t>
  </si>
  <si>
    <t>2.2.10</t>
  </si>
  <si>
    <t>2.2.11</t>
  </si>
  <si>
    <t>2.2.12</t>
  </si>
  <si>
    <t>2.3.2</t>
  </si>
  <si>
    <t>2.3.4</t>
  </si>
  <si>
    <t>2.3.3</t>
  </si>
  <si>
    <t>2.3.5</t>
  </si>
  <si>
    <t>2.3.6</t>
  </si>
  <si>
    <t>2.3.7</t>
  </si>
  <si>
    <t>2.3.8</t>
  </si>
  <si>
    <t>2.3.9</t>
  </si>
  <si>
    <t>2.4.2</t>
  </si>
  <si>
    <t>2.4.3</t>
  </si>
  <si>
    <t>2.5.7</t>
  </si>
  <si>
    <t>2.5.8</t>
  </si>
  <si>
    <t>2.5.9</t>
  </si>
  <si>
    <t>2.5.10</t>
  </si>
  <si>
    <t>2.5.11</t>
  </si>
  <si>
    <t>2.7.4</t>
  </si>
  <si>
    <t>0.0</t>
  </si>
  <si>
    <t>ATERRO APILOADO(MANUAL) EM CAMADAS DE 20 CM COM EMPRÉSTIMO DE MATERIAL [ADAPTADO SINAPI 73904/001]</t>
  </si>
  <si>
    <t>ALVENARIA EM TIJOLO CERAMICO FURADO 9X19X19CM, 1 VEZ (ESPESSURA 19 CM) , ASSENTADO ARGAMASSA TRACO 1:4 (CIMENTO E AREIA MEDIA NAO PENEIRADA), PREPARO MANUAL, JUNTA1 CM [ADAPTADO DE SINAPI 73935/002]</t>
  </si>
  <si>
    <t>ARGILA, ARGILA VERMELHA OU ARGILA ARENOSA (RETIRADA NA JAZIDA, SEM TRANSPORTE)</t>
  </si>
  <si>
    <t>DATA BASE 08/2020</t>
  </si>
  <si>
    <t>Qtd</t>
  </si>
  <si>
    <t xml:space="preserve">Valor Total </t>
  </si>
  <si>
    <t>total</t>
  </si>
  <si>
    <t xml:space="preserve">composições </t>
  </si>
  <si>
    <t>DEMOLIÇÃO DE PILARES E VIGAS EM CONCRETO ARMADO, DE FORMA MANUAL, SEM REAPROVEITAMENTO. AF_12/2017 97627</t>
  </si>
  <si>
    <t xml:space="preserve">Os valores % informados se enquadram nos limites do Acordão 2622/2013-TCU-Plenário </t>
  </si>
  <si>
    <t>PISO PODOTÁTIL DE ALERTA OU DIRECIONAL, DE CONCRETO, ASSENTADO SOBRE ARGAMASSA. AF_03/2024</t>
  </si>
  <si>
    <t>RAMPA DE ACESSIBILIDADE EM CONCRETO MOLDADO IN LOCO, EM CALÇADA NOVA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</si>
  <si>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</si>
  <si>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</si>
  <si>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</si>
  <si>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</si>
  <si>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</si>
  <si>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</si>
  <si>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</si>
  <si>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</si>
  <si>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</si>
  <si>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</si>
  <si>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</si>
  <si>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</si>
  <si>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</si>
  <si>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</si>
  <si>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</si>
  <si>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</si>
  <si>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</si>
  <si>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</si>
  <si>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</si>
  <si>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</si>
  <si>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</si>
  <si>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</si>
  <si>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</si>
  <si>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</si>
  <si>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</si>
  <si>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</si>
  <si>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</si>
  <si>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</si>
  <si>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</si>
  <si>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</si>
  <si>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</si>
  <si>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</si>
  <si>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</si>
  <si>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</si>
  <si>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</si>
  <si>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</si>
  <si>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</si>
  <si>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</si>
  <si>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</si>
  <si>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</si>
  <si>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</si>
  <si>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</si>
  <si>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</si>
  <si>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</si>
  <si>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 DE SOLO-CIMENTO (TIJOLO ECOLÓGICO) DE 7X15X30CM (ESPESSURA 15CM). AF_05/2020</t>
  </si>
  <si>
    <t>ARGAMASSA INDUSTRIALIZADA PARA REVESTIMENTOS, MISTURA E PROJEÇÃO DE 2 M³/H DE ARGAMASSA. AF_08/2019</t>
  </si>
  <si>
    <t>ARGAMASSA PARA REVESTIMENTO DECORATIVO MONOCAMADA (MONOCAPA), MISTURA E PROJEÇÃO DE 2 M3/H DE ARGAMASSA.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</si>
  <si>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</si>
  <si>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</si>
  <si>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</si>
  <si>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</si>
  <si>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MECÂNICO COM BETONEIRA 250 L.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</si>
  <si>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</si>
  <si>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</si>
  <si>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</si>
  <si>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</si>
  <si>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GROSSA ÚMIDA) COM ADIÇÃO DE EMULSÃO POLIMÉRICA PARA CHAPISCO ROLADO, PREPARO MECÂNICO COM BETONEIRA 250 L. AF_08/2019</t>
  </si>
  <si>
    <t>ARGAMASSA TRAÇO 1:3 (EM VOLUME DE CIMENTO E AREIA GROSSA ÚMIDA) PARA CHAPISCO CONVENCIONAL, PREPARO MECÂNICO COM BETONEIRA 250 L. AF_08/2019</t>
  </si>
  <si>
    <t>ARGAMASSA TRAÇO 1:3 (EM VOLUME DE CIMENTO E AREIA MÉDIA ÚMIDA) COM ADIÇÃO DE IMPERMEABILIZANTE, PREPARO MECÂNICO COM BETONEIRA 250 L. AF_08/2019</t>
  </si>
  <si>
    <t>ARGAMASSA TRAÇO 1:3 (EM VOLUME DE CIMENTO E AREIA MÉDIA ÚMIDA) PARA CONTRAPISO, PREPARO MECÂNICO COM BETONEIRA 250 L. AF_08/2019</t>
  </si>
  <si>
    <t>ARGAMASSA TRAÇO 1:3 (EM VOLUME DE CIMENTO E AREIA MÉDIA ÚMIDA), PREPARO MECÂNICO COM BETONEIRA 250 L. AF_08/2019</t>
  </si>
  <si>
    <t>ARGAMASSA TRAÇO 1:4 (CIMENTO E AREIA MÉDIA), PREPARO MECÂNICO COM BETONEIRA 400 L. AF_08/2019</t>
  </si>
  <si>
    <t>ARGAMASSA TRAÇO 1:4 (EM VOLUME DE CIMENTO E AREIA GROSSA ÚMIDA) COM ADIÇÃO DE EMULSÃO POLIMÉRICA PARA CHAPISCO ROLADO, PREPARO MECÂNICO COM BETONEIRA 250 L. AF_08/2019</t>
  </si>
  <si>
    <t>ARGAMASSA TRAÇO 1:4 (EM VOLUME DE CIMENTO E AREIA GROSSA ÚMIDA) PARA CHAPISCO CONVENCIONAL, PREPARO MECÂNICO COM BETONEIRA 250 L. AF_08/2019</t>
  </si>
  <si>
    <t>ARGAMASSA TRAÇO 1:4 (EM VOLUME DE CIMENTO E AREIA MÉDIA ÚMIDA) COM ADIÇÃO DE IMPERMEABILIZANTE, PREPARO MECÂNICO COM BETONEIRA 250 L. AF_08/2019</t>
  </si>
  <si>
    <t>ARGAMASSA TRAÇO 1:4 (EM VOLUME DE CIMENTO E AREIA MÉDIA ÚMIDA) PARA CONTRAPISO, PREPARO MECÂNICO COM BETONEIRA 250 L. AF_08/2019</t>
  </si>
  <si>
    <t>ARGAMASSA TRAÇO 1:4 (EM VOLUME DE CIMENTO E AREIA MÉDIA ÚMIDA), PREPARO MECÂNICO COM BETONEIRA 250 L. AF_08/2019</t>
  </si>
  <si>
    <t>ARGAMASSA TRAÇO 1:5 (EM VOLUME DE CIMENTO E AREIA GROSSA ÚMIDA) COM ADIÇÃO DE EMULSÃO POLIMÉRICA PARA CHAPISCO ROLADO, PREPARO MECÂNICO COM BETONEIRA 250 L. AF_08/2019</t>
  </si>
  <si>
    <t>ARGAMASSA TRAÇO 1:5 (EM VOLUME DE CIMENTO E AREIA GROSSA ÚMIDA) PARA CHAPISCO CONVENCIONAL, PREPARO MECÂNICO COM BETONEIRA 250 L. AF_08/2019</t>
  </si>
  <si>
    <t>ARGAMASSA TRAÇO 1:5 (EM VOLUME DE CIMENTO E AREIA MÉDIA ÚMIDA) PARA CONTRAPISO,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</si>
  <si>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</si>
  <si>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PARA CONTRAPISO, PREPARO MECÂNICO COM BETONEIRA 250 L. AF_08/2019</t>
  </si>
  <si>
    <t>ARGAMASSA TRAÇO 1:7 (EM VOLUME DE CIMENTO E AREIA MÉDIA ÚMIDA) COM ADIÇÃO DE PLASTIFICANTE PARA EMBOÇO/MASSA ÚNICA/ASSENTAMENTO DE ALVENARIA DE VEDAÇÃO, PREPARO MECÂNICO COM BETONEIRA 250 L. AF_08/2019</t>
  </si>
  <si>
    <t>CORTE E DOBRA DE AÇO CA-50, DIÂMETRO DE 32 MM. AF_06/2022</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</si>
  <si>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</si>
  <si>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</si>
  <si>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</si>
  <si>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EXECUÇÃO DE PAVIMENTO COM APLICAÇÃO DE PRÉ-MISTURADO A FRIO, CAMADA DE BINDER - EXCLUSIVE CARGA E TRANSPORTE. AF_11/2019</t>
  </si>
  <si>
    <t>EXECUÇÃO DE PAVIMENTO COM APLICAÇÃO DE PRÉ-MISTURADO A FRIO, CAMADA DE ROLAMENTO - EXCLUSIVE CARGA E TRANSPORTE. AF_11/2019</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</si>
  <si>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</si>
  <si>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</si>
  <si>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ASSENTAMENTO DE TUBO DE PVC CORRUGADO DE DUPLA PAREDE PARA REDE COLETORA DE ESGOTO, DN 400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</si>
  <si>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</si>
  <si>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</si>
  <si>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</si>
  <si>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</si>
  <si>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</si>
  <si>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</si>
  <si>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</si>
  <si>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</si>
  <si>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</si>
  <si>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</si>
  <si>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</si>
  <si>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</si>
  <si>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</si>
  <si>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</si>
  <si>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</si>
  <si>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</si>
  <si>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</si>
  <si>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</si>
  <si>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</si>
  <si>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</si>
  <si>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</si>
  <si>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</si>
  <si>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</si>
  <si>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</si>
  <si>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</si>
  <si>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</si>
  <si>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</si>
  <si>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</si>
  <si>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</si>
  <si>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</si>
  <si>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</si>
  <si>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</si>
  <si>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</si>
  <si>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</si>
  <si>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</si>
  <si>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</si>
  <si>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</si>
  <si>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</si>
  <si>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</si>
  <si>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</si>
  <si>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</si>
  <si>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</si>
  <si>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</si>
  <si>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</si>
  <si>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</si>
  <si>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</si>
  <si>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</si>
  <si>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</si>
  <si>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</si>
  <si>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</si>
  <si>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</si>
  <si>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</si>
  <si>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</si>
  <si>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</si>
  <si>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</si>
  <si>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</si>
  <si>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</si>
  <si>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</si>
  <si>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</si>
  <si>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</si>
  <si>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</si>
  <si>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</si>
  <si>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</si>
  <si>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</si>
  <si>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</si>
  <si>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</si>
  <si>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</si>
  <si>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</si>
  <si>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</si>
  <si>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</si>
  <si>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</si>
  <si>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</si>
  <si>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</si>
  <si>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</si>
  <si>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</si>
  <si>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</si>
  <si>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</si>
  <si>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</si>
  <si>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</si>
  <si>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</si>
  <si>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</si>
  <si>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</si>
  <si>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</si>
  <si>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</si>
  <si>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</si>
  <si>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</si>
  <si>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</si>
  <si>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</si>
  <si>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</si>
  <si>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</si>
  <si>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</si>
  <si>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</si>
  <si>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</si>
  <si>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</si>
  <si>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</si>
  <si>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</si>
  <si>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</si>
  <si>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</si>
  <si>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</si>
  <si>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</si>
  <si>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</si>
  <si>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</si>
  <si>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</si>
  <si>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</si>
  <si>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</si>
  <si>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</si>
  <si>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</si>
  <si>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</si>
  <si>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</si>
  <si>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</si>
  <si>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</si>
  <si>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</si>
  <si>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</si>
  <si>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</si>
  <si>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</si>
  <si>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</si>
  <si>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</si>
  <si>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</si>
  <si>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</si>
  <si>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</si>
  <si>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</si>
  <si>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</si>
  <si>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</si>
  <si>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</si>
  <si>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</si>
  <si>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</si>
  <si>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</si>
  <si>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</si>
  <si>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</si>
  <si>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</si>
  <si>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</si>
  <si>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</si>
  <si>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2000 MM (80") OU DN 2100 MM (84"), JUNTA SOLDADA,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</si>
  <si>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</si>
  <si>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</si>
  <si>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</si>
  <si>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</si>
  <si>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</si>
  <si>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</si>
  <si>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</si>
  <si>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900 MM (36"),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</si>
  <si>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</si>
  <si>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</si>
  <si>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</si>
  <si>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</si>
  <si>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</si>
  <si>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</si>
  <si>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</si>
  <si>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</si>
  <si>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</si>
  <si>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</si>
  <si>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</si>
  <si>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</si>
  <si>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</si>
  <si>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</si>
  <si>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</si>
  <si>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</si>
  <si>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</si>
  <si>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</si>
  <si>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</si>
  <si>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</si>
  <si>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</si>
  <si>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</si>
  <si>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</si>
  <si>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</si>
  <si>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</si>
  <si>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</si>
  <si>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</si>
  <si>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</si>
  <si>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</si>
  <si>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</si>
  <si>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</si>
  <si>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</si>
  <si>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</si>
  <si>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</si>
  <si>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</si>
  <si>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</si>
  <si>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</si>
  <si>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</si>
  <si>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</si>
  <si>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</si>
  <si>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</si>
  <si>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</si>
  <si>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</si>
  <si>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</si>
  <si>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</si>
  <si>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</si>
  <si>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</si>
  <si>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</si>
  <si>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</si>
  <si>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</si>
  <si>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</si>
  <si>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</si>
  <si>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</si>
  <si>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</si>
  <si>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</si>
  <si>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</si>
  <si>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</si>
  <si>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</si>
  <si>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</si>
  <si>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</si>
  <si>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</si>
  <si>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</si>
  <si>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</si>
  <si>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</si>
  <si>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</si>
  <si>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</si>
  <si>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</si>
  <si>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</si>
  <si>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</si>
  <si>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</si>
  <si>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</si>
  <si>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</si>
  <si>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</si>
  <si>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</si>
  <si>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</si>
  <si>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</si>
  <si>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</si>
  <si>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</si>
  <si>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</si>
  <si>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</si>
  <si>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</si>
  <si>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</si>
  <si>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</si>
  <si>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</si>
  <si>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</si>
  <si>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</si>
  <si>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</si>
  <si>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</si>
  <si>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</si>
  <si>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</si>
  <si>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</si>
  <si>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</si>
  <si>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</si>
  <si>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</si>
  <si>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</si>
  <si>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</si>
  <si>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</si>
  <si>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</si>
  <si>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</si>
  <si>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</si>
  <si>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</si>
  <si>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</si>
  <si>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</si>
  <si>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</si>
  <si>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</si>
  <si>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</si>
  <si>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</si>
  <si>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</si>
  <si>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</si>
  <si>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</si>
  <si>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</si>
  <si>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</si>
  <si>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</si>
  <si>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</si>
  <si>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</si>
  <si>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</si>
  <si>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</si>
  <si>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</si>
  <si>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</si>
  <si>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</si>
  <si>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</si>
  <si>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</si>
  <si>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</si>
  <si>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</si>
  <si>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</si>
  <si>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</si>
  <si>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</si>
  <si>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</si>
  <si>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</si>
  <si>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</si>
  <si>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</si>
  <si>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</si>
  <si>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</si>
  <si>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</si>
  <si>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</si>
  <si>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</si>
  <si>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</si>
  <si>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</si>
  <si>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</si>
  <si>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</si>
  <si>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</si>
  <si>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</si>
  <si>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</si>
  <si>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</si>
  <si>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</si>
  <si>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</si>
  <si>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</si>
  <si>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</si>
  <si>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</si>
  <si>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</si>
  <si>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</si>
  <si>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</si>
  <si>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</si>
  <si>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</si>
  <si>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</si>
  <si>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</si>
  <si>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</si>
  <si>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</si>
  <si>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</si>
  <si>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</si>
  <si>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</si>
  <si>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</si>
  <si>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</si>
  <si>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</si>
  <si>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</si>
  <si>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</si>
  <si>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</si>
  <si>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</si>
  <si>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</si>
  <si>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</si>
  <si>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</si>
  <si>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</si>
  <si>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</si>
  <si>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</si>
  <si>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</si>
  <si>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</si>
  <si>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</si>
  <si>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</si>
  <si>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</si>
  <si>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</si>
  <si>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</si>
  <si>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</si>
  <si>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</si>
  <si>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</si>
  <si>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</si>
  <si>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</si>
  <si>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</si>
  <si>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</si>
  <si>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</si>
  <si>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</si>
  <si>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</si>
  <si>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</si>
  <si>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</si>
  <si>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</si>
  <si>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</si>
  <si>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</si>
  <si>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</si>
  <si>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</si>
  <si>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</si>
  <si>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</si>
  <si>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</si>
  <si>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</si>
  <si>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</si>
  <si>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</si>
  <si>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</si>
  <si>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</si>
  <si>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</si>
  <si>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</si>
  <si>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</si>
  <si>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</si>
  <si>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</si>
  <si>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</si>
  <si>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</si>
  <si>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</si>
  <si>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</si>
  <si>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</si>
  <si>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</si>
  <si>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</si>
  <si>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</si>
  <si>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</si>
  <si>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</si>
  <si>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</si>
  <si>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</si>
  <si>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</si>
  <si>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</si>
  <si>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</si>
  <si>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</si>
  <si>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</si>
  <si>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</si>
  <si>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</si>
  <si>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</si>
  <si>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</si>
  <si>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</si>
  <si>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</si>
  <si>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</si>
  <si>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</si>
  <si>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</si>
  <si>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</si>
  <si>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</si>
  <si>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</si>
  <si>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</si>
  <si>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</si>
  <si>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</si>
  <si>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</si>
  <si>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</si>
  <si>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</si>
  <si>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</si>
  <si>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</si>
  <si>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</si>
  <si>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</si>
  <si>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</si>
  <si>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</si>
  <si>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</si>
  <si>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</si>
  <si>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</si>
  <si>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</si>
  <si>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</si>
  <si>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</si>
  <si>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</si>
  <si>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</si>
  <si>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</si>
  <si>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</si>
  <si>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</si>
  <si>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</si>
  <si>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</si>
  <si>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</si>
  <si>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</si>
  <si>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</si>
  <si>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</si>
  <si>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</si>
  <si>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</si>
  <si>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</si>
  <si>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</si>
  <si>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</si>
  <si>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</si>
  <si>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</si>
  <si>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</si>
  <si>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</si>
  <si>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</si>
  <si>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</si>
  <si>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</si>
  <si>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</si>
  <si>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</si>
  <si>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</si>
  <si>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</si>
  <si>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</si>
  <si>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</si>
  <si>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</si>
  <si>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</si>
  <si>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</si>
  <si>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</si>
  <si>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</si>
  <si>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</si>
  <si>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</si>
  <si>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</si>
  <si>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</si>
  <si>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</si>
  <si>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</si>
  <si>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</si>
  <si>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</si>
  <si>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</si>
  <si>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</si>
  <si>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</si>
  <si>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</si>
  <si>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</si>
  <si>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</si>
  <si>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</si>
  <si>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</si>
  <si>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</si>
  <si>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</si>
  <si>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</si>
  <si>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</si>
  <si>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</si>
  <si>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</si>
  <si>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</si>
  <si>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</si>
  <si>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</si>
  <si>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</si>
  <si>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</si>
  <si>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</si>
  <si>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</si>
  <si>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</si>
  <si>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</si>
  <si>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</si>
  <si>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</si>
  <si>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</si>
  <si>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</si>
  <si>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</si>
  <si>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</si>
  <si>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</si>
  <si>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</si>
  <si>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</si>
  <si>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</si>
  <si>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</si>
  <si>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</si>
  <si>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</si>
  <si>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</si>
  <si>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</si>
  <si>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</si>
  <si>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</si>
  <si>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</si>
  <si>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</si>
  <si>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</si>
  <si>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</si>
  <si>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</si>
  <si>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</si>
  <si>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</si>
  <si>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</si>
  <si>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</si>
  <si>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</si>
  <si>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</si>
  <si>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</si>
  <si>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</si>
  <si>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</si>
  <si>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</si>
  <si>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</si>
  <si>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</si>
  <si>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</si>
  <si>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</si>
  <si>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</si>
  <si>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</si>
  <si>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</si>
  <si>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</si>
  <si>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</si>
  <si>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</si>
  <si>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</si>
  <si>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</si>
  <si>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</si>
  <si>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</si>
  <si>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</si>
  <si>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</si>
  <si>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</si>
  <si>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</si>
  <si>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</si>
  <si>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</si>
  <si>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</si>
  <si>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</si>
  <si>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</si>
  <si>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</si>
  <si>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</si>
  <si>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</si>
  <si>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</si>
  <si>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</si>
  <si>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</si>
  <si>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</si>
  <si>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</si>
  <si>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</si>
  <si>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</si>
  <si>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</si>
  <si>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</si>
  <si>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</si>
  <si>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</si>
  <si>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</si>
  <si>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</si>
  <si>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</si>
  <si>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</si>
  <si>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</si>
  <si>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</si>
  <si>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</si>
  <si>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</si>
  <si>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</si>
  <si>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</si>
  <si>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</si>
  <si>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</si>
  <si>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</si>
  <si>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</si>
  <si>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</si>
  <si>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</si>
  <si>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</si>
  <si>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</si>
  <si>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</si>
  <si>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</si>
  <si>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</si>
  <si>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</si>
  <si>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</si>
  <si>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</si>
  <si>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</si>
  <si>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</si>
  <si>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</si>
  <si>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</si>
  <si>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</si>
  <si>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</si>
  <si>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</si>
  <si>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</si>
  <si>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</si>
  <si>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</si>
  <si>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</si>
  <si>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</si>
  <si>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</si>
  <si>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</si>
  <si>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</si>
  <si>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</si>
  <si>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</si>
  <si>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</si>
  <si>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</si>
  <si>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</si>
  <si>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</si>
  <si>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</si>
  <si>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</si>
  <si>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</si>
  <si>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</si>
  <si>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</si>
  <si>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</si>
  <si>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</si>
  <si>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</si>
  <si>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</si>
  <si>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</si>
  <si>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</si>
  <si>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</si>
  <si>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BOMBA SUBMERSÍVEL, TRIFÁSICA, 3,80 CV OU 3,75 HP, HM 5 A 25,5 M, Q 3,6 A 61,2 M3/H (NÃO INCLUI O FORNECIMENTO DA BOMBA). AF_12/2020</t>
  </si>
  <si>
    <t>BOMBA SUBMERSÍVEL, TRIFÁSICA, 3,80 CV OU 3,75 HP, HM 5 A 25,5 M, Q 3,6 A 61,2 M3/H - FORNECIMENTO E INSTALAÇÃO. AF_12/2020</t>
  </si>
  <si>
    <t>MOTO BOMBA HORIZONTAL ATÉ 10 CV, HM 75 A 80 M, Q 25,4 A 48 - FORNECIMENTO E INSTALAÇÃO. AF_12/2020</t>
  </si>
  <si>
    <t>MOTO BOMBA HORIZONTAL DE 12,5 A 25CV, HM 140 M - FORNECIMENTO E INSTALAÇÃO. AF_12/2020</t>
  </si>
  <si>
    <t>MOTO BOMBA SUBMERSÍVEL ATÉ 10 CV, HM 21 M (NÃO INCLUI O FORNECIMENTO DA BOMBA). AF_12/2020</t>
  </si>
  <si>
    <t>MOTO BOMBA SUBMERSÍVEL ATÉ 10 CV, HM 21 M - FORNECIMENTO E INSTALAÇÃO. AF_12/2020</t>
  </si>
  <si>
    <t>MOTO BOMBA SUBMERSÍVEL DE 11 A 25 CV, HM 33 M (NÃO INCLUI O FORNECIMENTO DA BOMBA). AF_12/2020</t>
  </si>
  <si>
    <t>MOTO BOMBA SUBMERSÍVEL DE 11 A 25 CV, HM 33 M - FORNECIMENTO E INSTALAÇÃO. AF_12/2020</t>
  </si>
  <si>
    <t>QUADRO ELÉTRICO PARA 2 BOMBAS CENTRÍFUGAS TRIFÁSICAS 1,5 CV - FORNECIMENTO E INSTALAÇÃO. AF_12/2020</t>
  </si>
  <si>
    <t>QUADRO ELÉTRICO PARA 2 BOMBAS CENTRÍFUGAS TRIFÁSICAS 3 CV - FORNECIMENTO E INSTALAÇÃO. AF_12/2020</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</si>
  <si>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</si>
  <si>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</si>
  <si>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</si>
  <si>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</si>
  <si>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 ENTERRADA HIDRÁULICA RETANGULAR, EM CONCRETO PRÉ-MOLDADO, DIMENSÕES INTERNAS: 1X1X0,5 M.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</si>
  <si>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</si>
  <si>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</si>
  <si>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</si>
  <si>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</si>
  <si>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</si>
  <si>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</si>
  <si>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</si>
  <si>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</si>
  <si>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</si>
  <si>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</si>
  <si>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</si>
  <si>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</si>
  <si>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</si>
  <si>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</si>
  <si>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</si>
  <si>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</si>
  <si>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</si>
  <si>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</si>
  <si>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</si>
  <si>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</si>
  <si>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</si>
  <si>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</si>
  <si>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</si>
  <si>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</si>
  <si>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</si>
  <si>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</si>
  <si>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</si>
  <si>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B=*1,20* M; B=*0,4* M; H=0,4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</si>
  <si>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</si>
  <si>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</si>
  <si>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</si>
  <si>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</si>
  <si>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</si>
  <si>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</si>
  <si>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</si>
  <si>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</si>
  <si>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</si>
  <si>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</si>
  <si>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</si>
  <si>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</si>
  <si>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</si>
  <si>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</si>
  <si>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</si>
  <si>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</si>
  <si>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B=1,6 M; B=1,0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</si>
  <si>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</si>
  <si>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</si>
  <si>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</si>
  <si>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</si>
  <si>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</si>
  <si>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</si>
  <si>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ALAMBRADO EM PERFIS METÁLICOS RETANGULARES COM GRADIL METÁLICO (EXCLUSIVE MURETA EM CONCRETO).AF_05/2018</t>
  </si>
  <si>
    <t>ALAMBRADO PARA QUADRA POLIESPORTIVA, ESTRUTURADO POR TUBOS DE ACO GALVANIZADO, (MONTANTES COM DIAMETRO 2", TRAVESSAS E ESCORAS COM DIÂMETRO 1 ¼"), COM TELA DE ARAME GALVANIZADO, FIO 10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</si>
  <si>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</si>
  <si>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14 BWG E MALHA QUADRADA 5X5CM (EXCETO MURETA). AF_03/2021</t>
  </si>
  <si>
    <t>CERCA COM MOURÕES DE CONCRETO, RETO, 15X15 CM, ESPAÇAMENTO DE 2,5 M, CRAVADOS 0,5 M, ESCORAS DE 10X10 CM A CADA 50 M, COM 12 FIOS DE ARAME DE AÇO OVALADO 15X17 - FORNECIMENTO E INSTALAÇÃO. AF_05/2020</t>
  </si>
  <si>
    <t>CERCA COM MOURÕES DE CONCRETO, RETO, 15X15 CM, ESPAÇAMENTO DE 2,5 M, CRAVADOS 0,5 M, ESCORAS DE 10X10 CM A CADA 50 M, COM 9 FIOS DE ARAME DE AÇO OVALADO 15X17 - FORNECIMENTO E INSTALAÇÃO. AF_05/2020</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</si>
  <si>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</si>
  <si>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</si>
  <si>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</si>
  <si>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</si>
  <si>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</si>
  <si>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</si>
  <si>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</si>
  <si>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</si>
  <si>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</si>
  <si>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</si>
  <si>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</si>
  <si>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</si>
  <si>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</si>
  <si>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</si>
  <si>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</si>
  <si>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</si>
  <si>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</si>
  <si>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</si>
  <si>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</si>
  <si>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</si>
  <si>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</si>
  <si>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</si>
  <si>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</si>
  <si>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</si>
  <si>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</si>
  <si>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</si>
  <si>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</si>
  <si>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</si>
  <si>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</si>
  <si>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</si>
  <si>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</si>
  <si>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</si>
  <si>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</si>
  <si>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</si>
  <si>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</si>
  <si>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</si>
  <si>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</si>
  <si>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</si>
  <si>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</si>
  <si>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</si>
  <si>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</si>
  <si>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</si>
  <si>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</si>
  <si>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</si>
  <si>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</si>
  <si>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</si>
  <si>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</si>
  <si>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</si>
  <si>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</si>
  <si>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</si>
  <si>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</si>
  <si>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</si>
  <si>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</si>
  <si>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REVESTIMENTO VEGETAL PARA SOLO GRAMPEADO VERDE, ATRAVÉS DE HIDROSSEMEADURA. AF_07/2024</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</si>
  <si>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</si>
  <si>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</si>
  <si>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</si>
  <si>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</si>
  <si>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</si>
  <si>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</si>
  <si>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</si>
  <si>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</si>
  <si>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</si>
  <si>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</si>
  <si>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</si>
  <si>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</si>
  <si>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</si>
  <si>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</si>
  <si>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</si>
  <si>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</si>
  <si>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</si>
  <si>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</si>
  <si>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</si>
  <si>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</si>
  <si>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</si>
  <si>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</si>
  <si>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</si>
  <si>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</si>
  <si>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</si>
  <si>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</si>
  <si>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</si>
  <si>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</si>
  <si>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</si>
  <si>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</si>
  <si>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</si>
  <si>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</si>
  <si>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</si>
  <si>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</si>
  <si>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</si>
  <si>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</si>
  <si>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</si>
  <si>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</si>
  <si>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</si>
  <si>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</si>
  <si>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</si>
  <si>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</si>
  <si>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</si>
  <si>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</si>
  <si>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</si>
  <si>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</si>
  <si>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</si>
  <si>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 EM ARGAMASSA PRONTA, PREPARO MANUAL, APLICADO EM ÁREAS SECAS SOBRE LAJE, ADERIDO, ACABAMENTO NÃO REFORÇADO, ESPESSURA 2CM. AF_07/2021</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</si>
  <si>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</si>
  <si>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</si>
  <si>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</si>
  <si>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</si>
  <si>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BOMBA SUBMERSÍVEL ELÉTRICA TRIFÁSICA, POTÊNCIA 2,96 HP, Ø ROTOR 144 MM SEMI-ABERTO, BOCAL DE SAÍDA Ø 2", HM/Q = 2 MCA / 38,8 M3/H A 28 MCA / 5 M3/H - CHI DIURNO. AF_06/2014</t>
  </si>
  <si>
    <t>BOMBA SUBMERSÍVEL ELÉTRICA TRIFÁSICA, POTÊNCIA 2,96 HP, Ø ROTOR 144 MM SEMI-ABERTO, BOCAL DE SAÍDA Ø 2", HM/Q = 2 MCA / 38,8 M3/H A 28 MCA / 5 M3/H - CHP DIURNO. AF_06/2014</t>
  </si>
  <si>
    <t>CALDEIRA A GÁS COM TERMOSTATO, CAPACIDADE 100 LITROS - CHI DIURNO. AF_05/2023</t>
  </si>
  <si>
    <t>CALDEIRA A GÁS COM TERMOSTATO, CAPACIDADE 100 LITROS - CHP DIURNO. AF_05/2023</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</si>
  <si>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</si>
  <si>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</si>
  <si>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</si>
  <si>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</si>
  <si>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</si>
  <si>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</si>
  <si>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</si>
  <si>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</si>
  <si>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</si>
  <si>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</si>
  <si>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</si>
  <si>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</si>
  <si>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</si>
  <si>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</si>
  <si>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DOBRADEIRA TDC, ESPESSURA 1,5MM - CHI DIURNO. AF_05/2023</t>
  </si>
  <si>
    <t>DOBRADEIRA TDC, ESPESSURA 1,5MM - CHP DIURNO. AF_05/2023</t>
  </si>
  <si>
    <t>ENCERADEIRA INDUSTRIAL, 400 MM, 220V, 1 HP - CHI DIURNO. AF_05/2023</t>
  </si>
  <si>
    <t>ENCERADEIRA INDUSTRIAL, 400 MM, 220V, 1 HP - CHP DIURNO. AF_05/2023</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</si>
  <si>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</si>
  <si>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</si>
  <si>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</si>
  <si>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</si>
  <si>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</si>
  <si>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</si>
  <si>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</si>
  <si>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</si>
  <si>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</si>
  <si>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</si>
  <si>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GRADE DE DISCO CONTROLE REMOTO REBOCÁVEL, COM 24 DISCOS 24" X 6 MM COM PNEUS PARA TRANSPORTE - CHI DIURNO. AF_06/2014</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</si>
  <si>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</si>
  <si>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</si>
  <si>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</si>
  <si>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</si>
  <si>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</si>
  <si>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</si>
  <si>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</si>
  <si>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</si>
  <si>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</si>
  <si>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</si>
  <si>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</si>
  <si>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</si>
  <si>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</si>
  <si>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</si>
  <si>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</si>
  <si>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</si>
  <si>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</si>
  <si>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</si>
  <si>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</si>
  <si>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</si>
  <si>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</si>
  <si>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</si>
  <si>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</si>
  <si>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</si>
  <si>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</si>
  <si>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</si>
  <si>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</si>
  <si>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MINIESCAVADEIRA SOBRE ESTEIRAS, POTÊNCIA LÍQUIDA DE *30* HP, PESO OPERACIONAL DE *3.500* KG - CHI DIURNO. AF_04/2017</t>
  </si>
  <si>
    <t>MINIESCAVADEIRA SOBRE ESTEIRAS, POTÊNCIA LÍQUIDA DE *30* HP, PESO OPERACIONAL DE *3.500* KG - CHP DIURNO. AF_04/2017</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</si>
  <si>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</si>
  <si>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</si>
  <si>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</si>
  <si>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</si>
  <si>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</si>
  <si>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</si>
  <si>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MANGUEIRA DE 1" COM COMPRESSOR DE AR REBOCÁVEL 189 PCM E MOTOR DIESEL 63 CV - CHI DIURNO. AF_05/2023</t>
  </si>
  <si>
    <t>MÁQUINA JATO DE PRESSAO PORTÁTIL, CAMARA DE 1 SAIDA, CAPACIDADE 280 L, DIAMETRO 670 MM, BICO DE JATO CURTO VENTURI DE 5/16", MANGUEIRA DE 1"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</si>
  <si>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</si>
  <si>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</si>
  <si>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</si>
  <si>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</si>
  <si>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</si>
  <si>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</si>
  <si>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</si>
  <si>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</si>
  <si>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</si>
  <si>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</si>
  <si>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</si>
  <si>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</si>
  <si>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</si>
  <si>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</si>
  <si>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</si>
  <si>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</si>
  <si>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</si>
  <si>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</si>
  <si>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</si>
  <si>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</si>
  <si>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</si>
  <si>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</si>
  <si>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</si>
  <si>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</si>
  <si>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</si>
  <si>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</si>
  <si>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</si>
  <si>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</si>
  <si>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</si>
  <si>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</si>
  <si>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POTÊNCIA ENTRE 50 E 60 HP, DIÂMETRO MÁXIMO 10" - CHI DIURNO. AF_11/2016</t>
  </si>
  <si>
    <t>PERFURATRIZ SOBRE ESTEIRA, TORQUE MÁXIMO 600 KGF, POTÊNCIA ENTRE 50 E 60 HP, DIÂMETRO MÁXIMO 10" - CHP DIURNO. AF_11/2016</t>
  </si>
  <si>
    <t>PLATAFORMA ELEVATÓRIA - CHI DIURNO. AF_04/2019</t>
  </si>
  <si>
    <t>PLATAFORMA ELEVATÓRIA - CHP DIURNO. AF_04/2019</t>
  </si>
  <si>
    <t>PULVERIZADOR DE TINTA ELÉTRICO/MÁQUINA DE PINTURA AIRLESS, VAZÃO 2 L/MIN - CHI DIURNO. AF_05/2023</t>
  </si>
  <si>
    <t>PULVERIZADOR DE TINTA ELÉTRICO/MÁQUINA DE PINTURA AIRLESS, VAZÃO 2 L/MIN - CHP DIURNO. AF_05/2023</t>
  </si>
  <si>
    <t>PÓRTICO ROLANTE MONOVIGA, PERFIL I, 4 PERNAS, CAPACIDADE 5 T - CHI DIURNO. AF_04/2019</t>
  </si>
  <si>
    <t>PÓRTICO ROLANTE MONOVIGA, PERFIL I, 4 PERNAS, CAPACIDADE 5 T - CHP DIURNO. AF_04/2019</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</si>
  <si>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</si>
  <si>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</si>
  <si>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</si>
  <si>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</si>
  <si>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</si>
  <si>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</si>
  <si>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</si>
  <si>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</si>
  <si>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TORRE, COMPOSTA POR GUINCHO MECÂNICO, GUINCHO MANUAL, CABOS DE AÇO, PITEIRA E SOQUETE - CHI DIURNO. AF_05/2023</t>
  </si>
  <si>
    <t>TORRE, COMPOSTA POR GUINCHO MECÂNICO, GUINCHO MANUAL, CABOS DE AÇO, PITEIRA E SOQUETE - CHP DIURNO. AF_05/2023</t>
  </si>
  <si>
    <t>UNIDADE DOSADORA AIRLESS TIPO HOT SPRAY - CHI DIURNO. AF_05/2023</t>
  </si>
  <si>
    <t>UNIDADE DOSADORA AIRLESS TIPO HOT SPRAY - CHP DIURNO. AF_05/2023</t>
  </si>
  <si>
    <t>VARREDEIRA DE GRAMA SINTÉTICA A GASOLINA, 2,4 CV, 4 TEMPOS - CHI DIURNO. AF_05/2023</t>
  </si>
  <si>
    <t>VARREDEIRA DE GRAMA SINTÉTICA A GASOLINA, 2,4 CV, 4 TEMPOS - CHP DIURNO. AF_05/2023</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</si>
  <si>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</si>
  <si>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</si>
  <si>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</si>
  <si>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</si>
  <si>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</si>
  <si>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</si>
  <si>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</si>
  <si>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</si>
  <si>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</si>
  <si>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</si>
  <si>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</si>
  <si>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</si>
  <si>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</si>
  <si>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</si>
  <si>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</si>
  <si>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</si>
  <si>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</si>
  <si>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</si>
  <si>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</si>
  <si>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</si>
  <si>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</si>
  <si>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</si>
  <si>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</si>
  <si>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</si>
  <si>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</si>
  <si>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</si>
  <si>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</si>
  <si>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</si>
  <si>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</si>
  <si>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</si>
  <si>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</si>
  <si>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</si>
  <si>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</si>
  <si>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</si>
  <si>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</si>
  <si>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</si>
  <si>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</si>
  <si>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</si>
  <si>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</si>
  <si>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</si>
  <si>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</si>
  <si>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</si>
  <si>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</si>
  <si>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</si>
  <si>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</si>
  <si>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</si>
  <si>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</si>
  <si>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</si>
  <si>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</si>
  <si>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</si>
  <si>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</si>
  <si>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</si>
  <si>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</si>
  <si>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</si>
  <si>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</si>
  <si>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</si>
  <si>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</si>
  <si>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</si>
  <si>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</si>
  <si>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</si>
  <si>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</si>
  <si>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</si>
  <si>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</si>
  <si>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</si>
  <si>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</si>
  <si>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</si>
  <si>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</si>
  <si>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</si>
  <si>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</si>
  <si>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</si>
  <si>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MANUTENÇÃO. AF_06/2014</t>
  </si>
  <si>
    <t>BOMBA SUBMERSÍVEL ELÉTRICA TRIFÁSICA, POTÊNCIA 2,96 HP, Ø ROTOR 144 MM SEMI-ABERTO, BOCAL DE SAÍDA Ø 2", HM/Q = 2 MCA / 38,8 M3/H A 28 MCA / 5 M3/H - MATERIAIS NA OPERAÇÃO. AF_06/2014</t>
  </si>
  <si>
    <t>CALDEIRA A GÁS COM TERMOSTATO, CAPACIDADE 100 LITROS - DEPRECIAÇÃO. AF_05/2023</t>
  </si>
  <si>
    <t>CALDEIRA A GÁS COM TERMOSTATO, CAPACIDADE 100 LITROS - JUROS. AF_05/2023</t>
  </si>
  <si>
    <t>CALDEIRA A GÁS COM TERMOSTATO, CAPACIDADE 100 LITROS - MANUTENÇÃO. AF_05/2023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</si>
  <si>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</si>
  <si>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</si>
  <si>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</si>
  <si>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</si>
  <si>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</si>
  <si>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</si>
  <si>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</si>
  <si>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</si>
  <si>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</si>
  <si>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</si>
  <si>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</si>
  <si>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</si>
  <si>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</si>
  <si>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</si>
  <si>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</si>
  <si>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</si>
  <si>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</si>
  <si>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</si>
  <si>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</si>
  <si>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</si>
  <si>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</si>
  <si>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</si>
  <si>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</si>
  <si>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</si>
  <si>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</si>
  <si>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DESEMPENADEIRA DE CONCRETO, PESO DE 78 KG, 4 PÁS, MOTOR A GASOLINA, POTÊNCIA 5,5 HP MATERIAIS NA OPERAÇÃO. AF_05/2023</t>
  </si>
  <si>
    <t>DISTRIBUIDOR DE AGREGADOS AUTOPROPELIDO, CAP 3 M3, A DIESEL, POTÊNCIA 176CV - MATERIAIS NA OPERAÇÃO. AF_07/2016</t>
  </si>
  <si>
    <t>DOBRADEIRA TDC, ESPESSURA 1,5MM - DEPRECIAÇÃO. AF_05/2023</t>
  </si>
  <si>
    <t>DOBRADEIRA TDC, ESPESSURA 1,5MM - JUROS. AF_05/2023</t>
  </si>
  <si>
    <t>DOBRADEIRA TDC, ESPESSURA 1,5MM - MANUTENÇÃO. AF_05/2023</t>
  </si>
  <si>
    <t>ENCERADEIRA INDUSTRIAL, 400 MM, 220V, 1 HP - DEPRECIAÇÃO. AF_05/2023</t>
  </si>
  <si>
    <t>ENCERADEIRA INDUSTRIAL, 400 MM, 220V, 1 HP - JUROS. AF_05/2023</t>
  </si>
  <si>
    <t>ENCERADEIRA INDUSTRIAL, 400 MM, 220V, 1 HP - MANUTENÇÃO.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</si>
  <si>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</si>
  <si>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</si>
  <si>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</si>
  <si>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</si>
  <si>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</si>
  <si>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</si>
  <si>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</si>
  <si>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</si>
  <si>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</si>
  <si>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</si>
  <si>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</si>
  <si>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</si>
  <si>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</si>
  <si>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</si>
  <si>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</si>
  <si>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</si>
  <si>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</si>
  <si>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</si>
  <si>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GRADE DE DISCO CONTROLE REMOTO REBOCÁVEL, COM 24 DISCOS 24" X 6 MM COM PNEUS PARA TRANSPORTE - DEPRECIAÇÃO. AF_06/2014</t>
  </si>
  <si>
    <t>GRADE DE DISCO CONTROLE REMOTO REBOCÁVEL, COM 24 DISCOS 24" X 6 MM COM PNEUS PARA TRANSPORTE - JUROS. AF_06/2014</t>
  </si>
  <si>
    <t>GRADE DE DISCO CONTROLE REMOTO REBOCÁVEL, COM 24 DISCOS 24"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</si>
  <si>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</si>
  <si>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</si>
  <si>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</si>
  <si>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</si>
  <si>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</si>
  <si>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</si>
  <si>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</si>
  <si>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</si>
  <si>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</si>
  <si>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</si>
  <si>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</si>
  <si>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</si>
  <si>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</si>
  <si>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</si>
  <si>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</si>
  <si>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</si>
  <si>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</si>
  <si>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</si>
  <si>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</si>
  <si>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</si>
  <si>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</si>
  <si>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</si>
  <si>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</si>
  <si>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</si>
  <si>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</si>
  <si>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</si>
  <si>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</si>
  <si>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</si>
  <si>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</si>
  <si>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</si>
  <si>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</si>
  <si>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GUINDAUTO HIDRÁULICO, CAPACIDADE MÁXIMA DE CARGA 3300 KG, MOMENTO MÁXIMO DE CARGA 5,8 TM, ALCANCE MÁXIMO HORIZONTAL 7,60 M, INCLUSIVE CAMINHÃO TOCO PBT 16.000 KG, POTÊNCIA DE 189 CV - IMPOSTOS E SEGUROS. AF_03/2016</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</si>
  <si>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</si>
  <si>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</si>
  <si>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</si>
  <si>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</si>
  <si>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</si>
  <si>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</si>
  <si>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</si>
  <si>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</si>
  <si>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</si>
  <si>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</si>
  <si>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</si>
  <si>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</si>
  <si>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</si>
  <si>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</si>
  <si>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</si>
  <si>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</si>
  <si>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</si>
  <si>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</si>
  <si>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</si>
  <si>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</si>
  <si>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</si>
  <si>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</si>
  <si>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</si>
  <si>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</si>
  <si>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</si>
  <si>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</si>
  <si>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</si>
  <si>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</si>
  <si>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</si>
  <si>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</si>
  <si>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</si>
  <si>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</si>
  <si>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</si>
  <si>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</si>
  <si>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</si>
  <si>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</si>
  <si>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</si>
  <si>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</si>
  <si>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</si>
  <si>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</si>
  <si>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</si>
  <si>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</si>
  <si>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</si>
  <si>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</si>
  <si>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</si>
  <si>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</si>
  <si>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</si>
  <si>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</si>
  <si>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</si>
  <si>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</si>
  <si>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</si>
  <si>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</si>
  <si>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</si>
  <si>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</si>
  <si>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</si>
  <si>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</si>
  <si>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</si>
  <si>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</si>
  <si>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</si>
  <si>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</si>
  <si>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</si>
  <si>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</si>
  <si>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</si>
  <si>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</si>
  <si>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</si>
  <si>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</si>
  <si>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</si>
  <si>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</si>
  <si>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</si>
  <si>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</si>
  <si>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</si>
  <si>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</si>
  <si>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</si>
  <si>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</si>
  <si>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</si>
  <si>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</si>
  <si>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</si>
  <si>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</si>
  <si>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</si>
  <si>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</si>
  <si>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</si>
  <si>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</si>
  <si>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</si>
  <si>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</si>
  <si>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</si>
  <si>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</si>
  <si>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</si>
  <si>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</si>
  <si>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</si>
  <si>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</si>
  <si>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PLATAFORMA ELEVATÓRIA - DEPRECIAÇÃO. AF_04/2019</t>
  </si>
  <si>
    <t>PLATAFORMA ELEVATÓRIA - JUROS. AF_04/2019</t>
  </si>
  <si>
    <t>PLATAFORMA ELEVATÓRIA - MANUTENÇÃO. AF_04/2019</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</si>
  <si>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</si>
  <si>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</si>
  <si>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</si>
  <si>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</si>
  <si>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</si>
  <si>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</si>
  <si>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</si>
  <si>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</si>
  <si>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</si>
  <si>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</si>
  <si>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</si>
  <si>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</si>
  <si>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</si>
  <si>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</si>
  <si>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</si>
  <si>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RÉGUA VIBRATÓRIA DUPLA PARA CONCRETO, PESO DE 60KG, COMPRIMENTO 4 M, COM MOTOR A GASOLINA, POTÊNCIA 5,5 HP - MATERIAIS NA OPERAÇÃO. AF_09/2016</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</si>
  <si>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</si>
  <si>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</si>
  <si>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</si>
  <si>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</si>
  <si>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</si>
  <si>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</si>
  <si>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</si>
  <si>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</si>
  <si>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</si>
  <si>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</si>
  <si>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UNIDADE DOSADORA AIRLESS TIPO HOT SPRAY - DEPRECIAÇÃO. AF_05/2023</t>
  </si>
  <si>
    <t>UNIDADE DOSADORA AIRLESS TIPO HOT SPRAY - JUROS. AF_05/2023</t>
  </si>
  <si>
    <t>UNIDADE DOSADORA AIRLESS TIPO HOT SPRAY - MANUTENÇÃO. AF_05/2023</t>
  </si>
  <si>
    <t>VARREDEIRA DE GRAMA SINTÉTICA A GASOLINA, 2,4 CV, 4 TEMPOS - DEPRECIAÇÃO. AF_05/2023</t>
  </si>
  <si>
    <t>VARREDEIRA DE GRAMA SINTÉTICA A GASOLINA, 2,4 CV, 4 TEMPOS - JUROS. AF_05/2023</t>
  </si>
  <si>
    <t>VARREDEIRA DE GRAMA SINTÉTICA A GASOLINA, 2,4 CV, 4 TEMPOS - MANUTENÇÃO. AF_05/2023</t>
  </si>
  <si>
    <t>ARMAÇÃO DE DESCIDA D'ÁGUA UTILIZANDO AÇO CA-60 DE 5 MM - MONTAGEM.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</si>
  <si>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</si>
  <si>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</si>
  <si>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</si>
  <si>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</si>
  <si>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</si>
  <si>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</si>
  <si>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CAIXA DE PASSAGEM PARA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</si>
  <si>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</si>
  <si>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</si>
  <si>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</si>
  <si>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</si>
  <si>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</si>
  <si>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</si>
  <si>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</si>
  <si>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</si>
  <si>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</si>
  <si>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</si>
  <si>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</si>
  <si>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</si>
  <si>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GEOCOMPOSTO DRENANTE, INSTALADO EM MURO DE CONTENÇÃO - EXCLUSIVE DRENO NO PÉ DO MURO. AF_07/2021</t>
  </si>
  <si>
    <t>JUNÇÃO DUPLA DE PVC, SÉRIE NORMAL, PARA ESGOTO PREDIAL, DN 100 X 100 X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</si>
  <si>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</si>
  <si>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</si>
  <si>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</si>
  <si>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</si>
  <si>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</si>
  <si>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</si>
  <si>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</si>
  <si>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</si>
  <si>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</si>
  <si>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</si>
  <si>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</si>
  <si>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</si>
  <si>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</si>
  <si>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</si>
  <si>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</si>
  <si>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</si>
  <si>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</si>
  <si>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</si>
  <si>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</si>
  <si>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</si>
  <si>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</si>
  <si>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</si>
  <si>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</si>
  <si>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</si>
  <si>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</si>
  <si>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</si>
  <si>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</si>
  <si>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</si>
  <si>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</si>
  <si>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</si>
  <si>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</si>
  <si>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</si>
  <si>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</si>
  <si>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</si>
  <si>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</si>
  <si>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</si>
  <si>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</si>
  <si>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</si>
  <si>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</si>
  <si>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</si>
  <si>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</si>
  <si>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</si>
  <si>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</si>
  <si>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</si>
  <si>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</si>
  <si>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</si>
  <si>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</si>
  <si>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</si>
  <si>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</si>
  <si>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</si>
  <si>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</si>
  <si>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</si>
  <si>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</si>
  <si>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</si>
  <si>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</si>
  <si>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</si>
  <si>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</si>
  <si>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</si>
  <si>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</si>
  <si>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</si>
  <si>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</si>
  <si>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</si>
  <si>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</si>
  <si>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</si>
  <si>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</si>
  <si>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</si>
  <si>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</si>
  <si>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</si>
  <si>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</si>
  <si>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</si>
  <si>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</si>
  <si>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</si>
  <si>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</si>
  <si>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</si>
  <si>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</si>
  <si>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</si>
  <si>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</si>
  <si>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</si>
  <si>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</si>
  <si>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</si>
  <si>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</si>
  <si>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</si>
  <si>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</si>
  <si>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</si>
  <si>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</si>
  <si>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</si>
  <si>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</si>
  <si>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</si>
  <si>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</si>
  <si>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</si>
  <si>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</si>
  <si>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</si>
  <si>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</si>
  <si>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</si>
  <si>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</si>
  <si>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</si>
  <si>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</si>
  <si>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</si>
  <si>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</si>
  <si>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</si>
  <si>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</si>
  <si>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</si>
  <si>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</si>
  <si>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</si>
  <si>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</si>
  <si>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</si>
  <si>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</si>
  <si>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</si>
  <si>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</si>
  <si>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</si>
  <si>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</si>
  <si>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</si>
  <si>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</si>
  <si>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</si>
  <si>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</si>
  <si>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</si>
  <si>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</si>
  <si>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</si>
  <si>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</si>
  <si>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</si>
  <si>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</si>
  <si>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</si>
  <si>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</si>
  <si>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</si>
  <si>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</si>
  <si>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</si>
  <si>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</si>
  <si>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</si>
  <si>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</si>
  <si>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</si>
  <si>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</si>
  <si>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</si>
  <si>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</si>
  <si>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</si>
  <si>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</si>
  <si>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</si>
  <si>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</si>
  <si>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</si>
  <si>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</si>
  <si>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</si>
  <si>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</si>
  <si>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AQUECEDOR SOLAR COMPACTO, KIT PARA 1 COLETOR SOLAR À VÁCUO COM SUPORTE, RESERVATÓRIO, FIXAÇÕES E TUBOS - FORNECIMENTO E INSTALAÇÃO. AF_12/2021</t>
  </si>
  <si>
    <t>BOMBA DE CIRCULACAO DE ÁGUA QUENTE, 93 ATÉ 150 W - FORNECIMENTO E INSTALAÇÃO. AF_12/2021</t>
  </si>
  <si>
    <t>CABO FOTOVOLTAICO 4 MM² INSTALADO EM ELETRODUTO - FORNECIMENTO E INSTALAÇÃO. AF_12/2021</t>
  </si>
  <si>
    <t>CABO FOTOVOLTAICO 4 MM² INSTALADO SOLTO NO TELHADO - FORNECIMENTO E INSTALAÇÃO. AF_12/2021</t>
  </si>
  <si>
    <t>CABO FOTOVOLTAICO 6 MM² INSTALADO EM ELETRODUTO - FORNECIMENTO E INSTALAÇÃO. AF_12/2021</t>
  </si>
  <si>
    <t>CABO FOTOVOLTAICO 6 MM² INSTALADO SOLTO NO TELHADO - FORNECIMENTO E INSTALAÇÃO. AF_12/2021</t>
  </si>
  <si>
    <t>COLETOR PARA AQUECIMENTO SOLAR A VÁCUO, COM SUPORTE PARA LAJE DE CONCRETO - FORNECIMENTO E INSTALAÇÃO. AF_12/2021</t>
  </si>
  <si>
    <t>COLETOR PARA AQUECIMENTO SOLAR A VÁCUO, COM SUPORTE PARA TELHA CERÂMICA - FORNECIMENTO E INSTALAÇÃO. AF_12/2021</t>
  </si>
  <si>
    <t>COLETOR PARA AQUECIMENTO SOLAR A VÁCUO, COM SUPORTE PARA TELHA METÁLICA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</si>
  <si>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</si>
  <si>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CERÂMICA - FORNECIMENTO E INSTALAÇÃO. AF_12/2021</t>
  </si>
  <si>
    <t>COLETOR PARA AQUECIMENTO SOLAR, EM VIDRO TEMPERADO E SERPENTINA EM TUBO DE COBRE, COM SUPORTE PARA TELHA METÁLICA - FORNECIMENTO E INSTALAÇÃO. AF_12/2021</t>
  </si>
  <si>
    <t>CONTROLADOR POR DIFERENCIAL DE TEMPERATURA COM 2 SENSORES - FORNECIMENTO E INSTALAÇÃO. AF_12/2021</t>
  </si>
  <si>
    <t>INVERSOR SOLAR FOTOVOLTAICO - FORNECIMENTO E INSTALAÇÃO. AF_12/2021</t>
  </si>
  <si>
    <t>MICRO INVERSOR SOLAR FOTOVOLTAICO - FORNECIMENTO E INSTALAÇÃO. AF_12/2021</t>
  </si>
  <si>
    <t>PAINEL SOLAR FOTOVOLTAICO, 2 X 1 M, COM SUPORTE PARA LAJE DE CONCRETO - FORNECIMENTO E INSTALAÇÃO. AF_12/2021</t>
  </si>
  <si>
    <t>PAINEL SOLAR FOTOVOLTAICO, 2 X 1 M, COM SUPORTE PARA TELHA CERÂMICA - FORNECIMENTO E INSTALAÇÃO. AF_12/2021</t>
  </si>
  <si>
    <t>PAINEL SOLAR FOTOVOLTAICO, 2 X 1 M, COM SUPORTE PARA TELHA METÁLICA - FORNECIMENTO E INSTALAÇÃO. AF_12/2021</t>
  </si>
  <si>
    <t>RESERVATÓRIO TÉRMICO/BOILER SOLAR EM AÇO INOX 1000 L - FORNECIMENTO E INSTALAÇÃO. AF_12/2021</t>
  </si>
  <si>
    <t>RESERVATÓRIO TÉRMICO/BOILER SOLAR EM AÇO INOX 200 L - FORNECIMENTO E INSTALAÇÃO. AF_12/2021</t>
  </si>
  <si>
    <t>RESERVATÓRIO TÉRMICO/BOILER SOLAR EM AÇO INOX 3000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</si>
  <si>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</si>
  <si>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</si>
  <si>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</si>
  <si>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STRING BOX PARA SISTEMA FOTOVOLTAICO - FORNECIMENTO E INSTALAÇÃO. AF_12/2021</t>
  </si>
  <si>
    <t>SUPORTE DE 1 COLETOR SOLAR PARA LAJE DE CONCRETO - FORNECIMENTO E INSTALAÇÃO. AF_12/2021</t>
  </si>
  <si>
    <t>SUPORTE DE 1 COLETOR SOLAR PARA TELHA CERÂMICA - FORNECIMENTO E INSTALAÇÃO. AF_12/2021</t>
  </si>
  <si>
    <t>SUPORTE DE 1 COLETOR SOLAR PARA TELHA METÁLICA - FORNECIMENTO E INSTALAÇÃO. AF_12/2021</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</si>
  <si>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</si>
  <si>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</si>
  <si>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</si>
  <si>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</si>
  <si>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</si>
  <si>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</si>
  <si>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</si>
  <si>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</si>
  <si>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</si>
  <si>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</si>
  <si>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</si>
  <si>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</si>
  <si>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</si>
  <si>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</si>
  <si>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</si>
  <si>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</si>
  <si>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</si>
  <si>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</si>
  <si>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</si>
  <si>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</si>
  <si>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</si>
  <si>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</si>
  <si>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</si>
  <si>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</si>
  <si>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</si>
  <si>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</si>
  <si>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</si>
  <si>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</si>
  <si>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</si>
  <si>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</si>
  <si>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</si>
  <si>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</si>
  <si>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</si>
  <si>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</si>
  <si>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</si>
  <si>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</si>
  <si>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</si>
  <si>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</si>
  <si>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</si>
  <si>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</si>
  <si>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</si>
  <si>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</si>
  <si>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</si>
  <si>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</si>
  <si>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</si>
  <si>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</si>
  <si>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"TORRE"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</si>
  <si>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</si>
  <si>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</si>
  <si>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</si>
  <si>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</si>
  <si>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</si>
  <si>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</si>
  <si>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</si>
  <si>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</si>
  <si>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</si>
  <si>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</si>
  <si>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</si>
  <si>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</si>
  <si>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</si>
  <si>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</si>
  <si>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</si>
  <si>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</si>
  <si>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</si>
  <si>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</si>
  <si>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</si>
  <si>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</si>
  <si>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</si>
  <si>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</si>
  <si>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</si>
  <si>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</si>
  <si>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</si>
  <si>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</si>
  <si>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</si>
  <si>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</si>
  <si>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</si>
  <si>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</si>
  <si>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</si>
  <si>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</si>
  <si>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</si>
  <si>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</si>
  <si>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</si>
  <si>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</si>
  <si>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</si>
  <si>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</si>
  <si>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</si>
  <si>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</si>
  <si>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COM GUARDA-CORPO, PARA ALTURAS MAIORES QUE 3 M, FIXADA COM CHUMBADOR MECÂNICO. AF_11/2020</t>
  </si>
  <si>
    <t>ESCADA TIPO MARINHEIRO EM TUBO ACO GALVANIZADO 1 1/2", SEM GUARDA-CORPO, FIXADA COM CHUMBADOR MECÂNICO. AF_11/2020</t>
  </si>
  <si>
    <t>ESCADA TIPO MARINHEIRO EM TUBO AÇO GALVANIZADO 1 1/2", COM GUARDA-CORPO, PARA ALTURAS DE ATÉ 3 M, FIXADA COM CHUMBADOR MECÂNICO. AF_11/2020</t>
  </si>
  <si>
    <t>FABRICAÇÃO DE FÔRMA PARA ESCADA DUPLA COM 2 LANCES EM X E LAJE CASCATA, EM MADEIRA SERRADA, E=25 MM. AF_11/2020</t>
  </si>
  <si>
    <t>FABRICAÇÃO DE FÔRMA PARA ESCADA DUPLA COM 2 LANCES EM X E LAJE PLANA, EM MADEIRA SERRADA, E=25 MM. AF_11/2020</t>
  </si>
  <si>
    <t>MONTAGEM E DESMONTAGEM DE FÔRMA PARA ESCADAS, COM 2 LANCES EM "U" E LAJE PLANA, EM MADEIRA SERRADA, 2 UTILIZAÇÕES. AF_11/2020</t>
  </si>
  <si>
    <t>ESCAVAÇÃO HORIZONTAL, INCLUINDO ESCARIFICAÇÃO, CARGA, DESCARGA E TRANSPORTE EM SOLO DE 2A CATEGORIA COM TRATOR DE ESTEIRAS (100HP/LÂMINA: 2,19M3) E CAMINHÃO BASCULANTE DE 10M3, DMT ATÉ 200M. AF_07/2020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</si>
  <si>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</si>
  <si>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</si>
  <si>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</si>
  <si>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</si>
  <si>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</si>
  <si>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</si>
  <si>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</si>
  <si>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</si>
  <si>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</si>
  <si>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</si>
  <si>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</si>
  <si>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</si>
  <si>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</si>
  <si>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</si>
  <si>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</si>
  <si>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</si>
  <si>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</si>
  <si>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</si>
  <si>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</si>
  <si>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</si>
  <si>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</si>
  <si>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</si>
  <si>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</si>
  <si>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</si>
  <si>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</si>
  <si>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</si>
  <si>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</si>
  <si>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</si>
  <si>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</si>
  <si>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</si>
  <si>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</si>
  <si>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</si>
  <si>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</si>
  <si>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</si>
  <si>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</si>
  <si>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</si>
  <si>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</si>
  <si>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</si>
  <si>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</si>
  <si>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</si>
  <si>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</si>
  <si>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</si>
  <si>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</si>
  <si>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</si>
  <si>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</si>
  <si>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</si>
  <si>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</si>
  <si>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</si>
  <si>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</si>
  <si>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</si>
  <si>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</si>
  <si>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</si>
  <si>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</si>
  <si>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</si>
  <si>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</si>
  <si>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</si>
  <si>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</si>
  <si>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</si>
  <si>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</si>
  <si>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</si>
  <si>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</si>
  <si>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</si>
  <si>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</si>
  <si>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</si>
  <si>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</si>
  <si>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</si>
  <si>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</si>
  <si>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</si>
  <si>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</si>
  <si>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</si>
  <si>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</si>
  <si>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</si>
  <si>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</si>
  <si>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</si>
  <si>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</si>
  <si>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</si>
  <si>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</si>
  <si>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</si>
  <si>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</si>
  <si>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</si>
  <si>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</si>
  <si>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</si>
  <si>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</si>
  <si>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</si>
  <si>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</si>
  <si>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</si>
  <si>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</si>
  <si>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</si>
  <si>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</si>
  <si>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</si>
  <si>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</si>
  <si>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</si>
  <si>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</si>
  <si>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</si>
  <si>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</si>
  <si>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</si>
  <si>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</si>
  <si>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</si>
  <si>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</si>
  <si>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</si>
  <si>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</si>
  <si>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</si>
  <si>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</si>
  <si>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</si>
  <si>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</si>
  <si>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</si>
  <si>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</si>
  <si>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</si>
  <si>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</si>
  <si>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</si>
  <si>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</si>
  <si>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</si>
  <si>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</si>
  <si>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</si>
  <si>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</si>
  <si>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</si>
  <si>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</si>
  <si>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</si>
  <si>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</si>
  <si>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</si>
  <si>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</si>
  <si>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</si>
  <si>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ESCORAMENTO DE VALA, TIPO BLINDADEM, COM PROFUNDIDADE DE 0 A 1,5 M, LARGURA MAIOR OU IGUAL A 1,5 M E MENOR QUE 2,5 M - EXECUÇÃO E FORNECIMENTO, INCLUI MATERIAL. AF_08/2020</t>
  </si>
  <si>
    <t>ESCORAMENTO DE VALA, TIPO BLINDAGEM, COM PROFUNDIDADE DE 0 A 1,5 M, LARGURA MENOR QUE 1,5 M - EXECUÇÃO E FORNECIMENTO, INCLUI MATERIAL. AF_08/2020</t>
  </si>
  <si>
    <t>ESCORAMENTO DE VALA, TIPO BLINDAGEM, COM PROFUNDIDADE DE 1,5 A 3,0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</si>
  <si>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</si>
  <si>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</si>
  <si>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3,0 A 4,5 M, LARGURA MENOR QUE 1,5 M - EXECUÇÃO E FORNECIMENTO, INCLUI MATERIAL. AF_08/2020</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</si>
  <si>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</si>
  <si>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</si>
  <si>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</si>
  <si>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FABRICAÇÃO DE CONJUNTO DE MÓDULO METÁLICO, COMPRIMENTO DE 3,0 M E ALTURA DE 1,8 M (ESTRONCAS DE 1,00 M). AF_08/2020</t>
  </si>
  <si>
    <t>FABRICAÇÃO DE CONJUNTO DE MÓDULO METÁLICO, COMPRIMENTO DE 3,0 M E ALTURA DE 1,8 M (ESTRONCAS DE 2,00 M). AF_08/2020</t>
  </si>
  <si>
    <t>FABRICAÇÃO DE CONJUNTO DE MÓDULO METÁLICO, COMPRIMENTO DE 3,0 M E ALTURA DE 2,4 M (ESTRONCAS DE 1,00 M). AF_08/2020</t>
  </si>
  <si>
    <t>FABRICAÇÃO DE CONJUNTO DE MÓDULO METÁLICO, COMPRIMENTO DE 3,0 M E ALTURA DE 2,4 M (ESTRONCAS DE 2,00 M). AF_08/2020</t>
  </si>
  <si>
    <t>FABRICAÇÃO DE CONJUNTO DE MÓDULO METÁLICO, COMPRIMENTO DE 3,6 M E ALTURA DE 3,0 M (ESTRONCAS DE 1,00 M). AF_08/2020</t>
  </si>
  <si>
    <t>FABRICAÇÃO DE CONJUNTO DE MÓDULO METÁLICO, COMPRIMENTO DE 3,6 M E ALTURA DE 3,0 M (ESTRONCAS DE 2,00 M). AF_08/2020</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</si>
  <si>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</si>
  <si>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</si>
  <si>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MANGOTES PARA SISTEMA DE REBAIXAMENTO DE LENÇOL FREÁTICO POR PONTEIRAS FILTRANTES.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</si>
  <si>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</si>
  <si>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</si>
  <si>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</si>
  <si>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</si>
  <si>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</si>
  <si>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</si>
  <si>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</si>
  <si>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</si>
  <si>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</si>
  <si>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</si>
  <si>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</si>
  <si>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</si>
  <si>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</si>
  <si>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</si>
  <si>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</si>
  <si>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</si>
  <si>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</si>
  <si>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</si>
  <si>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</si>
  <si>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</si>
  <si>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</si>
  <si>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</si>
  <si>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</si>
  <si>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</si>
  <si>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</si>
  <si>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</si>
  <si>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</si>
  <si>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</si>
  <si>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</si>
  <si>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</si>
  <si>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</si>
  <si>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</si>
  <si>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</si>
  <si>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</si>
  <si>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</si>
  <si>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</si>
  <si>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</si>
  <si>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</si>
  <si>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BATENTE DE AÇO GALVANIZADO, COM PERFIL PRÉ-FABRICADO, FIXADO COM ARGAMASSA, COM SOLDA, GRAPAS E FUROS PARA FERRAGENS INCLUSOS. AF_12/2019</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</si>
  <si>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</si>
  <si>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</si>
  <si>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</si>
  <si>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</si>
  <si>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</si>
  <si>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</si>
  <si>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</si>
  <si>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</si>
  <si>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</si>
  <si>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</si>
  <si>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</si>
  <si>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</si>
  <si>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</si>
  <si>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</si>
  <si>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</si>
  <si>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</si>
  <si>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</si>
  <si>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 METÁLICA PARA FUNDAÇÃO, UTILIZANDO PERFIL LAMINADO HP310X125 (EXCLUSIVE MOBILIZAÇÃO E DESMOBILIZAÇÃO). AF_01/2020</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</si>
  <si>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</si>
  <si>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</si>
  <si>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</si>
  <si>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</si>
  <si>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</si>
  <si>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</si>
  <si>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</si>
  <si>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</si>
  <si>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 HÉLICE CONTÍNUA, DIÂMETRO DE 30 CM, INCLUSO CONCRETO FCK=30MPA E ARMADURA MÍNIMA (EXCLUSIVE BOMBEAMENTO, MOBILIZAÇÃO E DESMOBILIZAÇÃO). AF_12/2019</t>
  </si>
  <si>
    <t>ESTACA HÉLICE CONTÍNUA,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</si>
  <si>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</si>
  <si>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</si>
  <si>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</si>
  <si>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FABRICAÇÃO E INSTALAÇÃO DE TESOURA INTEIRA EM AÇO, VÃO DE 10 M, PARA TELHA CERÂMICA OU DE CONCRETO,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</si>
  <si>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</si>
  <si>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CERÂMICA OU DE CONCRETO,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</si>
  <si>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</si>
  <si>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CERÂMICA OU DE CONCRETO, INCLUSO IÇAMENTO. AF_07/2019</t>
  </si>
  <si>
    <t>FABRICAÇÃO E INSTALAÇÃO DE TESOURA INTEIRA EM AÇO, VÃO DE 12 M, PARA TELHA ONDULADA DE FIBROCIMENTO, METÁLICA, PLÁSTICA OU TERMOACÚSTICA, INCLUSO IÇAMENTO. AF_07/2019</t>
  </si>
  <si>
    <t>FABRICAÇÃO E INSTALAÇÃO DE TESOURA INTEIRA EM AÇO, VÃO DE 3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</si>
  <si>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</si>
  <si>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CERÂMICA OU DE CONCRETO,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</si>
  <si>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</si>
  <si>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CERÂMICA OU DE CONCRETO,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</si>
  <si>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</si>
  <si>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CERÂMICA OU DE CONCRETO,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</si>
  <si>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</si>
  <si>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CERÂMICA OU DE CONCRETO,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</si>
  <si>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</si>
  <si>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CERÂMICA OU DE CONCRETO,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</si>
  <si>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</si>
  <si>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CERÂMICA OU DE CONCRETO, INCLUSO IÇAMENTO. AF_07/2019</t>
  </si>
  <si>
    <t>FABRICAÇÃO E INSTALAÇÃO DE TESOURA INTEIRA EM AÇO, VÃO DE 9 M, PARA TELHA ONDULADA DE FIBROCIMENTO, METÁLICA, PLÁSTICA OU TERMOACÚSTICA, INCLUSO IÇAMENTO. AF_07/2019</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</si>
  <si>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</si>
  <si>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</si>
  <si>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</si>
  <si>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</si>
  <si>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</si>
  <si>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</si>
  <si>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</si>
  <si>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</si>
  <si>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</si>
  <si>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</si>
  <si>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</si>
  <si>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</si>
  <si>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</si>
  <si>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</si>
  <si>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</si>
  <si>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</si>
  <si>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</si>
  <si>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</si>
  <si>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</si>
  <si>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</si>
  <si>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</si>
  <si>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</si>
  <si>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</si>
  <si>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</si>
  <si>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</si>
  <si>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</si>
  <si>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</si>
  <si>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</si>
  <si>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</si>
  <si>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</si>
  <si>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</si>
  <si>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</si>
  <si>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</si>
  <si>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</si>
  <si>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</si>
  <si>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</si>
  <si>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</si>
  <si>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</si>
  <si>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</si>
  <si>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</si>
  <si>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</si>
  <si>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</si>
  <si>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</si>
  <si>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</si>
  <si>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</si>
  <si>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</si>
  <si>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</si>
  <si>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</si>
  <si>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</si>
  <si>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</si>
  <si>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</si>
  <si>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</si>
  <si>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</si>
  <si>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</si>
  <si>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</si>
  <si>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</si>
  <si>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</si>
  <si>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</si>
  <si>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</si>
  <si>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</si>
  <si>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</si>
  <si>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</si>
  <si>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</si>
  <si>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</si>
  <si>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</si>
  <si>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</si>
  <si>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</si>
  <si>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</si>
  <si>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</si>
  <si>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</si>
  <si>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</si>
  <si>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</si>
  <si>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</si>
  <si>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</si>
  <si>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</si>
  <si>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</si>
  <si>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</si>
  <si>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</si>
  <si>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</si>
  <si>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</si>
  <si>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</si>
  <si>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</si>
  <si>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</si>
  <si>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</si>
  <si>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</si>
  <si>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</si>
  <si>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</si>
  <si>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</si>
  <si>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</si>
  <si>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</si>
  <si>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</si>
  <si>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</si>
  <si>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</si>
  <si>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</si>
  <si>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</si>
  <si>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</si>
  <si>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</si>
  <si>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</si>
  <si>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</si>
  <si>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</si>
  <si>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</si>
  <si>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</si>
  <si>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</si>
  <si>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</si>
  <si>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</si>
  <si>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</si>
  <si>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</si>
  <si>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</si>
  <si>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</si>
  <si>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</si>
  <si>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</si>
  <si>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</si>
  <si>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</si>
  <si>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</si>
  <si>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</si>
  <si>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</si>
  <si>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</si>
  <si>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</si>
  <si>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</si>
  <si>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</si>
  <si>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</si>
  <si>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</si>
  <si>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</si>
  <si>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</si>
  <si>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</si>
  <si>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</si>
  <si>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</si>
  <si>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</si>
  <si>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</si>
  <si>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</si>
  <si>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</si>
  <si>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</si>
  <si>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</si>
  <si>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</si>
  <si>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</si>
  <si>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</si>
  <si>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</si>
  <si>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</si>
  <si>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</si>
  <si>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</si>
  <si>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</si>
  <si>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</si>
  <si>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</si>
  <si>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</si>
  <si>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</si>
  <si>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</si>
  <si>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</si>
  <si>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</si>
  <si>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</si>
  <si>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</si>
  <si>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</si>
  <si>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</si>
  <si>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</si>
  <si>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</si>
  <si>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</si>
  <si>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</si>
  <si>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</si>
  <si>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</si>
  <si>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</si>
  <si>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</si>
  <si>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</si>
  <si>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</si>
  <si>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</si>
  <si>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</si>
  <si>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</si>
  <si>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</si>
  <si>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</si>
  <si>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</si>
  <si>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</si>
  <si>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</si>
  <si>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</si>
  <si>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</si>
  <si>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</si>
  <si>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</si>
  <si>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</si>
  <si>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</si>
  <si>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</si>
  <si>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</si>
  <si>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</si>
  <si>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</si>
  <si>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</si>
  <si>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</si>
  <si>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</si>
  <si>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</si>
  <si>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</si>
  <si>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</si>
  <si>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</si>
  <si>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</si>
  <si>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</si>
  <si>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</si>
  <si>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</si>
  <si>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</si>
  <si>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</si>
  <si>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</si>
  <si>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</si>
  <si>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</si>
  <si>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</si>
  <si>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</si>
  <si>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</si>
  <si>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</si>
  <si>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</si>
  <si>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</si>
  <si>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</si>
  <si>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</si>
  <si>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</si>
  <si>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</si>
  <si>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</si>
  <si>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</si>
  <si>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</si>
  <si>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</si>
  <si>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</si>
  <si>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</si>
  <si>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</si>
  <si>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</si>
  <si>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</si>
  <si>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</si>
  <si>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</si>
  <si>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</si>
  <si>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</si>
  <si>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</si>
  <si>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</si>
  <si>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</si>
  <si>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</si>
  <si>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</si>
  <si>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</si>
  <si>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</si>
  <si>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</si>
  <si>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</si>
  <si>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</si>
  <si>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</si>
  <si>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</si>
  <si>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</si>
  <si>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</si>
  <si>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</si>
  <si>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</si>
  <si>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</si>
  <si>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</si>
  <si>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</si>
  <si>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</si>
  <si>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</si>
  <si>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</si>
  <si>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</si>
  <si>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</si>
  <si>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</si>
  <si>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</si>
  <si>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</si>
  <si>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</si>
  <si>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</si>
  <si>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</si>
  <si>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</si>
  <si>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</si>
  <si>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</si>
  <si>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</si>
  <si>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</si>
  <si>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</si>
  <si>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</si>
  <si>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</si>
  <si>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</si>
  <si>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MONTAGEM E DESMONTAGEM DE FÔRMA DE VIGA, ESCORAMENTO METÁLICO, PÉ-DIREITO DUPLO, EM CHAPA DE MADEIRA RESINADA, 6 UTILIZAÇÕES. AF_09/2020</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</si>
  <si>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</si>
  <si>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</si>
  <si>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</si>
  <si>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</si>
  <si>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</si>
  <si>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</si>
  <si>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</si>
  <si>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</si>
  <si>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</si>
  <si>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</si>
  <si>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</si>
  <si>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</si>
  <si>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</si>
  <si>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</si>
  <si>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</si>
  <si>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</si>
  <si>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</si>
  <si>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</si>
  <si>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</si>
  <si>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</si>
  <si>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</si>
  <si>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</si>
  <si>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</si>
  <si>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</si>
  <si>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</si>
  <si>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</si>
  <si>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</si>
  <si>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</si>
  <si>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</si>
  <si>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</si>
  <si>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</si>
  <si>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</si>
  <si>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</si>
  <si>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</si>
  <si>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</si>
  <si>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</si>
  <si>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</si>
  <si>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</si>
  <si>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</si>
  <si>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</si>
  <si>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</si>
  <si>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</si>
  <si>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</si>
  <si>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</si>
  <si>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</si>
  <si>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</si>
  <si>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</si>
  <si>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</si>
  <si>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</si>
  <si>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</si>
  <si>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CORRIMÃO DUPLO, DIÂMETRO EXTERNO = 1 1/2", EM ALUMÍNIO. AF_04/2019</t>
  </si>
  <si>
    <t>CORRIMÃO DUPLO, DIÂMETRO EXTERNO = 1 1/2", EM AÇO GALVANIZADO. AF_04/2019</t>
  </si>
  <si>
    <t>CORRIMÃO DUPLO, DIÂMETRO EXTERNO = 1 1/2", EM AÇO INOX. AF_04/2019</t>
  </si>
  <si>
    <t>CORRIMÃO SIMPLES, DIÂMETRO EXTERNO = 1 1/2", EM ALUMÍNIO. AF_04/2019_PS</t>
  </si>
  <si>
    <t>CORRIMÃO SIMPLES, DIÂMETRO EXTERNO = 1 1/2", EM AÇO GALVANIZADO. AF_04/2019_PS</t>
  </si>
  <si>
    <t>CORRIMÃO SIMPLES, DIÂMETRO EXTERNO = 1 1/2", EM AÇO INOX.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</si>
  <si>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</si>
  <si>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</si>
  <si>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</si>
  <si>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</si>
  <si>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</si>
  <si>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</si>
  <si>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100X50MM ESPAÇADOS DE 1,20M, TRAVESSA SUPERIOR DE 3?, GRADIL EM CANTONEIRA 51X51X4,8 MM E BARRAS CHATAS NA VERTICAL DE 32X4,8 MM, FIXADO COM ADESIVO EPOXI.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</si>
  <si>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</si>
  <si>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</si>
  <si>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</si>
  <si>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</si>
  <si>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</si>
  <si>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</si>
  <si>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DE AÇO GALVANIZADO DE 1,10M, MONTANTES TUBULARES DE 100X50MM ESPAÇADOS DE 1,20M, TRAVESSA SUPERIOR DE 3", GRADIL EM CANTONEIRA 51X51X4,8 MM E BARRAS CHATAS NA VERTICAL DE 32X4,8 MM,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</si>
  <si>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</si>
  <si>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30X30 MM ESPAÇADOS 1,20M, TRAVESSA SUPERIOR DE 1.1/2", GRADIL FORMADO POR TUBOS HORIZONTAIS DE 25X25MM E VERTICAIS DE 20X20MM, FIXADO COM CHUMBADOR MECÂNICO. AF_04/2019</t>
  </si>
  <si>
    <t>GUARDA-CORPO PANORÂMICO COM PERFIS DE ALUMÍNIO E VIDRO LAMINADO 8 MM, FIXADO COM ADESIVO ESTRUTURAL EPOXI. AF_04/2019</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</si>
  <si>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</si>
  <si>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</si>
  <si>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</si>
  <si>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</si>
  <si>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</si>
  <si>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</si>
  <si>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</si>
  <si>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</si>
  <si>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</si>
  <si>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</si>
  <si>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</si>
  <si>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</si>
  <si>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</si>
  <si>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</si>
  <si>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</si>
  <si>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</si>
  <si>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</si>
  <si>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</si>
  <si>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</si>
  <si>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</si>
  <si>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</si>
  <si>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</si>
  <si>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</si>
  <si>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</si>
  <si>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</si>
  <si>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</si>
  <si>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</si>
  <si>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</si>
  <si>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</si>
  <si>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</si>
  <si>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</si>
  <si>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</si>
  <si>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</si>
  <si>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</si>
  <si>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</si>
  <si>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</si>
  <si>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</si>
  <si>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</si>
  <si>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</si>
  <si>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</si>
  <si>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</si>
  <si>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</si>
  <si>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</si>
  <si>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</si>
  <si>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</si>
  <si>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</si>
  <si>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</si>
  <si>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</si>
  <si>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</si>
  <si>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</si>
  <si>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</si>
  <si>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</si>
  <si>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</si>
  <si>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</si>
  <si>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</si>
  <si>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</si>
  <si>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</si>
  <si>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</si>
  <si>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</si>
  <si>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</si>
  <si>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</si>
  <si>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</si>
  <si>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</si>
  <si>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</si>
  <si>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</si>
  <si>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</si>
  <si>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</si>
  <si>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</si>
  <si>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</si>
  <si>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</si>
  <si>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</si>
  <si>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</si>
  <si>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</si>
  <si>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</si>
  <si>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</si>
  <si>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</si>
  <si>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</si>
  <si>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</si>
  <si>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</si>
  <si>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</si>
  <si>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</si>
  <si>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</si>
  <si>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</si>
  <si>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(MAV).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</si>
  <si>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</si>
  <si>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</si>
  <si>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</si>
  <si>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</si>
  <si>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</si>
  <si>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</si>
  <si>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</si>
  <si>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</si>
  <si>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</si>
  <si>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</si>
  <si>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</si>
  <si>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</si>
  <si>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</si>
  <si>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</si>
  <si>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</si>
  <si>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</si>
  <si>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</si>
  <si>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</si>
  <si>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</si>
  <si>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</si>
  <si>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</si>
  <si>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TELA DE POLIÉSTER (MAV). AF_09/2023</t>
  </si>
  <si>
    <t>TRATAMENTO DE RALO OU PONTO EMERGENTE COM MANTA ASFÁLTICA COLADA COM ASFÁLTO DERRETIDO, E=4MM. AF_09/2023</t>
  </si>
  <si>
    <t>TRATAMENTO DE RODAPÉ COM MANTA ASFÁLTICA COLADA COM ASFALTO DERRETIDO, E=4MM. AF_09/2023</t>
  </si>
  <si>
    <t>TRATAMENTO DE RODAPÉ COM TELA DE POLIÉSTER. AF_09/2023</t>
  </si>
  <si>
    <t>CAIXA ELÉTRICA 4"X2" AUTOTRAVANTE PARA FURO CIRCULAR ALTA (2,00 M DO PISO), PVC, INSTALADA EM PAREDE - FORNECIMENTO E INSTALAÇÃO. AF_03/2023</t>
  </si>
  <si>
    <t>CAIXA ELÉTRICA 4"X2" AUTOTRAVANTE PARA FURO CIRCULAR BAIXA (0,30 M DO PISO), PVC, INSTALADA EM PAREDE - FORNECIMENTO E INSTALAÇÃO. AF_03/2023</t>
  </si>
  <si>
    <t>CAIXA ELÉTRICA 4"X2" AUTOTRAVANTE PARA FURO CIRCULAR MÉDIA (1,30 M DO PISO), PVC, INSTALADA EM PAREDE - FORNECIMENTO E INSTALAÇÃO. AF_03/2023</t>
  </si>
  <si>
    <t>CAIXA ELÉTRICA 4"X4" AUTOTRAVANTE PARA FURO CIRCULAR ALTA (2,00 M DO PISO), PVC, INSTALADA EM PAREDE - FORNECIMENTO E INSTALAÇÃO. AF_03/2023</t>
  </si>
  <si>
    <t>CAIXA ELÉTRICA 4"X4" AUTOTRAVANTE PARA FURO CIRCULAR BAIXA (0,30 M DO PISO), PVC, INSTALADA EM PAREDE - FORNECIMENTO E INSTALAÇÃO. AF_03/2023</t>
  </si>
  <si>
    <t>CAIXA ELÉTRICA 4"X4" AUTOTRAVANTE PARA FURO CIRCULAR MÉDIA (1,30 M DO PISO), PVC, INSTALADA EM PAREDE - FORNECIMENTO E INSTALAÇÃO. AF_03/2023</t>
  </si>
  <si>
    <t>ELETRODUTO FLEXÍVEL CORRUGADO, PEAD, DN 32 MM (1"), PARA CIRCUITOS TERMINAIS, INSTALADO EM FORRO - FORNECIMENTO E INSTALAÇÃO. AF_03/2023</t>
  </si>
  <si>
    <t>ELETRODUTO FLEXÍVEL CORRUGADO, PEAD, DN 32 MM (1"), PARA CIRCUITOS TERMINAIS, INSTALADO EM LAJE - FORNECIMENTO E INSTALAÇÃO. AF_03/2023</t>
  </si>
  <si>
    <t>ELETRODUTO FLEXÍVEL CORRUGADO, PEAD, DN 32 MM (1"), PARA CIRCUITOS TERMINAIS, INSTALADO EM PAREDE - FORNECIMENTO E INSTALAÇÃO. AF_03/2023</t>
  </si>
  <si>
    <t>CONDULETE DE ALUMÍNIO, TIPO B, PARA ELETRODUTO DE AÇO GALVANIZADO DN 32 MM (1 1/4''), APARENTE - FORNECIMENTO E INSTALAÇÃO. AF_10/2022</t>
  </si>
  <si>
    <t>CONDULETE DE ALUMÍNIO, TIPO C, PARA ELETRODUTO DE AÇO GALVANIZADO DN 32 MM (1 1/4''), APARENTE - FORNECIMENTO E INSTALAÇÃO. AF_10/2022</t>
  </si>
  <si>
    <t>CONDULETE DE ALUMÍNIO, TIPO LB, PARA ELETRODUTO DE AÇO GALVANIZADO DN 20 MM (3/4''), APARENTE - FORNECIMENTO E INSTALAÇÃO. AF_10/2022</t>
  </si>
  <si>
    <t>CONDULETE DE ALUMÍNIO, TIPO LB, PARA ELETRODUTO DE AÇO GALVANIZADO DN 25 MM (1''), APARENTE - FORNECIMENTO E INSTALAÇÃO. AF_10/2022</t>
  </si>
  <si>
    <t>CONDULETE DE ALUMÍNIO, TIPO LB, PARA ELETRODUTO DE AÇO GALVANIZADO DN 32 MM (1 1/4''), APARENTE - FORNECIMENTO E INSTALAÇÃO. AF_10/2022</t>
  </si>
  <si>
    <t>CONDULETE DE ALUMÍNIO, TIPO LL, PARA ELETRODUTO DE AÇO GALVANIZADO DN 20 MM (3/4''), APARENTE - FORNECIMENTO E INSTALAÇÃO. AF_10/2022</t>
  </si>
  <si>
    <t>CONDULETE DE ALUMÍNIO, TIPO LL, PARA ELETRODUTO DE AÇO GALVANIZADO DN 25 MM (1''), APARENTE - FORNECIMENTO E INSTALAÇÃO. AF_10/2022</t>
  </si>
  <si>
    <t>CONDULETE DE ALUMÍNIO, TIPO LL, PARA ELETRODUTO DE AÇO GALVANIZADO DN 32 MM (1 1/4''), APARENTE - FORNECIMENTO E INSTALAÇÃO. AF_10/2022</t>
  </si>
  <si>
    <t>CONDULETE DE ALUMÍNIO, TIPO TB, PARA ELETRODUTO DE AÇO GALVANIZADO DN 20 MM (3/4''), APARENTE - FORNECIMENTO E INSTALAÇÃO. AF_10/2022</t>
  </si>
  <si>
    <t>CONDULETE DE ALUMÍNIO, TIPO TB, PARA ELETRODUTO DE AÇO GALVANIZADO DN 25 MM (1''), APARENTE - FORNECIMENTO E INSTALAÇÃO. AF_10/2022</t>
  </si>
  <si>
    <t>CONDULETE DE ALUMÍNIO, TIPO TB, PARA ELETRODUTO DE AÇO GALVANIZADO DN 32 MM (1 1/4''), APARENTE - FORNECIMENTO E INSTALAÇÃO. AF_10/2022</t>
  </si>
  <si>
    <t>CONDULETE DE PVC, TIPO X, PARA ELETRODUTO DE PVC SOLDÁVEL DN 25 MM (3/4"), APARENTE - FORNECIMENTO E INSTALAÇÃO. AF_10/2022</t>
  </si>
  <si>
    <t>CURVA 135 GRAUS PARA ELETRODUTO, AÇO GALVANIZADO, DN 20 MM (3/4''), APARENTE - FORNECIMENTO E INSTALAÇÃO. AF_10/2022</t>
  </si>
  <si>
    <t>CURVA 135 GRAUS PARA ELETRODUTO, AÇO GALVANIZADO, DN 25 MM (1''), APARENTE - FORNECIMENTO E INSTALAÇÃO. AF_10/2022</t>
  </si>
  <si>
    <t>CURVA 135 GRAUS PARA ELETRODUTO, AÇO GALVANIZADO, DN 32 MM (1 1/4''), APARENTE - FORNECIMENTO E INSTALAÇÃO. AF_10/2022</t>
  </si>
  <si>
    <t>CURVA 135 GRAUS PARA ELETRODUTO, AÇO GALVANIZADO, DN 40 MM (1 1/2''), APARENTE - FORNECIMENTO E INSTALAÇÃO. AF_10/2022</t>
  </si>
  <si>
    <t>CURVA 45 GRAUS PARA ELETRODUTO, AÇO GALVANIZADO, DN 20 MM (3/4''), APARENTE - FORNECIMENTO E INSTALAÇÃO. AF_10/2022</t>
  </si>
  <si>
    <t>CURVA 45 GRAUS PARA ELETRODUTO, AÇO GALVANIZADO, DN 25 MM (1''), APARENTE - FORNECIMENTO E INSTALAÇÃO. AF_10/2022</t>
  </si>
  <si>
    <t>CURVA 45 GRAUS PARA ELETRODUTO, AÇO GALVANIZADO, DN 32 MM (1 1/4''), APARENTE - FORNECIMENTO E INSTALAÇÃO. AF_10/2022</t>
  </si>
  <si>
    <t>CURVA 45 GRAUS PARA ELETRODUTO, AÇO GALVANIZADO, DN 40 MM (1 1/2''), APARENTE - FORNECIMENTO E INSTALAÇÃO. AF_10/2022</t>
  </si>
  <si>
    <t>CURVA 90 GRAUS PARA ELETRODUTO, AÇO GALVANIZADO, DN 20 MM (3/4''), APARENTE - FORNECIMENTO E INSTALAÇÃO. AF_10/2022</t>
  </si>
  <si>
    <t>CURVA 90 GRAUS PARA ELETRODUTO, AÇO GALVANIZADO, DN 25 MM (1"), APARENTE - FORNECIMENTO E INSTALAÇÃO. AF_10/2022</t>
  </si>
  <si>
    <t>CURVA 90 GRAUS PARA ELETRODUTO, AÇO GALVANIZADO, DN 32 MM (1 1/4''), APARENTE - FORNECIMENTO E INSTALAÇÃO. AF_10/2022</t>
  </si>
  <si>
    <t>CURVA 90 GRAUS PARA ELETRODUTO, AÇO GALVANIZADO, DN 40 MM (1 1/2''), APARENTE - FORNECIMENTO E INSTALAÇÃO. AF_10/2022</t>
  </si>
  <si>
    <t>CURVA 90 GRAUS PARA ELETRODUTO, PVC, SOLDÁVEL, DN 20 MM (1/2''), APARENTE - FORNECIMENTO E INSTALAÇÃO. AF_10/2022</t>
  </si>
  <si>
    <t>CURVA 90 GRAUS PARA ELETRODUTO, PVC, SOLDÁVEL, DN 25 MM (3/4''), APARENTE - FORNECIMENTO E INSTALAÇÃO. AF_10/2022</t>
  </si>
  <si>
    <t>CURVA 90 GRAUS PARA ELETRODUTO, PVC, SOLDÁVEL, DN 32 MM (1''), APARENTE - FORNECIMENTO E INSTALAÇÃO. AF_10/2022</t>
  </si>
  <si>
    <t>ELETRODUTO RIGIDO, EM ACO ZINCADO OU GALVANIZADO, TIPO PESADO, DN=1 1/2", APARENTE - FORNECIMENTO E INSTALAÇÃO. AF_10/2022</t>
  </si>
  <si>
    <t>ELETRODUTO RIGIDO, EM ACO ZINCADO OU GALVANIZADO, TIPO PESADO, DN=1 1/4", APARENTE- FORNECIMENTO E INSTALAÇÃO. AF_10/2022</t>
  </si>
  <si>
    <t>ELETRODUTO RIGIDO, EM ACO ZINCADO OU GALVANIZADO, TIPO PESADO, DN=1", APARENTE - FORNECIMENTO E INSTALAÇÃO. AF_10/2022</t>
  </si>
  <si>
    <t>ELETRODUTO RIGIDO, EM ACO ZINCADO OU GALVANIZADO, TIPO PESADO, DN=3/4", APARENTE - FORNECIMENTO E INSTALAÇÃO. AF_10/2022</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</si>
  <si>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</si>
  <si>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</si>
  <si>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</si>
  <si>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LUVA DE EMENDA PARA ELETRODUTO, AÇO GALVANIZADO, DN 20 MM (3/4''), APARENTE - FORNECIMENTO E INSTALAÇÃO. AF_10/2022</t>
  </si>
  <si>
    <t>LUVA DE EMENDA PARA ELETRODUTO, AÇO GALVANIZADO, DN 25 MM (1''), APARENTE - FORNECIMENTO E INSTALAÇÃO. AF_10/2022</t>
  </si>
  <si>
    <t>LUVA DE EMENDA PARA ELETRODUTO, AÇO GALVANIZADO, DN 32 MM (1 1/4''), APARENTE - FORNECIMENTO E INSTALAÇÃO. AF_10/2022</t>
  </si>
  <si>
    <t>LUVA DE EMENDA PARA ELETRODUTO, AÇO GALVANIZADO, DN 40 MM (1 1/2''), APARENTE - FORNECIMENTO E INSTALAÇÃO. AF_10/2022</t>
  </si>
  <si>
    <t>LUVA PARA ELETRODUTO, PVC, SOLDÁVEL, DN 20 MM (1/2''), APARENTE - FORNECIMENTO E INSTALAÇÃO. AF_10/2022</t>
  </si>
  <si>
    <t>LUVA PARA ELETRODUTO, PVC, SOLDÁVEL, DN 25 MM (3/4''), APARENTE - FORNECIMENTO E INSTALAÇÃO. AF_10/2022</t>
  </si>
  <si>
    <t>LUVA PARA ELETRODUTO, PVC, SOLDÁVEL, DN 32 MM (1''), APARENTE - FORNECIMENTO E INSTALAÇÃO. AF_10/2022</t>
  </si>
  <si>
    <t>CABO DE COBRE FLEXÍVEL ISOLADO, 10 MM², ANTI-CHAMA 0,6/1,0 KV, PARA DISTRIBUIÇÃO - FORNECIMENTO E INSTALAÇÃO. AF_10/2020</t>
  </si>
  <si>
    <t>CABO DE COBRE FLEXÍVEL ISOLADO, 10 MM², ANTI-CHAMA 450/750 V, PARA DISTRIBUIÇÃO - FORNECIMENTO E INSTALAÇÃO. AF_10/2020</t>
  </si>
  <si>
    <t>CABO DE COBRE FLEXÍVEL ISOLADO, 16 MM², ANTI-CHAMA 0,6/1,0 KV, PARA DISTRIBUIÇÃO - FORNECIMENTO E INSTALAÇÃO. AF_10/2020</t>
  </si>
  <si>
    <t>CABO DE COBRE FLEXÍVEL ISOLADO, 16 MM², ANTI-CHAMA 450/750 V, PARA DISTRIBUIÇÃO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</si>
  <si>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</si>
  <si>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</si>
  <si>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</si>
  <si>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</si>
  <si>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</si>
  <si>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250A - FORNECIMENTO E INSTALAÇÃO. AF_10/2020</t>
  </si>
  <si>
    <t>COTOVELO HORIZONTAL PARA BARRAMENTO BLINDADO, 3000A - FORNECIMENTO E INSTALAÇÃO. AF_10/2020</t>
  </si>
  <si>
    <t>COTOVELO HORIZONTAL PARA BARRAMENTO BLINDADO, 3500A.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</si>
  <si>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</si>
  <si>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</si>
  <si>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</si>
  <si>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</si>
  <si>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</si>
  <si>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</si>
  <si>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</si>
  <si>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</si>
  <si>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</si>
  <si>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COTOVELO VERTICAL PARA BARRAMENTO BLINDADO, 250A - FORNECIMENTO E INSTALAÇÃO. AF_10/2020</t>
  </si>
  <si>
    <t>COTOVELO VERTICAL PARA BARRAMENTO BLINDADO, 3000A - FORNECIMENTO E INSTALAÇÃO. AF_10/2020</t>
  </si>
  <si>
    <t>COTOVELO VERTICAL PARA BARRAMENTO BLINDADO, 3500A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</si>
  <si>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</si>
  <si>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</si>
  <si>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</si>
  <si>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</si>
  <si>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DISJUNTOR BAIXA TENSÃO TRIPOLAR A SECO 800A/600V - FORNECIMENTO E INSTALAÇÃO. AF_10/2020</t>
  </si>
  <si>
    <t>DISJUNTOR BIPOLAR TIPO DR, CORRENTE NOMINAL DE 25A - FORNECIMENTO E INSTALAÇÃO. AF_10/2020</t>
  </si>
  <si>
    <t>DISJUNTOR BIPOLAR TIPO DR, CORRENTE NOMINAL DE 40A - FORNECIMENTO E INSTALAÇÃO. AF_10/2020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</si>
  <si>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</si>
  <si>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</si>
  <si>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</si>
  <si>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</si>
  <si>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</si>
  <si>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TETRAPOLAR TIPO DR, CORRENTE NOMINAL DE 25A - FORNECIMENTO E INSTALAÇÃO. AF_10/2020</t>
  </si>
  <si>
    <t>DISJUNTOR TETRAPOLAR TIPO DR, CORRENTE NOMINAL DE 40A - FORNECIMENTO E INSTALAÇÃO. AF_10/2020</t>
  </si>
  <si>
    <t>GABARITO PARA BARRAMENTO BLINDADO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</si>
  <si>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</si>
  <si>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</si>
  <si>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</si>
  <si>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</si>
  <si>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</si>
  <si>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</si>
  <si>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</si>
  <si>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</si>
  <si>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</si>
  <si>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</si>
  <si>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QUADRO DE DISTRIBUIÇÃO DE LUZ EM PVC PARA 12 DISJUNTORES - FORNECIMENTO E INSTALAÇÃO. AF_10/2020</t>
  </si>
  <si>
    <t>QUADRO DE DISTRIBUIÇÃO DE LUZ EM PVC PARA 24 DISJUNTORES - FORNECIMENTO E INSTALAÇÃO. AF_10/2020</t>
  </si>
  <si>
    <t>QUADRO DE DISTRIBUIÇÃO DE LUZ EM PVC PARA 4 DISJUNTORES - FORNECIMENTO E INSTALAÇÃO. AF_10/2020</t>
  </si>
  <si>
    <t>QUADRO DE DISTRIBUIÇÃO DE LUZ EM PVC PARA 8 DISJUNTORES - FORNECIMENTO E INSTALAÇÃO. AF_10/2020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</si>
  <si>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</si>
  <si>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</si>
  <si>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</si>
  <si>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</si>
  <si>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CONECTOR CUNHA, PARA REDES AÉREAS DE DISTRIBUIÇÃO DE ENERGIA ELÉTRICA DE BAIXA TENSÃO - FORNECIMENTO E INSTALAÇÃO. AF_07/2020</t>
  </si>
  <si>
    <t>CONECTOR H, PARA REDES AÉREAS DE DISTRIBUIÇÃO DE ENERGIA ELÉTRICA DE BAIXA TENSÃO - FORNECIMENTO E INSTALAÇÃO. AF_07/2020</t>
  </si>
  <si>
    <t>CONECTOR PERFURANTE, PARA REDES AÉREAS DE DISTRIBUIÇÃO DE ENERGIA ELÉTRICA DE BAIXA TENSÃO - FORNECIMENTO E INSTALAÇÃO. AF_07/2020</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</si>
  <si>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</si>
  <si>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</si>
  <si>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</si>
  <si>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</si>
  <si>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</si>
  <si>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</si>
  <si>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</si>
  <si>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</si>
  <si>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</si>
  <si>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</si>
  <si>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</si>
  <si>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</si>
  <si>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</si>
  <si>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</si>
  <si>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INSTALADO EM RESERVAÇÃO PREDIAL DE ÁGUA - FORNECIMENTO E INSTALAÇÃO. AF_04/2024</t>
  </si>
  <si>
    <t>ADAPTADOR COM FLANGE E ANEL DE VEDAÇÃO, PVC, SOLDÁVEL, DN 25 MM X 3/4",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</si>
  <si>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</si>
  <si>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</si>
  <si>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</si>
  <si>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</si>
  <si>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110 MM X 4",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</si>
  <si>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</si>
  <si>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</si>
  <si>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CURTO COM BOLSA E ROSCA PARA REGISTRO, PVC, SOLDÁVEL, DN 110 MM X 4", INSTALADO EM RESERVAÇÃO PREDIAL DE ÁGUA - FORNECIMENTO E INSTALAÇÃO. AF_04/2024</t>
  </si>
  <si>
    <t>ADAPTADOR CURTO COM BOLSA E ROSCA PARA REGISTRO, PVC, SOLDÁVEL, DN 25 MM X 3/4", INSTALADO EM RESERVAÇÃO PREDIAL DE ÁGUA - FORNECIMENTO E INSTALAÇÃO. AF_04/2024</t>
  </si>
  <si>
    <t>ADAPTADOR CURTO COM BOLSA E ROSCA PARA REGISTRO, PVC, SOLDÁVEL, DN 32 MM X 1", INSTALADO EM RESERVAÇÃO PREDIAL DE ÁGUA - FORNECIMENTO E INSTALAÇÃO. AF_04/2024</t>
  </si>
  <si>
    <t>ADAPTADOR CURTO COM BOLSA E ROSCA PARA REGISTRO, PVC, SOLDÁVEL, DN 40 MM X 1 1/4", INSTALADO EM RESERVAÇÃO PREDIAL DE ÁGUA - FORNECIMENTO E INSTALAÇÃO. AF_04/2024</t>
  </si>
  <si>
    <t>ADAPTADOR CURTO COM BOLSA E ROSCA PARA REGISTRO, PVC, SOLDÁVEL, DN 50 MM X 1 1/2", INSTALADO EM RESERVAÇÃO PREDIAL DE ÁGUA - FORNECIMENTO E INSTALAÇÃO. AF_04/2024</t>
  </si>
  <si>
    <t>ADAPTADOR CURTO COM BOLSA E ROSCA PARA REGISTRO, PVC, SOLDÁVEL, DN 60 MM X 2", INSTALADO EM RESERVAÇÃO PREDIAL DE ÁGUA - FORNECIMENTO E INSTALAÇÃO. AF_04/2024</t>
  </si>
  <si>
    <t>ADAPTADOR CURTO COM BOLSA E ROSCA PARA REGISTRO, PVC, SOLDÁVEL, DN 75 MM X 2 1/2", INSTALADO EM RESERVAÇÃO PREDIAL DE ÁGUA - FORNECIMENTO E INSTALAÇÃO. AF_04/2024</t>
  </si>
  <si>
    <t>ADAPTADOR CURTO COM BOLSA E ROSCA PARA REGISTRO, PVC, SOLDÁVEL, DN 85 MM X 3",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</si>
  <si>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</si>
  <si>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</si>
  <si>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</si>
  <si>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</si>
  <si>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</si>
  <si>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</si>
  <si>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</si>
  <si>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</si>
  <si>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</si>
  <si>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</si>
  <si>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</si>
  <si>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</si>
  <si>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</si>
  <si>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 X 2"), INSTALADO EM RESERVAÇÃO PREDIAL DE ÁGUA - FORNECIMENTO E INSTALAÇÃO. AF_04/2024</t>
  </si>
  <si>
    <t>BUCHA DE REDUÇÃO, EM FERRO GALVANIZADO, CONEXÃO ROSQUEADA, DN 80 MM X 65 MM (3" X 2 1/2"),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</si>
  <si>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</si>
  <si>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</si>
  <si>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</si>
  <si>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</si>
  <si>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</si>
  <si>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SEM ANEL DE SOLDA, BOLSA X ROSCA, INSTALADO EM RESERVAÇÃO PREDIAL DE ÁGUA - FORNECIMENTO E INSTALAÇÃO. AF_04/2024</t>
  </si>
  <si>
    <t>CONECTOR EM BRONZE/LATÃO, DN 54 MM X 2", SEM ANEL DE SOLDA, BOLSA X ROSCA, INSTALADO EM RESERVAÇÃO PREDIAL DE ÁGUA - FORNECIMENTO E INSTALAÇÃO. AF_04/2024</t>
  </si>
  <si>
    <t>CONECTOR EM BRONZE/LATÃO, DN 66 MM X 2 1/2", SEM ANEL DE SOLDA, BOLSA X ROSCA, INSTALADO EM RESERVAÇÃO PREDIAL DE ÁGUA - FORNECIMENTO E INSTALAÇÃO. AF_04/2024</t>
  </si>
  <si>
    <t>CONECTOR EM BRONZE/LATÃO, DN 79 MM X 3",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</si>
  <si>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</si>
  <si>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</si>
  <si>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INSTALADO EM RESERVAÇÃO PREDIAL DE ÁGUA - FORNECIMENTO E INSTALAÇÃO. AF_04/2024</t>
  </si>
  <si>
    <t>CONECTOR, CPVC, SOLDÁVEL, DN 22 MM X 3/4", INSTALADO EM RESERVAÇÃO PREDIAL DE ÁGUA - FORNECIMENTO E INSTALAÇÃO. AF_04/2024</t>
  </si>
  <si>
    <t>CONECTOR, CPVC, SOLDÁVEL, DN 28 MM X 1", INSTALADO EM RESERVAÇÃO PREDIAL DE ÁGUA - FORNECIMENTO E INSTALAÇÃO. AF_04/2024</t>
  </si>
  <si>
    <t>CONECTOR, CPVC, SOLDÁVEL, DN 35 MM X 1 1/4", INSTALADO EM RESERVAÇÃO PREDIAL DE ÁGUA - FORNECIMENTO E INSTALAÇÃO. AF_04/2024</t>
  </si>
  <si>
    <t>CONECTOR, CPVC, SOLDÁVEL, DN 42 MM X 1 1/2", INSTALADO EM RESERVAÇÃO PREDIAL DE ÁGUA - FORNECIMENTO E INSTALAÇÃO. AF_04/2024</t>
  </si>
  <si>
    <t>CONECTOR, CPVC, SOLDÁVEL, DN 54 MM X 2",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</si>
  <si>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</si>
  <si>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</si>
  <si>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CONJUNTO HIDRÁULICO EM AÇO ROSCÁVEL PARA INSTALAÇÃO DE BOMBA, DN SUCÇÃO 32 MM (1 1/4") E DN RECALQUE 25 MM (1"), PARA EDIFICAÇÃO COM 4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</si>
  <si>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</si>
  <si>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</si>
  <si>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65 MM (2½") E DN RECALQUE 50 MM (2"), PARA EDIFICAÇÃO COM 18 PAVIMENTOS - FORNECIMENTO E INSTALAÇÃO. AF_04/2024</t>
  </si>
  <si>
    <t>COTOVELO 45 GRAUS, EM FERRO GALVANIZADO, CONEXÃO ROSQUEADA, DN 50 MM (2"), INSTALADO EM RESERVAÇÃO PREDIAL DE ÁGUA - FORNECIMENTO E INSTALAÇÃO. AF_04/2024</t>
  </si>
  <si>
    <t>COTOVELO 45 GRAUS, EM FERRO GALVANIZADO, CONEXÃO ROSQUEADA, DN 65 MM (2 1/2"), INSTALADO EM RESERVAÇÃO PREDIAL DE ÁGUA - FORNECIMENTO E INSTALAÇÃO. AF_04/2024</t>
  </si>
  <si>
    <t>COTOVELO 45 GRAUS,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</si>
  <si>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</si>
  <si>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</si>
  <si>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</si>
  <si>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</si>
  <si>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</si>
  <si>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COTOVELO DE REDUÇÃO, 90 GRAUS, EM FERRO GALVANIZADO, CONEXÃO ROSQUEADA, DN 65 MM X 50 MM (2 1/2" X 2"),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</si>
  <si>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</si>
  <si>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</si>
  <si>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</si>
  <si>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</si>
  <si>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</si>
  <si>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</si>
  <si>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</si>
  <si>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</si>
  <si>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</si>
  <si>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</si>
  <si>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80 MM (3"),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</si>
  <si>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</si>
  <si>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</si>
  <si>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</si>
  <si>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</si>
  <si>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</si>
  <si>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</si>
  <si>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</si>
  <si>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</si>
  <si>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</si>
  <si>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</si>
  <si>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80 MM (3"),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</si>
  <si>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</si>
  <si>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</si>
  <si>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</si>
  <si>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</si>
  <si>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</si>
  <si>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80 MM (3"),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</si>
  <si>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</si>
  <si>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</si>
  <si>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</si>
  <si>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</si>
  <si>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</si>
  <si>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</si>
  <si>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</si>
  <si>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</si>
  <si>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</si>
  <si>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</si>
  <si>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</si>
  <si>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</si>
  <si>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</si>
  <si>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</si>
  <si>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</si>
  <si>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</si>
  <si>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</si>
  <si>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</si>
  <si>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</si>
  <si>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</si>
  <si>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</si>
  <si>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</si>
  <si>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</si>
  <si>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</si>
  <si>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</si>
  <si>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JOELHO 90 GRAUS COM BUCHA DE LATÃO, PVC, SOLDÁVEL, DN 25 MM X 3/4",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</si>
  <si>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</si>
  <si>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</si>
  <si>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</si>
  <si>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</si>
  <si>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</si>
  <si>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</si>
  <si>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</si>
  <si>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</si>
  <si>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</si>
  <si>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</si>
  <si>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</si>
  <si>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</si>
  <si>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</si>
  <si>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</si>
  <si>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</si>
  <si>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</si>
  <si>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</si>
  <si>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</si>
  <si>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</si>
  <si>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</si>
  <si>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</si>
  <si>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</si>
  <si>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</si>
  <si>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</si>
  <si>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</si>
  <si>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</si>
  <si>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</si>
  <si>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</si>
  <si>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</si>
  <si>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</si>
  <si>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</si>
  <si>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</si>
  <si>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</si>
  <si>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</si>
  <si>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</si>
  <si>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</si>
  <si>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</si>
  <si>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</si>
  <si>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</si>
  <si>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</si>
  <si>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</si>
  <si>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</si>
  <si>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</si>
  <si>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</si>
  <si>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</si>
  <si>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</si>
  <si>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</si>
  <si>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</si>
  <si>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</si>
  <si>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</si>
  <si>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</si>
  <si>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50 MM (3"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</si>
  <si>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</si>
  <si>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</si>
  <si>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</si>
  <si>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</si>
  <si>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</si>
  <si>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</si>
  <si>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</si>
  <si>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</si>
  <si>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</si>
  <si>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</si>
  <si>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</si>
  <si>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</si>
  <si>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</si>
  <si>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</si>
  <si>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</si>
  <si>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</si>
  <si>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</si>
  <si>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</si>
  <si>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</si>
  <si>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</si>
  <si>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</si>
  <si>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</si>
  <si>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</si>
  <si>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</si>
  <si>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</si>
  <si>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</si>
  <si>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</si>
  <si>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</si>
  <si>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</si>
  <si>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</si>
  <si>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</si>
  <si>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</si>
  <si>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</si>
  <si>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</si>
  <si>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</si>
  <si>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EM FERRO GALVANIZADO, CONEXÃO ROSQUEADA, DN 50 MM (2"), INSTALADO EM RESERVAÇÃO PREDIAL DE ÁGUA - FORNECIMENTO E INSTALAÇÃO. AF_04/2024</t>
  </si>
  <si>
    <t>NIPLE, EM FERRO GALVANIZADO, CONEXÃO ROSQUEADA, DN 65 MM (2 1/2"), INSTALADO EM RESERVAÇÃO PREDIAL DE ÁGUA - FORNECIMENTO E INSTALAÇÃO. AF_04/2024</t>
  </si>
  <si>
    <t>NIPLE, EM FERRO GALVANIZADO, CONEXÃO ROSQUEADA, DN 80 MM (3"),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</si>
  <si>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</si>
  <si>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</si>
  <si>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</si>
  <si>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 X 2"), INSTALADO EM RESERVAÇÃO PREDIAL DE ÁGUA - FORNECIMENTO E INSTALAÇÃO. AF_04/2024</t>
  </si>
  <si>
    <t>TE DE REDUÇÃO, EM FERRO GALVANIZADO, CONEXÃO ROSQUEADA, DN 80 MM X 65 MM (3" X 2 1/2"),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</si>
  <si>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</si>
  <si>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</si>
  <si>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</si>
  <si>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</si>
  <si>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</si>
  <si>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</si>
  <si>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</si>
  <si>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</si>
  <si>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</si>
  <si>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</si>
  <si>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</si>
  <si>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</si>
  <si>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</si>
  <si>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</si>
  <si>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</si>
  <si>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</si>
  <si>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</si>
  <si>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</si>
  <si>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</si>
  <si>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</si>
  <si>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</si>
  <si>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</si>
  <si>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</si>
  <si>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</si>
  <si>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</si>
  <si>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</si>
  <si>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</si>
  <si>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</si>
  <si>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</si>
  <si>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</si>
  <si>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</si>
  <si>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</si>
  <si>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</si>
  <si>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</si>
  <si>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</si>
  <si>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</si>
  <si>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</si>
  <si>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</si>
  <si>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</si>
  <si>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</si>
  <si>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</si>
  <si>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</si>
  <si>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</si>
  <si>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</si>
  <si>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</si>
  <si>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</si>
  <si>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</si>
  <si>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</si>
  <si>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</si>
  <si>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</si>
  <si>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</si>
  <si>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</si>
  <si>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</si>
  <si>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</si>
  <si>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</si>
  <si>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</si>
  <si>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</si>
  <si>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</si>
  <si>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</si>
  <si>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</si>
  <si>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</si>
  <si>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</si>
  <si>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</si>
  <si>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</si>
  <si>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</si>
  <si>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</si>
  <si>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</si>
  <si>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</si>
  <si>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</si>
  <si>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</si>
  <si>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</si>
  <si>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</si>
  <si>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</si>
  <si>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</si>
  <si>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</si>
  <si>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</si>
  <si>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</si>
  <si>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</si>
  <si>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</si>
  <si>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</si>
  <si>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</si>
  <si>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</si>
  <si>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</si>
  <si>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</si>
  <si>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</si>
  <si>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</si>
  <si>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</si>
  <si>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CONEXÃO FIXA, ROSCA MACHO, PARA INSTALAÇÕES EM PEX ÁGUA, DN 16 MM X 1/2", COM ANEL DESLIZANTE - FORNECIMENTO E INSTALAÇÃO. AF_02/2023</t>
  </si>
  <si>
    <t>CONEXÃO FIXA, ROSCA MACHO, PARA INSTALAÇÕES EM PEX ÁGUA, DN 16 MM X 3/4", COM ANEL DESLIZANTE - FORNECIMENTO E INSTALAÇÃO. AF_02/2023</t>
  </si>
  <si>
    <t>CONEXÃO FIXA, ROSCA MACHO, PARA INSTALAÇÕES EM PEX ÁGUA, DN 20 MM X 1/2", COM ANEL DESLIZANTE - FORNECIMENTO E INSTALAÇÃO. AF_02/2023</t>
  </si>
  <si>
    <t>CONEXÃO FIXA, ROSCA MACHO, PARA INSTALAÇÕES EM PEX ÁGUA, DN 20 MM X 3/4", COM ANEL DESLIZANTE - FORNECIMENTO E INSTALAÇÃO. AF_02/2023</t>
  </si>
  <si>
    <t>CONEXÃO FIXA, ROSCA MACHO, PARA INSTALAÇÕES EM PEX ÁGUA, DN 25 MM X 1", COM ANEL DESLIZANTE - FORNECIMENTO E INSTALAÇÃO. AF_02/2023</t>
  </si>
  <si>
    <t>CONEXÃO FIXA, ROSCA MACHO, PARA INSTALAÇÕES EM PEX ÁGUA, DN 25 MM X 1/2", COM ANEL DESLIZANTE - FORNECIMENTO E INSTALAÇÃO. AF_02/2023</t>
  </si>
  <si>
    <t>CONEXÃO FIXA, ROSCA MACHO, PARA INSTALAÇÕES EM PEX ÁGUA, DN 25 MM X 3/4", COM ANEL DESLIZANTE - FORNECIMENTO E INSTALAÇÃO. AF_02/2023</t>
  </si>
  <si>
    <t>CONEXÃO FIXA, ROSCA MACHO, PARA INSTALAÇÕES EM PEX ÁGUA, DN 32 MM X 1", COM ANEL DESLIZANTE - FORNECIMENTO E INSTALAÇÃO. AF_02/2023</t>
  </si>
  <si>
    <t>CONEXÃO MÓVEL, ROSCA FÊMEA, PARA INSTALAÇÕES EM PEX ÁGUA, DN 16 MM X 1/2", COM ANEL DESLIZANTE - FORNECIMENTO E INSTALAÇÃO. AF_02/2023</t>
  </si>
  <si>
    <t>CONEXÃO MÓVEL, ROSCA FÊMEA, PARA INSTALAÇÕES EM PEX ÁGUA, DN 20 MM X 1/2", COM ANEL DESLIZANTE - FORNECIMENTO E INSTALAÇÃO. AF_02/2023</t>
  </si>
  <si>
    <t>CONEXÃO MÓVEL, ROSCA FÊMEA, PARA INSTALAÇÕES EM PEX ÁGUA, DN 20 MM X 3/4", COM ANEL DESLIZANTE - FORNECIMENTO E INSTALAÇÃO. AF_02/2023</t>
  </si>
  <si>
    <t>CONEXÃO MÓVEL, ROSCA FÊMEA, PARA INSTALAÇÕES EM PEX ÁGUA, DN 25 MM X 1", COM ANEL DESLIZANTE - FORNECIMENTO E INSTALAÇÃO. AF_02/2023</t>
  </si>
  <si>
    <t>CONEXÃO MÓVEL, ROSCA FÊMEA, PARA INSTALAÇÕES EM PEX ÁGUA, DN 25 MM X 3/4", COM ANEL DESLIZANTE - FORNECIMENTO E INSTALAÇÃO. AF_02/2023</t>
  </si>
  <si>
    <t>CONEXÃO MÓVEL, ROSCA FÊMEA,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</si>
  <si>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</si>
  <si>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16 MM X 1/2",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</si>
  <si>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</si>
  <si>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</si>
  <si>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1", COM ANEL DESLIZANTE - FORNECIMENTO E INSTALAÇÃO. AF_02/2023</t>
  </si>
  <si>
    <t>JOELHO 90 GRAUS, ROSCA MACHO TERMINAL, PARA INSTALAÇÕES EM PEX ÁGUA, DN 25 MM X 1/2", COM ANEL DESLIZANTE - FORNECIMENTO E INSTALAÇÃO. AF_02/2023</t>
  </si>
  <si>
    <t>JOELHO 90 GRAUS, ROSCA MACHO TERMINAL, PARA INSTALAÇÕES EM PEX ÁGUA, DN 25 MM X 3/4", FIXAÇÃO DAS CONEXÕES POR CRIMPAGEM - FORNECIMENTO E INSTALAÇÃO. AF_02/2023</t>
  </si>
  <si>
    <t>JOELHO 90 GRAUS, ROSCA MACHO TERMINAL, PARA INSTALAÇÕES EM PEX ÁGUA, DN 32 MM X 1", COM ANEL DESLIZANTE - FORNECIMENTO E INSTALAÇÃO. AF_02/2023</t>
  </si>
  <si>
    <t>JOELHO ROSCA FÊMEA MÓVEL, PARA INSTALAÇÕES EM PEX ÁGUA, DN 16 MM X 1/2", COM ANEL DESLIZANTE - FORNECIMENTO E INSTALAÇÃO. AF_02/2023</t>
  </si>
  <si>
    <t>JOELHO ROSCA FÊMEA MÓVEL, PARA INSTALAÇÕES EM PEX ÁGUA, DN 20 MM X 1/2", COM ANEL DESLIZANTE - FORNECIMENTO E INSTALAÇÃO. AF_02/2023</t>
  </si>
  <si>
    <t>JOELHO ROSCA FÊMEA MÓVEL, PARA INSTALAÇÕES EM PEX ÁGUA, DN 25 MM X 3/4", COM ANEL DESLIZANTE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</si>
  <si>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</si>
  <si>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</si>
  <si>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JOELHO, ROSCA FÊMEA, COM BASE FIXA, PARA INSTALAÇÕES EM PEX ÁGUA, DN 25 MM X 1/2",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</si>
  <si>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</si>
  <si>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</si>
  <si>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</si>
  <si>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</si>
  <si>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</si>
  <si>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</si>
  <si>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</si>
  <si>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</si>
  <si>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</si>
  <si>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 - FORNECIMENTO E INSTALAÇÃO. AF_02/2023</t>
  </si>
  <si>
    <t>TAMPÃO / CAP, ROSCA FÊMEA, PARA INSTALAÇÕES EM PEX ÁGUA, DN 3/4" - FORNECIMENTO E INSTALAÇÃO. AF_02/2023</t>
  </si>
  <si>
    <t>TAMPÃO / CAP, ROSCA MACHO, PARA INSTALAÇÕES EM PEX ÁGUA, DN 1/2"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</si>
  <si>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</si>
  <si>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</si>
  <si>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</si>
  <si>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</si>
  <si>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</si>
  <si>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</si>
  <si>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</si>
  <si>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</si>
  <si>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</si>
  <si>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</si>
  <si>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</si>
  <si>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</si>
  <si>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</si>
  <si>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</si>
  <si>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</si>
  <si>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</si>
  <si>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</si>
  <si>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</si>
  <si>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</si>
  <si>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</si>
  <si>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</si>
  <si>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20 MM X 3/4",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</si>
  <si>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</si>
  <si>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</si>
  <si>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TÊ, ROSCA FÊMEA, METÁLICO, PARA INSTALAÇÕES EM PEX ÁGUA, DN 16 MM X ½", CONEXÃO POR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</si>
  <si>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</si>
  <si>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</si>
  <si>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</si>
  <si>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</si>
  <si>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CONECTOR FÊMEA, PPR, 25 X 1/2",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</si>
  <si>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</si>
  <si>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</si>
  <si>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CLASSE PN 25, INSTALADO EM RAMAL DE DISTRIBUIÇÃO DE ÁGUA FORNECIMENTO E INSTALAÇÃO. AF_08/2022</t>
  </si>
  <si>
    <t>CONECTOR MACHO, PPR, 25 X 1/2",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</si>
  <si>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</si>
  <si>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</si>
  <si>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CLASSE PN 25, INSTALADO EM RAMAL DE DISTRIBUIÇÃO DE ÁGUA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</si>
  <si>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</si>
  <si>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</si>
  <si>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</si>
  <si>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</si>
  <si>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40 MM, CLASSE PN 25, INSTALADO EM PRUMADA DE ÁGUA FORNECIMENTO E INSTALAÇÃO .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</si>
  <si>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</si>
  <si>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</si>
  <si>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</si>
  <si>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90 GRAUS, PPR, DN 110 MM, CLASSE PN 25, INSTALADO EM PRUMADA DE ÁGUA FORNECIMENTO E INSTALAÇÃO .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</si>
  <si>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</si>
  <si>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</si>
  <si>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</si>
  <si>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</si>
  <si>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40 MM, CLASSE PN 25, INSTALADO EM PRUMADA DE ÁGUA FORNECIMENTO E INSTALAÇÃO .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</si>
  <si>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</si>
  <si>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</si>
  <si>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</si>
  <si>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</si>
  <si>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</si>
  <si>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</si>
  <si>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</si>
  <si>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</si>
  <si>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</si>
  <si>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</si>
  <si>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</si>
  <si>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</si>
  <si>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</si>
  <si>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</si>
  <si>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</si>
  <si>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</si>
  <si>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</si>
  <si>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</si>
  <si>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</si>
  <si>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</si>
  <si>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</si>
  <si>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</si>
  <si>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</si>
  <si>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</si>
  <si>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</si>
  <si>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</si>
  <si>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</si>
  <si>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</si>
  <si>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</si>
  <si>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</si>
  <si>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</si>
  <si>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</si>
  <si>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</si>
  <si>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</si>
  <si>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</si>
  <si>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</si>
  <si>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</si>
  <si>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</si>
  <si>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</si>
  <si>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</si>
  <si>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</si>
  <si>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</si>
  <si>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</si>
  <si>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</si>
  <si>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</si>
  <si>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</si>
  <si>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</si>
  <si>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</si>
  <si>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</si>
  <si>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</si>
  <si>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</si>
  <si>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</si>
  <si>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</si>
  <si>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RALO LINEAR, EM PVC COM GRELHA INOX, JUNTA SOLDÁVEL, FORNECIDO E INSTALADO EM RAMAL DE DESCARGA OU EM RAMAL DE ESGOTO SANITÁRIO.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</si>
  <si>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</si>
  <si>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</si>
  <si>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</si>
  <si>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</si>
  <si>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</si>
  <si>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</si>
  <si>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</si>
  <si>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</si>
  <si>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</si>
  <si>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</si>
  <si>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</si>
  <si>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</si>
  <si>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</si>
  <si>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</si>
  <si>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</si>
  <si>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INSTALADO EM PRUMADA DE ÁGUA - FORNECIMENTO E INSTALAÇÃO. AF_12/2014</t>
  </si>
  <si>
    <t>ADAPTADOR CURTO COM BOLSA E ROSCA PARA REGISTRO, PVC, SOLDÁVEL, DN 85MM X 3, INSTALADO EM PRUMADA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</si>
  <si>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</si>
  <si>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</si>
  <si>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CURVA DE TRANSPOSIÇÃO, PVC, SOLDÁVEL, DN 20MM, INSTALADO EM RAMAL DE DISTRIBUIÇÃO DE ÁGUA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</si>
  <si>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</si>
  <si>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</si>
  <si>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</si>
  <si>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</si>
  <si>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</si>
  <si>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</si>
  <si>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</si>
  <si>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</si>
  <si>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25MM, X 3/4 INSTALADO EM RAMAL DE DISTRIBUIÇÃO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</si>
  <si>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</si>
  <si>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</si>
  <si>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</si>
  <si>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</si>
  <si>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INSTALADO EM RAMAL DE DISTRIBUIÇÃO DE ÁGUA - FORNECIMENTO E INSTALAÇÃO. AF_06/2022</t>
  </si>
  <si>
    <t>LUVA COM ROSCA, PVC, SOLDÁVEL, DN 40MM X 1.1/4, INSTALADO EM PRUMADA DE ÁGUA - FORNECIMENTO E INSTALAÇÃO. AF_06/2022</t>
  </si>
  <si>
    <t>LUVA COM ROSCA, PVC, SOLDÁVEL, DN 50MM X 1.1/2", INSTALADO EM RAMAL DE DISTRIBUIÇÃO DE ÁGUA - FORNECIMENTO E INSTALAÇÃO. AF_06/2022</t>
  </si>
  <si>
    <t>LUVA COM ROSCA, PVC, SOLDÁVEL, DN 50MM X 1.1/2,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</si>
  <si>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</si>
  <si>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</si>
  <si>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</si>
  <si>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</si>
  <si>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60MM, INSTALADO EM PRUMADA DE ÁGUA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</si>
  <si>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</si>
  <si>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</si>
  <si>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</si>
  <si>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</si>
  <si>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</si>
  <si>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</si>
  <si>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</si>
  <si>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</si>
  <si>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</si>
  <si>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</si>
  <si>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</si>
  <si>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</si>
  <si>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</si>
  <si>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</si>
  <si>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</si>
  <si>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</si>
  <si>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</si>
  <si>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</si>
  <si>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</si>
  <si>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</si>
  <si>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</si>
  <si>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</si>
  <si>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</si>
  <si>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</si>
  <si>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</si>
  <si>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</si>
  <si>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</si>
  <si>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SOLDÁVEL E COM ROSCA NA BOLSA CENTRAL, PVC, SOLDÁVEL, DN 20MM X 1/2, INSTALADO EM RAMAL DE DISTRIBUIÇÃO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</si>
  <si>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</si>
  <si>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</si>
  <si>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</si>
  <si>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</si>
  <si>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</si>
  <si>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</si>
  <si>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</si>
  <si>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</si>
  <si>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</si>
  <si>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</si>
  <si>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</si>
  <si>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</si>
  <si>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</si>
  <si>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INSTALADO EM RAMAL DE DISTRIBUIÇÃO DE ÁGUA - FORNECIMENTO E INSTALAÇÃO. AF_06/2022</t>
  </si>
  <si>
    <t>CONECTOR, CPVC, SOLDÁVEL, DN 42MM X 1.1/2, INSTALADO EM PRUMADA DE ÁGUA FORNECIMENTO E INSTALAÇÃO. AF_06/2022</t>
  </si>
  <si>
    <t>CONECTOR, CPVC, SOLDÁVEL, DN22MM X 3/4",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</si>
  <si>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</si>
  <si>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</si>
  <si>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</si>
  <si>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</si>
  <si>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</si>
  <si>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22MM, INSTALADO EM RAMAL DE DISTRIBUIÇÃO DE ÁGUA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</si>
  <si>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</si>
  <si>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</si>
  <si>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</si>
  <si>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</si>
  <si>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</si>
  <si>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</si>
  <si>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</si>
  <si>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</si>
  <si>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</si>
  <si>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22MM, INSTALADO EM RAMAL DE DISTRIBUIÇÃO DE ÁGUA FORNECIMENTO E INSTALAÇÃO. AF_06/2022</t>
  </si>
  <si>
    <t>JOELHO 90 GRAUS, CPVC, SOLDÁVEL, DN 28MM, INSTALADO EM RAMAL DE DISTRIBUIÇÃO DE ÁGUA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</si>
  <si>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</si>
  <si>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</si>
  <si>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</si>
  <si>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</si>
  <si>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</si>
  <si>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</si>
  <si>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</si>
  <si>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</si>
  <si>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</si>
  <si>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</si>
  <si>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</si>
  <si>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</si>
  <si>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</si>
  <si>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</si>
  <si>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</si>
  <si>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</si>
  <si>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</si>
  <si>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</si>
  <si>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</si>
  <si>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</si>
  <si>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</si>
  <si>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</si>
  <si>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INSTALADO EM RAMAL OU SUB-RAMAL DE ÁGUA - FORNECIMENTO E INSTALAÇÃO. AF_06/2022</t>
  </si>
  <si>
    <t>LUVA DE TRANSIÇÃO, CPVC, SOLDÁVEL, DN42MM X 1.1/2", INSTALADO EM RAMAL DE DISTRIBUIÇÃO DE ÁGUA - FORNECIMENTO E INSTALAÇÃO. AF_06/2022</t>
  </si>
  <si>
    <t>LUVA DE TRANSIÇÃO, CPVC, SOLDÁVEL, DN42MM X 1.1/2, INSTALADO EM PRUMADA DE ÁGUA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</si>
  <si>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</si>
  <si>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</si>
  <si>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</si>
  <si>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</si>
  <si>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</si>
  <si>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</si>
  <si>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</si>
  <si>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</si>
  <si>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</si>
  <si>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</si>
  <si>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</si>
  <si>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28 X 22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</si>
  <si>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</si>
  <si>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</si>
  <si>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</si>
  <si>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</si>
  <si>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</si>
  <si>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</si>
  <si>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</si>
  <si>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</si>
  <si>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</si>
  <si>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</si>
  <si>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</si>
  <si>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</si>
  <si>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</si>
  <si>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</si>
  <si>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</si>
  <si>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</si>
  <si>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</si>
  <si>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</si>
  <si>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</si>
  <si>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</si>
  <si>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</si>
  <si>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</si>
  <si>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</si>
  <si>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</si>
  <si>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</si>
  <si>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</si>
  <si>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</si>
  <si>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</si>
  <si>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</si>
  <si>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</si>
  <si>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OU SUB-RAMAL DE ÁGUA FORNECIMENTO E INSTALAÇÃO. AF_06/2022</t>
  </si>
  <si>
    <t>UNIÃO, CPVC, SOLDÁVEL, DN42MM, INSTALADO EM PRUMADA DE ÁGUA FORNECIMENTO E INSTALAÇÃO. AF_06/2022</t>
  </si>
  <si>
    <t>BOX FRONTAL DE CORRER, COM VIDRO TEMPERADO 8 MM, 190X100CM, 1 FOLHA FIXA, 1 FOLHA MÓVEL, PERFIS E FERRAGENS EM ALUMÍNIO. AF_01/2021</t>
  </si>
  <si>
    <t>DIVISORIA (N2) - PAINEL/VIDRO - PAINEL C/ MSO/COMEIA E=35MM - PERFIS SIMPLES ACO GALVANIZADO PINTADO. AF_04/2021</t>
  </si>
  <si>
    <t>DIVISORIA (N2) - PAINEL/VIDRO - PAINEL DE PVC E=35MM - PERFIS SIMPLES ACO GALVANIZADO PINTADO. AF_01/2021</t>
  </si>
  <si>
    <t>DIVISORIA (N2) - PAINEL/VIDRO - PAINEL MDF/VIDRO 6 MM, LINHA 90 MM - PERFIS DE ALUMÍNIO EXTRUDADO. AF_01/2021</t>
  </si>
  <si>
    <t>DIVISORIA (N3) - PAINEL/VIDRO/PAINEL MSO/COMEIA E=35MM - PERFIS SIMPLES ACO GALVANIZADO PINTADO. AF_04/2021</t>
  </si>
  <si>
    <t>DIVISORIA (N3) - PAINEL/VIDRO/PAINEL PVC E=35MM - PERFIS SIMPLES ACO GALVANIZADO PINTADO. AF_01/2021</t>
  </si>
  <si>
    <t>DIVISORIA CEGA (N1) - PAINEL MDF, LINHA 90 MM - PERFIS DE ALUMÍNIO EXTRUDADO. AF_01/2021</t>
  </si>
  <si>
    <t>DIVISORIA CEGA (N1) - PAINEL MSO/COMEIA E=35MM - PERFIS SIMPLES ACO GALVANIZADO PINTADO. AF_04/2021</t>
  </si>
  <si>
    <t>DIVISORIA CEGA (N1) - PAINEL PVC E=35MM - PERFIS SIMPLES ACO GALVANIZADO PINTADO. AF_01/2021</t>
  </si>
  <si>
    <t>DIVISÓRIA (N3) - PAINEL/VIDRO/PAINEL MDF, LINHA 90 MM - PERFIS DE ALUMINIO EXTRUDADO. AF_01/2021</t>
  </si>
  <si>
    <t>DIVISÓRIA EM VIDRO TEMPERADO 10 MM COM PORTA DE CORRER, INCLUSIVE FERRAGENS. AF_01/2021</t>
  </si>
  <si>
    <t>DIVISÓRIA SANITÁRIA, TIPO CABINE, EM PAINÉIS DE PVC, INCLUSIVE ESTRUTURA, PORTA E FERRAGENS. AF_01/2021</t>
  </si>
  <si>
    <t>DIVISÓRIA SANITÁRIA, TIPO CABINE, EM PAINÉIS ESTRUTURAIS TS, INCLUSIVE ESTRUTURA, PORTA E FERRAGENS. AF_01/2021</t>
  </si>
  <si>
    <t>PORTA DE CABINE SANITÁRIA EM VIDRO TEMPERADO 8MM, INCLUSIVE DOBRADIÇAS, BATENTE, TRINCO E CONTRA-TRINCO.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</si>
  <si>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</si>
  <si>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</si>
  <si>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PORTA/PAINEL CEGO PARA DIVISÓRIA (N1) PVC E=35MM, S/ BONECA, INCLUSO BATENTE, TESTEIRO, DOBRADIÇAS E FECHADURA. AF_01/2021</t>
  </si>
  <si>
    <t>PORTA/PAINEL PARA DIVISÓRIA MDF, LINHA 90 MM, *0,80 X 2,10* M - PERFIS DE ALUMINIO EXTRUDADO, INCLUSO PORTAL, BATENTES, DOBRADIÇAS E FECHADURA. AF_01/2021</t>
  </si>
  <si>
    <t>PORTA/VIDRO PARA DIVISÓRIA (N2) - PAINEL C/ MSO/COMEIA E=35MM, S/ BONECA, INCLUSO BATENTE, TESTEIRO, DOBRADIÇAS E FECHADURA. AF_01/2021</t>
  </si>
  <si>
    <t>PORTA/VIDRO PARA DIVISÓRIA (N2) - PAINEL DE PVC E=35MM, S/ BONECA, INCLUSO BATENTE, TESTEIRO, DOBRADIÇAS E FECHADURA. AF_01/2021</t>
  </si>
  <si>
    <t>CURVA 45 GRAUS, EM AÇO, CONEXÃO RANHURADA, DN 80 (3"), INSTALADO EM PRUMADAS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</si>
  <si>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</si>
  <si>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</si>
  <si>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</si>
  <si>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</si>
  <si>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</si>
  <si>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HIDRANTE - FORNECIMENTO E INSTALAÇÃO. AF_10/2020</t>
  </si>
  <si>
    <t>LUVA COM REDUÇÃO, EM AÇO, CONEXÃO SOLDADA, DN 40 X 32 MM (1 1/2" X 1 1/4"), INSTALADO EM REDE DE ALIMENTAÇÃO PARA SPRINKLER - FORNECIMENTO E INSTALAÇÃO. AF_10/2020</t>
  </si>
  <si>
    <t>LUVA COM REDUÇÃO, EM AÇO, CONEXÃO SOLDADA, DN 50 X 40 MM (2 X 1 1/2"), INSTALADO EM PRUMADAS - FORNECIMENTO E INSTALAÇÃO. AF_10/2020</t>
  </si>
  <si>
    <t>TUBO DE AÇO GALVANIZADO COM COSTURA, CLASSE MÉDIA, CONEXÃO ROSQUEADA, DN 25 (1"), INSTALADO EM RAMAIS E SUB-RAMAIS DE GÁS - FORNECIMENTO E INSTALAÇÃO. AF_10/2020</t>
  </si>
  <si>
    <t>TUBO DE AÇO PRETO SEM COSTURA, CLASSE MÉDIA, CONEXÃO SOLDADA, DN 25 (1"), INSTALADO EM RAMAIS E SUB-RAMAIS DE GÁS - FORNECIMENTO E INSTALAÇÃO. AF_10/2020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</si>
  <si>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</si>
  <si>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</si>
  <si>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</si>
  <si>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</si>
  <si>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</si>
  <si>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</si>
  <si>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</si>
  <si>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</si>
  <si>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</si>
  <si>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</si>
  <si>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</si>
  <si>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</si>
  <si>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</si>
  <si>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</si>
  <si>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</si>
  <si>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</si>
  <si>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</si>
  <si>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</si>
  <si>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</si>
  <si>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</si>
  <si>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</si>
  <si>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</si>
  <si>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</si>
  <si>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</si>
  <si>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</si>
  <si>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</si>
  <si>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</si>
  <si>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</si>
  <si>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</si>
  <si>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</si>
  <si>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</si>
  <si>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</si>
  <si>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</si>
  <si>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</si>
  <si>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</si>
  <si>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</si>
  <si>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</si>
  <si>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</si>
  <si>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</si>
  <si>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</si>
  <si>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</si>
  <si>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</si>
  <si>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</si>
  <si>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</si>
  <si>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</si>
  <si>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</si>
  <si>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</si>
  <si>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</si>
  <si>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SPLIT INVERTER, PISO TETO, 18000 BTU/H, CICLO FRIO - FORNECIMENTO E INSTALAÇÃO. AF_11/2021_PSE</t>
  </si>
  <si>
    <t>AR CONDICIONADO SPLIT INVERTER,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</si>
  <si>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</si>
  <si>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</si>
  <si>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18.000 BTU/H, CICLO FRIO - FORNECIMENTO E INSTALAÇÃO. AF_11/2021_PSE</t>
  </si>
  <si>
    <t>AR CONDICIONADO SPLIT ON/OFF, PISO TETO, 24.000 BTU/H, CICLO FRIO - FORNECIMENTO E INSTALAÇÃO. AF_11/2021_PSE</t>
  </si>
  <si>
    <t>AR CONDICIONADO SPLIT ON/OFF, PISO TETO, 36.000 BTU/H, CICLO FRIO - FORNECIMENTO E INSTALAÇÃO. AF_11/2021_PSE</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</si>
  <si>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</si>
  <si>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</si>
  <si>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</si>
  <si>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TUBO EM COBRE FLEXÍVEL, DN 1/2", COM ISOLAMENTO, INSTALADO EM RAMAL DE ALIMENTAÇÃO DE AR CONDICIONADO COM CONDENSADORA CENTRAL - FORNECIMENTO E INSTALAÇÃO. AF_12/2015</t>
  </si>
  <si>
    <t>TUBO EM COBRE FLEXÍVEL, DN 1/2",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</si>
  <si>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</si>
  <si>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1/4", COM ISOLAMENTO, INSTALADO EM RAMAL DE ALIMENTAÇÃO DE AR CONDICIONADO COM CONDENSADORA INDIVIDUAL FORNECIMENTO E INSTALAÇÃO. AF_12/2015</t>
  </si>
  <si>
    <t>TUBO EM COBRE FLEXÍVEL, DN 3/8", COM ISOLAMENTO, INSTALADO EM RAMAL DE ALIMENTAÇÃO DE AR CONDICIONADO COM CONDENSADORA CENTRAL - FORNECIMENTO E INSTALAÇÃO. AF_12/2015</t>
  </si>
  <si>
    <t>TUBO EM COBRE FLEXÍVEL, DN 3/8", COM ISOLAMENTO, INSTALADO EM RAMAL DE ALIMENTAÇÃO DE AR CONDICIONADO COM CONDENSADORA INDIVIDUAL - FORNECIMENTO E INSTALAÇÃO. AF_12/2015</t>
  </si>
  <si>
    <t>TUBO EM COBRE FLEXÍVEL, DN 5/8", COM ISOLAMENTO, INSTALADO EM RAMAL DE ALIMENTAÇÃO DE AR CONDICIONADO COM CONDENSADORA CENTRAL FORNECIMENTO E INSTALAÇÃO. AF_12/2015</t>
  </si>
  <si>
    <t>TUBO EM COBRE FLEXÍVEL, DN 5/8", COM ISOLAMENTO, INSTALADO EM RAMAL DE ALIMENTAÇÃO DE AR CONDICIONADO COM CONDENSADORA INDIVIDUAL - FORNECIMENTO E INSTALAÇÃO. AF_12/2015</t>
  </si>
  <si>
    <t>CONECTOR EM BRONZE/LATÃO, DN 15 MM X 1/2", SEM ANEL DE SOLDA, BOLSA X ROSCA F, INSTALADO EM RAMAL E SUB-RAMAL DE GÁS COMBUSTÍVEL - FORNECIMENTO E INSTALAÇÃO. AF_04/2022</t>
  </si>
  <si>
    <t>CONECTOR EM BRONZE/LATÃO, DN 15 MM X 1/2", SEM ANEL DE SOLDA, BOLSA X ROSCA F, INSTALADO EM RAMAL E SUB-RAMAL DE GÁS MEDICINAL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</si>
  <si>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</si>
  <si>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</si>
  <si>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CONECTOR EM BRONZE/LATÃO, DN 28 MM X 1/2", SEM ANEL DE SOLDA, BOLSA X ROSCA F,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</si>
  <si>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</si>
  <si>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BRONZE/LATÃO, DN 15 MM X 1/2", 90 GRAUS, SEM ANEL DE SOLDA, BOLSA X ROSCA F, INSTALADO EM RAMAL E SUB-RAMAL DE GÁS MEDICINAL - FORNECIMENTO E INSTALAÇÃO. AF_04/2022</t>
  </si>
  <si>
    <t>COTOVELO EM BRONZE/LATÃO, DN 22 MM X 1/2", 90 GRAUS, SEM ANEL DE SOLDA, BOLSA X ROSCA F, INSTALADO EM RAMAL E SUB-RAMAL DE GÁS COMBUSTÍVEL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</si>
  <si>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</si>
  <si>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COMBUSTÍVEL - FORNECIMENTO E INSTALAÇÃO. AF_04/2022</t>
  </si>
  <si>
    <t>COTOVELO EM BRONZE/LATÃO, DN 22 MM X 3/4", 90 GRAUS, SEM ANEL DE SOLDA, BOLSA X ROSCA F, INSTALADO EM RAMAL E SUB-RAMAL DE GÁS MEDICINAL - FORNECIMENTO E INSTALAÇÃO. AF_04/2022</t>
  </si>
  <si>
    <t>COTOVELO EM COBRE, DN 15 MM, 90 GRAUS, SEM ANEL DE SOLDA, INSTALADO EM RAMAL DE DISTRIBUIÇÃO FORNECIMENTO E INSTALAÇÃO. AF_04/2022</t>
  </si>
  <si>
    <t>CURVA EM COBRE, DN 35 MM, 45 GRAUS, SEM ANEL DE SOLDA, BOLSA X BOLSA, INSTALADO EM PRUMADA DE HIDRÁULICA PREDIAL - FORNECIMENTO E INSTALAÇÃO. AF_04/2022</t>
  </si>
  <si>
    <t>LUVA PASSANTE EM COBRE, DN 28 MM, SEM ANEL DE SOLDA, INSTALADO EM RAMAL E SUB-RAMAL DE HIDRÁULICA PREDIAL - FORNECIMENTO E INSTALAÇÃO. AF_04/2022</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</si>
  <si>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</si>
  <si>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</si>
  <si>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</si>
  <si>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</si>
  <si>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</si>
  <si>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</si>
  <si>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</si>
  <si>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</si>
  <si>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</si>
  <si>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</si>
  <si>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</si>
  <si>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</si>
  <si>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</si>
  <si>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</si>
  <si>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</si>
  <si>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</si>
  <si>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</si>
  <si>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</si>
  <si>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</si>
  <si>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</si>
  <si>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</si>
  <si>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</si>
  <si>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</si>
  <si>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</si>
  <si>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</si>
  <si>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</si>
  <si>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</si>
  <si>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</si>
  <si>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</si>
  <si>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</si>
  <si>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</si>
  <si>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</si>
  <si>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</si>
  <si>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</si>
  <si>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</si>
  <si>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</si>
  <si>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</si>
  <si>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</si>
  <si>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</si>
  <si>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</si>
  <si>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 PRÉ-MOLDADA UNIDIRECIONAL, BIAPOIADA, ENCHIMENTO EM CERÂMICA, VIGOTA PROTENDIDA, ALTURA TOTAL DA LAJE (ENCHIMENTO+CAPA) = (12+4). AF_11/2020</t>
  </si>
  <si>
    <t>LAJE PRÉ-MOLDADA UNIDIRECIONAL, BIAPOIADA, ENCHIMENTO EM CERÂMICA, VIGOTA PROTENDIDA, ALTURA TOTAL DA LAJE (ENCHIMENTO+CAPA) = (16+4). AF_11/2020</t>
  </si>
  <si>
    <t>LAJE PRÉ-MOLDADA UNIDIRECIONAL, BIAPOIADA, ENCHIMENTO EM CERÂMICA, VIGOTA PROTENDIDA, ALTURA TOTAL DA LAJE (ENCHIMENTO+CAPA) = (20+5). AF_11/2020</t>
  </si>
  <si>
    <t>LAJE PRÉ-MOLDADA UNIDIRECIONAL, BIAPOIADA, ENCHIMENTO EM CERÂMICA, VIGOTA PROTENDIDA,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</si>
  <si>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</si>
  <si>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</si>
  <si>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</si>
  <si>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CERÂMICA, VIGOTA TRELIÇADA,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</si>
  <si>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</si>
  <si>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(16+4). AF_11/2020</t>
  </si>
  <si>
    <t>LAJE PRÉ-MOLDADA UNIDIRECIONAL, BIAPOIADA, ENCHIMENTO EM EPS, VIGOTA PROTENDIDA, ALTURA TOTAL DA LAJE (ENCHIMENTO+CAPA) = (20+5). AF_11/2020</t>
  </si>
  <si>
    <t>LAJE PRÉ-MOLDADA UNIDIRECIONAL, BIAPOIADA, ENCHIMENTO EM EPS, VIGOTA PROTENDIDA,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</si>
  <si>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</si>
  <si>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</si>
  <si>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</si>
  <si>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EPS, VIGOTA TRELIÇADA, ALTURA TOTAL DA LAJE (ENCHIMENTO+CAPA) = (8+4). AF_11/2020</t>
  </si>
  <si>
    <t>LAJE PRÉ-MOLDADA UNIDIRECIONAL, BIAPOIADA, PARA FORRO, ENCHIMENTO EM CERÂMICA, VIGOTA CONVENCIONAL, ALTURA TOTAL DA LAJE (ENCHIMENTO+CAPA) = (8+3). AF_11/2020</t>
  </si>
  <si>
    <t>LAJE PRÉ-MOLDADA UNIDIRECIONAL, BIAPOIADA, PARA PISO, ENCHIMENTO EM CERÂMICA, VIGOTA CONVENCIONAL, ALTURA TOTAL DA LAJE (ENCHIMENTO+CAPA) = (8+4). AF_11/2020</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</si>
  <si>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</si>
  <si>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</si>
  <si>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</si>
  <si>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</si>
  <si>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</si>
  <si>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</si>
  <si>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</si>
  <si>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</si>
  <si>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</si>
  <si>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</si>
  <si>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</si>
  <si>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</si>
  <si>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</si>
  <si>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COLAR DE TOMADA, FERRO FUNDIDO, COM PARAFUSOS, DN 50 MM X 3/4", PARA LIGAÇÃO PREDIAL DE ÁGUA. AF_06/2022</t>
  </si>
  <si>
    <t>COLAR TOMADA EM FERRO FUNDIDO, COM PARAFUSOS, SAIDA COM ROSCA, DN 75 MM X 3/4", PARA LIGACAO PREDIAL DE AGUA. AF_06/2022</t>
  </si>
  <si>
    <t>REGISTRO ESFERA, LATÃO NIQUELADO, COM ROSCA, 3/4", PARA LIGAÇÃO PREDIAL DE ÁGUA.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</si>
  <si>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</si>
  <si>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</si>
  <si>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</si>
  <si>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</si>
  <si>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</si>
  <si>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</si>
  <si>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LIMPEZA DE PISO UTILIZANDO DETERGENTE NEUTRO E ESCOVAÇÃO . AF_04/2019</t>
  </si>
  <si>
    <t>CURSO DE CAPACITAÇÃO PARA INSTALADOR DE PISO ELEVADO (ENCARGOS COMPLEMENTARES) - HORISTA</t>
  </si>
  <si>
    <t>CURSO DE CAPACITAÇÃO PARA MONTADOR DE FÔRMAS DO SISTEMA DE PAREDES DE CONCRETO (ENCARGOS COMPLEMENTARES) - HORISTA</t>
  </si>
  <si>
    <t>CURSO DE CAPACITAÇÃO PARA MONTADOR DE TUBO AÇO/EQUIPAMENTOS (ENCARGOS COMPLEMENTARES) - HORISTA</t>
  </si>
  <si>
    <t>CURSO DE CAPACITAÇÃO PARA MOTORISTA DE CAMINHÃO (ENCARGOS COMPLEMENTARES) - MENSALISTA</t>
  </si>
  <si>
    <t>CURSO DE CAPACITAÇÃO PARA SOLDADOR A (PARA SOLDA A SER TESTADA COM RAIOS X) (ENCARGOS COMPLEMENTARES) - HORISTA</t>
  </si>
  <si>
    <t>INSTALADOR DE PISO ELEVADO COM ENCARGOS COMPLEMENTARES</t>
  </si>
  <si>
    <t>MONTADOR DE FÔRMAS DO SISTEMA DE PAREDES DE CONCRETO COM ENCARGOS COMPLEMENTARES</t>
  </si>
  <si>
    <t>MOTORISTA DE VEÍCULO LEVE COM ENCARGOS COMPLEMENTARES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</si>
  <si>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</si>
  <si>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</si>
  <si>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</si>
  <si>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</si>
  <si>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</si>
  <si>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</si>
  <si>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</si>
  <si>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</si>
  <si>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</si>
  <si>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</si>
  <si>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</si>
  <si>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</si>
  <si>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ACABAMENTO MONOCOMANDO PARA CHUVEIRO - FORNECIMENTO E INSTALAÇÃO. AF_01/2020</t>
  </si>
  <si>
    <t>ASSENTO SANITÁRIO PARA PCD - FORNECIMENTO E INSTALACAO. AF_01/2020</t>
  </si>
  <si>
    <t>BANCADA GRANITO CINZA 150 X 60 CM, COM CUBA DE EMBUTIR DE AÇO, VÁLVULA AMERICANA EM METAL, SIFÃO FLEXÍVEL EM PVC, ENGATE FLEXÍVEL 30 CM, TORNEIRA CROMADA LONGA, DE PAREDE, 1/2" OU 3/4", P/ COZINHA, PADRÃO POPULAR - FORNEC. E INSTALAÇÃO. AF_01/2020</t>
  </si>
  <si>
    <t>BANCADA GRANITO CINZA, 50 X 60 CM, INCL. CUBA DE EMBUTIR OVAL LOUÇA BRANCA 35 X 50 CM, VÁLVULA METAL CROMADO, SIFÃO FLEXÍVEL PVC, ENGATE 30 CM FLEXÍVEL PLÁSTICO E TORNEIRA CROMADA DE MESA,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</si>
  <si>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</si>
  <si>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</si>
  <si>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</si>
  <si>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</si>
  <si>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</si>
  <si>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</si>
  <si>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</si>
  <si>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</si>
  <si>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CHUVEIRO ELÉTRICO COMUM CORPO PLÁSTICO, TIPO DUCHA - FORNECIMENTO E INSTALAÇÃO. AF_01/2020</t>
  </si>
  <si>
    <t>ENGATE FLEXÍVEL EM INOX, 1/2 X 30CM - FORNECIMENTO E INSTALAÇÃO. AF_01/2020</t>
  </si>
  <si>
    <t>ENGATE FLEXÍVEL EM INOX, 1/2 X 40CM - FORNECIMENTO E INSTALAÇÃO. AF_01/2020</t>
  </si>
  <si>
    <t>ENGATE FLEXÍVEL EM PLÁSTICO BRANCO, 1/2" X 30CM - FORNECIMENTO E INSTALAÇÃO. AF_01/2020</t>
  </si>
  <si>
    <t>ENGATE FLEXÍVEL EM PLÁSTICO BRANCO, 1/2" X 40CM - FORNECIMENTO E INSTALAÇÃO. AF_01/2020</t>
  </si>
  <si>
    <t>MANOPLA E CANOPLA CROMADA - FORNECIMENTO E INSTALAÇÃO. AF_01/2020</t>
  </si>
  <si>
    <t>MICTÓRIO SIFONADO LOUÇA BRANCA - PADRÃO MÉDIO - FORNECIMENTO E INSTALAÇÃO. AF_01/2020</t>
  </si>
  <si>
    <t>MICTÓRIO SIFONADO LOUÇA BRANCA PARA ENTRADA DE ÁGUA EMBUTIDA - PADRÃO ALTO - FORNECIMENTO E INSTALAÇÃO. AF_01/2020</t>
  </si>
  <si>
    <t>SIFÃO DO TIPO FLEXÍVEL EM PVC 1 X 1.1/2 - FORNECIMENTO E INSTALAÇÃO. AF_01/2020</t>
  </si>
  <si>
    <t>SIFÃO DO TIPO GARRAFA EM METAL CROMADO 1 X 1.1/2" - FORNECIMENTO E INSTALAÇÃO. AF_01/2020</t>
  </si>
  <si>
    <t>SIFÃO DO TIPO GARRAFA/COPO EM PVC 1.1/4 X 1.1/2" - FORNECIMENTO E INSTALAÇÃO. AF_01/2020</t>
  </si>
  <si>
    <t>TANQUE DE MÁRMORE SINTÉTICO COM COLUNA, 22L OU EQUIVALENTE FORNECIMENTO E INSTALAÇÃO. AF_01/2020</t>
  </si>
  <si>
    <t>TORNEIRA CROMADA 1/2" OU 3/4" PARA TANQUE, PADRÃO MÉDIO - FORNECIMENTO E INSTALAÇÃO. AF_01/2020</t>
  </si>
  <si>
    <t>TORNEIRA CROMADA 1/2" OU 3/4" PARA TANQUE, PADRÃO POPULAR - FORNECIMENTO E INSTALAÇÃO. AF_01/2020</t>
  </si>
  <si>
    <t>TORNEIRA CROMADA DE MESA, 1/2" OU 3/4", PARA LAVATÓRIO, PADRÃO MÉDIO - FORNECIMENTO E INSTALAÇÃO. AF_01/2020</t>
  </si>
  <si>
    <t>TORNEIRA CROMADA DE MESA, 1/2" OU 3/4", PARA LAVATÓRIO, PADRÃO POPULAR - FORNECIMENTO E INSTALAÇÃO. AF_01/2020</t>
  </si>
  <si>
    <t>TORNEIRA CROMADA LONGA, DE PAREDE, 1/2" OU 3/4", PARA PIA DE COZINHA, PADRÃO POPULAR - FORNECIMENTO E INSTALAÇÃO. AF_01/2020</t>
  </si>
  <si>
    <t>TORNEIRA CROMADA TUBO MÓVEL, DE MESA, 1/2" OU 3/4", PARA PIA DE COZINHA, PADRÃO ALTO - FORNECIMENTO E INSTALAÇÃO. AF_01/2020</t>
  </si>
  <si>
    <t>TORNEIRA CROMADA TUBO MÓVEL, DE PAREDE, 1/2" OU 3/4", PARA PIA DE COZINHA, PADRÃO MÉDIO - FORNECIMENTO E INSTALAÇÃO. AF_01/2020</t>
  </si>
  <si>
    <t>TORNEIRA PLÁSTICA 3/4" PARA TANQUE - FORNECIMENTO E INSTALAÇÃO. AF_01/2020</t>
  </si>
  <si>
    <t>VASO SANITARIO SIFONADO CONVENCIONAL COM LOUÇA BRANCA - FORNECIMENTO E INSTALAÇÃO. AF_01/2020</t>
  </si>
  <si>
    <t>VASO SANITARIO SIFONADO CONVENCIONAL COM LOUÇA BRANCA, INCLUSO CONJUNTO DE LIGAÇÃO PARA BACIA SANITÁRIA AJUSTÁVEL - FORNECIMENTO E INSTALAÇÃO. AF_01/2020</t>
  </si>
  <si>
    <t>VASO SANITARIO SIFONADO CONVENCIONAL PARA PCD SEM FURO FRONTAL COM LOUÇA BRANCA SEM ASSENTO - FORNECIMENTO E INSTALAÇÃO. AF_01/2020</t>
  </si>
  <si>
    <t>VASO SANITÁRIO SIFONADO COM CAIXA ACOPLADA LOUÇA BRANCA - PADRÃO MÉDIO, INCLUSO ENGATE FLEXÍVEL EM METAL CROMADO, 1/2 X 40CM - FORNECIMENTO E INSTALAÇÃO. AF_01/2020</t>
  </si>
  <si>
    <t>VASO SANITÁRIO SIFONADO COM CAIXA ACOPLADA LOUÇA BRANCA, INCLUSO ENGATE FLEXÍVEL EM PLÁSTICO BRANCO, 1/2 X 40CM - FORNECIMENTO E INSTALAÇÃO. AF_01/2020</t>
  </si>
  <si>
    <t>VÁLVULA EM METAL CROMADO 1.1/2" X 1.1/2" PARA TANQUE OU LAVATÓRIO, COM OU SEM LADRÃO - FORNECIMENTO E INSTALAÇÃO. AF_01/2020</t>
  </si>
  <si>
    <t>VÁLVULA EM METAL CROMADO TIPO AMERICANA 3.1/2" X 1.1/2" PARA PIA - FORNECIMENTO E INSTALAÇÃO. AF_01/2020</t>
  </si>
  <si>
    <t>VÁLVULA EM PLÁSTICO 1" PARA PIA, TANQUE OU LAVATÓRIO, COM OU SEM LADRÃO - FORNECIMENTO E INSTALAÇÃO. AF_01/2020</t>
  </si>
  <si>
    <t>VÁLVULA EM PLÁSTICO CROMADO TIPO AMERICANA 3.1/2" X 1.1/2" SEM ADAPTADOR PARA PIA - FORNECIMENTO E INSTALAÇÃO. AF_01/2020</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</si>
  <si>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</si>
  <si>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</si>
  <si>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</si>
  <si>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</si>
  <si>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</si>
  <si>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</si>
  <si>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</si>
  <si>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</si>
  <si>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</si>
  <si>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</si>
  <si>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</si>
  <si>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</si>
  <si>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</si>
  <si>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</si>
  <si>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</si>
  <si>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</si>
  <si>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</si>
  <si>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</si>
  <si>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</si>
  <si>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</si>
  <si>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</si>
  <si>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</si>
  <si>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</si>
  <si>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</si>
  <si>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</si>
  <si>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</si>
  <si>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</si>
  <si>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</si>
  <si>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</si>
  <si>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</si>
  <si>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</si>
  <si>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</si>
  <si>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MECÂNICA COM BETONEIRA 400 L, APLICADA COM PROJETOR TIPO CANEQUINHA EM SUPERFÍCIES INTERNAS DA SACADA, ESPESSURA DE 25 MM, SEM USO DE TELA METÁLICA. AF_08/2022</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</si>
  <si>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</si>
  <si>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</si>
  <si>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</si>
  <si>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</si>
  <si>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</si>
  <si>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</si>
  <si>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</si>
  <si>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</si>
  <si>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</si>
  <si>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</si>
  <si>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</si>
  <si>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</si>
  <si>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</si>
  <si>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</si>
  <si>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</si>
  <si>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</si>
  <si>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</si>
  <si>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</si>
  <si>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</si>
  <si>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</si>
  <si>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</si>
  <si>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</si>
  <si>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</si>
  <si>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</si>
  <si>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</si>
  <si>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</si>
  <si>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</si>
  <si>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</si>
  <si>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</si>
  <si>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</si>
  <si>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</si>
  <si>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</si>
  <si>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</si>
  <si>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</si>
  <si>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</si>
  <si>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</si>
  <si>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</si>
  <si>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</si>
  <si>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</si>
  <si>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</si>
  <si>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</si>
  <si>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</si>
  <si>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</si>
  <si>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</si>
  <si>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</si>
  <si>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</si>
  <si>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</si>
  <si>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</si>
  <si>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</si>
  <si>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</si>
  <si>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</si>
  <si>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 E DIMENSÕES 9 CM X 78,5 CM, COM PINTURA ELETROSTÁTICA, SOBRE PISO DE CONCRETO EXISTENTE. AF_11/2021</t>
  </si>
  <si>
    <t>INSTALAÇÃO DE BALIZADOR METÁLICO, MODELO OLEGÁRIO, EM TUBO DE AÇO GALVANIZADO ESPESSURA 3"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</si>
  <si>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</si>
  <si>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</si>
  <si>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</si>
  <si>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</si>
  <si>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</si>
  <si>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</si>
  <si>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</si>
  <si>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</si>
  <si>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</si>
  <si>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</si>
  <si>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</si>
  <si>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</si>
  <si>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</si>
  <si>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</si>
  <si>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PRÉ-FABRICADA DE CONCRETO, VOLUME MÍNIMO DE 120 L. AF_11/2021</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</si>
  <si>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</si>
  <si>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</si>
  <si>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</si>
  <si>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</si>
  <si>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</si>
  <si>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</si>
  <si>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</si>
  <si>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</si>
  <si>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</si>
  <si>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</si>
  <si>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</si>
  <si>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</si>
  <si>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</si>
  <si>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</si>
  <si>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</si>
  <si>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</si>
  <si>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</si>
  <si>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</si>
  <si>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</si>
  <si>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</si>
  <si>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</si>
  <si>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</si>
  <si>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</si>
  <si>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</si>
  <si>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</si>
  <si>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</si>
  <si>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</si>
  <si>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</si>
  <si>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</si>
  <si>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</si>
  <si>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</si>
  <si>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</si>
  <si>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</si>
  <si>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</si>
  <si>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</si>
  <si>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</si>
  <si>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</si>
  <si>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</si>
  <si>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</si>
  <si>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</si>
  <si>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</si>
  <si>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</si>
  <si>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</si>
  <si>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</si>
  <si>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</si>
  <si>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</si>
  <si>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</si>
  <si>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</si>
  <si>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</si>
  <si>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</si>
  <si>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</si>
  <si>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</si>
  <si>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</si>
  <si>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</si>
  <si>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</si>
  <si>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</si>
  <si>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</si>
  <si>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</si>
  <si>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</si>
  <si>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</si>
  <si>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</si>
  <si>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</si>
  <si>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</si>
  <si>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</si>
  <si>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</si>
  <si>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</si>
  <si>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</si>
  <si>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</si>
  <si>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</si>
  <si>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</si>
  <si>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</si>
  <si>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</si>
  <si>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</si>
  <si>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</si>
  <si>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</si>
  <si>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</si>
  <si>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</si>
  <si>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</si>
  <si>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</si>
  <si>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</si>
  <si>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</si>
  <si>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</si>
  <si>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</si>
  <si>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</si>
  <si>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</si>
  <si>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</si>
  <si>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</si>
  <si>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</si>
  <si>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</si>
  <si>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</si>
  <si>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</si>
  <si>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</si>
  <si>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</si>
  <si>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</si>
  <si>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</si>
  <si>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</si>
  <si>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</si>
  <si>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</si>
  <si>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</si>
  <si>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</si>
  <si>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</si>
  <si>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</si>
  <si>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</si>
  <si>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</si>
  <si>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</si>
  <si>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</si>
  <si>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</si>
  <si>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</si>
  <si>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</si>
  <si>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</si>
  <si>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</si>
  <si>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</si>
  <si>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</si>
  <si>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</si>
  <si>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</si>
  <si>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</si>
  <si>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</si>
  <si>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</si>
  <si>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</si>
  <si>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</si>
  <si>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</si>
  <si>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</si>
  <si>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</si>
  <si>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</si>
  <si>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</si>
  <si>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</si>
  <si>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</si>
  <si>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</si>
  <si>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</si>
  <si>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</si>
  <si>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</si>
  <si>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</si>
  <si>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</si>
  <si>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</si>
  <si>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</si>
  <si>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</si>
  <si>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</si>
  <si>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</si>
  <si>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</si>
  <si>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</si>
  <si>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</si>
  <si>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</si>
  <si>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</si>
  <si>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</si>
  <si>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</si>
  <si>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</si>
  <si>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</si>
  <si>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</si>
  <si>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</si>
  <si>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</si>
  <si>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</si>
  <si>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</si>
  <si>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</si>
  <si>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</si>
  <si>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</si>
  <si>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</si>
  <si>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</si>
  <si>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</si>
  <si>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</si>
  <si>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</si>
  <si>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</si>
  <si>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</si>
  <si>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</si>
  <si>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</si>
  <si>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</si>
  <si>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</si>
  <si>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</si>
  <si>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</si>
  <si>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</si>
  <si>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</si>
  <si>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</si>
  <si>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</si>
  <si>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</si>
  <si>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PAVIMENTO EM PARALELEPÍPEDOS, REJUNTAMENTO COM PEDRISCO E EMULSÃO ASFÁLTICA. AF_05/2020</t>
  </si>
  <si>
    <t>EXECUÇÃO DE PAVIMENTO EM PEDRAS POLIÉDRICAS, REJUNTAMENTO COM PEDRISCO E EMULSÃO ASFÁLTICA. AF_05/2020</t>
  </si>
  <si>
    <t>EXECUÇÃO DE PASSEIO COM PLACAS DE CONCRETO PERMEÁVEL (DRENANTE), PRÉ-FABRICADAS, DE 40 X 40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</si>
  <si>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</si>
  <si>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</si>
  <si>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</si>
  <si>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</si>
  <si>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</si>
  <si>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</si>
  <si>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</si>
  <si>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</si>
  <si>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</si>
  <si>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</si>
  <si>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</si>
  <si>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</si>
  <si>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</si>
  <si>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</si>
  <si>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</si>
  <si>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</si>
  <si>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</si>
  <si>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</si>
  <si>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</si>
  <si>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</si>
  <si>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</si>
  <si>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</si>
  <si>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</si>
  <si>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</si>
  <si>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</si>
  <si>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</si>
  <si>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</si>
  <si>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</si>
  <si>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</si>
  <si>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</si>
  <si>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</si>
  <si>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</si>
  <si>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</si>
  <si>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</si>
  <si>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</si>
  <si>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</si>
  <si>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</si>
  <si>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</si>
  <si>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</si>
  <si>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</si>
  <si>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</si>
  <si>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</si>
  <si>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</si>
  <si>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</si>
  <si>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</si>
  <si>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</si>
  <si>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</si>
  <si>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</si>
  <si>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</si>
  <si>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</si>
  <si>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</si>
  <si>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</si>
  <si>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</si>
  <si>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</si>
  <si>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</si>
  <si>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</si>
  <si>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</si>
  <si>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</si>
  <si>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</si>
  <si>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</si>
  <si>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</si>
  <si>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</si>
  <si>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</si>
  <si>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</si>
  <si>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</si>
  <si>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</si>
  <si>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</si>
  <si>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</si>
  <si>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</si>
  <si>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</si>
  <si>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</si>
  <si>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</si>
  <si>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</si>
  <si>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</si>
  <si>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</si>
  <si>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</si>
  <si>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</si>
  <si>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</si>
  <si>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</si>
  <si>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</si>
  <si>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</si>
  <si>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</si>
  <si>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</si>
  <si>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</si>
  <si>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</si>
  <si>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</si>
  <si>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</si>
  <si>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</si>
  <si>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</si>
  <si>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</si>
  <si>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</si>
  <si>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</si>
  <si>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</si>
  <si>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</si>
  <si>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</si>
  <si>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</si>
  <si>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</si>
  <si>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</si>
  <si>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</si>
  <si>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</si>
  <si>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</si>
  <si>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</si>
  <si>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</si>
  <si>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</si>
  <si>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</si>
  <si>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</si>
  <si>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</si>
  <si>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</si>
  <si>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</si>
  <si>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</si>
  <si>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</si>
  <si>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</si>
  <si>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</si>
  <si>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</si>
  <si>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</si>
  <si>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</si>
  <si>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</si>
  <si>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</si>
  <si>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</si>
  <si>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</si>
  <si>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</si>
  <si>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</si>
  <si>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</si>
  <si>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</si>
  <si>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</si>
  <si>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</si>
  <si>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</si>
  <si>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</si>
  <si>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</si>
  <si>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</si>
  <si>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</si>
  <si>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</si>
  <si>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</si>
  <si>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EMASSAMENTO COM MASSA LÁTEX, APLICAÇÃO EM PAREDE, DUAS DEMÃOS,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</si>
  <si>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</si>
  <si>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</si>
  <si>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TETO, UMA DEMÃO, LIXAMENTO MECANIZADO. AF_04/2023</t>
  </si>
  <si>
    <t>FUNDO SELADOR ACRÍLICO, APLICAÇÃO MECÂNICA EM PAREDE, UMA DEMÃO. AF_04/2023</t>
  </si>
  <si>
    <t>FUNDO SELADOR ACRÍLICO, APLICAÇÃO MECÂNICA EM TETO, UMA DEMÃO. AF_04/2023</t>
  </si>
  <si>
    <t>PINTURA LÁTEX ACRÍLICA ECONÔMICA, APLICAÇÃO MECÂNICA EM PAREDES, DUAS DEMÃOS. AF_04/2023</t>
  </si>
  <si>
    <t>PINTURA LÁTEX ACRÍLICA ECONÔMICA, APLICAÇÃO MECÂNICA EM TETO, DUAS DEMÃOS. AF_04/2023</t>
  </si>
  <si>
    <t>PINTURA FUNDO NIVELADOR ACRÍLICO BRANCO EM MADEIRA. AF_01/2021</t>
  </si>
  <si>
    <t>PINTURA FUNDO NIVELADOR ALQUÍDICO INCOLOR EM MADEIRA. AF_01/2021</t>
  </si>
  <si>
    <t>PINTURA FUNDO NIVELADOR POLIURETÂNICO BRANCO EM MADEIRA. AF_01/2021</t>
  </si>
  <si>
    <t>PINTURA FUNDO NIVELADOR POLIURETÂNICO INCOLOR EM MADEIRA.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</si>
  <si>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</si>
  <si>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</si>
  <si>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</si>
  <si>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</si>
  <si>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</si>
  <si>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</si>
  <si>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</si>
  <si>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</si>
  <si>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</si>
  <si>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</si>
  <si>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</si>
  <si>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</si>
  <si>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</si>
  <si>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</si>
  <si>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</si>
  <si>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</si>
  <si>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</si>
  <si>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PINTURA DE DEMARCAÇÃO DE VAGA COM TINTA ACRÍLICA, E = 10 CM, APLICAÇÃO MECÂNICA COM DEMARCADORA A TRAÇÃO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</si>
  <si>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</si>
  <si>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</si>
  <si>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</si>
  <si>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</si>
  <si>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</si>
  <si>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</si>
  <si>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NÚMEROS E LETRAS PARA SINALIZAÇÃO HORIZONTAL, ALTURA 100 MM, APLICADOR SPRAY E MOLDE PLÁSTICO. AF_05/2021</t>
  </si>
  <si>
    <t>PINTURA DE PISO COM TINTA ACRÍLICA, APLICAÇÃO MECÂNICA, 2 DEMÃOS, INCLUSO FUNDO PREPARADOR. AF_05/2021</t>
  </si>
  <si>
    <t>PINTURA DE PISO COM TINTA EPÓXI, APLICAÇÃO MECÂNICA, 2 DEMÃOS. AF_05/2021</t>
  </si>
  <si>
    <t>PINTURA DE PISO DE PEDRAS DECORATIVAS COM VERNIZ DE POLIURETANO FOSCO, APLICAÇÃO MANUAL, 3 DEMÃOS. AF_05/2021</t>
  </si>
  <si>
    <t>PINTURA DE SÍMBOLO "BICICLETA" COM TINTA ACRÍLICA, UTILIZAÇÃO DE MOLDE PLÁSTICO E APLICAÇÃO MECÂNICA, 150X60 CM. AF_05/2021</t>
  </si>
  <si>
    <t>PINTURA DE SÍMBOLO "DEFICIENTE FÍSICO" COM TINTA ACRÍLICA, UTILIZAÇÃO DE MOLDE PLÁSTICO E APLICAÇÃO MECÂNICA, 120X120 CM. AF_05/2021</t>
  </si>
  <si>
    <t>PINTURA DE SÍMBOLO "GESTANTE" COM TINTA ACRÍLICA, UTILIZAÇÃO DE MOLDE PLÁSTICO E APLICAÇÃO MECÂNICA, 120X120 CM. AF_05/2021</t>
  </si>
  <si>
    <t>PINTURA DE SÍMBOLO "IDOSO" COM TINTA ACRÍLICA, UTILIZAÇÃO DE MOLDE PLÁSTICO E APLICAÇÃO MECÂNICA, 120X120 CM. AF_05/2021</t>
  </si>
  <si>
    <t>PINTURA DE SÍMBOLO "PEDESTRE" COM TINTA ACRÍLICA, UTILIZAÇÃO DE MOLDE PLÁSTICO E APLICAÇÃO MECÂNICA, 130X90 CM. AF_05/2021</t>
  </si>
  <si>
    <t>ACABAMENTO PARA PISO EM TACO DE MADEIRA. AF_09/2020</t>
  </si>
  <si>
    <t>PISO ELEVADO COM ESTRUTURA EM AÇO, COMPOSTO SOMENTE POR PEDESTAIS. AF_09/2020</t>
  </si>
  <si>
    <t>PISO ELEVADO COM ESTRUTURA EM PLÁSTICO, COM REVESTIMENTO EM PORCELANATO. AF_09/2020</t>
  </si>
  <si>
    <t>PISO ELEVADO COM ESTRUTURA EM PLÁSTICO, PARA RECEBER REVESTIMENTO TEXTIL. AF_09/2020</t>
  </si>
  <si>
    <t>PISO EM PEDRA ASSENTADO SOBRE ARGAMASSA 1:3 (CIMENTO E AREIA). AF_09/2020</t>
  </si>
  <si>
    <t>PISO LAMINADO EM AMBIENTES INTERNOS. AF_09/2020</t>
  </si>
  <si>
    <t>PISO PODOTÁTIL, DIRECIONAL OU ALERTA, SOLIDARIZADO AO PISO EXISTENTE (ELEMENTOS DISCRETOS). AF_05/2020</t>
  </si>
  <si>
    <t>PISO VINÍLICO FLEXÍVEL EM MANTA, PADRÃO LISO, ESPESSURA 2 MM, FIXADO COM COLA. AF_09/2020</t>
  </si>
  <si>
    <t>RODAPÉ VINÍLICO FLEXÍVEL EM MANTA, ALTURA 10 CM. AF_09/2020</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</si>
  <si>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</si>
  <si>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</si>
  <si>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</si>
  <si>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</si>
  <si>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</si>
  <si>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</si>
  <si>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</si>
  <si>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</si>
  <si>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</si>
  <si>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</si>
  <si>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</si>
  <si>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</si>
  <si>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</si>
  <si>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</si>
  <si>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</si>
  <si>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</si>
  <si>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</si>
  <si>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</si>
  <si>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</si>
  <si>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</si>
  <si>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</si>
  <si>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</si>
  <si>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</si>
  <si>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</si>
  <si>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</si>
  <si>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</si>
  <si>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</si>
  <si>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</si>
  <si>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</si>
  <si>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</si>
  <si>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</si>
  <si>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</si>
  <si>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</si>
  <si>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</si>
  <si>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</si>
  <si>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</si>
  <si>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</si>
  <si>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</si>
  <si>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</si>
  <si>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</si>
  <si>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</si>
  <si>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</si>
  <si>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</si>
  <si>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</si>
  <si>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</si>
  <si>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</si>
  <si>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</si>
  <si>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</si>
  <si>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</si>
  <si>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</si>
  <si>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</si>
  <si>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</si>
  <si>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</si>
  <si>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</si>
  <si>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</si>
  <si>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</si>
  <si>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</si>
  <si>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</si>
  <si>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</si>
  <si>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</si>
  <si>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</si>
  <si>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</si>
  <si>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</si>
  <si>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</si>
  <si>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</si>
  <si>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</si>
  <si>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</si>
  <si>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</si>
  <si>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</si>
  <si>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</si>
  <si>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</si>
  <si>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</si>
  <si>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</si>
  <si>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</si>
  <si>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</si>
  <si>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</si>
  <si>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</si>
  <si>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</si>
  <si>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</si>
  <si>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ESGOTO, EM ALVENARIA COM TIJOLOS CERÂMICOS MACIÇOS, DIÂMETRO INTERNO = 1 M. AF_12/2020</t>
  </si>
  <si>
    <t>ACRÉSCIMO PARA POÇO DE VISITA CIRCULAR PARA ESGOTO, EM ALVENARIA COM TIJOLOS CERÂMICOS MACIÇOS, DIÂMETRO INTERNO = 1,5 M. AF_12/2020</t>
  </si>
  <si>
    <t>ACRÉSCIMO PARA POÇO DE VISITA CIRCULAR PARA ESGOTO, EM CONCRETO PRÉ-MOLDADO, DIÂMETRO INTERNO = 1,5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</si>
  <si>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</si>
  <si>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</si>
  <si>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</si>
  <si>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</si>
  <si>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</si>
  <si>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</si>
  <si>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</si>
  <si>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</si>
  <si>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</si>
  <si>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</si>
  <si>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</si>
  <si>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</si>
  <si>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</si>
  <si>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</si>
  <si>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</si>
  <si>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</si>
  <si>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</si>
  <si>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</si>
  <si>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</si>
  <si>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</si>
  <si>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</si>
  <si>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</si>
  <si>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</si>
  <si>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</si>
  <si>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</si>
  <si>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</si>
  <si>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</si>
  <si>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</si>
  <si>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</si>
  <si>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</si>
  <si>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</si>
  <si>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</si>
  <si>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</si>
  <si>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</si>
  <si>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</si>
  <si>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</si>
  <si>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</si>
  <si>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</si>
  <si>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</si>
  <si>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</si>
  <si>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</si>
  <si>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</si>
  <si>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</si>
  <si>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</si>
  <si>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</si>
  <si>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</si>
  <si>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</si>
  <si>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</si>
  <si>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</si>
  <si>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</si>
  <si>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</si>
  <si>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</si>
  <si>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</si>
  <si>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</si>
  <si>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</si>
  <si>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</si>
  <si>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</si>
  <si>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</si>
  <si>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</si>
  <si>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</si>
  <si>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</si>
  <si>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</si>
  <si>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</si>
  <si>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</si>
  <si>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</si>
  <si>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</si>
  <si>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</si>
  <si>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</si>
  <si>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</si>
  <si>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</si>
  <si>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</si>
  <si>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</si>
  <si>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</si>
  <si>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</si>
  <si>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</si>
  <si>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</si>
  <si>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</si>
  <si>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</si>
  <si>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</si>
  <si>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</si>
  <si>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</si>
  <si>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</si>
  <si>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</si>
  <si>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</si>
  <si>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</si>
  <si>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</si>
  <si>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</si>
  <si>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</si>
  <si>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</si>
  <si>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</si>
  <si>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</si>
  <si>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</si>
  <si>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</si>
  <si>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</si>
  <si>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</si>
  <si>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</si>
  <si>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</si>
  <si>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</si>
  <si>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</si>
  <si>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</si>
  <si>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</si>
  <si>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</si>
  <si>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</si>
  <si>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</si>
  <si>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</si>
  <si>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</si>
  <si>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</si>
  <si>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</si>
  <si>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</si>
  <si>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</si>
  <si>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ARMAÇÃO PARA EXECUÇÃO DE RADIER, PISO DE CONCRETO OU LAJE SOBRE SOLO, COM USO DE TELA Q-246. AF_09/2021</t>
  </si>
  <si>
    <t>ARMAÇÃO PARA EXECUÇÃO DE RADIER, PISO DE CONCRETO OU LAJE SOBRE SOLO, COM USO DE TELA Q-396.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</si>
  <si>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</si>
  <si>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</si>
  <si>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</si>
  <si>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</si>
  <si>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</si>
  <si>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</si>
  <si>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</si>
  <si>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</si>
  <si>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</si>
  <si>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</si>
  <si>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</si>
  <si>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</si>
  <si>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</si>
  <si>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</si>
  <si>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</si>
  <si>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</si>
  <si>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</si>
  <si>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</si>
  <si>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EXECUÇÃO DE RADIER, ESPESSURA DE 25 CM, FCK = 30 MPA, COM USO DE FORMAS METÁLICAS. AF_09/2021</t>
  </si>
  <si>
    <t>EXECUÇÃO DE RADIER, ESPESSURA DE 30 CM, FCK = 30 MPA, COM USO DE FORMAS METÁLICAS. AF_09/2021</t>
  </si>
  <si>
    <t>MONTAGEM E DESMONTAGEM DE FORMA PARA RADIER, PISO DE CONCRETO OU LAJE SOBRE SOLO, COM SISTEMA DE FORMAS MANUSEÁVEIS METÁLICAS. AF_09/2021</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</si>
  <si>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</si>
  <si>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</si>
  <si>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</si>
  <si>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</si>
  <si>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</si>
  <si>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</si>
  <si>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</si>
  <si>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</si>
  <si>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</si>
  <si>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</si>
  <si>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</si>
  <si>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COM ABRAÇADEIRA METÁLICA FLEXÍVEL FIXADA DIRETAMENTE NA LAJE, SOMENTE MÃO DE OBRA. AF_09/2023</t>
  </si>
  <si>
    <t>FIXAÇÃO DE DUTOS FLEXÍVEIS CIRCULARES, DIÂMETRO 109 MM OU 4", COM ABRAÇADEIRA METÁLICA FLEXÍVEL FIXADA DIRETAMENTE NA LAJE. AF_09/2023</t>
  </si>
  <si>
    <t>FIXAÇÃO DE ELETRODUTOS, DIÂMETROS MENORES OU IGUAIS A 40 MM, COM ABRAÇADEIRA METÁLICA RÍGIDA TIPO D COM PARAFUSO DE FIXAÇÃO 1 1/4",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</si>
  <si>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</si>
  <si>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</si>
  <si>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PPR DIÂMETROS MENORES OU IGUAIS A 40 MM, COM ABRAÇADEIRA METÁLICA RÍGIDA TIPO D COM PARAFUSO DE FIXAÇÃO 1 1/4",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</si>
  <si>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</si>
  <si>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</si>
  <si>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</si>
  <si>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</si>
  <si>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</si>
  <si>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</si>
  <si>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</si>
  <si>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</si>
  <si>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</si>
  <si>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</si>
  <si>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</si>
  <si>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</si>
  <si>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VERTICAIS DE PVC ÁGUA, PVC ESGOTO, PVC ÁGUA PLUVIAL, CPVC, PPR, COBRE OU AÇO, DIÂMETROS MENORES OU IGUAIS A 40 MM, COM ABRAÇADEIRA METÁLICA RÍGIDA TIPO U PERFIL 1 1/4",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</si>
  <si>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</si>
  <si>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</si>
  <si>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</si>
  <si>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</si>
  <si>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</si>
  <si>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</si>
  <si>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</si>
  <si>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</si>
  <si>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</si>
  <si>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</si>
  <si>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</si>
  <si>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</si>
  <si>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</si>
  <si>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</si>
  <si>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</si>
  <si>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</si>
  <si>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</si>
  <si>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</si>
  <si>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</si>
  <si>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</si>
  <si>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</si>
  <si>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</si>
  <si>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</si>
  <si>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</si>
  <si>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</si>
  <si>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</si>
  <si>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</si>
  <si>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</si>
  <si>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</si>
  <si>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</si>
  <si>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</si>
  <si>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</si>
  <si>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</si>
  <si>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</si>
  <si>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</si>
  <si>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</si>
  <si>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</si>
  <si>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</si>
  <si>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</si>
  <si>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</si>
  <si>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</si>
  <si>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</si>
  <si>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</si>
  <si>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</si>
  <si>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</si>
  <si>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</si>
  <si>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</si>
  <si>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</si>
  <si>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</si>
  <si>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</si>
  <si>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</si>
  <si>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</si>
  <si>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</si>
  <si>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</si>
  <si>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</si>
  <si>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</si>
  <si>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</si>
  <si>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</si>
  <si>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</si>
  <si>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</si>
  <si>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</si>
  <si>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</si>
  <si>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</si>
  <si>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</si>
  <si>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BLOCOS 16 FACES PARA PISO INTERTRAVADO, ESPESSURA DE 4 CM, EM CALÇADA, COM REAPROVEITAMENTO DOS BLOCOS 16 FACES - INCLUSO RETIRADA E COLOCAÇÃO DO MATERIAL. AF_12/2020</t>
  </si>
  <si>
    <t>REASSENTAMENTO DE BLOCOS RETANGULAR PARA PISO INTERTRAVADO, ESPESSURA DE 4 CM, EM CALÇADA, COM REAPROVEITAMENTO DOS BLOCOS RETANGULAR - INCLUSO RETIRADA E COLOCAÇÃO DO MATERIAL. AF_12/2020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</si>
  <si>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</si>
  <si>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</si>
  <si>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</si>
  <si>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</si>
  <si>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</si>
  <si>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</si>
  <si>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</si>
  <si>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</si>
  <si>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</si>
  <si>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</si>
  <si>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</si>
  <si>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</si>
  <si>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FITA DE SINALIZAÇÃO SUBTERRÂNEA PARA REDE ENTERRADA DE DISTRIBUIÇÃO DE ENERGIA ELÉTRICA - FORNECIMENTO E INSTALAÇÃO.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</si>
  <si>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</si>
  <si>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</si>
  <si>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</si>
  <si>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</si>
  <si>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</si>
  <si>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</si>
  <si>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</si>
  <si>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</si>
  <si>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</si>
  <si>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</si>
  <si>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</si>
  <si>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</si>
  <si>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</si>
  <si>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</si>
  <si>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</si>
  <si>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</si>
  <si>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</si>
  <si>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</si>
  <si>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</si>
  <si>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</si>
  <si>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</si>
  <si>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</si>
  <si>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</si>
  <si>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</si>
  <si>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</si>
  <si>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</si>
  <si>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</si>
  <si>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</si>
  <si>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</si>
  <si>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</si>
  <si>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</si>
  <si>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</si>
  <si>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</si>
  <si>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</si>
  <si>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</si>
  <si>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</si>
  <si>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</si>
  <si>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</si>
  <si>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</si>
  <si>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</si>
  <si>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</si>
  <si>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</si>
  <si>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</si>
  <si>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TUBO PEAD LISO PARA REDE DE ÁGUA OU ESGOTO, DIÂMETRO DE 180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</si>
  <si>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</si>
  <si>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</si>
  <si>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</si>
  <si>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</si>
  <si>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</si>
  <si>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</si>
  <si>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</si>
  <si>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</si>
  <si>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90 MM, JUNTA SOLDADA (NÃO INCLUI A EXECUÇÃO DE SOLDA) - FORNECIMENTO E ASSENTAMENTO. AF_12/2021</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</si>
  <si>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</si>
  <si>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</si>
  <si>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</si>
  <si>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</si>
  <si>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</si>
  <si>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</si>
  <si>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</si>
  <si>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</si>
  <si>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</si>
  <si>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</si>
  <si>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</si>
  <si>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</si>
  <si>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</si>
  <si>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</si>
  <si>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</si>
  <si>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</si>
  <si>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</si>
  <si>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</si>
  <si>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</si>
  <si>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</si>
  <si>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</si>
  <si>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</si>
  <si>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</si>
  <si>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</si>
  <si>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</si>
  <si>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</si>
  <si>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</si>
  <si>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</si>
  <si>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</si>
  <si>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</si>
  <si>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</si>
  <si>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</si>
  <si>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</si>
  <si>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</si>
  <si>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</si>
  <si>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</si>
  <si>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</si>
  <si>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</si>
  <si>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</si>
  <si>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</si>
  <si>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</si>
  <si>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</si>
  <si>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</si>
  <si>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</si>
  <si>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</si>
  <si>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</si>
  <si>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</si>
  <si>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</si>
  <si>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</si>
  <si>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</si>
  <si>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</si>
  <si>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</si>
  <si>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</si>
  <si>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</si>
  <si>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</si>
  <si>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</si>
  <si>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</si>
  <si>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</si>
  <si>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</si>
  <si>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</si>
  <si>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</si>
  <si>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</si>
  <si>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</si>
  <si>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</si>
  <si>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</si>
  <si>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</si>
  <si>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</si>
  <si>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</si>
  <si>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</si>
  <si>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</si>
  <si>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</si>
  <si>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</si>
  <si>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</si>
  <si>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</si>
  <si>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</si>
  <si>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</si>
  <si>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</si>
  <si>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</si>
  <si>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</si>
  <si>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</si>
  <si>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</si>
  <si>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</si>
  <si>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</si>
  <si>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</si>
  <si>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</si>
  <si>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</si>
  <si>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</si>
  <si>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</si>
  <si>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</si>
  <si>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</si>
  <si>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</si>
  <si>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</si>
  <si>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</si>
  <si>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</si>
  <si>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</si>
  <si>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</si>
  <si>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</si>
  <si>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</si>
  <si>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</si>
  <si>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</si>
  <si>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</si>
  <si>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</si>
  <si>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BASE METÁLICA PARA MASTRO 1 ½"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</si>
  <si>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</si>
  <si>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</si>
  <si>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</si>
  <si>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</si>
  <si>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</si>
  <si>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</si>
  <si>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</si>
  <si>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</si>
  <si>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</si>
  <si>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</si>
  <si>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</si>
  <si>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</si>
  <si>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</si>
  <si>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</si>
  <si>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</si>
  <si>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</si>
  <si>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</si>
  <si>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</si>
  <si>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</si>
  <si>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</si>
  <si>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</si>
  <si>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</si>
  <si>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</si>
  <si>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</si>
  <si>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</si>
  <si>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</si>
  <si>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COM 3 METROS - FORNECIMENTO E INSTALAÇÃO. AF_08/2023</t>
  </si>
  <si>
    <t>HASTE DE ATERRAMENTO, DIÂMETRO 5/8", COM 3 METROS - FORNECIMENTO E INSTALAÇÃO. AF_08/2023</t>
  </si>
  <si>
    <t>MASTRO 1 ½",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</si>
  <si>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</si>
  <si>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</si>
  <si>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</si>
  <si>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 DE SPDA - FORNECIMENTO E INSTALAÇÃO. AF_08/2023</t>
  </si>
  <si>
    <t>SUPORTE ISOLADOR PARA FIXAÇÃO DA CORDOALHA DE COBRE EM ALVENARIA OU CONCRETO - FORNECIMENTO E INSTALAÇÃO. AF_08/2023</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</si>
  <si>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</si>
  <si>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</si>
  <si>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</si>
  <si>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</si>
  <si>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</si>
  <si>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</si>
  <si>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</si>
  <si>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</si>
  <si>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</si>
  <si>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</si>
  <si>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</si>
  <si>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20 M³/H - FORNECIMENTO E INSTALAÇÃO. AF_03/2024</t>
  </si>
  <si>
    <t>HIDRÔMETRO DN 1", 10 M³/H - FORNECIMENTO E INSTALAÇÃO. AF_03/2024</t>
  </si>
  <si>
    <t>HIDRÔMETRO DN 1", 7 M³/H - FORNECIMENTO E INSTALAÇÃO. AF_03/2024</t>
  </si>
  <si>
    <t>HIDRÔMETRO DN 1/2", 1,5 M3/H - FORNECIMENTO E INSTALAÇÃO. AF_03/2024</t>
  </si>
  <si>
    <t>HIDRÔMETRO DN 1/2", 3,0 M3/H - FORNECIMENTO E INSTALAÇÃO. AF_03/2024</t>
  </si>
  <si>
    <t>HIDRÔMETRO DN 2", 30 M³/H - FORNECIMENTO E INSTALAÇÃO. AF_03/2024</t>
  </si>
  <si>
    <t>HIDRÔMETRO DN 3/4", 5,0 M3/H - FORNECIMENTO E INSTALAÇÃO.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</si>
  <si>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</si>
  <si>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</si>
  <si>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</si>
  <si>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</si>
  <si>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</si>
  <si>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</si>
  <si>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</si>
  <si>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</si>
  <si>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</si>
  <si>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</si>
  <si>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</si>
  <si>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</si>
  <si>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</si>
  <si>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</si>
  <si>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</si>
  <si>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</si>
  <si>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</si>
  <si>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</si>
  <si>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</si>
  <si>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</si>
  <si>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</si>
  <si>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</si>
  <si>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</si>
  <si>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</si>
  <si>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KIT CAVALETE PARA MEDIÇÃO DE ÁGUA - ENTRADA INDIVIDUALIZADA, EM PVC 25 MM (3/4"), PARA 1 MEDIDOR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</si>
  <si>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</si>
  <si>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</si>
  <si>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</si>
  <si>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</si>
  <si>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</si>
  <si>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</si>
  <si>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</si>
  <si>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</si>
  <si>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</si>
  <si>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</si>
  <si>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</si>
  <si>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</si>
  <si>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</si>
  <si>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</si>
  <si>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</si>
  <si>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</si>
  <si>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</si>
  <si>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</si>
  <si>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</si>
  <si>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</si>
  <si>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</si>
  <si>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</si>
  <si>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</si>
  <si>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</si>
  <si>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</si>
  <si>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CUMEEIRA NORMAL PARA TELHA TRAPEZOIDAL DE AÇO, E = 0,5 MM, INCLUSO ACESSÓRIOS DE FIXAÇÃO E IÇAMENTO. AF_07/2019</t>
  </si>
  <si>
    <t>ISOLAMENTO TERMOACÚSTICO COM LÃ MINERAL NA SUBCOBERTURA, INCLUSO TRANSPORTE VERTICAL. AF_07/2019</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</si>
  <si>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</si>
  <si>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</si>
  <si>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</si>
  <si>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</si>
  <si>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CARGA E DESCARGA COM CARRINHO PLATAFORMA, DE BANCADA DE MÁRMORE OU GRANITO PARA COZINHA/LAVATÓRIO OU MÁRMORE SINTÉTICO COM CUBA INTEGRADA, EM BALSA DE 1000 TONELADAS. AF_05/2024</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</si>
  <si>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</si>
  <si>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</si>
  <si>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</si>
  <si>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</si>
  <si>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</si>
  <si>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</si>
  <si>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</si>
  <si>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</si>
  <si>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</si>
  <si>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</si>
  <si>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</si>
  <si>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</si>
  <si>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</si>
  <si>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</si>
  <si>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</si>
  <si>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</si>
  <si>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</si>
  <si>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</si>
  <si>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</si>
  <si>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</si>
  <si>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</si>
  <si>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</si>
  <si>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</si>
  <si>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</si>
  <si>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</si>
  <si>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</si>
  <si>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</si>
  <si>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</si>
  <si>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</si>
  <si>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</si>
  <si>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</si>
  <si>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</si>
  <si>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</si>
  <si>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</si>
  <si>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</si>
  <si>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</si>
  <si>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</si>
  <si>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</si>
  <si>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</si>
  <si>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</si>
  <si>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</si>
  <si>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</si>
  <si>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</si>
  <si>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</si>
  <si>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</si>
  <si>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</si>
  <si>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</si>
  <si>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</si>
  <si>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</si>
  <si>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</si>
  <si>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</si>
  <si>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</si>
  <si>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</si>
  <si>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</si>
  <si>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</si>
  <si>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</si>
  <si>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</si>
  <si>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</si>
  <si>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</si>
  <si>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</si>
  <si>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</si>
  <si>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</si>
  <si>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</si>
  <si>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</si>
  <si>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</si>
  <si>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</si>
  <si>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</si>
  <si>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</si>
  <si>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</si>
  <si>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</si>
  <si>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</si>
  <si>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</si>
  <si>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</si>
  <si>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</si>
  <si>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</si>
  <si>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</si>
  <si>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</si>
  <si>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</si>
  <si>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</si>
  <si>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</si>
  <si>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</si>
  <si>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</si>
  <si>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</si>
  <si>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</si>
  <si>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</si>
  <si>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</si>
  <si>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</si>
  <si>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</si>
  <si>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</si>
  <si>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</si>
  <si>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</si>
  <si>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</si>
  <si>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</si>
  <si>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</si>
  <si>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</si>
  <si>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</si>
  <si>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</si>
  <si>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</si>
  <si>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</si>
  <si>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COM CONJUNTO EMPURRADOR DE 250 HP E BALSA DE 200 A 600 TONELADAS, EM VIA NAVEGÁVEL NO SENTIDO A JUSANTE (DESCENDO O RIO).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</si>
  <si>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</si>
  <si>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</si>
  <si>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</si>
  <si>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</si>
  <si>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</si>
  <si>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</si>
  <si>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</si>
  <si>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HORIZONTAL MANUAL, DE CALHA QUADRADA NÚMERO 24 - CORTE 33 (UNIDADE: MXKM). AF_07/2019</t>
  </si>
  <si>
    <t>CARGA, MANOBRA E DESCARGA DE ENTULHO EM CAMINHÃO BASCULANTE 10 M³ - CARGA COM ESCAVADEIRA HIDRÁULICA (CAÇAMBA DE 0,80 M³ / 111 HP) E DESCARGA LIVRE (UNIDADE: M3).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</si>
  <si>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</si>
  <si>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M3).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</si>
  <si>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</si>
  <si>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M3). AF_07/2020</t>
  </si>
  <si>
    <t>CARGA, MANOBRA E DESCARGA DE ENTULHO EM CAMINHÃO BASCULANTE 18 M³ - CARGA COM ESCAVADEIRA HIDRÁULICA (CAÇAMBA DE 0,80 M³ / 111 HP) E DESCARGA LIVRE (UNIDADE: T). AF_07/2020</t>
  </si>
  <si>
    <t>CARGA, MANOBRA E DESCARGA DE ENTULHO EM CAMINHÃO BASCULANTE 6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</si>
  <si>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</si>
  <si>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TRANSPORTE COM CAMINHÃO CARROCERIA COM GUINDAUTO (MUNCK), MOMENTO MÁXIMO DE CARGA 11,7 TM,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</si>
  <si>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</si>
  <si>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</si>
  <si>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</si>
  <si>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URBANA PAVIMENTADA, DMT ATÉ 30KM (UNIDADE: TXKM). AF_07/2020</t>
  </si>
  <si>
    <t>TRANSPORTE COM CAMINHÃO TANQUE DE TRANSPORTE DE MATERIAL ASFÁLTICO DE 20000 L, EM VIA URBANA EM REVESTIMENTO PRIMÁRIO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</si>
  <si>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</si>
  <si>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</si>
  <si>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PAVIMENTO COM TRATAMENTO SUPERFICIAL DUPLO, COM CAP 150/200. AF_01/2020</t>
  </si>
  <si>
    <t>PAVIMENTO COM TRATAMENTO SUPERFICIAL DUPLO, COM EMULSÃO ASFÁLTICA RR-2C, COM BANHO DILUÍDO. AF_01/2020</t>
  </si>
  <si>
    <t>PAVIMENTO COM TRATAMENTO SUPERFICIAL DUPLO, COM EMULSÃO ASFÁLTICA RR-2C, COM CAPA SELANTE. AF_01/2020</t>
  </si>
  <si>
    <t>PAVIMENTO COM TRATAMENTO SUPERFICIAL DUPLO, COM EMULSÃO ASFÁLTICA RR-2C. AF_01/2020</t>
  </si>
  <si>
    <t>PAVIMENTO COM TRATAMENTO SUPERFICIAL SIMPLES, COM CAP 150/200. AF_01/2020</t>
  </si>
  <si>
    <t>PAVIMENTO COM TRATAMENTO SUPERFICIAL SIMPLES, COM EMULSÃO ASFÁLTICA RR-2C, COM BANHO DILUÍDO. AF_01/2020</t>
  </si>
  <si>
    <t>PAVIMENTO COM TRATAMENTO SUPERFICIAL SIMPLES, COM EMULSÃO ASFÁLTICA RR-2C. AF_01/2020</t>
  </si>
  <si>
    <t>PAVIMENTO COM TRATAMENTO SUPERFICIAL TRIPLO, COM CAP 150/200. AF_01/2020</t>
  </si>
  <si>
    <t>PAVIMENTO COM TRATAMENTO SUPERFICIAL TRIPLO, COM EMULSÃO ASFÁLTICA RR-2C, COM BANHO DILUÍDO. AF_01/2020</t>
  </si>
  <si>
    <t>PAVIMENTO COM TRATAMENTO SUPERFICIAL TRIPLO, COM EMULSÃO ASFÁLTICA RR-2C, COM CAPA SELANTE. AF_01/2020</t>
  </si>
  <si>
    <t>PAVIMENTO COM TRATAMENTO SUPERFICIAL TRIPLO, COM EMULSÃO ASFÁLTICA RR-2C. AF_01/2020</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</si>
  <si>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</si>
  <si>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</si>
  <si>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</si>
  <si>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</si>
  <si>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</si>
  <si>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</si>
  <si>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</si>
  <si>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</si>
  <si>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</si>
  <si>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</si>
  <si>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</si>
  <si>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</si>
  <si>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</si>
  <si>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</si>
  <si>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</si>
  <si>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</si>
  <si>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</si>
  <si>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</si>
  <si>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</si>
  <si>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</si>
  <si>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</si>
  <si>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</si>
  <si>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</si>
  <si>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</si>
  <si>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</si>
  <si>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</si>
  <si>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</si>
  <si>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</si>
  <si>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</si>
  <si>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</si>
  <si>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</si>
  <si>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</si>
  <si>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</si>
  <si>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</si>
  <si>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</si>
  <si>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</si>
  <si>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</si>
  <si>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</si>
  <si>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</si>
  <si>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</si>
  <si>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</si>
  <si>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</si>
  <si>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</si>
  <si>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</si>
  <si>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</si>
  <si>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</si>
  <si>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</si>
  <si>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</si>
  <si>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</si>
  <si>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</si>
  <si>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</si>
  <si>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</si>
  <si>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</si>
  <si>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</si>
  <si>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</si>
  <si>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</si>
  <si>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</si>
  <si>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</si>
  <si>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</si>
  <si>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</si>
  <si>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</si>
  <si>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</si>
  <si>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</si>
  <si>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</si>
  <si>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USINAGEM DE CONCRETO ASFÁLTICO COM CAP 50/70 PARA CAMADA DE ROLAMENTO, PADRÃO DNIT FAIXA C, EM USINA DE ASFALTO GRAVIMÉTRICA DE 150 TON/H. AF_03/2020</t>
  </si>
  <si>
    <t>USINAGEM DE CONCRETO ASFÁLTICO COM CAP 50/70, PARA CAMADA DE BINDER, PADRÃO DNIT FAIXA B, EM USINA DE ASFALTO CONTÍNUA DE 140 TON/H. AF_03/2020</t>
  </si>
  <si>
    <t>USINAGEM DE CONCRETO ASFÁLTICO COM CAP 50/70, PARA CAMADA DE BINDER, PADRÃO DNIT FAIXA B, EM USINA DE ASFALTO CONTÍNUA DE 80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</si>
  <si>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</si>
  <si>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CONTÍNUA DE 140 TON/H. AF_03/2020</t>
  </si>
  <si>
    <t>USINAGEM DE CONCRETO ASFÁLTICO COM CAP 50/70, PARA CAMADA DE ROLAMENTO, PADRÃO DNIT FAIXA C, EM USINA DE ASFALTO CONTÍNUA DE 80 TON/H. AF_03/2020</t>
  </si>
  <si>
    <t>USINAGEM DE PRÉ MISTURADO A FRIO, PARA CAMADA DE BINDER, PADRÃO DNIT FAIXA B. AF_03/2020</t>
  </si>
  <si>
    <t>USINAGEM DE PRÉ MISTURADO A FRIO, PARA CAMADA DE ROLAMENTO, PADRÃO DNIT FAIXA C. AF_03/2020</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</si>
  <si>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</si>
  <si>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</si>
  <si>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</si>
  <si>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</si>
  <si>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</si>
  <si>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</si>
  <si>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</si>
  <si>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</si>
  <si>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</si>
  <si>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</si>
  <si>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</si>
  <si>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</si>
  <si>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</si>
  <si>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</si>
  <si>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</si>
  <si>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</si>
  <si>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</si>
  <si>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</si>
  <si>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</si>
  <si>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</si>
  <si>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</si>
  <si>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</si>
  <si>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</si>
  <si>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</si>
  <si>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</si>
  <si>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</si>
  <si>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</si>
  <si>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</si>
  <si>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</si>
  <si>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</si>
  <si>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</si>
  <si>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</si>
  <si>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ESPELHO CRISTAL, ESPESSURA 4 MM, ADERIDO COM ADESIVO FIXA-ESPELHO, COM MOLDURA DE MADEIRA APARAFUSADA NA PAREDE, COM ÁREA MENOR OU IGUAL A 1,0 M2. AF_01/2021</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</si>
  <si>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</si>
  <si>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</si>
  <si>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</si>
  <si>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ESPELHO CRISTAL, ESPESSURA 4 MM, SEM MOLDURA, APARAFUSADO COM BOTÃO DE ROSCA INTERNA, COM ÁREA MENOR OU IGUAL A 1,0 M2. AF_01/2021</t>
  </si>
  <si>
    <t>ESPELHO CRISTAL, ESPESSURA 4MM, ADERIDO COM ADESIVO FIXA ESPELHO FITA DUPLA-FACE, COM MOLDURA DE MADEIRA APARAFUSADA NA PAREDE, COM ÁREA MENOR OU IGUAL A 1,0 M2. AF_01/2021</t>
  </si>
  <si>
    <t>INSTALAÇÃO DE VIDRO LAMINADO, E = 12 MM (4+4+4), FIXADO COM SILICONE ESTRUTURAL. AF_01/2021</t>
  </si>
  <si>
    <t>INSTALAÇÃO DE VIDRO LAMINADO, E = 15 MM (5+5+5), FIXADO COM SILICONE ESTRUTURAL. AF_01/2021</t>
  </si>
  <si>
    <t>INSTALAÇÃO DE VIDRO LAMINADO, E = 8 MM (4+4), FIXADO COM SILICONE ESTRUTURAL. AF_01/2021</t>
  </si>
  <si>
    <t>PORTA DE CORRER EM VIDRO TEMPERADO, 2 FOLHAS DE 90X210 CM, ESPESSURA 10 MM, INCLUSIVE ACESSÓRIOS. AF_01/2021</t>
  </si>
  <si>
    <t>PORTA DE CORRER EM VIDRO TEMPERADO, 90X210 CM, ESPESSURA 10MM, INCLUSIVE ACESSÓRIOS. AF_01/2021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</si>
  <si>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</si>
  <si>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</si>
  <si>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</si>
  <si>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</si>
  <si>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</si>
  <si>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</si>
  <si>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PRESSÃO BRUTO, LATÃO, ROSCÁVEL, 3/4''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</si>
  <si>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</si>
  <si>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</si>
  <si>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</si>
  <si>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</si>
  <si>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</si>
  <si>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VÁLVULA DE RETENÇÃO HORIZONTAL, DE BRONZE, ROSCÁVEL, 1 1/2" - FORNECIMENTO E INSTALAÇÃO. AF_08/2021</t>
  </si>
  <si>
    <t>VÁLVULA DE RETENÇÃO HORIZONTAL, DE BRONZE, ROSCÁVEL, 2" - FORNECIMENTO E INSTALAÇÃO. AF_08/2021</t>
  </si>
  <si>
    <t>VÁLVULA DE SEGURANÇA À TEMPERATURA, 1/2" - FORNECIMENTO E INSTALAÇÃO. AF_08/2021</t>
  </si>
  <si>
    <t>VÁLVULA ESFERA PARA GÁS, 1" - FORNECIMENTO E INSTALAÇÃO. AF_08/2021</t>
  </si>
  <si>
    <t>VÁLVULA ESFERA PARA GÁS, 1/2" - FORNECIMENTO E INSTALAÇÃO. AF_08/2021</t>
  </si>
  <si>
    <t>VÁLVULA ESFERA PARA GÁS, 3/4" - FORNECIMENTO E INSTALAÇÃO. AF_08/2021</t>
  </si>
  <si>
    <t>VÁLVULA ESTABILIZADORA DE VAZÃO/ AUTOFLOW, 1" - FORNECIMENTO E INSTALAÇÃO. AF_08/2021</t>
  </si>
  <si>
    <t>VÁLVULA ESTABILIZADORA DE VAZÃO/ AUTOFLOW, 3/4" - FORNECIMENTO E INSTALAÇÃO. AF_08/2021</t>
  </si>
  <si>
    <t>VÁLVULA REDUTORA DE PRESSÃO PARA SISTEMAS PREDIAIS, 1 1/2" - FORNECIMENTO E INSTALAÇÃO. AF_08/2021</t>
  </si>
  <si>
    <t>VÁLVULA REDUTORA DE PRESSÃO PARA SISTEMAS PREDIAIS, 1 1/4" - FORNECIMENTO E INSTALAÇÃO. AF_08/2021</t>
  </si>
  <si>
    <t>VÁLVULA REDUTORA DE PRESSÃO PARA SISTEMAS PREDIAIS, 1" - FORNECIMENTO E INSTALAÇÃO. AF_08/2021</t>
  </si>
  <si>
    <t>VÁLVULA REDUTORA DE PRESSÃO PARA SISTEMAS PREDIAIS, 1/2" - FORNECIMENTO E INSTALAÇÃO. AF_08/2021</t>
  </si>
  <si>
    <t>VÁLVULA REDUTORA DE PRESSÃO PARA SISTEMAS PREDIAIS, 2 1/2" - FORNECIMENTO E INSTALAÇÃO. AF_08/2021</t>
  </si>
  <si>
    <t>VÁLVULA REDUTORA DE PRESSÃO PARA SISTEMAS PREDIAIS, 2" - FORNECIMENTO E INSTALAÇÃO. AF_08/2021</t>
  </si>
  <si>
    <t>VÁLVULA REDUTORA DE PRESSÃO PARA SISTEMAS PREDIAIS, 3/4" - FORNECIMENTO E INSTALAÇÃO. AF_08/2021</t>
  </si>
  <si>
    <t>VÁLVULA VENTOSA ELIMINADORA DE AR, PARA SISTEMAS PREDIAIS, 1/2" - FORNECIMENTO E INSTALAÇÃO. AF_08/2021</t>
  </si>
  <si>
    <t>VÁLVULA VENTOSA ELIMINADORA DE AR, PARA SISTEMAS PREDIAIS, 3/4" - FORNECIMENTO E INSTALAÇÃO. AF_08/2021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</si>
  <si>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</si>
  <si>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</si>
  <si>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</si>
  <si>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</si>
  <si>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</si>
  <si>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</si>
  <si>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</si>
  <si>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</si>
  <si>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</si>
  <si>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</si>
  <si>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</si>
  <si>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</si>
  <si>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</si>
  <si>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</si>
  <si>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</si>
  <si>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</si>
  <si>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</si>
  <si>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</si>
  <si>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</si>
  <si>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</si>
  <si>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</si>
  <si>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</si>
  <si>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</si>
  <si>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</si>
  <si>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</si>
  <si>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</si>
  <si>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</si>
  <si>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</si>
  <si>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</si>
  <si>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</si>
  <si>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</si>
  <si>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</si>
  <si>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</si>
  <si>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</si>
  <si>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</si>
  <si>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</si>
  <si>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</si>
  <si>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</si>
  <si>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</si>
  <si>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</si>
  <si>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</si>
  <si>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</si>
  <si>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</si>
  <si>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</si>
  <si>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</si>
  <si>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</si>
  <si>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</si>
  <si>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</si>
  <si>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</si>
  <si>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</si>
  <si>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</si>
  <si>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</si>
  <si>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</si>
  <si>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</si>
  <si>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</si>
  <si>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</si>
  <si>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</si>
  <si>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</si>
  <si>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</si>
  <si>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</si>
  <si>
    <t>DESONERADO: SIM</t>
  </si>
  <si>
    <t>ABERTURA PARA ENCAIXE DE CUBA OU LAVATORIO EM BANCADA DE MARMORE/ GRANITO OU OUTRO TIPO DE PEDRA NATURAL</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</si>
  <si>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</si>
  <si>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</si>
  <si>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</si>
  <si>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</si>
  <si>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200 X *4,6* MM</t>
  </si>
  <si>
    <t>ABRACADEIRA DE NYLON PARA AMARRACAO DE CABOS, COMPRIMENTO DE 390 X *4,6* MM</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</si>
  <si>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</si>
  <si>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</si>
  <si>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</si>
  <si>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</si>
  <si>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</si>
  <si>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</si>
  <si>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</si>
  <si>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</si>
  <si>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</si>
  <si>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</si>
  <si>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</si>
  <si>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</si>
  <si>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</si>
  <si>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</si>
  <si>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</si>
  <si>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</si>
  <si>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</si>
  <si>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</si>
  <si>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</si>
  <si>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</si>
  <si>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</si>
  <si>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</si>
  <si>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</si>
  <si>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</si>
  <si>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</si>
  <si>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</si>
  <si>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</si>
  <si>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</si>
  <si>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</si>
  <si>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</si>
  <si>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</si>
  <si>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PVC, PARA CALHA PLUVIAL, DIAMETRO ENTRE *80 E 100* MM, PARA DRENAGEM PLUVIAL PREDIAL</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</si>
  <si>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</si>
  <si>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</si>
  <si>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</si>
  <si>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ACABAMENTO DE METAL CROMADO PARA REGISTRO PEQUENO, DE PAREDE, 1/2" OU 3/4"</t>
  </si>
  <si>
    <t>ACABAMENTO SIMPLES/CONVENCIONAL PARA FORRO PVC, TIPO "U" OU "C", COR BRANCA, COMPRIMENTO 6 M</t>
  </si>
  <si>
    <t>ACESSORIO DE LIGACAO NAO ELETRICO PARA CARGAS EXPLOSIVAS, TUBO DE 6 M</t>
  </si>
  <si>
    <t>ACESSORIO INICIADOR NAO ELETRICO, TUBO DE 6 M, TEMPO DE RETARDO DE *160* MS</t>
  </si>
  <si>
    <t>ACETILENO - RECARGA DE GAS PARA CILINDRO (NAO INCLUI TROCA/MANUTENCAO DO CILINDRO)</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</si>
  <si>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</si>
  <si>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</si>
  <si>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</si>
  <si>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</si>
  <si>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</si>
  <si>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</si>
  <si>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</si>
  <si>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</si>
  <si>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</si>
  <si>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</si>
  <si>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</si>
  <si>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</si>
  <si>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</si>
  <si>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</si>
  <si>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</si>
  <si>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</si>
  <si>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</si>
  <si>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</si>
  <si>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</si>
  <si>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</si>
  <si>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</si>
  <si>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</si>
  <si>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</si>
  <si>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</si>
  <si>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</si>
  <si>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</si>
  <si>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</si>
  <si>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</si>
  <si>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</si>
  <si>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</si>
  <si>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</si>
  <si>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DE COMPRESSAO EM POLIPROPILENO (PP), PARA TUBO EM PEAD, 20 MM X 1/2", PARA LIGACAO PREDIAL DE AGUA (NTS 179)</t>
  </si>
  <si>
    <t>ADAPTADOR DE COMPRESSAO EM POLIPROPILENO (PP), PARA TUBO EM PEAD, 20 MM X 3/4", PARA LIGACAO PREDIAL DE AGUA (NTS 179)</t>
  </si>
  <si>
    <t>ADAPTADOR DE COMPRESSAO EM POLIPROPILENO (PP), PARA TUBO EM PEAD, 32 MM X 1", PARA LIGACAO PREDIAL DE AGUA (NTS 179)</t>
  </si>
  <si>
    <t>ADAPTADOR EM LATAO, ENGATE RAPIDO 2 1/2" X ROSCA INTERNA 5 FIOS 2 1/2", PARA INSTALACAO PREDIAL DE COMBATE A INCENDIO</t>
  </si>
  <si>
    <t>ADAPTADOR EM LATAO, ENGATE RAPIDO1 1/2" X ROSCA INTERNA 5 FIOS 2 1/2", PARA INSTALACAO PREDIAL DE COMBATE A INCENDIO</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</si>
  <si>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</si>
  <si>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</si>
  <si>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</si>
  <si>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</si>
  <si>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</si>
  <si>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</si>
  <si>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</si>
  <si>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</si>
  <si>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</si>
  <si>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</si>
  <si>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</si>
  <si>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</si>
  <si>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</si>
  <si>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</si>
  <si>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</si>
  <si>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</si>
  <si>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</si>
  <si>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</si>
  <si>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</si>
  <si>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</si>
  <si>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</si>
  <si>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COM REGISTRO, PARA PEAD, 20 MM X 3/4", PARA LIGACAO PREDIAL DE 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</si>
  <si>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</si>
  <si>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</si>
  <si>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</si>
  <si>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</si>
  <si>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</si>
  <si>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</si>
  <si>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</si>
  <si>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</si>
  <si>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</si>
  <si>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</si>
  <si>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</si>
  <si>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</si>
  <si>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</si>
  <si>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</si>
  <si>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</si>
  <si>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</si>
  <si>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</si>
  <si>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</si>
  <si>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</si>
  <si>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</si>
  <si>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</si>
  <si>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</si>
  <si>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</si>
  <si>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</si>
  <si>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</si>
  <si>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</si>
  <si>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</si>
  <si>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</si>
  <si>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</si>
  <si>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</si>
  <si>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</si>
  <si>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</si>
  <si>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</si>
  <si>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</si>
  <si>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</si>
  <si>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AFASTADOR PARA TELHA DE FIBROCIMENTO CANALETE 90 OU KALHETAO</t>
  </si>
  <si>
    <t>AGENTE DE CURA, PROTETOR DA EVAPORACAO DA AGUA DE HIDRATACAO DO CONCRETO</t>
  </si>
  <si>
    <t>AGREGADO RECICLADO, TIPO RACHAO RECICLADO CINZA, CLASSE 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</si>
  <si>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</si>
  <si>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</si>
  <si>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</si>
  <si>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</si>
  <si>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</si>
  <si>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</si>
  <si>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</si>
  <si>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</si>
  <si>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</si>
  <si>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</si>
  <si>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</si>
  <si>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</si>
  <si>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</si>
  <si>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</si>
  <si>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</si>
  <si>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</si>
  <si>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</si>
  <si>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</si>
  <si>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</si>
  <si>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</si>
  <si>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BICO LONGO (MEIA CANA) 6", COM ISOLAMENTO ATE 1000 V</t>
  </si>
  <si>
    <t>ALICATE DE CORTE DIAGONAL 6" COM ISOLAMENTO</t>
  </si>
  <si>
    <t>ALICATE DE CRIMPAR RJ11, RJ12 E RJ45, COM CATRACA</t>
  </si>
  <si>
    <t>ALICATE DE PRESSAO 11" PARA SOLDA, TIPO C</t>
  </si>
  <si>
    <t>ALICATE DE PRESSAO 11" PARA SOLDA, TIPO U</t>
  </si>
  <si>
    <t>ALICATE DE PRESSAO PARA SOLDA DE CHAPA 18"</t>
  </si>
  <si>
    <t>ALICATE DESENCAPADOR AUTOMATICO 8"</t>
  </si>
  <si>
    <t>ALICATE PARA ANEIS DE PISTAO, CAPACIDADE *50* A 100 MM</t>
  </si>
  <si>
    <t>ALICATE PROFISSIONAL 8", UNIVERSAL, COM ISOLAMENTO ATE 1000 V</t>
  </si>
  <si>
    <t>ALIMENTACAO - HORISTA (COLETADO CAIXA - ENCARGOS COMPLEMENTARES)</t>
  </si>
  <si>
    <t>ALIMENTACAO - MENSALISTA (COLETADO CAIXA - ENCARGOS COMPLEMENTARES)</t>
  </si>
  <si>
    <t>ALISADORA DE CONCRETO COM MOTOR A GASOLINA DE 5,5 HP, PESO COM MOTOR DE 78 KG, 4 PAS</t>
  </si>
  <si>
    <t>ALMOXARIFE (HORISTA)</t>
  </si>
  <si>
    <t>ALMOXARIFE (MENSALISTA)</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</si>
  <si>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</si>
  <si>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</si>
  <si>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</si>
  <si>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</si>
  <si>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</si>
  <si>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</si>
  <si>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</si>
  <si>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</si>
  <si>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</si>
  <si>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</si>
  <si>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</si>
  <si>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</si>
  <si>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</si>
  <si>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</si>
  <si>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</si>
  <si>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</si>
  <si>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</si>
  <si>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</si>
  <si>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</si>
  <si>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</si>
  <si>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</si>
  <si>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</si>
  <si>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</si>
  <si>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</si>
  <si>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</si>
  <si>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</si>
  <si>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</si>
  <si>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</si>
  <si>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</si>
  <si>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</si>
  <si>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</si>
  <si>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</si>
  <si>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</si>
  <si>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</si>
  <si>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EXPANSAO EM COBRE, ENGATE RAPIDO 1 1/2", PARA EMPATACAO MANGUEIRA DE COMBATE A INCENDIO PREDIAL</t>
  </si>
  <si>
    <t>ANEL DE EXPANSAO EM COBRE, ENGATE RAPIDO 2 1/2", PARA EMPATACAO MANGUEIRA DE COMBATE A INCENDIO PREDIAL</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</si>
  <si>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</si>
  <si>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</si>
  <si>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</si>
  <si>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</si>
  <si>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</si>
  <si>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</si>
  <si>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</si>
  <si>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</si>
  <si>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</si>
  <si>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</si>
  <si>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</si>
  <si>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</si>
  <si>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</si>
  <si>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</si>
  <si>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</si>
  <si>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</si>
  <si>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</si>
  <si>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</si>
  <si>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</si>
  <si>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</si>
  <si>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</si>
  <si>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</si>
  <si>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</si>
  <si>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</si>
  <si>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</si>
  <si>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</si>
  <si>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</si>
  <si>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</si>
  <si>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</si>
  <si>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APARELHO CORTE OXI-ACETILENO PARA SOLDA E CORTE CONTENDO MACARICO SOLDA, BICO DE CORTE, CILINDROS, REGULADORES, MANGUEIRAS E CARRINHO</t>
  </si>
  <si>
    <t>APARELHO SINALIZADOR LUMINOSO COM LED, PARA SAIDA GARAGEM, COM 2 LENTES EM POLICARBONATO, BIVOLT (INCLUI SUPORTE DE FIXACAO)</t>
  </si>
  <si>
    <t>APOIO DO PORTA DENTE PARA FRESADORA DE ASFALTO</t>
  </si>
  <si>
    <t>APONTADOR OU APROPRIADOR DE MAO DE OBRA (HORISTA)</t>
  </si>
  <si>
    <t>APONTADOR OU APROPRIADOR DE MAO DE OBRA (MENSALISTA)</t>
  </si>
  <si>
    <t>AQUECEDOR DE AGUA A GAS GLP/GN COM CAPACIDADE DE ARMAZENAMENTO DE 50 A 80 L</t>
  </si>
  <si>
    <t>AQUECEDOR DE AGUA ELETRICO HORIZONTAL, RESERVATORIO DE 200 L CILINDRICO EM COBRE, REFORCADO COM ACO CARBONO, MONOFASICO, TENSAO NOMINAL 220 V</t>
  </si>
  <si>
    <t>AQUECEDOR DE AGUA ELETRICO RESERVATORIO DE 100 L CILINDRICO EM COBRE, REFORCADO COM ACO CARBONO, MONOFASICO, TENSAO NOMINAL 220 V</t>
  </si>
  <si>
    <t>AQUECEDOR DE AGUA ELETRICO RESERVATORIO DE 500 L CILINDRICO EM COBRE, REFORCADO COM ACO CARBONO, MONOFASICO, TENSAO NOMINAL 220 V</t>
  </si>
  <si>
    <t>AQUECEDOR DE AGUA ELETRICO RESERVATORIO DE 500 L CILINDRICO EM COBRE, REFORCADO COM ACO CARBONO, TRIFASICO, TENSAO NOMINAL 220/380/400 V, POTENCIA 24 KW</t>
  </si>
  <si>
    <t>AQUECEDOR DE AGUA ELETRICO RESERVATORIO DE 700 L CILINDRICO EM COBRE, REFORCADO COM ACO CARBONO, MONOFASICO, TENSAO NOMINAL 220 V</t>
  </si>
  <si>
    <t>AQUECEDOR DE OLEO BPF (FLUIDO) TERMICO, CAPACIDADE DE 300.000 KCAL/H</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</si>
  <si>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</si>
  <si>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</si>
  <si>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</si>
  <si>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</si>
  <si>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</si>
  <si>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 CONDICIONADO SPLIT INVERTER, HI-WALL (PAREDE), 12000 BTU/H, CICLO FRIO, 60HZ, CLASSIFICACAO A (SELO PROCEL), GAS HFC, CONTROLE S/FIO</t>
  </si>
  <si>
    <t>AR CONDICIONADO SPLIT INVERTER, HI-WALL (PAREDE), 18000 BTU/H, CICLO FRIO, 60HZ, CLASSIFICACAO A (SELO PROCEL), GAS HFC, CONTROLE S/FIO</t>
  </si>
  <si>
    <t>AR CONDICIONADO SPLIT INVERTER, HI-WALL (PAREDE), 24000 BTU/H, CICLO FRIO, 60HZ, CLASSIFICACAO A (SELO PROCEL), GAS HFC, CONTROLE S/FIO</t>
  </si>
  <si>
    <t>AR CONDICIONADO SPLIT INVERTER, HI-WALL (PAREDE), 9000 BTU/H, CICLO FRIO, 60HZ, CLASSIFICACAO A (SELO PROCEL), GAS HFC, CONTROLE S/FIO</t>
  </si>
  <si>
    <t>AR CONDICIONADO SPLIT INVERTER, PISO TETO, 18000 BTU/H, CICLO FRIO, 60HZ, CLASSIFICACAO ENERGETICA A OU B (SELO PROCEL), GAS HFC, CONTROLE S/FIO</t>
  </si>
  <si>
    <t>AR CONDICIONADO SPLIT INVERTER, PISO TETO, 24000 BTU/H, CICLO FRIO, 60HZ, CLASSIFICACAO ENERGETICA A OU B (SELO PROCEL), GAS HFC, CONTROLE S/FIO</t>
  </si>
  <si>
    <t>AR CONDICIONADO SPLIT INVERTER, PISO TETO, 36000 BTU/H, CICLO FRIO, 60HZ, CLASSIFICACAO ENERGETICA A OU B (SELO PROCEL), GAS HFC, CONTROLE S/FIO</t>
  </si>
  <si>
    <t>AR CONDICIONADO SPLIT INVERTER, PISO TETO, 48000 BTU/H, CICLO FRIO, 60HZ, CLASSIFICACAO ENERGETICA A OU B (SELO PROCEL), GAS HFC, CONTROLE S/FIO</t>
  </si>
  <si>
    <t>AR CONDICIONADO SPLIT INVERTER, PISO TETO, APRESENTANDO ENTRE 54000 E 58000 BTU/H, CICLO FRIO, 60HZ, CLASSIFICACAO ENERGETICA A OU B (SELO PROCEL), GAS HFC, CONTROLE S/FIO</t>
  </si>
  <si>
    <t>AR CONDICIONADO SPLIT ON/OFF, CASSETE (TETO), 18000 BTUS/H, CICLO QUENTE/FRIO, 60 HZ, CLASSIFICACAO ENERGETICA C - SELO PROCEL, GAS HFC, CONTROLE S/ FIO</t>
  </si>
  <si>
    <t>AR CONDICIONADO SPLIT ON/OFF, CASSETE (TETO), 24000 BTUS/H, CICLO QUENTE/FRIO, 60 HZ, CLASSIFICACAO ENERGETICA C - SELO PROCEL, GAS HFC, CONTROLE S/ FIO</t>
  </si>
  <si>
    <t>AR CONDICIONADO SPLIT ON/OFF, CASSETE (TETO), 36000 BTUS/H, CICLO QUENTE/FRIO, 60 HZ, CLASSIFICACAO ENERGETICA A - SELO PROCEL, GAS HFC, CONTROLE S/ FIO</t>
  </si>
  <si>
    <t>AR CONDICIONADO SPLIT ON/OFF, CASSETE (TETO), 48000 BTUS/H, CICLO QUENTE/FRIO, 60 HZ, CLASSIFICACAO ENERGETICA A - SELO PROCEL, GAS HFC, CONTROLE S/ FIO</t>
  </si>
  <si>
    <t>AR CONDICIONADO SPLIT ON/OFF, CASSETE (TETO), 60000 BTUS/H, CICLO QUENTE/FRIO, 60 HZ, CLASSIFICACAO ENERGETICA A - SELO PROCEL, GAS HFC, CONTROLE S/ FIO</t>
  </si>
  <si>
    <t>AR CONDICIONADO SPLIT ON/OFF, CASSETE (TETO), FRIO 4 VIAS 18000 BTUS/H, CLASSIFICACAO ENERGETICA C - SELO PROCEL, GAS HFC, CONTROLE S/ FIO</t>
  </si>
  <si>
    <t>AR CONDICIONADO SPLIT ON/OFF, CASSETE (TETO), FRIO 4 VIAS 24000 BTUS/H, CLASSIFICACAO ENERGETICA C - SELO PROCEL, GAS HFC, CONTROLE S/ FIO</t>
  </si>
  <si>
    <t>AR CONDICIONADO SPLIT ON/OFF, CASSETE (TETO), FRIO 4 VIAS 36000 BTUS/H, CLASSIFICACAO ENERGETICA C - SELO PROCEL, GAS HFC, CONTROLE S/ FIO</t>
  </si>
  <si>
    <t>AR CONDICIONADO SPLIT ON/OFF, CASSETE (TETO), FRIO 4 VIAS 48000 BTUS/H, CLASSIFICACAO ENERGETICA C - SELO PROCEL, GAS HFC, CONTROLE S/ FIO</t>
  </si>
  <si>
    <t>AR CONDICIONADO SPLIT ON/OFF, CASSETE (TETO), FRIO 4 VIAS 60000 BTUS/H, CLASSIFICACAO ENERGETICA C - SELO PROCEL, GAS HFC, CONTROLE S/ FIO</t>
  </si>
  <si>
    <t>AR CONDICIONADO SPLIT ON/OFF, HI-WALL (PAREDE), 12000 BTUS/H, CICLO FRIO, 60 HZ, CLASSIFICACAO ENERGETICA A - SELO PROCEL, GAS HFC, CONTROLE S/ FIO</t>
  </si>
  <si>
    <t>AR CONDICIONADO SPLIT ON/OFF, HI-WALL (PAREDE), 12000 BTUS/H, CICLO QUENTE/FRIO, 60 HZ, CLASSIFICACAO ENERGETICA A - SELO PROCEL, GAS HFC, CONTROLE S/ FIO</t>
  </si>
  <si>
    <t>AR CONDICIONADO SPLIT ON/OFF, HI-WALL (PAREDE), 18000 BTUS/H, CICLO FRIO, 60 HZ, CLASSIFICACAO ENERGETICA A - SELO PROCEL, GAS HFC, CONTROLE S/ FIO</t>
  </si>
  <si>
    <t>AR CONDICIONADO SPLIT ON/OFF, HI-WALL (PAREDE), 18000 BTUS/H, CICLO QUENTE/FRIO, 60 HZ, CLASSIFICACAO ENERGETICA A - SELO PROCEL, GAS HFC, CONTROLE S/ FIO</t>
  </si>
  <si>
    <t>AR CONDICIONADO SPLIT ON/OFF, HI-WALL (PAREDE), 24000 BTUS/H, CICLO FRIO, 60 HZ, CLASSIFICACAO ENERGETICA A - SELO PROCEL, GAS HFC, CONTROLE S/ FIO</t>
  </si>
  <si>
    <t>AR CONDICIONADO SPLIT ON/OFF, HI-WALL (PAREDE), 24000 BTUS/H, CICLO QUENTE/FRIO, 60 HZ, CLASSIFICACAO ENERGETICA A - SELO PROCEL, GAS HFC, CONTROLE S/ FIO</t>
  </si>
  <si>
    <t>AR CONDICIONADO SPLIT ON/OFF, HI-WALL (PAREDE), 9000 BTUS/H, CICLO FRIO, 60 HZ, CLASSIFICACAO ENERGETICA A - SELO PROCEL, GAS HFC, CONTROLE S/ FIO</t>
  </si>
  <si>
    <t>AR CONDICIONADO SPLIT ON/OFF, HI-WALL (PAREDE), 9000 BTUS/H, CICLO QUENTE/FRIO, 60 HZ, CLASSIFICACAO ENERGETICA A - SELO PROCEL, GAS HFC, CONTROLE S/ FIO</t>
  </si>
  <si>
    <t>AR CONDICIONADO SPLIT ON/OFF, PISO TETO, 18.000 BTU/H, CICLO FRIO, 60HZ, CLASSIFICACAO ENERGETICA C - SELO PROCEL, GAS HFC, CONTROLE S/FIO</t>
  </si>
  <si>
    <t>AR CONDICIONADO SPLIT ON/OFF, PISO TETO, 24.000 BTU/H, CICLO FRIO, 60HZ, CLASSIFICACAO ENERGETICA C - SELO PROCEL, GAS HFC, CONTROLE S/FIO</t>
  </si>
  <si>
    <t>AR CONDICIONADO SPLIT ON/OFF, PISO TETO, 36.000 BTU/H, CICLO FRIO, 60HZ, CLASSIFICACAO ENERGETICA C - SELO PROCEL, GAS HFC, CONTROLE S/FIO</t>
  </si>
  <si>
    <t>AR CONDICIONADO SPLIT ON/OFF, PISO TETO, 48.000 BTU/H, CICLO FRIO, 60HZ, CLASSIFICACAO ENERGETICA C - SELO PROCEL, GAS HFC, CONTROLE S/FIO</t>
  </si>
  <si>
    <t>AR CONDICIONADO SPLIT ON/OFF, PISO TETO, 60.000 BTU/H, CICLO FRIO, 60HZ, CLASSIFICACAO ENERGETICA C - SELO PROCEL, GAS HFC, CONTROLE S/FIO</t>
  </si>
  <si>
    <t>AR-CONDICIONADO FRIO SPLITAO INVERTER 30 TR</t>
  </si>
  <si>
    <t>AR-CONDICIONADO FRIO SPLITAO MODULAR 10 TR</t>
  </si>
  <si>
    <t>AR-CONDICIONADO FRIO SPLITAO MODULAR 15 TR</t>
  </si>
  <si>
    <t>AR-CONDICIONADO FRIO SPLITAO MODULAR 20 TR</t>
  </si>
  <si>
    <t>AR-CONDICIONADO SPLIT INVERTER, PISO TETO, 24000 BTU/H, QUENTE/FRIO, 60HZ, CLASSIFICACAO ENERGETICA A - SELO PROCEL, GAS HFC, CONTROLE S/FIO</t>
  </si>
  <si>
    <t>ARADO REVERSIVEL COM 3 DISCOS DE 26" X 6MM REBOCAVEL</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</si>
  <si>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</si>
  <si>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</si>
  <si>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</si>
  <si>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</si>
  <si>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</si>
  <si>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</si>
  <si>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</si>
  <si>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</si>
  <si>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</si>
  <si>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</si>
  <si>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ARCO DE SERRA REGULAVEL PARA LAMINAS DE 8" A 12"</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</si>
  <si>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</si>
  <si>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</si>
  <si>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</si>
  <si>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</si>
  <si>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</si>
  <si>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</si>
  <si>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</si>
  <si>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</si>
  <si>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</si>
  <si>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</si>
  <si>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</si>
  <si>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</si>
  <si>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</si>
  <si>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</si>
  <si>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</si>
  <si>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</si>
  <si>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</si>
  <si>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</si>
  <si>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</si>
  <si>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</si>
  <si>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</si>
  <si>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</si>
  <si>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</si>
  <si>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</si>
  <si>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</si>
  <si>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</si>
  <si>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</si>
  <si>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</si>
  <si>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</si>
  <si>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ARMADOR (HORISTA)</t>
  </si>
  <si>
    <t>ARMADOR (MENSALISTA)</t>
  </si>
  <si>
    <t>ARQUITETO JUNIOR (HORISTA)</t>
  </si>
  <si>
    <t>ARQUITETO JUNIOR (MENSALISTA)</t>
  </si>
  <si>
    <t>ARQUITETO PLENO (HORISTA)</t>
  </si>
  <si>
    <t>ARQUITETO PLENO (MENSALISTA)</t>
  </si>
  <si>
    <t>ARQUITETO SENIOR (HORISTA)</t>
  </si>
  <si>
    <t>ARQUITETO SENIOR (MENSALISTA)</t>
  </si>
  <si>
    <t>ARRUELA EM ACO GALVANIZADO, DIAMETRO EXTERNO = 35MM, ESPESSURA = 3MM, DIAMETRO DO FURO= 18MM</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</si>
  <si>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</si>
  <si>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</si>
  <si>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</si>
  <si>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</si>
  <si>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</si>
  <si>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</si>
  <si>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</si>
  <si>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</si>
  <si>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</si>
  <si>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</si>
  <si>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ARRUELA LISA, REDONDA, DE LATAO POLIDO, DIAMETRO NOMINAL 5/8", DIAMETRO EXTERNO = 34 MM, DIAMETRO DO FURO = 17 MM, ESPESSURA = *2,5* MM</t>
  </si>
  <si>
    <t>ARRUELA QUADRADA EM ACO GALVANIZADO, DIMENSAO = 38 MM, ESPESSURA = 3MM, DIAMETRO DO FURO=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</si>
  <si>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</si>
  <si>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</si>
  <si>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</si>
  <si>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ASSENTADOR DE MANILHAS (HORISTA)</t>
  </si>
  <si>
    <t>ASSENTADOR DE MANILHAS (MENSALISTA)</t>
  </si>
  <si>
    <t>ASSENTO SANITARIO DE PLASTICO, TIPO CONVENCIONAL</t>
  </si>
  <si>
    <t>ASSENTO VASO SANITARIO INFANTIL EM PLASTICO BRANCO</t>
  </si>
  <si>
    <t>AUTOMATICO DE BOIA SUPERIOR / INFERIOR, *15* A / 250 V</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</si>
  <si>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</si>
  <si>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</si>
  <si>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</si>
  <si>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</si>
  <si>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</si>
  <si>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</si>
  <si>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</si>
  <si>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</si>
  <si>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</si>
  <si>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</si>
  <si>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</si>
  <si>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</si>
  <si>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</si>
  <si>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</si>
  <si>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</si>
  <si>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</si>
  <si>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</si>
  <si>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</si>
  <si>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AVENTAL DE SEGURANCA DE RASPA DE COURO 1,00 X 0,60 M</t>
  </si>
  <si>
    <t>AVENTAL EM PVC, FORRADO, *0,3* MM DE ESPESSURA, *1,15 X 0,70* M (COMPRIMENTO X LARGURA), 100% IMPERMEAVEL</t>
  </si>
  <si>
    <t>AZULEJISTA OU LADRILHEIRO (HORISTA)</t>
  </si>
  <si>
    <t>AZULEJISTA OU LADRILHEIRO (MENSALISTA)</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</si>
  <si>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</si>
  <si>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</si>
  <si>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</si>
  <si>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</si>
  <si>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</si>
  <si>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</si>
  <si>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</si>
  <si>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</si>
  <si>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</si>
  <si>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</si>
  <si>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</si>
  <si>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</si>
  <si>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</si>
  <si>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</si>
  <si>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</si>
  <si>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</si>
  <si>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</si>
  <si>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</si>
  <si>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</si>
  <si>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</si>
  <si>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</si>
  <si>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</si>
  <si>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</si>
  <si>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</si>
  <si>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</si>
  <si>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</si>
  <si>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</si>
  <si>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</si>
  <si>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</si>
  <si>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</si>
  <si>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</si>
  <si>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</si>
  <si>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</si>
  <si>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</si>
  <si>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</si>
  <si>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</si>
  <si>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</si>
  <si>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</si>
  <si>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</si>
  <si>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</si>
  <si>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</si>
  <si>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</si>
  <si>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</si>
  <si>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</si>
  <si>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</si>
  <si>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</si>
  <si>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</si>
  <si>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</si>
  <si>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</si>
  <si>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</si>
  <si>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</si>
  <si>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</si>
  <si>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</si>
  <si>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</si>
  <si>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</si>
  <si>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</si>
  <si>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MASTRO DE PARA-RAIOS DIAMETRO NOMINAL 1 1/2"</t>
  </si>
  <si>
    <t>BASE PARA MASTRO DE PARA-RAIOS DIAMETRO NOMINAL 2"</t>
  </si>
  <si>
    <t>BASE PARA RELE COM SUPORTE METALICO</t>
  </si>
  <si>
    <t>BASTIDOR PARA BLOCO M10</t>
  </si>
  <si>
    <t>BATE-ESTACAS POR GRAVIDADE, POTENCIA160 HP, PESO DO MARTELO ATE 3 TONELADAS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</si>
  <si>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</si>
  <si>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</si>
  <si>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</si>
  <si>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</si>
  <si>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</si>
  <si>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</si>
  <si>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</si>
  <si>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</si>
  <si>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</si>
  <si>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440 L, MOTOR A GASOLINA POTENCIA 10 HP, COM CARREGADOR</t>
  </si>
  <si>
    <t>BETONEIRA, CAPACIDADE NOMINAL 400 L, CAPACIDADE DE MISTURA 310L, MOTOR ELETRICO TRIFASICO 220/380V POTENCIA 2 CV, SEM CARREGADOR</t>
  </si>
  <si>
    <t>BETONEIRA, CAPACIDADE NOMINAL 600 L, CAPACIDADE DE MISTURA 360L, MOTOR ELETRICO TRIFASICO 220/380V, POTENCIA 4CV, EXCLUSO CARREGADOR</t>
  </si>
  <si>
    <t>BETONEIRA, CAPACIDADE NOMINAL 600 L, CAPACIDADE DE MISTURA 440 L, MOTOR A DIESEL POTENCIA 10 CV, COM CARREGADOR</t>
  </si>
  <si>
    <t>BLASTER, DINAMITADOR OU CABO DE FOGO (HORISTA)</t>
  </si>
  <si>
    <t>BLASTER, DINAMITADOR OU CABO DE FOGO (MENSALISTA)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</si>
  <si>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</si>
  <si>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</si>
  <si>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</si>
  <si>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</si>
  <si>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</si>
  <si>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</si>
  <si>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</si>
  <si>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</si>
  <si>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</si>
  <si>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</si>
  <si>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</si>
  <si>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</si>
  <si>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</si>
  <si>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</si>
  <si>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</si>
  <si>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</si>
  <si>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</si>
  <si>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</si>
  <si>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</si>
  <si>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</si>
  <si>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</si>
  <si>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</si>
  <si>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</si>
  <si>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</si>
  <si>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</si>
  <si>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</si>
  <si>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</si>
  <si>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</si>
  <si>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</si>
  <si>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</si>
  <si>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</si>
  <si>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</si>
  <si>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</si>
  <si>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</si>
  <si>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</si>
  <si>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</si>
  <si>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</si>
  <si>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</si>
  <si>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</si>
  <si>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</si>
  <si>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</si>
  <si>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</si>
  <si>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</si>
  <si>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</si>
  <si>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</si>
  <si>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</si>
  <si>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</si>
  <si>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</si>
  <si>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</si>
  <si>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</si>
  <si>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</si>
  <si>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</si>
  <si>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</si>
  <si>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</si>
  <si>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</si>
  <si>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</si>
  <si>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</si>
  <si>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</si>
  <si>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</si>
  <si>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</si>
  <si>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</si>
  <si>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</si>
  <si>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</si>
  <si>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</si>
  <si>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</si>
  <si>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</si>
  <si>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</si>
  <si>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</si>
  <si>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</si>
  <si>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</si>
  <si>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</si>
  <si>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</si>
  <si>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</si>
  <si>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</si>
  <si>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</si>
  <si>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</si>
  <si>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</si>
  <si>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</si>
  <si>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</si>
  <si>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</si>
  <si>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</si>
  <si>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LIGACAO EM PVC FLEXIVEL PARA VASO SANITARIO 40 MM (1 1/2")</t>
  </si>
  <si>
    <t>BOLSA DE LONA PARA FERRAMENTAS *50 X 35 X 25*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</si>
  <si>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</si>
  <si>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</si>
  <si>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</si>
  <si>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MONOFASICO 0,50 CV DIAMETRO DE SUCCAO X ELEVACAO 3/4" X 3/4", MONOESTAGIO, DIAMETRO DOS ROTORES 114 MM, HM/Q: 2 M / 2,99 M3/H A 24 M / 0,71 M3/H</t>
  </si>
  <si>
    <t>BOMBA CENTRIFUGA MOTOR ELETRICO MONOFASICO 0,74HP DIAMETRO DE SUCCAO X ELEVACAO 1 1/4" X 1", DIAMETRO DO ROTOR 120 MM, HM/Q: 8 M / 7,70 M3/H A 24 M / 2,80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</si>
  <si>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</si>
  <si>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</si>
  <si>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 HP, DIAMETRO DE SUCCAO X ELEVACAO 2 1/2" X 2", DIAMETRO DO ROTOR 195 MM, HM/Q: 62 M / 55,5 M3/H A 80 M / 31,50 M3/H</t>
  </si>
  <si>
    <t>BOMBA CENTRIFUGA MOTOR ELETRICO TRIFASICO 2,96HP, DIAMETRO DE SUCCAO X ELEVACAO 1 1/2" X 1 1/4", DIAMETRO DO ROTOR 148 MM, HM/Q: 34 M / 14,80 M3/H A 40 M / 8,60 M3/H</t>
  </si>
  <si>
    <t>BOMBA CENTRIFUGA MOTOR ELETRICO TRIFASICO 5HP, DIAMETRO DE SUCCAO X ELEVACAO 2" X 1 1/2", DIAMETRO DO ROTOR 155 MM, HM/Q: 40 M / 20,40 M3/H A 46 M / 9,20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</si>
  <si>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</si>
  <si>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</si>
  <si>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BOMBA DE PROJECAO DE CONCRETO SECO, POTENCIA 10 CV, VAZAO 3 M3/H</t>
  </si>
  <si>
    <t>BOMBA DE PROJECAO DE CONCRETO SECO, POTENCIA 10 CV, VAZAO 6 M3/H</t>
  </si>
  <si>
    <t>BOMBA SUBMERSA PARA POCOS TUBULARES PROFUNDOS DIAMETRO DE 4 POLEGADAS, ELETRICA, MONOFASICA, POTENCIA 0,49 HP, 13 ESTAGIOS, BOCAL DE DESCARGA DIAMETRO DE UMA POLEGADA E MEIA, HM/Q = 18 M / 1,90 M3/H A 85 M / 0,60 M3/H</t>
  </si>
  <si>
    <t>BOMBA SUBMERSA PARA POCOS TUBULARES PROFUNDOS DIAMETRO DE 4 POLEGADAS, ELETRICA, TRIFASICA, POTENCIA 1,97 HP, 20 ESTAGIOS, BOCAL DE DESCARGA DIAMETRO DE UMA POLEGADA E MEIA, HM/Q = 18 M / 5,40 M3/H A 164 M / 0,80 M3/H</t>
  </si>
  <si>
    <t>BOMBA SUBMERSA PARA POCOS TUBULARES PROFUNDOS DIAMETRO DE 4 POLEGADAS, ELETRICA, TRIFASICA, POTENCIA 5,42 HP, 15 ESTAGIOS, BOCAL DE DESCARGA DIAMETRO DE 2 POLEGADAS, HM/Q = 18 M / 18,10 M3/H A 121 M / 2,90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</si>
  <si>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</si>
  <si>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</si>
  <si>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3,45 HP, 5 ESTAGIOS, BOCAL DE DESCARGA DIAMETRO DE 2 POLEGADAS, HM/Q = 68,5 M / 6,12 M3/H A 39,5 M / 14,04 M3/H</t>
  </si>
  <si>
    <t>BOMBA SUBMERSA PARA POCOS TUBULARES PROFUNDOS DIAMETRO DE 6 POLEGADAS, ELETRICA, TRIFASICA, POTENCIA 32 HP, 9 ESTAGIOS, BOCAL DE DESCARGA DIAMETRO DE 4 POLEGADAS, HM/Q = 114,0 M / 13,9 M3/H A 57,0 M / 25,0 M3/H</t>
  </si>
  <si>
    <t>BOMBA SUBMERSIVEL, ELETRICA, TRIFASICA, POTENCIA 0,98 HP, DIAMETRO DO ROTOR 142 MM SEMIABERTO, BOCAL DE SAIDA DIAMETRO DE 2 POLEGADAS, HM/Q = 2 M / 32 M3/H A 8 M / 16 M3/H</t>
  </si>
  <si>
    <t>BOMBA SUBMERSIVEL, ELETRICA, TRIFASICA, POTENCIA 0,99 HP, DIAMETRO ROTOR 98 MM SEMIABERTO, BOCAL DE SAIDA DIAMETRO 2 POLEGADAS, HM/Q = 2 M / 28,90 M3/H A 14 M / 7 M3/H</t>
  </si>
  <si>
    <t>BOMBA SUBMERSIVEL, ELETRICA, TRIFASICA, POTENCIA 1,97 HP, DIAMETRO DO ROTOR 144 MM SEMIABERTO, BOCAL DE SAIDA DIAMETRO DE 2 POLEGADAS, HM/Q = 2 M / 26,8 M3/H A 28 M / 4,6 M3/H</t>
  </si>
  <si>
    <t>BOMBA SUBMERSIVEL, ELETRICA, TRIFASICA, POTENCIA 13 HP, DIAMETRO DO ROTOR 170 MM, BOCAL DE SAIDA DIAMETRO DE 3 POLEGADAS, HM/Q = 11 M / 68,40 M3/H A 72 M / 3,6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</si>
  <si>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</si>
  <si>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</si>
  <si>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SUBMERSIVEL, ELETRICA, TRIFASICA, POTENCIA 6 HP, DIAMETRO DO ROTOR 127 MM, BOCAL DE SAIDA DIAMETRO DE 3 POLEGADAS, HM/Q = 7 M / 66,90 M3/H A 26 M / 2,88 M3/H</t>
  </si>
  <si>
    <t>BOMBA TRIPLEX COM MOTOR A DIESEL, NACIONAL, DIAMETRO DE SUCCAO DE 2 1/2"</t>
  </si>
  <si>
    <t>BOMBA TRIPLEX, PARA INJECAO DE CALDA DE CIMENTO, VAZAO MAXIMA DE *100* LITROS/MINUTO, PRESSAO MAXIMA DE *70* BAR, POTENCIA DE 15 CV</t>
  </si>
  <si>
    <t>BORBOLETA PARA JANELA TIPO GUILHOTINA, EM ZAMAC CROMADO</t>
  </si>
  <si>
    <t>BOTA DE PVC PRETA, CANO MEDIO, SEM FORRO</t>
  </si>
  <si>
    <t>BOTA DE SEGURANCA COM BIQUEIRA DE ACO E COLARINHO ACOLCHOADO</t>
  </si>
  <si>
    <t>BRACO / CANO PARA CHUVEIRO ELETRICO, EM ALUMINIO, 30 CM X 1/2"</t>
  </si>
  <si>
    <t>BRACO OU HASTE COM CANOPLA PLASTICA, 1/2", PARA CHUVEIRO SIMPLES</t>
  </si>
  <si>
    <t>BRACO OU HASTE RETA COM CANOPLA PLASTICA, 1/2", PARA CHUVEIRO ELETRICO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</si>
  <si>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</si>
  <si>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</si>
  <si>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</si>
  <si>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</si>
  <si>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</si>
  <si>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</si>
  <si>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</si>
  <si>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</si>
  <si>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</si>
  <si>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</si>
  <si>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</si>
  <si>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BUCHA DE NYLON, DIAMETRO DO FURO 8 MM, COMPRIMENTO 40 MM, COM PARAFUSO DE ROSCA SOBERBA, CABECA CHATA, FENDA SIMPLES, 4,8 X 50 MM</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</si>
  <si>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</si>
  <si>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</si>
  <si>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</si>
  <si>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</si>
  <si>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</si>
  <si>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</si>
  <si>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</si>
  <si>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</si>
  <si>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</si>
  <si>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</si>
  <si>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</si>
  <si>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</si>
  <si>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</si>
  <si>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</si>
  <si>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1/2"</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</si>
  <si>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</si>
  <si>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</si>
  <si>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</si>
  <si>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</si>
  <si>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</si>
  <si>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</si>
  <si>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</si>
  <si>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</si>
  <si>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</si>
  <si>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</si>
  <si>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</si>
  <si>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</si>
  <si>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</si>
  <si>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</si>
  <si>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</si>
  <si>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</si>
  <si>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</si>
  <si>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</si>
  <si>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</si>
  <si>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</si>
  <si>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</si>
  <si>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</si>
  <si>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</si>
  <si>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</si>
  <si>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</si>
  <si>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</si>
  <si>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</si>
  <si>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</si>
  <si>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</si>
  <si>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</si>
  <si>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</si>
  <si>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</si>
  <si>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</si>
  <si>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</si>
  <si>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</si>
  <si>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</si>
  <si>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</si>
  <si>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</si>
  <si>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</si>
  <si>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</si>
  <si>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</si>
  <si>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</si>
  <si>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</si>
  <si>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</si>
  <si>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</si>
  <si>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</si>
  <si>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</si>
  <si>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</si>
  <si>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</si>
  <si>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</si>
  <si>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</si>
  <si>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</si>
  <si>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</si>
  <si>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</si>
  <si>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</si>
  <si>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</si>
  <si>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</si>
  <si>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</si>
  <si>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</si>
  <si>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DE REDUCAO PVC ROSCAVEL 3/4" X 1/2"</t>
  </si>
  <si>
    <t>BUCHA DE REDUCAO PVC, ROSCAVEL 1 1/2" X 1"</t>
  </si>
  <si>
    <t>BUCHA DE REDUCAO PVC, ROSCAVEL, 1 1/2" X 3/4"</t>
  </si>
  <si>
    <t>BUCHA DE REDUCAO PVC, ROSCAVEL, 1" X 1/2"</t>
  </si>
  <si>
    <t>BUCHA DE REDUCAO PVC, ROSCAVEL, 1" X 3/4"</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</si>
  <si>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</si>
  <si>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</si>
  <si>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</si>
  <si>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</si>
  <si>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</si>
  <si>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</si>
  <si>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</si>
  <si>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</si>
  <si>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</si>
  <si>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</si>
  <si>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</si>
  <si>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</si>
  <si>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</si>
  <si>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</si>
  <si>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</si>
  <si>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</si>
  <si>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</si>
  <si>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</si>
  <si>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</si>
  <si>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</si>
  <si>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</si>
  <si>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CABECEIRA DIREITA OU ESQUERDA, PVC, PARA CALHA PLUVIAL, DIAMETRO ENTRE *119 E 170* MM, PARA DRENAGEM PLUVIAL PREDIAL</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</si>
  <si>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</si>
  <si>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</si>
  <si>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</si>
  <si>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</si>
  <si>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</si>
  <si>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</si>
  <si>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</si>
  <si>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</si>
  <si>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</si>
  <si>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</si>
  <si>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CABIDE/GANCHO DE BANHEIRO SIMPLES EM METAL CROMADO</t>
  </si>
  <si>
    <t>CABO COAXIAL RG11 95% DE MALHA</t>
  </si>
  <si>
    <t>CABO COAXIAL RG59 95% DE MALHA</t>
  </si>
  <si>
    <t>CABO COAXIAL RG6 95% DE MALHA</t>
  </si>
  <si>
    <t>CABO DE ACO GALVANIZADO, DIAMETRO 12,7 MM (1/2"), COM ALMA DE ACO CABO INDEPENDENTE 6 X 25 F</t>
  </si>
  <si>
    <t>CABO DE ACO GALVANIZADO, DIAMETRO 12,7 MM (1/2"), COM ALMA DE FIBRA 6 X 25 F</t>
  </si>
  <si>
    <t>CABO DE ACO GALVANIZADO, DIAMETRO 9,53 MM (3/8"), COM ALMA DE FIBRA 6 X 25 F</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</si>
  <si>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</si>
  <si>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</si>
  <si>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</si>
  <si>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</si>
  <si>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</si>
  <si>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</si>
  <si>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</si>
  <si>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</si>
  <si>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</si>
  <si>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</si>
  <si>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</si>
  <si>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</si>
  <si>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</si>
  <si>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</si>
  <si>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</si>
  <si>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</si>
  <si>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</si>
  <si>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</si>
  <si>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</si>
  <si>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</si>
  <si>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</si>
  <si>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</si>
  <si>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</si>
  <si>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</si>
  <si>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</si>
  <si>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</si>
  <si>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</si>
  <si>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</si>
  <si>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</si>
  <si>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</si>
  <si>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</si>
  <si>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</si>
  <si>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</si>
  <si>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</si>
  <si>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</si>
  <si>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</si>
  <si>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</si>
  <si>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</si>
  <si>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</si>
  <si>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</si>
  <si>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</si>
  <si>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</si>
  <si>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</si>
  <si>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</si>
  <si>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</si>
  <si>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</si>
  <si>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</si>
  <si>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</si>
  <si>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</si>
  <si>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</si>
  <si>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</si>
  <si>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</si>
  <si>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</si>
  <si>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</si>
  <si>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</si>
  <si>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</si>
  <si>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</si>
  <si>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</si>
  <si>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</si>
  <si>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</si>
  <si>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</si>
  <si>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</si>
  <si>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</si>
  <si>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</si>
  <si>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</si>
  <si>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</si>
  <si>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</si>
  <si>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</si>
  <si>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</si>
  <si>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</si>
  <si>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</si>
  <si>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</si>
  <si>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</si>
  <si>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</si>
  <si>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</si>
  <si>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</si>
  <si>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</si>
  <si>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</si>
  <si>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</si>
  <si>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</si>
  <si>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</si>
  <si>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</si>
  <si>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</si>
  <si>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</si>
  <si>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</si>
  <si>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</si>
  <si>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</si>
  <si>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</si>
  <si>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</si>
  <si>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</si>
  <si>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</si>
  <si>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</si>
  <si>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</si>
  <si>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</si>
  <si>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</si>
  <si>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</si>
  <si>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</si>
  <si>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</si>
  <si>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</si>
  <si>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</si>
  <si>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</si>
  <si>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</si>
  <si>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</si>
  <si>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</si>
  <si>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</si>
  <si>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</si>
  <si>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</si>
  <si>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</si>
  <si>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</si>
  <si>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</si>
  <si>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</si>
  <si>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</si>
  <si>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</si>
  <si>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CACAMBA METALICA BASCULANTE COM CAPACIDADE DE 10 M3 (INCLUI MONTAGEM, NAO INCLUI CAMINHAO)</t>
  </si>
  <si>
    <t>CACAMBA METALICA BASCULANTE COM CAPACIDADE DE 12 M3 (INCLUI MONTAGEM, NAO INCLUI CAMINHAO)</t>
  </si>
  <si>
    <t>CACAMBA METALICA BASCULANTE COM CAPACIDADE DE 6 M3 (INCLUI MONTAGEM, NAO INCLUI CAMINHAO)</t>
  </si>
  <si>
    <t>CACAMBA METALICA BASCULANTE COM CAPACIDADE DE 8 M3 (INCLUI MONTAGEM, NAO INCLUI CAMINHAO)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</si>
  <si>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</si>
  <si>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</si>
  <si>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</si>
  <si>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</si>
  <si>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</si>
  <si>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</si>
  <si>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</si>
  <si>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</si>
  <si>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</si>
  <si>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</si>
  <si>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</si>
  <si>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</si>
  <si>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</si>
  <si>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</si>
  <si>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</si>
  <si>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</si>
  <si>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</si>
  <si>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</si>
  <si>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</si>
  <si>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</si>
  <si>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</si>
  <si>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</si>
  <si>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</si>
  <si>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</si>
  <si>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</si>
  <si>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</si>
  <si>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</si>
  <si>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</si>
  <si>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</si>
  <si>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</si>
  <si>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</si>
  <si>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</si>
  <si>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</si>
  <si>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</si>
  <si>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</si>
  <si>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</si>
  <si>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</si>
  <si>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</si>
  <si>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</si>
  <si>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</si>
  <si>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</si>
  <si>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</si>
  <si>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</si>
  <si>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</si>
  <si>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</si>
  <si>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</si>
  <si>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</si>
  <si>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</si>
  <si>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</si>
  <si>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</si>
  <si>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</si>
  <si>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</si>
  <si>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</si>
  <si>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</si>
  <si>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</si>
  <si>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</si>
  <si>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</si>
  <si>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LUZ "3 X 3" EM ACO ESMALTADA</t>
  </si>
  <si>
    <t>CAIXA DE LUZ "4 X 2" EM ACO ESMALTADA</t>
  </si>
  <si>
    <t>CAIXA DE LUZ "4 X 4" EM ACO ESMALTADA</t>
  </si>
  <si>
    <t>CAIXA DE PASSAGEM / DERIVACAO / LUZ, OCTOGONAL 4 X4, EM ACO ESMALTADA, COM FUNDO MOVEL SIMPLES (FMS)</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</si>
  <si>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</si>
  <si>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</si>
  <si>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</si>
  <si>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</si>
  <si>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</si>
  <si>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</si>
  <si>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</si>
  <si>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</si>
  <si>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</si>
  <si>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</si>
  <si>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</si>
  <si>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</si>
  <si>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</si>
  <si>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</si>
  <si>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</si>
  <si>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</si>
  <si>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</si>
  <si>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</si>
  <si>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EM PVC, DE 4" X 2", PARA ELETRODUTO FLEXIVEL CORRUGADO</t>
  </si>
  <si>
    <t>CAIXA DE PASSAGEM, EM PVC, DE 4" X 4", PARA ELETRODUTO FLEXIVEL CORRUGADO</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</si>
  <si>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</si>
  <si>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</si>
  <si>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</si>
  <si>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</si>
  <si>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</si>
  <si>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</si>
  <si>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</si>
  <si>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</si>
  <si>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</si>
  <si>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</si>
  <si>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</si>
  <si>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</si>
  <si>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</si>
  <si>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OCTOGONAL DE FUNDO MOVEL, EM PVC, DE 3" X 3", PARA ELETRODUTO FLEXIVEL CORRUGADO</t>
  </si>
  <si>
    <t>CAIXA OCTOGONAL DE FUNDO MOVEL, EM PVC, DE 4" X 4", PARA ELETRODUTO FLEXIVEL CORRUGADO</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</si>
  <si>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</si>
  <si>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</si>
  <si>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</si>
  <si>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</si>
  <si>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</si>
  <si>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</si>
  <si>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</si>
  <si>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</si>
  <si>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</si>
  <si>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</si>
  <si>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</si>
  <si>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</si>
  <si>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</si>
  <si>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</si>
  <si>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</si>
  <si>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</si>
  <si>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CALCETEIRO / RASTELEIRO (HORISTA)</t>
  </si>
  <si>
    <t>CALCETEIRO / RASTELEIRO (MENSALISTA)</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</si>
  <si>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</si>
  <si>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</si>
  <si>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</si>
  <si>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</si>
  <si>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</si>
  <si>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</si>
  <si>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</si>
  <si>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</si>
  <si>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</si>
  <si>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</si>
  <si>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</si>
  <si>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</si>
  <si>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</si>
  <si>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</si>
  <si>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</si>
  <si>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</si>
  <si>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</si>
  <si>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CAMINHAO TOCO, PESO BRUTO TOTAL 10700 KG, CARGA UTIL MAXIMA 7400 KG, DISTANCIA ENTRE EIXOS 4,00 M, POTENCIA 175 CV (INCLUI CABINE E CHASSI, NAO INCLUI CARROCERIA)</t>
  </si>
  <si>
    <t>CAMINHAO TOCO, PESO BRUTO TOTAL 13200 KG, CARGA UTIL MAXIMA 9200 KG, DISTANCIA ENTRE EIXOS 3,31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</si>
  <si>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</si>
  <si>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10600 KG, DISTANCIA ENTRE EIXOS 4,80 M, POTENCIA 277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</si>
  <si>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</si>
  <si>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</si>
  <si>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TOCO, PESO BRUTO TOTAL 8500 KG, CARGA UTIL MAXIMA 5600 KG, DISTANCIA ENTRE EIXOS 3,40 M, POTENCIA 167 CV (INCLUI CABINE E CHASSI, NAO INCLUI CARROCERIA)</t>
  </si>
  <si>
    <t>CAMINHAO TOCO, PESO BRUTO TOTAL 9600 KG, CARGA UTIL MAXIMA 6190 KG, DISTANCIA ENTRE EIXOS 3,70 M, POTENCIA 156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</si>
  <si>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</si>
  <si>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</si>
  <si>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16360 KG, CABINE ESTENDIDA, DISTANCIA ENTRE EIXOS 3,56 M, POTENCIA 277 CV (INCLUI CABINE E CHASSI, NAO INCLUI CARROCERIA)</t>
  </si>
  <si>
    <t>CAMINHAO TRUCADO, PESO BRUTO TOTAL 23000 KG, CARGA UTIL MAXIMA 16540 KG, DISTANCIA ENTRE EIXOS 4,80 M, POTENCIA 256 CV (INCLUI CABINE E CHASSI, NAO INCLUI CARROCERIA)</t>
  </si>
  <si>
    <t>CAMINHONETE COM MOTOR A DIESEL, POTENCIA *160* CV, CABINE DUPLA, 4X4</t>
  </si>
  <si>
    <t>CAMPAINHA ALTA POTENCIA 110V / 220V, DIAMETRO 150 MM</t>
  </si>
  <si>
    <t>CAMPAINHA CIGARRA 127 V / 220 V (APENAS MODULO)</t>
  </si>
  <si>
    <t>CAMPAINHA CIGARRA 127 V / 220 V, CONJUNTO MONTADO PARA EMBUTIR 4" X 2" (PLACA + SUPORTE +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</si>
  <si>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</si>
  <si>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</si>
  <si>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</si>
  <si>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</si>
  <si>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</si>
  <si>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</si>
  <si>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</si>
  <si>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</si>
  <si>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</si>
  <si>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</si>
  <si>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</si>
  <si>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</si>
  <si>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</si>
  <si>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</si>
  <si>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CANTONEIRA ACO ABAS IGUAIS (QUALQUER BITOLA), ESPESSURA ENTRE 1/8" E 1/4"</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</si>
  <si>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</si>
  <si>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</si>
  <si>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</si>
  <si>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</si>
  <si>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</si>
  <si>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</si>
  <si>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</si>
  <si>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</si>
  <si>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</si>
  <si>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</si>
  <si>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</si>
  <si>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</si>
  <si>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</si>
  <si>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</si>
  <si>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</si>
  <si>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</si>
  <si>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</si>
  <si>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CAP PPR DN 20 MM, PARA AGUA QUENTE PREDIAL</t>
  </si>
  <si>
    <t>CAP PPR DN 25 MM, PARA AGUA QUENTE PREDIAL</t>
  </si>
  <si>
    <t>CAP PVC, ROSCAVEL, 1", PARA AGUA FRIA PREDIAL</t>
  </si>
  <si>
    <t>CAP PVC, ROSCAVEL, 1/2", PARA AGUA FRIA PREDIAL</t>
  </si>
  <si>
    <t>CAP PVC, ROSCAVEL, 3/4", PARA AGUA FRIA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</si>
  <si>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</si>
  <si>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</si>
  <si>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</si>
  <si>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</si>
  <si>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</si>
  <si>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</si>
  <si>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</si>
  <si>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</si>
  <si>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</si>
  <si>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</si>
  <si>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</si>
  <si>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</si>
  <si>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</si>
  <si>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</si>
  <si>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</si>
  <si>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</si>
  <si>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</si>
  <si>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</si>
  <si>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</si>
  <si>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</si>
  <si>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</si>
  <si>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</si>
  <si>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</si>
  <si>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</si>
  <si>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</si>
  <si>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</si>
  <si>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</si>
  <si>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</si>
  <si>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</si>
  <si>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</si>
  <si>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</si>
  <si>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</si>
  <si>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</si>
  <si>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</si>
  <si>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CARPINTEIRO AUXILIAR (HORISTA)</t>
  </si>
  <si>
    <t>CARPINTEIRO AUXILIAR (MENSALISTA)</t>
  </si>
  <si>
    <t>CARPINTEIRO DE ESQUADRIAS (HORISTA)</t>
  </si>
  <si>
    <t>CARPINTEIRO DE ESQUADRIAS (MENSALISTA)</t>
  </si>
  <si>
    <t>CARPINTEIRO DE FORMAS OU OFICIAL (MENSALISTA)</t>
  </si>
  <si>
    <t>CARPINTEIRO DE FORMAS PARA CONCRETO (HORISTA)</t>
  </si>
  <si>
    <t>CARRANCA PARA JANELA VENEZIANA DE ABRIR, EM LATAO CROMADO, SIMPLES, PARA APARAFUSAR NA PAREDE</t>
  </si>
  <si>
    <t>CARRINHO COM 2 PNEUS PARA TRANSPORTAR TUBO CONCRETO, ALTURA ATE 1,0 M E DIAMETRO ATE 1000MM, COM ESTRUTURA EM PERFIL OU TUBO METALICO</t>
  </si>
  <si>
    <t>CARRINHO DE MAO, EM ACO, COM CAPACIDADE DE *45 A 65* L / *100* KG, PNEU COM CAMARA</t>
  </si>
  <si>
    <t>CARRINHO PLATAFORMA EM MADEIRA COM ESTRUTURA EM ACO, 1500 X 800 MM, COM CAPACIDADE DE 600 KG, 4 RODAS/PNEUS/CAMARAS</t>
  </si>
  <si>
    <t>CARROCERIA FIXA ABERTA DE MADEIRA PARA TRANSPORTE GERAL DE CARGA SECA DIMENSOES APROXIMADAS 2,25 X 4,10 X 0,50 M (INCLUI MONTAGEM, NAO INCLUI CAMINHAO)</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</si>
  <si>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</si>
  <si>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</si>
  <si>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</si>
  <si>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</si>
  <si>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</si>
  <si>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CAVALETE DE FERRO DOBRAVEL, ALTURA 80 CM</t>
  </si>
  <si>
    <t>CAVALETE PARA TALHA COM ESTRUTURA EM TUBO METALICO ALTURA MINIMA 3,2 M EQUIPADO COM RODAS DE BORRACHA PARA MOVIMENTACAO DE TUBOS DE CONCRETO NA CENTRAL DE PREMOLDADOS COM CAPACIDADE DE CARGA DE 3 TONELADAS</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</si>
  <si>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</si>
  <si>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</si>
  <si>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</si>
  <si>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4X2, PESO BRUTO TOTAL COMBINADO 49000 KG, CAPACIDADE MAXIMA DE TRACAO *66000* KG, POTENCIA *360* CV (INCLUI CABINE E CHASSI, NAO INCLUI SEMIRREBOQUE)</t>
  </si>
  <si>
    <t>CAVALO MECANICO TRACAO 6X2, PESO BRUTO TOTAL COMBINADO 56000 KG, CAPACIDADE MAXIMA DE TRACAO *66000* KG, POTENCIA *360* CV (INCLUI CABINE E CHASSI, NAO INCLUI SEMIRREBOQUE)</t>
  </si>
  <si>
    <t>CAVOUQUEIRO OU OPERADOR DE PERFURATRIZ / ROMPEDOR (HORISTA)</t>
  </si>
  <si>
    <t>CAVOUQUEIRO OU OPERADOR DE PERFURATRIZ / ROMPEDOR (MENSALISTA)</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</si>
  <si>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</si>
  <si>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</si>
  <si>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</si>
  <si>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</si>
  <si>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</si>
  <si>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</si>
  <si>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</si>
  <si>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</si>
  <si>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</si>
  <si>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</si>
  <si>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</si>
  <si>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</si>
  <si>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</si>
  <si>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</si>
  <si>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</si>
  <si>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</si>
  <si>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</si>
  <si>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</si>
  <si>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</si>
  <si>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</si>
  <si>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</si>
  <si>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</si>
  <si>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</si>
  <si>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</si>
  <si>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</si>
  <si>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</si>
  <si>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</si>
  <si>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</si>
  <si>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</si>
  <si>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</si>
  <si>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</si>
  <si>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</si>
  <si>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</si>
  <si>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</si>
  <si>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</si>
  <si>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DE LAMINADO MELAMINICO, LISO BRILHANTE, DE 1,25 X 3,08 METROS, ESPESSURA = 0,8 MILIMETROS</t>
  </si>
  <si>
    <t>CHAPA DE LAMINADO MELAMINICO, LISO FOSCO, DE 1,25 X 3,08 METROS, ESPESSURA = 0,8 MILIMETROS</t>
  </si>
  <si>
    <t>CHAPA DE LAMINADO MELAMINICO, TEXTURIZADO, DE 1,25 X 3,08 METROS, ESPESSURA = 0,8 MILIMETROS</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</si>
  <si>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</si>
  <si>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</si>
  <si>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</si>
  <si>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</si>
  <si>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</si>
  <si>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</si>
  <si>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</si>
  <si>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</si>
  <si>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</si>
  <si>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</si>
  <si>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</si>
  <si>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</si>
  <si>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</si>
  <si>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</si>
  <si>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</si>
  <si>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</si>
  <si>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</si>
  <si>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</si>
  <si>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</si>
  <si>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</si>
  <si>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</si>
  <si>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</si>
  <si>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CHAPA PARA EMENDA DE VIGA, EM ACO GROSSO, QUALIDADE ESTRUTURAL, BITOLA 3/16", E= 4,75 MM, 4 FUROS, LARGURA 45 MM, COMPRIMENTO 500 MM</t>
  </si>
  <si>
    <t>CHAPA/BOBINA LISA EM ALUMINIO, LIGA 1.200 - H14, QUALQUER ESPESSURA, QUALQUER LARGURA</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</si>
  <si>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</si>
  <si>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</si>
  <si>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</si>
  <si>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</si>
  <si>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</si>
  <si>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</si>
  <si>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</si>
  <si>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</si>
  <si>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</si>
  <si>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</si>
  <si>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</si>
  <si>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AJUSTAVEL (INGLESA) 10"</t>
  </si>
  <si>
    <t>CHAVE AJUSTAVEL (INGLESA) 15"</t>
  </si>
  <si>
    <t>CHAVE AJUSTAVEL (INGLESA) 6"</t>
  </si>
  <si>
    <t>CHAVE DE GRIFO DE 24"</t>
  </si>
  <si>
    <t>CHAVE DUPLA PARA CONEXOES TIPO STORZ, ENGATE RAPIDO 1 1/2" X 2 1/2", EM LATAO, PARA INSTALACAO PREDIAL COMBATE A INCENDIO</t>
  </si>
  <si>
    <t>CHAVE FIXA 19 X 22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</si>
  <si>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</si>
  <si>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</si>
  <si>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</si>
  <si>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</si>
  <si>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</si>
  <si>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</si>
  <si>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</si>
  <si>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</si>
  <si>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</si>
  <si>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</si>
  <si>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</si>
  <si>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</si>
  <si>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</si>
  <si>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</si>
  <si>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</si>
  <si>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</si>
  <si>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</si>
  <si>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A BASE DE RESINA SINTETICA PARA CHAPA DE LAMINADO MELAMINICO E OUTROS</t>
  </si>
  <si>
    <t>COLA BRANCA BASE PVA</t>
  </si>
  <si>
    <t>COLA PARA TUBOS E MANTAS ELASTOMERICAS, A BASE DE SOLVENTE</t>
  </si>
  <si>
    <t>COLAR DE TOMADA EM POLIPROPILENO, PP, COM PARAFUSOS, PARA PEAD, 63 X 1/2" - LIGACAO PREDIAL DE AGUA</t>
  </si>
  <si>
    <t>COLAR DE TOMADA EM POLIPROPILENO, PP, COM PARAFUSOS, PARA PEAD, 63 X 3/4" - LIGACAO PREDIAL DE AGUA</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</si>
  <si>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</si>
  <si>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</si>
  <si>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</si>
  <si>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</si>
  <si>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</si>
  <si>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</si>
  <si>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</si>
  <si>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</si>
  <si>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COLHER DE PEDREIRO 9", EM ACO, COM CANTOS REDONDOS E CABO DE MADEIRA OU PLASTICO</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</si>
  <si>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</si>
  <si>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</si>
  <si>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 TIPO PLACA VIBRATORIA REVERSIVEL, A GASOLINA 4 TEMPOS, PESO 150 A 175 KG, FORCA CENTRIF. 2800 A 3100 KGF, LARG. TRABALHO DE 450 A 520 MM, FREQ. VIBRACAO 4000 A 4300 RPM, VELOC. TRABALHO DE 15 A 20 M/MIN, POT. DE 6,0 A 7,0 HP</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</si>
  <si>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</si>
  <si>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DIESEL, PESO 700 A 820 KG, FORCA CENTRIF. DE 6.200 A 10.000 KGF, LARG. TRABALHO DE 650 A 720 MM, FREQ. VIBRACAO DE 3.000 A 3.500 RPM, VELOCIDADE TRABALHO DE 25 A 30 M/MIN, POT. DE 13,0 A 15,0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</si>
  <si>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</si>
  <si>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SOLOS DE PERCURSAO (SOQUETE) COM MOTOR A GASOLINA 4 TEMPOS DE 4 HP (4 CV)</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</si>
  <si>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</si>
  <si>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</si>
  <si>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</si>
  <si>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</si>
  <si>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</si>
  <si>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</si>
  <si>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</si>
  <si>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</si>
  <si>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COMPRESSOR DE AR ESTACIONARIO, VAZAO 620 PCM, PRESSAO EFETIVA DE TRABALHO 109 PSI, MOTOR ELETRICO, POTENCIA 127 CV</t>
  </si>
  <si>
    <t>COMPRESSOR DE AR REBOCAVEL VAZAO 400 PCM, PRESSAO EFETIVA DE TRABALHO 102 PSI, MOTOR DIESEL, POTENCIA 110 CV</t>
  </si>
  <si>
    <t>COMPRESSOR DE AR REBOCAVEL VAZAO 748 PCM, PRESSAO EFETIVA DE TRABALHO 102 PSI, MOTOR DIESEL, POTENCIA 210 CV</t>
  </si>
  <si>
    <t>COMPRESSOR DE AR REBOCAVEL VAZAO 860 PCM, PRESSAO EFETIVA DE TRABALHO 102 PSI, MOTOR DIESEL, POTENCIA 250 CV</t>
  </si>
  <si>
    <t>COMPRESSOR DE AR REBOCAVEL, VAZAO 152 PCM, PRESSAO EFETIVA DE TRABALHO 102 PSI, MOTOR DIESEL, POTENCIA 31,5 KW</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</si>
  <si>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</si>
  <si>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</si>
  <si>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</si>
  <si>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</si>
  <si>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</si>
  <si>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</si>
  <si>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</si>
  <si>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</si>
  <si>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</si>
  <si>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</si>
  <si>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</si>
  <si>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</si>
  <si>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</si>
  <si>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</si>
  <si>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</si>
  <si>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</si>
  <si>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</si>
  <si>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</si>
  <si>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</si>
  <si>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</si>
  <si>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</si>
  <si>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</si>
  <si>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</si>
  <si>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</si>
  <si>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</si>
  <si>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</si>
  <si>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</si>
  <si>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</si>
  <si>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</si>
  <si>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</si>
  <si>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</si>
  <si>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</si>
  <si>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</si>
  <si>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</si>
  <si>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</si>
  <si>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</si>
  <si>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</si>
  <si>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</si>
  <si>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</si>
  <si>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</si>
  <si>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3/4",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</si>
  <si>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</si>
  <si>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</si>
  <si>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</si>
  <si>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</si>
  <si>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</si>
  <si>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</si>
  <si>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</si>
  <si>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</si>
  <si>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</si>
  <si>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</si>
  <si>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</si>
  <si>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</si>
  <si>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</si>
  <si>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</si>
  <si>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</si>
  <si>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</si>
  <si>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</si>
  <si>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</si>
  <si>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</si>
  <si>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</si>
  <si>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</si>
  <si>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</si>
  <si>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</si>
  <si>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</si>
  <si>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</si>
  <si>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</si>
  <si>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</si>
  <si>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</si>
  <si>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</si>
  <si>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</si>
  <si>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</si>
  <si>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</si>
  <si>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</si>
  <si>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</si>
  <si>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</si>
  <si>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</si>
  <si>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</si>
  <si>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</si>
  <si>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</si>
  <si>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</si>
  <si>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</si>
  <si>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</si>
  <si>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</si>
  <si>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</si>
  <si>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</si>
  <si>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</si>
  <si>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</si>
  <si>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</si>
  <si>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</si>
  <si>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</si>
  <si>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</si>
  <si>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</si>
  <si>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</si>
  <si>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</si>
  <si>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</si>
  <si>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</si>
  <si>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CONDUTOR PLUVIAL, PVC, CIRCULAR, DIAMETRO ENTRE 80 E 100 MM, PARA DRENAGEM PLUVIAL PREDIAL</t>
  </si>
  <si>
    <t>CONE DE SINALIZACAO EM PVC FLEXIVEL, H = 70 / 76 CM (NBR 15071)</t>
  </si>
  <si>
    <t>CONE DE SINALIZACAO EM PVC RIGIDO COM FAIXA REFLETIVA, H = 70 / 76 CM</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</si>
  <si>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</si>
  <si>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</si>
  <si>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</si>
  <si>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</si>
  <si>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</si>
  <si>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</si>
  <si>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CONECTOR / TOMADA FEMEA RJ 45, CATEGORIA 5 E (CAT 5E) PARA CABOS</t>
  </si>
  <si>
    <t>CONECTOR / TOMADA FEMEA RJ 45, CATEGORIA 6 (CAT 6) PARA CABOS</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</si>
  <si>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</si>
  <si>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</si>
  <si>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</si>
  <si>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</si>
  <si>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</si>
  <si>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</si>
  <si>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</si>
  <si>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</si>
  <si>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</si>
  <si>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</si>
  <si>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</si>
  <si>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</si>
  <si>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</si>
  <si>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</si>
  <si>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</si>
  <si>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</si>
  <si>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</si>
  <si>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</si>
  <si>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</si>
  <si>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</si>
  <si>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</si>
  <si>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</si>
  <si>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</si>
  <si>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</si>
  <si>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</si>
  <si>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</si>
  <si>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</si>
  <si>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</si>
  <si>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</si>
  <si>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</si>
  <si>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</si>
  <si>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</si>
  <si>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</si>
  <si>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</si>
  <si>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</si>
  <si>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</si>
  <si>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</si>
  <si>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</si>
  <si>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</si>
  <si>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</si>
  <si>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</si>
  <si>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</si>
  <si>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</si>
  <si>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</si>
  <si>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</si>
  <si>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</si>
  <si>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</si>
  <si>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</si>
  <si>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</si>
  <si>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</si>
  <si>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</si>
  <si>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</si>
  <si>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</si>
  <si>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</si>
  <si>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</si>
  <si>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</si>
  <si>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</si>
  <si>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</si>
  <si>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</si>
  <si>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16 MM X 1/2",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</si>
  <si>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</si>
  <si>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</si>
  <si>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</si>
  <si>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</si>
  <si>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</si>
  <si>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</si>
  <si>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CONJ. DE FERRAGENS PARA PORTA DE VIDRO TEMPERADO, EM ZAMAC CROMADO, CONTEMPLANDO DOBRADICA INF., DOBRADICA SUP., PIVO PARA DOBRADICA INF., PIVO PARA DOBRADICA SUP., FECHADURA CENTRAL EM ZAMC. CROMADO, CONTRA FECHADURA DE PRESSAO</t>
  </si>
  <si>
    <t>CONJUNTO ARRUELAS DE VEDACAO 5/16" PARA TELHA FIBROCIMENTO (UMA ARRUELA METALICA E UMA ARRUELA PVC - CONICAS)</t>
  </si>
  <si>
    <t>CONJUNTO DE FERRAGENS PIVO, PARA PORTA PIVOTANTE DE ATE 100 KG, REGULAVEL COM ESFERA, CROMADO - SUPERIOR E INFERIOR - COMPLETO</t>
  </si>
  <si>
    <t>CONJUNTO DE LIGACAO AJUSTAVEL, PARA VASO / BACIA SANITARIA, EM PLASTICO BRANCO, COM TUBO, CANOPLA E ESPUDE</t>
  </si>
  <si>
    <t>CONJUNTO DE LIGACAO PARA VASO / BACIA SANITARIA, EM PLASTICO BRANCO, COM TUBO, CANOPLA E ANEL DE EXPANSAO (TUBO 1.1/2" X 20 CM)</t>
  </si>
  <si>
    <t>CONJUNTO MONTADO ESTOPIM COM ESPOLETA COMUM NUMERO 8, COM CABECA ACENDEDORA, 1,5 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</si>
  <si>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</si>
  <si>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</si>
  <si>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CONJUNTO PRE-MOLDADO COMPOSTO POR GRELHA (0,99 X 0,45 M), QUADRO (1,10 X 0,52 M) E CANTONEIRA (1,10 X 0,35 M), EM CONCRETO ARMADO, COM FCK DE 21 MPA</t>
  </si>
  <si>
    <t>CONTAINER ALMOXARIFADO, DE *2,40* X *6,00* M, PADRAO SIMPLES, SEM REVESTIMENTO E SEM DIVISORIAS INTERNOS E SEM SANITARIO, PARA USO EM CANTEIRO DE OBRAS</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</si>
  <si>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</si>
  <si>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</si>
  <si>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</si>
  <si>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</si>
  <si>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</si>
  <si>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</si>
  <si>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</si>
  <si>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</si>
  <si>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</si>
  <si>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</si>
  <si>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</si>
  <si>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</si>
  <si>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</si>
  <si>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</si>
  <si>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</si>
  <si>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</si>
  <si>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</si>
  <si>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</si>
  <si>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CONTRA-PORCA SEXTAVADA, DIAMETRO NOMINAL 1 3/8", ALTURA 35 MM</t>
  </si>
  <si>
    <t>CONTRAMARCO DE ALUMINIO (PERFIL 25) PARA ESQUADRIAS, TIPO CONVENCIONAL / CADEIRINHA, 60 MM (CM-060), INCLUSO CONEXOES, GRAPAS E TRAVAMENTOS</t>
  </si>
  <si>
    <t>CORDA DE POLIAMIDA 12 MM TIPO BOMBEIRO, PARA TRABALHO EM ALTURA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</si>
  <si>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</si>
  <si>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</si>
  <si>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</si>
  <si>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</si>
  <si>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</si>
  <si>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</si>
  <si>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CORDEL DETONANTE, NP 05 G/M</t>
  </si>
  <si>
    <t>CORDEL DETONANTE, NP 10 G/M</t>
  </si>
  <si>
    <t>COROA PARA PERFURATRIZ T38, D = 2 1/2", 6 X 4 BOTOES BALISTICOS, FACE PLANA</t>
  </si>
  <si>
    <t>CORRENTE DE ELO CURTO COMUM, SOLDADA, GALVANIZADA, ESPESSURA DO ELO = 1/2" (12,5 MM)</t>
  </si>
  <si>
    <t>CORTA-TUBOS COM CAPACIDADE DE 6 A 42 MM</t>
  </si>
  <si>
    <t>CORTADEIRA DE PISO DE CONCRETO E ASFALTO, PARA DISCO PADRAO DE DIAMETRO 350 MM (14") OU 450 MM (18"), MOTOR A GASOLINA, POTENCIA 13 HP, SEM DISCO</t>
  </si>
  <si>
    <t>CORTADEIRA HIDRAULICA DE VERGALHAO, PARA ACO DE DIAMETRO ATE 50 MM, MOTOR ELETRICO TRIFASICO, POTENCIA DE 5,5 HP A 7,5 HP</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</si>
  <si>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</si>
  <si>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</si>
  <si>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</si>
  <si>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</si>
  <si>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</si>
  <si>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</si>
  <si>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</si>
  <si>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</si>
  <si>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</si>
  <si>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</si>
  <si>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</si>
  <si>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</si>
  <si>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</si>
  <si>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</si>
  <si>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</si>
  <si>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</si>
  <si>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</si>
  <si>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</si>
  <si>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</si>
  <si>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</si>
  <si>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</si>
  <si>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</si>
  <si>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</si>
  <si>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</si>
  <si>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</si>
  <si>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</si>
  <si>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</si>
  <si>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</si>
  <si>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</si>
  <si>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</si>
  <si>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</si>
  <si>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</si>
  <si>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</si>
  <si>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</si>
  <si>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</si>
  <si>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</si>
  <si>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</si>
  <si>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</si>
  <si>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</si>
  <si>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</si>
  <si>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</si>
  <si>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</si>
  <si>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</si>
  <si>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</si>
  <si>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</si>
  <si>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</si>
  <si>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</si>
  <si>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</si>
  <si>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</si>
  <si>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</si>
  <si>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</si>
  <si>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</si>
  <si>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</si>
  <si>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</si>
  <si>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</si>
  <si>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</si>
  <si>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</si>
  <si>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</si>
  <si>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</si>
  <si>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</si>
  <si>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</si>
  <si>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</si>
  <si>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</si>
  <si>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</si>
  <si>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</si>
  <si>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</si>
  <si>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</si>
  <si>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</si>
  <si>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</si>
  <si>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</si>
  <si>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</si>
  <si>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</si>
  <si>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</si>
  <si>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</si>
  <si>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CRUZETA DE MADEIRA TRATADA, *90 X 115 X 2400* MM, EM EUCALIPTO OU EQUIVALENTE DA REGIAO</t>
  </si>
  <si>
    <t>CUBA ACO INOX (AISI 304) DE EMBUTIR COM VALVULA 3 1/2", DE *40 X 34 X 12* CM</t>
  </si>
  <si>
    <t>CUBA ACO INOX (AISI 304) DE EMBUTIR COM VALVULA 3 1/2", DE *46 X 30 X 12* CM</t>
  </si>
  <si>
    <t>CUBA ACO INOX (AISI 304) DE EMBUTIR COM VALVULA DE 3 1/2", DE *56 X 33 X 12* CM</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</si>
  <si>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</si>
  <si>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</si>
  <si>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</si>
  <si>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</si>
  <si>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</si>
  <si>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</si>
  <si>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</si>
  <si>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</si>
  <si>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</si>
  <si>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</si>
  <si>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</si>
  <si>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</si>
  <si>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</si>
  <si>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</si>
  <si>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</si>
  <si>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</si>
  <si>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</si>
  <si>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</si>
  <si>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</si>
  <si>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</si>
  <si>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</si>
  <si>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</si>
  <si>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</si>
  <si>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</si>
  <si>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</si>
  <si>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</si>
  <si>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</si>
  <si>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</si>
  <si>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</si>
  <si>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</si>
  <si>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</si>
  <si>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</si>
  <si>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</si>
  <si>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</si>
  <si>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</si>
  <si>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</si>
  <si>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</si>
  <si>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</si>
  <si>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</si>
  <si>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</si>
  <si>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</si>
  <si>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</si>
  <si>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</si>
  <si>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</si>
  <si>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</si>
  <si>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</si>
  <si>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</si>
  <si>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</si>
  <si>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</si>
  <si>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</si>
  <si>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</si>
  <si>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</si>
  <si>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</si>
  <si>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</si>
  <si>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</si>
  <si>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</si>
  <si>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</si>
  <si>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</si>
  <si>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</si>
  <si>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45 GRAUS RANHURADA EM FERRO FUNDIDO, DN 50 MM (2")</t>
  </si>
  <si>
    <t>CURVA 45 GRAUS RANHURADA EM FERRO FUNDIDO, DN 65 MM (2 1/2")</t>
  </si>
  <si>
    <t>CURVA 45 GRAUS RANHURADA EM FERRO FUNDIDO, DN 80 MM (3")</t>
  </si>
  <si>
    <t>CURVA 90 GRAUS DE BARRA CHATA EM ALUMINIO 3/4" X 1/4" X 300 MM</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</si>
  <si>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</si>
  <si>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</si>
  <si>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</si>
  <si>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</si>
  <si>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</si>
  <si>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</si>
  <si>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</si>
  <si>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</si>
  <si>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</si>
  <si>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</si>
  <si>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</si>
  <si>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</si>
  <si>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</si>
  <si>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</si>
  <si>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</si>
  <si>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</si>
  <si>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</si>
  <si>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</si>
  <si>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</si>
  <si>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</si>
  <si>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</si>
  <si>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</si>
  <si>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</si>
  <si>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</si>
  <si>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</si>
  <si>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</si>
  <si>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</si>
  <si>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</si>
  <si>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</si>
  <si>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</si>
  <si>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</si>
  <si>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</si>
  <si>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</si>
  <si>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</si>
  <si>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</si>
  <si>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</si>
  <si>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</si>
  <si>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</si>
  <si>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</si>
  <si>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</si>
  <si>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</si>
  <si>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</si>
  <si>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</si>
  <si>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</si>
  <si>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</si>
  <si>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CURVA 90 GRAUS RANHURADA EM FERRO FUNDIDO, DN 50 MM (2")</t>
  </si>
  <si>
    <t>CURVA 90 GRAUS RANHURADA EM FERRO FUNDIDO, DN 65 MM (2 1/2")</t>
  </si>
  <si>
    <t>CURVA 90 GRAUS RANHURADA EM FERRO FUNDIDO, DN 80 MM (3")</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</si>
  <si>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</si>
  <si>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</si>
  <si>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</si>
  <si>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</si>
  <si>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</si>
  <si>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</si>
  <si>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1/2",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</si>
  <si>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</si>
  <si>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</si>
  <si>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</si>
  <si>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</si>
  <si>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</si>
  <si>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</si>
  <si>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</si>
  <si>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</si>
  <si>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</si>
  <si>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</si>
  <si>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</si>
  <si>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</si>
  <si>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</si>
  <si>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</si>
  <si>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</si>
  <si>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</si>
  <si>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</si>
  <si>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</si>
  <si>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</si>
  <si>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</si>
  <si>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</si>
  <si>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</si>
  <si>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</si>
  <si>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</si>
  <si>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</si>
  <si>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</si>
  <si>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</si>
  <si>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</si>
  <si>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</si>
  <si>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</si>
  <si>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</si>
  <si>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</si>
  <si>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</si>
  <si>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</si>
  <si>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</si>
  <si>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</si>
  <si>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</si>
  <si>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</si>
  <si>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</si>
  <si>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</si>
  <si>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</si>
  <si>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</si>
  <si>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</si>
  <si>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</si>
  <si>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</si>
  <si>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</si>
  <si>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</si>
  <si>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</si>
  <si>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</si>
  <si>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</si>
  <si>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</si>
  <si>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</si>
  <si>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</si>
  <si>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</si>
  <si>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</si>
  <si>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</si>
  <si>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</si>
  <si>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</si>
  <si>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</si>
  <si>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</si>
  <si>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</si>
  <si>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</si>
  <si>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</si>
  <si>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</si>
  <si>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DENTE PARA FRESADORA</t>
  </si>
  <si>
    <t>DESEMPENADEIRA DE ACO DENTADA 12 X *25* CM, DENTES 8 X 8 MM, CABO FECHADO DE MADEIRA</t>
  </si>
  <si>
    <t>DESEMPENADEIRA DE ACO LISA 12 X *25* CM COM CABO FECHADO DE MADEIRA</t>
  </si>
  <si>
    <t>DESEMPENADEIRA DE MADEIRA *16 X 27* CM</t>
  </si>
  <si>
    <t>DESEMPENADEIRA PLASTICA LISA *14 X 27* CM</t>
  </si>
  <si>
    <t>DESENHISTA PROJETISTA (HORISTA)</t>
  </si>
  <si>
    <t>DESENHISTA PROJETISTA (MENSALISTA)</t>
  </si>
  <si>
    <t>DESINFETANTE PRONTO USO</t>
  </si>
  <si>
    <t>DESMOLDANTE PARA CONCRETO ESTAMPADO</t>
  </si>
  <si>
    <t>DESMOLDANTE PARA FORMAS METALICAS A BASE DE OLEO VEGETAL</t>
  </si>
  <si>
    <t>DESMOLDANTE PROTETOR PARA FORMAS DE MADEIRA, DE BASE OLEOSA EMULSIONADA EM AGUA</t>
  </si>
  <si>
    <t>DETERGENTE NEUTRO USO GERAL, CONCENTRADO</t>
  </si>
  <si>
    <t>DILUENTE AGUARRAS</t>
  </si>
  <si>
    <t>DILUENTE EPOXI</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</si>
  <si>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</si>
  <si>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</si>
  <si>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</si>
  <si>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</si>
  <si>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</si>
  <si>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</si>
  <si>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</si>
  <si>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</si>
  <si>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</si>
  <si>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</si>
  <si>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</si>
  <si>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</si>
  <si>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</si>
  <si>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</si>
  <si>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</si>
  <si>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</si>
  <si>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</si>
  <si>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</si>
  <si>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</si>
  <si>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</si>
  <si>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</si>
  <si>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</si>
  <si>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</si>
  <si>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</si>
  <si>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</si>
  <si>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</si>
  <si>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</si>
  <si>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</si>
  <si>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</si>
  <si>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</si>
  <si>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</si>
  <si>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</si>
  <si>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</si>
  <si>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</si>
  <si>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</si>
  <si>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</si>
  <si>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</si>
  <si>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</si>
  <si>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</si>
  <si>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</si>
  <si>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</si>
  <si>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</si>
  <si>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</si>
  <si>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</si>
  <si>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</si>
  <si>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</si>
  <si>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</si>
  <si>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</si>
  <si>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</si>
  <si>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</si>
  <si>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</si>
  <si>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</si>
  <si>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</si>
  <si>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</si>
  <si>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</si>
  <si>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</si>
  <si>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</si>
  <si>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</si>
  <si>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</si>
  <si>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</si>
  <si>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</si>
  <si>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</si>
  <si>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</si>
  <si>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</si>
  <si>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</si>
  <si>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</si>
  <si>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</si>
  <si>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</si>
  <si>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</si>
  <si>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</si>
  <si>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</si>
  <si>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DE AGREGADOS AUTOPROPELIDO, CAP 3 M3, A DIESEL, 6 CC, 176 CV</t>
  </si>
  <si>
    <t>DISTRIBUIDOR DE AGREGADOS REBOCAVEL, CAPACIDADE 1,9 M3, LARGURA DE TRABALHO 3,66 M</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</si>
  <si>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</si>
  <si>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</si>
  <si>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</si>
  <si>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</si>
  <si>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</si>
  <si>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</si>
  <si>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</si>
  <si>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</si>
  <si>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</si>
  <si>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</si>
  <si>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</si>
  <si>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DOBRADEIRA ELETROMECANICA DE VERGALHAO, PARA ACO DE DIAMETRO ATE 1 1/2", MOTOR ELETRICO TRIFASICO, POTENCIA DE 3 HP ATE 5 HP</t>
  </si>
  <si>
    <t>DOBRADICA EM ACO/FERRO, 3 1/2" X 3", E= 1,9 A 2 MM, COM ANEL, CROMADO OU ZINCADO, TAMPA BOLA, COM PARAFUSOS</t>
  </si>
  <si>
    <t>DOBRADICA EM ACO/FERRO, 3" X 2 1/2", E= 1,2 A 1,8 MM, SEM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</si>
  <si>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</si>
  <si>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</si>
  <si>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</si>
  <si>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</si>
  <si>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DOMOS / CLARABOIA INDIVIDUAL, EM ACRILICO BRANCO/LEITOSO, *95 X 95* CM, INCLUI ACESSORIOS DE FIXACAO, SEM INSTALACAO</t>
  </si>
  <si>
    <t>DOSADOR DE AREIA, CAPACIDADE DE *26* LITROS</t>
  </si>
  <si>
    <t>DUCHA / CHUVEIRO METALICO, DE PAREDE, ARTICULAVEL, COM BRACO/CANO, SEM DESVIADOR</t>
  </si>
  <si>
    <t>DUCHA / CHUVEIRO METALICO, DE PAREDE, ARTICULAVEL, COM DESVIADOR E DUCHA MANUAL</t>
  </si>
  <si>
    <t>DUCHA / CHUVEIRO PLASTICO SIMPLES, 5", BRANCO, PARA ACOPLAR EM HASTE 1/2", AGUA FRIA</t>
  </si>
  <si>
    <t>DUCHA HIGIENICA PLASTICA COM REGISTRO METALICO 1/2"</t>
  </si>
  <si>
    <t>DUMPER COM CAPACIDADE DE CARGA DE 1700 KG, PARTIDA ELETRICA, MOTOR DIESEL COM POTENCIA DE 16 CV</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</si>
  <si>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</si>
  <si>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</si>
  <si>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</si>
  <si>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</si>
  <si>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</si>
  <si>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</si>
  <si>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</si>
  <si>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</si>
  <si>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</si>
  <si>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</si>
  <si>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</si>
  <si>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</si>
  <si>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</si>
  <si>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ELETRICISTA (HORISTA)</t>
  </si>
  <si>
    <t>ELETRICISTA (MENSALISTA)</t>
  </si>
  <si>
    <t>ELETRODO REVESTIDO AWS - E-6010, DIAMETRO IGUAL A 4,00 MM</t>
  </si>
  <si>
    <t>ELETRODO REVESTIDO AWS - E6013, DIAMETRO IGUAL A 2,50 MM</t>
  </si>
  <si>
    <t>ELETRODO REVESTIDO AWS - E6013, DIAMETRO IGUAL A 4,00 MM</t>
  </si>
  <si>
    <t>ELETRODO REVESTIDO AWS - E7018, DIAMETRO IGUAL A 4,00 MM</t>
  </si>
  <si>
    <t>ELETRODUTO DE PVC RIGIDO ROSCAVEL DE 1 1/2", SEM LUVA</t>
  </si>
  <si>
    <t>ELETRODUTO DE PVC RIGIDO ROSCAVEL DE 1 1/4", SEM LUVA</t>
  </si>
  <si>
    <t>ELETRODUTO DE PVC RIGIDO ROSCAVEL DE 1", SEM LUVA</t>
  </si>
  <si>
    <t>ELETRODUTO DE PVC RIGIDO ROSCAVEL DE 1/2",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</si>
  <si>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</si>
  <si>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</si>
  <si>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</si>
  <si>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</si>
  <si>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</si>
  <si>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</si>
  <si>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</si>
  <si>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</si>
  <si>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</si>
  <si>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</si>
  <si>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</si>
  <si>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EM ACO GALVANIZADO ELETROLITICO, LEVE, DIAMETRO 3/4", PAREDE DE 0,90 MM</t>
  </si>
  <si>
    <t>ELETRODUTO FLEXIVEL PLANO EM PEAD, COR PRETA E LARANJA, DIAMETRO 25 MM</t>
  </si>
  <si>
    <t>ELETRODUTO FLEXIVEL PLANO EM PEAD, COR PRETA E LARANJA, DIAMETRO 32 MM</t>
  </si>
  <si>
    <t>ELETRODUTO FLEXIVEL PLANO EM PEAD, COR PRETA E LARANJA, DIAMETRO 40 MM</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</si>
  <si>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</si>
  <si>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</si>
  <si>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</si>
  <si>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</si>
  <si>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</si>
  <si>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</si>
  <si>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</si>
  <si>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</si>
  <si>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</si>
  <si>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</si>
  <si>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</si>
  <si>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</si>
  <si>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</si>
  <si>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</si>
  <si>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</si>
  <si>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</si>
  <si>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</si>
  <si>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</si>
  <si>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</si>
  <si>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</si>
  <si>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</si>
  <si>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</si>
  <si>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</si>
  <si>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</si>
  <si>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</si>
  <si>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</si>
  <si>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</si>
  <si>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</si>
  <si>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</si>
  <si>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ELETROTECNICO (HORISTA)</t>
  </si>
  <si>
    <t>ELETROTECNICO (MENSALISTA)</t>
  </si>
  <si>
    <t>ELEVADOR DE CARGA A CABO, CABINE SEMI FECHADA 2,0 X 1,5 X 2,0 M, CAPACIDADE DE CARGA 1000 KG, TORRE 2,38 X 2,21 X 15 M, GUINCHO DE EMBREAGEM, FREIO DE SEGURANCA, LIMITADOR DE VELOCIDADE E CANCELA</t>
  </si>
  <si>
    <t>ELEVADOR DE CREMALHEIRA CABINE FECHADA 1,5 X 2,5 X 2,35 M (UMA POR TORRE), CAPACIDADE DE CARGA 1200 KG (15 PESSOAS), TORRE 24 M (16 MODULOS), FREIO DE SEGURANCA, LIMITADOR DE CARGA</t>
  </si>
  <si>
    <t>EMENDA PARA CALHA PLUVIAL, PVC, DIAMETRO ENTRE 119 E 170 MM, PARA DRENAGEM PLUVIAL PREDIAL</t>
  </si>
  <si>
    <t>EMULSAO ASFALTICA ANIONICA</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</si>
  <si>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</si>
  <si>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</si>
  <si>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</si>
  <si>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</si>
  <si>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</si>
  <si>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EMULSAO EXPLOSIVA EM CARTUCHOS DE 2" X 24", DENSIDADE 1.15 G/CM3, INICIACAO ESPOLETA N. 8 / CORDEL</t>
  </si>
  <si>
    <t>ENCANADOR OU BOMBEIRO HIDRAULICO (HORISTA)</t>
  </si>
  <si>
    <t>ENCANADOR OU BOMBEIRO HIDRAULICO (MENSALISTA)</t>
  </si>
  <si>
    <t>ENCARREGADO GERAL DE OBRAS (HORISTA)</t>
  </si>
  <si>
    <t>ENCARREGADO GERAL DE OBRAS (MENSALISTA)</t>
  </si>
  <si>
    <t>ENDURECEDOR MINERAL DE BASE CIMENTICIA PARA PISO DE CONCRETO</t>
  </si>
  <si>
    <t>ENERGIA ELETRICA ATE 2000 KWH INDUSTRIAL, SEM DEMANDA</t>
  </si>
  <si>
    <t>ENERGIA ELETRICA COMERCIAL, BAIXA TENSAO, RELATIVA AO CONSUMO DE ATE 100 KWH, INCLUINDO ICMS, PIS/PASEP E COFINS</t>
  </si>
  <si>
    <t>ENGATE / RABICHO FLEXIVEL INOX 1/2" X 30 CM</t>
  </si>
  <si>
    <t>ENGATE / RABICHO FLEXIVEL INOX 1/2" X 40 CM</t>
  </si>
  <si>
    <t>ENGATE/RABICHO FLEXIVEL PLASTICO (PVC OU ABS) BRANCO 1/2" X 30 CM</t>
  </si>
  <si>
    <t>ENGATE/RABICHO FLEXIVEL PLASTICO (PVC OU ABS) BRANCO 1/2" X 40 CM</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</si>
  <si>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</si>
  <si>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</si>
  <si>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</si>
  <si>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</si>
  <si>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</si>
  <si>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</si>
  <si>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ENXADA ESTREITA, EM ACO, *25 X 23* CM, COM CABO DE MADEIRA DE *150* CM</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</si>
  <si>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</si>
  <si>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</si>
  <si>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</si>
  <si>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</si>
  <si>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</si>
  <si>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</si>
  <si>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</si>
  <si>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</si>
  <si>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</si>
  <si>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</si>
  <si>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</si>
  <si>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</si>
  <si>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</si>
  <si>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</si>
  <si>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</si>
  <si>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</si>
  <si>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</si>
  <si>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</si>
  <si>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</si>
  <si>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</si>
  <si>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</si>
  <si>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</si>
  <si>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</si>
  <si>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</si>
  <si>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EQUIPAMENTO DE LIMPEZA COMBINADO (VACUO/ALTA PRESSAO) 95% VACUO, TANQUE 7000 L, BOMBA 140 KGF/CM2 66 L/MIN COM MOTOR INDEPENDENTE A DIESEL DE 60 CV (INCLUI MONTAGEM, NAO INCLUI CAMINHAO)</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</si>
  <si>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</si>
  <si>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</si>
  <si>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</si>
  <si>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</si>
  <si>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</si>
  <si>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</si>
  <si>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CACAMBA 0,4 A 1,70 M3, PESO OPERACIONAL 23,2 T, POTENCIA BRUTA 183 HP</t>
  </si>
  <si>
    <t>ESCAVADEIRA HIDRAULICA SOBRE ESTEIRAS, CACAMBA 0,62M3, PESO OPERACIONAL 12,61T, POTENCIA LIQUIDA 95HP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</si>
  <si>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</si>
  <si>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</si>
  <si>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ESCORA PRE-MOLDADA EM CONCRETO, *10 X 10* CM, H = 2,30M</t>
  </si>
  <si>
    <t>ESCOVA CIRCULAR EM ACO LATONADO, 6 X 1" (DIAMETRO X ESPESSURA), FURO DE 1 1/4", FIO ONDULADO *0,30* MM</t>
  </si>
  <si>
    <t>ESCOVA DE ACO, COM CABO, *4 X 15* FILEIRAS DE CERDAS</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</si>
  <si>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</si>
  <si>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</si>
  <si>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</si>
  <si>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</si>
  <si>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</si>
  <si>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</si>
  <si>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</si>
  <si>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</si>
  <si>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ESMERILHADEIRA ANGULAR ELETRICA, DIAMETRO DO DISCO 7" (180 MM), ROTACAO 8500 RPM, POTENCIA 2400 W</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</si>
  <si>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</si>
  <si>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</si>
  <si>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</si>
  <si>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</si>
  <si>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</si>
  <si>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</si>
  <si>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</si>
  <si>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ESPARGIDOR DE ASFALTO PRESSURIZADO, REBOCAVEL, TANQUE DE 2500 L, PNEUMATICO, COM MOTOR A GASOLINA 3,4HP</t>
  </si>
  <si>
    <t>ESPARGIDOR DE ASFALTO PRESSURIZADO, TANQUE 6 M3 COM ISOLACAO TERMICA, AQUECIDO COM 2 MACARICOS, COM BARRA ESPARGIDORA 3,60 M, A SER MONTADO SOBRE CAMINHAO</t>
  </si>
  <si>
    <t>ESPATULA DE PLASTICO LISA, LARGURA *10* CM</t>
  </si>
  <si>
    <t>ESPATULA EM ACO INOX COM CABO DE MADEIRA E LARGURA DE *8* CM</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</si>
  <si>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</si>
  <si>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</si>
  <si>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</si>
  <si>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</si>
  <si>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</si>
  <si>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</si>
  <si>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</si>
  <si>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</si>
  <si>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</si>
  <si>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</si>
  <si>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</si>
  <si>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</si>
  <si>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</si>
  <si>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DE ACO 12" (300 MM), CABO DE ALUMINIO</t>
  </si>
  <si>
    <t>ESQUADRO PARA SOLDA, EM ALUMINIO, 65 MM, COM DUAS MORSAS (GRAMPO SARGENTO)</t>
  </si>
  <si>
    <t>ESQUI TRIPLO, EM TUBO DE ACO CARBONO, PINTURA NO PROCESSO ELETROSTATICO - EQUIPAMENTO DE GINASTICA PARA ACADEMIA AO AR LIVRE / ACADEMIA DA TERCEIRA IDADE - ATI</t>
  </si>
  <si>
    <t>ESTABILIZADOR BIVOLT AUTOMATICO, 1000 VA</t>
  </si>
  <si>
    <t>ESTABILIZADOR BIVOLT AUTOMATICO, 1500 VA</t>
  </si>
  <si>
    <t>ESTABILIZADOR BIVOLT AUTOMATICO, 2000 VA</t>
  </si>
  <si>
    <t>ESTABILIZADOR BIVOLT AUTOMATICO, 300 VA</t>
  </si>
  <si>
    <t>ESTABILIZADOR BIVOLT AUTOMATICO, 500 VA</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</si>
  <si>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</si>
  <si>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</si>
  <si>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</si>
  <si>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</si>
  <si>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</si>
  <si>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</si>
  <si>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ESTRIBO COM PARAFUSO EM CHAPA DE FERRO FUNDIDO DE 2" X 3/16" X 35 CM, SECAO "U", PARA MADEIRAMENTO DE TELHADO</t>
  </si>
  <si>
    <t>ETANOL</t>
  </si>
  <si>
    <t>EXAMES - HORISTA (COLETADO CAIXA - ENCARGOS COMPLEMENTARES)</t>
  </si>
  <si>
    <t>EXAMES - MENSALISTA (COLETADO CAIXA - ENCARGOS COMPLEMENTARES)</t>
  </si>
  <si>
    <t>EXTENSAO DE SOLDA 201 ACETILENO, E = *1,5 A 2,5* MM (N2)</t>
  </si>
  <si>
    <t>EXTENSAO DE SOLDA 201 GLP, E = *2,5 A 4,0* MM (N4)</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</si>
  <si>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</si>
  <si>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</si>
  <si>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</si>
  <si>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</si>
  <si>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</si>
  <si>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</si>
  <si>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</si>
  <si>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</si>
  <si>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</si>
  <si>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</si>
  <si>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</si>
  <si>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</si>
  <si>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</si>
  <si>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</si>
  <si>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</si>
  <si>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</si>
  <si>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</si>
  <si>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</si>
  <si>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</si>
  <si>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</si>
  <si>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</si>
  <si>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</si>
  <si>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</si>
  <si>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</si>
  <si>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</si>
  <si>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</si>
  <si>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</si>
  <si>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</si>
  <si>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</si>
  <si>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</si>
  <si>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</si>
  <si>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</si>
  <si>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</si>
  <si>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</si>
  <si>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</si>
  <si>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</si>
  <si>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</si>
  <si>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</si>
  <si>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</si>
  <si>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</si>
  <si>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</si>
  <si>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</si>
  <si>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</si>
  <si>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</si>
  <si>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</si>
  <si>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</si>
  <si>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</si>
  <si>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</si>
  <si>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</si>
  <si>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</si>
  <si>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</si>
  <si>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</si>
  <si>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</si>
  <si>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</si>
  <si>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</si>
  <si>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</si>
  <si>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</si>
  <si>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</si>
  <si>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</si>
  <si>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</si>
  <si>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</si>
  <si>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</si>
  <si>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</si>
  <si>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</si>
  <si>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</si>
  <si>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FERRO DE SOLDA, POTENCIA 40 W</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</si>
  <si>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</si>
  <si>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</si>
  <si>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</si>
  <si>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</si>
  <si>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</si>
  <si>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</si>
  <si>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</si>
  <si>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</si>
  <si>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</si>
  <si>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</si>
  <si>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</si>
  <si>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</si>
  <si>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</si>
  <si>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</si>
  <si>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</si>
  <si>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</si>
  <si>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</si>
  <si>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</si>
  <si>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</si>
  <si>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</si>
  <si>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</si>
  <si>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</si>
  <si>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</si>
  <si>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</si>
  <si>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</si>
  <si>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</si>
  <si>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</si>
  <si>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</si>
  <si>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</si>
  <si>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</si>
  <si>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</si>
  <si>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</si>
  <si>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</si>
  <si>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</si>
  <si>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</si>
  <si>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</si>
  <si>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</si>
  <si>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</si>
  <si>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</si>
  <si>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</si>
  <si>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</si>
  <si>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</si>
  <si>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</si>
  <si>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</si>
  <si>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</si>
  <si>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</si>
  <si>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</si>
  <si>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</si>
  <si>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</si>
  <si>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</si>
  <si>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</si>
  <si>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</si>
  <si>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</si>
  <si>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</si>
  <si>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</si>
  <si>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</si>
  <si>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</si>
  <si>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</si>
  <si>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</si>
  <si>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FORMAO CHANFRADO 1", CABO DE MADEIRA</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</si>
  <si>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</si>
  <si>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</si>
  <si>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</si>
  <si>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</si>
  <si>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</si>
  <si>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</si>
  <si>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</si>
  <si>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</si>
  <si>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</si>
  <si>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</si>
  <si>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</si>
  <si>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</si>
  <si>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</si>
  <si>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</si>
  <si>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</si>
  <si>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FRESADORA DE ASFALTO A FRIO SOBRE ESTEIRAS, LARG. FRESAGEM 2,00 M, POT. 410 KW/550 HP</t>
  </si>
  <si>
    <t>FRESADORA DE ASFALTO A FRIO SOBRE RODAS, LARG. FRESAGEM 1,00 M, POT. 155 KW/208 HP</t>
  </si>
  <si>
    <t>FUNDO ANTICORROSIVO PARA METAIS FERROSOS (ZARCAO)</t>
  </si>
  <si>
    <t>FUNDO PREPARADOR ACRILICO BASE AGUA</t>
  </si>
  <si>
    <t>FUNDO SINTETICO NIVELADOR BRANCO FOSCO PARA MADEIRA</t>
  </si>
  <si>
    <t>FURO PARA TORNEIRA OU OUTROS ACESSORIOS EM BANCADA DE MARMORE/ GRANITO OU OUTRO TIPO DE PEDRA NATURAL</t>
  </si>
  <si>
    <t>FUSIVEL DIAZED 20 A TAMANHO DII, CAPACIDADE DE INTERRUPCAO DE 50 KA EM VCA E 8 KA EM VCC, TENSAO NOMINAL DE 500 V</t>
  </si>
  <si>
    <t>FUSIVEL DIAZED 35 A TAMANHO DIII, CAPACIDADE DE INTERRUPCAO DE 50 KA EM VCA E 8 KA EM VCC, TENSAO NOMINAL DE 500 V</t>
  </si>
  <si>
    <t>FUSIVEL NH *36* A 80 AMPERES, TAMANHO 00, CAPACIDADE DE INTERRUPCAO DE 120 KA, TENSAO NOMINAL DE 500 V</t>
  </si>
  <si>
    <t>FUSIVEL NH 100 A TAMANHO 00, CAPACIDADE DE INTERRUPCAO DE 120 KA, TENSAO NOMINAL DE 500 V</t>
  </si>
  <si>
    <t>FUSIVEL NH 125 A TAMANHO 00, CAPACIDADE DE INTERRUPCAO DE 120 KA, TENSAO NOMINAL DE 500 V</t>
  </si>
  <si>
    <t>FUSIVEL NH 160 A TAMANHO 00, CAPACIDADE DE INTERRUPCAO DE 120 KA, TENSAO NOMINAL DE 500 V</t>
  </si>
  <si>
    <t>FUSIVEL NH 20 A TAMANHO 000, CAPACIDADE DE INTERRUPCAO DE 120 KA, TENSAO NOMINAL DE 500 V</t>
  </si>
  <si>
    <t>FUSIVEL NH 200 A 250 AMPERES, TAMANHO 1, CAPACIDADE DE INTERRUPCAO DE 120 KA, TENSAO NOMINAL DE 500 V</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</si>
  <si>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</si>
  <si>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</si>
  <si>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</si>
  <si>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</si>
  <si>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</si>
  <si>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</si>
  <si>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</si>
  <si>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</si>
  <si>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</si>
  <si>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</si>
  <si>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</si>
  <si>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</si>
  <si>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</si>
  <si>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</si>
  <si>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</si>
  <si>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</si>
  <si>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</si>
  <si>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</si>
  <si>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</si>
  <si>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</si>
  <si>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</si>
  <si>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</si>
  <si>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</si>
  <si>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</si>
  <si>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GANCHO CHATO EM ACO GALVANIZADO, L = 110 MM, RECOBRIMENTO = 100MM, SECAO 1/8 X 1/2" (3 MM X 12 MM), PARA FIXAR TELHA DE FIBROCIMENTO ONDULADA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</si>
  <si>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</si>
  <si>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</si>
  <si>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</si>
  <si>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</si>
  <si>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</si>
  <si>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</si>
  <si>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</si>
  <si>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</si>
  <si>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</si>
  <si>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</si>
  <si>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</si>
  <si>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GERADOR PORTATIL MONOFASICO, POTENCIA 5500 VA, MOTOR A GASOLINA, POTENCIA DO MOTOR 13 CV</t>
  </si>
  <si>
    <t>GESSEIRO (HORISTA)</t>
  </si>
  <si>
    <t>GESSEIRO (MENSALISTA)</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</si>
  <si>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</si>
  <si>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</si>
  <si>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</si>
  <si>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</si>
  <si>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</si>
  <si>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GRADE DE DISCOS COM CONTROLE REMOTO, REBOCAVEL, COM 24 DISCOS 24" X 6 MM, COM PNEUS PARA TRANSPORTE</t>
  </si>
  <si>
    <t>GRADE DE DISCOS MECANICA 20X24" COM 20 DISCOS 24" X 6MM COM PNEUS PARA TRANSPORTE</t>
  </si>
  <si>
    <t>GRAMA BATATAIS EM PLACAS, SEM PLANTIO</t>
  </si>
  <si>
    <t>GRAMA ESMERALDA OU SAO CARLOS OU CURITIBANA, EM PLACAS, SEM PLANTIO</t>
  </si>
  <si>
    <t>GRAMPO DE ACO POLIDO 1" X 9</t>
  </si>
  <si>
    <t>GRAMPO DE ACO POLIDO 7/8" X 9</t>
  </si>
  <si>
    <t>GRAMPO DE APERTO RAPIDO 18"</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</si>
  <si>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</si>
  <si>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</si>
  <si>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</si>
  <si>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</si>
  <si>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</si>
  <si>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</si>
  <si>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</si>
  <si>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</si>
  <si>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GRAMPO U DE 5/8" N8 EM ACO GALVANIZADO</t>
  </si>
  <si>
    <t>GRANALHA DE ACO, ANGULAR (GRIT), PARA JATEAMENTO, PENEIRA 0,117 A 1,00 MM, (SAE G-40 A G-80)</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</si>
  <si>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</si>
  <si>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</si>
  <si>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</si>
  <si>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</si>
  <si>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</si>
  <si>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</si>
  <si>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</si>
  <si>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</si>
  <si>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</si>
  <si>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</si>
  <si>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</si>
  <si>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</si>
  <si>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</si>
  <si>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GRUA ASCENCIONAL, LANCA DE 30 M, CAPACIDADE DE 1,0 T A 30 M, ALTURA ATE 39 M</t>
  </si>
  <si>
    <t>GRUA ASCENCIONAL, LANCA DE 42 M, CAPACIDADE DE 1,5 T A 30 M, ALTURA ATE 39 M</t>
  </si>
  <si>
    <t>GRUA ASCENCIONAL, LANCA DE 50 M, CAPACIDADE DE 2,33 T A 30 M, ALTURA ATE 48 M</t>
  </si>
  <si>
    <t>GRUPO GERADOR A GASOLINA, POTENCIA NOMINAL 2,2 KW, TENSAO DE SAIDA 110/220 V, MOTOR POTENCIA 6,5 HP</t>
  </si>
  <si>
    <t>GRUPO GERADOR DE SOLDA ELETRICA, COM MAQUINA DE SOLDA, ATE 400 AMPERES E GERADOR A DIESEL 30 CV, MOTOR 4 CILINDROS, TANQUE COMBUST., CARENAGEM DE PROTECAO SOBRE RODAS</t>
  </si>
  <si>
    <t>GRUPO GERADOR DE SOLDA ELETRICA, COM MAQUINA DE SOLDA, ATE 400 AMPERES E GERADOR A DIESEL 60 CV, MOTOR 4 CILINDROS, TANQUE COMBUST., CARENAGEM DE PROTECAO SOBRE RODAS</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</si>
  <si>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</si>
  <si>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</si>
  <si>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</si>
  <si>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COM CARENAGEM, POTENCIA STANDART ENTRE 250 E 260 KVA, VELOCIDADE DE 1800 RPM, FREQUENCIA DE 60 HZ</t>
  </si>
  <si>
    <t>GRUPO GERADOR DIESEL, COM CARENAGEM, POTENCIA STANDART ENTRE 50 E 55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</si>
  <si>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</si>
  <si>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</si>
  <si>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</si>
  <si>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GRUPO GERADOR DIESEL, SEM CARENAGEM, POTENCIA STANDART ENTRE 80 E 90 KVA, VELOCIDADE DE 1800 RPM, FREQUENCIA DE 60 HZ</t>
  </si>
  <si>
    <t>GRUPO GERADOR ESTACIONARIO SILENCIADO, POTENCIA 50 KVA, MOTOR DIESEL</t>
  </si>
  <si>
    <t>GRUPO GERADOR ESTACIONARIO, MOTOR DIESEL POTENCIA 170 KVA</t>
  </si>
  <si>
    <t>GRUPO GERADOR ESTACIONARIO, POTENCIA 150 KVA, MOTOR DIESEL</t>
  </si>
  <si>
    <t>GRUPO GERADOR ESTACIONARIO, SILENCIADO, POTENCIA 180 KVA, MOTOR DIESEL</t>
  </si>
  <si>
    <t>GRUPO GERADOR REBOCAVEL, POTENCIA *66* KVA, MOTOR A DIESEL</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</si>
  <si>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</si>
  <si>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</si>
  <si>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</si>
  <si>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</si>
  <si>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</si>
  <si>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</si>
  <si>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GUINCHO DE ALAVANCA MANUAL, CAPACIDADE 3,2 T COM 20 M DE CABO DE ACO DIAMETRO 16,3 MM</t>
  </si>
  <si>
    <t>GUINCHO DE ALAVANCA MANUAL, CAPACIDADE DE 1,6 T, COM 20 M DE CABO DE ACO (AQUISICAO)</t>
  </si>
  <si>
    <t>GUINCHO ELETRICO DE COLUNA, CAPACIDADE 400 KG, COM MOTO FREIO, MOTOR TRIFASICO DE 1,25 CV</t>
  </si>
  <si>
    <t>GUINDASTE HIDRAULICO AUTOPROPELIDO, COM LANCA TELESCOPICA 28,80 M, CAPACIDADE MAXIMA 30 T, POTENCIA 97 KW, TRACAO 4 X 4</t>
  </si>
  <si>
    <t>GUINDASTE HIDRAULICO AUTOPROPELIDO, COM LANCA TELESCOPICA 40 M, CAPACIDADE MAXIMA 60 T, POTENCIA 260 KW, TRACAO 6 X 6</t>
  </si>
  <si>
    <t>GUINDASTE HIDRAULICO AUTOPROPELIDO, COM LANCA TELESCOPICA 50 M, CAPACIDADE MAXIMA 100 T, POTENCIA 350 KW, TRACAO 10 X 6</t>
  </si>
  <si>
    <t>GUINDAUTO HIDRAULICO, CAPACIDADE MAXIMA DE CARGA 10000 KG, MOMENTO MAXIMO DE CARGA 23 TM, ALCANCE MAXIMO HORIZONTAL 11,80 M, PARA MONTAGEM SOBRE CHASSI DE CAMINHAO PBT MINIMO 15000 KG (INCLUI MONTAGEM, NAO INCLUI CAMINHAO)</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</si>
  <si>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</si>
  <si>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30000 KG, MOMENTO MAXIMO DE CARGA 92,2 TM, ALCANCE MAXIMO HORIZONTAL 22,00 M, PARA MONTAGEM SOBRE CHASSI DE CAMINHAO PBT MINIMO 30000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</si>
  <si>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</si>
  <si>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</si>
  <si>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</si>
  <si>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ANCORA EM ACO GALVANIZADO, DIMENSOES 16 MM X 2000 MM</t>
  </si>
  <si>
    <t>HASTE DE ATERRAMENTO EM ACO COM 3,00 M DE COMPRIMENTO E DN = 3/4", REVESTIDA COM BAIXA CAMADA DE COBRE, SEM CONECTOR</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</si>
  <si>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</si>
  <si>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</si>
  <si>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</si>
  <si>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PARA PERFURATRIZ DE ESTEIRA T38, D= 1 1/2" X *3 M*, PARA PROLONGAR BROCA</t>
  </si>
  <si>
    <t>HASTE RETA DE ACO GALVANIZADO, H = *30* CM, BASE RETANGULAR, PARA FIXACAO DE CONCERTINA SIMPLES DE 30 CM (NAO INCLUI OS FIXADORES)</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</si>
  <si>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</si>
  <si>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</si>
  <si>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</si>
  <si>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</si>
  <si>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</si>
  <si>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</si>
  <si>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</si>
  <si>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</si>
  <si>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</si>
  <si>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HIDROJATEADORA PARA DESOBSTRUCAO DE REDES E GALERIAS, TANQUE 7000 L, BOMBA TRIPLEX 120 KGF/CM2 128 L/MIN (INCLUI MONTAGEM, NAO INCLUI CAMINHAO)</t>
  </si>
  <si>
    <t>HIDROJATEADORA PARA DESOBSTRUCAO DE REDES E GALERIAS, TANQUE 7000 L, BOMBA TRIPLEX 140 KGF/CM2 260 L/MIN ALIMENTADA POR MOTOR INDEPENDENTE A DIESEL POTENCIA 125 CV (INCLUI MONTAGEM, NAO INCLUI CAMINHAO)</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</si>
  <si>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</si>
  <si>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</si>
  <si>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</si>
  <si>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</si>
  <si>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1,5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</si>
  <si>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</si>
  <si>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</si>
  <si>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</si>
  <si>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</si>
  <si>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IMPERMEABILIZADOR (HORISTA)</t>
  </si>
  <si>
    <t>IMPERMEABILIZADOR (MENSALISTA)</t>
  </si>
  <si>
    <t>IMPERMEABILIZANTE FLEXIVEL BRANCO DE BASE ACRILICA PARA COBERTURAS</t>
  </si>
  <si>
    <t>IMPERMEABILIZANTE INCOLOR, BASE SILICONE, PARA TRATAMENTO DE FACHADAS, TELHAS, PEDRAS E OUTRAS SUPERFICIES</t>
  </si>
  <si>
    <t>IMUNIZANTE PARA MADEIRA, INCOLOR</t>
  </si>
  <si>
    <t>INSTALADOR DE TUBULACOES (TUBOS/EQUIPAMENTOS) (MENSALISTA)</t>
  </si>
  <si>
    <t>INSTALADOR DE TUBULACOES - TUBOS/EQUIPAMENTOS (HORISTA)</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</si>
  <si>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</si>
  <si>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</si>
  <si>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</si>
  <si>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</si>
  <si>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</si>
  <si>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</si>
  <si>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</si>
  <si>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</si>
  <si>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</si>
  <si>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</si>
  <si>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</si>
  <si>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</si>
  <si>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</si>
  <si>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</si>
  <si>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</si>
  <si>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</si>
  <si>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</si>
  <si>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</si>
  <si>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</si>
  <si>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</si>
  <si>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</si>
  <si>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</si>
  <si>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INVERSOR DE SOLDA MONOFASICO DE 160 A, POTENCIA DE *7000* W, TENSAO DE 220 V, TURBO VENTILADO, PROTECAO POR TERMOSTATO, PARA ELETRODOS DE *2,0 A 4,0* MM</t>
  </si>
  <si>
    <t>INVERSOR DE SOLDA MONOFASICO DE 160 A, POTENCIA DE 5400 W, TENSAO DE 220 V, TURBO VENTILADO, PROTECAO POR FUSIVEL TERMICO, PARA ELETRODOS DE 2,0 A 4,0 MM</t>
  </si>
  <si>
    <t>INVERSOR DE SOLDA MONOFASICO DE 200 A, POTENCIA DE *9600* W, TENSAO DE 220 V, TURBO VENTILADO, PROTECAO POR DISSIPADORES DE CALOR, PARA ELETRODOS DE *2,5 A 4,0* MM</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</si>
  <si>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</si>
  <si>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</si>
  <si>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</si>
  <si>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</si>
  <si>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</si>
  <si>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</si>
  <si>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</si>
  <si>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</si>
  <si>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</si>
  <si>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</si>
  <si>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</si>
  <si>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</si>
  <si>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</si>
  <si>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</si>
  <si>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</si>
  <si>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</si>
  <si>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</si>
  <si>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</si>
  <si>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</si>
  <si>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</si>
  <si>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</si>
  <si>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</si>
  <si>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</si>
  <si>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</si>
  <si>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</si>
  <si>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</si>
  <si>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</si>
  <si>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</si>
  <si>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</si>
  <si>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JARDINEIRO (HORISTA)</t>
  </si>
  <si>
    <t>JARDINEIRO (MENSALISTA)</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</si>
  <si>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</si>
  <si>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</si>
  <si>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</si>
  <si>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</si>
  <si>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</si>
  <si>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</si>
  <si>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</si>
  <si>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</si>
  <si>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</si>
  <si>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</si>
  <si>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</si>
  <si>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</si>
  <si>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</si>
  <si>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</si>
  <si>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</si>
  <si>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</si>
  <si>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</si>
  <si>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</si>
  <si>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</si>
  <si>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</si>
  <si>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</si>
  <si>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DE TRANSICAO, CPVC, SOLDAVEL, 90 GRAUS, 15 MM X 1/2", PARA AGUA QUENTE</t>
  </si>
  <si>
    <t>JOELHO DE TRANSICAO, CPVC, SOLDAVEL, 90 GRAUS, 22 MM X 1/2", PARA AGUA QUENTE</t>
  </si>
  <si>
    <t>JOELHO DE TRANSICAO, CPVC, SOLDAVEL, 90 GRAUS, 22 MM X 3/4", PARA AGUA QUENTE</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</si>
  <si>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</si>
  <si>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</si>
  <si>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</si>
  <si>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</si>
  <si>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</si>
  <si>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</si>
  <si>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</si>
  <si>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</si>
  <si>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</si>
  <si>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</si>
  <si>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</si>
  <si>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</si>
  <si>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</si>
  <si>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</si>
  <si>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</si>
  <si>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</si>
  <si>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</si>
  <si>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</si>
  <si>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90 GRAUS, ROSCAVEL, 1 1/4", COR BRANCA, AGUA FRIA PREDIAL</t>
  </si>
  <si>
    <t>JOELHO PVC, COM BOLSA E ANEL, 90 GRAUS, DN 40 X *38* MM, SERIE NORMAL, PARA ESGOTO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</si>
  <si>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</si>
  <si>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</si>
  <si>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</si>
  <si>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</si>
  <si>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</si>
  <si>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</si>
  <si>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</si>
  <si>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</si>
  <si>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</si>
  <si>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</si>
  <si>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</si>
  <si>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</si>
  <si>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</si>
  <si>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</si>
  <si>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</si>
  <si>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</si>
  <si>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</si>
  <si>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</si>
  <si>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</si>
  <si>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</si>
  <si>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</si>
  <si>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</si>
  <si>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</si>
  <si>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</si>
  <si>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</si>
  <si>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</si>
  <si>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</si>
  <si>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</si>
  <si>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</si>
  <si>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</si>
  <si>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</si>
  <si>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</si>
  <si>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</si>
  <si>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</si>
  <si>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</si>
  <si>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</si>
  <si>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</si>
  <si>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</si>
  <si>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</si>
  <si>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</si>
  <si>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</si>
  <si>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</si>
  <si>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</si>
  <si>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</si>
  <si>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</si>
  <si>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</si>
  <si>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</si>
  <si>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</si>
  <si>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</si>
  <si>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</si>
  <si>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</si>
  <si>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</si>
  <si>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</si>
  <si>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</si>
  <si>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</si>
  <si>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</si>
  <si>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</si>
  <si>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</si>
  <si>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</si>
  <si>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</si>
  <si>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</si>
  <si>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</si>
  <si>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</si>
  <si>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</si>
  <si>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</si>
  <si>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</si>
  <si>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</si>
  <si>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</si>
  <si>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</si>
  <si>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</si>
  <si>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</si>
  <si>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</si>
  <si>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JOGO DE CHAVES ALLEN LONGAS HEXAGONAIS DE 1,5 MM A 10 MM - 9 PECAS</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</si>
  <si>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</si>
  <si>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</si>
  <si>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</si>
  <si>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</si>
  <si>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</si>
  <si>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</si>
  <si>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</si>
  <si>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</si>
  <si>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</si>
  <si>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</si>
  <si>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</si>
  <si>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</si>
  <si>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</si>
  <si>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</si>
  <si>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</si>
  <si>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</si>
  <si>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</si>
  <si>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</si>
  <si>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</si>
  <si>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</si>
  <si>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</si>
  <si>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</si>
  <si>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</si>
  <si>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</si>
  <si>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</si>
  <si>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</si>
  <si>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</si>
  <si>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</si>
  <si>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</si>
  <si>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</si>
  <si>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</si>
  <si>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</si>
  <si>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</si>
  <si>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</si>
  <si>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</si>
  <si>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</si>
  <si>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</si>
  <si>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</si>
  <si>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</si>
  <si>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</si>
  <si>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CAVALETE, PVC, COM REGISTRO, PARA HIDROMETRO, BITOLAS 1/2" OU 3/4" -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</si>
  <si>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</si>
  <si>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</si>
  <si>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</si>
  <si>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</si>
  <si>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</si>
  <si>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</si>
  <si>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</si>
  <si>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</si>
  <si>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</si>
  <si>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</si>
  <si>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</si>
  <si>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</si>
  <si>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</si>
  <si>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</si>
  <si>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</si>
  <si>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</si>
  <si>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</si>
  <si>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</si>
  <si>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</si>
  <si>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</si>
  <si>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</si>
  <si>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</si>
  <si>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</si>
  <si>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</si>
  <si>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</si>
  <si>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</si>
  <si>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</si>
  <si>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</si>
  <si>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</si>
  <si>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</si>
  <si>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</si>
  <si>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</si>
  <si>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PRE-MOLDADA CONVENCIONAL (LAJOTAS + VIGOTAS) PARA FORRO, UNIDIRECIONAL, SOBRECARGA 100 KG/M2, VAO ATE 5,00 M (SEM COLOCACAO)</t>
  </si>
  <si>
    <t>LAJE PRE-MOLDADA CONVENCIONAL (LAJOTAS + VIGOTAS) PARA FORRO, UNIDIRECIONAL, SOBRECARGA DE 100 KG/M2, VAO ATE 4,00 M (SEM COLOCACAO)</t>
  </si>
  <si>
    <t>LAJE PRE-MOLDADA CONVENCIONAL (LAJOTAS + VIGOTAS) PARA FORRO, UNIDIRECIONAL, SOBRECARGA DE 100 KG/M2, VAO ATE 4,50 M (SEM COLOCACAO)</t>
  </si>
  <si>
    <t>LAJE PRE-MOLDADA CONVENCIONAL (LAJOTAS + VIGOTAS) PARA PISO, UNIDIRECIONAL, SOBRECARGA 350 KG/M2 VAO ATE 3,50 M (SEM COLOCACAO)</t>
  </si>
  <si>
    <t>LAJE PRE-MOLDADA CONVENCIONAL (LAJOTAS + VIGOTAS) PARA PISO, UNIDIRECIONAL, SOBRECARGA DE 200 KG/M2, VAO ATE 3,50 M (SEM COLOCACAO)</t>
  </si>
  <si>
    <t>LAJE PRE-MOLDADA CONVENCIONAL (LAJOTAS + VIGOTAS) PARA PISO, UNIDIRECIONAL, SOBRECARGA DE 200 KG/M2, VAO ATE 4,50 M (SEM COLOCACAO)</t>
  </si>
  <si>
    <t>LAJE PRE-MOLDADA CONVENCIONAL (LAJOTAS + VIGOTAS) PARA PISO, UNIDIRECIONAL, SOBRECARGA DE 200 KG/M2, VAO ATE 5,00 M (SEM COLOCACAO)</t>
  </si>
  <si>
    <t>LAJE PRE-MOLDADA CONVENCIONAL (LAJOTAS + VIGOTAS) PARA PISO, UNIDIRECIONAL, SOBRECARGA DE 350 KG/M2, VAO ATE 4,50 M (SEM COLOCACAO)</t>
  </si>
  <si>
    <t>LAJE PRE-MOLDADA CONVENCIONAL (LAJOTAS + VIGOTAS) PARA PISO, UNIDIRECIONAL, SOBRECARGA DE 350 KG/M2, VAO ATE 5,00 M (SEM COLOCACAO)</t>
  </si>
  <si>
    <t>LAJE PRE-MOLDADA DE TRANSICAO EXCENTRICA EM CONCRETO ARMADO, DN 1200 MM, FURO CIRCULAR DN 600 MM, ESPESSURA 12 CM</t>
  </si>
  <si>
    <t>LAJE PRE-MOLDADA DE TRANSICAO EXCENTRICA EM CONCRETO ARMADO, DN 1500 MM, FURO CIRCULAR DN 530 MM, ESPESSURA 15 CM</t>
  </si>
  <si>
    <t>LAJE PRE-MOLDADA TRELICADA (LAJOTAS + VIGOTAS) PARA FORRO, UNIDIRECIONAL, SOBRECARGA DE 100 KG/M2, VAO ATE 6,00 M (SEM COLOCACAO)</t>
  </si>
  <si>
    <t>LAJE PRE-MOLDADA TRELICADA (LAJOTAS + VIGOTAS) PARA PISO, UNIDIRECIONAL, SOBRECARGA DE 200 KG/M2, VAO ATE 6,00 M (SEM COLOCACAO)</t>
  </si>
  <si>
    <t>LAMBRI EM ALUMINIO, DE APROXIMADAMENTE 0,6 KG/M, COM APROXIMADAMENTE 168,0 MM DE LARGURA, 6,0 MM DE ALTURA E 6,0 M DE EXTENSAO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</si>
  <si>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</si>
  <si>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</si>
  <si>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</si>
  <si>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</si>
  <si>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</si>
  <si>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</si>
  <si>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LAVADORA DE ALTA PRESSAO (LAVA - JATO) PARA AGUA FRIA, PRESSAO DE OPERACAO ENTRE 1400 E 1900 LIB/POL2, VAZAO MAXIMA ENTRE 400 E 700 L/H, POTENCIA DE OPERACAO ENTRE 2,50 E 3,00 CV</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</si>
  <si>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</si>
  <si>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</si>
  <si>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</si>
  <si>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</si>
  <si>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</si>
  <si>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</si>
  <si>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</si>
  <si>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</si>
  <si>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</si>
  <si>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</si>
  <si>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</si>
  <si>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</si>
  <si>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</si>
  <si>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LIMA QUADRADA BASTARDA 8", COM CABO</t>
  </si>
  <si>
    <t>LIMA REDONDA BASTARDA 8", COM CABO</t>
  </si>
  <si>
    <t>LIMPA VIDROS COM PULVERIZADOR</t>
  </si>
  <si>
    <t>LIMPADORA A SUCCAO, TANQUE 12000 L, BASCULAMENTO HIDRAULICO, BOMBA 12 M3/MIN 95% VACUO (INCLUI MONTAGEM, NAO INCLUI CAMINHAO)</t>
  </si>
  <si>
    <t>LIMPADORA DE SUCCAO TANQUE 7000 L, BOMBA 12 M3/MIN 95% VACUO (INCLUI MONTAGEM, NAO INCLUI CAMINHAO)</t>
  </si>
  <si>
    <t>LIMPADORA DE SUCCAO, TANQUE 11000 L, BOMBA 340 M3/MIN (INCLUI MONTAGEM, NAO INCLUI CAMINHAO)</t>
  </si>
  <si>
    <t>LIMPADORA DE SUCCAO, TANQUE 5500 L, BOMBA 60M3/MIN, VACUO 500 MBAR (INCLUI MONTAGEM, NAO INCLUI CAMINHAO)</t>
  </si>
  <si>
    <t>LINHA PARA PEDREIRO LISA, 0,8 MM X 100 M</t>
  </si>
  <si>
    <t>LIXA D'AGUA EM FOLHA, COR PRETA, GRAO 100</t>
  </si>
  <si>
    <t>LIXA EM FOLHA PARA FERRO, NUMERO 150</t>
  </si>
  <si>
    <t>LIXA EM FOLHA PARA PAREDE OU MADEIRA, NUMERO 120, COR VERMELHA</t>
  </si>
  <si>
    <t>LIXADEIRA ELETRICA ANGULAR PARA CONCRETO, POTENCIA 1.400 W, PRATO DIAMANTADO DE 5"</t>
  </si>
  <si>
    <t>LIXADEIRA ELETRICA ANGULAR, PARA DISCO DE 7" (180 MM), POTENCIA DE 2.200 W, *5.000* RPM, 220 V</t>
  </si>
  <si>
    <t>LIXEIRA DUPLA, COM CAPACIDADE VOLUMETRICA DE 60L*, FABRICADA EM TUBO DE ACO CARBONO, CESTOS EM CHAPA DE ACO E PINTURA NO PROCESSO ELETROSTATICO - PARA ACADEMIA AO AR LIVRE / ACADEMIA DA TERCEIRA IDADE - ATI</t>
  </si>
  <si>
    <t>LOCACAO DE ANDAIME METALICO TIPO FACHADEIRO, PECAS COM APROXIMADAMENTE 1,20 M DE LARGURA E 2,0 M DE ALTURA, INCLUINDO DIAGONAIS EM X, BARRAS DE LIGACAO, SAPATAS E DEMAIS ITENS NECESSARIOS A MONTAGEM (NAO INCLUI INSTALACAO)</t>
  </si>
  <si>
    <t>LOCACAO DE ANDAIME METALICO TUBULAR DE ENCAIXE, TIPO DE TORRE, CADA PAINEL COM LARGURA DE 1 ATE 1,5 M E ALTURA DE *1,00* M, INCLUINDO DIAGONAL, BARRAS DE LIGACAO, SAPATAS OU RODIZIOS E DEMAIS ITENS NECESSARIOS A MONTAGEM (NAO INCLUI INSTALACAO)</t>
  </si>
  <si>
    <t>LOCACAO DE ANDAIME SUSPENSO OU BALANCIM MANUAL, CAPACIDADE DE CARGA TOTAL DE APROXIMADAMENTE 250 KG/M2, PLATAFORMA DE 1,50 M X 0,80 M (C X L), CABO DE 45 M</t>
  </si>
  <si>
    <t>LOCACAO DE APRUMADOR METALICO DE PILAR, COM ALTURA E ANGULO REGULAVEIS, EXTENSAO DE *1,50* A *2,80* M</t>
  </si>
  <si>
    <t>LOCACAO DE BARRA DE ANCORAGEM DE 0,80 A 1,20 M DE EXTENSAO, COM ROSCA DE 5/8", INCLUINDO PORCA E FLANGE</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</si>
  <si>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</si>
  <si>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2 CV, DIAMETRO DE RECALQUE DE 2", FAIXA DE OPERACAO Q=35 M3/H (+ OU - 3 M3/H) E AMT=2 M, Q=13 M3/H (+ OU - 3 M3/H) E AMT = 17 M (+ OU - 3 M)</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</si>
  <si>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</si>
  <si>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</si>
  <si>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LOCACAO DE BOMBA SUBMERSIVEL PARA DRENAGEM E ESGOTAMENTO, MOTOR ELETRICO TRIFASICO, POTENCIA DE 4 CV, DIAMETRO DE RECALQUE DE 3". FAIXA DE OPERACAO Q=60 M3/H (+ OU - 1 M3/H) E AMT=2 M, Q=11 M3/H (+ OU - 1 M3/H) E AMT = 23 M (+ OU - 1 M)</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</si>
  <si>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</si>
  <si>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</si>
  <si>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</si>
  <si>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</si>
  <si>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</si>
  <si>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</si>
  <si>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</si>
  <si>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</si>
  <si>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</si>
  <si>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</si>
  <si>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</si>
  <si>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</si>
  <si>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</si>
  <si>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</si>
  <si>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</si>
  <si>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</si>
  <si>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</si>
  <si>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</si>
  <si>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</si>
  <si>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</si>
  <si>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</si>
  <si>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</si>
  <si>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</si>
  <si>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</si>
  <si>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</si>
  <si>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</si>
  <si>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</si>
  <si>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</si>
  <si>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</si>
  <si>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</si>
  <si>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</si>
  <si>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</si>
  <si>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</si>
  <si>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</si>
  <si>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</si>
  <si>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</si>
  <si>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</si>
  <si>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</si>
  <si>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</si>
  <si>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</si>
  <si>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</si>
  <si>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</si>
  <si>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</si>
  <si>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</si>
  <si>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</si>
  <si>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</si>
  <si>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</si>
  <si>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</si>
  <si>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</si>
  <si>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</si>
  <si>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</si>
  <si>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</si>
  <si>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</si>
  <si>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</si>
  <si>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</si>
  <si>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</si>
  <si>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</si>
  <si>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</si>
  <si>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</si>
  <si>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</si>
  <si>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</si>
  <si>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</si>
  <si>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</si>
  <si>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</si>
  <si>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</si>
  <si>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</si>
  <si>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</si>
  <si>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</si>
  <si>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</si>
  <si>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</si>
  <si>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</si>
  <si>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</si>
  <si>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</si>
  <si>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</si>
  <si>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</si>
  <si>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</si>
  <si>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</si>
  <si>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</si>
  <si>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</si>
  <si>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</si>
  <si>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</si>
  <si>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</si>
  <si>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</si>
  <si>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</si>
  <si>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</si>
  <si>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</si>
  <si>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</si>
  <si>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</si>
  <si>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</si>
  <si>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</si>
  <si>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</si>
  <si>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</si>
  <si>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</si>
  <si>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</si>
  <si>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</si>
  <si>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</si>
  <si>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</si>
  <si>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</si>
  <si>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</si>
  <si>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</si>
  <si>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</si>
  <si>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</si>
  <si>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</si>
  <si>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</si>
  <si>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</si>
  <si>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LATEX MULTIUSO AMARELA FORRADA</t>
  </si>
  <si>
    <t>LUVA DE PRESSAO, EM PVC, DE 20 MM, PARA ELETRODUTO FLEXIVEL</t>
  </si>
  <si>
    <t>LUVA DE PRESSAO, EM PVC, DE 25 MM, PARA ELETRODUTO FLEXIVEL</t>
  </si>
  <si>
    <t>LUVA DE PRESSAO, EM PVC, DE 32 MM, PARA ELETRODUTO FLEXIVEL</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</si>
  <si>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</si>
  <si>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</si>
  <si>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</si>
  <si>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</si>
  <si>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</si>
  <si>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</si>
  <si>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</si>
  <si>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</si>
  <si>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</si>
  <si>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</si>
  <si>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</si>
  <si>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</si>
  <si>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</si>
  <si>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</si>
  <si>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</si>
  <si>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</si>
  <si>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</si>
  <si>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</si>
  <si>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</si>
  <si>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</si>
  <si>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</si>
  <si>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</si>
  <si>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</si>
  <si>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</si>
  <si>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</si>
  <si>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</si>
  <si>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</si>
  <si>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</si>
  <si>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</si>
  <si>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</si>
  <si>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</si>
  <si>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</si>
  <si>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</si>
  <si>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</si>
  <si>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</si>
  <si>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</si>
  <si>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</si>
  <si>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</si>
  <si>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</si>
  <si>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</si>
  <si>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</si>
  <si>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</si>
  <si>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</si>
  <si>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</si>
  <si>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LUVA EM ACO CARBONO, SOLDAVEL, PRESSAO 3.000 LBS, DN 1 1/2"</t>
  </si>
  <si>
    <t>LUVA EM ACO CARBONO, SOLDAVEL, PRESSAO 3.000 LBS, DN 1 1/4"</t>
  </si>
  <si>
    <t>LUVA EM ACO CARBONO, SOLDAVEL, PRESSAO 3.000 LBS, DN 1"</t>
  </si>
  <si>
    <t>LUVA EM ACO CARBONO, SOLDAVEL, PRESSAO 3.000 LBS, DN 1/2"</t>
  </si>
  <si>
    <t>LUVA EM ACO CARBONO, SOLDAVEL, PRESSAO 3.000 LBS, DN 2 1/2"</t>
  </si>
  <si>
    <t>LUVA EM ACO CARBONO, SOLDAVEL, PRESSAO 3.000 LBS, DN 2"</t>
  </si>
  <si>
    <t>LUVA EM ACO CARBONO, SOLDAVEL, PRESSAO 3.000 LBS, DN 3"</t>
  </si>
  <si>
    <t>LUVA EM ACO CARBONO, SOLDAVEL, PRESSAO 3.000 LBS, DN 3/4"</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</si>
  <si>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</si>
  <si>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</si>
  <si>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</si>
  <si>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</si>
  <si>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</si>
  <si>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</si>
  <si>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</si>
  <si>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</si>
  <si>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</si>
  <si>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</si>
  <si>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</si>
  <si>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</si>
  <si>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</si>
  <si>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</si>
  <si>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</si>
  <si>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</si>
  <si>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</si>
  <si>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</si>
  <si>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LUVA PARA PERFURATRIZ DE ESTEIRA T38, D = 1 1/2"</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</si>
  <si>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</si>
  <si>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</si>
  <si>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</si>
  <si>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</si>
  <si>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</si>
  <si>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</si>
  <si>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</si>
  <si>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</si>
  <si>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</si>
  <si>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</si>
  <si>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</si>
  <si>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</si>
  <si>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</si>
  <si>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</si>
  <si>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</si>
  <si>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</si>
  <si>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</si>
  <si>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</si>
  <si>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</si>
  <si>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</si>
  <si>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</si>
  <si>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</si>
  <si>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</si>
  <si>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</si>
  <si>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</si>
  <si>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</si>
  <si>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</si>
  <si>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</si>
  <si>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</si>
  <si>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</si>
  <si>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</si>
  <si>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</si>
  <si>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</si>
  <si>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</si>
  <si>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</si>
  <si>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</si>
  <si>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</si>
  <si>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</si>
  <si>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</si>
  <si>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</si>
  <si>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</si>
  <si>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</si>
  <si>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</si>
  <si>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</si>
  <si>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</si>
  <si>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</si>
  <si>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</si>
  <si>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</si>
  <si>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</si>
  <si>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</si>
  <si>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</si>
  <si>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</si>
  <si>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</si>
  <si>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</si>
  <si>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</si>
  <si>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</si>
  <si>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</si>
  <si>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</si>
  <si>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</si>
  <si>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</si>
  <si>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</si>
  <si>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</si>
  <si>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</si>
  <si>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</si>
  <si>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</si>
  <si>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</si>
  <si>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</si>
  <si>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</si>
  <si>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</si>
  <si>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</si>
  <si>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</si>
  <si>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</si>
  <si>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</si>
  <si>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</si>
  <si>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</si>
  <si>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</si>
  <si>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</si>
  <si>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</si>
  <si>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MACARICO DE SOLDA 201 PARA EXTENSAO GLP OU ACETILENO</t>
  </si>
  <si>
    <t>MACARIQUEIRO (HORISTA)</t>
  </si>
  <si>
    <t>MACARIQUEIRO (MENSALISTA)</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</si>
  <si>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</si>
  <si>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</si>
  <si>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</si>
  <si>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</si>
  <si>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</si>
  <si>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</si>
  <si>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CRISTAL TRANCADA, PVC COM REFORCO, COM PRESSAO DE TRABALHO (PT) 250 LBS/POL2, DE 3/4" X *2,8* MM</t>
  </si>
  <si>
    <t>MANGUEIRA CRISTAL TRANCADA, PVC COM REFORCO, PRESSAO DE TRABALHO (PT) 250 LBS/POL2, DE 1" X *3,1* MM</t>
  </si>
  <si>
    <t>MANGUEIRA CRISTAL, LISA, PVC TRANSPARENTE, 1/2" X 2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</si>
  <si>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</si>
  <si>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</si>
  <si>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</si>
  <si>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</si>
  <si>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</si>
  <si>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</si>
  <si>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</si>
  <si>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</si>
  <si>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</si>
  <si>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</si>
  <si>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</si>
  <si>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</si>
  <si>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</si>
  <si>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</si>
  <si>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</si>
  <si>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</si>
  <si>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</si>
  <si>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</si>
  <si>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</si>
  <si>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</si>
  <si>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</si>
  <si>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</si>
  <si>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</si>
  <si>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MANIPULADOR TELESCOPICO, POTENCIA DE 101 HP, CAPACIDADE DE CARGA DE 3.500 KG, ALTURA MAXIMA DE ELEVACAO DE 12 M</t>
  </si>
  <si>
    <t>MANIPULADOR TELESCOPICO, POTENCIA DE 85 HP, CAPACIDADE DE CARGA DE 3.500 KG, ALTURA MAXIMA DE ELEVACAO DE 12,3 M</t>
  </si>
  <si>
    <t>MANOMETRO COM CAIXA EM ACO PINTADO, ESCALA *10* KGF/CM2 (*10* BAR), DIAMETRO NOMINAL DE *63* MM, CONEXAO DE 1/4"</t>
  </si>
  <si>
    <t>MANOMETRO COM CAIXA EM ACO PINTADO, ESCALA *10* KGF/CM2 (*10* BAR), DIAMETRO NOMINAL DE 100 MM, CONEXAO DE 1/2"</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</si>
  <si>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</si>
  <si>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</si>
  <si>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</si>
  <si>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</si>
  <si>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</si>
  <si>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</si>
  <si>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</si>
  <si>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</si>
  <si>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</si>
  <si>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</si>
  <si>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</si>
  <si>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</si>
  <si>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</si>
  <si>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</si>
  <si>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</si>
  <si>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</si>
  <si>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</si>
  <si>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</si>
  <si>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</si>
  <si>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</si>
  <si>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</si>
  <si>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</si>
  <si>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</si>
  <si>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</si>
  <si>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</si>
  <si>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</si>
  <si>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</si>
  <si>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</si>
  <si>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</si>
  <si>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</si>
  <si>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</si>
  <si>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</si>
  <si>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</si>
  <si>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</si>
  <si>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MAQUINA DEMARCADORA DE FAIXA DE TRAFEGO A FRIO, AUTOPROPELIDA, MOTOR DIESEL 38 HP</t>
  </si>
  <si>
    <t>MAQUINA EXTRUSORA DE CONCRETO PARA GUIAS E SARJETAS, COM MOTOR A DIESEL E POTENCIA DE 14 CV</t>
  </si>
  <si>
    <t>MAQUINA MANUAL TIPO PRENSA PARA PRODUCAO DE BLOCOS E PAVIMENTOS DE CONCRETO, COM MOTOR ELETRICO TRIFASICO PARA VIBRACAO, POTENCIA TOTAL INSTALADA DE 1,5 KW</t>
  </si>
  <si>
    <t>MAQUINA PARA CORTE COM DISCO ABRASIVO DE DIAMETRO DE 18" (450 MM), COM MOTOR ELETRICO TRIFASICO DE 10 CV</t>
  </si>
  <si>
    <t>MAQUINA TIPO PRENSA HIDRAULICA, PARA FABRICACAO DE TUBOS DE CONCRETO PARA AGUAS PLUVIAIS, DN 200 A DN 600 MM X 1000 MM DE COMPRIMENTO, COM MOTOR PRINCIPAL COM POTENCIA DE 20 CV</t>
  </si>
  <si>
    <t>MAQUINA TIPO VASO/TANQUE/JATO DE PRESSAO PORTATIL P/ JATEAMENTO, CONTROLE AUTOMATICO E REMOTO, CAMARA DE 1 SAIDA, 280 L, DIAM. *670* MM, BICO JATO CURTO VENTURI 5/16", MANGUEIRA 1" DE 10 M, COMPLETA (VALVULAS POP UP E DOSADORA, FUNDO CONICO ETC)</t>
  </si>
  <si>
    <t>MARCENEIRO (HORISTA)</t>
  </si>
  <si>
    <t>MARCENEIRO (MENSALISTA)</t>
  </si>
  <si>
    <t>MARMORISTA / GRANITEIRO (HORISTA)</t>
  </si>
  <si>
    <t>MARMORISTA / GRANITEIRO (MENSALISTA)</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</si>
  <si>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</si>
  <si>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</si>
  <si>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</si>
  <si>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</si>
  <si>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MARTELO DEMOLIDOR ELETRICO, COM POTENCIA DE 2.000 W, FREQUENCIA DE 1.000 IMPACTOS POR MINUTO, FORCA DE IMPACTO ENTRE 60 E 65 J, PESO DE 30 KG</t>
  </si>
  <si>
    <t>MARTELO DEMOLIDOR PNEUMATICO MANUAL, COM REDUCAO DE VIBRACAO, PESO DE 21 KG</t>
  </si>
  <si>
    <t>MARTELO DEMOLIDOR PNEUMATICO MANUAL, COM REDUCAO DE VIBRACAO, PESO DE 31,5 KG</t>
  </si>
  <si>
    <t>MARTELO DEMOLIDOR PNEUMATICO MANUAL, PADRAO, PESO DE 32 KG</t>
  </si>
  <si>
    <t>MARTELO DEMOLIDOR PNEUMATICO MANUAL, PESO DE 28 KG, COM SILENCIADOR</t>
  </si>
  <si>
    <t>MARTELO PERFURADOR PNEUMATICO MANUAL, DE SUPERFICIE, COM AVANCO DE COLUNA, PESO DE 22 KG</t>
  </si>
  <si>
    <t>MARTELO PERFURADOR PNEUMATICO MANUAL, HASTE 25 X 75 MM, 21 KG</t>
  </si>
  <si>
    <t>MARTELO PERFURADOR PNEUMATICO MANUAL, PESO DE 25 KG, COM SILENCIADOR</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</si>
  <si>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</si>
  <si>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</si>
  <si>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</si>
  <si>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</si>
  <si>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</si>
  <si>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</si>
  <si>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</si>
  <si>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</si>
  <si>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</si>
  <si>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</si>
  <si>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</si>
  <si>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</si>
  <si>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</si>
  <si>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</si>
  <si>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</si>
  <si>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</si>
  <si>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</si>
  <si>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</si>
  <si>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</si>
  <si>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</si>
  <si>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MECANICO DE EQUIPAMENTOS PESADOS (HORISTA)</t>
  </si>
  <si>
    <t>MECANICO DE EQUIPAMENTOS PESADOS (MENSALISTA)</t>
  </si>
  <si>
    <t>MECANICO DE REFRIGERACAO (HORISTA)</t>
  </si>
  <si>
    <t>MECANICO DE REFRIGERACAO (MENSALISTA)</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</si>
  <si>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</si>
  <si>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</si>
  <si>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</si>
  <si>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</si>
  <si>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</si>
  <si>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</si>
  <si>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</si>
  <si>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</si>
  <si>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</si>
  <si>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</si>
  <si>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</si>
  <si>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</si>
  <si>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</si>
  <si>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</si>
  <si>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</si>
  <si>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</si>
  <si>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</si>
  <si>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</si>
  <si>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</si>
  <si>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</si>
  <si>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</si>
  <si>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</si>
  <si>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</si>
  <si>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</si>
  <si>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</si>
  <si>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</si>
  <si>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</si>
  <si>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</si>
  <si>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</si>
  <si>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</si>
  <si>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MESA VIBRATORIA COM DIMENSOES DE 2,0 X 1,0 M, COM MOTOR ELETRICO DE 2 POLOS E POTENCIA DE 3 CV</t>
  </si>
  <si>
    <t>MESTRE DE OBRAS (HORISTA)</t>
  </si>
  <si>
    <t>MESTRE DE OBRAS (MENSALISTA)</t>
  </si>
  <si>
    <t>METACAULIM DE ALTA REATIVIDADE/CAULIM CALCINADO</t>
  </si>
  <si>
    <t>MICRO-TRATOR CORTADOR DE GRAMA COM LARGURA DO CORTE DE 107 CM, COM 2 LAMINAS E DESCARTE LATERAL</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</si>
  <si>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</si>
  <si>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</si>
  <si>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</si>
  <si>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</si>
  <si>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</si>
  <si>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</si>
  <si>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</si>
  <si>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</si>
  <si>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</si>
  <si>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</si>
  <si>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</si>
  <si>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</si>
  <si>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</si>
  <si>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</si>
  <si>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</si>
  <si>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MINICARREGADEIRA SOBRE RODAS, POTENCIA LIQUIDA DE *47* HP, CAPACIDADE NOMINAL DE OPERACAO DE *646* KG</t>
  </si>
  <si>
    <t>MINICARREGADEIRA SOBRE RODAS, POTENCIA LIQUIDA DE *72* HP, CAPACIDADE NOMINAL DE OPERACAO DE *1200* KG</t>
  </si>
  <si>
    <t>MINIESCAVADEIRA SOBRE ESTEIRAS, POTENCIA LIQUIDA DE *30* HP, PESO OPERACIONAL DE *3.500* KG</t>
  </si>
  <si>
    <t>MINIESCAVADEIRA SOBRE ESTEIRAS, POTENCIA LIQUIDA DE *42* HP, PESO OPERACIONAL DE *4.500* KG</t>
  </si>
  <si>
    <t>MINIESCAVADEIRA SOBRE ESTEIRAS, POTENCIA LIQUIDA DE *42* HP, PESO OPERACIONAL DE *5.300*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</si>
  <si>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</si>
  <si>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</si>
  <si>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</si>
  <si>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DE METAL CROMADO DE PAREDE PARA LAVATORIO</t>
  </si>
  <si>
    <t>MISTURADOR DE METAL CROMADO, DE MESA/BANCADA, COM BICA BAIXA, PARA LAVATORIO</t>
  </si>
  <si>
    <t>MISTURADOR DE PAREDE, DE METAL CROMADO, PARA COZINHA, BICA ALTA MOVEL, COM AREJADOR ARTICULADO</t>
  </si>
  <si>
    <t>MISTURADOR DUPLO HORIZONTAL DE ALTA TURBULENCIA, CAPACIDADE / VOLUME 2 X 500 LITROS, MOTORES ELETRICOS MINIMO 5 CV CADA, PARA NATA CIMENTO, ARGAMASSA E OUTROS</t>
  </si>
  <si>
    <t>MISTURADOR MANUAL DE TINTAS PARA FURADEIRA, HASTE METALICA *60* CM, COM HELICE (MEXEDOR DE TINTA)</t>
  </si>
  <si>
    <t>MISTURADOR METALICO, BASE PARA CHUVEIRO/BANHEIRA, 1/2" OU 3/4", SOLDAVEL OU ROSCAVEL (NAO INCLUI ACABAMENTOS)</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</si>
  <si>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</si>
  <si>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</si>
  <si>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</si>
  <si>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</si>
  <si>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</si>
  <si>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</si>
  <si>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</si>
  <si>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</si>
  <si>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</si>
  <si>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</si>
  <si>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</si>
  <si>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MOTOBOMBA AUTOESCORVANTE MOTOR A GASOLINA, POTENCIA 6,0HP, BOCAIS 3" X 3", HM/Q = 5 MCA / 24 M3/H A 52,5 MCA / 5,0 M3/H</t>
  </si>
  <si>
    <t>MOTOBOMBA AUTOESCORVANTE MOTOR ELETRICO TRIFASICO 7,4HP BOCA DIAMETRO DE SUCCAO X RECLAQUE: 2"X2", HM/ Q = 10 M / 73,5 M3/H A 28 M / 8,2 M3 /H</t>
  </si>
  <si>
    <t>MOTOBOMBA AUTOESCORVANTE POTENCIA 5,42 HP, BOCAIS SUCCAO X RECALQUE 2" X 2", A GASOLINA, DIAMETRO DO ROTOR 122 MM HM/Q = 6 MCA / 33,0 M3/H A 28 MCA / 8,0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</si>
  <si>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</si>
  <si>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</si>
  <si>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MOTONIVELADORA POTENCIA BASICA LIQUIDA (PRIMEIRA MARCHA) 125 HP, PESO BRUTO 13843 KG, LARGURA DA LAMINA DE 3,7 M</t>
  </si>
  <si>
    <t>MOTONIVELADORA POTENCIA BASICA LIQUIDA (PRIMEIRA MARCHA) 171 HP, PESO BRUTO 14768 KG, LARGURA DA LAMINA DE 3,7 M</t>
  </si>
  <si>
    <t>MOTONIVELADORA POTENCIA BASICA LIQUIDA (PRIMEIRA MARCHA) 186 HP, PESO BRUTO 15785 KG, LARGURA DA LAMINA DE 4,3 M</t>
  </si>
  <si>
    <t>MOTOR A DIESEL PARA VIBRADOR DE IMERSAO, DE *4,7* CV</t>
  </si>
  <si>
    <t>MOTOR A GASOLINA PARA VIBRADOR DE IMERSAO, 4 TEMPOS, DE 5,5 CV</t>
  </si>
  <si>
    <t>MOTOR ELETRICO PARA VIBRADOR DE IMERSAO, DE 2 CV, MONOFASICO, 110/220 V</t>
  </si>
  <si>
    <t>MOTOR ELETRICO PARA VIBRADOR DE IMERSAO, DE 2 CV, TRIFASICO, 220/380 V</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</si>
  <si>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</si>
  <si>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</si>
  <si>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</si>
  <si>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</si>
  <si>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</si>
  <si>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</si>
  <si>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</si>
  <si>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</si>
  <si>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</si>
  <si>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</si>
  <si>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</si>
  <si>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CONCRETO CURVO, SECAO "T", H = 2,80 M + CURVA COM 0,45 M, COM FUROS PARA FIOS</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</si>
  <si>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</si>
  <si>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</si>
  <si>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</si>
  <si>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</si>
  <si>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</si>
  <si>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</si>
  <si>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</si>
  <si>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</si>
  <si>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</si>
  <si>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</si>
  <si>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</si>
  <si>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</si>
  <si>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</si>
  <si>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</si>
  <si>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</si>
  <si>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</si>
  <si>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</si>
  <si>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</si>
  <si>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</si>
  <si>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</si>
  <si>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</si>
  <si>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</si>
  <si>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</si>
  <si>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</si>
  <si>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</si>
  <si>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</si>
  <si>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</si>
  <si>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</si>
  <si>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</si>
  <si>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</si>
  <si>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</si>
  <si>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</si>
  <si>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</si>
  <si>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</si>
  <si>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</si>
  <si>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</si>
  <si>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</si>
  <si>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</si>
  <si>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</si>
  <si>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</si>
  <si>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</si>
  <si>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</si>
  <si>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</si>
  <si>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</si>
  <si>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</si>
  <si>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</si>
  <si>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</si>
  <si>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</si>
  <si>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</si>
  <si>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NIVEL DE ALUMINIO 350 MM (14"), COM 3 BOLHAS</t>
  </si>
  <si>
    <t>NIVELADOR (HORISTA)</t>
  </si>
  <si>
    <t>NIVELADOR (MENSALISTA)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</si>
  <si>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</si>
  <si>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</si>
  <si>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</si>
  <si>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</si>
  <si>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NOBREAK TRIFASICO, DE 5 KVA FATOR DE POTENCIA DE 0,8, AUTONOMIA MINIMA DE 30 MINUTOS A PLENA CARGA</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</si>
  <si>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</si>
  <si>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</si>
  <si>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</si>
  <si>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</si>
  <si>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</si>
  <si>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</si>
  <si>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</si>
  <si>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</si>
  <si>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</si>
  <si>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</si>
  <si>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</si>
  <si>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</si>
  <si>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</si>
  <si>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</si>
  <si>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</si>
  <si>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</si>
  <si>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</si>
  <si>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</si>
  <si>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</si>
  <si>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</si>
  <si>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</si>
  <si>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</si>
  <si>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</si>
  <si>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</si>
  <si>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</si>
  <si>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</si>
  <si>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</si>
  <si>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</si>
  <si>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</si>
  <si>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</si>
  <si>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</si>
  <si>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</si>
  <si>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</si>
  <si>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</si>
  <si>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</si>
  <si>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</si>
  <si>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</si>
  <si>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</si>
  <si>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</si>
  <si>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</si>
  <si>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OXIGENIO - RECARGA DE GAS PARA CILINDRO (NAO INCLUI TROCA/MANUTENCAO DO CILINDRO)</t>
  </si>
  <si>
    <t>PA CARREGADEIRA SOBRE RODAS, POTENCIA 152 HP, CAPACIDADE DA CACAMBA DE 1,53 A 2,30 M3, PESO OPERACIONAL MAXIMO DE 10216 KG</t>
  </si>
  <si>
    <t>PA CARREGADEIRA SOBRE RODAS, POTENCIA BRUTA *127* CV, CAPACIDADE DA CACAMBA DE 2,0 A 2,4 M3, PESO OPERACIONAL MAXIMO DE 10330 KG</t>
  </si>
  <si>
    <t>PA CARREGADEIRA SOBRE RODAS, POTENCIA LIQUIDA 128 HP, CAPACIDADE DA CACAMBA DE 1,7 A 2,8 M3, PESO OPERACIONAL MAXIMO DE 11632 KG</t>
  </si>
  <si>
    <t>PA CARREGADEIRA SOBRE RODAS, POTENCIA LIQUIDA 197 HP, CAPACIDADE DA CACAMBA DE 2,5 A 3,5 M3, PESO OPERACIONAL MAXIMO DE 18338 KG</t>
  </si>
  <si>
    <t>PA CARREGADEIRA SOBRE RODAS, POTENCIA LIQUIDA 213 HP, CAPACIDADE DA CACAMBA DE 1,9 A 3,5 M3, PESO OPERACIONAL MAXIMO DE 19234 KG</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</si>
  <si>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</si>
  <si>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</si>
  <si>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</si>
  <si>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</si>
  <si>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</si>
  <si>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</si>
  <si>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</si>
  <si>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</si>
  <si>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</si>
  <si>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</si>
  <si>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</si>
  <si>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</si>
  <si>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</si>
  <si>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</si>
  <si>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</si>
  <si>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</si>
  <si>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</si>
  <si>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</si>
  <si>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</si>
  <si>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</si>
  <si>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</si>
  <si>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</si>
  <si>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</si>
  <si>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</si>
  <si>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</si>
  <si>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</si>
  <si>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</si>
  <si>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</si>
  <si>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</si>
  <si>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</si>
  <si>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</si>
  <si>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</si>
  <si>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</si>
  <si>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</si>
  <si>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</si>
  <si>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</si>
  <si>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</si>
  <si>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</si>
  <si>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</si>
  <si>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GALVANIZADO, TIPO MAQUINA, SEXTAVADO, SEM PORCA, DIAMETRO 1/2", COMPRIMENTO 2"</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</si>
  <si>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</si>
  <si>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</si>
  <si>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</si>
  <si>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</si>
  <si>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</si>
  <si>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</si>
  <si>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</si>
  <si>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</si>
  <si>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</si>
  <si>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</si>
  <si>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</si>
  <si>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</si>
  <si>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</si>
  <si>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</si>
  <si>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</si>
  <si>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</si>
  <si>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</si>
  <si>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</si>
  <si>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</si>
  <si>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</si>
  <si>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</si>
  <si>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</si>
  <si>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</si>
  <si>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</si>
  <si>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</si>
  <si>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</si>
  <si>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</si>
  <si>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</si>
  <si>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</si>
  <si>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</si>
  <si>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</si>
  <si>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</si>
  <si>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</si>
  <si>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</si>
  <si>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</si>
  <si>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</si>
  <si>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</si>
  <si>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AUTOBROCANTE, FLANGEADO, 4,2 MM X 19 MM</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</si>
  <si>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</si>
  <si>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</si>
  <si>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</si>
  <si>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</si>
  <si>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</si>
  <si>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</si>
  <si>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</si>
  <si>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</si>
  <si>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</si>
  <si>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</si>
  <si>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PARALELEPIPEDO GRANITICO OU BASALTICO, PARA PAVIMENTACAO, SEM FRETE (VARIACAO REGIONAL DE PECAS POR M2)</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</si>
  <si>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</si>
  <si>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</si>
  <si>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</si>
  <si>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</si>
  <si>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</si>
  <si>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</si>
  <si>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</si>
  <si>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</si>
  <si>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PASTILHEIRO (HORISTA)</t>
  </si>
  <si>
    <t>PASTILHEIRO (MENSALISTA)</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</si>
  <si>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</si>
  <si>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</si>
  <si>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</si>
  <si>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</si>
  <si>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</si>
  <si>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</si>
  <si>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</si>
  <si>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</si>
  <si>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PEDRA ARDOSIA, CINZA, *40 X 40* CM, E= *1 CM</t>
  </si>
  <si>
    <t>PEDRA ARDOSIA, CINZA, 20 X 40 CM, E= *1 CM</t>
  </si>
  <si>
    <t>PEDRA ARDOSIA, CINZA, 30 X 30, E= *1 CM</t>
  </si>
  <si>
    <t>PEDRA BRITADA N. 0, OU PEDRISCO (4,8 A 9,5 MM) POSTO PEDREIRA/FORNECEDOR, SEM FRETE</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</si>
  <si>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</si>
  <si>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</si>
  <si>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</si>
  <si>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</si>
  <si>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</si>
  <si>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</si>
  <si>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</si>
  <si>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</si>
  <si>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</si>
  <si>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</si>
  <si>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PEDREIRO (HORISTA)</t>
  </si>
  <si>
    <t>PEDREIRO (MENSALISTA)</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</si>
  <si>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</si>
  <si>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</si>
  <si>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</si>
  <si>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</si>
  <si>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</si>
  <si>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</si>
  <si>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</si>
  <si>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PENEIRA ROTATIVA COM MOTOR ELETRICO TRIFASICO DE 2 CV, CILINDRO DE 1 M X 0,60 M, COM FUROS DE 3,17 MM</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</si>
  <si>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</si>
  <si>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</si>
  <si>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</si>
  <si>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</si>
  <si>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</si>
  <si>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</si>
  <si>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</si>
  <si>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</si>
  <si>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</si>
  <si>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</si>
  <si>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</si>
  <si>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</si>
  <si>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</si>
  <si>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</si>
  <si>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</si>
  <si>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</si>
  <si>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EM ALUMINIO, FORMATO U, ABAS IGUAIS, LARGURA DE 25,4 MM (1"), ESPESSURA DE 2,38 MM (3/32") E PESO LINEAR DE APROXIMADAMENTE 0,460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</si>
  <si>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</si>
  <si>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</si>
  <si>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</si>
  <si>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</si>
  <si>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</si>
  <si>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</si>
  <si>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</si>
  <si>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</si>
  <si>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</si>
  <si>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</si>
  <si>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</si>
  <si>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</si>
  <si>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</si>
  <si>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</si>
  <si>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</si>
  <si>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</si>
  <si>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</si>
  <si>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</si>
  <si>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</si>
  <si>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</si>
  <si>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</si>
  <si>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</si>
  <si>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MANUAL, TORQUE MAXIMO 55 KGF.M, POTENCIA 5 CV, COM DIAMETRO MAXIMO 8 1/2" (INCLUI SUPORTE/CHASSI TIPO MESA)</t>
  </si>
  <si>
    <t>PERFURATRIZ MANUAL, TORQUE MAXIMO 83 N.M, POTENCIA 5 CV, COM DIAMETRO MAXIMO 4" (NAO INCLUI SUPORTE / CHASSI)</t>
  </si>
  <si>
    <t>PERFURATRIZ MANUAL, TORQUE MAXIMO 83 N.M, POTENCIA 5 CV, COM DIAMETRO MAXIMO 4", PARA SOLO GRAMPEADO (INCLUI SUPORTE OU CHASSI TIPO MESA)</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</si>
  <si>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</si>
  <si>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</si>
  <si>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</si>
  <si>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</si>
  <si>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PNEUMATICA MANUAL DE PESO MEDIO, 18KG, COMPRIMENTO DE CURSO DE 6 M, DIAMETRO DO PISTAO DE 5,5 CM</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</si>
  <si>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</si>
  <si>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</si>
  <si>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</si>
  <si>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PERNEIRA DE RASPA COM VELCRO</t>
  </si>
  <si>
    <t>PICAPE CABINE SIMPLES COM MOTOR 1.6 FLEX, CAMBIO MANUAL, POTENCIA 101/104 CV, 2 PORTAS</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</si>
  <si>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</si>
  <si>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</si>
  <si>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</si>
  <si>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</si>
  <si>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</si>
  <si>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</si>
  <si>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</si>
  <si>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</si>
  <si>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</si>
  <si>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</si>
  <si>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</si>
  <si>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</si>
  <si>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PINTOR (HORISTA)</t>
  </si>
  <si>
    <t>PINTOR (MENSALISTA)</t>
  </si>
  <si>
    <t>PINTOR DE LETREIROS (HORISTA)</t>
  </si>
  <si>
    <t>PINTOR DE LETREIROS (MENSALISTA)</t>
  </si>
  <si>
    <t>PINTOR PARA TINTA EPOXI (HORISTA)</t>
  </si>
  <si>
    <t>PINTOR PARA TINTA EPOXI (MENSALISTA)</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</si>
  <si>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</si>
  <si>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</si>
  <si>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</si>
  <si>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</si>
  <si>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</si>
  <si>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ELEVADO COM 2 PLACAS DE ACO COM ENCHIMENTO DE CONCRETO CELULAR, INCLUSO BASE/HASTE/CRUZETAS, 60 X 60 CM, H = *28* CM, RESISTENCIA CARGA CONCENTRADA 496 KG (COM COLOCACAO)</t>
  </si>
  <si>
    <t>PISO EM CERAMICA ESMALTADA, COR LISA, PEI MAIOR OU IGUAL A 4, FORMATO MAIOR QUE 2025 CM2</t>
  </si>
  <si>
    <t>PISO EM CERAMICA ESMALTADA, COR LISA, PEI MAIOR OU IGUAL A 4, FORMATO MENOR OU IGUAL A 2025 CM2</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</si>
  <si>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</si>
  <si>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</si>
  <si>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</si>
  <si>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</si>
  <si>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</si>
  <si>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</si>
  <si>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</si>
  <si>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</si>
  <si>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</si>
  <si>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</si>
  <si>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</si>
  <si>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</si>
  <si>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</si>
  <si>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</si>
  <si>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</si>
  <si>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</si>
  <si>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</si>
  <si>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</si>
  <si>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</si>
  <si>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</si>
  <si>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</si>
  <si>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URETANO, VERSAO REVESTIMENTO AUTONIVELANTE, ESPESSURA VARIAVEL DE 3 A 4 MM (INCLUSO EXECUCAO)</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</si>
  <si>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</si>
  <si>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</si>
  <si>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</si>
  <si>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</si>
  <si>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</si>
  <si>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</si>
  <si>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</si>
  <si>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</si>
  <si>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</si>
  <si>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</si>
  <si>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</si>
  <si>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</si>
  <si>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</si>
  <si>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</si>
  <si>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CIMENTICIA LISA E = 10 MM, DE 1,20 X *2,50* M (SEM AMIANTO)</t>
  </si>
  <si>
    <t>PLACA CIMENTICIA LISA E = 6 MM, DE 1,20 X *2,50* M (SEM AMIANTO)</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</si>
  <si>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</si>
  <si>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</si>
  <si>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</si>
  <si>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</si>
  <si>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</si>
  <si>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</si>
  <si>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</si>
  <si>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</si>
  <si>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</si>
  <si>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</si>
  <si>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</si>
  <si>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</si>
  <si>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</si>
  <si>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</si>
  <si>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</si>
  <si>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</si>
  <si>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</si>
  <si>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</si>
  <si>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</si>
  <si>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</si>
  <si>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</si>
  <si>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</si>
  <si>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</si>
  <si>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</si>
  <si>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PLACA/TAMPA CEGA EM LATAO ESCOVADO PARA CONDULETE EM LIGA DE ALUMINIO 4 X 4"</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</si>
  <si>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</si>
  <si>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</si>
  <si>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</si>
  <si>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</si>
  <si>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</si>
  <si>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</si>
  <si>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</si>
  <si>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</si>
  <si>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</si>
  <si>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PLUG PVC, JE, DN 100 MM, PARA REDE COLETORA ESGOTO</t>
  </si>
  <si>
    <t>PLUG PVC, JE, DN 150 MM, PARA REDE COLETORA ESGOTO</t>
  </si>
  <si>
    <t>PO DE PEDRA (POSTO PEDREIRA/FORNECEDOR, SEM FRETE)</t>
  </si>
  <si>
    <t>POCEIRO / ESCAVADOR DE VALAS E TUBULOES (HORISTA)</t>
  </si>
  <si>
    <t>POCEIRO / ESCAVADOR DE VALAS E TUBULOES (MENSALISTA)</t>
  </si>
  <si>
    <t>POLIDORA DE PISO (POLITRIZ) ELETRICA, MOTOR MONOFASICO DE 4 HP, PESO DE 100 KG, DIAMETRO DO TRABALHO DE 450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</si>
  <si>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</si>
  <si>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</si>
  <si>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</si>
  <si>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</si>
  <si>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</si>
  <si>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</si>
  <si>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</si>
  <si>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</si>
  <si>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</si>
  <si>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DE ACO, LISO, REDONDO, 3/4" X 10"</t>
  </si>
  <si>
    <t>PONTEIRO PARA MARTELO ROMPEDOR, DIAMETRO = *28* MM, COMPRIMENTO = *520* MM, ENCAIXE SEXTAVADO</t>
  </si>
  <si>
    <t>PORCA OLHAL EM ACO GALVANIZADO, ESPESSURA 16MM, ABERTURA 21MM</t>
  </si>
  <si>
    <t>PORCA OLHAL M 16, EM ACO GALVANIZADO, DIAMETRO = 16 MM</t>
  </si>
  <si>
    <t>PORCA UNIAO/JUNCAO ZINCADA SEXTAVADA 1/4", CHAVE 7/16", COMPRIMENTO = 25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</si>
  <si>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</si>
  <si>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</si>
  <si>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</si>
  <si>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</si>
  <si>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</si>
  <si>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</si>
  <si>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</si>
  <si>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</si>
  <si>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PORTA CADEADO EM ACO GALVANIZADO, COMPRIMENTO DE 3 1/2"</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</si>
  <si>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</si>
  <si>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</si>
  <si>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</si>
  <si>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</si>
  <si>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</si>
  <si>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</si>
  <si>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</si>
  <si>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</si>
  <si>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GRADIL FERRO, COM BARRA CHATA 3 CM X 1/4", COM REQUADRO E GUARNICAO - COMPLETO - ACABAMENTO NATURAL</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</si>
  <si>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</si>
  <si>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</si>
  <si>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</si>
  <si>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</si>
  <si>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</si>
  <si>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</si>
  <si>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</si>
  <si>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</si>
  <si>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</si>
  <si>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</si>
  <si>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</si>
  <si>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</si>
  <si>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</si>
  <si>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</si>
  <si>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</si>
  <si>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</si>
  <si>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</si>
  <si>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</si>
  <si>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</si>
  <si>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</si>
  <si>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</si>
  <si>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</si>
  <si>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</si>
  <si>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</si>
  <si>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</si>
  <si>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</si>
  <si>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</si>
  <si>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</si>
  <si>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</si>
  <si>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</si>
  <si>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DENTE PARA FRESADORA</t>
  </si>
  <si>
    <t>PORTA GRADE DE ENROLAR MANUAL COMPLETA, PERFIL TUBULAR TIJOLINHO 3/4", EM ACO GALVANIZADO NATURAL (SEM INSTALACAO)</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</si>
  <si>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</si>
  <si>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</si>
  <si>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</si>
  <si>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</si>
  <si>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</si>
  <si>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</si>
  <si>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</si>
  <si>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</si>
  <si>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</si>
  <si>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</si>
  <si>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</si>
  <si>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</si>
  <si>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</si>
  <si>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</si>
  <si>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</si>
  <si>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</si>
  <si>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</si>
  <si>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</si>
  <si>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</si>
  <si>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</si>
  <si>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</si>
  <si>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</si>
  <si>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</si>
  <si>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</si>
  <si>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</si>
  <si>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</si>
  <si>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</si>
  <si>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</si>
  <si>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</si>
  <si>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</si>
  <si>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</si>
  <si>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</si>
  <si>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</si>
  <si>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</si>
  <si>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</si>
  <si>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</si>
  <si>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</si>
  <si>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</si>
  <si>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</si>
  <si>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</si>
  <si>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</si>
  <si>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</si>
  <si>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</si>
  <si>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</si>
  <si>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</si>
  <si>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</si>
  <si>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</si>
  <si>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</si>
  <si>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</si>
  <si>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</si>
  <si>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</si>
  <si>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</si>
  <si>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</si>
  <si>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</si>
  <si>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</si>
  <si>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</si>
  <si>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</si>
  <si>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</si>
  <si>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</si>
  <si>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</si>
  <si>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</si>
  <si>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</si>
  <si>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</si>
  <si>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</si>
  <si>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</si>
  <si>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</si>
  <si>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</si>
  <si>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</si>
  <si>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</si>
  <si>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</si>
  <si>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</si>
  <si>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</si>
  <si>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</si>
  <si>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</si>
  <si>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</si>
  <si>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</si>
  <si>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</si>
  <si>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</si>
  <si>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</si>
  <si>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</si>
  <si>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</si>
  <si>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</si>
  <si>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</si>
  <si>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</si>
  <si>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</si>
  <si>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</si>
  <si>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</si>
  <si>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</si>
  <si>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</si>
  <si>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</si>
  <si>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</si>
  <si>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</si>
  <si>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</si>
  <si>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</si>
  <si>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</si>
  <si>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</si>
  <si>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</si>
  <si>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</si>
  <si>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</si>
  <si>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</si>
  <si>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</si>
  <si>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</si>
  <si>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</si>
  <si>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</si>
  <si>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</si>
  <si>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</si>
  <si>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</si>
  <si>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</si>
  <si>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</si>
  <si>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</si>
  <si>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</si>
  <si>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</si>
  <si>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</si>
  <si>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</si>
  <si>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</si>
  <si>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</si>
  <si>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PROTETOR/PONTEIRA PLASTICA PARA PONTA DE VERGALHAO DE ATE 1", TIPO PROTETOR DE ESPERA</t>
  </si>
  <si>
    <t>PRUMO DE CENTRO EM ACO *400* G, COM CORDAO EM NYLON E CALCO GUIA EM ACO OU MADEIRA</t>
  </si>
  <si>
    <t>PRUMO DE PAREDE EM ACO 700 A 750 G, COM CORDAO EM NYLON E TACO</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</si>
  <si>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</si>
  <si>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</si>
  <si>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</si>
  <si>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</si>
  <si>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PUNHO PARA PERFURATRIZ DE ESTEIRA T38, D = 1 1/2" (38 MM), C = 380 MM</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</si>
  <si>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</si>
  <si>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</si>
  <si>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</si>
  <si>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</si>
  <si>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</si>
  <si>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</si>
  <si>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</si>
  <si>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</si>
  <si>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</si>
  <si>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</si>
  <si>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</si>
  <si>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</si>
  <si>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</si>
  <si>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</si>
  <si>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</si>
  <si>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</si>
  <si>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</si>
  <si>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</si>
  <si>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</si>
  <si>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</si>
  <si>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</si>
  <si>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</si>
  <si>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</si>
  <si>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</si>
  <si>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</si>
  <si>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</si>
  <si>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</si>
  <si>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</si>
  <si>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</si>
  <si>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</si>
  <si>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</si>
  <si>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</si>
  <si>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</si>
  <si>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</si>
  <si>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</si>
  <si>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</si>
  <si>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</si>
  <si>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</si>
  <si>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</si>
  <si>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</si>
  <si>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</si>
  <si>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</si>
  <si>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</si>
  <si>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</si>
  <si>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</si>
  <si>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</si>
  <si>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</si>
  <si>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</si>
  <si>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</si>
  <si>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</si>
  <si>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</si>
  <si>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</si>
  <si>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</si>
  <si>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</si>
  <si>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REBOLO ABRASIVO RETO DE USO GERAL GRAO 36, DE 6 X 1" (DIAMETRO X ESPESSURA)</t>
  </si>
  <si>
    <t>REBOLO ABRASIVO RETO DE USO GERAL GRAO 36, DE 6 X 3/4" (DIAMETRO X ESPESSURA)</t>
  </si>
  <si>
    <t>RECICLADORA DE ASFALTO A FRIO SOBRE RODAS, LARG. FRESAGEM 2,00 M, POT. 315 KW/422 HP</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</si>
  <si>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</si>
  <si>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</si>
  <si>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</si>
  <si>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</si>
  <si>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</si>
  <si>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</si>
  <si>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FIXA TIPO STORZ, ENGATE RAPIDO 2.1/2" X 1.1/2", EM LATAO, PARA INSTALACAO PREDIAL COMBATE A INCENDIO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</si>
  <si>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</si>
  <si>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</si>
  <si>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</si>
  <si>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</si>
  <si>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BORBOLETA, COM ROSCA EXTERNA, DE 1/2"</t>
  </si>
  <si>
    <t>REGISTRO DE ESFERA PVC, COM BORBOLETA, COM ROSCA EXTERNA, DE 3/4"</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</si>
  <si>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</si>
  <si>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</si>
  <si>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</si>
  <si>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</si>
  <si>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</si>
  <si>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</si>
  <si>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</si>
  <si>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</si>
  <si>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</si>
  <si>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</si>
  <si>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</si>
  <si>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</si>
  <si>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</si>
  <si>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</si>
  <si>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</si>
  <si>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</si>
  <si>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</si>
  <si>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</si>
  <si>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</si>
  <si>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</si>
  <si>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</si>
  <si>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</si>
  <si>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</si>
  <si>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</si>
  <si>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</si>
  <si>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</si>
  <si>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</si>
  <si>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</si>
  <si>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</si>
  <si>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</si>
  <si>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</si>
  <si>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GAVETA COM ACABAMENTO E CANOPLA CROMADOS, SIMPLES, BITOLA 3/4"</t>
  </si>
  <si>
    <t>REGISTRO OU REGULADOR DE GAS COZINHA, VAZAO DE 2 KG/H, 2,8 KPA</t>
  </si>
  <si>
    <t>REGISTRO OU VALVULA GLOBO ANGULAR EM LATAO, PARA HIDRANTES EM INSTALACAO PREDIAL DE INCENDIO, 45 GRAUS, DIAMETRO DE 2 1/2", COM VOLANTE, CLASSE DE PRESSAO DE ATE 200 PSI</t>
  </si>
  <si>
    <t>REGISTRO PRESSAO BRUTO EM LATAO FORJADO, BITOLA 1/2"</t>
  </si>
  <si>
    <t>REGISTRO PRESSAO BRUTO EM LATAO FORJADO, BITOLA 3/4"</t>
  </si>
  <si>
    <t>REGISTRO PRESSAO COM ACABAMENTO E CANOPLA CROMADA, SIMPLES, BITOLA 1/2"</t>
  </si>
  <si>
    <t>REGISTRO PRESSAO COM ACABAMENTO E CANOPLA CROMADA, SIMPLES, BITOLA 3/4"</t>
  </si>
  <si>
    <t>REGUA DE ALUMINIO PARA PEDREIRO 2 M X *25,5* MM</t>
  </si>
  <si>
    <t>REGUA VIBRADORA DUPLA PARA CONCRETO A GASOLINA 5,5 HP, PESO DE 60 KG, COMPRIMENTO 4 M</t>
  </si>
  <si>
    <t>REGUA VIBRATORIA DE CONCRETO TRELICADA, EQUIPADA COM MOTOR A GASOLINA DE 9 HP</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</si>
  <si>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</si>
  <si>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</si>
  <si>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</si>
  <si>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</si>
  <si>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</si>
  <si>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</si>
  <si>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</si>
  <si>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</si>
  <si>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</si>
  <si>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</si>
  <si>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4, POTENCIA LIQUIDA 88 HP, PESO OPERACIONAL MINIMO DE 6674 KG, CAPACIDADE DA CARREGADEIRA DE 1,00 M3 E DA RETROESCAVADEIRA MINIMA DE 0,26 M3, PROFUNDIDADE DE ESCAVACAO MAXIMA DE 4,37 M</t>
  </si>
  <si>
    <t>REVESTIMENTO DE PAREDE EM GRANILITE, MARMORITE OU GRANITINA - ESP = 5 MM (INCLUSO EXECUCAO)</t>
  </si>
  <si>
    <t>REVESTIMENTO DE PAREDE EM GRANILITE, MARMORITE OU GRANITINA COLORIDO - ESP = 5 MM (INCLUSO EXECUCAO)</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</si>
  <si>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</si>
  <si>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</si>
  <si>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</si>
  <si>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</si>
  <si>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ESCADA EM GRANILITE, MARMORITE OU GRANITINA ESP = 8 MM (INCLUSO EXECUCAO)</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</si>
  <si>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</si>
  <si>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</si>
  <si>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</si>
  <si>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</si>
  <si>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</si>
  <si>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</si>
  <si>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</si>
  <si>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</si>
  <si>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</si>
  <si>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</si>
  <si>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</si>
  <si>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</si>
  <si>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</si>
  <si>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</si>
  <si>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</si>
  <si>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</si>
  <si>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</si>
  <si>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</si>
  <si>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</si>
  <si>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</si>
  <si>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</si>
  <si>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</si>
  <si>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</si>
  <si>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LISO DE ACO, POTENCIA 125 HP, PESO SEM/COM LASTRO 10,75/12,92 T, IMPACTO DINAMICO 31,5/18,5 T, LARGURA TRABALHO 2,15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</si>
  <si>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</si>
  <si>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</si>
  <si>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</si>
  <si>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</si>
  <si>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</si>
  <si>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</si>
  <si>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</si>
  <si>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</si>
  <si>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</si>
  <si>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</si>
  <si>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</si>
  <si>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</si>
  <si>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</si>
  <si>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</si>
  <si>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</si>
  <si>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</si>
  <si>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</si>
  <si>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</si>
  <si>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</si>
  <si>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</si>
  <si>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</si>
  <si>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</si>
  <si>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</si>
  <si>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</si>
  <si>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</si>
  <si>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SAPATILHA EM ACO GALVANIZADO PARA CABOS COM DIAMETRO NOMINAL ATE 5/8"</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</si>
  <si>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</si>
  <si>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</si>
  <si>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</si>
  <si>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</si>
  <si>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</si>
  <si>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</si>
  <si>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</si>
  <si>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SEGURO - HORISTA (COLETADO CAIXA - ENCARGOS COMPLEMENTARES)</t>
  </si>
  <si>
    <t>SEGURO - MENSALISTA (COLETADO CAIXA - ENCARGOS COMPLEMENTARES)</t>
  </si>
  <si>
    <t>SEIXO ROLADO PARA APLICACAO EM CONCRETO (POSTO PEDREIRA/FORNECEDOR, SEM FRETE)</t>
  </si>
  <si>
    <t>SELADOR ACRILICO OPACO PREMIUM INTERIOR/EXTERIOR</t>
  </si>
  <si>
    <t>SELADOR HORIZONTAL PARA FITA DE ACO 1" (25 MM)</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</si>
  <si>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</si>
  <si>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</si>
  <si>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</si>
  <si>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</si>
  <si>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SELANTE MONOCOMPONENTE A BASE DE SILICONE DE BAIXO MODULO, PARA JUNTAS DE PAVIMENTACAO</t>
  </si>
  <si>
    <t>SELANTE TIPO VEDA CALHA PARA METAL E FIBROCIMENTO</t>
  </si>
  <si>
    <t>SELIM PVC, COM TRAVA, JE, 90 GRAUS, DN 125 X 100 MM OU 150 X 100 MM, PARA REDE COLETORA ESGOTO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</si>
  <si>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</si>
  <si>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</si>
  <si>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</si>
  <si>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</si>
  <si>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</si>
  <si>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</si>
  <si>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</si>
  <si>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</si>
  <si>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SERRA CIRCULAR DE BANCADA COM MOTOR ELETRICO, POTENCIA DE *1600* W, PARA DISCO DE DIAMETRO DE 10" (250 MM)</t>
  </si>
  <si>
    <t>SERRA CIRCULAR DE BANCADA, MODELO PICA-PAU, DIAMETRO DE 350 MM. CARACTERISTICAS DO MOTOR: TRIFASICO, POTENCIA DE 5 HP, FREQUENCIA DE 60 HZ</t>
  </si>
  <si>
    <t>SERRALHEIRO (HORISTA)</t>
  </si>
  <si>
    <t>SERRALHEIRO (MENSALISTA)</t>
  </si>
  <si>
    <t>SERROTE PROFISSIONAL EM ACO TEMPERADO 20", CABO DE MADEIRA</t>
  </si>
  <si>
    <t>SERVENTE DE OBRAS (HORISTA)</t>
  </si>
  <si>
    <t>SERVENTE DE OBRAS (MENSALISTA)</t>
  </si>
  <si>
    <t>SERVICO DE BOMBEAMENTO DE CONCRETO COM CONSUMO MINIMO DE 40 M3, (DISPONIBILIZACAO DE BOMBA), SEM O LANCAMENTO</t>
  </si>
  <si>
    <t>SIFAO / TUBO SINFONADO EXTENSIVEL/SANFONADO, UNIVERSAL/ SIMPLES, ENTRE *50 A 70* CM, DE PLASTICO BRANCO</t>
  </si>
  <si>
    <t>SIFAO EM METAL CROMADO PARA PIA AMERICANA, 1.1/2 X 1.1/2"</t>
  </si>
  <si>
    <t>SIFAO EM METAL CROMADO PARA PIA AMERICANA, 1.1/2 X 2"</t>
  </si>
  <si>
    <t>SIFAO EM METAL CROMADO PARA PIA OU LAVATORIO, 1 X 1.1/2"</t>
  </si>
  <si>
    <t>SIFAO EM METAL CROMADO PARA TANQUE, 1.1/4 X 1.1/2"</t>
  </si>
  <si>
    <t>SIFAO PLASTICO EXTENSIVEL UNIVERSAL, TIPO COPO</t>
  </si>
  <si>
    <t>SIFAO PLASTICO TIPO COPO PARA PIA AMERICANA 1.1/2 X 1.1/2"</t>
  </si>
  <si>
    <t>SIFAO PLASTICO TIPO COPO PARA PIA OU LAVATORIO, 1 X 1.1/2"</t>
  </si>
  <si>
    <t>SIFAO PLASTICO TIPO COPO PARA TANQUE, 1.1/4 X 1.1/2"</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</si>
  <si>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</si>
  <si>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</si>
  <si>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</si>
  <si>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</si>
  <si>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</si>
  <si>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</si>
  <si>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</si>
  <si>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</si>
  <si>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</si>
  <si>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</si>
  <si>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SOLDADOR (HORISTA)</t>
  </si>
  <si>
    <t>SOLDADOR (MENSALISTA)</t>
  </si>
  <si>
    <t>SOLDADOR ELETRICO (PARA SOLDA A SER TESTADA COM RAIOS "X") (HORISTA)</t>
  </si>
  <si>
    <t>SOLDADOR ELETRICO (PARA SOLDA A SER TESTADA COM RAIOS "X") (MENSALISTA)</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</si>
  <si>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</si>
  <si>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</si>
  <si>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</si>
  <si>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</si>
  <si>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</si>
  <si>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</si>
  <si>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SOLVENTE PARA COLA A BASE DE RESINA SINTETICA (PARA COLA DE LAMINADO MELAMINICO E OUTRAS SUPERFICIES)</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</si>
  <si>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</si>
  <si>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</si>
  <si>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</si>
  <si>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</si>
  <si>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</si>
  <si>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</si>
  <si>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</si>
  <si>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</si>
  <si>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</si>
  <si>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</si>
  <si>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</si>
  <si>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SPRINKLER TIPO PENDENTE, BULBO VERMELHO RESPOSTA RAPIDA, 68 GRAUS CELSIUS, ACABAMENTO NATURAL, D = 15 MM (1/2")</t>
  </si>
  <si>
    <t>SUPORTE "Y" PARA FITA PERFURADA</t>
  </si>
  <si>
    <t>SUPORTE DE FIXACAO PARA ESPELHO / PLACA 4" X 2", PARA 3 MODULOS, PARA INSTALACAO DE TOMADAS E INTERRUPTORES (SOMENTE SUPORTE)</t>
  </si>
  <si>
    <t>SUPORTE DE FIXACAO PARA ESPELHO / PLACA 4" X 4", PARA 6 MODULOS, PARA INSTALACAO DE TOMADAS E INTERRUPTORES (SOMENTE SUPORTE)</t>
  </si>
  <si>
    <t>SUPORTE EM ACO GALVANIZADO PARA TRANSFORMADOR PARA POSTE DUPLO T 185 X 95 MM, CHAPA DE 5/16"</t>
  </si>
  <si>
    <t>SUPORTE GUIA SIMPLES COM ROLDANA EM POLIPROPILENO PARA CHUMBAR, H = 20 CM</t>
  </si>
  <si>
    <t>SUPORTE ISOLADOR REFORCADO DIAMETRO NOMINAL 5/16", COM ROSCA SOBERBA E BUCHA</t>
  </si>
  <si>
    <t>SUPORTE ISOLADOR SIMPLES DIAMETRO NOMINAL 5/16", COM ROSCA SOBERBA E BUCHA</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</si>
  <si>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</si>
  <si>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</si>
  <si>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</si>
  <si>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</si>
  <si>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</si>
  <si>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SUPORTE PARA TUBO DIAMETRO NOMINAL 2", COM ROSCA MECANICA</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</si>
  <si>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</si>
  <si>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</si>
  <si>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</si>
  <si>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</si>
  <si>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</si>
  <si>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</si>
  <si>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</si>
  <si>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</si>
  <si>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</si>
  <si>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</si>
  <si>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</si>
  <si>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</si>
  <si>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</si>
  <si>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</si>
  <si>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TALABARTE DE SEGURANCA, 2 MOSQUETOES TRAVA DUPLA *53* MM DE ABERTURA, COM ABSORVEDOR DE ENERGIA</t>
  </si>
  <si>
    <t>TALHA ELETRICA 3 T, VELOCIDADE 2,1 M / MIN, POTENCIA 1,3 KW</t>
  </si>
  <si>
    <t>TALHA MANUAL DE CORRENTE, CAPACIDADE DE 1 T COM ELEVACAO DE 3 M</t>
  </si>
  <si>
    <t>TALHA MANUAL DE CORRENTE, CAPACIDADE DE 2 T COM ELEVACAO DE 3 M</t>
  </si>
  <si>
    <t>TALHADEIRA CHATA, DE ACO, 10"</t>
  </si>
  <si>
    <t>TALHADEIRA COM PUNHO DE PROTECAO *20 X 250* MM</t>
  </si>
  <si>
    <t>TAMPA CEGA EM PVC PARA CONDULETE 4 X 2"</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</si>
  <si>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</si>
  <si>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</si>
  <si>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</si>
  <si>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</si>
  <si>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</si>
  <si>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</si>
  <si>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</si>
  <si>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</si>
  <si>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</si>
  <si>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</si>
  <si>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</si>
  <si>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</si>
  <si>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</si>
  <si>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</si>
  <si>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</si>
  <si>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</si>
  <si>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</si>
  <si>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</si>
  <si>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 CAP, ROSCA MACHO, DN 1", PARA TUBO PEX PARA INST. AGUA QUENTE/FRIA</t>
  </si>
  <si>
    <t>TAMPAO / CAP, ROSCA MACHO, DN 3/4", PARA TUBO PEX PARA INST. AGUA QUENTE/FRIA</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</si>
  <si>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</si>
  <si>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</si>
  <si>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</si>
  <si>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</si>
  <si>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TAMPAO COM CORRENTE, EM LATAO, ENGATE RAPIDO 1 1/2", PARA INSTALACAO PREDIAL DE COMBATE A INCENDIO</t>
  </si>
  <si>
    <t>TAMPAO COM CORRENTE, EM LATAO, ENGATE RAPIDO 2 1/2", PARA INSTALACAO PREDIAL DE COMBATE A INCENDIO</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</si>
  <si>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</si>
  <si>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</si>
  <si>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</si>
  <si>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</si>
  <si>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</si>
  <si>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</si>
  <si>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</si>
  <si>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</si>
  <si>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</si>
  <si>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</si>
  <si>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</si>
  <si>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</si>
  <si>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</si>
  <si>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</si>
  <si>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</si>
  <si>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4 M3 (INCLUI MONTAGEM, NAO INCLUI CAMINHAO)</t>
  </si>
  <si>
    <t>TANQUE DE ACO PARA TRANSPORTE DE AGUA COM CAPACIDADE DE 6 M3 (INCLUI MONTAGEM, NAO INCLUI CAMINHAO)</t>
  </si>
  <si>
    <t>TANQUE DE ACO PARA TRANSPORTE DE AGUA COM CAPACIDADE DE 8 M3 (INCLUI MONTAGEM, NAO INCLUI CAMINHAO)</t>
  </si>
  <si>
    <t>TANQUE DE ASFALTO ESTACIONARIO COM MACARICO, CAPACIDADE 20.000 L</t>
  </si>
  <si>
    <t>TANQUE DE ASFALTO ESTACIONARIO COM SERPENTINA, CAPACIDADE 20.000 L</t>
  </si>
  <si>
    <t>TANQUE DE ASFALTO ESTACIONARIO COM SERPENTINA, CAPACIDADE 30.000 L</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</si>
  <si>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</si>
  <si>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</si>
  <si>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</si>
  <si>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</si>
  <si>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</si>
  <si>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</si>
  <si>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TARIFA "A" ENTRE 0 E 20M3 FORNECIMENTO D'AGUA</t>
  </si>
  <si>
    <t>TARJETA LIVRE / OCUPADO PARA PORTA DE BANHEIRO, CORPO EM ZAMAC E ESPELHO EM LATAO</t>
  </si>
  <si>
    <t>TARUGO DELIMITADOR DE PROFUNDIDADE EM ESPUMA DE POLIETILENO DE BAIXA DENSIDADE 10 MM, CINZA</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</si>
  <si>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</si>
  <si>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</si>
  <si>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</si>
  <si>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</si>
  <si>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</si>
  <si>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</si>
  <si>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</si>
  <si>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</si>
  <si>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</si>
  <si>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</si>
  <si>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</si>
  <si>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</si>
  <si>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</si>
  <si>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</si>
  <si>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</si>
  <si>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</si>
  <si>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</si>
  <si>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</si>
  <si>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</si>
  <si>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</si>
  <si>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</si>
  <si>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</si>
  <si>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</si>
  <si>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</si>
  <si>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</si>
  <si>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</si>
  <si>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</si>
  <si>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</si>
  <si>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</si>
  <si>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</si>
  <si>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</si>
  <si>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</si>
  <si>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</si>
  <si>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</si>
  <si>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</si>
  <si>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</si>
  <si>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</si>
  <si>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</si>
  <si>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</si>
  <si>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</si>
  <si>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</si>
  <si>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</si>
  <si>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</si>
  <si>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</si>
  <si>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</si>
  <si>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</si>
  <si>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</si>
  <si>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</si>
  <si>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</si>
  <si>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</si>
  <si>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COM ROSCA, PVC, 90 GRAUS, 1 X 3/4", PARA AGUA FRIA PREDIAL</t>
  </si>
  <si>
    <t>TE DE REDUCAO COM ROSCA, PVC, 90 GRAUS, 1.1/2" X 3/4", AGUA FRIA PREDIAL</t>
  </si>
  <si>
    <t>TE DE REDUCAO COM ROSCA, PVC, 90 GRAUS, 3/4 X 1/2", PARA AGUA FRIA PREDIAL</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</si>
  <si>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</si>
  <si>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</si>
  <si>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</si>
  <si>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</si>
  <si>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</si>
  <si>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</si>
  <si>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</si>
  <si>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</si>
  <si>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</si>
  <si>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</si>
  <si>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</si>
  <si>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</si>
  <si>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</si>
  <si>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</si>
  <si>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</si>
  <si>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</si>
  <si>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</si>
  <si>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</si>
  <si>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</si>
  <si>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</si>
  <si>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</si>
  <si>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</si>
  <si>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</si>
  <si>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</si>
  <si>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</si>
  <si>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</si>
  <si>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</si>
  <si>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</si>
  <si>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</si>
  <si>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</si>
  <si>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</si>
  <si>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</si>
  <si>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</si>
  <si>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</si>
  <si>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</si>
  <si>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</si>
  <si>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</si>
  <si>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</si>
  <si>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</si>
  <si>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</si>
  <si>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</si>
  <si>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</si>
  <si>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</si>
  <si>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</si>
  <si>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</si>
  <si>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</si>
  <si>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</si>
  <si>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</si>
  <si>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</si>
  <si>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DE TRANSICAO, CPVC, SOLDAVEL, 15 MM X 1/2", PARA AGUA QUENTE</t>
  </si>
  <si>
    <t>TE DE TRANSICAO, CPVC, SOLDAVEL, 22 MM X 1/2", PARA AGUA QUENTE</t>
  </si>
  <si>
    <t>TE DUPLA CURVA BRONZE/LATAO SEM ANEL DE SOLDA, ROSCA F X BOLSA X ROSCA F, 1/2" X 15 X 1/2"</t>
  </si>
  <si>
    <t>TE DUPLA CURVA BRONZE/LATAO SEM ANEL DE SOLDA, ROSCA F X BOLSA X ROSCA F, 3/4" X 22 X 3/4"</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</si>
  <si>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</si>
  <si>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</si>
  <si>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</si>
  <si>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</si>
  <si>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COM INSERTO METALICO, FEMEA, PPR, DN 25 MM X 3/4", PARA AGUA QUENTE E FRIA PREDIAL</t>
  </si>
  <si>
    <t>TE MISTURADOR DE TRANSICAO, CPVC, COM ROSCA, 22 MM X 3/4", PARA AGUA QUENTE</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</si>
  <si>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</si>
  <si>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</si>
  <si>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</si>
  <si>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</si>
  <si>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</si>
  <si>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</si>
  <si>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</si>
  <si>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</si>
  <si>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</si>
  <si>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</si>
  <si>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</si>
  <si>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</si>
  <si>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</si>
  <si>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ROSCAVEL 90 GRAUS, 1", PARA AGUA FRIA PREDIAL</t>
  </si>
  <si>
    <t>TE PVC SOLDAVEL, BBB, 90 GRAUS, DN 40 MM, PARA ESGOTO SECUNDARIO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</si>
  <si>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</si>
  <si>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</si>
  <si>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</si>
  <si>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</si>
  <si>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</si>
  <si>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</si>
  <si>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</si>
  <si>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</si>
  <si>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</si>
  <si>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</si>
  <si>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</si>
  <si>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</si>
  <si>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RANHURADO EM FERRO FUNDIDO, DN 50 (2")</t>
  </si>
  <si>
    <t>TE RANHURADO EM FERRO FUNDIDO, DN 65 (2 1/2")</t>
  </si>
  <si>
    <t>TE RANHURADO EM FERRO FUNDIDO, DN 80 (3")</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</si>
  <si>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</si>
  <si>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</si>
  <si>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</si>
  <si>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</si>
  <si>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</si>
  <si>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</si>
  <si>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</si>
  <si>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</si>
  <si>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</si>
  <si>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</si>
  <si>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</si>
  <si>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</si>
  <si>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</si>
  <si>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</si>
  <si>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</si>
  <si>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</si>
  <si>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</si>
  <si>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</si>
  <si>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</si>
  <si>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</si>
  <si>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</si>
  <si>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</si>
  <si>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</si>
  <si>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</si>
  <si>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</si>
  <si>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</si>
  <si>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</si>
  <si>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</si>
  <si>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</si>
  <si>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</si>
  <si>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</si>
  <si>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</si>
  <si>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</si>
  <si>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</si>
  <si>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</si>
  <si>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</si>
  <si>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</si>
  <si>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</si>
  <si>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</si>
  <si>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</si>
  <si>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</si>
  <si>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</si>
  <si>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</si>
  <si>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</si>
  <si>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</si>
  <si>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</si>
  <si>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</si>
  <si>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</si>
  <si>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</si>
  <si>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</si>
  <si>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</si>
  <si>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</si>
  <si>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</si>
  <si>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</si>
  <si>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</si>
  <si>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</si>
  <si>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</si>
  <si>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</si>
  <si>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</si>
  <si>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</si>
  <si>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</si>
  <si>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</si>
  <si>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</si>
  <si>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</si>
  <si>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</si>
  <si>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</si>
  <si>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</si>
  <si>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DE FIBRA DE VIDRO, ACABAMENTO ANTI-ALCALINO, MALHA 10 X 10 MM</t>
  </si>
  <si>
    <t>TELA EM MALHA HEXAGONAL DE DUPLA TORCAO 8 X 10 CM (ZN/AL REVESTIDO COM POLIMERO), FIO 2,7 MM, COM GEOMANTA OU BIOMANTA, DIMENSOES 4,0 X 2,0 X 0,6 M, COM INCLINACAO DE 70 GRAUS, PARA SOLO REFORCADO</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</si>
  <si>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</si>
  <si>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</si>
  <si>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</si>
  <si>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</si>
  <si>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</si>
  <si>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</si>
  <si>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</si>
  <si>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</si>
  <si>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</si>
  <si>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</si>
  <si>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</si>
  <si>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</si>
  <si>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</si>
  <si>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</si>
  <si>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</si>
  <si>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</si>
  <si>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</si>
  <si>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</si>
  <si>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</si>
  <si>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1,83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</si>
  <si>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</si>
  <si>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</si>
  <si>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</si>
  <si>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</si>
  <si>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</si>
  <si>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</si>
  <si>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</si>
  <si>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</si>
  <si>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</si>
  <si>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</si>
  <si>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</si>
  <si>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</si>
  <si>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</si>
  <si>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</si>
  <si>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</si>
  <si>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</si>
  <si>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</si>
  <si>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</si>
  <si>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</si>
  <si>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</si>
  <si>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</si>
  <si>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</si>
  <si>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</si>
  <si>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</si>
  <si>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</si>
  <si>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</si>
  <si>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</si>
  <si>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</si>
  <si>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TRAPEZOIDAL EM ALUMINIO, ALTURA DE *38* MM E ESPESSURA DE 0,5 MM (LARGURA TOTAL DE 1056 MM E COMPRIMENTO DE 5000 MM)</t>
  </si>
  <si>
    <t>TELHA TRAPEZOIDAL EM ALUMINIO, ALTURA DE *38* MM E ESPESSURA DE 0,7 MM (LARGURA TOTAL DE 1056 MM E COMPRIMENTO DE 5000 MM)</t>
  </si>
  <si>
    <t>TELHA VIDRO TIPO CANAL OU COLONIAL, C = 46 A 50 CM</t>
  </si>
  <si>
    <t>TELHADOR / TELHADISTA (HORISTA)</t>
  </si>
  <si>
    <t>TELHADOR / TELHADISTA (MENSALISTA)</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</si>
  <si>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</si>
  <si>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</si>
  <si>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</si>
  <si>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</si>
  <si>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</si>
  <si>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</si>
  <si>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</si>
  <si>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</si>
  <si>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</si>
  <si>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</si>
  <si>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</si>
  <si>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</si>
  <si>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</si>
  <si>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</si>
  <si>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</si>
  <si>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</si>
  <si>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</si>
  <si>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</si>
  <si>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</si>
  <si>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</si>
  <si>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</si>
  <si>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</si>
  <si>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</si>
  <si>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</si>
  <si>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</si>
  <si>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</si>
  <si>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</si>
  <si>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</si>
  <si>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</si>
  <si>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</si>
  <si>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</si>
  <si>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</si>
  <si>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TERMOFUSORA PARA TUBOS E CONEXOES EM PPR COM DIAMETROS DE 20 A 63 MM, POTENCIA DE 800 W, TENSAO 220 V</t>
  </si>
  <si>
    <t>TERMOFUSORA PARA TUBOS E CONEXOES EM PPR COM DIAMETROS DE 75 A 110 MM, POTENCIA DE *1100* W, TENSAO 220 V</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</si>
  <si>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</si>
  <si>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</si>
  <si>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</si>
  <si>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</si>
  <si>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</si>
  <si>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</si>
  <si>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</si>
  <si>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</si>
  <si>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</si>
  <si>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</si>
  <si>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</si>
  <si>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</si>
  <si>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</si>
  <si>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</si>
  <si>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</si>
  <si>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</si>
  <si>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</si>
  <si>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</si>
  <si>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</si>
  <si>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</si>
  <si>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</si>
  <si>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</si>
  <si>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</si>
  <si>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</si>
  <si>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</si>
  <si>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</si>
  <si>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</si>
  <si>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</si>
  <si>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</si>
  <si>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</si>
  <si>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</si>
  <si>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</si>
  <si>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</si>
  <si>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</si>
  <si>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</si>
  <si>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</si>
  <si>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</si>
  <si>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</si>
  <si>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TIRANTE EM FERRO GALVANIZADO PARA CONTRAVENTAMENTO DE TELHA CANALETE 90, 1/4" X 400 MM</t>
  </si>
  <si>
    <t>TOALHEIRO PLASTICO TIPO DISPENSER PARA PAPEL TOALHA INTERFOLHADO</t>
  </si>
  <si>
    <t>TOMADA 2P+T 10A, 250V (APENAS MODULO)</t>
  </si>
  <si>
    <t>TOMADA 2P+T 10A, 250V, CONJUNTO MONTADO PARA EMBUTIR 4" X 2" (PLACA + SUPORTE +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</si>
  <si>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</si>
  <si>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</si>
  <si>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</si>
  <si>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</si>
  <si>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</si>
  <si>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</si>
  <si>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</si>
  <si>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</si>
  <si>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</si>
  <si>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</si>
  <si>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</si>
  <si>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</si>
  <si>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TOPOGRAFO (HORISTA)</t>
  </si>
  <si>
    <t>TOPOGRAFO (MENSALISTA)</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</si>
  <si>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</si>
  <si>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</si>
  <si>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</si>
  <si>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</si>
  <si>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</si>
  <si>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</si>
  <si>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</si>
  <si>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</si>
  <si>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</si>
  <si>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</si>
  <si>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</si>
  <si>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DE MESA PARA LAVATORIO, METALICA CROMADA, COM MISTURADOR MONOCOMANDO, BICA BAIXA</t>
  </si>
  <si>
    <t>TORNEIRA DE MESA PARA LAVATORIO, METALICA CROMADA, COM SENSOR DE APROXIMACAO ELETRICO, BIVOLT</t>
  </si>
  <si>
    <t>TORNEIRA DE MESA/BANCADA, PARA LAVATORIO, FIXA, METALICA CROMADA, PADRAO POPULAR, 1/2" OU 3/4"</t>
  </si>
  <si>
    <t>TORNEIRA DE METAL AMARELO, PARA TANQUE / JARDIM, DE PAREDE, COM BICO PLASTICO, CANO CURTO, AREA EXTERNA, PADRAO POPULAR / USO GERAL, 1/2" OU 3/4"</t>
  </si>
  <si>
    <t>TORNEIRA DE METAL AMARELO, PARA TANQUE / JARDIM, DE PAREDE, SEM BICO, CANO CURTO, PADRAO POPULAR / USO GERAL, 1/2" OU 3/4"</t>
  </si>
  <si>
    <t>TORNEIRA ELETRICA DE PAREDE, PLASTICA, BICA ALTA, PARA COZINHA, 5500 W (110/220 V)</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</si>
  <si>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</si>
  <si>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</si>
  <si>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</si>
  <si>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</si>
  <si>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</si>
  <si>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</si>
  <si>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</si>
  <si>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</si>
  <si>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</si>
  <si>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</si>
  <si>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</si>
  <si>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</si>
  <si>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TORNEIRA PLASTICA DE BOIA CONVENCIONAL PARA CAIXA DE AGUA, AGUA FRIA, 3/4", COM HASTE METALICA E COM TORNEIRA E BALAO PLASTICOS (PADRAO POPULAR)</t>
  </si>
  <si>
    <t>TORNEIRA PLASTICA DE BOIA PARA CAIXA DE DESCARGA, 1/2", BALAO E TORNEIRA PLASTICOS, COM HASTE METALICA</t>
  </si>
  <si>
    <t>TORNEIRA PLASTICA DE MESA, BICA MOVEL, PARA COZINHA 1/2"</t>
  </si>
  <si>
    <t>TORNEIRA PLASTICA PARA TANQUE 1/2" OU 3/4" COM BICO PARA MANGUEIRA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</si>
  <si>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</si>
  <si>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</si>
  <si>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</si>
  <si>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</si>
  <si>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</si>
  <si>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</si>
  <si>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</si>
  <si>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</si>
  <si>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</si>
  <si>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</si>
  <si>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</si>
  <si>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</si>
  <si>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</si>
  <si>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TRANSPORTE - HORISTA (COLETADO CAIXA - ENCARGOS COMPLEMENTARES)</t>
  </si>
  <si>
    <t>TRANSPORTE - MENSALISTA (COLETADO CAIXA - ENCARGOS COMPLEMENTARES)</t>
  </si>
  <si>
    <t>TRATOR DE ESTEIRAS, POTENCIA 125 HP, PESO OPERACIONAL DE 12,9 T, COM LAMINA COM CAPACIDADE DE 2,7 M3</t>
  </si>
  <si>
    <t>TRATOR DE ESTEIRAS, POTENCIA BRUTA DE 133 HP, PESO OPERACIONAL DE 14 T, COM LAMINA COM CAPACIDADE DE 3,00 M3</t>
  </si>
  <si>
    <t>TRATOR DE ESTEIRAS, POTENCIA BRUTA DE 347 HP, PESO OPERACIONAL DE 38,5 T, COM ESCARIFICADOR E LAMINA COM CAPACIDADE DE 4,70M3</t>
  </si>
  <si>
    <t>TRATOR DE ESTEIRAS, POTENCIA DE 100 HP, PESO OPERACIONAL DE 9,4 T, COM LAMINA COM CAPACIDADE DE 2,19 M3</t>
  </si>
  <si>
    <t>TRATOR DE ESTEIRAS, POTENCIA DE 150 HP, PESO OPERACIONAL DE 16,7 T, COM RODA MOTRIZ ELEVADA E LAMINA COM CONTATO DE 3,18M3</t>
  </si>
  <si>
    <t>TRATOR DE ESTEIRAS, POTENCIA DE 170 HP, PESO OPERACIONAL DE 19 T, COM LAMINA COM CAPACIDADE DE 5,2 M3</t>
  </si>
  <si>
    <t>TRATOR DE ESTEIRAS, POTENCIA DE 347 HP, PESO OPERACIONAL DE 38,5 T, COM LAMINA COM CAPACIDADE DE 8,70M3</t>
  </si>
  <si>
    <t>TRATOR DE ESTEIRAS, POTENCIA NO VOLANTE DE 200 HP, PESO OPERACIONAL DE 20,1 T, COM RODA MOTRIZ ELEVADA E LAMINA COM CAPACIDADE DE 3,89 M3</t>
  </si>
  <si>
    <t>TRATOR DE PNEUS COM POTENCIA DE 105 CV, TRACAO 4 X 4, PESO COM LASTRO DE 5775 KG</t>
  </si>
  <si>
    <t>TRATOR DE PNEUS COM POTENCIA DE 122 CV, TRACAO 4 X 4, PESO COM LASTRO DE 4510 KG</t>
  </si>
  <si>
    <t>TRATOR DE PNEUS COM POTENCIA DE 15 CV, PESO COM LASTRO DE 1160 KG</t>
  </si>
  <si>
    <t>TRATOR DE PNEUS COM POTENCIA DE 50 CV, TRACAO 4 X 2, PESO COM LASTRO DE 2714 KG</t>
  </si>
  <si>
    <t>TRATOR DE PNEUS COM POTENCIA DE 85 CV, TRACAO 4 X 4, PESO COM LASTRO DE 4675 KG</t>
  </si>
  <si>
    <t>TRATOR DE PNEUS COM POTENCIA DE 85 CV, TURBO, PESO COM LASTRO DE 4900 KG</t>
  </si>
  <si>
    <t>TRATOR DE PNEUS COM POTENCIA DE 95 CV, TRACAO 4 X 4, PESO MAXIMO DE 5225 KG</t>
  </si>
  <si>
    <t>TRAVA / PRENDEDOR DE PORTA, EM LATAO CROMADO, MONTADO EM PISO</t>
  </si>
  <si>
    <t>TRAVA-QUEDAS EM ACO PARA CORDA DE 12 MM, EXTENSOR DE 25 X 300 MM, COM MOSQUETAO TIPO GANCHO TRAVA DUPLA</t>
  </si>
  <si>
    <t>TRELICA NERVURADA (ESPACADOR), ALTURA = 120,0 MM, DIAMETRO DOS BANZOS INFERIORES E SUPERIOR = 6,0 MM, DIAMETRO DA DIAGONAL = 4,2 MM</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</si>
  <si>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</si>
  <si>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</si>
  <si>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</si>
  <si>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</si>
  <si>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TRINCHA CERDAS GRIS 1.1/2" (38 MM)</t>
  </si>
  <si>
    <t>TRINCHA DE 1" COM CERDAS SINTETICAS</t>
  </si>
  <si>
    <t>TRINCHA DE 2" COM CERDAS SINTETICAS</t>
  </si>
  <si>
    <t>TROLEY MANUAL CAPACIDADE 1 T</t>
  </si>
  <si>
    <t>TUBO / MANGUEIRA PRETA EM POLIETILENO, LINHA PESADA OU REFORCADA, TIPO ESPAGUETE, PARA INJECAO DE CALDA DE CIMENTO, D = 1/2", ESPESSURA 1,5 MM</t>
  </si>
  <si>
    <t>TUBO 26" EM CHAPA PRETA, E= 3/16", 147 KG/6 M</t>
  </si>
  <si>
    <t>TUBO 30" EM CHAPA PRETA, E= 1/4", 175 KG/6 M</t>
  </si>
  <si>
    <t>TUBO 30" EM CHAPA PRETA, E= 3/8", 177 KG/6 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</si>
  <si>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</si>
  <si>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</si>
  <si>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</si>
  <si>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</si>
  <si>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</si>
  <si>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</si>
  <si>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</si>
  <si>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</si>
  <si>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</si>
  <si>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</si>
  <si>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</si>
  <si>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</si>
  <si>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</si>
  <si>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</si>
  <si>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 E= *3,91* MM, SCHEDULE 40, *5,43*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</si>
  <si>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</si>
  <si>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</si>
  <si>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</si>
  <si>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</si>
  <si>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</si>
  <si>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</si>
  <si>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</si>
  <si>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</si>
  <si>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</si>
  <si>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</si>
  <si>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</si>
  <si>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</si>
  <si>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</si>
  <si>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</si>
  <si>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</si>
  <si>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</si>
  <si>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</si>
  <si>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</si>
  <si>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</si>
  <si>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</si>
  <si>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</si>
  <si>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</si>
  <si>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</si>
  <si>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</si>
  <si>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</si>
  <si>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</si>
  <si>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</si>
  <si>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</si>
  <si>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</si>
  <si>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</si>
  <si>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</si>
  <si>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</si>
  <si>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</si>
  <si>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</si>
  <si>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</si>
  <si>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</si>
  <si>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</si>
  <si>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</si>
  <si>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</si>
  <si>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</si>
  <si>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</si>
  <si>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</si>
  <si>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</si>
  <si>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</si>
  <si>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</si>
  <si>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</si>
  <si>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</si>
  <si>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</si>
  <si>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</si>
  <si>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</si>
  <si>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</si>
  <si>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</si>
  <si>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</si>
  <si>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</si>
  <si>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</si>
  <si>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</si>
  <si>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</si>
  <si>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</si>
  <si>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</si>
  <si>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</si>
  <si>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</si>
  <si>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</si>
  <si>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</si>
  <si>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</si>
  <si>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</si>
  <si>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</si>
  <si>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</si>
  <si>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</si>
  <si>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</si>
  <si>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</si>
  <si>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</si>
  <si>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</si>
  <si>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</si>
  <si>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</si>
  <si>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</si>
  <si>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</si>
  <si>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</si>
  <si>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</si>
  <si>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</si>
  <si>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</si>
  <si>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</si>
  <si>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</si>
  <si>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</si>
  <si>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</si>
  <si>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</si>
  <si>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</si>
  <si>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</si>
  <si>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</si>
  <si>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</si>
  <si>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</si>
  <si>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</si>
  <si>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</si>
  <si>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</si>
  <si>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</si>
  <si>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</si>
  <si>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</si>
  <si>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</si>
  <si>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</si>
  <si>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</si>
  <si>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</si>
  <si>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</si>
  <si>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</si>
  <si>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</si>
  <si>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</si>
  <si>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</si>
  <si>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</si>
  <si>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</si>
  <si>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</si>
  <si>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</si>
  <si>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</si>
  <si>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</si>
  <si>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</si>
  <si>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</si>
  <si>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</si>
  <si>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</si>
  <si>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</si>
  <si>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</si>
  <si>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</si>
  <si>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</si>
  <si>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</si>
  <si>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</si>
  <si>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</si>
  <si>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</si>
  <si>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</si>
  <si>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</si>
  <si>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</si>
  <si>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</si>
  <si>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</si>
  <si>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</si>
  <si>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</si>
  <si>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</si>
  <si>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</si>
  <si>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</si>
  <si>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</si>
  <si>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</si>
  <si>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</si>
  <si>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</si>
  <si>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</si>
  <si>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</si>
  <si>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</si>
  <si>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</si>
  <si>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</si>
  <si>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</si>
  <si>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</si>
  <si>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</si>
  <si>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</si>
  <si>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</si>
  <si>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</si>
  <si>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</si>
  <si>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</si>
  <si>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</si>
  <si>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</si>
  <si>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</si>
  <si>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</si>
  <si>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</si>
  <si>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</si>
  <si>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</si>
  <si>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</si>
  <si>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</si>
  <si>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</si>
  <si>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</si>
  <si>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</si>
  <si>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</si>
  <si>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</si>
  <si>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</si>
  <si>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</si>
  <si>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</si>
  <si>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</si>
  <si>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</si>
  <si>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</si>
  <si>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</si>
  <si>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</si>
  <si>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</si>
  <si>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</si>
  <si>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</si>
  <si>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</si>
  <si>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</si>
  <si>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</si>
  <si>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</si>
  <si>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</si>
  <si>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</si>
  <si>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</si>
  <si>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</si>
  <si>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</si>
  <si>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</si>
  <si>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</si>
  <si>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</si>
  <si>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</si>
  <si>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</si>
  <si>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</si>
  <si>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</si>
  <si>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</si>
  <si>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</si>
  <si>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</si>
  <si>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</si>
  <si>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</si>
  <si>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</si>
  <si>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</si>
  <si>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</si>
  <si>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</si>
  <si>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</si>
  <si>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</si>
  <si>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</si>
  <si>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</si>
  <si>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</si>
  <si>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DRENO, CORRUGADO, ESPIRALADO, FLEXIVEL, PERFURADO, EM POLIETILENO DE ALTA DENSIDADE (PEAD), DN 65 MM, (2 1/2") PARA DRENAGEM - EM ROLO (NORMA DNIT 093/2006 - EM)</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</si>
  <si>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</si>
  <si>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</si>
  <si>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</si>
  <si>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</si>
  <si>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</si>
  <si>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</si>
  <si>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</si>
  <si>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</si>
  <si>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</si>
  <si>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</si>
  <si>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</si>
  <si>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</si>
  <si>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</si>
  <si>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</si>
  <si>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</si>
  <si>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</si>
  <si>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</si>
  <si>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</si>
  <si>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</si>
  <si>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</si>
  <si>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</si>
  <si>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</si>
  <si>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</si>
  <si>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</si>
  <si>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</si>
  <si>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</si>
  <si>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</si>
  <si>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</si>
  <si>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</si>
  <si>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</si>
  <si>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</si>
  <si>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</si>
  <si>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</si>
  <si>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</si>
  <si>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</si>
  <si>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</si>
  <si>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</si>
  <si>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</si>
  <si>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</si>
  <si>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</si>
  <si>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</si>
  <si>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</si>
  <si>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</si>
  <si>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</si>
  <si>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</si>
  <si>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</si>
  <si>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</si>
  <si>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</si>
  <si>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</si>
  <si>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</si>
  <si>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</si>
  <si>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ROSCAVEL, 3/4", AGUA FRIA PREDIAL</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</si>
  <si>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</si>
  <si>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</si>
  <si>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</si>
  <si>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</si>
  <si>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</si>
  <si>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</si>
  <si>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</si>
  <si>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</si>
  <si>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</si>
  <si>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</si>
  <si>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</si>
  <si>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</si>
  <si>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</si>
  <si>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</si>
  <si>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</si>
  <si>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</si>
  <si>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</si>
  <si>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</si>
  <si>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</si>
  <si>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</si>
  <si>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</si>
  <si>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</si>
  <si>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</si>
  <si>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</si>
  <si>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</si>
  <si>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</si>
  <si>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</si>
  <si>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</si>
  <si>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</si>
  <si>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</si>
  <si>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</si>
  <si>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</si>
  <si>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</si>
  <si>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</si>
  <si>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</si>
  <si>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</si>
  <si>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</si>
  <si>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</si>
  <si>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</si>
  <si>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</si>
  <si>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</si>
  <si>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COM FLANGE PPR, COM PARAFUSOS, DN 40 MM, PARA AGUA QUENTE PREDIAL</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</si>
  <si>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</si>
  <si>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</si>
  <si>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</si>
  <si>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</si>
  <si>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</si>
  <si>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</si>
  <si>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</si>
  <si>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</si>
  <si>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</si>
  <si>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</si>
  <si>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</si>
  <si>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</si>
  <si>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</si>
  <si>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</si>
  <si>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</si>
  <si>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</si>
  <si>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</si>
  <si>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</si>
  <si>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</si>
  <si>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</si>
  <si>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</si>
  <si>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</si>
  <si>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</si>
  <si>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</si>
  <si>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</si>
  <si>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</si>
  <si>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</si>
  <si>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</si>
  <si>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</si>
  <si>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</si>
  <si>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</si>
  <si>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</si>
  <si>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</si>
  <si>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</si>
  <si>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</si>
  <si>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</si>
  <si>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</si>
  <si>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</si>
  <si>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</si>
  <si>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USINA DE ASFALTO A FRIO, CAPACIDADE DE 30 A 40 T/H, ELETRICA, POTENCIA DE 30 CV</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</si>
  <si>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</si>
  <si>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</si>
  <si>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</si>
  <si>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40 M3/H, SEM SILO</t>
  </si>
  <si>
    <t>USINA DE CONCRETO FIXA, CAPACIDADE NOMINAL DE 60 M3/H, SEM SILO</t>
  </si>
  <si>
    <t>USINA DE CONCRETO FIXA, CAPACIDADE NOMINAL DE 80 M3/H, SEM SILO</t>
  </si>
  <si>
    <t>USINA DE CONCRETO FIXA, CAPACIDADE NOMINAL DE 90 A 120 M3/H, SEM SILO</t>
  </si>
  <si>
    <t>USINA DE LAMA ASFALTICA, PROD 30 A 50 T/H, SILO DE AGREGADO 7 M3, RESERVATORIOS PARA EMULSAO E AGUA DE 2,3 M3 CADA, MISTURADOR TIPO PUGG-MILL A SER MONTADO SOBRE CAMINHAO</t>
  </si>
  <si>
    <t>USINA DE MISTURAS ASFALTICAS A QUENTE, MOVEL, TIPO CONTRA FLUXO, CAPACIDADE DE 40 A 80 T/H</t>
  </si>
  <si>
    <t>USINA MISTURADORA DE SOLOS, DOSADORES TRIPLOS, CALHA VIBRATORIA CAPACIDADE DE 200 A 500 T/H, POTENCIA DE 75 KW</t>
  </si>
  <si>
    <t>VALVULA DE DESCARGA EM METAL CROMADO PARA MICTORIO COM ACIONAMENTO POR PRESSAO E FECHAMENTO AUTOMATICO</t>
  </si>
  <si>
    <t>VALVULA DE DESCARGA METALICA, BASE 1 1/2" E ACABAMENTO METALICO CROMADO</t>
  </si>
  <si>
    <t>VALVULA DE DESCARGA METALICA, BASE 1 1/4" E ACABAMENTO METALICO CROMADO</t>
  </si>
  <si>
    <t>VALVULA DE ESCOAMENTO PARA TANQUE, EM METAL CROMADO, 1.1/2", SEM LADRAO, COM TAMPAO PLASTICO</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</si>
  <si>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</si>
  <si>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</si>
  <si>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</si>
  <si>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</si>
  <si>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</si>
  <si>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</si>
  <si>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</si>
  <si>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</si>
  <si>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</si>
  <si>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</si>
  <si>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</si>
  <si>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</si>
  <si>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3/4",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</si>
  <si>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</si>
  <si>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</si>
  <si>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</si>
  <si>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</si>
  <si>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</si>
  <si>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</si>
  <si>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</si>
  <si>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</si>
  <si>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</si>
  <si>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</si>
  <si>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</si>
  <si>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</si>
  <si>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</si>
  <si>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</si>
  <si>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</si>
  <si>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</si>
  <si>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</si>
  <si>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</si>
  <si>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</si>
  <si>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VALVULA EM METAL CROMADO PARA LAVATORIO, 1" SEM LADRAO</t>
  </si>
  <si>
    <t>VALVULA EM METAL CROMADO PARA PIA AMERICANA 3.1/2 X 1.1/2"</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</si>
  <si>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</si>
  <si>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</si>
  <si>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</si>
  <si>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</si>
  <si>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</si>
  <si>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VARA FINA PARA CREMONA, EM FERRO ZINCADO BRANCO, COM DIAMETRO DE APROX 10 MM E COMPRIMENTO DE 1,20 M</t>
  </si>
  <si>
    <t>VARA FINA PARA CREMONA, EM FERRO ZINCADO BRANCO, COM DIAMETRO DE APROX 10 MM E COMPRIMENTO DE 1,50 M</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</si>
  <si>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</si>
  <si>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</si>
  <si>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</si>
  <si>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</si>
  <si>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</si>
  <si>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</si>
  <si>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</si>
  <si>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</si>
  <si>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VASSOURA 40 CM COM CABO</t>
  </si>
  <si>
    <t>VASSOURA MECANICA REBOCAVEL COM ESCOVA CILINDRICA LARGURA UTIL DE VARRIMENTO = 2,44M</t>
  </si>
  <si>
    <t>VEDACAO DE CALHA, EM BORRACHA COR PRETA, MEDIDA ENTRE 119 E 170 MM, PARA DRENAGEM PLUVIAL PREDIAL</t>
  </si>
  <si>
    <t>VERGALHAO ZINCADO ROSCA TOTAL, 1/4" (6,3 MM)</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</si>
  <si>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</si>
  <si>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</si>
  <si>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</si>
  <si>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</si>
  <si>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</si>
  <si>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VIBRADOR DE IMERSAO, COM PONTEIRA DE *35* MM, MANGOTE DE 5 M, SEM MOTOR</t>
  </si>
  <si>
    <t>VIBRADOR DE IMERSAO, COM PONTEIRA DE *45* MM, MANGOTE DE 5 M, SEM MOTOR.</t>
  </si>
  <si>
    <t>VIBRADOR DE IMERSAO, COM PONTEIRA DE *60* MM, MANGOTE DE 5 M, SEM MOTOR.</t>
  </si>
  <si>
    <t>VIBRADOR DE IMERSAO, DIAMETRO DA PONTEIRA DE *35* MM, COM MOTOR 4 TEMPOS A GASOLINA DE 5,5 HP (5,5 CV)</t>
  </si>
  <si>
    <t>VIBRADOR DE IMERSAO, DIAMETRO DA PONTEIRA DE *45* MM, COM MOTOR 4 TEMPOS A GASOLINA DE 5,5 HP (5,5 CV)</t>
  </si>
  <si>
    <t>VIBRADOR DE IMERSAO, DIAMETRO DA PONTEIRA DE *45* MM, COM MOTOR ELETRICO TRIFASICO DE 2 HP (2 CV)</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</si>
  <si>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</si>
  <si>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</si>
  <si>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</si>
  <si>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</si>
  <si>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VIBROACABADORA DE ASFALTO SOBRE RODAS, LARGURA DE PAVIMENTACAO DE 1,70 A 4,20 M, POTENCIA 78 KW/105 HP, CAPACIDADE 300 T/H</t>
  </si>
  <si>
    <t>VIDRACEIRO (HORISTA)</t>
  </si>
  <si>
    <t>VIDRACEIRO (MENSALISTA)</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</si>
  <si>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</si>
  <si>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</si>
  <si>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</si>
  <si>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</si>
  <si>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</si>
  <si>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</si>
  <si>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</si>
  <si>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</si>
  <si>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</si>
  <si>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</si>
  <si>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</si>
  <si>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</si>
  <si>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</si>
  <si>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</si>
  <si>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</si>
  <si>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</si>
  <si>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</si>
  <si>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</si>
  <si>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</si>
  <si>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</si>
  <si>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</si>
  <si>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</si>
  <si>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</si>
  <si>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</si>
  <si>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</si>
  <si>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</si>
  <si>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</si>
  <si>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</si>
  <si>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</si>
  <si>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</si>
  <si>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</si>
  <si>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</si>
  <si>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</si>
  <si>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</si>
  <si>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</si>
  <si>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</si>
  <si>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VIGIA DIURNO (HORISTA)</t>
  </si>
  <si>
    <t>VIGIA DIURNO (MENSALISTA)</t>
  </si>
  <si>
    <t>JG</t>
  </si>
  <si>
    <t>CJ</t>
  </si>
  <si>
    <t>100M</t>
  </si>
  <si>
    <t>KWH</t>
  </si>
  <si>
    <t>CENTO</t>
  </si>
  <si>
    <t>MXMES</t>
  </si>
  <si>
    <t>MIL</t>
  </si>
  <si>
    <t>310ML</t>
  </si>
  <si>
    <t>DESONERADO</t>
  </si>
  <si>
    <t>SIM</t>
  </si>
  <si>
    <t>insumo</t>
  </si>
  <si>
    <t xml:space="preserve">UN </t>
  </si>
  <si>
    <t>SINAPI PB - 06/2025</t>
  </si>
  <si>
    <t>BA</t>
  </si>
  <si>
    <t>SP</t>
  </si>
  <si>
    <t>PREFEITURA MUNICIPAL DE COREMAS</t>
  </si>
  <si>
    <t>CONSTRUÇÃO DE QUADRA POLIESPORTIVA COM VESTIÁRIOS E BANHEIROS, NO MUNICÍPIO DE COREMAS/PB</t>
  </si>
  <si>
    <t>2) Os impostos (I) normalmente aplicáveis são: PIS (0,65%), COFINS (3,00%), ISS (2,50% município Coremas-PB).</t>
  </si>
  <si>
    <t>Prefeitura Municipal de Coremas - PB</t>
  </si>
  <si>
    <t>Município de Coremas- PB</t>
  </si>
  <si>
    <t>Coremas - PB</t>
  </si>
  <si>
    <t>agosto</t>
  </si>
  <si>
    <t>EDILSON PEREIRA DE OLIVEIRA
EDILSON PEREIRA DE OLIVEIRA</t>
  </si>
  <si>
    <t>Coremas-PB, 08/08/2025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</si>
</sst>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 #,##0_-;_-* &quot;-&quot;_-;_-@_-"/>
    <numFmt numFmtId="44" formatCode="_-&quot;R$&quot;\ * #,##0.00_-;\-&quot;R$&quot;\ * #,##0.00_-;_-&quot;R$&quot;\ * &quot;-&quot;??_-;_-@_-"/>
    <numFmt numFmtId="43" formatCode="_-* #,##0.00_-;\-* #,##0.00_-;_-* &quot;-&quot;??_-;_-@_-"/>
    <numFmt numFmtId="164" formatCode="&quot;R$&quot;#,##0.00;[Red]\-&quot;R$&quot;#,##0.00"/>
    <numFmt numFmtId="165" formatCode="_-&quot;R$&quot;* #,##0.00_-;\-&quot;R$&quot;* #,##0.00_-;_-&quot;R$&quot;* &quot;-&quot;??_-;_-@_-"/>
    <numFmt numFmtId="166" formatCode="_-* #,##0.00\ _€_-;\-* #,##0.00\ _€_-;_-* &quot;-&quot;??\ _€_-;_-@_-"/>
    <numFmt numFmtId="167" formatCode="_(&quot;$&quot;* #,##0_);_(&quot;$&quot;* \(#,##0\);_(&quot;$&quot;* &quot;-&quot;_);_(@_)"/>
    <numFmt numFmtId="168" formatCode="_(&quot;$&quot;* #,##0.00_);_(&quot;$&quot;* \(#,##0.00\);_(&quot;$&quot;* &quot;-&quot;??_);_(@_)"/>
    <numFmt numFmtId="169" formatCode="_(&quot;R$ &quot;* #,##0.00_);_(&quot;R$ &quot;* \(#,##0.00\);_(&quot;R$ &quot;* &quot;-&quot;??_);_(@_)"/>
    <numFmt numFmtId="170" formatCode="_(* #,##0.00_);_(* \(#,##0.00\);_(* \-??_);_(@_)"/>
    <numFmt numFmtId="171" formatCode="_(&quot;R$&quot;* #,##0.00_);_(&quot;R$&quot;* \(#,##0.00\);_(&quot;R$&quot;* &quot;-&quot;??_);_(@_)"/>
    <numFmt numFmtId="172" formatCode="&quot;R$ &quot;#,##0_);[Red]\(&quot;R$ &quot;#,##0\)"/>
    <numFmt numFmtId="173" formatCode="#,##0.00&quot; &quot;;&quot; (&quot;#,##0.00&quot;)&quot;;&quot; -&quot;#&quot; &quot;;@&quot; &quot;"/>
    <numFmt numFmtId="174" formatCode="#,##0.00&quot; &quot;;&quot;-&quot;#,##0.00&quot; &quot;;&quot; -&quot;#&quot; &quot;;@&quot; &quot;"/>
    <numFmt numFmtId="175" formatCode="[$R$-416]&quot; &quot;#,##0.00;[Red]&quot;-&quot;[$R$-416]&quot; &quot;#,##0.00"/>
    <numFmt numFmtId="176" formatCode="#\,##0."/>
    <numFmt numFmtId="177" formatCode="\$#."/>
    <numFmt numFmtId="178" formatCode="#.00"/>
    <numFmt numFmtId="179" formatCode="0.00_)"/>
    <numFmt numFmtId="180" formatCode="%#.00"/>
    <numFmt numFmtId="181" formatCode="#\,##0.00"/>
    <numFmt numFmtId="182" formatCode="#,"/>
    <numFmt numFmtId="183" formatCode="#,##0.0000"/>
    <numFmt numFmtId="184" formatCode="0.000"/>
    <numFmt numFmtId="185" formatCode="#,##0.00_ ;\-#,##0.00\ "/>
    <numFmt numFmtId="186" formatCode="0.0000"/>
    <numFmt numFmtId="187" formatCode="_-&quot;R$&quot;* #,##0.000000000_-;\-&quot;R$&quot;* #,##0.000000000_-;_-&quot;R$&quot;* &quot;-&quot;??_-;_-@_-"/>
    <numFmt numFmtId="188" formatCode="0.0000000%"/>
    <numFmt numFmtId="189" formatCode="&quot;R$&quot;#,##0.00"/>
  </numFmts>
  <fonts count="105">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1"/>
      <name val="Calibri"/>
      <family val="2"/>
      <scheme val="minor"/>
    </font>
    <font>
      <sz val="10"/>
      <name val="Arial"/>
      <family val="2"/>
    </font>
    <font>
      <b/>
      <sz val="10"/>
      <name val="Arial"/>
      <family val="2"/>
    </font>
    <font>
      <sz val="9"/>
      <name val="Arial"/>
      <family val="2"/>
    </font>
    <font>
      <sz val="12"/>
      <name val="Swis721 Md BT"/>
      <family val="2"/>
    </font>
    <font>
      <sz val="4"/>
      <name val="Arial"/>
      <family val="2"/>
    </font>
    <font>
      <b/>
      <sz val="9"/>
      <name val="Arial"/>
      <family val="2"/>
    </font>
    <font>
      <b/>
      <sz val="4"/>
      <name val="Arial"/>
      <family val="2"/>
    </font>
    <font>
      <sz val="9"/>
      <color indexed="12"/>
      <name val="Arial"/>
      <family val="2"/>
    </font>
    <font>
      <b/>
      <u/>
      <sz val="11"/>
      <name val="Calibri"/>
      <family val="2"/>
      <scheme val="minor"/>
    </font>
    <font>
      <sz val="11"/>
      <color theme="1"/>
      <name val="Calibri"/>
      <family val="2"/>
      <scheme val="minor"/>
    </font>
    <font>
      <sz val="11"/>
      <color rgb="FF00B050"/>
      <name val="Calibri"/>
      <family val="2"/>
      <scheme val="minor"/>
    </font>
    <font>
      <sz val="11"/>
      <color rgb="FF0070C0"/>
      <name val="Calibri"/>
      <family val="2"/>
      <scheme val="minor"/>
    </font>
    <font>
      <b/>
      <sz val="14"/>
      <name val="Calibri"/>
      <family val="2"/>
      <scheme val="minor"/>
    </font>
    <font>
      <sz val="10"/>
      <name val="Arial Narrow"/>
      <family val="2"/>
    </font>
    <font>
      <sz val="11"/>
      <color indexed="8"/>
      <name val="Calibri"/>
      <family val="2"/>
    </font>
    <font>
      <sz val="10"/>
      <name val="Times New Roman"/>
      <family val="1"/>
    </font>
    <font>
      <b/>
      <sz val="15"/>
      <color indexed="56"/>
      <name val="Calibri"/>
      <family val="2"/>
    </font>
    <font>
      <b/>
      <sz val="10"/>
      <name val="Calibri"/>
      <family val="2"/>
      <scheme val="minor"/>
    </font>
    <font>
      <sz val="8"/>
      <color indexed="8"/>
      <name val="Arial"/>
      <family val="2"/>
    </font>
    <font>
      <b/>
      <sz val="28"/>
      <color theme="1"/>
      <name val="Arial"/>
      <family val="2"/>
    </font>
    <font>
      <b/>
      <sz val="11"/>
      <color theme="0"/>
      <name val="Calibri"/>
      <family val="2"/>
      <scheme val="minor"/>
    </font>
    <font>
      <b/>
      <sz val="10"/>
      <name val="Arial Narrow"/>
      <family val="2"/>
    </font>
    <font>
      <b/>
      <sz val="9"/>
      <color theme="0"/>
      <name val="Arial"/>
      <family val="2"/>
    </font>
    <font>
      <sz val="11"/>
      <color theme="1"/>
      <name val="Calibri"/>
      <family val="2"/>
    </font>
    <font>
      <sz val="10"/>
      <name val="Arial"/>
      <family val="2"/>
    </font>
    <font>
      <b/>
      <sz val="8"/>
      <color theme="0"/>
      <name val="Arial"/>
      <family val="2"/>
    </font>
    <font>
      <b/>
      <sz val="8"/>
      <name val="Arial"/>
      <family val="2"/>
    </font>
    <font>
      <b/>
      <u/>
      <sz val="8"/>
      <name val="Arial"/>
      <family val="2"/>
    </font>
    <font>
      <sz val="10"/>
      <color rgb="FF5A5A5A"/>
      <name val="Arial"/>
      <family val="2"/>
    </font>
    <font>
      <b/>
      <sz val="10"/>
      <color rgb="FF5A5A5A"/>
      <name val="Arial"/>
      <family val="2"/>
    </font>
    <font>
      <b/>
      <sz val="16"/>
      <color theme="1"/>
      <name val="Calibri"/>
      <family val="2"/>
      <scheme val="minor"/>
    </font>
    <font>
      <b/>
      <sz val="16"/>
      <color theme="0"/>
      <name val="Calibri"/>
      <family val="2"/>
      <scheme val="minor"/>
    </font>
    <font>
      <b/>
      <sz val="10"/>
      <color theme="0"/>
      <name val="Arial Narrow"/>
      <family val="2"/>
    </font>
    <font>
      <i/>
      <sz val="11"/>
      <color theme="1"/>
      <name val="Calibri"/>
      <family val="2"/>
      <scheme val="minor"/>
    </font>
    <font>
      <b/>
      <i/>
      <sz val="18"/>
      <color theme="1"/>
      <name val="Calibri"/>
      <family val="2"/>
      <scheme val="minor"/>
    </font>
    <font>
      <u/>
      <sz val="11"/>
      <name val="Calibri"/>
      <family val="2"/>
      <scheme val="minor"/>
    </font>
    <font>
      <b/>
      <sz val="10"/>
      <color theme="0"/>
      <name val="Arial"/>
      <family val="2"/>
    </font>
    <font>
      <sz val="11"/>
      <color theme="0"/>
      <name val="Calibri"/>
      <family val="2"/>
      <scheme val="minor"/>
    </font>
    <font>
      <b/>
      <sz val="11"/>
      <color theme="4" tint="0.59999389629810485"/>
      <name val="Calibri"/>
      <family val="2"/>
      <scheme val="minor"/>
    </font>
    <font>
      <b/>
      <sz val="11"/>
      <color rgb="FFFF0000"/>
      <name val="Calibri"/>
      <family val="2"/>
      <scheme val="minor"/>
    </font>
    <font>
      <sz val="9"/>
      <name val="Arial"/>
      <family val="2"/>
    </font>
    <font>
      <b/>
      <sz val="9"/>
      <name val="Arial"/>
      <family val="2"/>
    </font>
    <font>
      <sz val="12"/>
      <name val="Times New Roman"/>
      <family val="1"/>
    </font>
    <font>
      <sz val="9"/>
      <color indexed="12"/>
      <name val="Arial"/>
      <family val="2"/>
    </font>
    <font>
      <sz val="9"/>
      <name val="Times New Roman"/>
      <family val="1"/>
    </font>
    <font>
      <sz val="4"/>
      <name val="Arial"/>
      <family val="2"/>
    </font>
    <font>
      <sz val="4"/>
      <color indexed="12"/>
      <name val="Arial"/>
      <family val="2"/>
    </font>
    <font>
      <sz val="10"/>
      <name val="Arial"/>
      <family val="2"/>
    </font>
    <font>
      <b/>
      <sz val="9"/>
      <color theme="0"/>
      <name val="Arial"/>
      <family val="2"/>
    </font>
    <font>
      <sz val="11"/>
      <color theme="1"/>
      <name val="Calibri"/>
      <family val="2"/>
      <scheme val="minor"/>
    </font>
    <font>
      <sz val="11"/>
      <name val="Calibri"/>
      <family val="2"/>
      <scheme val="minor"/>
    </font>
    <font>
      <sz val="11"/>
      <color theme="0"/>
      <name val="Calibri"/>
      <family val="2"/>
      <scheme val="minor"/>
    </font>
    <font>
      <b/>
      <sz val="11"/>
      <name val="Calibri"/>
      <family val="2"/>
      <scheme val="minor"/>
    </font>
    <font>
      <b/>
      <sz val="10"/>
      <name val="Calibri"/>
      <family val="2"/>
      <scheme val="minor"/>
    </font>
    <font>
      <b/>
      <sz val="11"/>
      <color theme="1"/>
      <name val="Calibri"/>
      <family val="2"/>
      <scheme val="minor"/>
    </font>
    <font>
      <b/>
      <sz val="11"/>
      <color theme="0"/>
      <name val="Calibri"/>
      <family val="2"/>
      <scheme val="minor"/>
    </font>
    <font>
      <b/>
      <i/>
      <sz val="9"/>
      <name val="Calibri"/>
      <family val="2"/>
      <scheme val="minor"/>
    </font>
    <font>
      <sz val="9"/>
      <name val="Calibri"/>
      <family val="2"/>
      <scheme val="minor"/>
    </font>
    <font>
      <b/>
      <sz val="8"/>
      <color theme="0"/>
      <name val="Arial"/>
      <family val="2"/>
    </font>
    <font>
      <sz val="8"/>
      <color indexed="8"/>
      <name val="Arial"/>
      <family val="2"/>
    </font>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
      <b/>
      <sz val="11"/>
      <color theme="0"/>
      <name val="Calibri"/>
      <family val="2"/>
      <scheme val="minor"/>
    </font>
    <font>
      <b/>
      <u/>
      <sz val="11"/>
      <name val="Calibri"/>
      <family val="2"/>
      <scheme val="minor"/>
    </font>
    <font>
      <sz val="10.5"/>
      <name val="Calibri"/>
      <family val="2"/>
      <scheme val="minor"/>
    </font>
    <font>
      <b/>
      <sz val="8"/>
      <color theme="1"/>
      <name val="Arial"/>
      <family val="2"/>
    </font>
    <font>
      <sz val="10"/>
      <name val="Calibri"/>
      <family val="2"/>
      <scheme val="minor"/>
    </font>
    <font>
      <u/>
      <sz val="11"/>
      <color theme="10"/>
      <name val="Calibri"/>
      <family val="2"/>
      <scheme val="minor"/>
    </font>
    <font>
      <sz val="11"/>
      <color rgb="FF000000"/>
      <name val="Verdana"/>
      <family val="2"/>
    </font>
    <font>
      <b/>
      <sz val="14"/>
      <name val="Arial"/>
      <family val="2"/>
    </font>
    <font>
      <sz val="11"/>
      <color indexed="8"/>
      <name val="Arial"/>
      <family val="2"/>
    </font>
    <font>
      <sz val="8"/>
      <name val="Arial"/>
      <family val="2"/>
    </font>
    <font>
      <sz val="10"/>
      <color rgb="FF000000"/>
      <name val="Arial1"/>
    </font>
    <font>
      <sz val="11"/>
      <color rgb="FF000000"/>
      <name val="Calibri"/>
      <family val="2"/>
    </font>
    <font>
      <b/>
      <i/>
      <sz val="16"/>
      <color rgb="FF000000"/>
      <name val="Arial"/>
      <family val="2"/>
    </font>
    <font>
      <sz val="11"/>
      <color rgb="FF000000"/>
      <name val="Arial"/>
      <family val="2"/>
    </font>
    <font>
      <b/>
      <i/>
      <u/>
      <sz val="11"/>
      <color rgb="FF000000"/>
      <name val="Arial"/>
      <family val="2"/>
    </font>
    <font>
      <sz val="10"/>
      <color indexed="8"/>
      <name val="MS Sans Serif"/>
      <family val="2"/>
    </font>
    <font>
      <sz val="1"/>
      <color indexed="8"/>
      <name val="Courier"/>
      <family val="3"/>
    </font>
    <font>
      <u/>
      <sz val="6"/>
      <color indexed="36"/>
      <name val="MS Sans Serif"/>
      <family val="2"/>
    </font>
    <font>
      <u/>
      <sz val="11"/>
      <color indexed="12"/>
      <name val="Arial"/>
      <family val="2"/>
    </font>
    <font>
      <sz val="10"/>
      <name val="Courier"/>
      <family val="3"/>
    </font>
    <font>
      <b/>
      <i/>
      <sz val="16"/>
      <name val="Helv"/>
    </font>
    <font>
      <sz val="10"/>
      <name val="MS Sans Serif"/>
      <family val="2"/>
    </font>
    <font>
      <sz val="1"/>
      <color indexed="18"/>
      <name val="Courier"/>
      <family val="3"/>
    </font>
    <font>
      <b/>
      <sz val="1"/>
      <color indexed="8"/>
      <name val="Courier"/>
      <family val="3"/>
    </font>
    <font>
      <sz val="10"/>
      <color indexed="8"/>
      <name val="Arial"/>
      <family val="2"/>
    </font>
    <font>
      <b/>
      <sz val="8"/>
      <color indexed="8"/>
      <name val="Arial"/>
      <family val="2"/>
    </font>
    <font>
      <b/>
      <sz val="10"/>
      <color theme="1"/>
      <name val="Arial"/>
      <family val="2"/>
    </font>
    <font>
      <b/>
      <i/>
      <sz val="14"/>
      <color theme="1"/>
      <name val="Calibri"/>
      <family val="2"/>
      <scheme val="minor"/>
    </font>
    <font>
      <sz val="7"/>
      <name val="Calibri"/>
      <family val="2"/>
      <scheme val="minor"/>
    </font>
    <font>
      <b/>
      <sz val="12"/>
      <name val="Times New Roman"/>
      <family val="1"/>
    </font>
    <font>
      <sz val="10"/>
      <name val="Courier New"/>
      <family val="3"/>
    </font>
    <font>
      <sz val="11"/>
      <color rgb="FF000000"/>
      <name val="Calibri"/>
      <family val="2"/>
      <scheme val="minor"/>
    </font>
    <font>
      <sz val="8"/>
      <name val="Calibri"/>
      <family val="2"/>
      <scheme val="minor"/>
    </font>
    <font>
      <sz val="8"/>
      <color theme="1"/>
      <name val="Arial"/>
      <family val="2"/>
    </font>
    <font>
      <b/>
      <u/>
      <sz val="11"/>
      <color theme="1"/>
      <name val="Calibri"/>
      <family val="2"/>
      <scheme val="minor"/>
    </font>
    <font>
      <i/>
      <sz val="11"/>
      <name val="Calibri"/>
      <family val="2"/>
      <scheme val="minor"/>
    </font>
  </fonts>
  <fills count="2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indexed="43"/>
        <bgColor indexed="64"/>
      </patternFill>
    </fill>
    <fill>
      <patternFill patternType="gray0625">
        <bgColor indexed="26"/>
      </patternFill>
    </fill>
    <fill>
      <patternFill patternType="solid">
        <fgColor theme="0" tint="-0.249977111117893"/>
        <bgColor indexed="64"/>
      </patternFill>
    </fill>
    <fill>
      <patternFill patternType="solid">
        <fgColor theme="0" tint="-0.499984740745262"/>
        <bgColor indexed="64"/>
      </patternFill>
    </fill>
    <fill>
      <patternFill patternType="solid">
        <fgColor theme="3"/>
        <bgColor indexed="64"/>
      </patternFill>
    </fill>
    <fill>
      <patternFill patternType="solid">
        <fgColor theme="2" tint="-9.9978637043366805E-2"/>
        <bgColor indexed="64"/>
      </patternFill>
    </fill>
    <fill>
      <patternFill patternType="solid">
        <fgColor theme="1"/>
        <bgColor indexed="64"/>
      </patternFill>
    </fill>
    <fill>
      <patternFill patternType="solid">
        <fgColor indexed="22"/>
        <bgColor indexed="64"/>
      </patternFill>
    </fill>
    <fill>
      <patternFill patternType="solid">
        <fgColor indexed="52"/>
        <bgColor indexed="64"/>
      </patternFill>
    </fill>
    <fill>
      <patternFill patternType="solid">
        <fgColor indexed="26"/>
        <bgColor indexed="64"/>
      </patternFill>
    </fill>
    <fill>
      <patternFill patternType="solid">
        <fgColor rgb="FFBFBFB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2" tint="-0.499984740745262"/>
        <bgColor indexed="64"/>
      </patternFill>
    </fill>
  </fills>
  <borders count="8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top/>
      <bottom style="thick">
        <color indexed="62"/>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style="hair">
        <color indexed="64"/>
      </right>
      <top style="thin">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theme="0"/>
      </left>
      <right style="thin">
        <color theme="0"/>
      </right>
      <top style="thin">
        <color indexed="64"/>
      </top>
      <bottom style="thin">
        <color theme="0"/>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theme="0"/>
      </right>
      <top style="thin">
        <color indexed="64"/>
      </top>
      <bottom style="thin">
        <color theme="0"/>
      </bottom>
      <diagonal/>
    </border>
    <border>
      <left style="thin">
        <color theme="0"/>
      </left>
      <right style="medium">
        <color indexed="64"/>
      </right>
      <top style="thin">
        <color indexed="64"/>
      </top>
      <bottom style="thin">
        <color theme="0"/>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auto="1"/>
      </right>
      <top style="thin">
        <color indexed="64"/>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auto="1"/>
      </top>
      <bottom/>
      <diagonal/>
    </border>
    <border>
      <left style="medium">
        <color indexed="64"/>
      </left>
      <right style="thin">
        <color indexed="64"/>
      </right>
      <top style="medium">
        <color auto="1"/>
      </top>
      <bottom/>
      <diagonal/>
    </border>
    <border>
      <left style="thin">
        <color indexed="64"/>
      </left>
      <right style="medium">
        <color indexed="64"/>
      </right>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350">
    <xf numFmtId="0" fontId="0" fillId="0" borderId="0"/>
    <xf numFmtId="0" fontId="5" fillId="0" borderId="0"/>
    <xf numFmtId="43" fontId="5" fillId="0" borderId="0" applyFont="0" applyFill="0" applyBorder="0" applyAlignment="0" applyProtection="0"/>
    <xf numFmtId="169" fontId="5" fillId="0" borderId="0" applyFont="0" applyFill="0" applyBorder="0" applyAlignment="0" applyProtection="0"/>
    <xf numFmtId="0" fontId="7" fillId="0" borderId="0"/>
    <xf numFmtId="9" fontId="14" fillId="0" borderId="0" applyFont="0" applyFill="0" applyBorder="0" applyAlignment="0" applyProtection="0"/>
    <xf numFmtId="172" fontId="5" fillId="0" borderId="0" applyFill="0" applyBorder="0" applyAlignment="0" applyProtection="0"/>
    <xf numFmtId="0" fontId="19" fillId="0" borderId="0"/>
    <xf numFmtId="0" fontId="19" fillId="0" borderId="0"/>
    <xf numFmtId="0" fontId="19" fillId="0" borderId="0"/>
    <xf numFmtId="171" fontId="5" fillId="0" borderId="0" applyFont="0" applyFill="0" applyBorder="0" applyAlignment="0" applyProtection="0"/>
    <xf numFmtId="169" fontId="5" fillId="0" borderId="0" applyFont="0" applyFill="0" applyBorder="0" applyAlignment="0" applyProtection="0"/>
    <xf numFmtId="0" fontId="5" fillId="0" borderId="0"/>
    <xf numFmtId="0" fontId="20" fillId="0" borderId="0"/>
    <xf numFmtId="0" fontId="20" fillId="0" borderId="0"/>
    <xf numFmtId="0" fontId="14"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0" fillId="0" borderId="0" applyFont="0" applyFill="0" applyBorder="0" applyAlignment="0" applyProtection="0"/>
    <xf numFmtId="9" fontId="5" fillId="0" borderId="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0" fontId="21" fillId="0" borderId="19" applyNumberFormat="0" applyFill="0" applyAlignment="0" applyProtection="0"/>
    <xf numFmtId="0" fontId="21" fillId="0" borderId="19" applyNumberFormat="0" applyFill="0" applyAlignment="0" applyProtection="0"/>
    <xf numFmtId="43" fontId="5" fillId="0" borderId="0" applyFont="0" applyFill="0" applyBorder="0" applyAlignment="0" applyProtection="0"/>
    <xf numFmtId="43" fontId="19" fillId="0" borderId="0" applyFont="0" applyFill="0" applyBorder="0" applyAlignment="0" applyProtection="0"/>
    <xf numFmtId="0" fontId="19" fillId="0" borderId="0"/>
    <xf numFmtId="165" fontId="14"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0" fontId="20" fillId="0" borderId="0"/>
    <xf numFmtId="43" fontId="5" fillId="0" borderId="0" applyFont="0" applyFill="0" applyBorder="0" applyAlignment="0" applyProtection="0"/>
    <xf numFmtId="0" fontId="29" fillId="0" borderId="0"/>
    <xf numFmtId="43" fontId="14" fillId="0" borderId="0" applyFont="0" applyFill="0" applyBorder="0" applyAlignment="0" applyProtection="0"/>
    <xf numFmtId="0" fontId="74" fillId="0" borderId="0" applyNumberFormat="0" applyFill="0" applyBorder="0" applyAlignment="0" applyProtection="0"/>
    <xf numFmtId="0" fontId="79" fillId="0" borderId="0" applyNumberFormat="0" applyBorder="0" applyProtection="0"/>
    <xf numFmtId="0" fontId="79" fillId="0" borderId="0" applyNumberFormat="0" applyBorder="0" applyProtection="0"/>
    <xf numFmtId="173" fontId="79" fillId="0" borderId="0" applyBorder="0" applyProtection="0"/>
    <xf numFmtId="173" fontId="79" fillId="0" borderId="0" applyBorder="0" applyProtection="0"/>
    <xf numFmtId="0" fontId="79" fillId="0" borderId="0" applyNumberFormat="0" applyBorder="0" applyProtection="0"/>
    <xf numFmtId="0" fontId="80" fillId="0" borderId="0" applyNumberFormat="0" applyBorder="0" applyProtection="0"/>
    <xf numFmtId="174" fontId="80" fillId="0" borderId="0" applyBorder="0" applyProtection="0"/>
    <xf numFmtId="0" fontId="81" fillId="0" borderId="0" applyNumberFormat="0" applyBorder="0" applyProtection="0">
      <alignment horizontal="center"/>
    </xf>
    <xf numFmtId="0" fontId="81" fillId="0" borderId="0" applyNumberFormat="0" applyBorder="0" applyProtection="0">
      <alignment horizontal="center" textRotation="90"/>
    </xf>
    <xf numFmtId="0" fontId="82" fillId="0" borderId="0"/>
    <xf numFmtId="0" fontId="5" fillId="0" borderId="0"/>
    <xf numFmtId="0" fontId="14" fillId="0" borderId="0"/>
    <xf numFmtId="0" fontId="5" fillId="0" borderId="0"/>
    <xf numFmtId="0" fontId="5" fillId="0" borderId="0"/>
    <xf numFmtId="9" fontId="8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83" fillId="0" borderId="0" applyNumberFormat="0" applyBorder="0" applyProtection="0"/>
    <xf numFmtId="175" fontId="83" fillId="0" borderId="0" applyBorder="0" applyProtection="0"/>
    <xf numFmtId="173" fontId="79" fillId="0" borderId="0" applyBorder="0" applyProtection="0"/>
    <xf numFmtId="43" fontId="7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4" fillId="0" borderId="0"/>
    <xf numFmtId="166" fontId="5" fillId="0" borderId="0" applyFont="0" applyFill="0" applyBorder="0" applyAlignment="0" applyProtection="0"/>
    <xf numFmtId="176" fontId="85" fillId="0" borderId="0">
      <protection locked="0"/>
    </xf>
    <xf numFmtId="0" fontId="6" fillId="13" borderId="1" applyFill="0" applyBorder="0" applyAlignment="0" applyProtection="0">
      <alignment vertical="center"/>
      <protection locked="0"/>
    </xf>
    <xf numFmtId="167" fontId="5" fillId="0" borderId="0" applyFont="0" applyFill="0" applyBorder="0" applyAlignment="0" applyProtection="0"/>
    <xf numFmtId="168" fontId="5" fillId="0" borderId="0" applyFont="0" applyFill="0" applyBorder="0" applyAlignment="0" applyProtection="0"/>
    <xf numFmtId="177" fontId="85" fillId="0" borderId="0">
      <protection locked="0"/>
    </xf>
    <xf numFmtId="0" fontId="85" fillId="0" borderId="0">
      <protection locked="0"/>
    </xf>
    <xf numFmtId="0" fontId="85" fillId="0" borderId="0">
      <protection locked="0"/>
    </xf>
    <xf numFmtId="0" fontId="19" fillId="0" borderId="0"/>
    <xf numFmtId="178" fontId="85" fillId="0" borderId="0">
      <protection locked="0"/>
    </xf>
    <xf numFmtId="178" fontId="85" fillId="0" borderId="0">
      <protection locked="0"/>
    </xf>
    <xf numFmtId="0" fontId="86" fillId="0" borderId="0" applyNumberFormat="0" applyFill="0" applyBorder="0" applyAlignment="0" applyProtection="0">
      <alignment vertical="top"/>
      <protection locked="0"/>
    </xf>
    <xf numFmtId="38" fontId="78" fillId="12" borderId="0" applyNumberFormat="0" applyBorder="0" applyAlignment="0" applyProtection="0"/>
    <xf numFmtId="0" fontId="85" fillId="0" borderId="0">
      <protection locked="0"/>
    </xf>
    <xf numFmtId="0" fontId="85" fillId="0" borderId="0">
      <protection locked="0"/>
    </xf>
    <xf numFmtId="0" fontId="87" fillId="0" borderId="0" applyNumberFormat="0" applyFill="0" applyBorder="0" applyAlignment="0" applyProtection="0">
      <alignment vertical="top"/>
      <protection locked="0"/>
    </xf>
    <xf numFmtId="0" fontId="88" fillId="0" borderId="0"/>
    <xf numFmtId="10" fontId="78" fillId="14" borderId="4" applyNumberFormat="0" applyBorder="0" applyAlignment="0" applyProtection="0"/>
    <xf numFmtId="0" fontId="5" fillId="0" borderId="0">
      <alignment horizontal="centerContinuous" vertical="justify"/>
    </xf>
    <xf numFmtId="0" fontId="47" fillId="0" borderId="0" applyAlignment="0">
      <alignment horizontal="center"/>
    </xf>
    <xf numFmtId="44" fontId="77" fillId="0" borderId="0" applyFont="0" applyFill="0" applyBorder="0" applyAlignment="0" applyProtection="0"/>
    <xf numFmtId="179" fontId="89" fillId="0" borderId="0"/>
    <xf numFmtId="0" fontId="5" fillId="0" borderId="0"/>
    <xf numFmtId="0" fontId="5"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20" fillId="0" borderId="0"/>
    <xf numFmtId="0" fontId="20" fillId="0" borderId="0"/>
    <xf numFmtId="0" fontId="14" fillId="0" borderId="0"/>
    <xf numFmtId="0" fontId="14" fillId="0" borderId="0"/>
    <xf numFmtId="0" fontId="14" fillId="0" borderId="0"/>
    <xf numFmtId="0" fontId="5" fillId="0" borderId="0"/>
    <xf numFmtId="0" fontId="8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5" fillId="0" borderId="0"/>
    <xf numFmtId="0" fontId="5" fillId="0" borderId="0"/>
    <xf numFmtId="0" fontId="76" fillId="0" borderId="0">
      <alignment horizontal="left" vertical="center" indent="12"/>
    </xf>
    <xf numFmtId="0" fontId="78" fillId="0" borderId="1" applyBorder="0">
      <alignment horizontal="left" vertical="center" wrapText="1" indent="2"/>
      <protection locked="0"/>
    </xf>
    <xf numFmtId="0" fontId="78" fillId="0" borderId="1" applyBorder="0">
      <alignment horizontal="left" vertical="center" wrapText="1" indent="3"/>
      <protection locked="0"/>
    </xf>
    <xf numFmtId="10" fontId="5" fillId="0" borderId="0" applyFont="0" applyFill="0" applyBorder="0" applyAlignment="0" applyProtection="0"/>
    <xf numFmtId="180" fontId="85" fillId="0" borderId="0">
      <protection locked="0"/>
    </xf>
    <xf numFmtId="180" fontId="85" fillId="0" borderId="0">
      <protection locked="0"/>
    </xf>
    <xf numFmtId="181" fontId="85" fillId="0" borderId="0">
      <protection locked="0"/>
    </xf>
    <xf numFmtId="9" fontId="82" fillId="0" borderId="0" applyFont="0" applyFill="0" applyBorder="0" applyAlignment="0" applyProtection="0"/>
    <xf numFmtId="9" fontId="20"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38" fontId="90" fillId="0" borderId="0" applyFont="0" applyFill="0" applyBorder="0" applyAlignment="0" applyProtection="0"/>
    <xf numFmtId="182" fontId="91" fillId="0" borderId="0">
      <protection locked="0"/>
    </xf>
    <xf numFmtId="43" fontId="77" fillId="0" borderId="0" applyFont="0" applyFill="0" applyBorder="0" applyAlignment="0" applyProtection="0"/>
    <xf numFmtId="41" fontId="20" fillId="0" borderId="0" applyFont="0" applyFill="0" applyBorder="0" applyAlignment="0" applyProtection="0"/>
    <xf numFmtId="0" fontId="90" fillId="0" borderId="0"/>
    <xf numFmtId="0" fontId="92" fillId="0" borderId="0">
      <protection locked="0"/>
    </xf>
    <xf numFmtId="0" fontId="92" fillId="0" borderId="0">
      <protection locked="0"/>
    </xf>
    <xf numFmtId="43" fontId="14" fillId="0" borderId="0" applyFont="0" applyFill="0" applyBorder="0" applyAlignment="0" applyProtection="0"/>
    <xf numFmtId="43" fontId="14" fillId="0" borderId="0" applyFont="0" applyFill="0" applyBorder="0" applyAlignment="0" applyProtection="0"/>
    <xf numFmtId="168" fontId="5"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0" fillId="0" borderId="0" applyFont="0" applyFill="0" applyBorder="0" applyAlignment="0" applyProtection="0"/>
    <xf numFmtId="0" fontId="5" fillId="0" borderId="0"/>
    <xf numFmtId="43" fontId="5" fillId="0" borderId="0" applyFont="0" applyFill="0" applyBorder="0" applyAlignment="0" applyProtection="0"/>
    <xf numFmtId="0" fontId="14" fillId="0" borderId="0"/>
    <xf numFmtId="0" fontId="5" fillId="0" borderId="0"/>
    <xf numFmtId="0" fontId="93" fillId="0" borderId="0"/>
    <xf numFmtId="9" fontId="5" fillId="0" borderId="0" applyFont="0" applyFill="0" applyBorder="0" applyAlignment="0" applyProtection="0"/>
    <xf numFmtId="43" fontId="5" fillId="0" borderId="0" applyFont="0" applyFill="0" applyBorder="0" applyAlignment="0" applyProtection="0"/>
    <xf numFmtId="0" fontId="14" fillId="0" borderId="0"/>
    <xf numFmtId="43" fontId="14"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0" fontId="5" fillId="0" borderId="0">
      <alignment horizontal="centerContinuous" vertical="justify"/>
    </xf>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14" fillId="0" borderId="0"/>
    <xf numFmtId="0" fontId="14" fillId="0" borderId="0"/>
    <xf numFmtId="0" fontId="5" fillId="0" borderId="0"/>
    <xf numFmtId="0" fontId="8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5" fillId="0" borderId="0"/>
    <xf numFmtId="0" fontId="5" fillId="0" borderId="0"/>
    <xf numFmtId="0" fontId="5" fillId="0" borderId="0"/>
    <xf numFmtId="0" fontId="14" fillId="0" borderId="0"/>
    <xf numFmtId="0" fontId="14" fillId="0" borderId="0"/>
    <xf numFmtId="0" fontId="5" fillId="0" borderId="0"/>
    <xf numFmtId="0" fontId="5" fillId="0" borderId="0"/>
    <xf numFmtId="0" fontId="5" fillId="0" borderId="0"/>
    <xf numFmtId="0" fontId="5" fillId="0" borderId="0"/>
    <xf numFmtId="0" fontId="5" fillId="0" borderId="0"/>
    <xf numFmtId="10" fontId="5" fillId="0" borderId="0" applyFont="0" applyFill="0" applyBorder="0" applyAlignment="0" applyProtection="0"/>
    <xf numFmtId="9" fontId="77"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8" fontId="5"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5" fillId="0" borderId="0"/>
    <xf numFmtId="0" fontId="5" fillId="0" borderId="0"/>
  </cellStyleXfs>
  <cellXfs count="938">
    <xf numFmtId="0" fontId="0" fillId="0" borderId="0" xfId="0"/>
    <xf numFmtId="0" fontId="0" fillId="0" borderId="0" xfId="0" applyAlignment="1">
      <alignment horizontal="center" vertical="top"/>
    </xf>
    <xf numFmtId="4" fontId="0" fillId="0" borderId="0" xfId="0" applyNumberFormat="1" applyAlignment="1">
      <alignment horizontal="right"/>
    </xf>
    <xf numFmtId="0" fontId="7" fillId="0" borderId="0" xfId="1" applyFont="1" applyAlignment="1">
      <alignment vertical="top"/>
    </xf>
    <xf numFmtId="0" fontId="7" fillId="0" borderId="0" xfId="1" applyFont="1" applyAlignment="1">
      <alignment vertical="top" wrapText="1"/>
    </xf>
    <xf numFmtId="0" fontId="9" fillId="0" borderId="0" xfId="1" applyFont="1" applyAlignment="1">
      <alignment vertical="top"/>
    </xf>
    <xf numFmtId="0" fontId="9" fillId="0" borderId="0" xfId="1" applyFont="1" applyAlignment="1">
      <alignment vertical="top" wrapText="1"/>
    </xf>
    <xf numFmtId="0" fontId="11" fillId="0" borderId="0" xfId="1" applyFont="1" applyAlignment="1">
      <alignment vertical="top"/>
    </xf>
    <xf numFmtId="0" fontId="10" fillId="0" borderId="2" xfId="1" applyFont="1" applyBorder="1" applyAlignment="1">
      <alignment horizontal="left" vertical="top"/>
    </xf>
    <xf numFmtId="0" fontId="7" fillId="0" borderId="2" xfId="1" applyFont="1" applyBorder="1" applyAlignment="1">
      <alignment vertical="top"/>
    </xf>
    <xf numFmtId="43" fontId="7" fillId="0" borderId="8" xfId="2" applyFont="1" applyBorder="1" applyAlignment="1" applyProtection="1">
      <alignment horizontal="right" vertical="top"/>
    </xf>
    <xf numFmtId="43" fontId="7" fillId="0" borderId="7" xfId="2" applyFont="1" applyBorder="1" applyAlignment="1" applyProtection="1">
      <alignment horizontal="right" vertical="top"/>
    </xf>
    <xf numFmtId="43" fontId="7" fillId="0" borderId="0" xfId="2" applyFont="1" applyBorder="1" applyAlignment="1" applyProtection="1">
      <alignment horizontal="right" vertical="top"/>
    </xf>
    <xf numFmtId="0" fontId="7" fillId="0" borderId="11" xfId="1" applyFont="1" applyBorder="1" applyAlignment="1">
      <alignment vertical="top"/>
    </xf>
    <xf numFmtId="0" fontId="7" fillId="0" borderId="7" xfId="1" applyFont="1" applyBorder="1" applyAlignment="1">
      <alignment vertical="top"/>
    </xf>
    <xf numFmtId="0" fontId="7" fillId="0" borderId="0" xfId="1" applyFont="1" applyAlignment="1" applyProtection="1">
      <alignment horizontal="left"/>
      <protection locked="0"/>
    </xf>
    <xf numFmtId="0" fontId="7" fillId="0" borderId="0" xfId="4" applyAlignment="1" applyProtection="1">
      <alignment horizontal="left"/>
      <protection locked="0"/>
    </xf>
    <xf numFmtId="0" fontId="7" fillId="0" borderId="0" xfId="4" applyAlignment="1">
      <alignment vertical="top"/>
    </xf>
    <xf numFmtId="0" fontId="7" fillId="0" borderId="0" xfId="1" applyFont="1" applyAlignment="1">
      <alignment horizontal="left"/>
    </xf>
    <xf numFmtId="0" fontId="7" fillId="0" borderId="0" xfId="1" applyFont="1"/>
    <xf numFmtId="0" fontId="3" fillId="0" borderId="0" xfId="0" applyFont="1"/>
    <xf numFmtId="0" fontId="16" fillId="0" borderId="0" xfId="0" applyFont="1"/>
    <xf numFmtId="0" fontId="0" fillId="0" borderId="0" xfId="0" applyAlignment="1">
      <alignment horizontal="center"/>
    </xf>
    <xf numFmtId="0" fontId="18" fillId="0" borderId="0" xfId="1" applyFont="1"/>
    <xf numFmtId="0" fontId="18" fillId="0" borderId="0" xfId="1" applyFont="1" applyAlignment="1">
      <alignment vertical="center"/>
    </xf>
    <xf numFmtId="39" fontId="3" fillId="0" borderId="16" xfId="6" applyNumberFormat="1" applyFont="1" applyFill="1" applyBorder="1" applyAlignment="1" applyProtection="1">
      <alignment horizontal="center" vertical="center"/>
    </xf>
    <xf numFmtId="0" fontId="3" fillId="0" borderId="0" xfId="1" applyFont="1" applyAlignment="1">
      <alignment vertical="center"/>
    </xf>
    <xf numFmtId="4" fontId="3" fillId="0" borderId="18" xfId="6" applyNumberFormat="1" applyFont="1" applyFill="1" applyBorder="1" applyAlignment="1">
      <alignment horizontal="center" vertical="center"/>
    </xf>
    <xf numFmtId="170" fontId="4" fillId="0" borderId="22" xfId="6" applyNumberFormat="1" applyFont="1" applyFill="1" applyBorder="1" applyAlignment="1" applyProtection="1">
      <alignment vertical="center"/>
    </xf>
    <xf numFmtId="0" fontId="3" fillId="0" borderId="17" xfId="1" applyFont="1" applyBorder="1" applyAlignment="1">
      <alignment vertical="center"/>
    </xf>
    <xf numFmtId="0" fontId="4" fillId="0" borderId="0" xfId="0" applyFont="1" applyAlignment="1">
      <alignment horizontal="left" vertical="center"/>
    </xf>
    <xf numFmtId="0" fontId="1" fillId="0" borderId="0" xfId="0" applyFont="1" applyAlignment="1">
      <alignment vertical="center"/>
    </xf>
    <xf numFmtId="0" fontId="0" fillId="0" borderId="0" xfId="0" applyAlignment="1">
      <alignment vertical="center"/>
    </xf>
    <xf numFmtId="10" fontId="4" fillId="0" borderId="18" xfId="6" applyNumberFormat="1" applyFont="1" applyFill="1" applyBorder="1" applyAlignment="1" applyProtection="1">
      <alignment horizontal="center" vertical="center"/>
    </xf>
    <xf numFmtId="0" fontId="0" fillId="0" borderId="0" xfId="0" applyAlignment="1">
      <alignment horizontal="center" vertical="center"/>
    </xf>
    <xf numFmtId="0" fontId="0" fillId="0" borderId="0" xfId="0" applyAlignment="1">
      <alignment horizontal="right" vertical="center"/>
    </xf>
    <xf numFmtId="0" fontId="0" fillId="0" borderId="0" xfId="0" applyAlignment="1">
      <alignment horizontal="center" vertical="center" wrapText="1"/>
    </xf>
    <xf numFmtId="43" fontId="5" fillId="4" borderId="0" xfId="60" applyFont="1" applyFill="1" applyBorder="1" applyAlignment="1">
      <alignment vertical="center"/>
    </xf>
    <xf numFmtId="4" fontId="6" fillId="7" borderId="24" xfId="59" applyNumberFormat="1" applyFont="1" applyFill="1" applyBorder="1" applyAlignment="1">
      <alignment horizontal="center" vertical="center"/>
    </xf>
    <xf numFmtId="0" fontId="6" fillId="7" borderId="24" xfId="59" applyFont="1" applyFill="1" applyBorder="1" applyAlignment="1">
      <alignment horizontal="center" vertical="center"/>
    </xf>
    <xf numFmtId="43" fontId="6" fillId="7" borderId="24" xfId="60" applyFont="1" applyFill="1" applyBorder="1" applyAlignment="1">
      <alignment horizontal="center"/>
    </xf>
    <xf numFmtId="0" fontId="6" fillId="7" borderId="43" xfId="59" applyFont="1" applyFill="1" applyBorder="1" applyAlignment="1">
      <alignment horizontal="center"/>
    </xf>
    <xf numFmtId="0" fontId="6" fillId="7" borderId="43" xfId="59" applyFont="1" applyFill="1" applyBorder="1" applyAlignment="1">
      <alignment horizontal="left"/>
    </xf>
    <xf numFmtId="43" fontId="6" fillId="7" borderId="43" xfId="60" applyFont="1" applyFill="1" applyBorder="1" applyAlignment="1">
      <alignment horizontal="center"/>
    </xf>
    <xf numFmtId="0" fontId="5" fillId="4" borderId="44" xfId="59" applyFont="1" applyFill="1" applyBorder="1" applyAlignment="1">
      <alignment horizontal="center"/>
    </xf>
    <xf numFmtId="0" fontId="5" fillId="4" borderId="44" xfId="59" applyFont="1" applyFill="1" applyBorder="1"/>
    <xf numFmtId="43" fontId="5" fillId="4" borderId="44" xfId="60" applyFont="1" applyFill="1" applyBorder="1" applyAlignment="1">
      <alignment horizontal="center"/>
    </xf>
    <xf numFmtId="43" fontId="5" fillId="4" borderId="44" xfId="60" applyFont="1" applyFill="1" applyBorder="1" applyAlignment="1"/>
    <xf numFmtId="0" fontId="5" fillId="4" borderId="44" xfId="59" applyFont="1" applyFill="1" applyBorder="1" applyAlignment="1">
      <alignment wrapText="1"/>
    </xf>
    <xf numFmtId="0" fontId="23" fillId="3" borderId="0" xfId="36" applyFont="1" applyFill="1" applyAlignment="1">
      <alignment horizontal="center" vertical="center"/>
    </xf>
    <xf numFmtId="0" fontId="0" fillId="0" borderId="26" xfId="0" applyBorder="1"/>
    <xf numFmtId="0" fontId="0" fillId="0" borderId="28" xfId="0" applyBorder="1" applyAlignment="1">
      <alignment horizontal="left" vertical="top"/>
    </xf>
    <xf numFmtId="0" fontId="23" fillId="3" borderId="29" xfId="36" applyFont="1" applyFill="1" applyBorder="1" applyAlignment="1">
      <alignment horizontal="center" vertical="center"/>
    </xf>
    <xf numFmtId="0" fontId="25" fillId="0" borderId="28" xfId="0" applyFont="1" applyBorder="1" applyAlignment="1">
      <alignment horizontal="center" vertical="center" wrapText="1"/>
    </xf>
    <xf numFmtId="0" fontId="25" fillId="0" borderId="0" xfId="0" applyFont="1" applyAlignment="1">
      <alignment horizontal="center" vertical="center" wrapText="1"/>
    </xf>
    <xf numFmtId="0" fontId="25" fillId="0" borderId="29" xfId="0" applyFont="1" applyBorder="1" applyAlignment="1">
      <alignment horizontal="center" vertical="center" wrapText="1"/>
    </xf>
    <xf numFmtId="0" fontId="31" fillId="0" borderId="0" xfId="0" applyFont="1" applyAlignment="1">
      <alignment horizontal="left"/>
    </xf>
    <xf numFmtId="0" fontId="31" fillId="0" borderId="0" xfId="0" applyFont="1"/>
    <xf numFmtId="0" fontId="32" fillId="0" borderId="0" xfId="0" applyFont="1" applyAlignment="1">
      <alignment horizontal="left"/>
    </xf>
    <xf numFmtId="0" fontId="33" fillId="0" borderId="0" xfId="0" applyFont="1" applyAlignment="1">
      <alignment horizontal="left" vertical="center" wrapText="1"/>
    </xf>
    <xf numFmtId="0" fontId="33" fillId="0" borderId="0" xfId="0" applyFont="1" applyAlignment="1">
      <alignment horizontal="center" vertical="center" wrapText="1"/>
    </xf>
    <xf numFmtId="10" fontId="0" fillId="0" borderId="0" xfId="0" applyNumberFormat="1"/>
    <xf numFmtId="10" fontId="33" fillId="0" borderId="0" xfId="0" applyNumberFormat="1" applyFont="1" applyAlignment="1">
      <alignment horizontal="right" vertical="center" wrapText="1"/>
    </xf>
    <xf numFmtId="4" fontId="0" fillId="0" borderId="0" xfId="0" applyNumberFormat="1" applyAlignment="1">
      <alignment horizontal="right" vertical="center"/>
    </xf>
    <xf numFmtId="0" fontId="1" fillId="0" borderId="0" xfId="0" applyFont="1" applyAlignment="1">
      <alignment horizontal="center" vertical="center"/>
    </xf>
    <xf numFmtId="4" fontId="25" fillId="9" borderId="41" xfId="0" applyNumberFormat="1" applyFont="1" applyFill="1" applyBorder="1" applyAlignment="1">
      <alignment horizontal="center" vertical="center"/>
    </xf>
    <xf numFmtId="0" fontId="1" fillId="2" borderId="16" xfId="0" applyFont="1" applyFill="1" applyBorder="1" applyAlignment="1">
      <alignment horizontal="center" vertical="center"/>
    </xf>
    <xf numFmtId="0" fontId="1" fillId="2" borderId="16" xfId="0" applyFont="1" applyFill="1" applyBorder="1" applyAlignment="1">
      <alignment vertical="center"/>
    </xf>
    <xf numFmtId="0" fontId="0" fillId="0" borderId="25"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31" fillId="0" borderId="31" xfId="0" applyFont="1" applyBorder="1"/>
    <xf numFmtId="0" fontId="0" fillId="0" borderId="32" xfId="0" applyBorder="1"/>
    <xf numFmtId="0" fontId="37" fillId="0" borderId="0" xfId="1" applyFont="1"/>
    <xf numFmtId="0" fontId="3" fillId="0" borderId="25" xfId="0" applyFont="1" applyBorder="1" applyAlignment="1">
      <alignment horizontal="left" vertical="top"/>
    </xf>
    <xf numFmtId="0" fontId="3" fillId="0" borderId="28" xfId="0" applyFont="1" applyBorder="1" applyAlignment="1">
      <alignment horizontal="left" vertical="center"/>
    </xf>
    <xf numFmtId="0" fontId="0" fillId="0" borderId="28" xfId="0" applyBorder="1" applyAlignment="1">
      <alignment horizontal="left" vertical="center"/>
    </xf>
    <xf numFmtId="0" fontId="36" fillId="0" borderId="7" xfId="0" applyFont="1" applyBorder="1" applyAlignment="1">
      <alignment horizontal="left" vertical="center"/>
    </xf>
    <xf numFmtId="0" fontId="39" fillId="0" borderId="0" xfId="0" applyFont="1" applyAlignment="1">
      <alignment horizontal="center" vertical="center"/>
    </xf>
    <xf numFmtId="0" fontId="36" fillId="0" borderId="11" xfId="0" applyFont="1" applyBorder="1" applyAlignment="1">
      <alignment horizontal="left" vertical="center"/>
    </xf>
    <xf numFmtId="165" fontId="0" fillId="0" borderId="0" xfId="37" applyFont="1" applyAlignment="1">
      <alignment horizontal="right" vertical="center"/>
    </xf>
    <xf numFmtId="0" fontId="0" fillId="0" borderId="0" xfId="0" applyAlignment="1">
      <alignment horizontal="center" vertical="center" shrinkToFit="1"/>
    </xf>
    <xf numFmtId="0" fontId="4" fillId="9" borderId="0" xfId="0" applyFont="1" applyFill="1" applyAlignment="1">
      <alignment horizontal="center" vertical="center" wrapText="1"/>
    </xf>
    <xf numFmtId="0" fontId="4" fillId="0" borderId="26" xfId="0" applyFont="1" applyBorder="1" applyAlignment="1">
      <alignment horizontal="lef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0" xfId="0" applyFont="1" applyAlignment="1">
      <alignment vertical="center" wrapText="1"/>
    </xf>
    <xf numFmtId="0" fontId="3" fillId="0" borderId="29" xfId="0" applyFont="1" applyBorder="1" applyAlignment="1">
      <alignment vertical="center" wrapText="1"/>
    </xf>
    <xf numFmtId="0" fontId="1" fillId="0" borderId="29" xfId="0" applyFont="1" applyBorder="1" applyAlignment="1">
      <alignment vertical="center"/>
    </xf>
    <xf numFmtId="10" fontId="1" fillId="0" borderId="29" xfId="0" applyNumberFormat="1" applyFont="1" applyBorder="1" applyAlignment="1">
      <alignment horizontal="center" vertical="center"/>
    </xf>
    <xf numFmtId="0" fontId="1" fillId="0" borderId="55" xfId="0" applyFont="1" applyBorder="1" applyAlignment="1">
      <alignment horizontal="center" vertical="center"/>
    </xf>
    <xf numFmtId="4" fontId="25" fillId="9" borderId="42" xfId="0" applyNumberFormat="1" applyFont="1" applyFill="1" applyBorder="1" applyAlignment="1">
      <alignment horizontal="center" vertical="center"/>
    </xf>
    <xf numFmtId="4" fontId="1" fillId="2" borderId="46" xfId="0" applyNumberFormat="1" applyFont="1" applyFill="1" applyBorder="1" applyAlignment="1">
      <alignment horizontal="right" vertical="center"/>
    </xf>
    <xf numFmtId="165" fontId="7" fillId="0" borderId="0" xfId="37" applyFont="1" applyAlignment="1">
      <alignment vertical="top"/>
    </xf>
    <xf numFmtId="0" fontId="7" fillId="0" borderId="0" xfId="0" applyFont="1" applyAlignment="1">
      <alignment vertical="top"/>
    </xf>
    <xf numFmtId="0" fontId="7" fillId="0" borderId="0" xfId="0" applyFont="1" applyAlignment="1">
      <alignment vertical="top" wrapText="1"/>
    </xf>
    <xf numFmtId="0" fontId="7" fillId="0" borderId="15" xfId="0" applyFont="1" applyBorder="1" applyAlignment="1">
      <alignment vertical="top" wrapText="1"/>
    </xf>
    <xf numFmtId="0" fontId="9" fillId="0" borderId="0" xfId="0" applyFont="1" applyAlignment="1">
      <alignment vertical="top"/>
    </xf>
    <xf numFmtId="0" fontId="9" fillId="0" borderId="0" xfId="0" applyFont="1" applyAlignment="1">
      <alignment vertical="top" wrapText="1"/>
    </xf>
    <xf numFmtId="0" fontId="9" fillId="0" borderId="15" xfId="0" applyFont="1" applyBorder="1" applyAlignment="1">
      <alignment vertical="top" wrapText="1"/>
    </xf>
    <xf numFmtId="0" fontId="9" fillId="0" borderId="28" xfId="1" applyFont="1" applyBorder="1" applyAlignment="1">
      <alignment vertical="top"/>
    </xf>
    <xf numFmtId="0" fontId="9" fillId="0" borderId="29" xfId="1" applyFont="1" applyBorder="1" applyAlignment="1">
      <alignment vertical="top"/>
    </xf>
    <xf numFmtId="0" fontId="10" fillId="0" borderId="28" xfId="1" applyFont="1" applyBorder="1" applyAlignment="1">
      <alignment vertical="top"/>
    </xf>
    <xf numFmtId="0" fontId="10" fillId="0" borderId="30" xfId="1" applyFont="1" applyBorder="1" applyAlignment="1">
      <alignment vertical="top"/>
    </xf>
    <xf numFmtId="10" fontId="41" fillId="0" borderId="32" xfId="5" applyNumberFormat="1" applyFont="1" applyBorder="1" applyAlignment="1">
      <alignment vertical="top"/>
    </xf>
    <xf numFmtId="0" fontId="10" fillId="0" borderId="25" xfId="1" applyFont="1" applyBorder="1" applyAlignment="1">
      <alignment vertical="top"/>
    </xf>
    <xf numFmtId="165" fontId="7" fillId="0" borderId="29" xfId="37" applyFont="1" applyBorder="1" applyAlignment="1">
      <alignment vertical="top"/>
    </xf>
    <xf numFmtId="165" fontId="7" fillId="0" borderId="27" xfId="37" applyFont="1" applyBorder="1" applyAlignment="1">
      <alignment vertical="top"/>
    </xf>
    <xf numFmtId="0" fontId="25" fillId="9" borderId="25" xfId="0" applyFont="1" applyFill="1" applyBorder="1" applyAlignment="1">
      <alignment horizontal="center"/>
    </xf>
    <xf numFmtId="0" fontId="25" fillId="9" borderId="26" xfId="0" applyFont="1" applyFill="1" applyBorder="1" applyAlignment="1">
      <alignment horizontal="center"/>
    </xf>
    <xf numFmtId="0" fontId="25" fillId="9" borderId="27" xfId="0" applyFont="1" applyFill="1" applyBorder="1" applyAlignment="1">
      <alignment horizontal="center"/>
    </xf>
    <xf numFmtId="0" fontId="0" fillId="0" borderId="28" xfId="0" applyBorder="1" applyAlignment="1">
      <alignment horizontal="left"/>
    </xf>
    <xf numFmtId="0" fontId="0" fillId="0" borderId="29" xfId="0" applyBorder="1" applyAlignment="1">
      <alignment horizontal="center"/>
    </xf>
    <xf numFmtId="0" fontId="0" fillId="2" borderId="28" xfId="0" applyFill="1" applyBorder="1" applyAlignment="1">
      <alignment horizontal="left"/>
    </xf>
    <xf numFmtId="0" fontId="0" fillId="2" borderId="0" xfId="0" applyFill="1" applyAlignment="1">
      <alignment horizontal="center"/>
    </xf>
    <xf numFmtId="0" fontId="0" fillId="2" borderId="29" xfId="0" applyFill="1" applyBorder="1" applyAlignment="1">
      <alignment horizontal="center"/>
    </xf>
    <xf numFmtId="0" fontId="0" fillId="0" borderId="30" xfId="0" applyBorder="1" applyAlignment="1">
      <alignment horizontal="left"/>
    </xf>
    <xf numFmtId="0" fontId="0" fillId="0" borderId="31" xfId="0" applyBorder="1" applyAlignment="1">
      <alignment horizontal="center"/>
    </xf>
    <xf numFmtId="0" fontId="0" fillId="0" borderId="32" xfId="0" applyBorder="1" applyAlignment="1">
      <alignment horizontal="center"/>
    </xf>
    <xf numFmtId="0" fontId="15" fillId="0" borderId="0" xfId="0" applyFont="1"/>
    <xf numFmtId="165" fontId="0" fillId="0" borderId="27" xfId="37" applyFont="1" applyFill="1" applyBorder="1"/>
    <xf numFmtId="165" fontId="0" fillId="0" borderId="29" xfId="37" applyFont="1" applyFill="1" applyBorder="1"/>
    <xf numFmtId="165" fontId="1" fillId="0" borderId="56" xfId="0" applyNumberFormat="1" applyFont="1" applyBorder="1"/>
    <xf numFmtId="165" fontId="42" fillId="0" borderId="57" xfId="0" applyNumberFormat="1" applyFont="1" applyBorder="1"/>
    <xf numFmtId="165" fontId="42" fillId="0" borderId="58" xfId="0" applyNumberFormat="1" applyFont="1" applyBorder="1"/>
    <xf numFmtId="0" fontId="1" fillId="0" borderId="24" xfId="0" applyFont="1" applyBorder="1" applyAlignment="1">
      <alignment horizontal="center"/>
    </xf>
    <xf numFmtId="165" fontId="43" fillId="0" borderId="27" xfId="37" applyFont="1" applyFill="1" applyBorder="1"/>
    <xf numFmtId="165" fontId="43" fillId="0" borderId="29" xfId="37" applyFont="1" applyFill="1" applyBorder="1"/>
    <xf numFmtId="0" fontId="28" fillId="0" borderId="0" xfId="0" applyFont="1" applyAlignment="1">
      <alignment horizontal="center"/>
    </xf>
    <xf numFmtId="0" fontId="0" fillId="0" borderId="26" xfId="0" applyBorder="1" applyAlignment="1">
      <alignment horizontal="center" vertical="center"/>
    </xf>
    <xf numFmtId="0" fontId="0" fillId="0" borderId="28" xfId="0" applyBorder="1" applyAlignment="1">
      <alignment vertical="center" shrinkToFit="1"/>
    </xf>
    <xf numFmtId="0" fontId="1" fillId="0" borderId="54" xfId="0" applyFont="1" applyBorder="1" applyAlignment="1">
      <alignment horizontal="center" vertical="center" shrinkToFit="1"/>
    </xf>
    <xf numFmtId="0" fontId="1" fillId="2" borderId="45" xfId="0" applyFont="1" applyFill="1" applyBorder="1" applyAlignment="1">
      <alignment horizontal="center" vertical="center" shrinkToFit="1"/>
    </xf>
    <xf numFmtId="0" fontId="15" fillId="0" borderId="0" xfId="0" applyFont="1" applyAlignment="1">
      <alignment horizontal="center"/>
    </xf>
    <xf numFmtId="0" fontId="1" fillId="0" borderId="33" xfId="0" applyFont="1" applyBorder="1" applyAlignment="1">
      <alignment horizontal="center"/>
    </xf>
    <xf numFmtId="165" fontId="42" fillId="0" borderId="59" xfId="0" applyNumberFormat="1" applyFont="1" applyBorder="1"/>
    <xf numFmtId="0" fontId="1" fillId="0" borderId="60" xfId="0" applyFont="1" applyBorder="1" applyAlignment="1">
      <alignment horizontal="center"/>
    </xf>
    <xf numFmtId="0" fontId="1" fillId="0" borderId="61" xfId="0" applyFont="1" applyBorder="1" applyAlignment="1">
      <alignment horizontal="center"/>
    </xf>
    <xf numFmtId="165" fontId="42" fillId="0" borderId="62" xfId="0" applyNumberFormat="1" applyFont="1" applyBorder="1"/>
    <xf numFmtId="165" fontId="42" fillId="0" borderId="64" xfId="0" applyNumberFormat="1" applyFont="1" applyBorder="1"/>
    <xf numFmtId="10" fontId="42" fillId="0" borderId="65" xfId="5" applyNumberFormat="1" applyFont="1" applyFill="1" applyBorder="1"/>
    <xf numFmtId="10" fontId="44" fillId="0" borderId="65" xfId="5" applyNumberFormat="1" applyFont="1" applyFill="1" applyBorder="1"/>
    <xf numFmtId="165" fontId="43" fillId="0" borderId="66" xfId="37" applyFont="1" applyFill="1" applyBorder="1"/>
    <xf numFmtId="10" fontId="42" fillId="0" borderId="63" xfId="5" applyNumberFormat="1" applyFont="1" applyFill="1" applyBorder="1"/>
    <xf numFmtId="164" fontId="16" fillId="0" borderId="58" xfId="0" applyNumberFormat="1" applyFont="1" applyBorder="1"/>
    <xf numFmtId="0" fontId="16" fillId="0" borderId="59" xfId="0" applyFont="1" applyBorder="1"/>
    <xf numFmtId="165" fontId="25" fillId="0" borderId="66" xfId="37" applyFont="1" applyFill="1" applyBorder="1"/>
    <xf numFmtId="165" fontId="15" fillId="0" borderId="0" xfId="0" applyNumberFormat="1" applyFont="1"/>
    <xf numFmtId="0" fontId="3" fillId="0" borderId="25" xfId="0" applyFont="1" applyBorder="1" applyAlignment="1">
      <alignment horizontal="left" vertical="center"/>
    </xf>
    <xf numFmtId="0" fontId="18" fillId="4" borderId="26" xfId="1" applyFont="1" applyFill="1" applyBorder="1" applyAlignment="1" applyProtection="1">
      <alignment horizontal="left" vertical="center"/>
      <protection locked="0"/>
    </xf>
    <xf numFmtId="0" fontId="18" fillId="4" borderId="26" xfId="1" applyFont="1" applyFill="1" applyBorder="1" applyAlignment="1" applyProtection="1">
      <alignment horizontal="center" vertical="center"/>
      <protection locked="0"/>
    </xf>
    <xf numFmtId="2" fontId="18" fillId="4" borderId="26" xfId="1" applyNumberFormat="1" applyFont="1" applyFill="1" applyBorder="1" applyAlignment="1" applyProtection="1">
      <alignment horizontal="right" vertical="center"/>
      <protection locked="0"/>
    </xf>
    <xf numFmtId="0" fontId="18" fillId="0" borderId="26" xfId="1" applyFont="1" applyBorder="1" applyAlignment="1" applyProtection="1">
      <alignment vertical="center"/>
      <protection locked="0"/>
    </xf>
    <xf numFmtId="0" fontId="18" fillId="0" borderId="26" xfId="1" applyFont="1" applyBorder="1" applyAlignment="1">
      <alignment vertical="center"/>
    </xf>
    <xf numFmtId="0" fontId="18" fillId="0" borderId="27" xfId="1" applyFont="1" applyBorder="1" applyAlignment="1">
      <alignment vertical="center"/>
    </xf>
    <xf numFmtId="0" fontId="18" fillId="0" borderId="29" xfId="1" applyFont="1" applyBorder="1" applyAlignment="1">
      <alignment vertical="center"/>
    </xf>
    <xf numFmtId="0" fontId="0" fillId="0" borderId="28" xfId="0" applyBorder="1" applyAlignment="1">
      <alignment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3" fillId="0" borderId="29" xfId="1" applyFont="1" applyBorder="1" applyAlignment="1">
      <alignment vertical="center"/>
    </xf>
    <xf numFmtId="0" fontId="18" fillId="0" borderId="28" xfId="1" applyFont="1" applyBorder="1"/>
    <xf numFmtId="0" fontId="3" fillId="0" borderId="28" xfId="1" applyFont="1" applyBorder="1" applyAlignment="1">
      <alignment vertical="center"/>
    </xf>
    <xf numFmtId="0" fontId="4" fillId="0" borderId="69" xfId="1" applyFont="1" applyBorder="1" applyAlignment="1">
      <alignment horizontal="right" vertical="center"/>
    </xf>
    <xf numFmtId="0" fontId="4" fillId="0" borderId="28" xfId="1" applyFont="1" applyBorder="1" applyAlignment="1">
      <alignment vertical="center"/>
    </xf>
    <xf numFmtId="0" fontId="3" fillId="0" borderId="30" xfId="1" applyFont="1" applyBorder="1" applyAlignment="1">
      <alignment vertical="center"/>
    </xf>
    <xf numFmtId="0" fontId="3" fillId="0" borderId="31" xfId="1" applyFont="1" applyBorder="1" applyAlignment="1">
      <alignment vertical="center"/>
    </xf>
    <xf numFmtId="0" fontId="18" fillId="0" borderId="32" xfId="1" applyFont="1" applyBorder="1" applyAlignment="1">
      <alignment horizontal="right" vertical="center"/>
    </xf>
    <xf numFmtId="0" fontId="45" fillId="0" borderId="0" xfId="1" applyFont="1" applyProtection="1">
      <protection hidden="1"/>
    </xf>
    <xf numFmtId="0" fontId="46" fillId="0" borderId="0" xfId="1" applyFont="1" applyAlignment="1" applyProtection="1">
      <alignment horizontal="center" vertical="center"/>
      <protection hidden="1"/>
    </xf>
    <xf numFmtId="9" fontId="45" fillId="0" borderId="0" xfId="16" applyFont="1" applyBorder="1" applyProtection="1"/>
    <xf numFmtId="0" fontId="45" fillId="0" borderId="0" xfId="1" applyFont="1" applyAlignment="1" applyProtection="1">
      <alignment horizontal="left" vertical="top"/>
      <protection hidden="1"/>
    </xf>
    <xf numFmtId="10" fontId="46" fillId="0" borderId="0" xfId="16" applyNumberFormat="1" applyFont="1" applyBorder="1" applyAlignment="1" applyProtection="1">
      <alignment horizontal="left" vertical="top"/>
      <protection hidden="1"/>
    </xf>
    <xf numFmtId="10" fontId="45" fillId="0" borderId="0" xfId="16" applyNumberFormat="1" applyFont="1" applyBorder="1" applyProtection="1">
      <protection hidden="1"/>
    </xf>
    <xf numFmtId="0" fontId="45" fillId="0" borderId="0" xfId="1" applyFont="1" applyAlignment="1">
      <alignment horizontal="center"/>
    </xf>
    <xf numFmtId="0" fontId="45" fillId="0" borderId="0" xfId="1" applyFont="1"/>
    <xf numFmtId="0" fontId="47" fillId="0" borderId="0" xfId="0" applyFont="1" applyAlignment="1" applyProtection="1">
      <alignment horizontal="left" vertical="top"/>
      <protection hidden="1"/>
    </xf>
    <xf numFmtId="9" fontId="45" fillId="0" borderId="0" xfId="16" applyFont="1" applyBorder="1" applyAlignment="1" applyProtection="1">
      <alignment horizontal="left" vertical="top"/>
      <protection hidden="1"/>
    </xf>
    <xf numFmtId="10" fontId="46" fillId="0" borderId="0" xfId="16" applyNumberFormat="1" applyFont="1" applyBorder="1" applyAlignment="1" applyProtection="1">
      <alignment horizontal="center" vertical="center"/>
      <protection hidden="1"/>
    </xf>
    <xf numFmtId="10" fontId="48" fillId="0" borderId="0" xfId="16" applyNumberFormat="1" applyFont="1" applyBorder="1" applyAlignment="1" applyProtection="1">
      <alignment horizontal="center"/>
      <protection hidden="1"/>
    </xf>
    <xf numFmtId="0" fontId="45" fillId="0" borderId="0" xfId="1" applyFont="1" applyAlignment="1" applyProtection="1">
      <alignment horizontal="center"/>
      <protection hidden="1"/>
    </xf>
    <xf numFmtId="0" fontId="48" fillId="0" borderId="0" xfId="1" quotePrefix="1" applyFont="1" applyAlignment="1" applyProtection="1">
      <alignment horizontal="center"/>
      <protection hidden="1"/>
    </xf>
    <xf numFmtId="10" fontId="45" fillId="0" borderId="0" xfId="16" applyNumberFormat="1" applyFont="1" applyBorder="1" applyAlignment="1" applyProtection="1">
      <alignment horizontal="center"/>
      <protection hidden="1"/>
    </xf>
    <xf numFmtId="9" fontId="45" fillId="0" borderId="0" xfId="16" applyFont="1" applyBorder="1" applyProtection="1">
      <protection hidden="1"/>
    </xf>
    <xf numFmtId="0" fontId="45" fillId="0" borderId="14" xfId="1" applyFont="1" applyBorder="1" applyAlignment="1">
      <alignment vertical="top"/>
    </xf>
    <xf numFmtId="0" fontId="45" fillId="0" borderId="0" xfId="1" applyFont="1" applyAlignment="1">
      <alignment vertical="top"/>
    </xf>
    <xf numFmtId="9" fontId="48" fillId="0" borderId="0" xfId="16" applyFont="1" applyFill="1" applyBorder="1" applyAlignment="1" applyProtection="1">
      <alignment vertical="top"/>
    </xf>
    <xf numFmtId="0" fontId="45" fillId="0" borderId="15" xfId="1" applyFont="1" applyBorder="1" applyAlignment="1">
      <alignment vertical="top"/>
    </xf>
    <xf numFmtId="0" fontId="49" fillId="0" borderId="14" xfId="0" applyFont="1" applyBorder="1" applyAlignment="1">
      <alignment vertical="top"/>
    </xf>
    <xf numFmtId="0" fontId="49" fillId="0" borderId="0" xfId="0" applyFont="1"/>
    <xf numFmtId="0" fontId="49" fillId="0" borderId="15" xfId="0" applyFont="1" applyBorder="1"/>
    <xf numFmtId="4" fontId="49" fillId="0" borderId="14" xfId="0" applyNumberFormat="1" applyFont="1" applyBorder="1" applyAlignment="1">
      <alignment vertical="top"/>
    </xf>
    <xf numFmtId="4" fontId="49" fillId="0" borderId="0" xfId="0" applyNumberFormat="1" applyFont="1" applyAlignment="1">
      <alignment vertical="top"/>
    </xf>
    <xf numFmtId="0" fontId="49" fillId="0" borderId="0" xfId="0" applyFont="1" applyAlignment="1">
      <alignment vertical="top"/>
    </xf>
    <xf numFmtId="10" fontId="49" fillId="0" borderId="15" xfId="0" applyNumberFormat="1" applyFont="1" applyBorder="1" applyAlignment="1">
      <alignment vertical="top"/>
    </xf>
    <xf numFmtId="0" fontId="50" fillId="0" borderId="0" xfId="1" applyFont="1"/>
    <xf numFmtId="0" fontId="50" fillId="0" borderId="0" xfId="1" applyFont="1" applyAlignment="1">
      <alignment vertical="top"/>
    </xf>
    <xf numFmtId="9" fontId="51" fillId="0" borderId="0" xfId="16" applyFont="1" applyFill="1" applyBorder="1" applyAlignment="1" applyProtection="1">
      <alignment vertical="top"/>
    </xf>
    <xf numFmtId="10" fontId="50" fillId="0" borderId="0" xfId="16" applyNumberFormat="1" applyFont="1" applyFill="1" applyBorder="1" applyAlignment="1" applyProtection="1">
      <alignment vertical="top"/>
    </xf>
    <xf numFmtId="0" fontId="50" fillId="0" borderId="0" xfId="1" applyFont="1" applyAlignment="1">
      <alignment horizontal="center"/>
    </xf>
    <xf numFmtId="10" fontId="45" fillId="0" borderId="0" xfId="16" applyNumberFormat="1" applyFont="1" applyFill="1" applyBorder="1" applyAlignment="1" applyProtection="1">
      <alignment vertical="top"/>
    </xf>
    <xf numFmtId="10" fontId="45" fillId="0" borderId="15" xfId="16" applyNumberFormat="1" applyFont="1" applyFill="1" applyBorder="1" applyAlignment="1" applyProtection="1">
      <alignment vertical="top"/>
    </xf>
    <xf numFmtId="9" fontId="45" fillId="0" borderId="0" xfId="16" applyFont="1" applyFill="1" applyBorder="1" applyAlignment="1" applyProtection="1">
      <alignment vertical="top"/>
    </xf>
    <xf numFmtId="10" fontId="45" fillId="0" borderId="0" xfId="16" applyNumberFormat="1" applyFont="1" applyBorder="1" applyProtection="1"/>
    <xf numFmtId="0" fontId="50" fillId="0" borderId="0" xfId="1" applyFont="1" applyAlignment="1">
      <alignment vertical="center"/>
    </xf>
    <xf numFmtId="9" fontId="50" fillId="0" borderId="0" xfId="16" applyFont="1" applyBorder="1" applyProtection="1">
      <protection hidden="1"/>
    </xf>
    <xf numFmtId="0" fontId="50" fillId="0" borderId="0" xfId="1" applyFont="1" applyProtection="1">
      <protection hidden="1"/>
    </xf>
    <xf numFmtId="10" fontId="50" fillId="0" borderId="0" xfId="16" applyNumberFormat="1" applyFont="1" applyBorder="1" applyProtection="1">
      <protection hidden="1"/>
    </xf>
    <xf numFmtId="0" fontId="50" fillId="0" borderId="0" xfId="1" applyFont="1" applyAlignment="1" applyProtection="1">
      <alignment horizontal="center" vertical="center"/>
      <protection hidden="1"/>
    </xf>
    <xf numFmtId="0" fontId="50" fillId="0" borderId="13" xfId="1" applyFont="1" applyBorder="1"/>
    <xf numFmtId="9" fontId="50" fillId="0" borderId="13" xfId="16" applyFont="1" applyBorder="1" applyProtection="1">
      <protection hidden="1"/>
    </xf>
    <xf numFmtId="43" fontId="50" fillId="0" borderId="13" xfId="22" applyFont="1" applyBorder="1" applyProtection="1"/>
    <xf numFmtId="0" fontId="45" fillId="0" borderId="4" xfId="1" applyFont="1" applyBorder="1" applyAlignment="1">
      <alignment horizontal="center"/>
    </xf>
    <xf numFmtId="43" fontId="45" fillId="0" borderId="4" xfId="22" applyFont="1" applyBorder="1"/>
    <xf numFmtId="43" fontId="45" fillId="0" borderId="4" xfId="22" applyFont="1" applyBorder="1" applyProtection="1">
      <protection locked="0"/>
    </xf>
    <xf numFmtId="10" fontId="45" fillId="0" borderId="6" xfId="16" applyNumberFormat="1" applyFont="1" applyBorder="1" applyProtection="1">
      <protection hidden="1"/>
    </xf>
    <xf numFmtId="0" fontId="53" fillId="0" borderId="0" xfId="1" applyFont="1" applyAlignment="1">
      <alignment horizontal="center"/>
    </xf>
    <xf numFmtId="4" fontId="45" fillId="0" borderId="0" xfId="1" applyNumberFormat="1" applyFont="1"/>
    <xf numFmtId="43" fontId="45" fillId="0" borderId="0" xfId="1" applyNumberFormat="1" applyFont="1"/>
    <xf numFmtId="43" fontId="45" fillId="0" borderId="5" xfId="22" applyFont="1" applyBorder="1" applyProtection="1">
      <protection locked="0"/>
    </xf>
    <xf numFmtId="10" fontId="45" fillId="0" borderId="13" xfId="16" applyNumberFormat="1" applyFont="1" applyBorder="1" applyProtection="1">
      <protection hidden="1"/>
    </xf>
    <xf numFmtId="0" fontId="45" fillId="8" borderId="0" xfId="1" applyFont="1" applyFill="1"/>
    <xf numFmtId="43" fontId="46" fillId="0" borderId="6" xfId="62" applyFont="1" applyBorder="1" applyAlignment="1" applyProtection="1">
      <alignment horizontal="center"/>
      <protection hidden="1"/>
    </xf>
    <xf numFmtId="43" fontId="46" fillId="0" borderId="6" xfId="22" applyFont="1" applyBorder="1" applyProtection="1">
      <protection hidden="1"/>
    </xf>
    <xf numFmtId="43" fontId="45" fillId="0" borderId="6" xfId="22" applyFont="1" applyBorder="1" applyProtection="1">
      <protection hidden="1"/>
    </xf>
    <xf numFmtId="0" fontId="46" fillId="0" borderId="0" xfId="1" applyFont="1" applyAlignment="1">
      <alignment horizontal="center"/>
    </xf>
    <xf numFmtId="0" fontId="46" fillId="0" borderId="0" xfId="1" applyFont="1"/>
    <xf numFmtId="9" fontId="46" fillId="0" borderId="4" xfId="16" applyFont="1" applyBorder="1" applyAlignment="1" applyProtection="1">
      <alignment horizontal="center"/>
      <protection hidden="1"/>
    </xf>
    <xf numFmtId="43" fontId="46" fillId="6" borderId="4" xfId="22" applyFont="1" applyFill="1" applyBorder="1" applyProtection="1">
      <protection hidden="1"/>
    </xf>
    <xf numFmtId="10" fontId="46" fillId="6" borderId="4" xfId="16" applyNumberFormat="1" applyFont="1" applyFill="1" applyBorder="1" applyProtection="1">
      <protection hidden="1"/>
    </xf>
    <xf numFmtId="43" fontId="46" fillId="7" borderId="4" xfId="22" applyFont="1" applyFill="1" applyBorder="1" applyProtection="1">
      <protection hidden="1"/>
    </xf>
    <xf numFmtId="9" fontId="45" fillId="0" borderId="0" xfId="16" applyFont="1" applyProtection="1"/>
    <xf numFmtId="10" fontId="45" fillId="0" borderId="0" xfId="16" applyNumberFormat="1" applyFont="1" applyProtection="1"/>
    <xf numFmtId="0" fontId="45" fillId="0" borderId="0" xfId="1" applyFont="1" applyAlignment="1" applyProtection="1">
      <alignment wrapText="1"/>
      <protection locked="0"/>
    </xf>
    <xf numFmtId="0" fontId="45" fillId="0" borderId="0" xfId="1" applyFont="1" applyProtection="1">
      <protection locked="0"/>
    </xf>
    <xf numFmtId="0" fontId="45" fillId="0" borderId="0" xfId="1" applyFont="1" applyAlignment="1" applyProtection="1">
      <alignment horizontal="centerContinuous"/>
      <protection locked="0"/>
    </xf>
    <xf numFmtId="0" fontId="45" fillId="0" borderId="0" xfId="1" applyFont="1" applyAlignment="1">
      <alignment horizontal="left"/>
    </xf>
    <xf numFmtId="0" fontId="45" fillId="0" borderId="7" xfId="1" applyFont="1" applyBorder="1" applyAlignment="1">
      <alignment horizontal="center"/>
    </xf>
    <xf numFmtId="10" fontId="45" fillId="0" borderId="7" xfId="16" applyNumberFormat="1" applyFont="1" applyBorder="1" applyAlignment="1" applyProtection="1">
      <alignment horizontal="center"/>
    </xf>
    <xf numFmtId="10" fontId="45" fillId="0" borderId="0" xfId="16" applyNumberFormat="1" applyFont="1" applyAlignment="1" applyProtection="1">
      <alignment horizontal="center"/>
    </xf>
    <xf numFmtId="9" fontId="45" fillId="0" borderId="0" xfId="16" applyFont="1"/>
    <xf numFmtId="10" fontId="45" fillId="0" borderId="0" xfId="16" applyNumberFormat="1" applyFont="1"/>
    <xf numFmtId="10" fontId="45" fillId="0" borderId="0" xfId="16" applyNumberFormat="1" applyFont="1" applyBorder="1" applyAlignment="1" applyProtection="1">
      <alignment horizontal="center"/>
    </xf>
    <xf numFmtId="165" fontId="0" fillId="0" borderId="0" xfId="37" applyFont="1"/>
    <xf numFmtId="0" fontId="42" fillId="9" borderId="0" xfId="0" applyFont="1" applyFill="1" applyAlignment="1">
      <alignment horizontal="center"/>
    </xf>
    <xf numFmtId="165" fontId="42" fillId="9" borderId="0" xfId="37" applyFont="1" applyFill="1" applyAlignment="1">
      <alignment horizontal="center"/>
    </xf>
    <xf numFmtId="0" fontId="54" fillId="0" borderId="0" xfId="0" applyFont="1"/>
    <xf numFmtId="0" fontId="55" fillId="0" borderId="0" xfId="0" applyFont="1" applyAlignment="1">
      <alignment horizontal="center"/>
    </xf>
    <xf numFmtId="0" fontId="54" fillId="0" borderId="0" xfId="0" applyFont="1" applyAlignment="1">
      <alignment horizontal="center"/>
    </xf>
    <xf numFmtId="0" fontId="55" fillId="0" borderId="25" xfId="0" applyFont="1" applyBorder="1" applyAlignment="1">
      <alignment horizontal="left" vertical="top"/>
    </xf>
    <xf numFmtId="0" fontId="55" fillId="0" borderId="28" xfId="0" applyFont="1" applyBorder="1" applyAlignment="1">
      <alignment horizontal="left" vertical="top"/>
    </xf>
    <xf numFmtId="0" fontId="54" fillId="0" borderId="28" xfId="0" applyFont="1" applyBorder="1" applyAlignment="1">
      <alignment horizontal="center" vertical="top"/>
    </xf>
    <xf numFmtId="0" fontId="58" fillId="0" borderId="0" xfId="0" applyFont="1"/>
    <xf numFmtId="0" fontId="59" fillId="0" borderId="0" xfId="0" applyFont="1"/>
    <xf numFmtId="0" fontId="56" fillId="0" borderId="29" xfId="0" applyFont="1" applyBorder="1"/>
    <xf numFmtId="10" fontId="62" fillId="0" borderId="29" xfId="0" applyNumberFormat="1" applyFont="1" applyBorder="1" applyAlignment="1">
      <alignment horizontal="center" vertical="center" wrapText="1"/>
    </xf>
    <xf numFmtId="0" fontId="63" fillId="9" borderId="37" xfId="36" applyFont="1" applyFill="1" applyBorder="1" applyAlignment="1">
      <alignment horizontal="center" vertical="center" wrapText="1"/>
    </xf>
    <xf numFmtId="0" fontId="63" fillId="9" borderId="38" xfId="36" applyFont="1" applyFill="1" applyBorder="1" applyAlignment="1">
      <alignment horizontal="center" vertical="center" wrapText="1"/>
    </xf>
    <xf numFmtId="0" fontId="63" fillId="9" borderId="39" xfId="36" applyFont="1" applyFill="1" applyBorder="1" applyAlignment="1">
      <alignment horizontal="center" vertical="center" wrapText="1"/>
    </xf>
    <xf numFmtId="0" fontId="64" fillId="0" borderId="0" xfId="36" applyFont="1" applyAlignment="1">
      <alignment horizontal="left" vertical="center" wrapText="1"/>
    </xf>
    <xf numFmtId="0" fontId="64" fillId="0" borderId="0" xfId="36" applyFont="1" applyAlignment="1">
      <alignment horizontal="center" vertical="center"/>
    </xf>
    <xf numFmtId="2" fontId="64" fillId="0" borderId="29" xfId="36" applyNumberFormat="1" applyFont="1" applyBorder="1" applyAlignment="1">
      <alignment horizontal="center" vertical="center" wrapText="1"/>
    </xf>
    <xf numFmtId="0" fontId="64" fillId="3" borderId="0" xfId="36" applyFont="1" applyFill="1" applyAlignment="1">
      <alignment horizontal="left" vertical="center" wrapText="1"/>
    </xf>
    <xf numFmtId="0" fontId="64" fillId="3" borderId="0" xfId="36" applyFont="1" applyFill="1" applyAlignment="1">
      <alignment horizontal="center" vertical="center"/>
    </xf>
    <xf numFmtId="2" fontId="64" fillId="3" borderId="29" xfId="36" applyNumberFormat="1" applyFont="1" applyFill="1" applyBorder="1" applyAlignment="1">
      <alignment horizontal="center" vertical="center" wrapText="1"/>
    </xf>
    <xf numFmtId="0" fontId="65" fillId="0" borderId="0" xfId="0" applyFont="1" applyAlignment="1">
      <alignment vertical="center"/>
    </xf>
    <xf numFmtId="0" fontId="65" fillId="0" borderId="0" xfId="0" applyFont="1"/>
    <xf numFmtId="0" fontId="65" fillId="0" borderId="0" xfId="0" applyFont="1" applyAlignment="1">
      <alignment horizontal="center"/>
    </xf>
    <xf numFmtId="0" fontId="65" fillId="0" borderId="0" xfId="0" applyFont="1" applyAlignment="1">
      <alignment horizontal="center" vertical="center"/>
    </xf>
    <xf numFmtId="0" fontId="65" fillId="0" borderId="0" xfId="0" applyFont="1" applyAlignment="1">
      <alignment horizontal="center" vertical="center" wrapText="1"/>
    </xf>
    <xf numFmtId="0" fontId="65" fillId="0" borderId="0" xfId="0" applyFont="1" applyAlignment="1">
      <alignment vertical="center" wrapText="1"/>
    </xf>
    <xf numFmtId="0" fontId="67" fillId="0" borderId="26" xfId="0" applyFont="1" applyBorder="1" applyAlignment="1">
      <alignment horizontal="left"/>
    </xf>
    <xf numFmtId="0" fontId="66" fillId="0" borderId="26" xfId="0" applyFont="1" applyBorder="1" applyAlignment="1">
      <alignment horizontal="center"/>
    </xf>
    <xf numFmtId="0" fontId="65" fillId="0" borderId="26" xfId="0" applyFont="1" applyBorder="1" applyAlignment="1">
      <alignment horizontal="center"/>
    </xf>
    <xf numFmtId="0" fontId="65" fillId="0" borderId="27" xfId="0" applyFont="1" applyBorder="1" applyAlignment="1">
      <alignment horizontal="center" vertical="center"/>
    </xf>
    <xf numFmtId="0" fontId="67" fillId="0" borderId="0" xfId="0" applyFont="1" applyAlignment="1">
      <alignment horizontal="left"/>
    </xf>
    <xf numFmtId="0" fontId="66" fillId="0" borderId="0" xfId="0" applyFont="1" applyAlignment="1">
      <alignment horizontal="center" wrapText="1"/>
    </xf>
    <xf numFmtId="0" fontId="65" fillId="0" borderId="29" xfId="0" applyFont="1" applyBorder="1" applyAlignment="1">
      <alignment horizontal="center" vertical="center"/>
    </xf>
    <xf numFmtId="0" fontId="68" fillId="0" borderId="0" xfId="0" applyFont="1"/>
    <xf numFmtId="0" fontId="68" fillId="0" borderId="0" xfId="0" applyFont="1" applyAlignment="1">
      <alignment horizontal="center"/>
    </xf>
    <xf numFmtId="0" fontId="65" fillId="0" borderId="28" xfId="0" applyFont="1" applyBorder="1" applyAlignment="1">
      <alignment horizontal="center" vertical="top"/>
    </xf>
    <xf numFmtId="0" fontId="68" fillId="0" borderId="29" xfId="0" applyFont="1" applyBorder="1" applyAlignment="1">
      <alignment horizontal="center"/>
    </xf>
    <xf numFmtId="0" fontId="69" fillId="11" borderId="0" xfId="0" applyFont="1" applyFill="1" applyAlignment="1">
      <alignment horizontal="center" vertical="center" wrapText="1"/>
    </xf>
    <xf numFmtId="0" fontId="69" fillId="0" borderId="28" xfId="0" applyFont="1" applyBorder="1" applyAlignment="1">
      <alignment horizontal="center" vertical="center" wrapText="1"/>
    </xf>
    <xf numFmtId="0" fontId="69" fillId="0" borderId="0" xfId="0" applyFont="1" applyAlignment="1">
      <alignment horizontal="center" vertical="center" wrapText="1"/>
    </xf>
    <xf numFmtId="0" fontId="69" fillId="0" borderId="29" xfId="0" applyFont="1" applyBorder="1" applyAlignment="1">
      <alignment horizontal="center" vertical="center" wrapText="1"/>
    </xf>
    <xf numFmtId="0" fontId="70" fillId="0" borderId="0" xfId="0" applyFont="1" applyAlignment="1">
      <alignment horizontal="center" vertical="center" wrapText="1"/>
    </xf>
    <xf numFmtId="0" fontId="69" fillId="9" borderId="41" xfId="0" applyFont="1" applyFill="1" applyBorder="1" applyAlignment="1">
      <alignment vertical="center" wrapText="1"/>
    </xf>
    <xf numFmtId="0" fontId="65" fillId="0" borderId="0" xfId="0" applyFont="1" applyAlignment="1">
      <alignment horizontal="center" vertical="center" shrinkToFit="1"/>
    </xf>
    <xf numFmtId="0" fontId="70" fillId="10" borderId="45" xfId="0" applyFont="1" applyFill="1" applyBorder="1" applyAlignment="1">
      <alignment horizontal="center" vertical="center" wrapText="1"/>
    </xf>
    <xf numFmtId="0" fontId="70" fillId="10" borderId="16" xfId="0" applyFont="1" applyFill="1" applyBorder="1" applyAlignment="1">
      <alignment vertical="center" wrapText="1"/>
    </xf>
    <xf numFmtId="0" fontId="70" fillId="10" borderId="46" xfId="0" applyFont="1" applyFill="1" applyBorder="1" applyAlignment="1">
      <alignment vertical="center" wrapText="1"/>
    </xf>
    <xf numFmtId="0" fontId="61" fillId="0" borderId="7" xfId="0" applyFont="1" applyBorder="1" applyAlignment="1">
      <alignment vertical="center" wrapText="1"/>
    </xf>
    <xf numFmtId="0" fontId="71" fillId="0" borderId="28" xfId="0" applyFont="1" applyBorder="1" applyAlignment="1">
      <alignment horizontal="left" vertical="top"/>
    </xf>
    <xf numFmtId="0" fontId="30" fillId="9" borderId="38" xfId="36" applyFont="1" applyFill="1" applyBorder="1" applyAlignment="1">
      <alignment horizontal="center" vertical="center" wrapText="1"/>
    </xf>
    <xf numFmtId="0" fontId="72" fillId="7" borderId="28" xfId="1" applyFont="1" applyFill="1" applyBorder="1" applyAlignment="1">
      <alignment horizontal="center" vertical="center" wrapText="1"/>
    </xf>
    <xf numFmtId="0" fontId="25" fillId="0" borderId="27" xfId="0" applyFont="1" applyBorder="1" applyAlignment="1">
      <alignment horizontal="center"/>
    </xf>
    <xf numFmtId="0" fontId="25" fillId="0" borderId="29" xfId="0" applyFont="1" applyBorder="1" applyAlignment="1">
      <alignment horizontal="center"/>
    </xf>
    <xf numFmtId="0" fontId="15" fillId="0" borderId="32" xfId="0" applyFont="1" applyBorder="1" applyAlignment="1">
      <alignment horizontal="center"/>
    </xf>
    <xf numFmtId="165" fontId="0" fillId="0" borderId="15" xfId="37" applyFont="1" applyFill="1" applyBorder="1" applyAlignment="1">
      <alignment horizontal="center" vertical="center"/>
    </xf>
    <xf numFmtId="43" fontId="4" fillId="0" borderId="73" xfId="62" applyFont="1" applyFill="1" applyBorder="1"/>
    <xf numFmtId="0" fontId="1" fillId="0" borderId="74" xfId="0" applyFont="1" applyBorder="1"/>
    <xf numFmtId="0" fontId="65" fillId="2" borderId="0" xfId="0" applyFont="1" applyFill="1" applyAlignment="1">
      <alignment horizontal="center" vertical="center" shrinkToFit="1"/>
    </xf>
    <xf numFmtId="0" fontId="0" fillId="0" borderId="0" xfId="0" applyAlignment="1">
      <alignment horizontal="left" vertical="top"/>
    </xf>
    <xf numFmtId="0" fontId="23" fillId="3" borderId="0" xfId="36" applyFont="1" applyFill="1" applyAlignment="1">
      <alignment horizontal="left" vertical="center" wrapText="1"/>
    </xf>
    <xf numFmtId="0" fontId="30" fillId="9" borderId="0" xfId="36" applyFont="1" applyFill="1" applyAlignment="1">
      <alignment horizontal="center" vertical="center" wrapText="1"/>
    </xf>
    <xf numFmtId="0" fontId="23" fillId="3" borderId="28" xfId="36" applyFont="1" applyFill="1" applyBorder="1" applyAlignment="1">
      <alignment horizontal="center" vertical="center" wrapText="1"/>
    </xf>
    <xf numFmtId="17" fontId="0" fillId="0" borderId="0" xfId="0" applyNumberFormat="1"/>
    <xf numFmtId="0" fontId="38" fillId="0" borderId="16" xfId="0" applyFont="1" applyBorder="1" applyAlignment="1">
      <alignment horizontal="center" vertical="center" wrapText="1"/>
    </xf>
    <xf numFmtId="0" fontId="68" fillId="2" borderId="45" xfId="0" applyFont="1" applyFill="1" applyBorder="1" applyAlignment="1">
      <alignment horizontal="center" vertical="center" wrapText="1"/>
    </xf>
    <xf numFmtId="0" fontId="68" fillId="2" borderId="46" xfId="0" applyFont="1" applyFill="1" applyBorder="1" applyAlignment="1">
      <alignment horizontal="center" vertical="center" wrapText="1"/>
    </xf>
    <xf numFmtId="0" fontId="38" fillId="0" borderId="0" xfId="0" applyFont="1" applyAlignment="1">
      <alignment horizontal="center" vertical="center" shrinkToFit="1"/>
    </xf>
    <xf numFmtId="0" fontId="23" fillId="0" borderId="0" xfId="36" applyFont="1" applyAlignment="1">
      <alignment horizontal="center" vertical="center"/>
    </xf>
    <xf numFmtId="0" fontId="23" fillId="0" borderId="28" xfId="36" applyFont="1" applyBorder="1" applyAlignment="1">
      <alignment horizontal="center" vertical="center" wrapText="1"/>
    </xf>
    <xf numFmtId="0" fontId="75" fillId="0" borderId="0" xfId="0" applyFont="1"/>
    <xf numFmtId="0" fontId="0" fillId="0" borderId="0" xfId="0" applyAlignment="1">
      <alignment vertical="center" wrapText="1"/>
    </xf>
    <xf numFmtId="0" fontId="1" fillId="2" borderId="16" xfId="0" applyFont="1" applyFill="1" applyBorder="1" applyAlignment="1">
      <alignment vertical="center" wrapText="1"/>
    </xf>
    <xf numFmtId="0" fontId="1" fillId="0" borderId="45" xfId="0" applyFont="1" applyBorder="1" applyAlignment="1">
      <alignment horizontal="center" vertical="center" shrinkToFit="1"/>
    </xf>
    <xf numFmtId="0" fontId="1" fillId="0" borderId="16" xfId="0" applyFont="1" applyBorder="1" applyAlignment="1">
      <alignment horizontal="center" vertical="center"/>
    </xf>
    <xf numFmtId="0" fontId="4" fillId="0" borderId="16" xfId="0" applyFont="1" applyBorder="1" applyAlignment="1">
      <alignment horizontal="center" vertical="center"/>
    </xf>
    <xf numFmtId="4" fontId="1" fillId="0" borderId="16" xfId="0" applyNumberFormat="1" applyFont="1" applyBorder="1" applyAlignment="1">
      <alignment horizontal="right" vertical="center"/>
    </xf>
    <xf numFmtId="4" fontId="1" fillId="0" borderId="46" xfId="0" applyNumberFormat="1" applyFont="1" applyBorder="1" applyAlignment="1">
      <alignment horizontal="right" vertical="center"/>
    </xf>
    <xf numFmtId="0" fontId="3" fillId="0" borderId="26" xfId="0" applyFont="1" applyBorder="1" applyAlignment="1">
      <alignment horizontal="center" vertical="center"/>
    </xf>
    <xf numFmtId="0" fontId="3" fillId="0" borderId="0" xfId="0" applyFont="1" applyAlignment="1">
      <alignment horizontal="center" vertical="center" wrapText="1"/>
    </xf>
    <xf numFmtId="0" fontId="0" fillId="0" borderId="28" xfId="0" applyBorder="1" applyAlignment="1">
      <alignment horizontal="center"/>
    </xf>
    <xf numFmtId="183" fontId="0" fillId="0" borderId="29" xfId="0" applyNumberFormat="1" applyBorder="1" applyAlignment="1">
      <alignment horizontal="center"/>
    </xf>
    <xf numFmtId="0" fontId="1" fillId="0" borderId="30" xfId="0" applyFont="1" applyBorder="1" applyAlignment="1">
      <alignment horizontal="center"/>
    </xf>
    <xf numFmtId="183" fontId="0" fillId="0" borderId="32" xfId="0" applyNumberFormat="1" applyBorder="1" applyAlignment="1">
      <alignment horizontal="center"/>
    </xf>
    <xf numFmtId="0" fontId="23" fillId="0" borderId="0" xfId="36" applyFont="1" applyAlignment="1">
      <alignment horizontal="left" vertical="center" wrapText="1"/>
    </xf>
    <xf numFmtId="0" fontId="23" fillId="0" borderId="29" xfId="36" applyFont="1" applyBorder="1" applyAlignment="1">
      <alignment horizontal="center" vertical="center"/>
    </xf>
    <xf numFmtId="0" fontId="23" fillId="3" borderId="31" xfId="36" applyFont="1" applyFill="1" applyBorder="1" applyAlignment="1">
      <alignment horizontal="left" vertical="center" wrapText="1"/>
    </xf>
    <xf numFmtId="0" fontId="23" fillId="3" borderId="31" xfId="36" applyFont="1" applyFill="1" applyBorder="1" applyAlignment="1">
      <alignment horizontal="center" vertical="center"/>
    </xf>
    <xf numFmtId="0" fontId="23" fillId="3" borderId="32" xfId="36" applyFont="1" applyFill="1" applyBorder="1" applyAlignment="1">
      <alignment horizontal="center" vertical="center"/>
    </xf>
    <xf numFmtId="0" fontId="54" fillId="0" borderId="0" xfId="0" applyFont="1" applyAlignment="1">
      <alignment shrinkToFit="1"/>
    </xf>
    <xf numFmtId="0" fontId="57" fillId="0" borderId="26" xfId="0" applyFont="1" applyBorder="1" applyAlignment="1">
      <alignment shrinkToFit="1"/>
    </xf>
    <xf numFmtId="0" fontId="22" fillId="0" borderId="0" xfId="0" applyFont="1" applyAlignment="1">
      <alignment shrinkToFit="1"/>
    </xf>
    <xf numFmtId="0" fontId="57" fillId="0" borderId="0" xfId="0" applyFont="1" applyAlignment="1">
      <alignment shrinkToFit="1"/>
    </xf>
    <xf numFmtId="0" fontId="59" fillId="0" borderId="0" xfId="0" applyFont="1" applyAlignment="1">
      <alignment shrinkToFit="1"/>
    </xf>
    <xf numFmtId="0" fontId="63" fillId="9" borderId="38" xfId="36" applyFont="1" applyFill="1" applyBorder="1" applyAlignment="1">
      <alignment horizontal="center" vertical="center" shrinkToFit="1"/>
    </xf>
    <xf numFmtId="0" fontId="30" fillId="9" borderId="38" xfId="36" applyFont="1" applyFill="1" applyBorder="1" applyAlignment="1">
      <alignment horizontal="center" vertical="center" shrinkToFit="1"/>
    </xf>
    <xf numFmtId="4" fontId="2" fillId="0" borderId="27" xfId="0" applyNumberFormat="1" applyFont="1" applyBorder="1" applyAlignment="1">
      <alignment horizontal="center"/>
    </xf>
    <xf numFmtId="0" fontId="3" fillId="0" borderId="29" xfId="0" applyFont="1" applyBorder="1"/>
    <xf numFmtId="4" fontId="0" fillId="0" borderId="29" xfId="0" applyNumberFormat="1" applyBorder="1" applyAlignment="1">
      <alignment horizontal="center"/>
    </xf>
    <xf numFmtId="10" fontId="1" fillId="0" borderId="29" xfId="5" applyNumberFormat="1" applyFont="1" applyBorder="1" applyAlignment="1">
      <alignment horizontal="center"/>
    </xf>
    <xf numFmtId="10" fontId="1" fillId="0" borderId="29" xfId="0" applyNumberFormat="1" applyFont="1" applyBorder="1" applyAlignment="1">
      <alignment horizontal="center"/>
    </xf>
    <xf numFmtId="2" fontId="38" fillId="0" borderId="16" xfId="0" applyNumberFormat="1" applyFont="1" applyBorder="1" applyAlignment="1">
      <alignment horizontal="center" vertical="center" wrapText="1"/>
    </xf>
    <xf numFmtId="0" fontId="24" fillId="0" borderId="28" xfId="0" applyFont="1" applyBorder="1" applyAlignment="1">
      <alignment horizontal="center"/>
    </xf>
    <xf numFmtId="0" fontId="24" fillId="0" borderId="0" xfId="0" applyFont="1" applyAlignment="1">
      <alignment horizontal="center"/>
    </xf>
    <xf numFmtId="0" fontId="24" fillId="0" borderId="29" xfId="0" applyFont="1" applyBorder="1" applyAlignment="1">
      <alignment horizontal="center"/>
    </xf>
    <xf numFmtId="0" fontId="38" fillId="0" borderId="16" xfId="0" applyFont="1" applyBorder="1" applyAlignment="1">
      <alignment vertical="center" wrapText="1"/>
    </xf>
    <xf numFmtId="0" fontId="0" fillId="2" borderId="16" xfId="0" applyFill="1" applyBorder="1" applyAlignment="1">
      <alignment horizontal="center" vertical="center" wrapText="1"/>
    </xf>
    <xf numFmtId="0" fontId="40" fillId="10" borderId="16" xfId="0" applyFont="1" applyFill="1" applyBorder="1" applyAlignment="1">
      <alignment horizontal="center" vertical="center" wrapText="1"/>
    </xf>
    <xf numFmtId="0" fontId="14" fillId="0" borderId="0" xfId="0" applyFont="1"/>
    <xf numFmtId="0" fontId="14" fillId="0" borderId="0" xfId="0" applyFont="1" applyAlignment="1">
      <alignment horizontal="center" vertical="center"/>
    </xf>
    <xf numFmtId="0" fontId="23" fillId="0" borderId="0" xfId="36" applyFont="1" applyAlignment="1">
      <alignment horizontal="center" vertical="center" wrapText="1"/>
    </xf>
    <xf numFmtId="0" fontId="42" fillId="0" borderId="0" xfId="0" applyFont="1" applyAlignment="1">
      <alignment horizontal="center" vertical="center"/>
    </xf>
    <xf numFmtId="0" fontId="23" fillId="3" borderId="0" xfId="36" applyFont="1" applyFill="1" applyAlignment="1">
      <alignment horizontal="center" vertical="center" wrapText="1"/>
    </xf>
    <xf numFmtId="0" fontId="3" fillId="0" borderId="0" xfId="0" applyFont="1" applyAlignment="1">
      <alignment horizontal="center" vertical="center"/>
    </xf>
    <xf numFmtId="10" fontId="42" fillId="0" borderId="0" xfId="0" applyNumberFormat="1" applyFont="1" applyAlignment="1">
      <alignment horizontal="center" vertical="center"/>
    </xf>
    <xf numFmtId="0" fontId="7" fillId="0" borderId="25" xfId="1" applyFont="1" applyBorder="1" applyAlignment="1">
      <alignment vertical="top"/>
    </xf>
    <xf numFmtId="0" fontId="7" fillId="0" borderId="26" xfId="1" applyFont="1" applyBorder="1" applyAlignment="1">
      <alignment vertical="top"/>
    </xf>
    <xf numFmtId="0" fontId="8" fillId="0" borderId="26" xfId="1" applyFont="1" applyBorder="1" applyAlignment="1">
      <alignment vertical="top"/>
    </xf>
    <xf numFmtId="0" fontId="5" fillId="0" borderId="26" xfId="1" applyBorder="1" applyAlignment="1">
      <alignment vertical="top" wrapText="1"/>
    </xf>
    <xf numFmtId="0" fontId="5" fillId="0" borderId="27" xfId="1" applyBorder="1" applyAlignment="1">
      <alignment vertical="top" wrapText="1"/>
    </xf>
    <xf numFmtId="0" fontId="7" fillId="0" borderId="28" xfId="1" applyFont="1" applyBorder="1" applyAlignment="1">
      <alignment vertical="top"/>
    </xf>
    <xf numFmtId="0" fontId="8" fillId="0" borderId="0" xfId="1" applyFont="1" applyAlignment="1">
      <alignment vertical="top"/>
    </xf>
    <xf numFmtId="0" fontId="8" fillId="0" borderId="0" xfId="1" applyFont="1" applyAlignment="1">
      <alignment vertical="top" wrapText="1"/>
    </xf>
    <xf numFmtId="0" fontId="8" fillId="0" borderId="29" xfId="1" applyFont="1" applyBorder="1" applyAlignment="1">
      <alignment vertical="top" wrapText="1"/>
    </xf>
    <xf numFmtId="0" fontId="7" fillId="0" borderId="29" xfId="1" applyFont="1" applyBorder="1" applyAlignment="1">
      <alignment vertical="top"/>
    </xf>
    <xf numFmtId="0" fontId="7" fillId="0" borderId="28" xfId="0" applyFont="1" applyBorder="1" applyAlignment="1">
      <alignment vertical="top"/>
    </xf>
    <xf numFmtId="0" fontId="7" fillId="0" borderId="29" xfId="0" applyFont="1" applyBorder="1" applyAlignment="1">
      <alignment vertical="top"/>
    </xf>
    <xf numFmtId="0" fontId="9" fillId="0" borderId="28" xfId="0" applyFont="1" applyBorder="1" applyAlignment="1">
      <alignment vertical="top"/>
    </xf>
    <xf numFmtId="0" fontId="9" fillId="0" borderId="29" xfId="0" applyFont="1" applyBorder="1" applyAlignment="1">
      <alignment vertical="top"/>
    </xf>
    <xf numFmtId="0" fontId="10" fillId="0" borderId="0" xfId="1" applyFont="1" applyAlignment="1">
      <alignment vertical="top"/>
    </xf>
    <xf numFmtId="0" fontId="7" fillId="0" borderId="0" xfId="1" applyFont="1" applyAlignment="1">
      <alignment horizontal="center" vertical="top"/>
    </xf>
    <xf numFmtId="0" fontId="10" fillId="0" borderId="50" xfId="1" applyFont="1" applyBorder="1" applyAlignment="1">
      <alignment horizontal="left" vertical="center"/>
    </xf>
    <xf numFmtId="0" fontId="7" fillId="0" borderId="0" xfId="1" applyFont="1" applyAlignment="1">
      <alignment horizontal="left" vertical="top"/>
    </xf>
    <xf numFmtId="0" fontId="7" fillId="0" borderId="54" xfId="1" applyFont="1" applyBorder="1" applyAlignment="1">
      <alignment vertical="top"/>
    </xf>
    <xf numFmtId="0" fontId="7" fillId="0" borderId="55" xfId="1" applyFont="1" applyBorder="1" applyAlignment="1">
      <alignment vertical="top"/>
    </xf>
    <xf numFmtId="0" fontId="7" fillId="0" borderId="67" xfId="1" applyFont="1" applyBorder="1" applyAlignment="1">
      <alignment vertical="top"/>
    </xf>
    <xf numFmtId="0" fontId="7" fillId="0" borderId="28" xfId="1" applyFont="1" applyBorder="1" applyAlignment="1" applyProtection="1">
      <alignment horizontal="left"/>
      <protection locked="0"/>
    </xf>
    <xf numFmtId="0" fontId="7" fillId="0" borderId="30" xfId="1" applyFont="1" applyBorder="1" applyAlignment="1" applyProtection="1">
      <alignment horizontal="left"/>
      <protection locked="0"/>
    </xf>
    <xf numFmtId="0" fontId="7" fillId="0" borderId="31" xfId="1" applyFont="1" applyBorder="1"/>
    <xf numFmtId="0" fontId="7" fillId="0" borderId="31" xfId="4" applyBorder="1" applyAlignment="1">
      <alignment vertical="top"/>
    </xf>
    <xf numFmtId="0" fontId="7" fillId="0" borderId="31" xfId="1" applyFont="1" applyBorder="1" applyAlignment="1" applyProtection="1">
      <alignment horizontal="left"/>
      <protection locked="0"/>
    </xf>
    <xf numFmtId="0" fontId="7" fillId="0" borderId="31" xfId="4" applyBorder="1" applyAlignment="1" applyProtection="1">
      <alignment horizontal="left"/>
      <protection locked="0"/>
    </xf>
    <xf numFmtId="184" fontId="23" fillId="0" borderId="0" xfId="36" applyNumberFormat="1" applyFont="1" applyAlignment="1">
      <alignment horizontal="center" vertical="center" wrapText="1"/>
    </xf>
    <xf numFmtId="184" fontId="23" fillId="3" borderId="0" xfId="36" applyNumberFormat="1" applyFont="1" applyFill="1" applyAlignment="1">
      <alignment horizontal="center" vertical="center" wrapText="1"/>
    </xf>
    <xf numFmtId="0" fontId="34" fillId="0" borderId="0" xfId="0" applyFont="1" applyAlignment="1">
      <alignment horizontal="center" vertical="center" wrapText="1"/>
    </xf>
    <xf numFmtId="0" fontId="34" fillId="0" borderId="0" xfId="0" applyFont="1" applyAlignment="1">
      <alignment horizontal="left" vertical="center" wrapText="1"/>
    </xf>
    <xf numFmtId="43" fontId="45" fillId="0" borderId="6" xfId="22" applyFont="1" applyBorder="1" applyProtection="1">
      <protection locked="0"/>
    </xf>
    <xf numFmtId="43" fontId="50" fillId="0" borderId="6" xfId="22" applyFont="1" applyBorder="1" applyProtection="1"/>
    <xf numFmtId="43" fontId="50" fillId="0" borderId="11" xfId="22" applyFont="1" applyBorder="1" applyProtection="1"/>
    <xf numFmtId="10" fontId="50" fillId="0" borderId="6" xfId="16" applyNumberFormat="1" applyFont="1" applyBorder="1" applyProtection="1">
      <protection hidden="1"/>
    </xf>
    <xf numFmtId="10" fontId="50" fillId="0" borderId="11" xfId="16" applyNumberFormat="1" applyFont="1" applyBorder="1" applyProtection="1">
      <protection hidden="1"/>
    </xf>
    <xf numFmtId="165" fontId="7" fillId="0" borderId="0" xfId="1" applyNumberFormat="1" applyFont="1" applyAlignment="1">
      <alignment vertical="top"/>
    </xf>
    <xf numFmtId="0" fontId="0" fillId="0" borderId="16" xfId="0" applyBorder="1" applyAlignment="1">
      <alignment horizontal="center" vertical="center" wrapText="1"/>
    </xf>
    <xf numFmtId="0" fontId="45" fillId="0" borderId="25" xfId="1" applyFont="1" applyBorder="1" applyProtection="1">
      <protection hidden="1"/>
    </xf>
    <xf numFmtId="0" fontId="46" fillId="0" borderId="26" xfId="1" applyFont="1" applyBorder="1" applyAlignment="1" applyProtection="1">
      <alignment horizontal="center" vertical="center"/>
      <protection hidden="1"/>
    </xf>
    <xf numFmtId="9" fontId="45" fillId="0" borderId="26" xfId="16" applyFont="1" applyBorder="1" applyProtection="1"/>
    <xf numFmtId="0" fontId="45" fillId="0" borderId="26" xfId="1" applyFont="1" applyBorder="1" applyAlignment="1" applyProtection="1">
      <alignment horizontal="left" vertical="top"/>
      <protection hidden="1"/>
    </xf>
    <xf numFmtId="10" fontId="46" fillId="0" borderId="26" xfId="16" applyNumberFormat="1" applyFont="1" applyBorder="1" applyAlignment="1" applyProtection="1">
      <alignment horizontal="left" vertical="top"/>
      <protection hidden="1"/>
    </xf>
    <xf numFmtId="10" fontId="45" fillId="0" borderId="26" xfId="16" applyNumberFormat="1" applyFont="1" applyBorder="1" applyProtection="1">
      <protection hidden="1"/>
    </xf>
    <xf numFmtId="0" fontId="45" fillId="0" borderId="26" xfId="1" applyFont="1" applyBorder="1" applyProtection="1">
      <protection hidden="1"/>
    </xf>
    <xf numFmtId="10" fontId="45" fillId="0" borderId="27" xfId="16" applyNumberFormat="1" applyFont="1" applyBorder="1" applyProtection="1">
      <protection hidden="1"/>
    </xf>
    <xf numFmtId="0" fontId="45" fillId="0" borderId="28" xfId="1" applyFont="1" applyBorder="1" applyProtection="1">
      <protection hidden="1"/>
    </xf>
    <xf numFmtId="10" fontId="45" fillId="0" borderId="29" xfId="16" applyNumberFormat="1" applyFont="1" applyBorder="1" applyProtection="1">
      <protection hidden="1"/>
    </xf>
    <xf numFmtId="0" fontId="45" fillId="0" borderId="28" xfId="1" applyFont="1" applyBorder="1" applyAlignment="1">
      <alignment vertical="top"/>
    </xf>
    <xf numFmtId="10" fontId="49" fillId="0" borderId="29" xfId="0" applyNumberFormat="1" applyFont="1" applyBorder="1" applyAlignment="1">
      <alignment vertical="top"/>
    </xf>
    <xf numFmtId="0" fontId="50" fillId="0" borderId="28" xfId="1" applyFont="1" applyBorder="1"/>
    <xf numFmtId="10" fontId="50" fillId="0" borderId="29" xfId="16" applyNumberFormat="1" applyFont="1" applyFill="1" applyBorder="1" applyAlignment="1" applyProtection="1">
      <alignment vertical="top"/>
    </xf>
    <xf numFmtId="10" fontId="45" fillId="0" borderId="29" xfId="16" applyNumberFormat="1" applyFont="1" applyFill="1" applyBorder="1" applyAlignment="1" applyProtection="1">
      <alignment vertical="top"/>
    </xf>
    <xf numFmtId="10" fontId="45" fillId="0" borderId="29" xfId="16" applyNumberFormat="1" applyFont="1" applyBorder="1" applyProtection="1"/>
    <xf numFmtId="0" fontId="50" fillId="0" borderId="28" xfId="1" applyFont="1" applyBorder="1" applyAlignment="1">
      <alignment vertical="center"/>
    </xf>
    <xf numFmtId="10" fontId="50" fillId="0" borderId="29" xfId="16" applyNumberFormat="1" applyFont="1" applyBorder="1" applyProtection="1">
      <protection hidden="1"/>
    </xf>
    <xf numFmtId="0" fontId="50" fillId="0" borderId="77" xfId="1" applyFont="1" applyBorder="1"/>
    <xf numFmtId="10" fontId="50" fillId="0" borderId="64" xfId="16" applyNumberFormat="1" applyFont="1" applyBorder="1" applyProtection="1">
      <protection hidden="1"/>
    </xf>
    <xf numFmtId="0" fontId="45" fillId="0" borderId="75" xfId="1" applyFont="1" applyBorder="1" applyAlignment="1">
      <alignment horizontal="center"/>
    </xf>
    <xf numFmtId="10" fontId="45" fillId="0" borderId="64" xfId="16" applyNumberFormat="1" applyFont="1" applyBorder="1" applyProtection="1">
      <protection hidden="1"/>
    </xf>
    <xf numFmtId="10" fontId="46" fillId="7" borderId="64" xfId="16" applyNumberFormat="1" applyFont="1" applyFill="1" applyBorder="1" applyProtection="1">
      <protection hidden="1"/>
    </xf>
    <xf numFmtId="0" fontId="45" fillId="0" borderId="28" xfId="1" applyFont="1" applyBorder="1"/>
    <xf numFmtId="0" fontId="45" fillId="0" borderId="28" xfId="1" applyFont="1" applyBorder="1" applyAlignment="1">
      <alignment horizontal="left"/>
    </xf>
    <xf numFmtId="10" fontId="45" fillId="0" borderId="29" xfId="16" applyNumberFormat="1" applyFont="1" applyBorder="1" applyAlignment="1" applyProtection="1">
      <alignment horizontal="center"/>
    </xf>
    <xf numFmtId="9" fontId="45" fillId="0" borderId="0" xfId="16" applyFont="1" applyBorder="1"/>
    <xf numFmtId="10" fontId="45" fillId="0" borderId="0" xfId="16" applyNumberFormat="1" applyFont="1" applyBorder="1"/>
    <xf numFmtId="10" fontId="45" fillId="0" borderId="29" xfId="16" applyNumberFormat="1" applyFont="1" applyBorder="1"/>
    <xf numFmtId="43" fontId="50" fillId="0" borderId="0" xfId="22" applyFont="1" applyBorder="1" applyProtection="1"/>
    <xf numFmtId="0" fontId="4" fillId="0" borderId="16" xfId="1" applyFont="1" applyBorder="1" applyAlignment="1">
      <alignment horizontal="center" vertical="center" wrapText="1"/>
    </xf>
    <xf numFmtId="0" fontId="4" fillId="0" borderId="18" xfId="1" applyFont="1" applyBorder="1" applyAlignment="1">
      <alignment horizontal="center" vertical="center"/>
    </xf>
    <xf numFmtId="0" fontId="4" fillId="0" borderId="45" xfId="1" applyFont="1" applyBorder="1" applyAlignment="1">
      <alignment horizontal="center" vertical="center"/>
    </xf>
    <xf numFmtId="0" fontId="4" fillId="0" borderId="16" xfId="1" applyFont="1" applyBorder="1" applyAlignment="1">
      <alignment horizontal="center" vertical="center"/>
    </xf>
    <xf numFmtId="0" fontId="34" fillId="0" borderId="0" xfId="0" applyFont="1" applyAlignment="1">
      <alignment vertical="center" wrapText="1"/>
    </xf>
    <xf numFmtId="0" fontId="100" fillId="0" borderId="4" xfId="13" applyFont="1" applyBorder="1" applyAlignment="1">
      <alignment horizontal="left" vertical="top"/>
    </xf>
    <xf numFmtId="0" fontId="3" fillId="0" borderId="4" xfId="13" applyFont="1" applyBorder="1" applyAlignment="1">
      <alignment horizontal="center" vertical="top"/>
    </xf>
    <xf numFmtId="2" fontId="100" fillId="0" borderId="4" xfId="13" applyNumberFormat="1" applyFont="1" applyBorder="1" applyAlignment="1">
      <alignment horizontal="right" vertical="top" shrinkToFit="1"/>
    </xf>
    <xf numFmtId="0" fontId="100" fillId="16" borderId="4" xfId="13" applyFont="1" applyFill="1" applyBorder="1" applyAlignment="1">
      <alignment horizontal="left" vertical="top"/>
    </xf>
    <xf numFmtId="0" fontId="3" fillId="16" borderId="4" xfId="13" applyFont="1" applyFill="1" applyBorder="1" applyAlignment="1">
      <alignment horizontal="center" vertical="top"/>
    </xf>
    <xf numFmtId="2" fontId="100" fillId="16" borderId="4" xfId="13" applyNumberFormat="1" applyFont="1" applyFill="1" applyBorder="1" applyAlignment="1">
      <alignment horizontal="right" vertical="top" shrinkToFit="1"/>
    </xf>
    <xf numFmtId="0" fontId="0" fillId="16" borderId="0" xfId="0" applyFill="1"/>
    <xf numFmtId="0" fontId="96" fillId="0" borderId="28" xfId="0" applyFont="1" applyBorder="1" applyAlignment="1">
      <alignment vertical="center"/>
    </xf>
    <xf numFmtId="0" fontId="96" fillId="0" borderId="29" xfId="0" applyFont="1" applyBorder="1" applyAlignment="1">
      <alignment vertical="center"/>
    </xf>
    <xf numFmtId="0" fontId="6" fillId="4" borderId="0" xfId="59" applyFont="1" applyFill="1" applyAlignment="1">
      <alignment horizontal="center" vertical="center"/>
    </xf>
    <xf numFmtId="0" fontId="5" fillId="4" borderId="0" xfId="59" applyFont="1" applyFill="1" applyAlignment="1">
      <alignment vertical="center"/>
    </xf>
    <xf numFmtId="0" fontId="18" fillId="4" borderId="0" xfId="1" applyFont="1" applyFill="1"/>
    <xf numFmtId="0" fontId="18" fillId="4" borderId="0" xfId="1" applyFont="1" applyFill="1" applyAlignment="1" applyProtection="1">
      <alignment horizontal="center"/>
      <protection locked="0"/>
    </xf>
    <xf numFmtId="0" fontId="18" fillId="4" borderId="0" xfId="1" applyFont="1" applyFill="1" applyAlignment="1" applyProtection="1">
      <alignment horizontal="left"/>
      <protection locked="0"/>
    </xf>
    <xf numFmtId="2" fontId="18" fillId="4" borderId="0" xfId="1" applyNumberFormat="1" applyFont="1" applyFill="1" applyAlignment="1" applyProtection="1">
      <alignment horizontal="right"/>
      <protection locked="0"/>
    </xf>
    <xf numFmtId="0" fontId="18" fillId="0" borderId="0" xfId="1" applyFont="1" applyProtection="1">
      <protection locked="0"/>
    </xf>
    <xf numFmtId="0" fontId="18" fillId="4" borderId="26" xfId="1" applyFont="1" applyFill="1" applyBorder="1" applyAlignment="1">
      <alignment vertical="center"/>
    </xf>
    <xf numFmtId="0" fontId="18" fillId="4" borderId="0" xfId="1" applyFont="1" applyFill="1" applyAlignment="1" applyProtection="1">
      <alignment horizontal="left" vertical="center"/>
      <protection locked="0"/>
    </xf>
    <xf numFmtId="0" fontId="18" fillId="4" borderId="0" xfId="1" applyFont="1" applyFill="1" applyAlignment="1" applyProtection="1">
      <alignment horizontal="center" vertical="center"/>
      <protection locked="0"/>
    </xf>
    <xf numFmtId="2" fontId="18" fillId="4" borderId="0" xfId="1" applyNumberFormat="1" applyFont="1" applyFill="1" applyAlignment="1" applyProtection="1">
      <alignment horizontal="right" vertical="center"/>
      <protection locked="0"/>
    </xf>
    <xf numFmtId="0" fontId="18" fillId="4" borderId="0" xfId="1" applyFont="1" applyFill="1" applyAlignment="1">
      <alignment vertical="center"/>
    </xf>
    <xf numFmtId="0" fontId="18" fillId="0" borderId="0" xfId="1" applyFont="1" applyAlignment="1" applyProtection="1">
      <alignment vertical="center"/>
      <protection locked="0"/>
    </xf>
    <xf numFmtId="0" fontId="17" fillId="0" borderId="0" xfId="0" applyFont="1" applyAlignment="1">
      <alignment horizontal="center" vertical="center"/>
    </xf>
    <xf numFmtId="0" fontId="4" fillId="0" borderId="20" xfId="1" applyFont="1" applyBorder="1" applyAlignment="1">
      <alignment horizontal="center" vertical="center"/>
    </xf>
    <xf numFmtId="0" fontId="4" fillId="0" borderId="21" xfId="1" applyFont="1" applyBorder="1" applyAlignment="1">
      <alignment horizontal="center" vertical="center"/>
    </xf>
    <xf numFmtId="0" fontId="4" fillId="0" borderId="46" xfId="1" applyFont="1" applyBorder="1" applyAlignment="1">
      <alignment horizontal="center" vertical="center"/>
    </xf>
    <xf numFmtId="0" fontId="3" fillId="0" borderId="45" xfId="1" applyFont="1" applyBorder="1" applyAlignment="1">
      <alignment vertical="center"/>
    </xf>
    <xf numFmtId="2" fontId="3" fillId="0" borderId="16" xfId="1" applyNumberFormat="1" applyFont="1" applyBorder="1" applyAlignment="1">
      <alignment horizontal="center" vertical="center"/>
    </xf>
    <xf numFmtId="2" fontId="3" fillId="0" borderId="20" xfId="1" applyNumberFormat="1" applyFont="1" applyBorder="1" applyAlignment="1">
      <alignment horizontal="center" vertical="center"/>
    </xf>
    <xf numFmtId="2" fontId="3" fillId="0" borderId="21" xfId="1" applyNumberFormat="1" applyFont="1" applyBorder="1" applyAlignment="1">
      <alignment horizontal="center" vertical="center"/>
    </xf>
    <xf numFmtId="2" fontId="3" fillId="0" borderId="46" xfId="1" applyNumberFormat="1" applyFont="1" applyBorder="1" applyAlignment="1">
      <alignment horizontal="center" vertical="center"/>
    </xf>
    <xf numFmtId="0" fontId="3" fillId="0" borderId="69" xfId="1" applyFont="1" applyBorder="1" applyAlignment="1">
      <alignment vertical="center" shrinkToFit="1"/>
    </xf>
    <xf numFmtId="2" fontId="3" fillId="0" borderId="0" xfId="1" applyNumberFormat="1" applyFont="1" applyAlignment="1">
      <alignment vertical="center"/>
    </xf>
    <xf numFmtId="186" fontId="23" fillId="0" borderId="0" xfId="36" applyNumberFormat="1" applyFont="1" applyAlignment="1">
      <alignment horizontal="center" vertical="center" wrapText="1"/>
    </xf>
    <xf numFmtId="186" fontId="23" fillId="3" borderId="0" xfId="36" applyNumberFormat="1" applyFont="1" applyFill="1" applyAlignment="1">
      <alignment horizontal="center" vertical="center" wrapText="1"/>
    </xf>
    <xf numFmtId="0" fontId="3" fillId="0" borderId="0" xfId="0" applyFont="1" applyAlignment="1">
      <alignment vertical="center"/>
    </xf>
    <xf numFmtId="0" fontId="97" fillId="0" borderId="0" xfId="0" applyFont="1" applyAlignment="1">
      <alignment horizontal="center" vertical="center" wrapText="1" shrinkToFit="1"/>
    </xf>
    <xf numFmtId="0" fontId="38" fillId="0" borderId="0" xfId="0" applyFont="1" applyAlignment="1">
      <alignment horizontal="center"/>
    </xf>
    <xf numFmtId="0" fontId="38" fillId="0" borderId="0" xfId="0" applyFont="1" applyAlignment="1">
      <alignment vertical="center"/>
    </xf>
    <xf numFmtId="0" fontId="38" fillId="0" borderId="45" xfId="0" applyFont="1" applyBorder="1" applyAlignment="1">
      <alignment horizontal="center" vertical="center" wrapText="1"/>
    </xf>
    <xf numFmtId="0" fontId="38" fillId="0" borderId="46" xfId="0" applyFont="1" applyBorder="1" applyAlignment="1">
      <alignment horizontal="center" vertical="center" wrapText="1"/>
    </xf>
    <xf numFmtId="0" fontId="38" fillId="0" borderId="0" xfId="0" applyFont="1"/>
    <xf numFmtId="0" fontId="68" fillId="0" borderId="16" xfId="0" applyFont="1" applyBorder="1" applyAlignment="1">
      <alignment horizontal="center" vertical="center" wrapText="1"/>
    </xf>
    <xf numFmtId="0" fontId="68" fillId="0" borderId="46" xfId="0" applyFont="1" applyBorder="1" applyAlignment="1">
      <alignment horizontal="center" vertical="center" wrapText="1"/>
    </xf>
    <xf numFmtId="0" fontId="68" fillId="0" borderId="45" xfId="0" applyFont="1" applyBorder="1" applyAlignment="1">
      <alignment horizontal="center" vertical="center" wrapText="1"/>
    </xf>
    <xf numFmtId="0" fontId="1" fillId="0" borderId="16" xfId="0" applyFont="1" applyBorder="1" applyAlignment="1">
      <alignment vertical="center" wrapText="1"/>
    </xf>
    <xf numFmtId="2" fontId="68" fillId="0" borderId="16" xfId="0" applyNumberFormat="1" applyFont="1" applyBorder="1" applyAlignment="1">
      <alignment horizontal="center" vertical="center" wrapText="1"/>
    </xf>
    <xf numFmtId="0" fontId="102" fillId="3" borderId="28" xfId="36" applyFont="1" applyFill="1" applyBorder="1" applyAlignment="1">
      <alignment horizontal="center" vertical="center" wrapText="1"/>
    </xf>
    <xf numFmtId="0" fontId="102" fillId="3" borderId="30" xfId="36" applyFont="1" applyFill="1" applyBorder="1" applyAlignment="1">
      <alignment horizontal="center" vertical="center" wrapText="1"/>
    </xf>
    <xf numFmtId="4" fontId="0" fillId="0" borderId="0" xfId="0" applyNumberFormat="1" applyAlignment="1">
      <alignment vertical="center"/>
    </xf>
    <xf numFmtId="2" fontId="0" fillId="0" borderId="0" xfId="0" applyNumberFormat="1" applyAlignment="1">
      <alignment vertical="center"/>
    </xf>
    <xf numFmtId="43" fontId="10" fillId="7" borderId="4" xfId="22" applyFont="1" applyFill="1" applyBorder="1" applyProtection="1">
      <protection hidden="1"/>
    </xf>
    <xf numFmtId="10" fontId="10" fillId="7" borderId="6" xfId="16" applyNumberFormat="1" applyFont="1" applyFill="1" applyBorder="1" applyProtection="1">
      <protection hidden="1"/>
    </xf>
    <xf numFmtId="187" fontId="7" fillId="0" borderId="0" xfId="1" applyNumberFormat="1" applyFont="1" applyAlignment="1">
      <alignment vertical="top"/>
    </xf>
    <xf numFmtId="0" fontId="22" fillId="0" borderId="0" xfId="0" applyFont="1" applyAlignment="1">
      <alignment horizontal="center"/>
    </xf>
    <xf numFmtId="0" fontId="30" fillId="9" borderId="28" xfId="36" applyFont="1" applyFill="1" applyBorder="1" applyAlignment="1">
      <alignment horizontal="center" vertical="center" wrapText="1"/>
    </xf>
    <xf numFmtId="0" fontId="30" fillId="9" borderId="29" xfId="36" applyFont="1" applyFill="1" applyBorder="1" applyAlignment="1">
      <alignment vertical="center" wrapText="1"/>
    </xf>
    <xf numFmtId="0" fontId="103" fillId="10" borderId="45" xfId="0" applyFont="1" applyFill="1" applyBorder="1" applyAlignment="1">
      <alignment horizontal="center" vertical="center" shrinkToFit="1"/>
    </xf>
    <xf numFmtId="0" fontId="103" fillId="10" borderId="16" xfId="0" applyFont="1" applyFill="1" applyBorder="1" applyAlignment="1">
      <alignment vertical="center"/>
    </xf>
    <xf numFmtId="0" fontId="103" fillId="10" borderId="16" xfId="0" applyFont="1" applyFill="1" applyBorder="1" applyAlignment="1">
      <alignment horizontal="center" vertical="center"/>
    </xf>
    <xf numFmtId="4" fontId="103" fillId="10" borderId="46" xfId="0" applyNumberFormat="1" applyFont="1" applyFill="1" applyBorder="1" applyAlignment="1">
      <alignment horizontal="right" vertical="center"/>
    </xf>
    <xf numFmtId="0" fontId="1" fillId="4" borderId="45" xfId="0" applyFont="1" applyFill="1" applyBorder="1" applyAlignment="1">
      <alignment horizontal="center" vertical="center" shrinkToFit="1"/>
    </xf>
    <xf numFmtId="0" fontId="1" fillId="4" borderId="16" xfId="0" applyFont="1" applyFill="1" applyBorder="1" applyAlignment="1">
      <alignment vertical="center"/>
    </xf>
    <xf numFmtId="0" fontId="1" fillId="4" borderId="16" xfId="0" applyFont="1" applyFill="1" applyBorder="1" applyAlignment="1">
      <alignment horizontal="center" vertical="center"/>
    </xf>
    <xf numFmtId="4" fontId="1" fillId="4" borderId="16" xfId="0" applyNumberFormat="1" applyFont="1" applyFill="1" applyBorder="1" applyAlignment="1">
      <alignment horizontal="right" vertical="center"/>
    </xf>
    <xf numFmtId="2" fontId="0" fillId="0" borderId="0" xfId="37" applyNumberFormat="1" applyFont="1" applyAlignment="1">
      <alignment horizontal="right" vertical="center"/>
    </xf>
    <xf numFmtId="0" fontId="25" fillId="11" borderId="48" xfId="0" applyFont="1" applyFill="1" applyBorder="1" applyAlignment="1">
      <alignment horizontal="center" vertical="center" shrinkToFit="1"/>
    </xf>
    <xf numFmtId="0" fontId="25" fillId="11" borderId="23" xfId="0" applyFont="1" applyFill="1" applyBorder="1" applyAlignment="1">
      <alignment horizontal="center" vertical="center"/>
    </xf>
    <xf numFmtId="0" fontId="25" fillId="11" borderId="23" xfId="0" applyFont="1" applyFill="1" applyBorder="1" applyAlignment="1">
      <alignment horizontal="left" vertical="center"/>
    </xf>
    <xf numFmtId="4" fontId="25" fillId="11" borderId="23" xfId="0" applyNumberFormat="1" applyFont="1" applyFill="1" applyBorder="1" applyAlignment="1">
      <alignment horizontal="right" vertical="center"/>
    </xf>
    <xf numFmtId="4" fontId="25" fillId="11" borderId="23" xfId="0" applyNumberFormat="1" applyFont="1" applyFill="1" applyBorder="1" applyAlignment="1">
      <alignment horizontal="center" vertical="center"/>
    </xf>
    <xf numFmtId="4" fontId="25" fillId="11" borderId="49" xfId="0" applyNumberFormat="1" applyFont="1" applyFill="1" applyBorder="1" applyAlignment="1">
      <alignment horizontal="center" vertical="center"/>
    </xf>
    <xf numFmtId="0" fontId="25" fillId="11" borderId="49" xfId="0" applyFont="1" applyFill="1" applyBorder="1" applyAlignment="1">
      <alignment horizontal="center" vertical="center"/>
    </xf>
    <xf numFmtId="0" fontId="38" fillId="0" borderId="0" xfId="15" applyFont="1" applyAlignment="1">
      <alignment horizontal="center" vertical="center" shrinkToFit="1"/>
    </xf>
    <xf numFmtId="2" fontId="68" fillId="2" borderId="16" xfId="0" applyNumberFormat="1" applyFont="1" applyFill="1" applyBorder="1" applyAlignment="1">
      <alignment horizontal="center" vertical="center" wrapText="1"/>
    </xf>
    <xf numFmtId="0" fontId="0" fillId="2" borderId="0" xfId="0" applyFill="1" applyAlignment="1">
      <alignment horizontal="center" vertical="center" shrinkToFit="1"/>
    </xf>
    <xf numFmtId="0" fontId="67" fillId="9" borderId="0" xfId="0" applyFont="1" applyFill="1" applyAlignment="1">
      <alignment horizontal="center" vertical="center" shrinkToFit="1"/>
    </xf>
    <xf numFmtId="0" fontId="13" fillId="10" borderId="16" xfId="0" applyFont="1" applyFill="1" applyBorder="1" applyAlignment="1">
      <alignment horizontal="left" vertical="center" wrapText="1" indent="4"/>
    </xf>
    <xf numFmtId="0" fontId="70" fillId="10" borderId="16" xfId="0" applyFont="1" applyFill="1" applyBorder="1" applyAlignment="1">
      <alignment horizontal="left" vertical="center" wrapText="1" indent="4"/>
    </xf>
    <xf numFmtId="0" fontId="1" fillId="2" borderId="16" xfId="0" applyFont="1" applyFill="1" applyBorder="1" applyAlignment="1">
      <alignment horizontal="left" vertical="center" wrapText="1" indent="6"/>
    </xf>
    <xf numFmtId="0" fontId="103" fillId="10" borderId="16" xfId="0" applyFont="1" applyFill="1" applyBorder="1" applyAlignment="1">
      <alignment horizontal="left" vertical="center" indent="4"/>
    </xf>
    <xf numFmtId="0" fontId="1" fillId="0" borderId="16" xfId="0" applyFont="1" applyBorder="1" applyAlignment="1">
      <alignment horizontal="left" vertical="center" wrapText="1" indent="8"/>
    </xf>
    <xf numFmtId="0" fontId="4" fillId="2" borderId="16" xfId="0" applyFont="1" applyFill="1" applyBorder="1" applyAlignment="1">
      <alignment horizontal="left" vertical="center" indent="6"/>
    </xf>
    <xf numFmtId="0" fontId="1" fillId="2" borderId="16" xfId="0" applyFont="1" applyFill="1" applyBorder="1" applyAlignment="1">
      <alignment horizontal="left" vertical="center" indent="6"/>
    </xf>
    <xf numFmtId="0" fontId="1" fillId="0" borderId="11" xfId="0" applyFont="1" applyBorder="1" applyAlignment="1">
      <alignment horizontal="center" vertical="center"/>
    </xf>
    <xf numFmtId="0" fontId="68" fillId="0" borderId="16" xfId="0" applyFont="1" applyBorder="1" applyAlignment="1">
      <alignment horizontal="left" vertical="center" wrapText="1" indent="2"/>
    </xf>
    <xf numFmtId="0" fontId="38" fillId="0" borderId="16" xfId="0" applyFont="1" applyBorder="1" applyAlignment="1">
      <alignment horizontal="left" vertical="center" wrapText="1" indent="4"/>
    </xf>
    <xf numFmtId="188" fontId="41" fillId="0" borderId="29" xfId="5" applyNumberFormat="1" applyFont="1" applyBorder="1" applyAlignment="1">
      <alignment vertical="top"/>
    </xf>
    <xf numFmtId="43" fontId="4" fillId="0" borderId="0" xfId="62" applyFont="1" applyFill="1" applyBorder="1"/>
    <xf numFmtId="0" fontId="1" fillId="0" borderId="0" xfId="0" applyFont="1"/>
    <xf numFmtId="0" fontId="73" fillId="0" borderId="75" xfId="0" applyFont="1" applyBorder="1" applyAlignment="1">
      <alignment horizontal="center" vertical="center" wrapText="1"/>
    </xf>
    <xf numFmtId="0" fontId="73" fillId="0" borderId="4" xfId="0" applyFont="1" applyBorder="1" applyAlignment="1">
      <alignment horizontal="left" vertical="center" wrapText="1" indent="2"/>
    </xf>
    <xf numFmtId="43" fontId="73" fillId="0" borderId="66" xfId="62" applyFont="1" applyFill="1" applyBorder="1" applyAlignment="1">
      <alignment horizontal="center" vertical="center" wrapText="1"/>
    </xf>
    <xf numFmtId="43" fontId="45" fillId="0" borderId="6" xfId="22" applyFont="1" applyBorder="1"/>
    <xf numFmtId="9" fontId="50" fillId="0" borderId="6" xfId="16" applyFont="1" applyBorder="1" applyProtection="1">
      <protection hidden="1"/>
    </xf>
    <xf numFmtId="0" fontId="50" fillId="0" borderId="11" xfId="1" applyFont="1" applyBorder="1"/>
    <xf numFmtId="0" fontId="4" fillId="17" borderId="16" xfId="1" applyFont="1" applyFill="1" applyBorder="1" applyAlignment="1">
      <alignment horizontal="center" vertical="center"/>
    </xf>
    <xf numFmtId="0" fontId="4" fillId="17" borderId="46" xfId="1" applyFont="1" applyFill="1" applyBorder="1" applyAlignment="1">
      <alignment horizontal="center" vertical="center"/>
    </xf>
    <xf numFmtId="2" fontId="3" fillId="17" borderId="16" xfId="1" applyNumberFormat="1" applyFont="1" applyFill="1" applyBorder="1" applyAlignment="1">
      <alignment horizontal="center" vertical="center"/>
    </xf>
    <xf numFmtId="2" fontId="3" fillId="17" borderId="46" xfId="1" applyNumberFormat="1" applyFont="1" applyFill="1" applyBorder="1" applyAlignment="1">
      <alignment horizontal="center" vertical="center"/>
    </xf>
    <xf numFmtId="4" fontId="3" fillId="17" borderId="18" xfId="6" applyNumberFormat="1" applyFont="1" applyFill="1" applyBorder="1" applyAlignment="1">
      <alignment horizontal="center" vertical="center"/>
    </xf>
    <xf numFmtId="0" fontId="13" fillId="10" borderId="45" xfId="0" applyFont="1" applyFill="1" applyBorder="1" applyAlignment="1">
      <alignment horizontal="center" vertical="center" wrapText="1"/>
    </xf>
    <xf numFmtId="0" fontId="1" fillId="0" borderId="45" xfId="0" applyFont="1" applyBorder="1" applyAlignment="1">
      <alignment horizontal="center" vertical="center" wrapText="1"/>
    </xf>
    <xf numFmtId="0" fontId="72" fillId="7" borderId="0" xfId="1" applyFont="1" applyFill="1" applyAlignment="1">
      <alignment horizontal="center" vertical="center" wrapText="1"/>
    </xf>
    <xf numFmtId="0" fontId="72" fillId="7" borderId="29" xfId="1" applyFont="1" applyFill="1" applyBorder="1" applyAlignment="1">
      <alignment horizontal="center" vertical="center" wrapText="1"/>
    </xf>
    <xf numFmtId="0" fontId="69" fillId="9" borderId="41" xfId="0" applyFont="1" applyFill="1" applyBorder="1" applyAlignment="1">
      <alignment horizontal="center" vertical="center" wrapText="1"/>
    </xf>
    <xf numFmtId="0" fontId="4" fillId="9" borderId="0" xfId="0" applyFont="1" applyFill="1" applyAlignment="1">
      <alignment horizontal="center" vertical="center" shrinkToFit="1"/>
    </xf>
    <xf numFmtId="0" fontId="38" fillId="0" borderId="79" xfId="0" applyFont="1" applyBorder="1" applyAlignment="1">
      <alignment horizontal="center" vertical="center" wrapText="1"/>
    </xf>
    <xf numFmtId="0" fontId="38" fillId="0" borderId="80" xfId="0" applyFont="1" applyBorder="1" applyAlignment="1">
      <alignment horizontal="left" vertical="center" wrapText="1" indent="4"/>
    </xf>
    <xf numFmtId="0" fontId="38" fillId="0" borderId="80" xfId="0" applyFont="1" applyBorder="1" applyAlignment="1">
      <alignment vertical="center" wrapText="1"/>
    </xf>
    <xf numFmtId="0" fontId="38" fillId="0" borderId="80" xfId="0" applyFont="1" applyBorder="1" applyAlignment="1">
      <alignment horizontal="center" vertical="center" wrapText="1"/>
    </xf>
    <xf numFmtId="2" fontId="38" fillId="0" borderId="80" xfId="0" applyNumberFormat="1" applyFont="1" applyBorder="1" applyAlignment="1">
      <alignment horizontal="center" vertical="center" wrapText="1"/>
    </xf>
    <xf numFmtId="0" fontId="38" fillId="0" borderId="81" xfId="0" applyFont="1" applyBorder="1" applyAlignment="1">
      <alignment horizontal="center" vertical="center" wrapText="1"/>
    </xf>
    <xf numFmtId="0" fontId="6" fillId="4" borderId="82" xfId="59" applyFont="1" applyFill="1" applyBorder="1" applyAlignment="1">
      <alignment horizontal="center"/>
    </xf>
    <xf numFmtId="0" fontId="6" fillId="4" borderId="82" xfId="59" applyFont="1" applyFill="1" applyBorder="1"/>
    <xf numFmtId="43" fontId="6" fillId="4" borderId="82" xfId="60" applyFont="1" applyFill="1" applyBorder="1" applyAlignment="1">
      <alignment horizontal="center"/>
    </xf>
    <xf numFmtId="0" fontId="23" fillId="0" borderId="30" xfId="36" applyFont="1" applyBorder="1" applyAlignment="1">
      <alignment horizontal="center" vertical="center" wrapText="1"/>
    </xf>
    <xf numFmtId="0" fontId="23" fillId="0" borderId="31" xfId="36" applyFont="1" applyBorder="1" applyAlignment="1">
      <alignment horizontal="center" vertical="center" wrapText="1"/>
    </xf>
    <xf numFmtId="0" fontId="23" fillId="0" borderId="31" xfId="36" applyFont="1" applyBorder="1" applyAlignment="1">
      <alignment horizontal="center" vertical="center"/>
    </xf>
    <xf numFmtId="0" fontId="64" fillId="0" borderId="31" xfId="36" applyFont="1" applyBorder="1" applyAlignment="1">
      <alignment horizontal="left" vertical="center" wrapText="1"/>
    </xf>
    <xf numFmtId="0" fontId="64" fillId="0" borderId="31" xfId="36" applyFont="1" applyBorder="1" applyAlignment="1">
      <alignment horizontal="center" vertical="center"/>
    </xf>
    <xf numFmtId="186" fontId="23" fillId="0" borderId="31" xfId="36" applyNumberFormat="1" applyFont="1" applyBorder="1" applyAlignment="1">
      <alignment horizontal="center" vertical="center" wrapText="1"/>
    </xf>
    <xf numFmtId="2" fontId="64" fillId="0" borderId="32" xfId="36" applyNumberFormat="1" applyFont="1" applyBorder="1" applyAlignment="1">
      <alignment horizontal="center" vertical="center" wrapText="1"/>
    </xf>
    <xf numFmtId="0" fontId="1" fillId="0" borderId="79" xfId="0" applyFont="1" applyBorder="1" applyAlignment="1">
      <alignment horizontal="center" vertical="center" shrinkToFit="1"/>
    </xf>
    <xf numFmtId="0" fontId="1" fillId="0" borderId="80" xfId="0" applyFont="1" applyBorder="1" applyAlignment="1">
      <alignment horizontal="center" vertical="center"/>
    </xf>
    <xf numFmtId="0" fontId="1" fillId="4" borderId="80" xfId="0" applyFont="1" applyFill="1" applyBorder="1" applyAlignment="1">
      <alignment horizontal="center" vertical="center"/>
    </xf>
    <xf numFmtId="0" fontId="1" fillId="0" borderId="80" xfId="0" applyFont="1" applyBorder="1" applyAlignment="1">
      <alignment horizontal="left" vertical="center" wrapText="1" indent="8"/>
    </xf>
    <xf numFmtId="0" fontId="4" fillId="0" borderId="80" xfId="0" applyFont="1" applyBorder="1" applyAlignment="1">
      <alignment horizontal="center" vertical="center"/>
    </xf>
    <xf numFmtId="4" fontId="1" fillId="0" borderId="80" xfId="0" applyNumberFormat="1" applyFont="1" applyBorder="1" applyAlignment="1">
      <alignment horizontal="right" vertical="center"/>
    </xf>
    <xf numFmtId="4" fontId="1" fillId="4" borderId="80" xfId="0" applyNumberFormat="1" applyFont="1" applyFill="1" applyBorder="1" applyAlignment="1">
      <alignment horizontal="right" vertical="center"/>
    </xf>
    <xf numFmtId="4" fontId="1" fillId="0" borderId="81" xfId="0" applyNumberFormat="1" applyFont="1" applyBorder="1" applyAlignment="1">
      <alignment horizontal="right" vertical="center"/>
    </xf>
    <xf numFmtId="0" fontId="4" fillId="18" borderId="75" xfId="0" applyFont="1" applyFill="1" applyBorder="1" applyAlignment="1">
      <alignment horizontal="center" vertical="center" wrapText="1"/>
    </xf>
    <xf numFmtId="0" fontId="4" fillId="18" borderId="4" xfId="0" applyFont="1" applyFill="1" applyBorder="1" applyAlignment="1">
      <alignment horizontal="left" vertical="center" wrapText="1" indent="2"/>
    </xf>
    <xf numFmtId="43" fontId="4" fillId="18" borderId="66" xfId="62" applyFont="1" applyFill="1" applyBorder="1" applyAlignment="1">
      <alignment horizontal="center" vertical="center" wrapText="1"/>
    </xf>
    <xf numFmtId="0" fontId="1" fillId="0" borderId="0" xfId="0" applyFont="1" applyAlignment="1">
      <alignment vertical="justify"/>
    </xf>
    <xf numFmtId="0" fontId="1" fillId="0" borderId="48" xfId="0" applyFont="1" applyBorder="1" applyAlignment="1">
      <alignment horizontal="center" vertical="center" shrinkToFit="1"/>
    </xf>
    <xf numFmtId="0" fontId="1" fillId="0" borderId="23" xfId="0" applyFont="1" applyBorder="1" applyAlignment="1">
      <alignment horizontal="center" vertical="center"/>
    </xf>
    <xf numFmtId="0" fontId="1" fillId="0" borderId="23" xfId="0" applyFont="1" applyBorder="1" applyAlignment="1">
      <alignment horizontal="left" vertical="center"/>
    </xf>
    <xf numFmtId="4" fontId="1" fillId="0" borderId="23" xfId="0" applyNumberFormat="1" applyFont="1" applyBorder="1" applyAlignment="1">
      <alignment horizontal="right" vertical="center"/>
    </xf>
    <xf numFmtId="4" fontId="1" fillId="0" borderId="23" xfId="0" applyNumberFormat="1" applyFont="1" applyBorder="1" applyAlignment="1">
      <alignment horizontal="center" vertical="center"/>
    </xf>
    <xf numFmtId="43" fontId="1" fillId="0" borderId="29" xfId="5" applyNumberFormat="1" applyFont="1" applyBorder="1" applyAlignment="1">
      <alignment horizontal="center" vertical="center"/>
    </xf>
    <xf numFmtId="4" fontId="4" fillId="0" borderId="49" xfId="0" applyNumberFormat="1" applyFont="1" applyBorder="1" applyAlignment="1">
      <alignment horizontal="center" vertical="center"/>
    </xf>
    <xf numFmtId="0" fontId="99" fillId="0" borderId="0" xfId="0" applyFont="1" applyAlignment="1">
      <alignment horizontal="left"/>
    </xf>
    <xf numFmtId="0" fontId="99" fillId="0" borderId="0" xfId="0" applyFont="1" applyAlignment="1">
      <alignment horizontal="right"/>
    </xf>
    <xf numFmtId="4" fontId="99" fillId="0" borderId="0" xfId="0" applyNumberFormat="1" applyFont="1" applyAlignment="1">
      <alignment horizontal="right"/>
    </xf>
    <xf numFmtId="0" fontId="0" fillId="0" borderId="0" xfId="0" applyAlignment="1">
      <alignment horizontal="right"/>
    </xf>
    <xf numFmtId="0" fontId="10" fillId="0" borderId="4" xfId="1" applyFont="1" applyBorder="1" applyAlignment="1" applyProtection="1">
      <alignment vertical="top" wrapText="1"/>
      <protection locked="0"/>
    </xf>
    <xf numFmtId="0" fontId="5" fillId="0" borderId="4" xfId="1" applyBorder="1" applyAlignment="1" applyProtection="1">
      <alignment vertical="top" wrapText="1"/>
      <protection locked="0"/>
    </xf>
    <xf numFmtId="39" fontId="7" fillId="0" borderId="4" xfId="2" applyNumberFormat="1" applyFont="1" applyFill="1" applyBorder="1" applyAlignment="1" applyProtection="1">
      <alignment vertical="top" wrapText="1"/>
      <protection locked="0"/>
    </xf>
    <xf numFmtId="39" fontId="7" fillId="0" borderId="10" xfId="2" applyNumberFormat="1" applyFont="1" applyFill="1" applyBorder="1" applyAlignment="1" applyProtection="1">
      <alignment vertical="top" wrapText="1"/>
      <protection locked="0"/>
    </xf>
    <xf numFmtId="0" fontId="5" fillId="0" borderId="11" xfId="1" applyBorder="1" applyAlignment="1" applyProtection="1">
      <alignment vertical="top" wrapText="1"/>
      <protection locked="0"/>
    </xf>
    <xf numFmtId="0" fontId="5" fillId="0" borderId="12" xfId="1" applyBorder="1" applyAlignment="1" applyProtection="1">
      <alignment vertical="top" wrapText="1"/>
      <protection locked="0"/>
    </xf>
    <xf numFmtId="39" fontId="12" fillId="0" borderId="10" xfId="2" applyNumberFormat="1" applyFont="1" applyFill="1" applyBorder="1" applyAlignment="1" applyProtection="1">
      <alignment vertical="top" wrapText="1"/>
    </xf>
    <xf numFmtId="39" fontId="12" fillId="0" borderId="11" xfId="2" applyNumberFormat="1" applyFont="1" applyFill="1" applyBorder="1" applyAlignment="1" applyProtection="1">
      <alignment vertical="top" wrapText="1"/>
    </xf>
    <xf numFmtId="0" fontId="5" fillId="0" borderId="55" xfId="1" applyBorder="1" applyAlignment="1">
      <alignment vertical="top" wrapText="1"/>
    </xf>
    <xf numFmtId="0" fontId="45" fillId="0" borderId="1" xfId="1" applyFont="1" applyBorder="1" applyAlignment="1" applyProtection="1">
      <alignment horizontal="left" vertical="center"/>
      <protection locked="0" hidden="1"/>
    </xf>
    <xf numFmtId="0" fontId="45" fillId="0" borderId="2" xfId="1" applyFont="1" applyBorder="1" applyAlignment="1" applyProtection="1">
      <alignment horizontal="left" vertical="center"/>
      <protection locked="0" hidden="1"/>
    </xf>
    <xf numFmtId="0" fontId="45" fillId="0" borderId="3" xfId="1" applyFont="1" applyBorder="1" applyAlignment="1" applyProtection="1">
      <alignment horizontal="left" vertical="center"/>
      <protection locked="0" hidden="1"/>
    </xf>
    <xf numFmtId="2" fontId="23" fillId="0" borderId="29" xfId="36" applyNumberFormat="1" applyFont="1" applyBorder="1" applyAlignment="1">
      <alignment horizontal="center" vertical="center" wrapText="1"/>
    </xf>
    <xf numFmtId="2" fontId="23" fillId="3" borderId="29" xfId="36" applyNumberFormat="1" applyFont="1" applyFill="1" applyBorder="1" applyAlignment="1">
      <alignment horizontal="center" vertical="center" wrapText="1"/>
    </xf>
    <xf numFmtId="0" fontId="1" fillId="0" borderId="0" xfId="0" applyFont="1" applyAlignment="1">
      <alignment horizontal="center" vertical="center" shrinkToFit="1"/>
    </xf>
    <xf numFmtId="0" fontId="1" fillId="4" borderId="0" xfId="0" applyFont="1" applyFill="1" applyAlignment="1">
      <alignment horizontal="center" vertical="center"/>
    </xf>
    <xf numFmtId="0" fontId="1" fillId="0" borderId="0" xfId="0" applyFont="1" applyAlignment="1">
      <alignment horizontal="left" vertical="center" wrapText="1" indent="8"/>
    </xf>
    <xf numFmtId="0" fontId="4" fillId="0" borderId="0" xfId="0" applyFont="1" applyAlignment="1">
      <alignment horizontal="center" vertical="center"/>
    </xf>
    <xf numFmtId="4" fontId="1" fillId="0" borderId="0" xfId="0" applyNumberFormat="1" applyFont="1" applyAlignment="1">
      <alignment horizontal="right" vertical="center"/>
    </xf>
    <xf numFmtId="4" fontId="1" fillId="4" borderId="0" xfId="0" applyNumberFormat="1" applyFont="1" applyFill="1" applyAlignment="1">
      <alignment horizontal="right" vertical="center"/>
    </xf>
    <xf numFmtId="0" fontId="14" fillId="0" borderId="0" xfId="0" applyFont="1" applyAlignment="1">
      <alignment horizontal="center"/>
    </xf>
    <xf numFmtId="0" fontId="14" fillId="0" borderId="0" xfId="0" applyFont="1" applyAlignment="1">
      <alignment vertical="center"/>
    </xf>
    <xf numFmtId="0" fontId="14" fillId="0" borderId="0" xfId="0" applyFont="1" applyAlignment="1">
      <alignment horizontal="center" vertical="center" shrinkToFit="1"/>
    </xf>
    <xf numFmtId="0" fontId="40" fillId="10" borderId="0" xfId="0" applyFont="1" applyFill="1" applyAlignment="1">
      <alignment horizontal="center" vertical="center" shrinkToFit="1"/>
    </xf>
    <xf numFmtId="0" fontId="25" fillId="19" borderId="48" xfId="0" applyFont="1" applyFill="1" applyBorder="1" applyAlignment="1">
      <alignment horizontal="center" vertical="center" shrinkToFit="1"/>
    </xf>
    <xf numFmtId="0" fontId="25" fillId="19" borderId="23" xfId="0" applyFont="1" applyFill="1" applyBorder="1" applyAlignment="1">
      <alignment horizontal="left" vertical="center" indent="2"/>
    </xf>
    <xf numFmtId="0" fontId="25" fillId="19" borderId="23" xfId="0" applyFont="1" applyFill="1" applyBorder="1" applyAlignment="1">
      <alignment horizontal="center" vertical="center"/>
    </xf>
    <xf numFmtId="0" fontId="25" fillId="19" borderId="23" xfId="0" applyFont="1" applyFill="1" applyBorder="1" applyAlignment="1">
      <alignment horizontal="left" vertical="center"/>
    </xf>
    <xf numFmtId="0" fontId="25" fillId="19" borderId="49" xfId="0" applyFont="1" applyFill="1" applyBorder="1" applyAlignment="1">
      <alignment horizontal="center" vertical="center"/>
    </xf>
    <xf numFmtId="0" fontId="14" fillId="2" borderId="0" xfId="0" applyFont="1" applyFill="1" applyAlignment="1">
      <alignment horizontal="center" vertical="center" shrinkToFit="1"/>
    </xf>
    <xf numFmtId="2" fontId="1" fillId="0" borderId="16" xfId="0" applyNumberFormat="1" applyFont="1" applyBorder="1" applyAlignment="1">
      <alignment horizontal="center" vertical="center" wrapText="1"/>
    </xf>
    <xf numFmtId="0" fontId="1" fillId="0" borderId="46" xfId="0" applyFont="1" applyBorder="1" applyAlignment="1">
      <alignment horizontal="center" vertical="center" wrapText="1"/>
    </xf>
    <xf numFmtId="0" fontId="14" fillId="0" borderId="0" xfId="0" applyFont="1" applyAlignment="1">
      <alignment shrinkToFit="1"/>
    </xf>
    <xf numFmtId="0" fontId="3" fillId="10" borderId="0" xfId="0" applyFont="1" applyFill="1" applyAlignment="1">
      <alignment horizontal="center" vertical="center" shrinkToFit="1"/>
    </xf>
    <xf numFmtId="0" fontId="4" fillId="2" borderId="45" xfId="0" applyFont="1" applyFill="1" applyBorder="1" applyAlignment="1">
      <alignment horizontal="center" vertical="center" wrapText="1"/>
    </xf>
    <xf numFmtId="0" fontId="1" fillId="2" borderId="16" xfId="0" applyFont="1" applyFill="1" applyBorder="1" applyAlignment="1">
      <alignment horizontal="left" vertical="center" indent="2"/>
    </xf>
    <xf numFmtId="2" fontId="1" fillId="2" borderId="16" xfId="0" applyNumberFormat="1" applyFont="1" applyFill="1" applyBorder="1" applyAlignment="1">
      <alignment vertical="center"/>
    </xf>
    <xf numFmtId="2" fontId="1" fillId="2" borderId="16" xfId="0" applyNumberFormat="1" applyFont="1" applyFill="1" applyBorder="1" applyAlignment="1">
      <alignment horizontal="center" vertical="center"/>
    </xf>
    <xf numFmtId="0" fontId="1" fillId="2" borderId="46" xfId="0" applyFont="1" applyFill="1" applyBorder="1" applyAlignment="1">
      <alignment horizontal="center" vertical="center"/>
    </xf>
    <xf numFmtId="0" fontId="4" fillId="0" borderId="45" xfId="0" applyFont="1" applyBorder="1" applyAlignment="1">
      <alignment horizontal="center" vertical="center" wrapText="1"/>
    </xf>
    <xf numFmtId="0" fontId="1" fillId="0" borderId="16" xfId="0" applyFont="1" applyBorder="1" applyAlignment="1">
      <alignment horizontal="center" vertical="center" wrapText="1"/>
    </xf>
    <xf numFmtId="0" fontId="104" fillId="0" borderId="45" xfId="0" applyFont="1" applyBorder="1" applyAlignment="1">
      <alignment horizontal="center" vertical="center" wrapText="1"/>
    </xf>
    <xf numFmtId="0" fontId="38" fillId="0" borderId="16" xfId="0" applyFont="1" applyBorder="1" applyAlignment="1">
      <alignment horizontal="left" vertical="center" wrapText="1" indent="3"/>
    </xf>
    <xf numFmtId="0" fontId="38" fillId="0" borderId="16" xfId="0" applyFont="1" applyBorder="1" applyAlignment="1">
      <alignment horizontal="left" vertical="center" wrapText="1" indent="6"/>
    </xf>
    <xf numFmtId="0" fontId="0" fillId="0" borderId="16" xfId="0" applyBorder="1" applyAlignment="1">
      <alignment horizontal="center" vertical="center"/>
    </xf>
    <xf numFmtId="2" fontId="1" fillId="0" borderId="16" xfId="0" applyNumberFormat="1" applyFont="1" applyBorder="1" applyAlignment="1">
      <alignment horizontal="center" vertical="center" textRotation="90" wrapText="1"/>
    </xf>
    <xf numFmtId="0" fontId="1" fillId="2" borderId="45" xfId="0" applyFont="1" applyFill="1" applyBorder="1" applyAlignment="1">
      <alignment horizontal="center" vertical="center"/>
    </xf>
    <xf numFmtId="0" fontId="0" fillId="0" borderId="0" xfId="0" applyAlignment="1">
      <alignment vertical="center" shrinkToFit="1"/>
    </xf>
    <xf numFmtId="0" fontId="14" fillId="0" borderId="0" xfId="0" applyFont="1" applyAlignment="1">
      <alignment vertical="center" shrinkToFit="1"/>
    </xf>
    <xf numFmtId="0" fontId="0" fillId="0" borderId="16" xfId="0" applyBorder="1" applyAlignment="1">
      <alignment vertical="center" wrapText="1"/>
    </xf>
    <xf numFmtId="0" fontId="14" fillId="4" borderId="0" xfId="0" applyFont="1" applyFill="1" applyAlignment="1">
      <alignment horizontal="center" vertical="center" shrinkToFit="1"/>
    </xf>
    <xf numFmtId="0" fontId="10" fillId="0" borderId="54" xfId="1" applyFont="1" applyBorder="1" applyAlignment="1" applyProtection="1">
      <alignment horizontal="center" vertical="top" wrapText="1"/>
      <protection locked="0"/>
    </xf>
    <xf numFmtId="0" fontId="10" fillId="0" borderId="12" xfId="1" applyFont="1" applyBorder="1" applyAlignment="1" applyProtection="1">
      <alignment horizontal="center" vertical="top" wrapText="1"/>
      <protection locked="0"/>
    </xf>
    <xf numFmtId="0" fontId="10" fillId="2" borderId="75" xfId="1" applyFont="1" applyFill="1" applyBorder="1" applyAlignment="1">
      <alignment horizontal="center"/>
    </xf>
    <xf numFmtId="9" fontId="11" fillId="2" borderId="4" xfId="16" applyFont="1" applyFill="1" applyBorder="1" applyProtection="1">
      <protection hidden="1"/>
    </xf>
    <xf numFmtId="0" fontId="11" fillId="2" borderId="4" xfId="1" applyFont="1" applyFill="1" applyBorder="1"/>
    <xf numFmtId="43" fontId="11" fillId="2" borderId="6" xfId="22" applyFont="1" applyFill="1" applyBorder="1" applyProtection="1"/>
    <xf numFmtId="43" fontId="11" fillId="2" borderId="11" xfId="22" applyFont="1" applyFill="1" applyBorder="1" applyProtection="1"/>
    <xf numFmtId="10" fontId="11" fillId="2" borderId="6" xfId="16" applyNumberFormat="1" applyFont="1" applyFill="1" applyBorder="1" applyProtection="1">
      <protection hidden="1"/>
    </xf>
    <xf numFmtId="10" fontId="11" fillId="2" borderId="11" xfId="16" applyNumberFormat="1" applyFont="1" applyFill="1" applyBorder="1" applyProtection="1">
      <protection hidden="1"/>
    </xf>
    <xf numFmtId="10" fontId="11" fillId="2" borderId="64" xfId="16" applyNumberFormat="1" applyFont="1" applyFill="1" applyBorder="1" applyProtection="1">
      <protection hidden="1"/>
    </xf>
    <xf numFmtId="10" fontId="7" fillId="0" borderId="6" xfId="16" applyNumberFormat="1" applyFont="1" applyBorder="1" applyProtection="1">
      <protection hidden="1"/>
    </xf>
    <xf numFmtId="43" fontId="11" fillId="2" borderId="4" xfId="22" applyFont="1" applyFill="1" applyBorder="1" applyProtection="1"/>
    <xf numFmtId="43" fontId="11" fillId="2" borderId="3" xfId="22" applyFont="1" applyFill="1" applyBorder="1" applyProtection="1"/>
    <xf numFmtId="0" fontId="72" fillId="7" borderId="28" xfId="12" applyFont="1" applyFill="1" applyBorder="1" applyAlignment="1">
      <alignment horizontal="center" vertical="center" wrapText="1"/>
    </xf>
    <xf numFmtId="1" fontId="23" fillId="0" borderId="0" xfId="36" applyNumberFormat="1" applyFont="1" applyAlignment="1">
      <alignment horizontal="center" vertical="center"/>
    </xf>
    <xf numFmtId="0" fontId="1" fillId="0" borderId="0" xfId="0" applyFont="1" applyAlignment="1">
      <alignment horizontal="center"/>
    </xf>
    <xf numFmtId="189" fontId="0" fillId="0" borderId="0" xfId="0" applyNumberFormat="1" applyAlignment="1">
      <alignment vertical="center"/>
    </xf>
    <xf numFmtId="0" fontId="1" fillId="0" borderId="4" xfId="0" applyFont="1" applyBorder="1"/>
    <xf numFmtId="189" fontId="0" fillId="0" borderId="4" xfId="0" applyNumberFormat="1" applyBorder="1"/>
    <xf numFmtId="0" fontId="72" fillId="7" borderId="25" xfId="12" applyFont="1" applyFill="1" applyBorder="1" applyAlignment="1">
      <alignment horizontal="center" vertical="center" wrapText="1"/>
    </xf>
    <xf numFmtId="0" fontId="23" fillId="3" borderId="30" xfId="36" applyFont="1" applyFill="1" applyBorder="1" applyAlignment="1">
      <alignment horizontal="center" vertical="center" wrapText="1"/>
    </xf>
    <xf numFmtId="0" fontId="23" fillId="3" borderId="31" xfId="36" applyFont="1" applyFill="1" applyBorder="1" applyAlignment="1">
      <alignment horizontal="center" vertical="center" wrapText="1"/>
    </xf>
    <xf numFmtId="2" fontId="23" fillId="3" borderId="32" xfId="36" applyNumberFormat="1" applyFont="1" applyFill="1" applyBorder="1" applyAlignment="1">
      <alignment horizontal="center" vertical="center" wrapText="1"/>
    </xf>
    <xf numFmtId="2" fontId="23" fillId="3" borderId="31" xfId="36" applyNumberFormat="1" applyFont="1" applyFill="1" applyBorder="1" applyAlignment="1">
      <alignment horizontal="center" vertical="center" wrapText="1"/>
    </xf>
    <xf numFmtId="0" fontId="68" fillId="0" borderId="0" xfId="0" applyFont="1" applyAlignment="1">
      <alignment vertical="top"/>
    </xf>
    <xf numFmtId="0" fontId="1" fillId="0" borderId="16" xfId="0" applyFont="1" applyBorder="1" applyAlignment="1">
      <alignment horizontal="left" vertical="center" wrapText="1" indent="2"/>
    </xf>
    <xf numFmtId="0" fontId="1" fillId="16" borderId="0" xfId="0" applyFont="1" applyFill="1" applyAlignment="1">
      <alignment horizontal="center"/>
    </xf>
    <xf numFmtId="0" fontId="36" fillId="0" borderId="8" xfId="0" applyFont="1" applyBorder="1" applyAlignment="1">
      <alignment horizontal="left" vertical="center"/>
    </xf>
    <xf numFmtId="0" fontId="36" fillId="0" borderId="7" xfId="0" applyFont="1" applyBorder="1" applyAlignment="1">
      <alignment horizontal="left" vertical="center"/>
    </xf>
    <xf numFmtId="0" fontId="36" fillId="0" borderId="9" xfId="0" applyFont="1" applyBorder="1" applyAlignment="1">
      <alignment horizontal="left" vertical="center"/>
    </xf>
    <xf numFmtId="0" fontId="36" fillId="0" borderId="14" xfId="0" applyFont="1" applyBorder="1" applyAlignment="1">
      <alignment horizontal="left" vertical="center"/>
    </xf>
    <xf numFmtId="0" fontId="36" fillId="0" borderId="0" xfId="0" applyFont="1" applyAlignment="1">
      <alignment horizontal="left" vertical="center"/>
    </xf>
    <xf numFmtId="0" fontId="36" fillId="0" borderId="15" xfId="0" applyFont="1" applyBorder="1" applyAlignment="1">
      <alignment horizontal="left" vertical="center"/>
    </xf>
    <xf numFmtId="0" fontId="36" fillId="0" borderId="10" xfId="0" applyFont="1" applyBorder="1" applyAlignment="1">
      <alignment horizontal="left" vertical="center"/>
    </xf>
    <xf numFmtId="0" fontId="36" fillId="0" borderId="11" xfId="0" applyFont="1" applyBorder="1" applyAlignment="1">
      <alignment horizontal="left" vertical="center"/>
    </xf>
    <xf numFmtId="0" fontId="36" fillId="0" borderId="12" xfId="0" applyFont="1" applyBorder="1" applyAlignment="1">
      <alignment horizontal="left" vertical="center"/>
    </xf>
    <xf numFmtId="0" fontId="35" fillId="0" borderId="0" xfId="0" applyFont="1" applyAlignment="1">
      <alignment horizontal="center" vertical="center"/>
    </xf>
    <xf numFmtId="0" fontId="36" fillId="0" borderId="4" xfId="0" applyFont="1" applyBorder="1" applyAlignment="1">
      <alignment horizontal="left" vertical="center"/>
    </xf>
    <xf numFmtId="0" fontId="39" fillId="0" borderId="1" xfId="0" applyFont="1" applyBorder="1" applyAlignment="1">
      <alignment horizontal="center" vertical="center" wrapText="1"/>
    </xf>
    <xf numFmtId="0" fontId="39" fillId="0" borderId="2" xfId="0" applyFont="1" applyBorder="1" applyAlignment="1">
      <alignment horizontal="center" vertical="center" wrapText="1"/>
    </xf>
    <xf numFmtId="0" fontId="39" fillId="0" borderId="3" xfId="0" applyFont="1" applyBorder="1" applyAlignment="1">
      <alignment horizontal="center" vertical="center" wrapText="1"/>
    </xf>
    <xf numFmtId="0" fontId="36" fillId="0" borderId="1" xfId="0" applyFont="1" applyBorder="1" applyAlignment="1">
      <alignment horizontal="left" vertical="center"/>
    </xf>
    <xf numFmtId="0" fontId="36" fillId="0" borderId="2" xfId="0" applyFont="1" applyBorder="1" applyAlignment="1">
      <alignment horizontal="left" vertical="center"/>
    </xf>
    <xf numFmtId="0" fontId="36" fillId="0" borderId="3" xfId="0" applyFont="1" applyBorder="1" applyAlignment="1">
      <alignment horizontal="left" vertical="center"/>
    </xf>
    <xf numFmtId="0" fontId="24" fillId="0" borderId="28" xfId="0" applyFont="1" applyBorder="1" applyAlignment="1">
      <alignment horizontal="center"/>
    </xf>
    <xf numFmtId="0" fontId="24" fillId="0" borderId="0" xfId="0" applyFont="1" applyAlignment="1">
      <alignment horizontal="center"/>
    </xf>
    <xf numFmtId="0" fontId="24" fillId="0" borderId="29" xfId="0" applyFont="1" applyBorder="1" applyAlignment="1">
      <alignment horizontal="center"/>
    </xf>
    <xf numFmtId="0" fontId="95" fillId="0" borderId="28" xfId="0" applyFont="1" applyBorder="1" applyAlignment="1">
      <alignment horizontal="center" vertical="center"/>
    </xf>
    <xf numFmtId="0" fontId="95" fillId="0" borderId="0" xfId="0" applyFont="1" applyAlignment="1">
      <alignment horizontal="center" vertical="center"/>
    </xf>
    <xf numFmtId="0" fontId="95" fillId="0" borderId="29" xfId="0" applyFont="1" applyBorder="1" applyAlignment="1">
      <alignment horizontal="center" vertical="center"/>
    </xf>
    <xf numFmtId="0" fontId="96" fillId="0" borderId="7" xfId="0" applyFont="1" applyBorder="1" applyAlignment="1">
      <alignment horizontal="center" vertical="center"/>
    </xf>
    <xf numFmtId="0" fontId="6" fillId="4" borderId="0" xfId="59" applyFont="1" applyFill="1" applyAlignment="1">
      <alignment horizontal="center" wrapText="1"/>
    </xf>
    <xf numFmtId="0" fontId="25" fillId="11" borderId="67" xfId="0" applyFont="1" applyFill="1" applyBorder="1" applyAlignment="1">
      <alignment horizontal="center" vertical="center" wrapText="1"/>
    </xf>
    <xf numFmtId="0" fontId="25" fillId="11" borderId="7" xfId="0" applyFont="1" applyFill="1" applyBorder="1" applyAlignment="1">
      <alignment horizontal="center" vertical="center" wrapText="1"/>
    </xf>
    <xf numFmtId="0" fontId="25" fillId="11" borderId="68" xfId="0" applyFont="1" applyFill="1" applyBorder="1" applyAlignment="1">
      <alignment horizontal="center" vertical="center" wrapText="1"/>
    </xf>
    <xf numFmtId="0" fontId="3" fillId="0" borderId="72" xfId="1" applyFont="1" applyBorder="1" applyAlignment="1">
      <alignment horizontal="center" vertical="center"/>
    </xf>
    <xf numFmtId="0" fontId="3" fillId="0" borderId="22" xfId="1" applyFont="1" applyBorder="1" applyAlignment="1">
      <alignment horizontal="center" vertical="center"/>
    </xf>
    <xf numFmtId="0" fontId="3" fillId="0" borderId="18" xfId="1" applyFont="1" applyBorder="1" applyAlignment="1">
      <alignment horizontal="left" vertical="center"/>
    </xf>
    <xf numFmtId="0" fontId="4" fillId="0" borderId="16" xfId="1" applyFont="1" applyBorder="1" applyAlignment="1">
      <alignment horizontal="center" vertical="center" wrapText="1"/>
    </xf>
    <xf numFmtId="0" fontId="4" fillId="0" borderId="21" xfId="1" applyFont="1" applyBorder="1" applyAlignment="1">
      <alignment horizontal="center" vertical="center" wrapText="1"/>
    </xf>
    <xf numFmtId="2" fontId="3" fillId="0" borderId="18" xfId="1" applyNumberFormat="1" applyFont="1" applyBorder="1" applyAlignment="1">
      <alignment horizontal="center" vertical="center"/>
    </xf>
    <xf numFmtId="2" fontId="3" fillId="0" borderId="70" xfId="1" applyNumberFormat="1" applyFont="1" applyBorder="1" applyAlignment="1">
      <alignment horizontal="center" vertical="center"/>
    </xf>
    <xf numFmtId="0" fontId="4" fillId="0" borderId="28" xfId="1" applyFont="1" applyBorder="1" applyAlignment="1">
      <alignment horizontal="center" vertical="center"/>
    </xf>
    <xf numFmtId="0" fontId="4" fillId="0" borderId="0" xfId="1" applyFont="1" applyAlignment="1">
      <alignment horizontal="center" vertical="center"/>
    </xf>
    <xf numFmtId="0" fontId="4" fillId="0" borderId="18" xfId="1" applyFont="1" applyBorder="1" applyAlignment="1">
      <alignment horizontal="center" vertical="center"/>
    </xf>
    <xf numFmtId="0" fontId="3" fillId="0" borderId="28" xfId="1" applyFont="1" applyBorder="1" applyAlignment="1">
      <alignment vertical="center"/>
    </xf>
    <xf numFmtId="0" fontId="3" fillId="0" borderId="0" xfId="1" applyFont="1" applyAlignment="1">
      <alignment vertical="center"/>
    </xf>
    <xf numFmtId="0" fontId="4" fillId="0" borderId="45" xfId="1" applyFont="1" applyBorder="1" applyAlignment="1">
      <alignment horizontal="center" vertical="center"/>
    </xf>
    <xf numFmtId="0" fontId="4" fillId="0" borderId="16" xfId="1" applyFont="1" applyBorder="1" applyAlignment="1">
      <alignment horizontal="center" vertical="center"/>
    </xf>
    <xf numFmtId="0" fontId="4" fillId="0" borderId="46" xfId="1" applyFont="1" applyBorder="1" applyAlignment="1">
      <alignment horizontal="center" vertical="center" wrapText="1"/>
    </xf>
    <xf numFmtId="39" fontId="3" fillId="0" borderId="0" xfId="1" applyNumberFormat="1" applyFont="1" applyAlignment="1">
      <alignment horizontal="center" vertical="center"/>
    </xf>
    <xf numFmtId="0" fontId="73" fillId="0" borderId="28" xfId="1" applyFont="1" applyBorder="1" applyAlignment="1">
      <alignment vertical="center" wrapText="1"/>
    </xf>
    <xf numFmtId="0" fontId="73" fillId="0" borderId="0" xfId="1" applyFont="1" applyAlignment="1">
      <alignment vertical="center" wrapText="1"/>
    </xf>
    <xf numFmtId="0" fontId="3" fillId="0" borderId="28" xfId="1" applyFont="1" applyBorder="1" applyAlignment="1">
      <alignment vertical="center" wrapText="1"/>
    </xf>
    <xf numFmtId="0" fontId="3" fillId="0" borderId="0" xfId="1" applyFont="1" applyAlignment="1">
      <alignment vertical="center" wrapText="1"/>
    </xf>
    <xf numFmtId="0" fontId="3" fillId="0" borderId="71" xfId="1" applyFont="1" applyBorder="1" applyAlignment="1">
      <alignment vertical="center" wrapText="1"/>
    </xf>
    <xf numFmtId="0" fontId="3" fillId="0" borderId="17" xfId="1" applyFont="1" applyBorder="1" applyAlignment="1">
      <alignment vertical="center" wrapText="1"/>
    </xf>
    <xf numFmtId="185" fontId="3" fillId="0" borderId="0" xfId="1" applyNumberFormat="1" applyFont="1" applyAlignment="1">
      <alignment horizontal="center" vertical="center"/>
    </xf>
    <xf numFmtId="0" fontId="3" fillId="17" borderId="18" xfId="1" applyFont="1" applyFill="1" applyBorder="1" applyAlignment="1">
      <alignment horizontal="left" vertical="center"/>
    </xf>
    <xf numFmtId="0" fontId="4" fillId="17" borderId="16" xfId="1" applyFont="1" applyFill="1" applyBorder="1" applyAlignment="1">
      <alignment horizontal="center" vertical="center" wrapText="1"/>
    </xf>
    <xf numFmtId="0" fontId="4" fillId="17" borderId="46" xfId="1" applyFont="1" applyFill="1" applyBorder="1" applyAlignment="1">
      <alignment horizontal="center" vertical="center" wrapText="1"/>
    </xf>
    <xf numFmtId="0" fontId="72" fillId="7" borderId="0" xfId="12" applyFont="1" applyFill="1" applyAlignment="1">
      <alignment horizontal="left" vertical="center" wrapText="1"/>
    </xf>
    <xf numFmtId="0" fontId="25" fillId="11" borderId="28" xfId="0" applyFont="1" applyFill="1" applyBorder="1" applyAlignment="1">
      <alignment horizontal="center" vertical="center" wrapText="1"/>
    </xf>
    <xf numFmtId="0" fontId="25" fillId="11" borderId="0" xfId="0" applyFont="1" applyFill="1" applyAlignment="1">
      <alignment horizontal="center" vertical="center" wrapText="1"/>
    </xf>
    <xf numFmtId="0" fontId="25" fillId="11" borderId="29" xfId="0" applyFont="1" applyFill="1" applyBorder="1" applyAlignment="1">
      <alignment horizontal="center" vertical="center"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0" xfId="0" applyFont="1" applyAlignment="1">
      <alignment horizontal="left" vertical="top" wrapText="1"/>
    </xf>
    <xf numFmtId="0" fontId="4" fillId="0" borderId="29" xfId="0" applyFont="1" applyBorder="1" applyAlignment="1">
      <alignment horizontal="left" vertical="top" wrapText="1"/>
    </xf>
    <xf numFmtId="0" fontId="94" fillId="15" borderId="0" xfId="12" applyFont="1" applyFill="1" applyAlignment="1">
      <alignment horizontal="left" vertical="center" wrapText="1"/>
    </xf>
    <xf numFmtId="0" fontId="72" fillId="7" borderId="0" xfId="1" applyFont="1" applyFill="1" applyAlignment="1">
      <alignment horizontal="center" vertical="center" wrapText="1"/>
    </xf>
    <xf numFmtId="2" fontId="72" fillId="7" borderId="0" xfId="1" applyNumberFormat="1" applyFont="1" applyFill="1" applyAlignment="1">
      <alignment horizontal="center" vertical="center" wrapText="1"/>
    </xf>
    <xf numFmtId="2" fontId="72" fillId="7" borderId="29" xfId="1" applyNumberFormat="1" applyFont="1" applyFill="1" applyBorder="1" applyAlignment="1">
      <alignment horizontal="center" vertical="center" wrapText="1"/>
    </xf>
    <xf numFmtId="49" fontId="72" fillId="7" borderId="0" xfId="1" applyNumberFormat="1" applyFont="1" applyFill="1" applyAlignment="1">
      <alignment horizontal="center" vertical="center" wrapText="1"/>
    </xf>
    <xf numFmtId="0" fontId="31" fillId="15" borderId="0" xfId="12" applyFont="1" applyFill="1" applyAlignment="1">
      <alignment horizontal="justify" vertical="center" wrapText="1"/>
    </xf>
    <xf numFmtId="0" fontId="57" fillId="0" borderId="26" xfId="0" applyFont="1" applyBorder="1" applyAlignment="1">
      <alignment vertical="top" wrapText="1"/>
    </xf>
    <xf numFmtId="0" fontId="57" fillId="0" borderId="27" xfId="0" applyFont="1" applyBorder="1" applyAlignment="1">
      <alignment vertical="top" wrapText="1"/>
    </xf>
    <xf numFmtId="0" fontId="57" fillId="0" borderId="0" xfId="0" applyFont="1" applyAlignment="1">
      <alignment wrapText="1"/>
    </xf>
    <xf numFmtId="0" fontId="57" fillId="0" borderId="29" xfId="0" applyFont="1" applyBorder="1" applyAlignment="1">
      <alignment wrapText="1"/>
    </xf>
    <xf numFmtId="0" fontId="72" fillId="7" borderId="0" xfId="1" applyFont="1" applyFill="1" applyAlignment="1">
      <alignment horizontal="left" vertical="center" wrapText="1"/>
    </xf>
    <xf numFmtId="0" fontId="72" fillId="7" borderId="29" xfId="1" applyFont="1" applyFill="1" applyBorder="1" applyAlignment="1">
      <alignment horizontal="center" vertical="center" wrapText="1"/>
    </xf>
    <xf numFmtId="0" fontId="61" fillId="0" borderId="54" xfId="0" applyFont="1" applyBorder="1" applyAlignment="1">
      <alignment horizontal="right" vertical="center" wrapText="1"/>
    </xf>
    <xf numFmtId="0" fontId="61" fillId="0" borderId="11" xfId="0" applyFont="1" applyBorder="1" applyAlignment="1">
      <alignment horizontal="right" vertical="center" wrapText="1"/>
    </xf>
    <xf numFmtId="0" fontId="60" fillId="11" borderId="28" xfId="0" applyFont="1" applyFill="1" applyBorder="1" applyAlignment="1">
      <alignment horizontal="center" vertical="center" wrapText="1"/>
    </xf>
    <xf numFmtId="0" fontId="60" fillId="11" borderId="0" xfId="0" applyFont="1" applyFill="1" applyAlignment="1">
      <alignment horizontal="center" vertical="center" wrapText="1"/>
    </xf>
    <xf numFmtId="0" fontId="60" fillId="11" borderId="29" xfId="0" applyFont="1" applyFill="1" applyBorder="1" applyAlignment="1">
      <alignment horizontal="center" vertical="center" wrapText="1"/>
    </xf>
    <xf numFmtId="0" fontId="31" fillId="15" borderId="0" xfId="12" applyFont="1" applyFill="1" applyAlignment="1">
      <alignment horizontal="left" vertical="center" wrapText="1"/>
    </xf>
    <xf numFmtId="4" fontId="72" fillId="7" borderId="0" xfId="1" applyNumberFormat="1" applyFont="1" applyFill="1" applyAlignment="1">
      <alignment horizontal="center" vertical="center" wrapText="1"/>
    </xf>
    <xf numFmtId="4" fontId="72" fillId="7" borderId="29" xfId="1" applyNumberFormat="1" applyFont="1" applyFill="1" applyBorder="1" applyAlignment="1">
      <alignment horizontal="center" vertical="center" wrapText="1"/>
    </xf>
    <xf numFmtId="0" fontId="74" fillId="0" borderId="0" xfId="63" applyNumberFormat="1" applyAlignment="1">
      <alignment horizontal="center" vertical="center" wrapText="1"/>
    </xf>
    <xf numFmtId="0" fontId="65" fillId="0" borderId="0" xfId="0" applyFont="1" applyAlignment="1">
      <alignment horizontal="center" vertical="center" wrapText="1"/>
    </xf>
    <xf numFmtId="0" fontId="67" fillId="9" borderId="0" xfId="0" applyFont="1" applyFill="1" applyAlignment="1">
      <alignment horizontal="center" vertical="center" shrinkToFit="1"/>
    </xf>
    <xf numFmtId="0" fontId="69" fillId="9" borderId="34" xfId="0" applyFont="1" applyFill="1" applyBorder="1" applyAlignment="1">
      <alignment horizontal="center" vertical="center" wrapText="1"/>
    </xf>
    <xf numFmtId="0" fontId="69" fillId="9" borderId="40" xfId="0" applyFont="1" applyFill="1" applyBorder="1" applyAlignment="1">
      <alignment horizontal="center" vertical="center" wrapText="1"/>
    </xf>
    <xf numFmtId="0" fontId="69" fillId="9" borderId="35"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6" fillId="0" borderId="28" xfId="0" applyFont="1" applyBorder="1" applyAlignment="1">
      <alignment horizontal="left" vertical="top"/>
    </xf>
    <xf numFmtId="0" fontId="66" fillId="0" borderId="0" xfId="0" applyFont="1" applyAlignment="1">
      <alignment horizontal="left" vertical="top"/>
    </xf>
    <xf numFmtId="0" fontId="69" fillId="9" borderId="36" xfId="0" applyFont="1" applyFill="1" applyBorder="1" applyAlignment="1">
      <alignment horizontal="center" vertical="center" wrapText="1"/>
    </xf>
    <xf numFmtId="0" fontId="69" fillId="9" borderId="42" xfId="0" applyFont="1" applyFill="1" applyBorder="1" applyAlignment="1">
      <alignment horizontal="center" vertical="center" wrapText="1"/>
    </xf>
    <xf numFmtId="0" fontId="69" fillId="11" borderId="50" xfId="0" applyFont="1" applyFill="1" applyBorder="1" applyAlignment="1">
      <alignment horizontal="center" vertical="center" wrapText="1"/>
    </xf>
    <xf numFmtId="0" fontId="69" fillId="11" borderId="2" xfId="0" applyFont="1" applyFill="1" applyBorder="1" applyAlignment="1">
      <alignment horizontal="center" vertical="center" wrapText="1"/>
    </xf>
    <xf numFmtId="0" fontId="69" fillId="11" borderId="51" xfId="0" applyFont="1" applyFill="1" applyBorder="1" applyAlignment="1">
      <alignment horizontal="center" vertical="center" wrapText="1"/>
    </xf>
    <xf numFmtId="0" fontId="66" fillId="0" borderId="25" xfId="0" applyFont="1" applyBorder="1" applyAlignment="1">
      <alignment horizontal="left" vertical="top"/>
    </xf>
    <xf numFmtId="0" fontId="66" fillId="0" borderId="26" xfId="0" applyFont="1" applyBorder="1" applyAlignment="1">
      <alignment horizontal="left" vertical="top"/>
    </xf>
    <xf numFmtId="0" fontId="4" fillId="9" borderId="0" xfId="0" applyFont="1" applyFill="1" applyAlignment="1">
      <alignment horizontal="center" vertical="center" shrinkToFit="1"/>
    </xf>
    <xf numFmtId="0" fontId="1" fillId="0" borderId="0" xfId="0" applyFont="1" applyAlignment="1">
      <alignment horizontal="center"/>
    </xf>
    <xf numFmtId="0" fontId="72" fillId="7" borderId="26" xfId="12" applyFont="1" applyFill="1" applyBorder="1" applyAlignment="1">
      <alignment horizontal="left" vertical="center" wrapText="1"/>
    </xf>
    <xf numFmtId="0" fontId="72" fillId="7" borderId="26" xfId="12" applyFont="1" applyFill="1" applyBorder="1" applyAlignment="1">
      <alignment horizontal="center" vertical="center" wrapText="1"/>
    </xf>
    <xf numFmtId="2" fontId="72" fillId="7" borderId="26" xfId="12" applyNumberFormat="1" applyFont="1" applyFill="1" applyBorder="1" applyAlignment="1">
      <alignment horizontal="center" vertical="center" wrapText="1"/>
    </xf>
    <xf numFmtId="0" fontId="72" fillId="7" borderId="27" xfId="12" applyFont="1" applyFill="1" applyBorder="1" applyAlignment="1">
      <alignment horizontal="center" vertical="center" wrapText="1"/>
    </xf>
    <xf numFmtId="0" fontId="72" fillId="7" borderId="0" xfId="12" applyFont="1" applyFill="1" applyAlignment="1">
      <alignment horizontal="center" vertical="center" wrapText="1"/>
    </xf>
    <xf numFmtId="2" fontId="72" fillId="7" borderId="0" xfId="12" applyNumberFormat="1" applyFont="1" applyFill="1" applyAlignment="1">
      <alignment horizontal="center" vertical="center" wrapText="1"/>
    </xf>
    <xf numFmtId="0" fontId="72" fillId="7" borderId="29" xfId="12" applyFont="1" applyFill="1" applyBorder="1" applyAlignment="1">
      <alignment horizontal="center" vertical="center" wrapText="1"/>
    </xf>
    <xf numFmtId="0" fontId="4" fillId="9" borderId="0" xfId="0" applyFont="1" applyFill="1" applyAlignment="1">
      <alignment horizontal="center" vertical="center" wrapText="1"/>
    </xf>
    <xf numFmtId="0" fontId="25" fillId="11" borderId="50" xfId="0" applyFont="1" applyFill="1" applyBorder="1" applyAlignment="1">
      <alignment horizontal="center" vertical="center" wrapText="1"/>
    </xf>
    <xf numFmtId="0" fontId="25" fillId="11" borderId="2" xfId="0" applyFont="1" applyFill="1" applyBorder="1" applyAlignment="1">
      <alignment horizontal="center" vertical="center" wrapText="1"/>
    </xf>
    <xf numFmtId="0" fontId="25" fillId="11" borderId="51" xfId="0" applyFont="1" applyFill="1" applyBorder="1" applyAlignment="1">
      <alignment horizontal="center" vertical="center" wrapText="1"/>
    </xf>
    <xf numFmtId="0" fontId="25" fillId="9" borderId="52" xfId="0" applyFont="1" applyFill="1" applyBorder="1" applyAlignment="1">
      <alignment horizontal="center" vertical="center" shrinkToFit="1"/>
    </xf>
    <xf numFmtId="0" fontId="25" fillId="9" borderId="40" xfId="0" applyFont="1" applyFill="1" applyBorder="1" applyAlignment="1">
      <alignment horizontal="center" vertical="center" shrinkToFit="1"/>
    </xf>
    <xf numFmtId="0" fontId="25" fillId="9" borderId="47" xfId="0" applyFont="1" applyFill="1" applyBorder="1" applyAlignment="1">
      <alignment horizontal="center" vertical="center"/>
    </xf>
    <xf numFmtId="0" fontId="25" fillId="9" borderId="41" xfId="0" applyFont="1" applyFill="1" applyBorder="1" applyAlignment="1">
      <alignment horizontal="center" vertical="center"/>
    </xf>
    <xf numFmtId="4" fontId="25" fillId="9" borderId="47" xfId="0" applyNumberFormat="1" applyFont="1" applyFill="1" applyBorder="1" applyAlignment="1">
      <alignment horizontal="center" vertical="center"/>
    </xf>
    <xf numFmtId="4" fontId="25" fillId="9" borderId="53" xfId="0" applyNumberFormat="1" applyFont="1" applyFill="1" applyBorder="1" applyAlignment="1">
      <alignment horizontal="center" vertical="center"/>
    </xf>
    <xf numFmtId="4" fontId="25" fillId="9" borderId="47" xfId="0" applyNumberFormat="1" applyFont="1" applyFill="1" applyBorder="1" applyAlignment="1">
      <alignment horizontal="right" vertical="center"/>
    </xf>
    <xf numFmtId="4" fontId="25" fillId="9" borderId="41" xfId="0" applyNumberFormat="1" applyFont="1" applyFill="1" applyBorder="1" applyAlignment="1">
      <alignment horizontal="right" vertical="center"/>
    </xf>
    <xf numFmtId="4" fontId="1" fillId="2" borderId="8" xfId="0" applyNumberFormat="1" applyFont="1" applyFill="1" applyBorder="1" applyAlignment="1">
      <alignment horizontal="center" vertical="center" wrapText="1"/>
    </xf>
    <xf numFmtId="4" fontId="1" fillId="2" borderId="9" xfId="0" applyNumberFormat="1" applyFont="1" applyFill="1" applyBorder="1" applyAlignment="1">
      <alignment horizontal="center" vertical="center" wrapText="1"/>
    </xf>
    <xf numFmtId="4" fontId="1" fillId="2" borderId="10" xfId="0" applyNumberFormat="1" applyFont="1" applyFill="1" applyBorder="1" applyAlignment="1">
      <alignment horizontal="center" vertical="center" wrapText="1"/>
    </xf>
    <xf numFmtId="4" fontId="1" fillId="2" borderId="12" xfId="0" applyNumberFormat="1" applyFont="1" applyFill="1" applyBorder="1" applyAlignment="1">
      <alignment horizontal="center" vertical="center" wrapText="1"/>
    </xf>
    <xf numFmtId="0" fontId="38" fillId="0" borderId="5"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6"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55" xfId="0" applyFont="1" applyBorder="1" applyAlignment="1">
      <alignment horizontal="center" vertical="center" wrapText="1"/>
    </xf>
    <xf numFmtId="0" fontId="1" fillId="2" borderId="75" xfId="0" applyFont="1" applyFill="1" applyBorder="1" applyAlignment="1">
      <alignment horizontal="center" vertical="center"/>
    </xf>
    <xf numFmtId="0" fontId="1" fillId="2" borderId="4" xfId="0" applyFont="1" applyFill="1" applyBorder="1" applyAlignment="1">
      <alignment horizontal="center" vertical="center"/>
    </xf>
    <xf numFmtId="4" fontId="1" fillId="2" borderId="66" xfId="0" applyNumberFormat="1" applyFont="1" applyFill="1" applyBorder="1" applyAlignment="1">
      <alignment horizontal="center" vertical="center" wrapText="1"/>
    </xf>
    <xf numFmtId="4" fontId="1" fillId="2" borderId="5" xfId="0" applyNumberFormat="1" applyFont="1" applyFill="1" applyBorder="1" applyAlignment="1">
      <alignment horizontal="center" vertical="center" wrapText="1"/>
    </xf>
    <xf numFmtId="4" fontId="1" fillId="2" borderId="6" xfId="0" applyNumberFormat="1" applyFont="1" applyFill="1" applyBorder="1" applyAlignment="1">
      <alignment horizontal="center" vertical="center" wrapText="1"/>
    </xf>
    <xf numFmtId="0" fontId="27" fillId="0" borderId="25" xfId="1" applyFont="1" applyBorder="1" applyAlignment="1">
      <alignment horizontal="center" vertical="center" wrapText="1"/>
    </xf>
    <xf numFmtId="0" fontId="27" fillId="0" borderId="26" xfId="1" applyFont="1" applyBorder="1" applyAlignment="1">
      <alignment horizontal="center" vertical="center" wrapText="1"/>
    </xf>
    <xf numFmtId="0" fontId="27" fillId="0" borderId="27" xfId="1" applyFont="1" applyBorder="1" applyAlignment="1">
      <alignment horizontal="center" vertical="center" wrapText="1"/>
    </xf>
    <xf numFmtId="0" fontId="27" fillId="0" borderId="28" xfId="1" applyFont="1" applyBorder="1" applyAlignment="1">
      <alignment horizontal="center" vertical="center" wrapText="1"/>
    </xf>
    <xf numFmtId="0" fontId="27" fillId="0" borderId="0" xfId="1" applyFont="1" applyAlignment="1">
      <alignment horizontal="center" vertical="center" wrapText="1"/>
    </xf>
    <xf numFmtId="0" fontId="27" fillId="0" borderId="29" xfId="1" applyFont="1" applyBorder="1" applyAlignment="1">
      <alignment horizontal="center" vertical="center" wrapText="1"/>
    </xf>
    <xf numFmtId="0" fontId="27" fillId="0" borderId="30" xfId="1" applyFont="1" applyBorder="1" applyAlignment="1">
      <alignment horizontal="center" vertical="center" wrapText="1"/>
    </xf>
    <xf numFmtId="0" fontId="27" fillId="0" borderId="31" xfId="1" applyFont="1" applyBorder="1" applyAlignment="1">
      <alignment horizontal="center" vertical="center" wrapText="1"/>
    </xf>
    <xf numFmtId="0" fontId="27" fillId="0" borderId="32" xfId="1" applyFont="1" applyBorder="1" applyAlignment="1">
      <alignment horizontal="center" vertical="center" wrapText="1"/>
    </xf>
    <xf numFmtId="0" fontId="10" fillId="0" borderId="54" xfId="1" applyFont="1" applyBorder="1" applyAlignment="1" applyProtection="1">
      <alignment horizontal="left" vertical="top" wrapText="1"/>
      <protection locked="0"/>
    </xf>
    <xf numFmtId="0" fontId="6" fillId="0" borderId="11" xfId="1" applyFont="1" applyBorder="1" applyAlignment="1" applyProtection="1">
      <alignment horizontal="left" vertical="top" wrapText="1"/>
      <protection locked="0"/>
    </xf>
    <xf numFmtId="0" fontId="6" fillId="0" borderId="55" xfId="1" applyFont="1" applyBorder="1" applyAlignment="1" applyProtection="1">
      <alignment horizontal="left" vertical="top" wrapText="1"/>
      <protection locked="0"/>
    </xf>
    <xf numFmtId="0" fontId="10" fillId="0" borderId="54" xfId="1" applyFont="1" applyBorder="1" applyAlignment="1" applyProtection="1">
      <alignment vertical="top" wrapText="1"/>
      <protection locked="0"/>
    </xf>
    <xf numFmtId="0" fontId="6" fillId="0" borderId="11" xfId="1" applyFont="1" applyBorder="1" applyAlignment="1" applyProtection="1">
      <alignment vertical="top" wrapText="1"/>
      <protection locked="0"/>
    </xf>
    <xf numFmtId="0" fontId="6" fillId="0" borderId="55" xfId="1" applyFont="1" applyBorder="1" applyAlignment="1" applyProtection="1">
      <alignment vertical="top" wrapText="1"/>
      <protection locked="0"/>
    </xf>
    <xf numFmtId="0" fontId="10" fillId="0" borderId="54" xfId="0" applyFont="1" applyBorder="1" applyAlignment="1" applyProtection="1">
      <alignment vertical="top" wrapText="1"/>
      <protection locked="0"/>
    </xf>
    <xf numFmtId="0" fontId="10" fillId="0" borderId="11" xfId="0" applyFont="1" applyBorder="1" applyAlignment="1" applyProtection="1">
      <alignment vertical="top" wrapText="1"/>
      <protection locked="0"/>
    </xf>
    <xf numFmtId="0" fontId="10" fillId="0" borderId="12" xfId="0" applyFont="1" applyBorder="1" applyAlignment="1" applyProtection="1">
      <alignment vertical="top" wrapText="1"/>
      <protection locked="0"/>
    </xf>
    <xf numFmtId="0" fontId="10" fillId="0" borderId="10" xfId="0" applyFont="1" applyBorder="1" applyAlignment="1" applyProtection="1">
      <alignment vertical="top" wrapText="1"/>
      <protection locked="0"/>
    </xf>
    <xf numFmtId="0" fontId="10" fillId="0" borderId="55" xfId="0" applyFont="1" applyBorder="1" applyAlignment="1" applyProtection="1">
      <alignment vertical="top" wrapText="1"/>
      <protection locked="0"/>
    </xf>
    <xf numFmtId="0" fontId="7" fillId="0" borderId="4" xfId="1" applyFont="1" applyBorder="1" applyAlignment="1">
      <alignment horizontal="center" vertical="top"/>
    </xf>
    <xf numFmtId="0" fontId="7" fillId="0" borderId="66" xfId="1" applyFont="1" applyBorder="1" applyAlignment="1">
      <alignment horizontal="center" vertical="top"/>
    </xf>
    <xf numFmtId="0" fontId="7" fillId="0" borderId="4" xfId="1" applyFont="1" applyBorder="1" applyAlignment="1">
      <alignment horizontal="center" vertical="center"/>
    </xf>
    <xf numFmtId="0" fontId="7" fillId="0" borderId="5" xfId="1" applyFont="1" applyBorder="1" applyAlignment="1">
      <alignment horizontal="center" vertical="center"/>
    </xf>
    <xf numFmtId="0" fontId="7" fillId="0" borderId="75" xfId="1" applyFont="1" applyBorder="1" applyAlignment="1">
      <alignment horizontal="center" vertical="center"/>
    </xf>
    <xf numFmtId="0" fontId="7" fillId="0" borderId="76" xfId="1" applyFont="1" applyBorder="1" applyAlignment="1">
      <alignment horizontal="center" vertical="center"/>
    </xf>
    <xf numFmtId="0" fontId="10" fillId="0" borderId="75" xfId="1" applyFont="1" applyBorder="1" applyAlignment="1" applyProtection="1">
      <alignment horizontal="center" vertical="top" wrapText="1"/>
      <protection locked="0"/>
    </xf>
    <xf numFmtId="0" fontId="5" fillId="0" borderId="4" xfId="1" applyBorder="1" applyAlignment="1" applyProtection="1">
      <alignment horizontal="center" vertical="top" wrapText="1"/>
      <protection locked="0"/>
    </xf>
    <xf numFmtId="0" fontId="10" fillId="0" borderId="4" xfId="1" applyFont="1" applyBorder="1" applyAlignment="1" applyProtection="1">
      <alignment vertical="top" wrapText="1"/>
      <protection locked="0"/>
    </xf>
    <xf numFmtId="0" fontId="5" fillId="0" borderId="4" xfId="1" applyBorder="1" applyAlignment="1" applyProtection="1">
      <alignment vertical="top" wrapText="1"/>
      <protection locked="0"/>
    </xf>
    <xf numFmtId="39" fontId="7" fillId="0" borderId="1" xfId="2" applyNumberFormat="1" applyFont="1" applyFill="1" applyBorder="1" applyAlignment="1" applyProtection="1">
      <alignment vertical="top" wrapText="1"/>
      <protection locked="0"/>
    </xf>
    <xf numFmtId="39" fontId="7" fillId="0" borderId="2" xfId="2" applyNumberFormat="1" applyFont="1" applyFill="1" applyBorder="1" applyAlignment="1" applyProtection="1">
      <alignment vertical="top" wrapText="1"/>
      <protection locked="0"/>
    </xf>
    <xf numFmtId="39" fontId="7" fillId="0" borderId="3" xfId="2" applyNumberFormat="1" applyFont="1" applyFill="1" applyBorder="1" applyAlignment="1" applyProtection="1">
      <alignment vertical="top" wrapText="1"/>
      <protection locked="0"/>
    </xf>
    <xf numFmtId="39" fontId="7" fillId="0" borderId="10" xfId="2" applyNumberFormat="1" applyFont="1" applyFill="1" applyBorder="1" applyAlignment="1" applyProtection="1">
      <alignment vertical="top" wrapText="1"/>
      <protection locked="0"/>
    </xf>
    <xf numFmtId="0" fontId="5" fillId="0" borderId="11" xfId="1" applyBorder="1" applyAlignment="1" applyProtection="1">
      <alignment vertical="top" wrapText="1"/>
      <protection locked="0"/>
    </xf>
    <xf numFmtId="0" fontId="5" fillId="0" borderId="12" xfId="1" applyBorder="1" applyAlignment="1" applyProtection="1">
      <alignment vertical="top" wrapText="1"/>
      <protection locked="0"/>
    </xf>
    <xf numFmtId="39" fontId="12" fillId="0" borderId="10" xfId="2" applyNumberFormat="1" applyFont="1" applyFill="1" applyBorder="1" applyAlignment="1" applyProtection="1">
      <alignment vertical="top" wrapText="1"/>
    </xf>
    <xf numFmtId="39" fontId="12" fillId="0" borderId="11" xfId="2" applyNumberFormat="1" applyFont="1" applyFill="1" applyBorder="1" applyAlignment="1" applyProtection="1">
      <alignment vertical="top" wrapText="1"/>
    </xf>
    <xf numFmtId="0" fontId="5" fillId="0" borderId="55" xfId="1" applyBorder="1" applyAlignment="1">
      <alignment vertical="top" wrapText="1"/>
    </xf>
    <xf numFmtId="0" fontId="10" fillId="0" borderId="50" xfId="1" applyFont="1" applyBorder="1" applyAlignment="1" applyProtection="1">
      <alignment horizontal="center" vertical="top" wrapText="1"/>
      <protection locked="0"/>
    </xf>
    <xf numFmtId="0" fontId="10" fillId="0" borderId="3" xfId="1" applyFont="1" applyBorder="1" applyAlignment="1" applyProtection="1">
      <alignment horizontal="center" vertical="top" wrapText="1"/>
      <protection locked="0"/>
    </xf>
    <xf numFmtId="0" fontId="7" fillId="0" borderId="31" xfId="4" applyBorder="1" applyAlignment="1" applyProtection="1">
      <alignment vertical="top" wrapText="1"/>
      <protection locked="0"/>
    </xf>
    <xf numFmtId="0" fontId="7" fillId="0" borderId="32" xfId="4" applyBorder="1" applyAlignment="1" applyProtection="1">
      <alignment vertical="top" wrapText="1"/>
      <protection locked="0"/>
    </xf>
    <xf numFmtId="0" fontId="7" fillId="0" borderId="54" xfId="4" applyBorder="1" applyAlignment="1" applyProtection="1">
      <alignment horizontal="left" vertical="top" wrapText="1"/>
      <protection locked="0"/>
    </xf>
    <xf numFmtId="0" fontId="7" fillId="0" borderId="11" xfId="4" applyBorder="1" applyAlignment="1" applyProtection="1">
      <alignment horizontal="left" vertical="top" wrapText="1"/>
      <protection locked="0"/>
    </xf>
    <xf numFmtId="0" fontId="7" fillId="0" borderId="11" xfId="1" applyFont="1" applyBorder="1" applyAlignment="1" applyProtection="1">
      <alignment horizontal="center" vertical="top" wrapText="1"/>
      <protection locked="0"/>
    </xf>
    <xf numFmtId="0" fontId="7" fillId="0" borderId="0" xfId="4" applyAlignment="1" applyProtection="1">
      <alignment vertical="top" wrapText="1"/>
      <protection locked="0"/>
    </xf>
    <xf numFmtId="0" fontId="7" fillId="0" borderId="29" xfId="4" applyBorder="1" applyAlignment="1" applyProtection="1">
      <alignment vertical="top" wrapText="1"/>
      <protection locked="0"/>
    </xf>
    <xf numFmtId="0" fontId="10" fillId="3" borderId="4" xfId="1" applyFont="1" applyFill="1" applyBorder="1" applyAlignment="1" applyProtection="1">
      <alignment vertical="top" wrapText="1"/>
      <protection locked="0"/>
    </xf>
    <xf numFmtId="0" fontId="5" fillId="3" borderId="4" xfId="1" applyFill="1" applyBorder="1" applyAlignment="1" applyProtection="1">
      <alignment vertical="top" wrapText="1"/>
      <protection locked="0"/>
    </xf>
    <xf numFmtId="39" fontId="7" fillId="3" borderId="4" xfId="2" applyNumberFormat="1" applyFont="1" applyFill="1" applyBorder="1" applyAlignment="1" applyProtection="1">
      <alignment vertical="top" wrapText="1"/>
      <protection locked="0"/>
    </xf>
    <xf numFmtId="39" fontId="7" fillId="3" borderId="10" xfId="2" applyNumberFormat="1" applyFont="1" applyFill="1" applyBorder="1" applyAlignment="1" applyProtection="1">
      <alignment vertical="top" wrapText="1"/>
      <protection locked="0"/>
    </xf>
    <xf numFmtId="0" fontId="5" fillId="3" borderId="11" xfId="1" applyFill="1" applyBorder="1" applyAlignment="1" applyProtection="1">
      <alignment vertical="top" wrapText="1"/>
      <protection locked="0"/>
    </xf>
    <xf numFmtId="0" fontId="5" fillId="3" borderId="12" xfId="1" applyFill="1" applyBorder="1" applyAlignment="1" applyProtection="1">
      <alignment vertical="top" wrapText="1"/>
      <protection locked="0"/>
    </xf>
    <xf numFmtId="39" fontId="12" fillId="3" borderId="10" xfId="2" applyNumberFormat="1" applyFont="1" applyFill="1" applyBorder="1" applyAlignment="1" applyProtection="1">
      <alignment vertical="top" wrapText="1"/>
    </xf>
    <xf numFmtId="39" fontId="12" fillId="3" borderId="11" xfId="2" applyNumberFormat="1" applyFont="1" applyFill="1" applyBorder="1" applyAlignment="1" applyProtection="1">
      <alignment vertical="top" wrapText="1"/>
    </xf>
    <xf numFmtId="0" fontId="5" fillId="3" borderId="55" xfId="1" applyFill="1" applyBorder="1" applyAlignment="1">
      <alignment vertical="top" wrapText="1"/>
    </xf>
    <xf numFmtId="39" fontId="7" fillId="0" borderId="2" xfId="2" applyNumberFormat="1" applyFont="1" applyBorder="1" applyAlignment="1" applyProtection="1">
      <alignment vertical="top" wrapText="1"/>
      <protection locked="0"/>
    </xf>
    <xf numFmtId="0" fontId="5" fillId="0" borderId="2" xfId="1" applyBorder="1" applyAlignment="1">
      <alignment vertical="top" wrapText="1"/>
    </xf>
    <xf numFmtId="0" fontId="5" fillId="0" borderId="3" xfId="1" applyBorder="1" applyAlignment="1">
      <alignment vertical="top" wrapText="1"/>
    </xf>
    <xf numFmtId="0" fontId="10" fillId="3" borderId="65" xfId="1" applyFont="1" applyFill="1" applyBorder="1" applyAlignment="1" applyProtection="1">
      <alignment horizontal="center" vertical="top" wrapText="1"/>
      <protection locked="0"/>
    </xf>
    <xf numFmtId="0" fontId="5" fillId="3" borderId="6" xfId="1" applyFill="1" applyBorder="1" applyAlignment="1" applyProtection="1">
      <alignment horizontal="center" vertical="top" wrapText="1"/>
      <protection locked="0"/>
    </xf>
    <xf numFmtId="0" fontId="10" fillId="2" borderId="50" xfId="1" applyFont="1" applyFill="1" applyBorder="1" applyAlignment="1">
      <alignment horizontal="center" vertical="center"/>
    </xf>
    <xf numFmtId="0" fontId="10" fillId="2" borderId="3" xfId="1" applyFont="1" applyFill="1" applyBorder="1" applyAlignment="1">
      <alignment horizontal="center" vertical="center"/>
    </xf>
    <xf numFmtId="0" fontId="10" fillId="2" borderId="1" xfId="1" applyFont="1" applyFill="1" applyBorder="1" applyAlignment="1">
      <alignment horizontal="center" vertical="center"/>
    </xf>
    <xf numFmtId="0" fontId="10" fillId="2" borderId="2" xfId="1" applyFont="1" applyFill="1" applyBorder="1" applyAlignment="1">
      <alignment horizontal="center" vertical="center"/>
    </xf>
    <xf numFmtId="0" fontId="10" fillId="2" borderId="1" xfId="1" applyFont="1" applyFill="1" applyBorder="1" applyAlignment="1">
      <alignment horizontal="center" vertical="top"/>
    </xf>
    <xf numFmtId="0" fontId="10" fillId="2" borderId="2" xfId="1" applyFont="1" applyFill="1" applyBorder="1" applyAlignment="1">
      <alignment horizontal="center" vertical="top"/>
    </xf>
    <xf numFmtId="0" fontId="10" fillId="2" borderId="3" xfId="1" applyFont="1" applyFill="1" applyBorder="1" applyAlignment="1">
      <alignment horizontal="center" vertical="top"/>
    </xf>
    <xf numFmtId="0" fontId="10" fillId="2" borderId="51" xfId="1" applyFont="1" applyFill="1" applyBorder="1" applyAlignment="1">
      <alignment horizontal="center" vertical="top"/>
    </xf>
    <xf numFmtId="0" fontId="98" fillId="0" borderId="0" xfId="0" applyFont="1" applyAlignment="1" applyProtection="1">
      <alignment horizontal="center" vertical="top"/>
      <protection hidden="1"/>
    </xf>
    <xf numFmtId="0" fontId="98" fillId="0" borderId="29" xfId="0" applyFont="1" applyBorder="1" applyAlignment="1" applyProtection="1">
      <alignment horizontal="center" vertical="top"/>
      <protection hidden="1"/>
    </xf>
    <xf numFmtId="0" fontId="10" fillId="5" borderId="14" xfId="1" applyFont="1" applyFill="1" applyBorder="1" applyAlignment="1">
      <alignment horizontal="center" vertical="top"/>
    </xf>
    <xf numFmtId="0" fontId="10" fillId="5" borderId="0" xfId="1" applyFont="1" applyFill="1" applyAlignment="1">
      <alignment horizontal="center" vertical="top"/>
    </xf>
    <xf numFmtId="0" fontId="10" fillId="5" borderId="15" xfId="1" applyFont="1" applyFill="1" applyBorder="1" applyAlignment="1">
      <alignment horizontal="center" vertical="top"/>
    </xf>
    <xf numFmtId="0" fontId="10" fillId="5" borderId="29" xfId="1" applyFont="1" applyFill="1" applyBorder="1" applyAlignment="1">
      <alignment horizontal="center" vertical="top"/>
    </xf>
    <xf numFmtId="0" fontId="45" fillId="0" borderId="1" xfId="1" applyFont="1" applyBorder="1" applyAlignment="1" applyProtection="1">
      <alignment horizontal="left" vertical="center"/>
      <protection locked="0" hidden="1"/>
    </xf>
    <xf numFmtId="0" fontId="45" fillId="0" borderId="2" xfId="1" applyFont="1" applyBorder="1" applyAlignment="1" applyProtection="1">
      <alignment horizontal="left" vertical="center"/>
      <protection locked="0" hidden="1"/>
    </xf>
    <xf numFmtId="0" fontId="45" fillId="0" borderId="3" xfId="1" applyFont="1" applyBorder="1" applyAlignment="1" applyProtection="1">
      <alignment horizontal="left" vertical="center"/>
      <protection locked="0" hidden="1"/>
    </xf>
    <xf numFmtId="0" fontId="45" fillId="0" borderId="54" xfId="1" applyFont="1" applyBorder="1" applyAlignment="1" applyProtection="1">
      <alignment horizontal="left" vertical="top"/>
      <protection locked="0"/>
    </xf>
    <xf numFmtId="0" fontId="45" fillId="0" borderId="11" xfId="1" applyFont="1" applyBorder="1" applyAlignment="1" applyProtection="1">
      <alignment horizontal="left" vertical="top"/>
      <protection locked="0"/>
    </xf>
    <xf numFmtId="0" fontId="45" fillId="0" borderId="12" xfId="1" applyFont="1" applyBorder="1" applyAlignment="1" applyProtection="1">
      <alignment horizontal="left" vertical="top"/>
      <protection locked="0"/>
    </xf>
    <xf numFmtId="0" fontId="45" fillId="0" borderId="10" xfId="1" applyFont="1" applyBorder="1" applyAlignment="1" applyProtection="1">
      <alignment horizontal="left" vertical="top"/>
      <protection locked="0"/>
    </xf>
    <xf numFmtId="0" fontId="49" fillId="0" borderId="10" xfId="0" applyFont="1" applyBorder="1" applyAlignment="1" applyProtection="1">
      <alignment horizontal="left" vertical="top"/>
      <protection locked="0"/>
    </xf>
    <xf numFmtId="0" fontId="49" fillId="0" borderId="11" xfId="0" applyFont="1" applyBorder="1" applyAlignment="1" applyProtection="1">
      <alignment horizontal="left" vertical="top"/>
      <protection locked="0"/>
    </xf>
    <xf numFmtId="0" fontId="49" fillId="0" borderId="55" xfId="0" applyFont="1" applyBorder="1" applyAlignment="1" applyProtection="1">
      <alignment horizontal="left" vertical="top"/>
      <protection locked="0"/>
    </xf>
    <xf numFmtId="165" fontId="48" fillId="0" borderId="11" xfId="37" applyFont="1" applyFill="1" applyBorder="1" applyAlignment="1" applyProtection="1">
      <alignment horizontal="left" vertical="top"/>
      <protection locked="0"/>
    </xf>
    <xf numFmtId="165" fontId="48" fillId="0" borderId="55" xfId="37" applyFont="1" applyFill="1" applyBorder="1" applyAlignment="1" applyProtection="1">
      <alignment horizontal="left" vertical="top"/>
      <protection locked="0"/>
    </xf>
    <xf numFmtId="10" fontId="45" fillId="5" borderId="78" xfId="16" applyNumberFormat="1" applyFont="1" applyFill="1" applyBorder="1" applyAlignment="1" applyProtection="1">
      <alignment vertical="top"/>
      <protection hidden="1"/>
    </xf>
    <xf numFmtId="0" fontId="7" fillId="0" borderId="54" xfId="1" applyFont="1" applyBorder="1" applyAlignment="1" applyProtection="1">
      <alignment horizontal="left" vertical="top"/>
      <protection locked="0"/>
    </xf>
    <xf numFmtId="0" fontId="7" fillId="0" borderId="10" xfId="1" applyFont="1" applyBorder="1" applyAlignment="1" applyProtection="1">
      <alignment horizontal="left" vertical="top"/>
      <protection locked="0"/>
    </xf>
    <xf numFmtId="0" fontId="45" fillId="5" borderId="77" xfId="1" applyFont="1" applyFill="1" applyBorder="1" applyAlignment="1">
      <alignment vertical="center" wrapText="1"/>
    </xf>
    <xf numFmtId="0" fontId="45" fillId="5" borderId="14" xfId="1" applyFont="1" applyFill="1" applyBorder="1" applyAlignment="1">
      <alignment vertical="center" wrapText="1"/>
    </xf>
    <xf numFmtId="0" fontId="52" fillId="0" borderId="0" xfId="1" applyFont="1" applyAlignment="1">
      <alignment vertical="center" wrapText="1"/>
    </xf>
    <xf numFmtId="0" fontId="52" fillId="0" borderId="14" xfId="1" applyFont="1" applyBorder="1" applyAlignment="1">
      <alignment vertical="center" wrapText="1"/>
    </xf>
    <xf numFmtId="0" fontId="53" fillId="0" borderId="0" xfId="1" applyFont="1" applyAlignment="1">
      <alignment horizontal="center" vertical="center" wrapText="1"/>
    </xf>
    <xf numFmtId="0" fontId="45" fillId="8" borderId="75" xfId="1" applyFont="1" applyFill="1" applyBorder="1" applyAlignment="1">
      <alignment horizontal="center"/>
    </xf>
    <xf numFmtId="0" fontId="45" fillId="8" borderId="4" xfId="1" applyFont="1" applyFill="1" applyBorder="1" applyAlignment="1">
      <alignment horizontal="center"/>
    </xf>
    <xf numFmtId="0" fontId="45" fillId="8" borderId="66" xfId="1" applyFont="1" applyFill="1" applyBorder="1" applyAlignment="1">
      <alignment horizontal="center"/>
    </xf>
    <xf numFmtId="0" fontId="46" fillId="0" borderId="54" xfId="1" applyFont="1" applyBorder="1" applyAlignment="1" applyProtection="1">
      <alignment horizontal="left"/>
      <protection hidden="1"/>
    </xf>
    <xf numFmtId="0" fontId="46" fillId="0" borderId="11" xfId="1" applyFont="1" applyBorder="1" applyAlignment="1" applyProtection="1">
      <alignment horizontal="left"/>
      <protection hidden="1"/>
    </xf>
    <xf numFmtId="0" fontId="46" fillId="0" borderId="54" xfId="1" applyFont="1" applyBorder="1" applyAlignment="1">
      <alignment horizontal="left" vertical="top"/>
    </xf>
    <xf numFmtId="0" fontId="46" fillId="0" borderId="11" xfId="1" applyFont="1" applyBorder="1" applyAlignment="1">
      <alignment horizontal="left" vertical="top"/>
    </xf>
    <xf numFmtId="0" fontId="46" fillId="0" borderId="0" xfId="1" applyFont="1" applyAlignment="1">
      <alignment horizontal="center" vertical="center"/>
    </xf>
    <xf numFmtId="9" fontId="45" fillId="5" borderId="13" xfId="16" applyFont="1" applyFill="1" applyBorder="1" applyAlignment="1" applyProtection="1">
      <alignment vertical="center" wrapText="1"/>
    </xf>
    <xf numFmtId="0" fontId="45" fillId="5" borderId="13" xfId="1" applyFont="1" applyFill="1" applyBorder="1" applyAlignment="1">
      <alignment vertical="top" wrapText="1"/>
    </xf>
    <xf numFmtId="0" fontId="45" fillId="5" borderId="13" xfId="1" applyFont="1" applyFill="1" applyBorder="1" applyAlignment="1" applyProtection="1">
      <alignment vertical="top" wrapText="1"/>
      <protection hidden="1"/>
    </xf>
    <xf numFmtId="10" fontId="45" fillId="5" borderId="13" xfId="16" applyNumberFormat="1" applyFont="1" applyFill="1" applyBorder="1" applyAlignment="1" applyProtection="1">
      <alignment vertical="top"/>
      <protection hidden="1"/>
    </xf>
    <xf numFmtId="0" fontId="53" fillId="0" borderId="25" xfId="1" applyFont="1" applyBorder="1" applyAlignment="1">
      <alignment horizontal="center" vertical="center" wrapText="1"/>
    </xf>
    <xf numFmtId="0" fontId="53" fillId="0" borderId="26" xfId="1" applyFont="1" applyBorder="1" applyAlignment="1">
      <alignment horizontal="center" vertical="center" wrapText="1"/>
    </xf>
    <xf numFmtId="0" fontId="53" fillId="0" borderId="27" xfId="1" applyFont="1" applyBorder="1" applyAlignment="1">
      <alignment horizontal="center" vertical="center" wrapText="1"/>
    </xf>
    <xf numFmtId="0" fontId="53" fillId="0" borderId="28" xfId="1" applyFont="1" applyBorder="1" applyAlignment="1">
      <alignment horizontal="center" vertical="center" wrapText="1"/>
    </xf>
    <xf numFmtId="0" fontId="53" fillId="0" borderId="29" xfId="1" applyFont="1" applyBorder="1" applyAlignment="1">
      <alignment horizontal="center" vertical="center" wrapText="1"/>
    </xf>
    <xf numFmtId="0" fontId="53" fillId="0" borderId="30" xfId="1" applyFont="1" applyBorder="1" applyAlignment="1">
      <alignment horizontal="center" vertical="center" wrapText="1"/>
    </xf>
    <xf numFmtId="0" fontId="53" fillId="0" borderId="31" xfId="1" applyFont="1" applyBorder="1" applyAlignment="1">
      <alignment horizontal="center" vertical="center" wrapText="1"/>
    </xf>
    <xf numFmtId="0" fontId="53" fillId="0" borderId="32" xfId="1" applyFont="1" applyBorder="1" applyAlignment="1">
      <alignment horizontal="center" vertical="center" wrapText="1"/>
    </xf>
    <xf numFmtId="0" fontId="7" fillId="0" borderId="54" xfId="1" applyFont="1" applyBorder="1" applyAlignment="1" applyProtection="1">
      <alignment horizontal="left" wrapText="1"/>
      <protection locked="0"/>
    </xf>
    <xf numFmtId="0" fontId="45" fillId="0" borderId="11" xfId="1" applyFont="1" applyBorder="1" applyAlignment="1" applyProtection="1">
      <alignment horizontal="left" wrapText="1"/>
      <protection locked="0"/>
    </xf>
    <xf numFmtId="0" fontId="45" fillId="8" borderId="50" xfId="1" applyFont="1" applyFill="1" applyBorder="1" applyAlignment="1">
      <alignment horizontal="center"/>
    </xf>
    <xf numFmtId="0" fontId="45" fillId="8" borderId="2" xfId="1" applyFont="1" applyFill="1" applyBorder="1" applyAlignment="1">
      <alignment horizontal="center"/>
    </xf>
    <xf numFmtId="0" fontId="45" fillId="8" borderId="51" xfId="1" applyFont="1" applyFill="1" applyBorder="1" applyAlignment="1">
      <alignment horizontal="center"/>
    </xf>
    <xf numFmtId="0" fontId="45" fillId="0" borderId="11" xfId="1" applyFont="1" applyBorder="1" applyAlignment="1">
      <alignment horizontal="left"/>
    </xf>
    <xf numFmtId="0" fontId="45" fillId="0" borderId="55" xfId="1" applyFont="1" applyBorder="1" applyAlignment="1">
      <alignment horizontal="left"/>
    </xf>
    <xf numFmtId="0" fontId="46" fillId="0" borderId="50" xfId="1" applyFont="1" applyBorder="1" applyAlignment="1" applyProtection="1">
      <alignment horizontal="left"/>
      <protection hidden="1"/>
    </xf>
    <xf numFmtId="0" fontId="46" fillId="0" borderId="2" xfId="1" applyFont="1" applyBorder="1" applyAlignment="1" applyProtection="1">
      <alignment horizontal="left"/>
      <protection hidden="1"/>
    </xf>
    <xf numFmtId="0" fontId="46" fillId="0" borderId="3" xfId="1" applyFont="1" applyBorder="1" applyAlignment="1" applyProtection="1">
      <alignment horizontal="left"/>
      <protection hidden="1"/>
    </xf>
    <xf numFmtId="0" fontId="45" fillId="5" borderId="15" xfId="1" applyFont="1" applyFill="1" applyBorder="1" applyAlignment="1">
      <alignment vertical="top" wrapText="1"/>
    </xf>
    <xf numFmtId="0" fontId="45" fillId="5" borderId="14" xfId="1" applyFont="1" applyFill="1" applyBorder="1" applyAlignment="1">
      <alignment vertical="top" wrapText="1"/>
    </xf>
    <xf numFmtId="0" fontId="52" fillId="0" borderId="0" xfId="1" applyFont="1" applyAlignment="1">
      <alignment vertical="top" wrapText="1"/>
    </xf>
    <xf numFmtId="0" fontId="52" fillId="0" borderId="14" xfId="1" applyFont="1" applyBorder="1" applyAlignment="1">
      <alignment vertical="top" wrapText="1"/>
    </xf>
    <xf numFmtId="9" fontId="45" fillId="5" borderId="13" xfId="16" applyFont="1" applyFill="1" applyBorder="1" applyAlignment="1" applyProtection="1">
      <alignment vertical="top" wrapText="1"/>
    </xf>
    <xf numFmtId="0" fontId="45" fillId="0" borderId="7" xfId="1" applyFont="1" applyBorder="1" applyAlignment="1">
      <alignment horizontal="left"/>
    </xf>
    <xf numFmtId="0" fontId="46" fillId="0" borderId="10" xfId="1" applyFont="1" applyBorder="1" applyAlignment="1">
      <alignment horizontal="left" vertical="top"/>
    </xf>
    <xf numFmtId="0" fontId="46" fillId="0" borderId="10" xfId="1" applyFont="1" applyBorder="1" applyAlignment="1" applyProtection="1">
      <alignment horizontal="left"/>
      <protection hidden="1"/>
    </xf>
    <xf numFmtId="0" fontId="49" fillId="0" borderId="10" xfId="0" applyFont="1" applyBorder="1" applyAlignment="1" applyProtection="1">
      <alignment horizontal="left"/>
      <protection locked="0"/>
    </xf>
    <xf numFmtId="0" fontId="49" fillId="0" borderId="11" xfId="0" applyFont="1" applyBorder="1" applyAlignment="1" applyProtection="1">
      <alignment horizontal="left"/>
      <protection locked="0"/>
    </xf>
    <xf numFmtId="0" fontId="49" fillId="0" borderId="12" xfId="0" applyFont="1" applyBorder="1" applyAlignment="1" applyProtection="1">
      <alignment horizontal="left"/>
      <protection locked="0"/>
    </xf>
    <xf numFmtId="0" fontId="49" fillId="0" borderId="12" xfId="0" applyFont="1" applyBorder="1" applyAlignment="1" applyProtection="1">
      <alignment horizontal="left" vertical="top"/>
      <protection locked="0"/>
    </xf>
    <xf numFmtId="165" fontId="48" fillId="0" borderId="12" xfId="37" applyFont="1" applyFill="1" applyBorder="1" applyAlignment="1" applyProtection="1">
      <alignment horizontal="left" vertical="top"/>
      <protection locked="0"/>
    </xf>
    <xf numFmtId="0" fontId="10" fillId="2" borderId="1" xfId="1" applyFont="1" applyFill="1" applyBorder="1" applyAlignment="1" applyProtection="1">
      <alignment horizontal="left" vertical="center"/>
      <protection locked="0" hidden="1"/>
    </xf>
    <xf numFmtId="0" fontId="10" fillId="2" borderId="2" xfId="1" applyFont="1" applyFill="1" applyBorder="1" applyAlignment="1" applyProtection="1">
      <alignment horizontal="left" vertical="center"/>
      <protection locked="0" hidden="1"/>
    </xf>
    <xf numFmtId="0" fontId="10" fillId="2" borderId="3" xfId="1" applyFont="1" applyFill="1" applyBorder="1" applyAlignment="1" applyProtection="1">
      <alignment horizontal="left" vertical="center"/>
      <protection locked="0" hidden="1"/>
    </xf>
    <xf numFmtId="0" fontId="99" fillId="0" borderId="0" xfId="0" applyFont="1" applyAlignment="1">
      <alignment horizontal="left" wrapText="1"/>
    </xf>
    <xf numFmtId="0" fontId="0" fillId="0" borderId="0" xfId="0"/>
    <xf numFmtId="0" fontId="1" fillId="0" borderId="25" xfId="0" applyFont="1" applyBorder="1" applyAlignment="1">
      <alignment horizontal="center"/>
    </xf>
    <xf numFmtId="0" fontId="1" fillId="0" borderId="27" xfId="0" applyFont="1" applyBorder="1" applyAlignment="1">
      <alignment horizontal="center"/>
    </xf>
  </cellXfs>
  <cellStyles count="350">
    <cellStyle name="_x000d__x000a_JournalTemplate=C:\COMFO\CTALK\JOURSTD.TPL_x000d__x000a_LbStateAddress=3 3 0 251 1 89 2 311_x000d__x000a_LbStateJou" xfId="132" xr:uid="{00000000-0005-0000-0000-000000000000}"/>
    <cellStyle name="20% - Ênfase1 100" xfId="64" xr:uid="{00000000-0005-0000-0000-000001000000}"/>
    <cellStyle name="60% - Ênfase6 37" xfId="65" xr:uid="{00000000-0005-0000-0000-000002000000}"/>
    <cellStyle name="Comma_Arauco Piping list" xfId="133" xr:uid="{00000000-0005-0000-0000-000003000000}"/>
    <cellStyle name="Comma0" xfId="134" xr:uid="{00000000-0005-0000-0000-000004000000}"/>
    <cellStyle name="CORES" xfId="135" xr:uid="{00000000-0005-0000-0000-000005000000}"/>
    <cellStyle name="Currency [0]_Arauco Piping list" xfId="136" xr:uid="{00000000-0005-0000-0000-000006000000}"/>
    <cellStyle name="Currency_Arauco Piping list" xfId="137" xr:uid="{00000000-0005-0000-0000-000007000000}"/>
    <cellStyle name="Currency0" xfId="138" xr:uid="{00000000-0005-0000-0000-000008000000}"/>
    <cellStyle name="Data" xfId="139" xr:uid="{00000000-0005-0000-0000-000009000000}"/>
    <cellStyle name="Date" xfId="140" xr:uid="{00000000-0005-0000-0000-00000A000000}"/>
    <cellStyle name="Excel Built-in Excel Built-in Excel Built-in Excel Built-in Excel Built-in Excel Built-in Excel Built-in Excel Built-in Separador de milhares 4" xfId="66" xr:uid="{00000000-0005-0000-0000-00000B000000}"/>
    <cellStyle name="Excel Built-in Excel Built-in Excel Built-in Excel Built-in Excel Built-in Excel Built-in Excel Built-in Separador de milhares 4" xfId="67" xr:uid="{00000000-0005-0000-0000-00000C000000}"/>
    <cellStyle name="Excel Built-in Normal" xfId="7" xr:uid="{00000000-0005-0000-0000-00000D000000}"/>
    <cellStyle name="Excel Built-in Normal 1" xfId="8" xr:uid="{00000000-0005-0000-0000-00000E000000}"/>
    <cellStyle name="Excel Built-in Normal 1 2" xfId="68" xr:uid="{00000000-0005-0000-0000-00000F000000}"/>
    <cellStyle name="Excel Built-in Normal 2" xfId="9" xr:uid="{00000000-0005-0000-0000-000010000000}"/>
    <cellStyle name="Excel Built-in Normal 2 2" xfId="69" xr:uid="{00000000-0005-0000-0000-000011000000}"/>
    <cellStyle name="Excel Built-in Normal 3" xfId="141" xr:uid="{00000000-0005-0000-0000-000012000000}"/>
    <cellStyle name="Excel_BuiltIn_Comma" xfId="70" xr:uid="{00000000-0005-0000-0000-000013000000}"/>
    <cellStyle name="Fixed" xfId="142" xr:uid="{00000000-0005-0000-0000-000014000000}"/>
    <cellStyle name="Fixo" xfId="143" xr:uid="{00000000-0005-0000-0000-000015000000}"/>
    <cellStyle name="Followed Hyperlink" xfId="144" xr:uid="{00000000-0005-0000-0000-000016000000}"/>
    <cellStyle name="Grey" xfId="145" xr:uid="{00000000-0005-0000-0000-000017000000}"/>
    <cellStyle name="Heading" xfId="71" xr:uid="{00000000-0005-0000-0000-000018000000}"/>
    <cellStyle name="Heading 1" xfId="146" xr:uid="{00000000-0005-0000-0000-000019000000}"/>
    <cellStyle name="Heading 2" xfId="147" xr:uid="{00000000-0005-0000-0000-00001A000000}"/>
    <cellStyle name="Heading1" xfId="72" xr:uid="{00000000-0005-0000-0000-00001B000000}"/>
    <cellStyle name="Hiperlink" xfId="63" builtinId="8"/>
    <cellStyle name="Hiperlink 2" xfId="148" xr:uid="{00000000-0005-0000-0000-00001D000000}"/>
    <cellStyle name="Indefinido" xfId="149" xr:uid="{00000000-0005-0000-0000-00001E000000}"/>
    <cellStyle name="Input [yellow]" xfId="150" xr:uid="{00000000-0005-0000-0000-00001F000000}"/>
    <cellStyle name="material" xfId="151" xr:uid="{00000000-0005-0000-0000-000020000000}"/>
    <cellStyle name="material 2" xfId="240" xr:uid="{00000000-0005-0000-0000-000021000000}"/>
    <cellStyle name="MINIPG" xfId="152" xr:uid="{00000000-0005-0000-0000-000022000000}"/>
    <cellStyle name="Moeda" xfId="37" builtinId="4"/>
    <cellStyle name="Moeda 2" xfId="10" xr:uid="{00000000-0005-0000-0000-000024000000}"/>
    <cellStyle name="Moeda 2 2" xfId="39" xr:uid="{00000000-0005-0000-0000-000025000000}"/>
    <cellStyle name="Moeda 2 3" xfId="153" xr:uid="{00000000-0005-0000-0000-000026000000}"/>
    <cellStyle name="Moeda 3" xfId="11" xr:uid="{00000000-0005-0000-0000-000027000000}"/>
    <cellStyle name="Moeda 3 2" xfId="3" xr:uid="{00000000-0005-0000-0000-000028000000}"/>
    <cellStyle name="Moeda 3 2 2" xfId="41" xr:uid="{00000000-0005-0000-0000-000029000000}"/>
    <cellStyle name="Moeda 3 3" xfId="40" xr:uid="{00000000-0005-0000-0000-00002A000000}"/>
    <cellStyle name="Moeda 4" xfId="42" xr:uid="{00000000-0005-0000-0000-00002B000000}"/>
    <cellStyle name="Moeda 5" xfId="38" xr:uid="{00000000-0005-0000-0000-00002C000000}"/>
    <cellStyle name="Normal" xfId="0" builtinId="0"/>
    <cellStyle name="Normal - Style1" xfId="154" xr:uid="{00000000-0005-0000-0000-00002E000000}"/>
    <cellStyle name="Normal 10" xfId="155" xr:uid="{00000000-0005-0000-0000-00002F000000}"/>
    <cellStyle name="Normal 10 2" xfId="233" xr:uid="{00000000-0005-0000-0000-000030000000}"/>
    <cellStyle name="Normal 11" xfId="156" xr:uid="{00000000-0005-0000-0000-000031000000}"/>
    <cellStyle name="Normal 11 2" xfId="238" xr:uid="{00000000-0005-0000-0000-000032000000}"/>
    <cellStyle name="Normal 12" xfId="157" xr:uid="{00000000-0005-0000-0000-000033000000}"/>
    <cellStyle name="Normal 12 2" xfId="241" xr:uid="{00000000-0005-0000-0000-000034000000}"/>
    <cellStyle name="Normal 13" xfId="158" xr:uid="{00000000-0005-0000-0000-000035000000}"/>
    <cellStyle name="Normal 13 2" xfId="159" xr:uid="{00000000-0005-0000-0000-000036000000}"/>
    <cellStyle name="Normal 13 2 2" xfId="242" xr:uid="{00000000-0005-0000-0000-000037000000}"/>
    <cellStyle name="Normal 13 3" xfId="160" xr:uid="{00000000-0005-0000-0000-000038000000}"/>
    <cellStyle name="Normal 13 3 2" xfId="243" xr:uid="{00000000-0005-0000-0000-000039000000}"/>
    <cellStyle name="Normal 13 4" xfId="231" xr:uid="{00000000-0005-0000-0000-00003A000000}"/>
    <cellStyle name="Normal 13 5" xfId="244" xr:uid="{00000000-0005-0000-0000-00003B000000}"/>
    <cellStyle name="Normal 14" xfId="161" xr:uid="{00000000-0005-0000-0000-00003C000000}"/>
    <cellStyle name="Normal 14 2" xfId="162" xr:uid="{00000000-0005-0000-0000-00003D000000}"/>
    <cellStyle name="Normal 14 2 2" xfId="245" xr:uid="{00000000-0005-0000-0000-00003E000000}"/>
    <cellStyle name="Normal 14 3" xfId="163" xr:uid="{00000000-0005-0000-0000-00003F000000}"/>
    <cellStyle name="Normal 14 3 2" xfId="246" xr:uid="{00000000-0005-0000-0000-000040000000}"/>
    <cellStyle name="Normal 14 4" xfId="247" xr:uid="{00000000-0005-0000-0000-000041000000}"/>
    <cellStyle name="Normal 15" xfId="164" xr:uid="{00000000-0005-0000-0000-000042000000}"/>
    <cellStyle name="Normal 15 2" xfId="165" xr:uid="{00000000-0005-0000-0000-000043000000}"/>
    <cellStyle name="Normal 16" xfId="166" xr:uid="{00000000-0005-0000-0000-000044000000}"/>
    <cellStyle name="Normal 16 2" xfId="167" xr:uid="{00000000-0005-0000-0000-000045000000}"/>
    <cellStyle name="Normal 16 2 2" xfId="248" xr:uid="{00000000-0005-0000-0000-000046000000}"/>
    <cellStyle name="Normal 16 3" xfId="168" xr:uid="{00000000-0005-0000-0000-000047000000}"/>
    <cellStyle name="Normal 16 3 2" xfId="249" xr:uid="{00000000-0005-0000-0000-000048000000}"/>
    <cellStyle name="Normal 16 4" xfId="250" xr:uid="{00000000-0005-0000-0000-000049000000}"/>
    <cellStyle name="Normal 17" xfId="106" xr:uid="{00000000-0005-0000-0000-00004A000000}"/>
    <cellStyle name="Normal 17 2" xfId="251" xr:uid="{00000000-0005-0000-0000-00004B000000}"/>
    <cellStyle name="Normal 18" xfId="116" xr:uid="{00000000-0005-0000-0000-00004C000000}"/>
    <cellStyle name="Normal 18 2" xfId="252" xr:uid="{00000000-0005-0000-0000-00004D000000}"/>
    <cellStyle name="Normal 19" xfId="97" xr:uid="{00000000-0005-0000-0000-00004E000000}"/>
    <cellStyle name="Normal 19 2" xfId="253" xr:uid="{00000000-0005-0000-0000-00004F000000}"/>
    <cellStyle name="Normal 2" xfId="1" xr:uid="{00000000-0005-0000-0000-000050000000}"/>
    <cellStyle name="Normal 2 2" xfId="12" xr:uid="{00000000-0005-0000-0000-000051000000}"/>
    <cellStyle name="Normal 2 2 2" xfId="224" xr:uid="{00000000-0005-0000-0000-000052000000}"/>
    <cellStyle name="Normal 2 3" xfId="59" xr:uid="{00000000-0005-0000-0000-000053000000}"/>
    <cellStyle name="Normal 20" xfId="102" xr:uid="{00000000-0005-0000-0000-000054000000}"/>
    <cellStyle name="Normal 20 2" xfId="254" xr:uid="{00000000-0005-0000-0000-000055000000}"/>
    <cellStyle name="Normal 21" xfId="111" xr:uid="{00000000-0005-0000-0000-000056000000}"/>
    <cellStyle name="Normal 21 2" xfId="255" xr:uid="{00000000-0005-0000-0000-000057000000}"/>
    <cellStyle name="Normal 22" xfId="93" xr:uid="{00000000-0005-0000-0000-000058000000}"/>
    <cellStyle name="Normal 22 2" xfId="256" xr:uid="{00000000-0005-0000-0000-000059000000}"/>
    <cellStyle name="Normal 23" xfId="89" xr:uid="{00000000-0005-0000-0000-00005A000000}"/>
    <cellStyle name="Normal 23 2" xfId="257" xr:uid="{00000000-0005-0000-0000-00005B000000}"/>
    <cellStyle name="Normal 24" xfId="91" xr:uid="{00000000-0005-0000-0000-00005C000000}"/>
    <cellStyle name="Normal 24 2" xfId="258" xr:uid="{00000000-0005-0000-0000-00005D000000}"/>
    <cellStyle name="Normal 25" xfId="120" xr:uid="{00000000-0005-0000-0000-00005E000000}"/>
    <cellStyle name="Normal 25 2" xfId="259" xr:uid="{00000000-0005-0000-0000-00005F000000}"/>
    <cellStyle name="Normal 26" xfId="131" xr:uid="{00000000-0005-0000-0000-000060000000}"/>
    <cellStyle name="Normal 26 2" xfId="260" xr:uid="{00000000-0005-0000-0000-000061000000}"/>
    <cellStyle name="Normal 27" xfId="125" xr:uid="{00000000-0005-0000-0000-000062000000}"/>
    <cellStyle name="Normal 27 2" xfId="261" xr:uid="{00000000-0005-0000-0000-000063000000}"/>
    <cellStyle name="Normal 28" xfId="122" xr:uid="{00000000-0005-0000-0000-000064000000}"/>
    <cellStyle name="Normal 28 2" xfId="262" xr:uid="{00000000-0005-0000-0000-000065000000}"/>
    <cellStyle name="Normal 29" xfId="113" xr:uid="{00000000-0005-0000-0000-000066000000}"/>
    <cellStyle name="Normal 29 2" xfId="263" xr:uid="{00000000-0005-0000-0000-000067000000}"/>
    <cellStyle name="Normal 3" xfId="13" xr:uid="{00000000-0005-0000-0000-000068000000}"/>
    <cellStyle name="Normal 3 2" xfId="14" xr:uid="{00000000-0005-0000-0000-000069000000}"/>
    <cellStyle name="Normal 3 2 2" xfId="264" xr:uid="{00000000-0005-0000-0000-00006A000000}"/>
    <cellStyle name="Normal 3 2 3" xfId="169" xr:uid="{00000000-0005-0000-0000-00006B000000}"/>
    <cellStyle name="Normal 3 3" xfId="170" xr:uid="{00000000-0005-0000-0000-00006C000000}"/>
    <cellStyle name="Normal 3 4" xfId="265" xr:uid="{00000000-0005-0000-0000-00006D000000}"/>
    <cellStyle name="Normal 3 5" xfId="73" xr:uid="{00000000-0005-0000-0000-00006E000000}"/>
    <cellStyle name="Normal 30" xfId="87" xr:uid="{00000000-0005-0000-0000-00006F000000}"/>
    <cellStyle name="Normal 30 2" xfId="266" xr:uid="{00000000-0005-0000-0000-000070000000}"/>
    <cellStyle name="Normal 31" xfId="118" xr:uid="{00000000-0005-0000-0000-000071000000}"/>
    <cellStyle name="Normal 31 2" xfId="267" xr:uid="{00000000-0005-0000-0000-000072000000}"/>
    <cellStyle name="Normal 32" xfId="95" xr:uid="{00000000-0005-0000-0000-000073000000}"/>
    <cellStyle name="Normal 32 2" xfId="268" xr:uid="{00000000-0005-0000-0000-000074000000}"/>
    <cellStyle name="Normal 33" xfId="104" xr:uid="{00000000-0005-0000-0000-000075000000}"/>
    <cellStyle name="Normal 33 2" xfId="269" xr:uid="{00000000-0005-0000-0000-000076000000}"/>
    <cellStyle name="Normal 34" xfId="129" xr:uid="{00000000-0005-0000-0000-000077000000}"/>
    <cellStyle name="Normal 34 2" xfId="270" xr:uid="{00000000-0005-0000-0000-000078000000}"/>
    <cellStyle name="Normal 35" xfId="114" xr:uid="{00000000-0005-0000-0000-000079000000}"/>
    <cellStyle name="Normal 35 2" xfId="271" xr:uid="{00000000-0005-0000-0000-00007A000000}"/>
    <cellStyle name="Normal 36" xfId="100" xr:uid="{00000000-0005-0000-0000-00007B000000}"/>
    <cellStyle name="Normal 36 2" xfId="272" xr:uid="{00000000-0005-0000-0000-00007C000000}"/>
    <cellStyle name="Normal 37" xfId="171" xr:uid="{00000000-0005-0000-0000-00007D000000}"/>
    <cellStyle name="Normal 37 2" xfId="172" xr:uid="{00000000-0005-0000-0000-00007E000000}"/>
    <cellStyle name="Normal 37 2 2" xfId="273" xr:uid="{00000000-0005-0000-0000-00007F000000}"/>
    <cellStyle name="Normal 37 3" xfId="274" xr:uid="{00000000-0005-0000-0000-000080000000}"/>
    <cellStyle name="Normal 38" xfId="173" xr:uid="{00000000-0005-0000-0000-000081000000}"/>
    <cellStyle name="Normal 38 2" xfId="275" xr:uid="{00000000-0005-0000-0000-000082000000}"/>
    <cellStyle name="Normal 39" xfId="88" xr:uid="{00000000-0005-0000-0000-000083000000}"/>
    <cellStyle name="Normal 39 2" xfId="276" xr:uid="{00000000-0005-0000-0000-000084000000}"/>
    <cellStyle name="Normal 4" xfId="15" xr:uid="{00000000-0005-0000-0000-000085000000}"/>
    <cellStyle name="Normal 4 2" xfId="234" xr:uid="{00000000-0005-0000-0000-000086000000}"/>
    <cellStyle name="Normal 4 3" xfId="277" xr:uid="{00000000-0005-0000-0000-000087000000}"/>
    <cellStyle name="Normal 4 4" xfId="74" xr:uid="{00000000-0005-0000-0000-000088000000}"/>
    <cellStyle name="Normal 40" xfId="90" xr:uid="{00000000-0005-0000-0000-000089000000}"/>
    <cellStyle name="Normal 40 2" xfId="278" xr:uid="{00000000-0005-0000-0000-00008A000000}"/>
    <cellStyle name="Normal 41" xfId="92" xr:uid="{00000000-0005-0000-0000-00008B000000}"/>
    <cellStyle name="Normal 41 2" xfId="279" xr:uid="{00000000-0005-0000-0000-00008C000000}"/>
    <cellStyle name="Normal 42" xfId="94" xr:uid="{00000000-0005-0000-0000-00008D000000}"/>
    <cellStyle name="Normal 42 2" xfId="280" xr:uid="{00000000-0005-0000-0000-00008E000000}"/>
    <cellStyle name="Normal 43" xfId="96" xr:uid="{00000000-0005-0000-0000-00008F000000}"/>
    <cellStyle name="Normal 43 2" xfId="281" xr:uid="{00000000-0005-0000-0000-000090000000}"/>
    <cellStyle name="Normal 44" xfId="98" xr:uid="{00000000-0005-0000-0000-000091000000}"/>
    <cellStyle name="Normal 44 2" xfId="282" xr:uid="{00000000-0005-0000-0000-000092000000}"/>
    <cellStyle name="Normal 45" xfId="99" xr:uid="{00000000-0005-0000-0000-000093000000}"/>
    <cellStyle name="Normal 45 2" xfId="283" xr:uid="{00000000-0005-0000-0000-000094000000}"/>
    <cellStyle name="Normal 46" xfId="101" xr:uid="{00000000-0005-0000-0000-000095000000}"/>
    <cellStyle name="Normal 46 2" xfId="284" xr:uid="{00000000-0005-0000-0000-000096000000}"/>
    <cellStyle name="Normal 47" xfId="103" xr:uid="{00000000-0005-0000-0000-000097000000}"/>
    <cellStyle name="Normal 47 2" xfId="285" xr:uid="{00000000-0005-0000-0000-000098000000}"/>
    <cellStyle name="Normal 48" xfId="105" xr:uid="{00000000-0005-0000-0000-000099000000}"/>
    <cellStyle name="Normal 48 2" xfId="286" xr:uid="{00000000-0005-0000-0000-00009A000000}"/>
    <cellStyle name="Normal 49" xfId="107" xr:uid="{00000000-0005-0000-0000-00009B000000}"/>
    <cellStyle name="Normal 49 2" xfId="287" xr:uid="{00000000-0005-0000-0000-00009C000000}"/>
    <cellStyle name="Normal 5" xfId="61" xr:uid="{00000000-0005-0000-0000-00009D000000}"/>
    <cellStyle name="Normal 5 2" xfId="175" xr:uid="{00000000-0005-0000-0000-00009E000000}"/>
    <cellStyle name="Normal 5 2 2" xfId="176" xr:uid="{00000000-0005-0000-0000-00009F000000}"/>
    <cellStyle name="Normal 5 2 2 2" xfId="288" xr:uid="{00000000-0005-0000-0000-0000A0000000}"/>
    <cellStyle name="Normal 5 2 3" xfId="177" xr:uid="{00000000-0005-0000-0000-0000A1000000}"/>
    <cellStyle name="Normal 5 2 3 2" xfId="289" xr:uid="{00000000-0005-0000-0000-0000A2000000}"/>
    <cellStyle name="Normal 5 2 4" xfId="290" xr:uid="{00000000-0005-0000-0000-0000A3000000}"/>
    <cellStyle name="Normal 5 3" xfId="178" xr:uid="{00000000-0005-0000-0000-0000A4000000}"/>
    <cellStyle name="Normal 5 3 2" xfId="291" xr:uid="{00000000-0005-0000-0000-0000A5000000}"/>
    <cellStyle name="Normal 5 4" xfId="179" xr:uid="{00000000-0005-0000-0000-0000A6000000}"/>
    <cellStyle name="Normal 5 4 2" xfId="292" xr:uid="{00000000-0005-0000-0000-0000A7000000}"/>
    <cellStyle name="Normal 5 5" xfId="293" xr:uid="{00000000-0005-0000-0000-0000A8000000}"/>
    <cellStyle name="Normal 5 6" xfId="174" xr:uid="{00000000-0005-0000-0000-0000A9000000}"/>
    <cellStyle name="Normal 50" xfId="108" xr:uid="{00000000-0005-0000-0000-0000AA000000}"/>
    <cellStyle name="Normal 50 2" xfId="294" xr:uid="{00000000-0005-0000-0000-0000AB000000}"/>
    <cellStyle name="Normal 51" xfId="109" xr:uid="{00000000-0005-0000-0000-0000AC000000}"/>
    <cellStyle name="Normal 51 2" xfId="295" xr:uid="{00000000-0005-0000-0000-0000AD000000}"/>
    <cellStyle name="Normal 52" xfId="110" xr:uid="{00000000-0005-0000-0000-0000AE000000}"/>
    <cellStyle name="Normal 52 2" xfId="296" xr:uid="{00000000-0005-0000-0000-0000AF000000}"/>
    <cellStyle name="Normal 53" xfId="112" xr:uid="{00000000-0005-0000-0000-0000B0000000}"/>
    <cellStyle name="Normal 53 2" xfId="297" xr:uid="{00000000-0005-0000-0000-0000B1000000}"/>
    <cellStyle name="Normal 54" xfId="115" xr:uid="{00000000-0005-0000-0000-0000B2000000}"/>
    <cellStyle name="Normal 54 2" xfId="298" xr:uid="{00000000-0005-0000-0000-0000B3000000}"/>
    <cellStyle name="Normal 55" xfId="117" xr:uid="{00000000-0005-0000-0000-0000B4000000}"/>
    <cellStyle name="Normal 55 2" xfId="299" xr:uid="{00000000-0005-0000-0000-0000B5000000}"/>
    <cellStyle name="Normal 56" xfId="119" xr:uid="{00000000-0005-0000-0000-0000B6000000}"/>
    <cellStyle name="Normal 56 2" xfId="300" xr:uid="{00000000-0005-0000-0000-0000B7000000}"/>
    <cellStyle name="Normal 57" xfId="121" xr:uid="{00000000-0005-0000-0000-0000B8000000}"/>
    <cellStyle name="Normal 57 2" xfId="301" xr:uid="{00000000-0005-0000-0000-0000B9000000}"/>
    <cellStyle name="Normal 58" xfId="123" xr:uid="{00000000-0005-0000-0000-0000BA000000}"/>
    <cellStyle name="Normal 58 2" xfId="302" xr:uid="{00000000-0005-0000-0000-0000BB000000}"/>
    <cellStyle name="Normal 59" xfId="124" xr:uid="{00000000-0005-0000-0000-0000BC000000}"/>
    <cellStyle name="Normal 59 2" xfId="303" xr:uid="{00000000-0005-0000-0000-0000BD000000}"/>
    <cellStyle name="Normal 6" xfId="75" xr:uid="{00000000-0005-0000-0000-0000BE000000}"/>
    <cellStyle name="Normal 6 2" xfId="180" xr:uid="{00000000-0005-0000-0000-0000BF000000}"/>
    <cellStyle name="Normal 6 2 2" xfId="181" xr:uid="{00000000-0005-0000-0000-0000C0000000}"/>
    <cellStyle name="Normal 6 2 2 2" xfId="182" xr:uid="{00000000-0005-0000-0000-0000C1000000}"/>
    <cellStyle name="Normal 6 2 2 2 2" xfId="304" xr:uid="{00000000-0005-0000-0000-0000C2000000}"/>
    <cellStyle name="Normal 6 2 2 3" xfId="183" xr:uid="{00000000-0005-0000-0000-0000C3000000}"/>
    <cellStyle name="Normal 6 2 2 3 2" xfId="305" xr:uid="{00000000-0005-0000-0000-0000C4000000}"/>
    <cellStyle name="Normal 6 2 2 4" xfId="306" xr:uid="{00000000-0005-0000-0000-0000C5000000}"/>
    <cellStyle name="Normal 6 2 3" xfId="184" xr:uid="{00000000-0005-0000-0000-0000C6000000}"/>
    <cellStyle name="Normal 6 2 3 2" xfId="307" xr:uid="{00000000-0005-0000-0000-0000C7000000}"/>
    <cellStyle name="Normal 6 2 4" xfId="185" xr:uid="{00000000-0005-0000-0000-0000C8000000}"/>
    <cellStyle name="Normal 6 2 4 2" xfId="308" xr:uid="{00000000-0005-0000-0000-0000C9000000}"/>
    <cellStyle name="Normal 6 2 5" xfId="309" xr:uid="{00000000-0005-0000-0000-0000CA000000}"/>
    <cellStyle name="Normal 6 3" xfId="186" xr:uid="{00000000-0005-0000-0000-0000CB000000}"/>
    <cellStyle name="Normal 6 3 2" xfId="187" xr:uid="{00000000-0005-0000-0000-0000CC000000}"/>
    <cellStyle name="Normal 6 3 2 2" xfId="310" xr:uid="{00000000-0005-0000-0000-0000CD000000}"/>
    <cellStyle name="Normal 6 3 3" xfId="188" xr:uid="{00000000-0005-0000-0000-0000CE000000}"/>
    <cellStyle name="Normal 6 3 3 2" xfId="311" xr:uid="{00000000-0005-0000-0000-0000CF000000}"/>
    <cellStyle name="Normal 6 3 4" xfId="312" xr:uid="{00000000-0005-0000-0000-0000D0000000}"/>
    <cellStyle name="Normal 6 4" xfId="189" xr:uid="{00000000-0005-0000-0000-0000D1000000}"/>
    <cellStyle name="Normal 6 4 2" xfId="313" xr:uid="{00000000-0005-0000-0000-0000D2000000}"/>
    <cellStyle name="Normal 6 5" xfId="190" xr:uid="{00000000-0005-0000-0000-0000D3000000}"/>
    <cellStyle name="Normal 6 5 2" xfId="314" xr:uid="{00000000-0005-0000-0000-0000D4000000}"/>
    <cellStyle name="Normal 6 6" xfId="315" xr:uid="{00000000-0005-0000-0000-0000D5000000}"/>
    <cellStyle name="Normal 60" xfId="126" xr:uid="{00000000-0005-0000-0000-0000D6000000}"/>
    <cellStyle name="Normal 60 2" xfId="316" xr:uid="{00000000-0005-0000-0000-0000D7000000}"/>
    <cellStyle name="Normal 61" xfId="127" xr:uid="{00000000-0005-0000-0000-0000D8000000}"/>
    <cellStyle name="Normal 61 2" xfId="317" xr:uid="{00000000-0005-0000-0000-0000D9000000}"/>
    <cellStyle name="Normal 62" xfId="128" xr:uid="{00000000-0005-0000-0000-0000DA000000}"/>
    <cellStyle name="Normal 62 2" xfId="318" xr:uid="{00000000-0005-0000-0000-0000DB000000}"/>
    <cellStyle name="Normal 63" xfId="130" xr:uid="{00000000-0005-0000-0000-0000DC000000}"/>
    <cellStyle name="Normal 63 2" xfId="319" xr:uid="{00000000-0005-0000-0000-0000DD000000}"/>
    <cellStyle name="Normal 64" xfId="226" xr:uid="{00000000-0005-0000-0000-0000DE000000}"/>
    <cellStyle name="Normal 64 2" xfId="227" xr:uid="{00000000-0005-0000-0000-0000DF000000}"/>
    <cellStyle name="Normal 65" xfId="228" xr:uid="{00000000-0005-0000-0000-0000E0000000}"/>
    <cellStyle name="Normal 66" xfId="320" xr:uid="{00000000-0005-0000-0000-0000E1000000}"/>
    <cellStyle name="Normal 67" xfId="321" xr:uid="{00000000-0005-0000-0000-0000E2000000}"/>
    <cellStyle name="Normal 68" xfId="348" xr:uid="{00000000-0005-0000-0000-0000E3000000}"/>
    <cellStyle name="Normal 69" xfId="349" xr:uid="{00000000-0005-0000-0000-0000E4000000}"/>
    <cellStyle name="Normal 7" xfId="76" xr:uid="{00000000-0005-0000-0000-0000E5000000}"/>
    <cellStyle name="Normal 7 2" xfId="191" xr:uid="{00000000-0005-0000-0000-0000E6000000}"/>
    <cellStyle name="Normal 7 2 2" xfId="322" xr:uid="{00000000-0005-0000-0000-0000E7000000}"/>
    <cellStyle name="Normal 7 3" xfId="323" xr:uid="{00000000-0005-0000-0000-0000E8000000}"/>
    <cellStyle name="Normal 8" xfId="192" xr:uid="{00000000-0005-0000-0000-0000E9000000}"/>
    <cellStyle name="Normal 8 2" xfId="193" xr:uid="{00000000-0005-0000-0000-0000EA000000}"/>
    <cellStyle name="Normal 8 2 2" xfId="324" xr:uid="{00000000-0005-0000-0000-0000EB000000}"/>
    <cellStyle name="Normal 8 3" xfId="325" xr:uid="{00000000-0005-0000-0000-0000EC000000}"/>
    <cellStyle name="Normal 9" xfId="77" xr:uid="{00000000-0005-0000-0000-0000ED000000}"/>
    <cellStyle name="Normal 9 2" xfId="326" xr:uid="{00000000-0005-0000-0000-0000EE000000}"/>
    <cellStyle name="Normal_Pesquisa no referencial 10 de maio de 2013" xfId="36" xr:uid="{00000000-0005-0000-0000-0000EF000000}"/>
    <cellStyle name="Normal_RVT FL - 01" xfId="4" xr:uid="{00000000-0005-0000-0000-0000F0000000}"/>
    <cellStyle name="Normal1" xfId="194" xr:uid="{00000000-0005-0000-0000-0000F1000000}"/>
    <cellStyle name="Normal2" xfId="195" xr:uid="{00000000-0005-0000-0000-0000F2000000}"/>
    <cellStyle name="Normal3" xfId="196" xr:uid="{00000000-0005-0000-0000-0000F3000000}"/>
    <cellStyle name="Percent [2]" xfId="197" xr:uid="{00000000-0005-0000-0000-0000F4000000}"/>
    <cellStyle name="Percent [2] 2" xfId="327" xr:uid="{00000000-0005-0000-0000-0000F5000000}"/>
    <cellStyle name="Percent_Sheet1" xfId="198" xr:uid="{00000000-0005-0000-0000-0000F6000000}"/>
    <cellStyle name="Percentual" xfId="199" xr:uid="{00000000-0005-0000-0000-0000F7000000}"/>
    <cellStyle name="Ponto" xfId="200" xr:uid="{00000000-0005-0000-0000-0000F8000000}"/>
    <cellStyle name="Porcentagem" xfId="5" builtinId="5"/>
    <cellStyle name="Porcentagem 2" xfId="16" xr:uid="{00000000-0005-0000-0000-0000FA000000}"/>
    <cellStyle name="Porcentagem 2 2" xfId="17" xr:uid="{00000000-0005-0000-0000-0000FB000000}"/>
    <cellStyle name="Porcentagem 2 2 2" xfId="18" xr:uid="{00000000-0005-0000-0000-0000FC000000}"/>
    <cellStyle name="Porcentagem 2 3" xfId="19" xr:uid="{00000000-0005-0000-0000-0000FD000000}"/>
    <cellStyle name="Porcentagem 2_ORÇAMENTO matureia corrigido (DEZ 2009)" xfId="20" xr:uid="{00000000-0005-0000-0000-0000FE000000}"/>
    <cellStyle name="Porcentagem 3" xfId="21" xr:uid="{00000000-0005-0000-0000-0000FF000000}"/>
    <cellStyle name="Porcentagem 3 2" xfId="201" xr:uid="{00000000-0005-0000-0000-000000010000}"/>
    <cellStyle name="Porcentagem 3 3" xfId="328" xr:uid="{00000000-0005-0000-0000-000001010000}"/>
    <cellStyle name="Porcentagem 3 4" xfId="78" xr:uid="{00000000-0005-0000-0000-000002010000}"/>
    <cellStyle name="Porcentagem 4" xfId="79" xr:uid="{00000000-0005-0000-0000-000003010000}"/>
    <cellStyle name="Porcentagem 4 2" xfId="80" xr:uid="{00000000-0005-0000-0000-000004010000}"/>
    <cellStyle name="Porcentagem 4 2 2" xfId="235" xr:uid="{00000000-0005-0000-0000-000005010000}"/>
    <cellStyle name="Porcentagem 5" xfId="202" xr:uid="{00000000-0005-0000-0000-000006010000}"/>
    <cellStyle name="Porcentagem 6" xfId="203" xr:uid="{00000000-0005-0000-0000-000007010000}"/>
    <cellStyle name="Porcentagem 6 2" xfId="204" xr:uid="{00000000-0005-0000-0000-000008010000}"/>
    <cellStyle name="Porcentagem 6 2 2" xfId="329" xr:uid="{00000000-0005-0000-0000-000009010000}"/>
    <cellStyle name="Porcentagem 6 3" xfId="330" xr:uid="{00000000-0005-0000-0000-00000A010000}"/>
    <cellStyle name="Porcentagem 7" xfId="229" xr:uid="{00000000-0005-0000-0000-00000B010000}"/>
    <cellStyle name="Result" xfId="81" xr:uid="{00000000-0005-0000-0000-00000C010000}"/>
    <cellStyle name="Result2" xfId="82" xr:uid="{00000000-0005-0000-0000-00000D010000}"/>
    <cellStyle name="Sep. milhar [0]" xfId="205" xr:uid="{00000000-0005-0000-0000-00000E010000}"/>
    <cellStyle name="Separador de m" xfId="206" xr:uid="{00000000-0005-0000-0000-00000F010000}"/>
    <cellStyle name="Separador de milhares 10" xfId="60" xr:uid="{00000000-0005-0000-0000-000010010000}"/>
    <cellStyle name="Separador de milhares 2" xfId="22" xr:uid="{00000000-0005-0000-0000-000011010000}"/>
    <cellStyle name="Separador de milhares 2 2" xfId="23" xr:uid="{00000000-0005-0000-0000-000012010000}"/>
    <cellStyle name="Separador de milhares 2 2 2" xfId="24" xr:uid="{00000000-0005-0000-0000-000013010000}"/>
    <cellStyle name="Separador de milhares 2 2 2 2" xfId="25" xr:uid="{00000000-0005-0000-0000-000014010000}"/>
    <cellStyle name="Separador de milhares 2 2 2 2 2" xfId="26" xr:uid="{00000000-0005-0000-0000-000015010000}"/>
    <cellStyle name="Separador de milhares 2 2 2 2 2 2" xfId="47" xr:uid="{00000000-0005-0000-0000-000016010000}"/>
    <cellStyle name="Separador de milhares 2 2 2 2 3" xfId="46" xr:uid="{00000000-0005-0000-0000-000017010000}"/>
    <cellStyle name="Separador de milhares 2 2 2 3" xfId="45" xr:uid="{00000000-0005-0000-0000-000018010000}"/>
    <cellStyle name="Separador de milhares 2 2 3" xfId="44" xr:uid="{00000000-0005-0000-0000-000019010000}"/>
    <cellStyle name="Separador de milhares 2 3" xfId="43" xr:uid="{00000000-0005-0000-0000-00001A010000}"/>
    <cellStyle name="Separador de milhares 2_ORÇAMENTO matureia corrigido (DEZ 2009)" xfId="6" xr:uid="{00000000-0005-0000-0000-00001B010000}"/>
    <cellStyle name="Separador de milhares 3" xfId="27" xr:uid="{00000000-0005-0000-0000-00001C010000}"/>
    <cellStyle name="Separador de milhares 3 2" xfId="48" xr:uid="{00000000-0005-0000-0000-00001D010000}"/>
    <cellStyle name="Separador de milhares 3 3" xfId="207" xr:uid="{00000000-0005-0000-0000-00001E010000}"/>
    <cellStyle name="Separador de milhares 4" xfId="2" xr:uid="{00000000-0005-0000-0000-00001F010000}"/>
    <cellStyle name="Separador de milhares 4 2" xfId="28" xr:uid="{00000000-0005-0000-0000-000020010000}"/>
    <cellStyle name="Separador de milhares 4 2 2" xfId="50" xr:uid="{00000000-0005-0000-0000-000021010000}"/>
    <cellStyle name="Separador de milhares 4 3" xfId="49" xr:uid="{00000000-0005-0000-0000-000022010000}"/>
    <cellStyle name="Separador de milhares 4 4" xfId="83" xr:uid="{00000000-0005-0000-0000-000023010000}"/>
    <cellStyle name="Separador de milhares 5" xfId="29" xr:uid="{00000000-0005-0000-0000-000024010000}"/>
    <cellStyle name="Separador de milhares 5 2" xfId="51" xr:uid="{00000000-0005-0000-0000-000025010000}"/>
    <cellStyle name="Separador de milhares 6" xfId="30" xr:uid="{00000000-0005-0000-0000-000026010000}"/>
    <cellStyle name="Separador de milhares 6 2" xfId="31" xr:uid="{00000000-0005-0000-0000-000027010000}"/>
    <cellStyle name="Separador de milhares 6 2 2" xfId="53" xr:uid="{00000000-0005-0000-0000-000028010000}"/>
    <cellStyle name="Separador de milhares 6 3" xfId="52" xr:uid="{00000000-0005-0000-0000-000029010000}"/>
    <cellStyle name="Sepavador de milhares [0]_Pasta2" xfId="208" xr:uid="{00000000-0005-0000-0000-00002A010000}"/>
    <cellStyle name="Standard_RP100_01 (metr.)" xfId="209" xr:uid="{00000000-0005-0000-0000-00002B010000}"/>
    <cellStyle name="Título 1 1" xfId="32" xr:uid="{00000000-0005-0000-0000-00002C010000}"/>
    <cellStyle name="Título 1 1 1" xfId="33" xr:uid="{00000000-0005-0000-0000-00002D010000}"/>
    <cellStyle name="Titulo1" xfId="210" xr:uid="{00000000-0005-0000-0000-00002E010000}"/>
    <cellStyle name="Titulo2" xfId="211" xr:uid="{00000000-0005-0000-0000-00002F010000}"/>
    <cellStyle name="Vírgula" xfId="62" builtinId="3"/>
    <cellStyle name="Vírgula 10" xfId="212" xr:uid="{00000000-0005-0000-0000-000031010000}"/>
    <cellStyle name="Vírgula 10 2" xfId="213" xr:uid="{00000000-0005-0000-0000-000032010000}"/>
    <cellStyle name="Vírgula 10 2 2" xfId="331" xr:uid="{00000000-0005-0000-0000-000033010000}"/>
    <cellStyle name="Vírgula 10 3" xfId="332" xr:uid="{00000000-0005-0000-0000-000034010000}"/>
    <cellStyle name="Vírgula 11" xfId="214" xr:uid="{00000000-0005-0000-0000-000035010000}"/>
    <cellStyle name="Vírgula 11 2" xfId="333" xr:uid="{00000000-0005-0000-0000-000036010000}"/>
    <cellStyle name="Vírgula 12" xfId="215" xr:uid="{00000000-0005-0000-0000-000037010000}"/>
    <cellStyle name="Vírgula 12 2" xfId="334" xr:uid="{00000000-0005-0000-0000-000038010000}"/>
    <cellStyle name="Vírgula 13" xfId="230" xr:uid="{00000000-0005-0000-0000-000039010000}"/>
    <cellStyle name="Vírgula 2" xfId="34" xr:uid="{00000000-0005-0000-0000-00003A010000}"/>
    <cellStyle name="Vírgula 2 2" xfId="55" xr:uid="{00000000-0005-0000-0000-00003B010000}"/>
    <cellStyle name="Vírgula 2 2 2" xfId="239" xr:uid="{00000000-0005-0000-0000-00003C010000}"/>
    <cellStyle name="Vírgula 2 3" xfId="225" xr:uid="{00000000-0005-0000-0000-00003D010000}"/>
    <cellStyle name="Vírgula 2 4" xfId="335" xr:uid="{00000000-0005-0000-0000-00003E010000}"/>
    <cellStyle name="Vírgula 3" xfId="35" xr:uid="{00000000-0005-0000-0000-00003F010000}"/>
    <cellStyle name="Vírgula 3 2" xfId="56" xr:uid="{00000000-0005-0000-0000-000040010000}"/>
    <cellStyle name="Vírgula 3 2 2" xfId="336" xr:uid="{00000000-0005-0000-0000-000041010000}"/>
    <cellStyle name="Vírgula 3 3" xfId="337" xr:uid="{00000000-0005-0000-0000-000042010000}"/>
    <cellStyle name="Vírgula 4" xfId="57" xr:uid="{00000000-0005-0000-0000-000043010000}"/>
    <cellStyle name="Vírgula 4 2" xfId="84" xr:uid="{00000000-0005-0000-0000-000044010000}"/>
    <cellStyle name="Vírgula 5" xfId="58" xr:uid="{00000000-0005-0000-0000-000045010000}"/>
    <cellStyle name="Vírgula 5 2" xfId="86" xr:uid="{00000000-0005-0000-0000-000046010000}"/>
    <cellStyle name="Vírgula 5 2 2" xfId="236" xr:uid="{00000000-0005-0000-0000-000047010000}"/>
    <cellStyle name="Vírgula 5 3" xfId="85" xr:uid="{00000000-0005-0000-0000-000048010000}"/>
    <cellStyle name="Vírgula 6" xfId="54" xr:uid="{00000000-0005-0000-0000-000049010000}"/>
    <cellStyle name="Vírgula 6 2" xfId="216" xr:uid="{00000000-0005-0000-0000-00004A010000}"/>
    <cellStyle name="Vírgula 6 2 2" xfId="338" xr:uid="{00000000-0005-0000-0000-00004B010000}"/>
    <cellStyle name="Vírgula 6 3" xfId="237" xr:uid="{00000000-0005-0000-0000-00004C010000}"/>
    <cellStyle name="Vírgula 6 3 2" xfId="339" xr:uid="{00000000-0005-0000-0000-00004D010000}"/>
    <cellStyle name="Vírgula 6 4" xfId="340" xr:uid="{00000000-0005-0000-0000-00004E010000}"/>
    <cellStyle name="Vírgula 7" xfId="217" xr:uid="{00000000-0005-0000-0000-00004F010000}"/>
    <cellStyle name="Vírgula 7 2" xfId="218" xr:uid="{00000000-0005-0000-0000-000050010000}"/>
    <cellStyle name="Vírgula 7 2 2" xfId="341" xr:uid="{00000000-0005-0000-0000-000051010000}"/>
    <cellStyle name="Vírgula 7 3" xfId="219" xr:uid="{00000000-0005-0000-0000-000052010000}"/>
    <cellStyle name="Vírgula 7 3 2" xfId="342" xr:uid="{00000000-0005-0000-0000-000053010000}"/>
    <cellStyle name="Vírgula 7 4" xfId="232" xr:uid="{00000000-0005-0000-0000-000054010000}"/>
    <cellStyle name="Vírgula 7 4 2" xfId="343" xr:uid="{00000000-0005-0000-0000-000055010000}"/>
    <cellStyle name="Vírgula 7 5" xfId="344" xr:uid="{00000000-0005-0000-0000-000056010000}"/>
    <cellStyle name="Vírgula 8" xfId="220" xr:uid="{00000000-0005-0000-0000-000057010000}"/>
    <cellStyle name="Vírgula 8 2" xfId="221" xr:uid="{00000000-0005-0000-0000-000058010000}"/>
    <cellStyle name="Vírgula 8 2 2" xfId="345" xr:uid="{00000000-0005-0000-0000-000059010000}"/>
    <cellStyle name="Vírgula 8 3" xfId="222" xr:uid="{00000000-0005-0000-0000-00005A010000}"/>
    <cellStyle name="Vírgula 8 3 2" xfId="346" xr:uid="{00000000-0005-0000-0000-00005B010000}"/>
    <cellStyle name="Vírgula 8 4" xfId="347" xr:uid="{00000000-0005-0000-0000-00005C010000}"/>
    <cellStyle name="Vírgula 9" xfId="223" xr:uid="{00000000-0005-0000-0000-00005D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4</xdr:col>
      <xdr:colOff>367392</xdr:colOff>
      <xdr:row>2</xdr:row>
      <xdr:rowOff>54429</xdr:rowOff>
    </xdr:from>
    <xdr:to>
      <xdr:col>7</xdr:col>
      <xdr:colOff>186508</xdr:colOff>
      <xdr:row>5</xdr:row>
      <xdr:rowOff>250009</xdr:rowOff>
    </xdr:to>
    <xdr:pic>
      <xdr:nvPicPr>
        <xdr:cNvPr id="3" name="Imagem 2" descr="logo">
          <a:extLst>
            <a:ext uri="{FF2B5EF4-FFF2-40B4-BE49-F238E27FC236}">
              <a16:creationId xmlns:a16="http://schemas.microsoft.com/office/drawing/2014/main" id="{92B9B769-0CFF-4C9A-85F8-EB22B98C5D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6678" y="449036"/>
          <a:ext cx="1656080"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201707</xdr:colOff>
      <xdr:row>0</xdr:row>
      <xdr:rowOff>100853</xdr:rowOff>
    </xdr:from>
    <xdr:to>
      <xdr:col>21</xdr:col>
      <xdr:colOff>409329</xdr:colOff>
      <xdr:row>39</xdr:row>
      <xdr:rowOff>170307</xdr:rowOff>
    </xdr:to>
    <xdr:pic>
      <xdr:nvPicPr>
        <xdr:cNvPr id="5" name="Imagem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08560" y="100853"/>
          <a:ext cx="6258798" cy="78687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342900</xdr:colOff>
          <xdr:row>27</xdr:row>
          <xdr:rowOff>95250</xdr:rowOff>
        </xdr:from>
        <xdr:to>
          <xdr:col>4</xdr:col>
          <xdr:colOff>476250</xdr:colOff>
          <xdr:row>29</xdr:row>
          <xdr:rowOff>171450</xdr:rowOff>
        </xdr:to>
        <xdr:sp macro="" textlink="">
          <xdr:nvSpPr>
            <xdr:cNvPr id="1025" name="Picture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342900</xdr:colOff>
          <xdr:row>27</xdr:row>
          <xdr:rowOff>95250</xdr:rowOff>
        </xdr:from>
        <xdr:to>
          <xdr:col>4</xdr:col>
          <xdr:colOff>476250</xdr:colOff>
          <xdr:row>29</xdr:row>
          <xdr:rowOff>171450</xdr:rowOff>
        </xdr:to>
        <xdr:sp macro="" textlink="">
          <xdr:nvSpPr>
            <xdr:cNvPr id="33793" name="Picture 1" hidden="1">
              <a:extLst>
                <a:ext uri="{63B3BB69-23CF-44E3-9099-C40C66FF867C}">
                  <a14:compatExt spid="_x0000_s33793"/>
                </a:ext>
                <a:ext uri="{FF2B5EF4-FFF2-40B4-BE49-F238E27FC236}">
                  <a16:creationId xmlns:a16="http://schemas.microsoft.com/office/drawing/2014/main" id="{00000000-0008-0000-0400-00000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10</xdr:col>
      <xdr:colOff>114300</xdr:colOff>
      <xdr:row>30</xdr:row>
      <xdr:rowOff>0</xdr:rowOff>
    </xdr:from>
    <xdr:to>
      <xdr:col>26</xdr:col>
      <xdr:colOff>189328</xdr:colOff>
      <xdr:row>56</xdr:row>
      <xdr:rowOff>446819</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515225" y="20335875"/>
          <a:ext cx="9371428" cy="68476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405847</xdr:colOff>
      <xdr:row>1</xdr:row>
      <xdr:rowOff>91109</xdr:rowOff>
    </xdr:from>
    <xdr:to>
      <xdr:col>7</xdr:col>
      <xdr:colOff>124240</xdr:colOff>
      <xdr:row>5</xdr:row>
      <xdr:rowOff>38669</xdr:rowOff>
    </xdr:to>
    <xdr:pic>
      <xdr:nvPicPr>
        <xdr:cNvPr id="2" name="Imagem 1" descr="logo">
          <a:extLst>
            <a:ext uri="{FF2B5EF4-FFF2-40B4-BE49-F238E27FC236}">
              <a16:creationId xmlns:a16="http://schemas.microsoft.com/office/drawing/2014/main" id="{A3E4EB9B-18D3-408D-8626-F66F772109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5847" y="256761"/>
          <a:ext cx="1424610" cy="65986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114</xdr:row>
          <xdr:rowOff>47625</xdr:rowOff>
        </xdr:from>
        <xdr:to>
          <xdr:col>2</xdr:col>
          <xdr:colOff>304800</xdr:colOff>
          <xdr:row>116</xdr:row>
          <xdr:rowOff>0</xdr:rowOff>
        </xdr:to>
        <xdr:sp macro="" textlink="">
          <xdr:nvSpPr>
            <xdr:cNvPr id="16394" name="Object 10" hidden="1">
              <a:extLst>
                <a:ext uri="{63B3BB69-23CF-44E3-9099-C40C66FF867C}">
                  <a14:compatExt spid="_x0000_s16394"/>
                </a:ext>
                <a:ext uri="{FF2B5EF4-FFF2-40B4-BE49-F238E27FC236}">
                  <a16:creationId xmlns:a16="http://schemas.microsoft.com/office/drawing/2014/main" id="{00000000-0008-0000-0C00-00000A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1</xdr:col>
      <xdr:colOff>619125</xdr:colOff>
      <xdr:row>3</xdr:row>
      <xdr:rowOff>13265</xdr:rowOff>
    </xdr:to>
    <xdr:pic>
      <xdr:nvPicPr>
        <xdr:cNvPr id="3" name="Imagem 2" descr="logo">
          <a:extLst>
            <a:ext uri="{FF2B5EF4-FFF2-40B4-BE49-F238E27FC236}">
              <a16:creationId xmlns:a16="http://schemas.microsoft.com/office/drawing/2014/main" id="{50A8BA98-64D1-4964-9D7A-CE4CAFE352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33450" cy="432365"/>
        </a:xfrm>
        <a:prstGeom prst="rect">
          <a:avLst/>
        </a:prstGeom>
        <a:noFill/>
        <a:ln>
          <a:noFill/>
        </a:ln>
      </xdr:spPr>
    </xdr:pic>
    <xdr:clientData/>
  </xdr:twoCellAnchor>
  <xdr:twoCellAnchor editAs="oneCell">
    <xdr:from>
      <xdr:col>0</xdr:col>
      <xdr:colOff>0</xdr:colOff>
      <xdr:row>58</xdr:row>
      <xdr:rowOff>66676</xdr:rowOff>
    </xdr:from>
    <xdr:to>
      <xdr:col>1</xdr:col>
      <xdr:colOff>495300</xdr:colOff>
      <xdr:row>61</xdr:row>
      <xdr:rowOff>22586</xdr:rowOff>
    </xdr:to>
    <xdr:pic>
      <xdr:nvPicPr>
        <xdr:cNvPr id="4" name="Imagem 3" descr="logo">
          <a:extLst>
            <a:ext uri="{FF2B5EF4-FFF2-40B4-BE49-F238E27FC236}">
              <a16:creationId xmlns:a16="http://schemas.microsoft.com/office/drawing/2014/main" id="{017D539D-676E-444C-9D4A-F4D278D8C0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9763126"/>
          <a:ext cx="809625" cy="37501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13</xdr:row>
      <xdr:rowOff>121920</xdr:rowOff>
    </xdr:from>
    <xdr:to>
      <xdr:col>14</xdr:col>
      <xdr:colOff>167640</xdr:colOff>
      <xdr:row>14</xdr:row>
      <xdr:rowOff>99060</xdr:rowOff>
    </xdr:to>
    <xdr:sp macro="" textlink="">
      <xdr:nvSpPr>
        <xdr:cNvPr id="4" name="Retângulo 3">
          <a:extLst>
            <a:ext uri="{FF2B5EF4-FFF2-40B4-BE49-F238E27FC236}">
              <a16:creationId xmlns:a16="http://schemas.microsoft.com/office/drawing/2014/main" id="{00000000-0008-0000-1000-000004000000}"/>
            </a:ext>
          </a:extLst>
        </xdr:cNvPr>
        <xdr:cNvSpPr/>
      </xdr:nvSpPr>
      <xdr:spPr>
        <a:xfrm>
          <a:off x="53340" y="2499360"/>
          <a:ext cx="8648700" cy="160020"/>
        </a:xfrm>
        <a:prstGeom prst="rect">
          <a:avLst/>
        </a:prstGeom>
        <a:solidFill>
          <a:srgbClr val="FF0000">
            <a:alpha val="20000"/>
          </a:srgb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110837</xdr:colOff>
      <xdr:row>100</xdr:row>
      <xdr:rowOff>180106</xdr:rowOff>
    </xdr:from>
    <xdr:to>
      <xdr:col>13</xdr:col>
      <xdr:colOff>487680</xdr:colOff>
      <xdr:row>101</xdr:row>
      <xdr:rowOff>162911</xdr:rowOff>
    </xdr:to>
    <xdr:sp macro="" textlink="">
      <xdr:nvSpPr>
        <xdr:cNvPr id="6" name="Retângulo 5">
          <a:extLst>
            <a:ext uri="{FF2B5EF4-FFF2-40B4-BE49-F238E27FC236}">
              <a16:creationId xmlns:a16="http://schemas.microsoft.com/office/drawing/2014/main" id="{00000000-0008-0000-1000-000006000000}"/>
            </a:ext>
          </a:extLst>
        </xdr:cNvPr>
        <xdr:cNvSpPr/>
      </xdr:nvSpPr>
      <xdr:spPr>
        <a:xfrm>
          <a:off x="1330037" y="18573209"/>
          <a:ext cx="7082443" cy="166736"/>
        </a:xfrm>
        <a:prstGeom prst="rect">
          <a:avLst/>
        </a:prstGeom>
        <a:solidFill>
          <a:srgbClr val="FF0000">
            <a:alpha val="20000"/>
          </a:srgbClr>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2.bin"/><Relationship Id="rId5" Type="http://schemas.openxmlformats.org/officeDocument/2006/relationships/image" Target="../media/image5.emf"/><Relationship Id="rId4" Type="http://schemas.openxmlformats.org/officeDocument/2006/relationships/oleObject" Target="../embeddings/oleObject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B1:U40"/>
  <sheetViews>
    <sheetView showGridLines="0" tabSelected="1" view="pageBreakPreview" zoomScale="70" zoomScaleNormal="70" zoomScaleSheetLayoutView="70" workbookViewId="0">
      <selection sqref="A1:XFD1048576"/>
    </sheetView>
  </sheetViews>
  <sheetFormatPr defaultRowHeight="15"/>
  <sheetData>
    <row r="1" spans="2:21" ht="15.75" thickBot="1"/>
    <row r="2" spans="2:21">
      <c r="B2" s="68"/>
      <c r="C2" s="50"/>
      <c r="D2" s="50"/>
      <c r="E2" s="50"/>
      <c r="F2" s="50"/>
      <c r="G2" s="50"/>
      <c r="H2" s="50"/>
      <c r="I2" s="50"/>
      <c r="J2" s="50"/>
      <c r="K2" s="69"/>
    </row>
    <row r="3" spans="2:21">
      <c r="B3" s="70"/>
      <c r="K3" s="71"/>
      <c r="M3" s="658" t="s">
        <v>1687</v>
      </c>
      <c r="N3" s="659"/>
      <c r="O3" s="659"/>
      <c r="P3" s="659"/>
      <c r="Q3" s="659"/>
      <c r="R3" s="659"/>
      <c r="S3" s="659"/>
      <c r="T3" s="659"/>
      <c r="U3" s="660"/>
    </row>
    <row r="4" spans="2:21">
      <c r="B4" s="70"/>
      <c r="K4" s="71"/>
      <c r="M4" s="661"/>
      <c r="N4" s="662"/>
      <c r="O4" s="662"/>
      <c r="P4" s="662"/>
      <c r="Q4" s="662"/>
      <c r="R4" s="662"/>
      <c r="S4" s="662"/>
      <c r="T4" s="662"/>
      <c r="U4" s="663"/>
    </row>
    <row r="5" spans="2:21">
      <c r="B5" s="70"/>
      <c r="K5" s="71"/>
      <c r="M5" s="661"/>
      <c r="N5" s="662"/>
      <c r="O5" s="662"/>
      <c r="P5" s="662"/>
      <c r="Q5" s="662"/>
      <c r="R5" s="662"/>
      <c r="S5" s="662"/>
      <c r="T5" s="662"/>
      <c r="U5" s="663"/>
    </row>
    <row r="6" spans="2:21" ht="23.25" customHeight="1">
      <c r="B6" s="70"/>
      <c r="K6" s="71"/>
      <c r="M6" s="664"/>
      <c r="N6" s="665"/>
      <c r="O6" s="665"/>
      <c r="P6" s="665"/>
      <c r="Q6" s="665"/>
      <c r="R6" s="665"/>
      <c r="S6" s="665"/>
      <c r="T6" s="665"/>
      <c r="U6" s="666"/>
    </row>
    <row r="7" spans="2:21">
      <c r="B7" s="678" t="s">
        <v>4178</v>
      </c>
      <c r="C7" s="679"/>
      <c r="D7" s="679"/>
      <c r="E7" s="679"/>
      <c r="F7" s="679"/>
      <c r="G7" s="679"/>
      <c r="H7" s="679"/>
      <c r="I7" s="679"/>
      <c r="J7" s="679"/>
      <c r="K7" s="680"/>
    </row>
    <row r="8" spans="2:21">
      <c r="B8" s="678" t="s">
        <v>16700</v>
      </c>
      <c r="C8" s="679"/>
      <c r="D8" s="679"/>
      <c r="E8" s="679"/>
      <c r="F8" s="679"/>
      <c r="G8" s="679"/>
      <c r="H8" s="679"/>
      <c r="I8" s="679"/>
      <c r="J8" s="679"/>
      <c r="K8" s="680"/>
    </row>
    <row r="9" spans="2:21">
      <c r="B9" s="70"/>
      <c r="K9" s="71"/>
    </row>
    <row r="10" spans="2:21">
      <c r="B10" s="70"/>
      <c r="K10" s="71"/>
    </row>
    <row r="11" spans="2:21">
      <c r="B11" s="70"/>
      <c r="K11" s="71"/>
    </row>
    <row r="12" spans="2:21">
      <c r="B12" s="70"/>
      <c r="K12" s="71"/>
    </row>
    <row r="13" spans="2:21">
      <c r="B13" s="70"/>
      <c r="K13" s="71"/>
    </row>
    <row r="14" spans="2:21">
      <c r="B14" s="70"/>
      <c r="K14" s="71"/>
    </row>
    <row r="15" spans="2:21">
      <c r="B15" s="70"/>
      <c r="K15" s="71"/>
    </row>
    <row r="16" spans="2:21">
      <c r="B16" s="70"/>
      <c r="K16" s="71"/>
    </row>
    <row r="17" spans="2:21">
      <c r="B17" s="70"/>
      <c r="K17" s="71"/>
    </row>
    <row r="18" spans="2:21">
      <c r="B18" s="70"/>
      <c r="K18" s="71"/>
    </row>
    <row r="19" spans="2:21">
      <c r="B19" s="70"/>
      <c r="K19" s="71"/>
    </row>
    <row r="20" spans="2:21">
      <c r="B20" s="70"/>
      <c r="K20" s="71"/>
    </row>
    <row r="21" spans="2:21" ht="35.25">
      <c r="B21" s="675" t="s">
        <v>97</v>
      </c>
      <c r="C21" s="676"/>
      <c r="D21" s="676"/>
      <c r="E21" s="676"/>
      <c r="F21" s="676"/>
      <c r="G21" s="676"/>
      <c r="H21" s="676"/>
      <c r="I21" s="676"/>
      <c r="J21" s="676"/>
      <c r="K21" s="677"/>
    </row>
    <row r="22" spans="2:21" ht="35.25">
      <c r="B22" s="348"/>
      <c r="C22" s="349"/>
      <c r="D22" s="349"/>
      <c r="E22" s="349"/>
      <c r="F22" s="349"/>
      <c r="G22" s="349"/>
      <c r="H22" s="349"/>
      <c r="I22" s="349"/>
      <c r="J22" s="349"/>
      <c r="K22" s="350"/>
    </row>
    <row r="23" spans="2:21" ht="66" customHeight="1">
      <c r="B23" s="70"/>
      <c r="C23" s="669" t="s">
        <v>16701</v>
      </c>
      <c r="D23" s="670"/>
      <c r="E23" s="670"/>
      <c r="F23" s="670"/>
      <c r="G23" s="670"/>
      <c r="H23" s="670"/>
      <c r="I23" s="670"/>
      <c r="J23" s="671"/>
      <c r="K23" s="71"/>
      <c r="M23" s="672" t="s">
        <v>1689</v>
      </c>
      <c r="N23" s="673"/>
      <c r="O23" s="673"/>
      <c r="P23" s="673"/>
      <c r="Q23" s="673"/>
      <c r="R23" s="673"/>
      <c r="S23" s="673"/>
      <c r="T23" s="673"/>
      <c r="U23" s="674"/>
    </row>
    <row r="24" spans="2:21" ht="25.9" customHeight="1">
      <c r="B24" s="441"/>
      <c r="C24" s="681"/>
      <c r="D24" s="681"/>
      <c r="E24" s="681"/>
      <c r="F24" s="681"/>
      <c r="G24" s="681"/>
      <c r="H24" s="681"/>
      <c r="I24" s="681"/>
      <c r="J24" s="681"/>
      <c r="K24" s="442"/>
      <c r="M24" s="80"/>
      <c r="N24" s="80"/>
      <c r="O24" s="80"/>
      <c r="P24" s="80"/>
      <c r="Q24" s="80"/>
      <c r="R24" s="80"/>
      <c r="S24" s="80"/>
      <c r="T24" s="80"/>
      <c r="U24" s="80"/>
    </row>
    <row r="25" spans="2:21" ht="25.9" customHeight="1">
      <c r="B25" s="70"/>
      <c r="C25" s="81"/>
      <c r="D25" s="81"/>
      <c r="E25" s="81"/>
      <c r="F25" s="81"/>
      <c r="G25" s="81"/>
      <c r="H25" s="81"/>
      <c r="I25" s="81"/>
      <c r="J25" s="81"/>
      <c r="K25" s="71"/>
      <c r="M25" s="82"/>
      <c r="N25" s="82"/>
      <c r="O25" s="82"/>
      <c r="P25" s="82"/>
      <c r="Q25" s="82"/>
      <c r="R25" s="82"/>
      <c r="S25" s="82"/>
      <c r="T25" s="82"/>
      <c r="U25" s="82"/>
    </row>
    <row r="26" spans="2:21" ht="25.9" customHeight="1">
      <c r="B26" s="70"/>
      <c r="C26" s="667" t="s">
        <v>4595</v>
      </c>
      <c r="D26" s="667"/>
      <c r="E26" s="667"/>
      <c r="F26" s="667"/>
      <c r="G26" s="667"/>
      <c r="H26" s="667"/>
      <c r="I26" s="667"/>
      <c r="J26" s="667"/>
      <c r="K26" s="71"/>
      <c r="M26" s="668" t="s">
        <v>1688</v>
      </c>
      <c r="N26" s="668"/>
      <c r="O26" s="668"/>
      <c r="P26" s="668"/>
      <c r="Q26" s="668"/>
      <c r="R26" s="668"/>
      <c r="S26" s="668"/>
      <c r="T26" s="668"/>
      <c r="U26" s="668"/>
    </row>
    <row r="27" spans="2:21" ht="25.9" customHeight="1">
      <c r="B27" s="70"/>
      <c r="C27" s="667" t="s">
        <v>16703</v>
      </c>
      <c r="D27" s="667"/>
      <c r="E27" s="667"/>
      <c r="F27" s="667"/>
      <c r="G27" s="667"/>
      <c r="H27" s="667"/>
      <c r="I27" s="667"/>
      <c r="J27" s="667"/>
      <c r="K27" s="71"/>
      <c r="M27" s="668" t="s">
        <v>1692</v>
      </c>
      <c r="N27" s="668"/>
      <c r="O27" s="668"/>
      <c r="P27" s="668"/>
      <c r="Q27" s="668"/>
      <c r="R27" s="668"/>
      <c r="S27" s="668"/>
      <c r="T27" s="668"/>
      <c r="U27" s="668"/>
    </row>
    <row r="28" spans="2:21" ht="14.45" customHeight="1">
      <c r="B28" s="70"/>
      <c r="K28" s="71"/>
    </row>
    <row r="29" spans="2:21" ht="14.45" customHeight="1">
      <c r="B29" s="70"/>
      <c r="K29" s="71"/>
    </row>
    <row r="30" spans="2:21" ht="14.45" customHeight="1">
      <c r="B30" s="70"/>
      <c r="K30" s="71"/>
    </row>
    <row r="31" spans="2:21">
      <c r="B31" s="70"/>
      <c r="K31" s="71"/>
    </row>
    <row r="32" spans="2:21">
      <c r="B32" s="70"/>
      <c r="K32" s="71"/>
    </row>
    <row r="33" spans="2:11">
      <c r="B33" s="70"/>
      <c r="G33" s="58" t="s">
        <v>1257</v>
      </c>
      <c r="K33" s="71"/>
    </row>
    <row r="34" spans="2:11">
      <c r="B34" s="70"/>
      <c r="G34" s="56" t="s">
        <v>4179</v>
      </c>
      <c r="K34" s="71"/>
    </row>
    <row r="35" spans="2:11">
      <c r="B35" s="70"/>
      <c r="G35" s="56" t="s">
        <v>1256</v>
      </c>
      <c r="K35" s="71"/>
    </row>
    <row r="36" spans="2:11">
      <c r="B36" s="70"/>
      <c r="G36" s="56" t="s">
        <v>1258</v>
      </c>
      <c r="K36" s="71"/>
    </row>
    <row r="37" spans="2:11">
      <c r="B37" s="70"/>
      <c r="G37" s="56" t="s">
        <v>1259</v>
      </c>
      <c r="K37" s="71"/>
    </row>
    <row r="38" spans="2:11">
      <c r="B38" s="70"/>
      <c r="G38" s="57" t="s">
        <v>1834</v>
      </c>
      <c r="K38" s="71"/>
    </row>
    <row r="39" spans="2:11">
      <c r="B39" s="70"/>
      <c r="G39" s="56" t="s">
        <v>1260</v>
      </c>
      <c r="K39" s="71"/>
    </row>
    <row r="40" spans="2:11" ht="15.75" thickBot="1">
      <c r="B40" s="72"/>
      <c r="C40" s="73"/>
      <c r="D40" s="73"/>
      <c r="E40" s="73"/>
      <c r="F40" s="73"/>
      <c r="G40" s="74" t="s">
        <v>1789</v>
      </c>
      <c r="H40" s="73"/>
      <c r="I40" s="73"/>
      <c r="J40" s="73"/>
      <c r="K40" s="75"/>
    </row>
  </sheetData>
  <mergeCells count="11">
    <mergeCell ref="M3:U6"/>
    <mergeCell ref="C27:J27"/>
    <mergeCell ref="M27:U27"/>
    <mergeCell ref="C23:J23"/>
    <mergeCell ref="M26:U26"/>
    <mergeCell ref="M23:U23"/>
    <mergeCell ref="B21:K21"/>
    <mergeCell ref="B7:K7"/>
    <mergeCell ref="B8:K8"/>
    <mergeCell ref="C24:J24"/>
    <mergeCell ref="C26:J26"/>
  </mergeCells>
  <pageMargins left="0.51181102362204722" right="0.51181102362204722" top="0.78740157480314965" bottom="0.78740157480314965" header="0.31496062992125984" footer="0.31496062992125984"/>
  <pageSetup paperSize="9" orientation="portrait" r:id="rId1"/>
  <rowBreaks count="1" manualBreakCount="1">
    <brk id="1" max="16383" man="1"/>
  </rowBreaks>
  <colBreaks count="1" manualBreakCount="1">
    <brk id="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15">
    <tabColor rgb="FFFF0000"/>
  </sheetPr>
  <dimension ref="A1:I16"/>
  <sheetViews>
    <sheetView workbookViewId="0">
      <selection activeCell="C39" sqref="C39"/>
    </sheetView>
  </sheetViews>
  <sheetFormatPr defaultRowHeight="15"/>
  <cols>
    <col min="1" max="1" width="24.28515625" bestFit="1" customWidth="1"/>
  </cols>
  <sheetData>
    <row r="1" spans="1:9">
      <c r="A1" s="111" t="s">
        <v>35</v>
      </c>
      <c r="B1" s="112" t="s">
        <v>120</v>
      </c>
      <c r="C1" s="112" t="s">
        <v>121</v>
      </c>
      <c r="D1" s="112" t="s">
        <v>1707</v>
      </c>
      <c r="E1" s="112" t="s">
        <v>122</v>
      </c>
      <c r="F1" s="112" t="s">
        <v>125</v>
      </c>
      <c r="G1" s="112" t="s">
        <v>126</v>
      </c>
      <c r="H1" s="112" t="s">
        <v>0</v>
      </c>
      <c r="I1" s="113" t="s">
        <v>127</v>
      </c>
    </row>
    <row r="2" spans="1:9">
      <c r="A2" s="114" t="s">
        <v>1708</v>
      </c>
      <c r="B2" s="22" t="s">
        <v>1709</v>
      </c>
      <c r="C2" s="22" t="s">
        <v>1710</v>
      </c>
      <c r="D2" s="22">
        <v>30</v>
      </c>
      <c r="E2" s="22" t="s">
        <v>1711</v>
      </c>
      <c r="F2" s="22">
        <v>15</v>
      </c>
      <c r="G2" s="22">
        <v>0.69299999999999995</v>
      </c>
      <c r="H2" s="22">
        <v>0.161</v>
      </c>
      <c r="I2" s="115">
        <v>936</v>
      </c>
    </row>
    <row r="3" spans="1:9">
      <c r="A3" s="116" t="s">
        <v>1712</v>
      </c>
      <c r="B3" s="117" t="s">
        <v>1713</v>
      </c>
      <c r="C3" s="117" t="s">
        <v>1714</v>
      </c>
      <c r="D3" s="117">
        <v>17</v>
      </c>
      <c r="E3" s="117" t="s">
        <v>1715</v>
      </c>
      <c r="F3" s="117">
        <v>16</v>
      </c>
      <c r="G3" s="117">
        <v>0.78600000000000003</v>
      </c>
      <c r="H3" s="117">
        <v>0.27700000000000002</v>
      </c>
      <c r="I3" s="118">
        <v>765</v>
      </c>
    </row>
    <row r="4" spans="1:9">
      <c r="A4" s="114" t="s">
        <v>1716</v>
      </c>
      <c r="B4" s="22" t="s">
        <v>1717</v>
      </c>
      <c r="C4" s="22" t="s">
        <v>1718</v>
      </c>
      <c r="D4" s="22">
        <v>15</v>
      </c>
      <c r="E4" s="22" t="s">
        <v>1719</v>
      </c>
      <c r="F4" s="22">
        <v>10</v>
      </c>
      <c r="G4" s="22">
        <v>0.72899999999999998</v>
      </c>
      <c r="H4" s="22">
        <v>0.18099999999999999</v>
      </c>
      <c r="I4" s="115">
        <v>813</v>
      </c>
    </row>
    <row r="5" spans="1:9">
      <c r="A5" s="116" t="s">
        <v>1720</v>
      </c>
      <c r="B5" s="117" t="s">
        <v>1721</v>
      </c>
      <c r="C5" s="117" t="s">
        <v>1722</v>
      </c>
      <c r="D5" s="117">
        <v>11</v>
      </c>
      <c r="E5" s="117" t="s">
        <v>128</v>
      </c>
      <c r="F5" s="117">
        <v>5</v>
      </c>
      <c r="G5" s="117">
        <v>0.59599999999999997</v>
      </c>
      <c r="H5" s="117">
        <v>0.22700000000000001</v>
      </c>
      <c r="I5" s="118">
        <v>334</v>
      </c>
    </row>
    <row r="6" spans="1:9">
      <c r="A6" s="114" t="s">
        <v>1723</v>
      </c>
      <c r="B6" s="22" t="s">
        <v>1724</v>
      </c>
      <c r="C6" s="22" t="s">
        <v>1725</v>
      </c>
      <c r="D6" s="22">
        <v>27</v>
      </c>
      <c r="E6" s="22" t="s">
        <v>1726</v>
      </c>
      <c r="F6" s="22">
        <v>13</v>
      </c>
      <c r="G6" s="22">
        <v>0.56599999999999995</v>
      </c>
      <c r="H6" s="22">
        <v>9.5000000000000001E-2</v>
      </c>
      <c r="I6" s="115">
        <v>708</v>
      </c>
    </row>
    <row r="7" spans="1:9">
      <c r="A7" s="116" t="s">
        <v>1727</v>
      </c>
      <c r="B7" s="117" t="s">
        <v>1728</v>
      </c>
      <c r="C7" s="117" t="s">
        <v>1729</v>
      </c>
      <c r="D7" s="117">
        <v>12</v>
      </c>
      <c r="E7" s="117" t="s">
        <v>1730</v>
      </c>
      <c r="F7" s="117">
        <v>5</v>
      </c>
      <c r="G7" s="117">
        <v>0.53600000000000003</v>
      </c>
      <c r="H7" s="117">
        <v>0.23899999999999999</v>
      </c>
      <c r="I7" s="118">
        <v>246</v>
      </c>
    </row>
    <row r="8" spans="1:9">
      <c r="A8" s="114" t="s">
        <v>1731</v>
      </c>
      <c r="B8" s="22" t="s">
        <v>1732</v>
      </c>
      <c r="C8" s="22" t="s">
        <v>1733</v>
      </c>
      <c r="D8" s="22">
        <v>15</v>
      </c>
      <c r="E8" s="22" t="s">
        <v>1734</v>
      </c>
      <c r="F8" s="22">
        <v>7</v>
      </c>
      <c r="G8" s="22">
        <v>0.497</v>
      </c>
      <c r="H8" s="22">
        <v>7.3999999999999996E-2</v>
      </c>
      <c r="I8" s="115">
        <v>342</v>
      </c>
    </row>
    <row r="9" spans="1:9">
      <c r="A9" s="116" t="s">
        <v>1735</v>
      </c>
      <c r="B9" s="117" t="s">
        <v>1736</v>
      </c>
      <c r="C9" s="117" t="s">
        <v>1737</v>
      </c>
      <c r="D9" s="117">
        <v>17</v>
      </c>
      <c r="E9" s="117" t="s">
        <v>1738</v>
      </c>
      <c r="F9" s="117">
        <v>18</v>
      </c>
      <c r="G9" s="117">
        <v>0.60399999999999998</v>
      </c>
      <c r="H9" s="117">
        <v>0.16</v>
      </c>
      <c r="I9" s="118">
        <v>877</v>
      </c>
    </row>
    <row r="10" spans="1:9">
      <c r="A10" s="114" t="s">
        <v>1739</v>
      </c>
      <c r="B10" s="22" t="s">
        <v>1740</v>
      </c>
      <c r="C10" s="22" t="s">
        <v>1741</v>
      </c>
      <c r="D10" s="22">
        <v>16</v>
      </c>
      <c r="E10" s="22" t="s">
        <v>1742</v>
      </c>
      <c r="F10" s="22">
        <v>8</v>
      </c>
      <c r="G10" s="22">
        <v>0.54300000000000004</v>
      </c>
      <c r="H10" s="22">
        <v>0.16800000000000001</v>
      </c>
      <c r="I10" s="115">
        <v>492</v>
      </c>
    </row>
    <row r="11" spans="1:9">
      <c r="A11" s="116" t="s">
        <v>1743</v>
      </c>
      <c r="B11" s="117" t="s">
        <v>1717</v>
      </c>
      <c r="C11" s="117" t="s">
        <v>1744</v>
      </c>
      <c r="D11" s="117">
        <v>12</v>
      </c>
      <c r="E11" s="117" t="s">
        <v>1745</v>
      </c>
      <c r="F11" s="117">
        <v>15</v>
      </c>
      <c r="G11" s="117">
        <v>0.57999999999999996</v>
      </c>
      <c r="H11" s="117">
        <v>8.3000000000000004E-2</v>
      </c>
      <c r="I11" s="118">
        <v>527</v>
      </c>
    </row>
    <row r="12" spans="1:9">
      <c r="A12" s="114" t="s">
        <v>1746</v>
      </c>
      <c r="B12" s="22" t="s">
        <v>1747</v>
      </c>
      <c r="C12" s="22" t="s">
        <v>1748</v>
      </c>
      <c r="D12" s="22">
        <v>6</v>
      </c>
      <c r="E12" s="22" t="s">
        <v>1749</v>
      </c>
      <c r="F12" s="22">
        <v>10</v>
      </c>
      <c r="G12" s="22">
        <v>0.39800000000000002</v>
      </c>
      <c r="H12" s="22">
        <v>8.6999999999999994E-2</v>
      </c>
      <c r="I12" s="115">
        <v>290</v>
      </c>
    </row>
    <row r="13" spans="1:9">
      <c r="A13" s="116" t="s">
        <v>1750</v>
      </c>
      <c r="B13" s="117" t="s">
        <v>1751</v>
      </c>
      <c r="C13" s="117" t="s">
        <v>1752</v>
      </c>
      <c r="D13" s="117">
        <v>9</v>
      </c>
      <c r="E13" s="117" t="s">
        <v>1753</v>
      </c>
      <c r="F13" s="117">
        <v>15</v>
      </c>
      <c r="G13" s="117">
        <v>0.72399999999999998</v>
      </c>
      <c r="H13" s="117">
        <v>0.29499999999999998</v>
      </c>
      <c r="I13" s="118">
        <v>302</v>
      </c>
    </row>
    <row r="14" spans="1:9">
      <c r="A14" s="114" t="s">
        <v>1754</v>
      </c>
      <c r="B14" s="22" t="s">
        <v>1755</v>
      </c>
      <c r="C14" s="22" t="s">
        <v>1756</v>
      </c>
      <c r="D14" s="22">
        <v>9</v>
      </c>
      <c r="E14" s="22" t="s">
        <v>1757</v>
      </c>
      <c r="F14" s="22">
        <v>12</v>
      </c>
      <c r="G14" s="22">
        <v>0.63900000000000001</v>
      </c>
      <c r="H14" s="22">
        <v>0.30499999999999999</v>
      </c>
      <c r="I14" s="115">
        <v>429</v>
      </c>
    </row>
    <row r="15" spans="1:9">
      <c r="A15" s="116" t="s">
        <v>1758</v>
      </c>
      <c r="B15" s="117" t="s">
        <v>1759</v>
      </c>
      <c r="C15" s="117" t="s">
        <v>1760</v>
      </c>
      <c r="D15" s="117">
        <v>9</v>
      </c>
      <c r="E15" s="117" t="s">
        <v>1761</v>
      </c>
      <c r="F15" s="117">
        <v>12</v>
      </c>
      <c r="G15" s="117">
        <v>0.73499999999999999</v>
      </c>
      <c r="H15" s="117">
        <v>0.187</v>
      </c>
      <c r="I15" s="118">
        <v>874</v>
      </c>
    </row>
    <row r="16" spans="1:9" ht="15.75" thickBot="1">
      <c r="A16" s="119" t="s">
        <v>1762</v>
      </c>
      <c r="B16" s="120" t="s">
        <v>1728</v>
      </c>
      <c r="C16" s="120" t="s">
        <v>1763</v>
      </c>
      <c r="D16" s="120">
        <v>7</v>
      </c>
      <c r="E16" s="120" t="s">
        <v>1764</v>
      </c>
      <c r="F16" s="120">
        <v>7</v>
      </c>
      <c r="G16" s="120">
        <v>0.65100000000000002</v>
      </c>
      <c r="H16" s="120">
        <v>0.30099999999999999</v>
      </c>
      <c r="I16" s="121">
        <v>352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D79"/>
  <sheetViews>
    <sheetView tabSelected="1" view="pageBreakPreview" topLeftCell="A52" zoomScale="85" zoomScaleNormal="100" zoomScaleSheetLayoutView="85" workbookViewId="0">
      <selection sqref="A1:XFD1048576"/>
    </sheetView>
  </sheetViews>
  <sheetFormatPr defaultColWidth="9.140625" defaultRowHeight="15"/>
  <cols>
    <col min="1" max="1" width="4.85546875" bestFit="1" customWidth="1"/>
    <col min="2" max="2" width="61.42578125" bestFit="1" customWidth="1"/>
    <col min="3" max="3" width="8.7109375" bestFit="1" customWidth="1"/>
    <col min="4" max="4" width="11.42578125" bestFit="1" customWidth="1"/>
  </cols>
  <sheetData>
    <row r="1" spans="1:4">
      <c r="A1" s="682" t="s">
        <v>133</v>
      </c>
      <c r="B1" s="682"/>
      <c r="C1" s="682"/>
      <c r="D1" s="682"/>
    </row>
    <row r="2" spans="1:4" ht="15.75" thickBot="1">
      <c r="A2" s="443"/>
      <c r="B2" s="444"/>
      <c r="C2" s="37"/>
      <c r="D2" s="37"/>
    </row>
    <row r="3" spans="1:4" ht="15.75" thickBot="1">
      <c r="A3" s="38" t="s">
        <v>25</v>
      </c>
      <c r="B3" s="39" t="s">
        <v>26</v>
      </c>
      <c r="C3" s="40" t="s">
        <v>134</v>
      </c>
      <c r="D3" s="40" t="s">
        <v>135</v>
      </c>
    </row>
    <row r="4" spans="1:4">
      <c r="A4" s="41" t="s">
        <v>132</v>
      </c>
      <c r="B4" s="42" t="s">
        <v>136</v>
      </c>
      <c r="C4" s="43">
        <f>SUM(C5:C13)</f>
        <v>36.799999999999997</v>
      </c>
      <c r="D4" s="43">
        <f>SUM(D5:D13)</f>
        <v>36.799999999999997</v>
      </c>
    </row>
    <row r="5" spans="1:4">
      <c r="A5" s="44" t="s">
        <v>137</v>
      </c>
      <c r="B5" s="45" t="s">
        <v>138</v>
      </c>
      <c r="C5" s="46">
        <v>20</v>
      </c>
      <c r="D5" s="46">
        <v>20</v>
      </c>
    </row>
    <row r="6" spans="1:4">
      <c r="A6" s="44" t="s">
        <v>139</v>
      </c>
      <c r="B6" s="45" t="s">
        <v>140</v>
      </c>
      <c r="C6" s="46">
        <v>1.5</v>
      </c>
      <c r="D6" s="46">
        <v>1.5</v>
      </c>
    </row>
    <row r="7" spans="1:4">
      <c r="A7" s="44" t="s">
        <v>141</v>
      </c>
      <c r="B7" s="45" t="s">
        <v>142</v>
      </c>
      <c r="C7" s="46">
        <v>1</v>
      </c>
      <c r="D7" s="46">
        <v>1</v>
      </c>
    </row>
    <row r="8" spans="1:4">
      <c r="A8" s="44" t="s">
        <v>143</v>
      </c>
      <c r="B8" s="45" t="s">
        <v>144</v>
      </c>
      <c r="C8" s="46">
        <v>0.2</v>
      </c>
      <c r="D8" s="46">
        <v>0.2</v>
      </c>
    </row>
    <row r="9" spans="1:4">
      <c r="A9" s="44" t="s">
        <v>145</v>
      </c>
      <c r="B9" s="45" t="s">
        <v>146</v>
      </c>
      <c r="C9" s="46">
        <v>0.6</v>
      </c>
      <c r="D9" s="46">
        <v>0.6</v>
      </c>
    </row>
    <row r="10" spans="1:4">
      <c r="A10" s="44" t="s">
        <v>147</v>
      </c>
      <c r="B10" s="45" t="s">
        <v>148</v>
      </c>
      <c r="C10" s="46">
        <v>2.5</v>
      </c>
      <c r="D10" s="46">
        <v>2.5</v>
      </c>
    </row>
    <row r="11" spans="1:4">
      <c r="A11" s="44" t="s">
        <v>149</v>
      </c>
      <c r="B11" s="45" t="s">
        <v>150</v>
      </c>
      <c r="C11" s="46">
        <v>3</v>
      </c>
      <c r="D11" s="46">
        <v>3</v>
      </c>
    </row>
    <row r="12" spans="1:4">
      <c r="A12" s="44" t="s">
        <v>151</v>
      </c>
      <c r="B12" s="45" t="s">
        <v>152</v>
      </c>
      <c r="C12" s="46">
        <v>8</v>
      </c>
      <c r="D12" s="46">
        <v>8</v>
      </c>
    </row>
    <row r="13" spans="1:4" ht="15.75" thickBot="1">
      <c r="A13" s="44" t="s">
        <v>3934</v>
      </c>
      <c r="B13" s="45" t="s">
        <v>3935</v>
      </c>
      <c r="C13" s="46">
        <v>0</v>
      </c>
      <c r="D13" s="46">
        <v>0</v>
      </c>
    </row>
    <row r="14" spans="1:4">
      <c r="A14" s="41" t="s">
        <v>125</v>
      </c>
      <c r="B14" s="42" t="s">
        <v>153</v>
      </c>
      <c r="C14" s="43">
        <f>SUM(C15:C25)</f>
        <v>50.51</v>
      </c>
      <c r="D14" s="43">
        <f>SUM(D15:D25)</f>
        <v>20.28</v>
      </c>
    </row>
    <row r="15" spans="1:4">
      <c r="A15" s="44" t="s">
        <v>154</v>
      </c>
      <c r="B15" s="45" t="s">
        <v>155</v>
      </c>
      <c r="C15" s="46">
        <v>18.010000000000002</v>
      </c>
      <c r="D15" s="46">
        <v>0</v>
      </c>
    </row>
    <row r="16" spans="1:4">
      <c r="A16" s="44" t="s">
        <v>156</v>
      </c>
      <c r="B16" s="45" t="s">
        <v>157</v>
      </c>
      <c r="C16" s="46">
        <v>4.3</v>
      </c>
      <c r="D16" s="46">
        <v>0</v>
      </c>
    </row>
    <row r="17" spans="1:4">
      <c r="A17" s="44" t="s">
        <v>158</v>
      </c>
      <c r="B17" s="45" t="s">
        <v>159</v>
      </c>
      <c r="C17" s="46">
        <v>0.87</v>
      </c>
      <c r="D17" s="46">
        <v>0.67</v>
      </c>
    </row>
    <row r="18" spans="1:4">
      <c r="A18" s="44" t="s">
        <v>160</v>
      </c>
      <c r="B18" s="45" t="s">
        <v>161</v>
      </c>
      <c r="C18" s="46">
        <v>10.78</v>
      </c>
      <c r="D18" s="46">
        <v>8.33</v>
      </c>
    </row>
    <row r="19" spans="1:4">
      <c r="A19" s="44" t="s">
        <v>162</v>
      </c>
      <c r="B19" s="45" t="s">
        <v>163</v>
      </c>
      <c r="C19" s="46">
        <v>7.0000000000000007E-2</v>
      </c>
      <c r="D19" s="46">
        <v>0.06</v>
      </c>
    </row>
    <row r="20" spans="1:4">
      <c r="A20" s="44" t="s">
        <v>164</v>
      </c>
      <c r="B20" s="45" t="s">
        <v>165</v>
      </c>
      <c r="C20" s="46">
        <v>0.72</v>
      </c>
      <c r="D20" s="46">
        <v>0.56000000000000005</v>
      </c>
    </row>
    <row r="21" spans="1:4">
      <c r="A21" s="44" t="s">
        <v>166</v>
      </c>
      <c r="B21" s="45" t="s">
        <v>167</v>
      </c>
      <c r="C21" s="46">
        <v>1.98</v>
      </c>
      <c r="D21" s="46" t="s">
        <v>41</v>
      </c>
    </row>
    <row r="22" spans="1:4">
      <c r="A22" s="44" t="s">
        <v>168</v>
      </c>
      <c r="B22" s="45" t="s">
        <v>169</v>
      </c>
      <c r="C22" s="46">
        <v>0.11</v>
      </c>
      <c r="D22" s="46">
        <v>0.08</v>
      </c>
    </row>
    <row r="23" spans="1:4">
      <c r="A23" s="44" t="s">
        <v>170</v>
      </c>
      <c r="B23" s="45" t="s">
        <v>171</v>
      </c>
      <c r="C23" s="46">
        <v>13.64</v>
      </c>
      <c r="D23" s="46">
        <v>10.55</v>
      </c>
    </row>
    <row r="24" spans="1:4">
      <c r="A24" s="44" t="s">
        <v>172</v>
      </c>
      <c r="B24" s="45" t="s">
        <v>173</v>
      </c>
      <c r="C24" s="46">
        <v>0.03</v>
      </c>
      <c r="D24" s="46">
        <v>0.03</v>
      </c>
    </row>
    <row r="25" spans="1:4" ht="15.75" thickBot="1">
      <c r="A25" s="44"/>
      <c r="B25" s="45"/>
      <c r="C25" s="47"/>
      <c r="D25" s="47"/>
    </row>
    <row r="26" spans="1:4">
      <c r="A26" s="41" t="s">
        <v>131</v>
      </c>
      <c r="B26" s="42" t="s">
        <v>174</v>
      </c>
      <c r="C26" s="43">
        <f>SUM(C27:C32)</f>
        <v>9.52</v>
      </c>
      <c r="D26" s="43">
        <f>SUM(D27:D32)</f>
        <v>7.38</v>
      </c>
    </row>
    <row r="27" spans="1:4">
      <c r="A27" s="44" t="s">
        <v>175</v>
      </c>
      <c r="B27" s="45" t="s">
        <v>176</v>
      </c>
      <c r="C27" s="46">
        <v>4.45</v>
      </c>
      <c r="D27" s="46">
        <v>3.45</v>
      </c>
    </row>
    <row r="28" spans="1:4">
      <c r="A28" s="44" t="s">
        <v>177</v>
      </c>
      <c r="B28" s="45" t="s">
        <v>178</v>
      </c>
      <c r="C28" s="46">
        <v>0.1</v>
      </c>
      <c r="D28" s="46">
        <v>0.08</v>
      </c>
    </row>
    <row r="29" spans="1:4">
      <c r="A29" s="44" t="s">
        <v>179</v>
      </c>
      <c r="B29" s="45" t="s">
        <v>180</v>
      </c>
      <c r="C29" s="46">
        <v>0.5</v>
      </c>
      <c r="D29" s="46">
        <v>0.39</v>
      </c>
    </row>
    <row r="30" spans="1:4">
      <c r="A30" s="44" t="s">
        <v>181</v>
      </c>
      <c r="B30" s="45" t="s">
        <v>182</v>
      </c>
      <c r="C30" s="46">
        <v>4.0999999999999996</v>
      </c>
      <c r="D30" s="46">
        <v>3.17</v>
      </c>
    </row>
    <row r="31" spans="1:4">
      <c r="A31" s="44" t="s">
        <v>183</v>
      </c>
      <c r="B31" s="45" t="s">
        <v>184</v>
      </c>
      <c r="C31" s="46">
        <v>0.37</v>
      </c>
      <c r="D31" s="46">
        <v>0.28999999999999998</v>
      </c>
    </row>
    <row r="32" spans="1:4" ht="15.75" thickBot="1">
      <c r="A32" s="44"/>
      <c r="B32" s="45"/>
      <c r="C32" s="46"/>
      <c r="D32" s="46"/>
    </row>
    <row r="33" spans="1:4">
      <c r="A33" s="41" t="s">
        <v>185</v>
      </c>
      <c r="B33" s="42" t="s">
        <v>186</v>
      </c>
      <c r="C33" s="43">
        <f>SUM(C34:C37)</f>
        <v>18.98</v>
      </c>
      <c r="D33" s="43">
        <f>SUM(D34:D37)</f>
        <v>7.77</v>
      </c>
    </row>
    <row r="34" spans="1:4">
      <c r="A34" s="44" t="s">
        <v>187</v>
      </c>
      <c r="B34" s="45" t="s">
        <v>188</v>
      </c>
      <c r="C34" s="46">
        <v>18.59</v>
      </c>
      <c r="D34" s="46">
        <v>7.46</v>
      </c>
    </row>
    <row r="35" spans="1:4" ht="39">
      <c r="A35" s="44" t="s">
        <v>189</v>
      </c>
      <c r="B35" s="48" t="s">
        <v>190</v>
      </c>
      <c r="C35" s="47">
        <v>0.39</v>
      </c>
      <c r="D35" s="47">
        <v>0.31</v>
      </c>
    </row>
    <row r="36" spans="1:4">
      <c r="A36" s="44"/>
      <c r="B36" s="45"/>
      <c r="C36" s="46"/>
      <c r="D36" s="46"/>
    </row>
    <row r="37" spans="1:4" ht="15.75" thickBot="1">
      <c r="A37" s="547"/>
      <c r="B37" s="548"/>
      <c r="C37" s="549"/>
      <c r="D37" s="549"/>
    </row>
    <row r="38" spans="1:4">
      <c r="A38" s="41"/>
      <c r="B38" s="42" t="s">
        <v>191</v>
      </c>
      <c r="C38" s="43">
        <f>C33+C26+C14+C4</f>
        <v>115.81</v>
      </c>
      <c r="D38" s="43">
        <f>D33+D26+D14+D4</f>
        <v>72.23</v>
      </c>
    </row>
    <row r="42" spans="1:4">
      <c r="A42" s="682" t="s">
        <v>133</v>
      </c>
      <c r="B42" s="682"/>
      <c r="C42" s="682"/>
      <c r="D42" s="682"/>
    </row>
    <row r="43" spans="1:4" ht="15.75" thickBot="1">
      <c r="A43" s="443"/>
      <c r="B43" s="444"/>
      <c r="C43" s="37"/>
      <c r="D43" s="37"/>
    </row>
    <row r="44" spans="1:4" ht="15.75" thickBot="1">
      <c r="A44" s="38" t="s">
        <v>25</v>
      </c>
      <c r="B44" s="39" t="s">
        <v>26</v>
      </c>
      <c r="C44" s="40" t="s">
        <v>134</v>
      </c>
      <c r="D44" s="40" t="s">
        <v>135</v>
      </c>
    </row>
    <row r="45" spans="1:4">
      <c r="A45" s="41" t="s">
        <v>132</v>
      </c>
      <c r="B45" s="42" t="s">
        <v>136</v>
      </c>
      <c r="C45" s="43">
        <f>SUM(C46:C54)</f>
        <v>16.8</v>
      </c>
      <c r="D45" s="43">
        <f>SUM(D46:D54)</f>
        <v>16.8</v>
      </c>
    </row>
    <row r="46" spans="1:4">
      <c r="A46" s="44" t="s">
        <v>137</v>
      </c>
      <c r="B46" s="45" t="s">
        <v>138</v>
      </c>
      <c r="C46" s="46">
        <v>0</v>
      </c>
      <c r="D46" s="46">
        <v>0</v>
      </c>
    </row>
    <row r="47" spans="1:4">
      <c r="A47" s="44" t="s">
        <v>139</v>
      </c>
      <c r="B47" s="45" t="s">
        <v>140</v>
      </c>
      <c r="C47" s="46">
        <v>1.5</v>
      </c>
      <c r="D47" s="46">
        <v>1.5</v>
      </c>
    </row>
    <row r="48" spans="1:4">
      <c r="A48" s="44" t="s">
        <v>141</v>
      </c>
      <c r="B48" s="45" t="s">
        <v>142</v>
      </c>
      <c r="C48" s="46">
        <v>1</v>
      </c>
      <c r="D48" s="46">
        <v>1</v>
      </c>
    </row>
    <row r="49" spans="1:4">
      <c r="A49" s="44" t="s">
        <v>143</v>
      </c>
      <c r="B49" s="45" t="s">
        <v>144</v>
      </c>
      <c r="C49" s="46">
        <v>0.2</v>
      </c>
      <c r="D49" s="46">
        <v>0.2</v>
      </c>
    </row>
    <row r="50" spans="1:4">
      <c r="A50" s="44" t="s">
        <v>145</v>
      </c>
      <c r="B50" s="45" t="s">
        <v>146</v>
      </c>
      <c r="C50" s="46">
        <v>0.6</v>
      </c>
      <c r="D50" s="46">
        <v>0.6</v>
      </c>
    </row>
    <row r="51" spans="1:4">
      <c r="A51" s="44" t="s">
        <v>147</v>
      </c>
      <c r="B51" s="45" t="s">
        <v>148</v>
      </c>
      <c r="C51" s="46">
        <v>2.5</v>
      </c>
      <c r="D51" s="46">
        <v>2.5</v>
      </c>
    </row>
    <row r="52" spans="1:4">
      <c r="A52" s="44" t="s">
        <v>149</v>
      </c>
      <c r="B52" s="45" t="s">
        <v>150</v>
      </c>
      <c r="C52" s="46">
        <v>3</v>
      </c>
      <c r="D52" s="46">
        <v>3</v>
      </c>
    </row>
    <row r="53" spans="1:4">
      <c r="A53" s="44" t="s">
        <v>151</v>
      </c>
      <c r="B53" s="45" t="s">
        <v>152</v>
      </c>
      <c r="C53" s="46">
        <v>8</v>
      </c>
      <c r="D53" s="46">
        <v>8</v>
      </c>
    </row>
    <row r="54" spans="1:4" ht="15.75" thickBot="1">
      <c r="A54" s="44" t="s">
        <v>3934</v>
      </c>
      <c r="B54" s="45" t="s">
        <v>3935</v>
      </c>
      <c r="C54" s="46">
        <v>0</v>
      </c>
      <c r="D54" s="46">
        <v>0</v>
      </c>
    </row>
    <row r="55" spans="1:4">
      <c r="A55" s="41" t="s">
        <v>125</v>
      </c>
      <c r="B55" s="42" t="s">
        <v>153</v>
      </c>
      <c r="C55" s="43">
        <f>SUM(C56:C66)</f>
        <v>50.51</v>
      </c>
      <c r="D55" s="43">
        <f>SUM(D56:D66)</f>
        <v>20.28</v>
      </c>
    </row>
    <row r="56" spans="1:4">
      <c r="A56" s="44" t="s">
        <v>154</v>
      </c>
      <c r="B56" s="45" t="s">
        <v>155</v>
      </c>
      <c r="C56" s="46">
        <v>18.010000000000002</v>
      </c>
      <c r="D56" s="46">
        <v>0</v>
      </c>
    </row>
    <row r="57" spans="1:4">
      <c r="A57" s="44" t="s">
        <v>156</v>
      </c>
      <c r="B57" s="45" t="s">
        <v>157</v>
      </c>
      <c r="C57" s="46">
        <v>4.3</v>
      </c>
      <c r="D57" s="46">
        <v>0</v>
      </c>
    </row>
    <row r="58" spans="1:4">
      <c r="A58" s="44" t="s">
        <v>158</v>
      </c>
      <c r="B58" s="45" t="s">
        <v>159</v>
      </c>
      <c r="C58" s="46">
        <v>0.87</v>
      </c>
      <c r="D58" s="46">
        <v>0.67</v>
      </c>
    </row>
    <row r="59" spans="1:4">
      <c r="A59" s="44" t="s">
        <v>160</v>
      </c>
      <c r="B59" s="45" t="s">
        <v>161</v>
      </c>
      <c r="C59" s="46">
        <v>10.78</v>
      </c>
      <c r="D59" s="46">
        <v>8.33</v>
      </c>
    </row>
    <row r="60" spans="1:4">
      <c r="A60" s="44" t="s">
        <v>162</v>
      </c>
      <c r="B60" s="45" t="s">
        <v>163</v>
      </c>
      <c r="C60" s="46">
        <v>7.0000000000000007E-2</v>
      </c>
      <c r="D60" s="46">
        <v>0.06</v>
      </c>
    </row>
    <row r="61" spans="1:4">
      <c r="A61" s="44" t="s">
        <v>164</v>
      </c>
      <c r="B61" s="45" t="s">
        <v>165</v>
      </c>
      <c r="C61" s="46">
        <v>0.72</v>
      </c>
      <c r="D61" s="46">
        <v>0.56000000000000005</v>
      </c>
    </row>
    <row r="62" spans="1:4">
      <c r="A62" s="44" t="s">
        <v>166</v>
      </c>
      <c r="B62" s="45" t="s">
        <v>167</v>
      </c>
      <c r="C62" s="46">
        <v>1.98</v>
      </c>
      <c r="D62" s="46" t="s">
        <v>41</v>
      </c>
    </row>
    <row r="63" spans="1:4">
      <c r="A63" s="44" t="s">
        <v>168</v>
      </c>
      <c r="B63" s="45" t="s">
        <v>169</v>
      </c>
      <c r="C63" s="46">
        <v>0.11</v>
      </c>
      <c r="D63" s="46">
        <v>0.08</v>
      </c>
    </row>
    <row r="64" spans="1:4">
      <c r="A64" s="44" t="s">
        <v>170</v>
      </c>
      <c r="B64" s="45" t="s">
        <v>171</v>
      </c>
      <c r="C64" s="46">
        <v>13.64</v>
      </c>
      <c r="D64" s="46">
        <v>10.55</v>
      </c>
    </row>
    <row r="65" spans="1:4">
      <c r="A65" s="44" t="s">
        <v>172</v>
      </c>
      <c r="B65" s="45" t="s">
        <v>173</v>
      </c>
      <c r="C65" s="46">
        <v>0.03</v>
      </c>
      <c r="D65" s="46">
        <v>0.03</v>
      </c>
    </row>
    <row r="66" spans="1:4" ht="15.75" thickBot="1">
      <c r="A66" s="44"/>
      <c r="B66" s="45"/>
      <c r="C66" s="47"/>
      <c r="D66" s="47"/>
    </row>
    <row r="67" spans="1:4">
      <c r="A67" s="41" t="s">
        <v>131</v>
      </c>
      <c r="B67" s="42" t="s">
        <v>174</v>
      </c>
      <c r="C67" s="43">
        <f>SUM(C68:C73)</f>
        <v>9.52</v>
      </c>
      <c r="D67" s="43">
        <f>SUM(D68:D73)</f>
        <v>7.38</v>
      </c>
    </row>
    <row r="68" spans="1:4">
      <c r="A68" s="44" t="s">
        <v>175</v>
      </c>
      <c r="B68" s="45" t="s">
        <v>176</v>
      </c>
      <c r="C68" s="46">
        <v>4.45</v>
      </c>
      <c r="D68" s="46">
        <v>3.45</v>
      </c>
    </row>
    <row r="69" spans="1:4">
      <c r="A69" s="44" t="s">
        <v>177</v>
      </c>
      <c r="B69" s="45" t="s">
        <v>178</v>
      </c>
      <c r="C69" s="46">
        <v>0.1</v>
      </c>
      <c r="D69" s="46">
        <v>0.08</v>
      </c>
    </row>
    <row r="70" spans="1:4">
      <c r="A70" s="44" t="s">
        <v>179</v>
      </c>
      <c r="B70" s="45" t="s">
        <v>180</v>
      </c>
      <c r="C70" s="46">
        <v>0.5</v>
      </c>
      <c r="D70" s="46">
        <v>0.39</v>
      </c>
    </row>
    <row r="71" spans="1:4">
      <c r="A71" s="44" t="s">
        <v>181</v>
      </c>
      <c r="B71" s="45" t="s">
        <v>182</v>
      </c>
      <c r="C71" s="46">
        <v>4.0999999999999996</v>
      </c>
      <c r="D71" s="46">
        <v>3.17</v>
      </c>
    </row>
    <row r="72" spans="1:4">
      <c r="A72" s="44" t="s">
        <v>183</v>
      </c>
      <c r="B72" s="45" t="s">
        <v>184</v>
      </c>
      <c r="C72" s="46">
        <v>0.37</v>
      </c>
      <c r="D72" s="46">
        <v>0.28999999999999998</v>
      </c>
    </row>
    <row r="73" spans="1:4" ht="15.75" thickBot="1">
      <c r="A73" s="44"/>
      <c r="B73" s="45"/>
      <c r="C73" s="46"/>
      <c r="D73" s="46"/>
    </row>
    <row r="74" spans="1:4">
      <c r="A74" s="41" t="s">
        <v>185</v>
      </c>
      <c r="B74" s="42" t="s">
        <v>186</v>
      </c>
      <c r="C74" s="43">
        <f>SUM(C75:C78)</f>
        <v>8.86</v>
      </c>
      <c r="D74" s="43">
        <f>SUM(D75:D78)</f>
        <v>3.7</v>
      </c>
    </row>
    <row r="75" spans="1:4">
      <c r="A75" s="44" t="s">
        <v>187</v>
      </c>
      <c r="B75" s="45" t="s">
        <v>188</v>
      </c>
      <c r="C75" s="46">
        <v>8.49</v>
      </c>
      <c r="D75" s="46">
        <v>3.41</v>
      </c>
    </row>
    <row r="76" spans="1:4" ht="39">
      <c r="A76" s="44" t="s">
        <v>189</v>
      </c>
      <c r="B76" s="48" t="s">
        <v>190</v>
      </c>
      <c r="C76" s="47">
        <v>0.37</v>
      </c>
      <c r="D76" s="47">
        <v>0.28999999999999998</v>
      </c>
    </row>
    <row r="77" spans="1:4">
      <c r="A77" s="44"/>
      <c r="B77" s="45"/>
      <c r="C77" s="46"/>
      <c r="D77" s="46"/>
    </row>
    <row r="78" spans="1:4" ht="15.75" thickBot="1">
      <c r="A78" s="547"/>
      <c r="B78" s="548"/>
      <c r="C78" s="549"/>
      <c r="D78" s="549"/>
    </row>
    <row r="79" spans="1:4">
      <c r="A79" s="41"/>
      <c r="B79" s="42" t="s">
        <v>191</v>
      </c>
      <c r="C79" s="43">
        <f>C74+C67+C55+C45</f>
        <v>85.69</v>
      </c>
      <c r="D79" s="43">
        <f>D74+D67+D55+D45</f>
        <v>48.16</v>
      </c>
    </row>
  </sheetData>
  <mergeCells count="2">
    <mergeCell ref="A1:D1"/>
    <mergeCell ref="A42:D42"/>
  </mergeCells>
  <pageMargins left="0.511811024" right="0.511811024" top="0.78740157499999996" bottom="0.78740157499999996" header="0.31496062000000002" footer="0.31496062000000002"/>
  <pageSetup paperSize="9" orientation="portrait" r:id="rId1"/>
  <headerFooter>
    <oddFooter xml:space="preserve">&amp;R_________________________________________________________________________________________
PROJETO: Lincoln Cartaxo de Lira Júnior – Eng° Civil CREA 160 814 689 - 8 – Tel. (83) 9 9924 4447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5"/>
  <dimension ref="A1:U61"/>
  <sheetViews>
    <sheetView showGridLines="0" tabSelected="1" view="pageBreakPreview" zoomScaleNormal="100" zoomScaleSheetLayoutView="85" zoomScalePageLayoutView="40" workbookViewId="0">
      <selection sqref="A1:XFD1048576"/>
    </sheetView>
  </sheetViews>
  <sheetFormatPr defaultColWidth="10.140625" defaultRowHeight="12.75"/>
  <cols>
    <col min="1" max="1" width="3.85546875" style="23" customWidth="1"/>
    <col min="2" max="2" width="28.140625" style="23" customWidth="1"/>
    <col min="3" max="21" width="7.7109375" style="23" customWidth="1"/>
    <col min="22" max="256" width="10.140625" style="23"/>
    <col min="257" max="257" width="3.85546875" style="23" customWidth="1"/>
    <col min="258" max="258" width="34.5703125" style="23" customWidth="1"/>
    <col min="259" max="259" width="16.42578125" style="23" customWidth="1"/>
    <col min="260" max="260" width="11.28515625" style="23" customWidth="1"/>
    <col min="261" max="261" width="12.140625" style="23" customWidth="1"/>
    <col min="262" max="262" width="10.42578125" style="23" customWidth="1"/>
    <col min="263" max="264" width="10.7109375" style="23" customWidth="1"/>
    <col min="265" max="265" width="10.28515625" style="23" customWidth="1"/>
    <col min="266" max="266" width="10.140625" style="23"/>
    <col min="267" max="267" width="10.140625" style="23" customWidth="1"/>
    <col min="268" max="271" width="10.140625" style="23"/>
    <col min="272" max="272" width="13.7109375" style="23" bestFit="1" customWidth="1"/>
    <col min="273" max="512" width="10.140625" style="23"/>
    <col min="513" max="513" width="3.85546875" style="23" customWidth="1"/>
    <col min="514" max="514" width="34.5703125" style="23" customWidth="1"/>
    <col min="515" max="515" width="16.42578125" style="23" customWidth="1"/>
    <col min="516" max="516" width="11.28515625" style="23" customWidth="1"/>
    <col min="517" max="517" width="12.140625" style="23" customWidth="1"/>
    <col min="518" max="518" width="10.42578125" style="23" customWidth="1"/>
    <col min="519" max="520" width="10.7109375" style="23" customWidth="1"/>
    <col min="521" max="521" width="10.28515625" style="23" customWidth="1"/>
    <col min="522" max="522" width="10.140625" style="23"/>
    <col min="523" max="523" width="10.140625" style="23" customWidth="1"/>
    <col min="524" max="527" width="10.140625" style="23"/>
    <col min="528" max="528" width="13.7109375" style="23" bestFit="1" customWidth="1"/>
    <col min="529" max="768" width="10.140625" style="23"/>
    <col min="769" max="769" width="3.85546875" style="23" customWidth="1"/>
    <col min="770" max="770" width="34.5703125" style="23" customWidth="1"/>
    <col min="771" max="771" width="16.42578125" style="23" customWidth="1"/>
    <col min="772" max="772" width="11.28515625" style="23" customWidth="1"/>
    <col min="773" max="773" width="12.140625" style="23" customWidth="1"/>
    <col min="774" max="774" width="10.42578125" style="23" customWidth="1"/>
    <col min="775" max="776" width="10.7109375" style="23" customWidth="1"/>
    <col min="777" max="777" width="10.28515625" style="23" customWidth="1"/>
    <col min="778" max="778" width="10.140625" style="23"/>
    <col min="779" max="779" width="10.140625" style="23" customWidth="1"/>
    <col min="780" max="783" width="10.140625" style="23"/>
    <col min="784" max="784" width="13.7109375" style="23" bestFit="1" customWidth="1"/>
    <col min="785" max="1024" width="10.140625" style="23"/>
    <col min="1025" max="1025" width="3.85546875" style="23" customWidth="1"/>
    <col min="1026" max="1026" width="34.5703125" style="23" customWidth="1"/>
    <col min="1027" max="1027" width="16.42578125" style="23" customWidth="1"/>
    <col min="1028" max="1028" width="11.28515625" style="23" customWidth="1"/>
    <col min="1029" max="1029" width="12.140625" style="23" customWidth="1"/>
    <col min="1030" max="1030" width="10.42578125" style="23" customWidth="1"/>
    <col min="1031" max="1032" width="10.7109375" style="23" customWidth="1"/>
    <col min="1033" max="1033" width="10.28515625" style="23" customWidth="1"/>
    <col min="1034" max="1034" width="10.140625" style="23"/>
    <col min="1035" max="1035" width="10.140625" style="23" customWidth="1"/>
    <col min="1036" max="1039" width="10.140625" style="23"/>
    <col min="1040" max="1040" width="13.7109375" style="23" bestFit="1" customWidth="1"/>
    <col min="1041" max="1280" width="10.140625" style="23"/>
    <col min="1281" max="1281" width="3.85546875" style="23" customWidth="1"/>
    <col min="1282" max="1282" width="34.5703125" style="23" customWidth="1"/>
    <col min="1283" max="1283" width="16.42578125" style="23" customWidth="1"/>
    <col min="1284" max="1284" width="11.28515625" style="23" customWidth="1"/>
    <col min="1285" max="1285" width="12.140625" style="23" customWidth="1"/>
    <col min="1286" max="1286" width="10.42578125" style="23" customWidth="1"/>
    <col min="1287" max="1288" width="10.7109375" style="23" customWidth="1"/>
    <col min="1289" max="1289" width="10.28515625" style="23" customWidth="1"/>
    <col min="1290" max="1290" width="10.140625" style="23"/>
    <col min="1291" max="1291" width="10.140625" style="23" customWidth="1"/>
    <col min="1292" max="1295" width="10.140625" style="23"/>
    <col min="1296" max="1296" width="13.7109375" style="23" bestFit="1" customWidth="1"/>
    <col min="1297" max="1536" width="10.140625" style="23"/>
    <col min="1537" max="1537" width="3.85546875" style="23" customWidth="1"/>
    <col min="1538" max="1538" width="34.5703125" style="23" customWidth="1"/>
    <col min="1539" max="1539" width="16.42578125" style="23" customWidth="1"/>
    <col min="1540" max="1540" width="11.28515625" style="23" customWidth="1"/>
    <col min="1541" max="1541" width="12.140625" style="23" customWidth="1"/>
    <col min="1542" max="1542" width="10.42578125" style="23" customWidth="1"/>
    <col min="1543" max="1544" width="10.7109375" style="23" customWidth="1"/>
    <col min="1545" max="1545" width="10.28515625" style="23" customWidth="1"/>
    <col min="1546" max="1546" width="10.140625" style="23"/>
    <col min="1547" max="1547" width="10.140625" style="23" customWidth="1"/>
    <col min="1548" max="1551" width="10.140625" style="23"/>
    <col min="1552" max="1552" width="13.7109375" style="23" bestFit="1" customWidth="1"/>
    <col min="1553" max="1792" width="10.140625" style="23"/>
    <col min="1793" max="1793" width="3.85546875" style="23" customWidth="1"/>
    <col min="1794" max="1794" width="34.5703125" style="23" customWidth="1"/>
    <col min="1795" max="1795" width="16.42578125" style="23" customWidth="1"/>
    <col min="1796" max="1796" width="11.28515625" style="23" customWidth="1"/>
    <col min="1797" max="1797" width="12.140625" style="23" customWidth="1"/>
    <col min="1798" max="1798" width="10.42578125" style="23" customWidth="1"/>
    <col min="1799" max="1800" width="10.7109375" style="23" customWidth="1"/>
    <col min="1801" max="1801" width="10.28515625" style="23" customWidth="1"/>
    <col min="1802" max="1802" width="10.140625" style="23"/>
    <col min="1803" max="1803" width="10.140625" style="23" customWidth="1"/>
    <col min="1804" max="1807" width="10.140625" style="23"/>
    <col min="1808" max="1808" width="13.7109375" style="23" bestFit="1" customWidth="1"/>
    <col min="1809" max="2048" width="10.140625" style="23"/>
    <col min="2049" max="2049" width="3.85546875" style="23" customWidth="1"/>
    <col min="2050" max="2050" width="34.5703125" style="23" customWidth="1"/>
    <col min="2051" max="2051" width="16.42578125" style="23" customWidth="1"/>
    <col min="2052" max="2052" width="11.28515625" style="23" customWidth="1"/>
    <col min="2053" max="2053" width="12.140625" style="23" customWidth="1"/>
    <col min="2054" max="2054" width="10.42578125" style="23" customWidth="1"/>
    <col min="2055" max="2056" width="10.7109375" style="23" customWidth="1"/>
    <col min="2057" max="2057" width="10.28515625" style="23" customWidth="1"/>
    <col min="2058" max="2058" width="10.140625" style="23"/>
    <col min="2059" max="2059" width="10.140625" style="23" customWidth="1"/>
    <col min="2060" max="2063" width="10.140625" style="23"/>
    <col min="2064" max="2064" width="13.7109375" style="23" bestFit="1" customWidth="1"/>
    <col min="2065" max="2304" width="10.140625" style="23"/>
    <col min="2305" max="2305" width="3.85546875" style="23" customWidth="1"/>
    <col min="2306" max="2306" width="34.5703125" style="23" customWidth="1"/>
    <col min="2307" max="2307" width="16.42578125" style="23" customWidth="1"/>
    <col min="2308" max="2308" width="11.28515625" style="23" customWidth="1"/>
    <col min="2309" max="2309" width="12.140625" style="23" customWidth="1"/>
    <col min="2310" max="2310" width="10.42578125" style="23" customWidth="1"/>
    <col min="2311" max="2312" width="10.7109375" style="23" customWidth="1"/>
    <col min="2313" max="2313" width="10.28515625" style="23" customWidth="1"/>
    <col min="2314" max="2314" width="10.140625" style="23"/>
    <col min="2315" max="2315" width="10.140625" style="23" customWidth="1"/>
    <col min="2316" max="2319" width="10.140625" style="23"/>
    <col min="2320" max="2320" width="13.7109375" style="23" bestFit="1" customWidth="1"/>
    <col min="2321" max="2560" width="10.140625" style="23"/>
    <col min="2561" max="2561" width="3.85546875" style="23" customWidth="1"/>
    <col min="2562" max="2562" width="34.5703125" style="23" customWidth="1"/>
    <col min="2563" max="2563" width="16.42578125" style="23" customWidth="1"/>
    <col min="2564" max="2564" width="11.28515625" style="23" customWidth="1"/>
    <col min="2565" max="2565" width="12.140625" style="23" customWidth="1"/>
    <col min="2566" max="2566" width="10.42578125" style="23" customWidth="1"/>
    <col min="2567" max="2568" width="10.7109375" style="23" customWidth="1"/>
    <col min="2569" max="2569" width="10.28515625" style="23" customWidth="1"/>
    <col min="2570" max="2570" width="10.140625" style="23"/>
    <col min="2571" max="2571" width="10.140625" style="23" customWidth="1"/>
    <col min="2572" max="2575" width="10.140625" style="23"/>
    <col min="2576" max="2576" width="13.7109375" style="23" bestFit="1" customWidth="1"/>
    <col min="2577" max="2816" width="10.140625" style="23"/>
    <col min="2817" max="2817" width="3.85546875" style="23" customWidth="1"/>
    <col min="2818" max="2818" width="34.5703125" style="23" customWidth="1"/>
    <col min="2819" max="2819" width="16.42578125" style="23" customWidth="1"/>
    <col min="2820" max="2820" width="11.28515625" style="23" customWidth="1"/>
    <col min="2821" max="2821" width="12.140625" style="23" customWidth="1"/>
    <col min="2822" max="2822" width="10.42578125" style="23" customWidth="1"/>
    <col min="2823" max="2824" width="10.7109375" style="23" customWidth="1"/>
    <col min="2825" max="2825" width="10.28515625" style="23" customWidth="1"/>
    <col min="2826" max="2826" width="10.140625" style="23"/>
    <col min="2827" max="2827" width="10.140625" style="23" customWidth="1"/>
    <col min="2828" max="2831" width="10.140625" style="23"/>
    <col min="2832" max="2832" width="13.7109375" style="23" bestFit="1" customWidth="1"/>
    <col min="2833" max="3072" width="10.140625" style="23"/>
    <col min="3073" max="3073" width="3.85546875" style="23" customWidth="1"/>
    <col min="3074" max="3074" width="34.5703125" style="23" customWidth="1"/>
    <col min="3075" max="3075" width="16.42578125" style="23" customWidth="1"/>
    <col min="3076" max="3076" width="11.28515625" style="23" customWidth="1"/>
    <col min="3077" max="3077" width="12.140625" style="23" customWidth="1"/>
    <col min="3078" max="3078" width="10.42578125" style="23" customWidth="1"/>
    <col min="3079" max="3080" width="10.7109375" style="23" customWidth="1"/>
    <col min="3081" max="3081" width="10.28515625" style="23" customWidth="1"/>
    <col min="3082" max="3082" width="10.140625" style="23"/>
    <col min="3083" max="3083" width="10.140625" style="23" customWidth="1"/>
    <col min="3084" max="3087" width="10.140625" style="23"/>
    <col min="3088" max="3088" width="13.7109375" style="23" bestFit="1" customWidth="1"/>
    <col min="3089" max="3328" width="10.140625" style="23"/>
    <col min="3329" max="3329" width="3.85546875" style="23" customWidth="1"/>
    <col min="3330" max="3330" width="34.5703125" style="23" customWidth="1"/>
    <col min="3331" max="3331" width="16.42578125" style="23" customWidth="1"/>
    <col min="3332" max="3332" width="11.28515625" style="23" customWidth="1"/>
    <col min="3333" max="3333" width="12.140625" style="23" customWidth="1"/>
    <col min="3334" max="3334" width="10.42578125" style="23" customWidth="1"/>
    <col min="3335" max="3336" width="10.7109375" style="23" customWidth="1"/>
    <col min="3337" max="3337" width="10.28515625" style="23" customWidth="1"/>
    <col min="3338" max="3338" width="10.140625" style="23"/>
    <col min="3339" max="3339" width="10.140625" style="23" customWidth="1"/>
    <col min="3340" max="3343" width="10.140625" style="23"/>
    <col min="3344" max="3344" width="13.7109375" style="23" bestFit="1" customWidth="1"/>
    <col min="3345" max="3584" width="10.140625" style="23"/>
    <col min="3585" max="3585" width="3.85546875" style="23" customWidth="1"/>
    <col min="3586" max="3586" width="34.5703125" style="23" customWidth="1"/>
    <col min="3587" max="3587" width="16.42578125" style="23" customWidth="1"/>
    <col min="3588" max="3588" width="11.28515625" style="23" customWidth="1"/>
    <col min="3589" max="3589" width="12.140625" style="23" customWidth="1"/>
    <col min="3590" max="3590" width="10.42578125" style="23" customWidth="1"/>
    <col min="3591" max="3592" width="10.7109375" style="23" customWidth="1"/>
    <col min="3593" max="3593" width="10.28515625" style="23" customWidth="1"/>
    <col min="3594" max="3594" width="10.140625" style="23"/>
    <col min="3595" max="3595" width="10.140625" style="23" customWidth="1"/>
    <col min="3596" max="3599" width="10.140625" style="23"/>
    <col min="3600" max="3600" width="13.7109375" style="23" bestFit="1" customWidth="1"/>
    <col min="3601" max="3840" width="10.140625" style="23"/>
    <col min="3841" max="3841" width="3.85546875" style="23" customWidth="1"/>
    <col min="3842" max="3842" width="34.5703125" style="23" customWidth="1"/>
    <col min="3843" max="3843" width="16.42578125" style="23" customWidth="1"/>
    <col min="3844" max="3844" width="11.28515625" style="23" customWidth="1"/>
    <col min="3845" max="3845" width="12.140625" style="23" customWidth="1"/>
    <col min="3846" max="3846" width="10.42578125" style="23" customWidth="1"/>
    <col min="3847" max="3848" width="10.7109375" style="23" customWidth="1"/>
    <col min="3849" max="3849" width="10.28515625" style="23" customWidth="1"/>
    <col min="3850" max="3850" width="10.140625" style="23"/>
    <col min="3851" max="3851" width="10.140625" style="23" customWidth="1"/>
    <col min="3852" max="3855" width="10.140625" style="23"/>
    <col min="3856" max="3856" width="13.7109375" style="23" bestFit="1" customWidth="1"/>
    <col min="3857" max="4096" width="10.140625" style="23"/>
    <col min="4097" max="4097" width="3.85546875" style="23" customWidth="1"/>
    <col min="4098" max="4098" width="34.5703125" style="23" customWidth="1"/>
    <col min="4099" max="4099" width="16.42578125" style="23" customWidth="1"/>
    <col min="4100" max="4100" width="11.28515625" style="23" customWidth="1"/>
    <col min="4101" max="4101" width="12.140625" style="23" customWidth="1"/>
    <col min="4102" max="4102" width="10.42578125" style="23" customWidth="1"/>
    <col min="4103" max="4104" width="10.7109375" style="23" customWidth="1"/>
    <col min="4105" max="4105" width="10.28515625" style="23" customWidth="1"/>
    <col min="4106" max="4106" width="10.140625" style="23"/>
    <col min="4107" max="4107" width="10.140625" style="23" customWidth="1"/>
    <col min="4108" max="4111" width="10.140625" style="23"/>
    <col min="4112" max="4112" width="13.7109375" style="23" bestFit="1" customWidth="1"/>
    <col min="4113" max="4352" width="10.140625" style="23"/>
    <col min="4353" max="4353" width="3.85546875" style="23" customWidth="1"/>
    <col min="4354" max="4354" width="34.5703125" style="23" customWidth="1"/>
    <col min="4355" max="4355" width="16.42578125" style="23" customWidth="1"/>
    <col min="4356" max="4356" width="11.28515625" style="23" customWidth="1"/>
    <col min="4357" max="4357" width="12.140625" style="23" customWidth="1"/>
    <col min="4358" max="4358" width="10.42578125" style="23" customWidth="1"/>
    <col min="4359" max="4360" width="10.7109375" style="23" customWidth="1"/>
    <col min="4361" max="4361" width="10.28515625" style="23" customWidth="1"/>
    <col min="4362" max="4362" width="10.140625" style="23"/>
    <col min="4363" max="4363" width="10.140625" style="23" customWidth="1"/>
    <col min="4364" max="4367" width="10.140625" style="23"/>
    <col min="4368" max="4368" width="13.7109375" style="23" bestFit="1" customWidth="1"/>
    <col min="4369" max="4608" width="10.140625" style="23"/>
    <col min="4609" max="4609" width="3.85546875" style="23" customWidth="1"/>
    <col min="4610" max="4610" width="34.5703125" style="23" customWidth="1"/>
    <col min="4611" max="4611" width="16.42578125" style="23" customWidth="1"/>
    <col min="4612" max="4612" width="11.28515625" style="23" customWidth="1"/>
    <col min="4613" max="4613" width="12.140625" style="23" customWidth="1"/>
    <col min="4614" max="4614" width="10.42578125" style="23" customWidth="1"/>
    <col min="4615" max="4616" width="10.7109375" style="23" customWidth="1"/>
    <col min="4617" max="4617" width="10.28515625" style="23" customWidth="1"/>
    <col min="4618" max="4618" width="10.140625" style="23"/>
    <col min="4619" max="4619" width="10.140625" style="23" customWidth="1"/>
    <col min="4620" max="4623" width="10.140625" style="23"/>
    <col min="4624" max="4624" width="13.7109375" style="23" bestFit="1" customWidth="1"/>
    <col min="4625" max="4864" width="10.140625" style="23"/>
    <col min="4865" max="4865" width="3.85546875" style="23" customWidth="1"/>
    <col min="4866" max="4866" width="34.5703125" style="23" customWidth="1"/>
    <col min="4867" max="4867" width="16.42578125" style="23" customWidth="1"/>
    <col min="4868" max="4868" width="11.28515625" style="23" customWidth="1"/>
    <col min="4869" max="4869" width="12.140625" style="23" customWidth="1"/>
    <col min="4870" max="4870" width="10.42578125" style="23" customWidth="1"/>
    <col min="4871" max="4872" width="10.7109375" style="23" customWidth="1"/>
    <col min="4873" max="4873" width="10.28515625" style="23" customWidth="1"/>
    <col min="4874" max="4874" width="10.140625" style="23"/>
    <col min="4875" max="4875" width="10.140625" style="23" customWidth="1"/>
    <col min="4876" max="4879" width="10.140625" style="23"/>
    <col min="4880" max="4880" width="13.7109375" style="23" bestFit="1" customWidth="1"/>
    <col min="4881" max="5120" width="10.140625" style="23"/>
    <col min="5121" max="5121" width="3.85546875" style="23" customWidth="1"/>
    <col min="5122" max="5122" width="34.5703125" style="23" customWidth="1"/>
    <col min="5123" max="5123" width="16.42578125" style="23" customWidth="1"/>
    <col min="5124" max="5124" width="11.28515625" style="23" customWidth="1"/>
    <col min="5125" max="5125" width="12.140625" style="23" customWidth="1"/>
    <col min="5126" max="5126" width="10.42578125" style="23" customWidth="1"/>
    <col min="5127" max="5128" width="10.7109375" style="23" customWidth="1"/>
    <col min="5129" max="5129" width="10.28515625" style="23" customWidth="1"/>
    <col min="5130" max="5130" width="10.140625" style="23"/>
    <col min="5131" max="5131" width="10.140625" style="23" customWidth="1"/>
    <col min="5132" max="5135" width="10.140625" style="23"/>
    <col min="5136" max="5136" width="13.7109375" style="23" bestFit="1" customWidth="1"/>
    <col min="5137" max="5376" width="10.140625" style="23"/>
    <col min="5377" max="5377" width="3.85546875" style="23" customWidth="1"/>
    <col min="5378" max="5378" width="34.5703125" style="23" customWidth="1"/>
    <col min="5379" max="5379" width="16.42578125" style="23" customWidth="1"/>
    <col min="5380" max="5380" width="11.28515625" style="23" customWidth="1"/>
    <col min="5381" max="5381" width="12.140625" style="23" customWidth="1"/>
    <col min="5382" max="5382" width="10.42578125" style="23" customWidth="1"/>
    <col min="5383" max="5384" width="10.7109375" style="23" customWidth="1"/>
    <col min="5385" max="5385" width="10.28515625" style="23" customWidth="1"/>
    <col min="5386" max="5386" width="10.140625" style="23"/>
    <col min="5387" max="5387" width="10.140625" style="23" customWidth="1"/>
    <col min="5388" max="5391" width="10.140625" style="23"/>
    <col min="5392" max="5392" width="13.7109375" style="23" bestFit="1" customWidth="1"/>
    <col min="5393" max="5632" width="10.140625" style="23"/>
    <col min="5633" max="5633" width="3.85546875" style="23" customWidth="1"/>
    <col min="5634" max="5634" width="34.5703125" style="23" customWidth="1"/>
    <col min="5635" max="5635" width="16.42578125" style="23" customWidth="1"/>
    <col min="5636" max="5636" width="11.28515625" style="23" customWidth="1"/>
    <col min="5637" max="5637" width="12.140625" style="23" customWidth="1"/>
    <col min="5638" max="5638" width="10.42578125" style="23" customWidth="1"/>
    <col min="5639" max="5640" width="10.7109375" style="23" customWidth="1"/>
    <col min="5641" max="5641" width="10.28515625" style="23" customWidth="1"/>
    <col min="5642" max="5642" width="10.140625" style="23"/>
    <col min="5643" max="5643" width="10.140625" style="23" customWidth="1"/>
    <col min="5644" max="5647" width="10.140625" style="23"/>
    <col min="5648" max="5648" width="13.7109375" style="23" bestFit="1" customWidth="1"/>
    <col min="5649" max="5888" width="10.140625" style="23"/>
    <col min="5889" max="5889" width="3.85546875" style="23" customWidth="1"/>
    <col min="5890" max="5890" width="34.5703125" style="23" customWidth="1"/>
    <col min="5891" max="5891" width="16.42578125" style="23" customWidth="1"/>
    <col min="5892" max="5892" width="11.28515625" style="23" customWidth="1"/>
    <col min="5893" max="5893" width="12.140625" style="23" customWidth="1"/>
    <col min="5894" max="5894" width="10.42578125" style="23" customWidth="1"/>
    <col min="5895" max="5896" width="10.7109375" style="23" customWidth="1"/>
    <col min="5897" max="5897" width="10.28515625" style="23" customWidth="1"/>
    <col min="5898" max="5898" width="10.140625" style="23"/>
    <col min="5899" max="5899" width="10.140625" style="23" customWidth="1"/>
    <col min="5900" max="5903" width="10.140625" style="23"/>
    <col min="5904" max="5904" width="13.7109375" style="23" bestFit="1" customWidth="1"/>
    <col min="5905" max="6144" width="10.140625" style="23"/>
    <col min="6145" max="6145" width="3.85546875" style="23" customWidth="1"/>
    <col min="6146" max="6146" width="34.5703125" style="23" customWidth="1"/>
    <col min="6147" max="6147" width="16.42578125" style="23" customWidth="1"/>
    <col min="6148" max="6148" width="11.28515625" style="23" customWidth="1"/>
    <col min="6149" max="6149" width="12.140625" style="23" customWidth="1"/>
    <col min="6150" max="6150" width="10.42578125" style="23" customWidth="1"/>
    <col min="6151" max="6152" width="10.7109375" style="23" customWidth="1"/>
    <col min="6153" max="6153" width="10.28515625" style="23" customWidth="1"/>
    <col min="6154" max="6154" width="10.140625" style="23"/>
    <col min="6155" max="6155" width="10.140625" style="23" customWidth="1"/>
    <col min="6156" max="6159" width="10.140625" style="23"/>
    <col min="6160" max="6160" width="13.7109375" style="23" bestFit="1" customWidth="1"/>
    <col min="6161" max="6400" width="10.140625" style="23"/>
    <col min="6401" max="6401" width="3.85546875" style="23" customWidth="1"/>
    <col min="6402" max="6402" width="34.5703125" style="23" customWidth="1"/>
    <col min="6403" max="6403" width="16.42578125" style="23" customWidth="1"/>
    <col min="6404" max="6404" width="11.28515625" style="23" customWidth="1"/>
    <col min="6405" max="6405" width="12.140625" style="23" customWidth="1"/>
    <col min="6406" max="6406" width="10.42578125" style="23" customWidth="1"/>
    <col min="6407" max="6408" width="10.7109375" style="23" customWidth="1"/>
    <col min="6409" max="6409" width="10.28515625" style="23" customWidth="1"/>
    <col min="6410" max="6410" width="10.140625" style="23"/>
    <col min="6411" max="6411" width="10.140625" style="23" customWidth="1"/>
    <col min="6412" max="6415" width="10.140625" style="23"/>
    <col min="6416" max="6416" width="13.7109375" style="23" bestFit="1" customWidth="1"/>
    <col min="6417" max="6656" width="10.140625" style="23"/>
    <col min="6657" max="6657" width="3.85546875" style="23" customWidth="1"/>
    <col min="6658" max="6658" width="34.5703125" style="23" customWidth="1"/>
    <col min="6659" max="6659" width="16.42578125" style="23" customWidth="1"/>
    <col min="6660" max="6660" width="11.28515625" style="23" customWidth="1"/>
    <col min="6661" max="6661" width="12.140625" style="23" customWidth="1"/>
    <col min="6662" max="6662" width="10.42578125" style="23" customWidth="1"/>
    <col min="6663" max="6664" width="10.7109375" style="23" customWidth="1"/>
    <col min="6665" max="6665" width="10.28515625" style="23" customWidth="1"/>
    <col min="6666" max="6666" width="10.140625" style="23"/>
    <col min="6667" max="6667" width="10.140625" style="23" customWidth="1"/>
    <col min="6668" max="6671" width="10.140625" style="23"/>
    <col min="6672" max="6672" width="13.7109375" style="23" bestFit="1" customWidth="1"/>
    <col min="6673" max="6912" width="10.140625" style="23"/>
    <col min="6913" max="6913" width="3.85546875" style="23" customWidth="1"/>
    <col min="6914" max="6914" width="34.5703125" style="23" customWidth="1"/>
    <col min="6915" max="6915" width="16.42578125" style="23" customWidth="1"/>
    <col min="6916" max="6916" width="11.28515625" style="23" customWidth="1"/>
    <col min="6917" max="6917" width="12.140625" style="23" customWidth="1"/>
    <col min="6918" max="6918" width="10.42578125" style="23" customWidth="1"/>
    <col min="6919" max="6920" width="10.7109375" style="23" customWidth="1"/>
    <col min="6921" max="6921" width="10.28515625" style="23" customWidth="1"/>
    <col min="6922" max="6922" width="10.140625" style="23"/>
    <col min="6923" max="6923" width="10.140625" style="23" customWidth="1"/>
    <col min="6924" max="6927" width="10.140625" style="23"/>
    <col min="6928" max="6928" width="13.7109375" style="23" bestFit="1" customWidth="1"/>
    <col min="6929" max="7168" width="10.140625" style="23"/>
    <col min="7169" max="7169" width="3.85546875" style="23" customWidth="1"/>
    <col min="7170" max="7170" width="34.5703125" style="23" customWidth="1"/>
    <col min="7171" max="7171" width="16.42578125" style="23" customWidth="1"/>
    <col min="7172" max="7172" width="11.28515625" style="23" customWidth="1"/>
    <col min="7173" max="7173" width="12.140625" style="23" customWidth="1"/>
    <col min="7174" max="7174" width="10.42578125" style="23" customWidth="1"/>
    <col min="7175" max="7176" width="10.7109375" style="23" customWidth="1"/>
    <col min="7177" max="7177" width="10.28515625" style="23" customWidth="1"/>
    <col min="7178" max="7178" width="10.140625" style="23"/>
    <col min="7179" max="7179" width="10.140625" style="23" customWidth="1"/>
    <col min="7180" max="7183" width="10.140625" style="23"/>
    <col min="7184" max="7184" width="13.7109375" style="23" bestFit="1" customWidth="1"/>
    <col min="7185" max="7424" width="10.140625" style="23"/>
    <col min="7425" max="7425" width="3.85546875" style="23" customWidth="1"/>
    <col min="7426" max="7426" width="34.5703125" style="23" customWidth="1"/>
    <col min="7427" max="7427" width="16.42578125" style="23" customWidth="1"/>
    <col min="7428" max="7428" width="11.28515625" style="23" customWidth="1"/>
    <col min="7429" max="7429" width="12.140625" style="23" customWidth="1"/>
    <col min="7430" max="7430" width="10.42578125" style="23" customWidth="1"/>
    <col min="7431" max="7432" width="10.7109375" style="23" customWidth="1"/>
    <col min="7433" max="7433" width="10.28515625" style="23" customWidth="1"/>
    <col min="7434" max="7434" width="10.140625" style="23"/>
    <col min="7435" max="7435" width="10.140625" style="23" customWidth="1"/>
    <col min="7436" max="7439" width="10.140625" style="23"/>
    <col min="7440" max="7440" width="13.7109375" style="23" bestFit="1" customWidth="1"/>
    <col min="7441" max="7680" width="10.140625" style="23"/>
    <col min="7681" max="7681" width="3.85546875" style="23" customWidth="1"/>
    <col min="7682" max="7682" width="34.5703125" style="23" customWidth="1"/>
    <col min="7683" max="7683" width="16.42578125" style="23" customWidth="1"/>
    <col min="7684" max="7684" width="11.28515625" style="23" customWidth="1"/>
    <col min="7685" max="7685" width="12.140625" style="23" customWidth="1"/>
    <col min="7686" max="7686" width="10.42578125" style="23" customWidth="1"/>
    <col min="7687" max="7688" width="10.7109375" style="23" customWidth="1"/>
    <col min="7689" max="7689" width="10.28515625" style="23" customWidth="1"/>
    <col min="7690" max="7690" width="10.140625" style="23"/>
    <col min="7691" max="7691" width="10.140625" style="23" customWidth="1"/>
    <col min="7692" max="7695" width="10.140625" style="23"/>
    <col min="7696" max="7696" width="13.7109375" style="23" bestFit="1" customWidth="1"/>
    <col min="7697" max="7936" width="10.140625" style="23"/>
    <col min="7937" max="7937" width="3.85546875" style="23" customWidth="1"/>
    <col min="7938" max="7938" width="34.5703125" style="23" customWidth="1"/>
    <col min="7939" max="7939" width="16.42578125" style="23" customWidth="1"/>
    <col min="7940" max="7940" width="11.28515625" style="23" customWidth="1"/>
    <col min="7941" max="7941" width="12.140625" style="23" customWidth="1"/>
    <col min="7942" max="7942" width="10.42578125" style="23" customWidth="1"/>
    <col min="7943" max="7944" width="10.7109375" style="23" customWidth="1"/>
    <col min="7945" max="7945" width="10.28515625" style="23" customWidth="1"/>
    <col min="7946" max="7946" width="10.140625" style="23"/>
    <col min="7947" max="7947" width="10.140625" style="23" customWidth="1"/>
    <col min="7948" max="7951" width="10.140625" style="23"/>
    <col min="7952" max="7952" width="13.7109375" style="23" bestFit="1" customWidth="1"/>
    <col min="7953" max="8192" width="10.140625" style="23"/>
    <col min="8193" max="8193" width="3.85546875" style="23" customWidth="1"/>
    <col min="8194" max="8194" width="34.5703125" style="23" customWidth="1"/>
    <col min="8195" max="8195" width="16.42578125" style="23" customWidth="1"/>
    <col min="8196" max="8196" width="11.28515625" style="23" customWidth="1"/>
    <col min="8197" max="8197" width="12.140625" style="23" customWidth="1"/>
    <col min="8198" max="8198" width="10.42578125" style="23" customWidth="1"/>
    <col min="8199" max="8200" width="10.7109375" style="23" customWidth="1"/>
    <col min="8201" max="8201" width="10.28515625" style="23" customWidth="1"/>
    <col min="8202" max="8202" width="10.140625" style="23"/>
    <col min="8203" max="8203" width="10.140625" style="23" customWidth="1"/>
    <col min="8204" max="8207" width="10.140625" style="23"/>
    <col min="8208" max="8208" width="13.7109375" style="23" bestFit="1" customWidth="1"/>
    <col min="8209" max="8448" width="10.140625" style="23"/>
    <col min="8449" max="8449" width="3.85546875" style="23" customWidth="1"/>
    <col min="8450" max="8450" width="34.5703125" style="23" customWidth="1"/>
    <col min="8451" max="8451" width="16.42578125" style="23" customWidth="1"/>
    <col min="8452" max="8452" width="11.28515625" style="23" customWidth="1"/>
    <col min="8453" max="8453" width="12.140625" style="23" customWidth="1"/>
    <col min="8454" max="8454" width="10.42578125" style="23" customWidth="1"/>
    <col min="8455" max="8456" width="10.7109375" style="23" customWidth="1"/>
    <col min="8457" max="8457" width="10.28515625" style="23" customWidth="1"/>
    <col min="8458" max="8458" width="10.140625" style="23"/>
    <col min="8459" max="8459" width="10.140625" style="23" customWidth="1"/>
    <col min="8460" max="8463" width="10.140625" style="23"/>
    <col min="8464" max="8464" width="13.7109375" style="23" bestFit="1" customWidth="1"/>
    <col min="8465" max="8704" width="10.140625" style="23"/>
    <col min="8705" max="8705" width="3.85546875" style="23" customWidth="1"/>
    <col min="8706" max="8706" width="34.5703125" style="23" customWidth="1"/>
    <col min="8707" max="8707" width="16.42578125" style="23" customWidth="1"/>
    <col min="8708" max="8708" width="11.28515625" style="23" customWidth="1"/>
    <col min="8709" max="8709" width="12.140625" style="23" customWidth="1"/>
    <col min="8710" max="8710" width="10.42578125" style="23" customWidth="1"/>
    <col min="8711" max="8712" width="10.7109375" style="23" customWidth="1"/>
    <col min="8713" max="8713" width="10.28515625" style="23" customWidth="1"/>
    <col min="8714" max="8714" width="10.140625" style="23"/>
    <col min="8715" max="8715" width="10.140625" style="23" customWidth="1"/>
    <col min="8716" max="8719" width="10.140625" style="23"/>
    <col min="8720" max="8720" width="13.7109375" style="23" bestFit="1" customWidth="1"/>
    <col min="8721" max="8960" width="10.140625" style="23"/>
    <col min="8961" max="8961" width="3.85546875" style="23" customWidth="1"/>
    <col min="8962" max="8962" width="34.5703125" style="23" customWidth="1"/>
    <col min="8963" max="8963" width="16.42578125" style="23" customWidth="1"/>
    <col min="8964" max="8964" width="11.28515625" style="23" customWidth="1"/>
    <col min="8965" max="8965" width="12.140625" style="23" customWidth="1"/>
    <col min="8966" max="8966" width="10.42578125" style="23" customWidth="1"/>
    <col min="8967" max="8968" width="10.7109375" style="23" customWidth="1"/>
    <col min="8969" max="8969" width="10.28515625" style="23" customWidth="1"/>
    <col min="8970" max="8970" width="10.140625" style="23"/>
    <col min="8971" max="8971" width="10.140625" style="23" customWidth="1"/>
    <col min="8972" max="8975" width="10.140625" style="23"/>
    <col min="8976" max="8976" width="13.7109375" style="23" bestFit="1" customWidth="1"/>
    <col min="8977" max="9216" width="10.140625" style="23"/>
    <col min="9217" max="9217" width="3.85546875" style="23" customWidth="1"/>
    <col min="9218" max="9218" width="34.5703125" style="23" customWidth="1"/>
    <col min="9219" max="9219" width="16.42578125" style="23" customWidth="1"/>
    <col min="9220" max="9220" width="11.28515625" style="23" customWidth="1"/>
    <col min="9221" max="9221" width="12.140625" style="23" customWidth="1"/>
    <col min="9222" max="9222" width="10.42578125" style="23" customWidth="1"/>
    <col min="9223" max="9224" width="10.7109375" style="23" customWidth="1"/>
    <col min="9225" max="9225" width="10.28515625" style="23" customWidth="1"/>
    <col min="9226" max="9226" width="10.140625" style="23"/>
    <col min="9227" max="9227" width="10.140625" style="23" customWidth="1"/>
    <col min="9228" max="9231" width="10.140625" style="23"/>
    <col min="9232" max="9232" width="13.7109375" style="23" bestFit="1" customWidth="1"/>
    <col min="9233" max="9472" width="10.140625" style="23"/>
    <col min="9473" max="9473" width="3.85546875" style="23" customWidth="1"/>
    <col min="9474" max="9474" width="34.5703125" style="23" customWidth="1"/>
    <col min="9475" max="9475" width="16.42578125" style="23" customWidth="1"/>
    <col min="9476" max="9476" width="11.28515625" style="23" customWidth="1"/>
    <col min="9477" max="9477" width="12.140625" style="23" customWidth="1"/>
    <col min="9478" max="9478" width="10.42578125" style="23" customWidth="1"/>
    <col min="9479" max="9480" width="10.7109375" style="23" customWidth="1"/>
    <col min="9481" max="9481" width="10.28515625" style="23" customWidth="1"/>
    <col min="9482" max="9482" width="10.140625" style="23"/>
    <col min="9483" max="9483" width="10.140625" style="23" customWidth="1"/>
    <col min="9484" max="9487" width="10.140625" style="23"/>
    <col min="9488" max="9488" width="13.7109375" style="23" bestFit="1" customWidth="1"/>
    <col min="9489" max="9728" width="10.140625" style="23"/>
    <col min="9729" max="9729" width="3.85546875" style="23" customWidth="1"/>
    <col min="9730" max="9730" width="34.5703125" style="23" customWidth="1"/>
    <col min="9731" max="9731" width="16.42578125" style="23" customWidth="1"/>
    <col min="9732" max="9732" width="11.28515625" style="23" customWidth="1"/>
    <col min="9733" max="9733" width="12.140625" style="23" customWidth="1"/>
    <col min="9734" max="9734" width="10.42578125" style="23" customWidth="1"/>
    <col min="9735" max="9736" width="10.7109375" style="23" customWidth="1"/>
    <col min="9737" max="9737" width="10.28515625" style="23" customWidth="1"/>
    <col min="9738" max="9738" width="10.140625" style="23"/>
    <col min="9739" max="9739" width="10.140625" style="23" customWidth="1"/>
    <col min="9740" max="9743" width="10.140625" style="23"/>
    <col min="9744" max="9744" width="13.7109375" style="23" bestFit="1" customWidth="1"/>
    <col min="9745" max="9984" width="10.140625" style="23"/>
    <col min="9985" max="9985" width="3.85546875" style="23" customWidth="1"/>
    <col min="9986" max="9986" width="34.5703125" style="23" customWidth="1"/>
    <col min="9987" max="9987" width="16.42578125" style="23" customWidth="1"/>
    <col min="9988" max="9988" width="11.28515625" style="23" customWidth="1"/>
    <col min="9989" max="9989" width="12.140625" style="23" customWidth="1"/>
    <col min="9990" max="9990" width="10.42578125" style="23" customWidth="1"/>
    <col min="9991" max="9992" width="10.7109375" style="23" customWidth="1"/>
    <col min="9993" max="9993" width="10.28515625" style="23" customWidth="1"/>
    <col min="9994" max="9994" width="10.140625" style="23"/>
    <col min="9995" max="9995" width="10.140625" style="23" customWidth="1"/>
    <col min="9996" max="9999" width="10.140625" style="23"/>
    <col min="10000" max="10000" width="13.7109375" style="23" bestFit="1" customWidth="1"/>
    <col min="10001" max="10240" width="10.140625" style="23"/>
    <col min="10241" max="10241" width="3.85546875" style="23" customWidth="1"/>
    <col min="10242" max="10242" width="34.5703125" style="23" customWidth="1"/>
    <col min="10243" max="10243" width="16.42578125" style="23" customWidth="1"/>
    <col min="10244" max="10244" width="11.28515625" style="23" customWidth="1"/>
    <col min="10245" max="10245" width="12.140625" style="23" customWidth="1"/>
    <col min="10246" max="10246" width="10.42578125" style="23" customWidth="1"/>
    <col min="10247" max="10248" width="10.7109375" style="23" customWidth="1"/>
    <col min="10249" max="10249" width="10.28515625" style="23" customWidth="1"/>
    <col min="10250" max="10250" width="10.140625" style="23"/>
    <col min="10251" max="10251" width="10.140625" style="23" customWidth="1"/>
    <col min="10252" max="10255" width="10.140625" style="23"/>
    <col min="10256" max="10256" width="13.7109375" style="23" bestFit="1" customWidth="1"/>
    <col min="10257" max="10496" width="10.140625" style="23"/>
    <col min="10497" max="10497" width="3.85546875" style="23" customWidth="1"/>
    <col min="10498" max="10498" width="34.5703125" style="23" customWidth="1"/>
    <col min="10499" max="10499" width="16.42578125" style="23" customWidth="1"/>
    <col min="10500" max="10500" width="11.28515625" style="23" customWidth="1"/>
    <col min="10501" max="10501" width="12.140625" style="23" customWidth="1"/>
    <col min="10502" max="10502" width="10.42578125" style="23" customWidth="1"/>
    <col min="10503" max="10504" width="10.7109375" style="23" customWidth="1"/>
    <col min="10505" max="10505" width="10.28515625" style="23" customWidth="1"/>
    <col min="10506" max="10506" width="10.140625" style="23"/>
    <col min="10507" max="10507" width="10.140625" style="23" customWidth="1"/>
    <col min="10508" max="10511" width="10.140625" style="23"/>
    <col min="10512" max="10512" width="13.7109375" style="23" bestFit="1" customWidth="1"/>
    <col min="10513" max="10752" width="10.140625" style="23"/>
    <col min="10753" max="10753" width="3.85546875" style="23" customWidth="1"/>
    <col min="10754" max="10754" width="34.5703125" style="23" customWidth="1"/>
    <col min="10755" max="10755" width="16.42578125" style="23" customWidth="1"/>
    <col min="10756" max="10756" width="11.28515625" style="23" customWidth="1"/>
    <col min="10757" max="10757" width="12.140625" style="23" customWidth="1"/>
    <col min="10758" max="10758" width="10.42578125" style="23" customWidth="1"/>
    <col min="10759" max="10760" width="10.7109375" style="23" customWidth="1"/>
    <col min="10761" max="10761" width="10.28515625" style="23" customWidth="1"/>
    <col min="10762" max="10762" width="10.140625" style="23"/>
    <col min="10763" max="10763" width="10.140625" style="23" customWidth="1"/>
    <col min="10764" max="10767" width="10.140625" style="23"/>
    <col min="10768" max="10768" width="13.7109375" style="23" bestFit="1" customWidth="1"/>
    <col min="10769" max="11008" width="10.140625" style="23"/>
    <col min="11009" max="11009" width="3.85546875" style="23" customWidth="1"/>
    <col min="11010" max="11010" width="34.5703125" style="23" customWidth="1"/>
    <col min="11011" max="11011" width="16.42578125" style="23" customWidth="1"/>
    <col min="11012" max="11012" width="11.28515625" style="23" customWidth="1"/>
    <col min="11013" max="11013" width="12.140625" style="23" customWidth="1"/>
    <col min="11014" max="11014" width="10.42578125" style="23" customWidth="1"/>
    <col min="11015" max="11016" width="10.7109375" style="23" customWidth="1"/>
    <col min="11017" max="11017" width="10.28515625" style="23" customWidth="1"/>
    <col min="11018" max="11018" width="10.140625" style="23"/>
    <col min="11019" max="11019" width="10.140625" style="23" customWidth="1"/>
    <col min="11020" max="11023" width="10.140625" style="23"/>
    <col min="11024" max="11024" width="13.7109375" style="23" bestFit="1" customWidth="1"/>
    <col min="11025" max="11264" width="10.140625" style="23"/>
    <col min="11265" max="11265" width="3.85546875" style="23" customWidth="1"/>
    <col min="11266" max="11266" width="34.5703125" style="23" customWidth="1"/>
    <col min="11267" max="11267" width="16.42578125" style="23" customWidth="1"/>
    <col min="11268" max="11268" width="11.28515625" style="23" customWidth="1"/>
    <col min="11269" max="11269" width="12.140625" style="23" customWidth="1"/>
    <col min="11270" max="11270" width="10.42578125" style="23" customWidth="1"/>
    <col min="11271" max="11272" width="10.7109375" style="23" customWidth="1"/>
    <col min="11273" max="11273" width="10.28515625" style="23" customWidth="1"/>
    <col min="11274" max="11274" width="10.140625" style="23"/>
    <col min="11275" max="11275" width="10.140625" style="23" customWidth="1"/>
    <col min="11276" max="11279" width="10.140625" style="23"/>
    <col min="11280" max="11280" width="13.7109375" style="23" bestFit="1" customWidth="1"/>
    <col min="11281" max="11520" width="10.140625" style="23"/>
    <col min="11521" max="11521" width="3.85546875" style="23" customWidth="1"/>
    <col min="11522" max="11522" width="34.5703125" style="23" customWidth="1"/>
    <col min="11523" max="11523" width="16.42578125" style="23" customWidth="1"/>
    <col min="11524" max="11524" width="11.28515625" style="23" customWidth="1"/>
    <col min="11525" max="11525" width="12.140625" style="23" customWidth="1"/>
    <col min="11526" max="11526" width="10.42578125" style="23" customWidth="1"/>
    <col min="11527" max="11528" width="10.7109375" style="23" customWidth="1"/>
    <col min="11529" max="11529" width="10.28515625" style="23" customWidth="1"/>
    <col min="11530" max="11530" width="10.140625" style="23"/>
    <col min="11531" max="11531" width="10.140625" style="23" customWidth="1"/>
    <col min="11532" max="11535" width="10.140625" style="23"/>
    <col min="11536" max="11536" width="13.7109375" style="23" bestFit="1" customWidth="1"/>
    <col min="11537" max="11776" width="10.140625" style="23"/>
    <col min="11777" max="11777" width="3.85546875" style="23" customWidth="1"/>
    <col min="11778" max="11778" width="34.5703125" style="23" customWidth="1"/>
    <col min="11779" max="11779" width="16.42578125" style="23" customWidth="1"/>
    <col min="11780" max="11780" width="11.28515625" style="23" customWidth="1"/>
    <col min="11781" max="11781" width="12.140625" style="23" customWidth="1"/>
    <col min="11782" max="11782" width="10.42578125" style="23" customWidth="1"/>
    <col min="11783" max="11784" width="10.7109375" style="23" customWidth="1"/>
    <col min="11785" max="11785" width="10.28515625" style="23" customWidth="1"/>
    <col min="11786" max="11786" width="10.140625" style="23"/>
    <col min="11787" max="11787" width="10.140625" style="23" customWidth="1"/>
    <col min="11788" max="11791" width="10.140625" style="23"/>
    <col min="11792" max="11792" width="13.7109375" style="23" bestFit="1" customWidth="1"/>
    <col min="11793" max="12032" width="10.140625" style="23"/>
    <col min="12033" max="12033" width="3.85546875" style="23" customWidth="1"/>
    <col min="12034" max="12034" width="34.5703125" style="23" customWidth="1"/>
    <col min="12035" max="12035" width="16.42578125" style="23" customWidth="1"/>
    <col min="12036" max="12036" width="11.28515625" style="23" customWidth="1"/>
    <col min="12037" max="12037" width="12.140625" style="23" customWidth="1"/>
    <col min="12038" max="12038" width="10.42578125" style="23" customWidth="1"/>
    <col min="12039" max="12040" width="10.7109375" style="23" customWidth="1"/>
    <col min="12041" max="12041" width="10.28515625" style="23" customWidth="1"/>
    <col min="12042" max="12042" width="10.140625" style="23"/>
    <col min="12043" max="12043" width="10.140625" style="23" customWidth="1"/>
    <col min="12044" max="12047" width="10.140625" style="23"/>
    <col min="12048" max="12048" width="13.7109375" style="23" bestFit="1" customWidth="1"/>
    <col min="12049" max="12288" width="10.140625" style="23"/>
    <col min="12289" max="12289" width="3.85546875" style="23" customWidth="1"/>
    <col min="12290" max="12290" width="34.5703125" style="23" customWidth="1"/>
    <col min="12291" max="12291" width="16.42578125" style="23" customWidth="1"/>
    <col min="12292" max="12292" width="11.28515625" style="23" customWidth="1"/>
    <col min="12293" max="12293" width="12.140625" style="23" customWidth="1"/>
    <col min="12294" max="12294" width="10.42578125" style="23" customWidth="1"/>
    <col min="12295" max="12296" width="10.7109375" style="23" customWidth="1"/>
    <col min="12297" max="12297" width="10.28515625" style="23" customWidth="1"/>
    <col min="12298" max="12298" width="10.140625" style="23"/>
    <col min="12299" max="12299" width="10.140625" style="23" customWidth="1"/>
    <col min="12300" max="12303" width="10.140625" style="23"/>
    <col min="12304" max="12304" width="13.7109375" style="23" bestFit="1" customWidth="1"/>
    <col min="12305" max="12544" width="10.140625" style="23"/>
    <col min="12545" max="12545" width="3.85546875" style="23" customWidth="1"/>
    <col min="12546" max="12546" width="34.5703125" style="23" customWidth="1"/>
    <col min="12547" max="12547" width="16.42578125" style="23" customWidth="1"/>
    <col min="12548" max="12548" width="11.28515625" style="23" customWidth="1"/>
    <col min="12549" max="12549" width="12.140625" style="23" customWidth="1"/>
    <col min="12550" max="12550" width="10.42578125" style="23" customWidth="1"/>
    <col min="12551" max="12552" width="10.7109375" style="23" customWidth="1"/>
    <col min="12553" max="12553" width="10.28515625" style="23" customWidth="1"/>
    <col min="12554" max="12554" width="10.140625" style="23"/>
    <col min="12555" max="12555" width="10.140625" style="23" customWidth="1"/>
    <col min="12556" max="12559" width="10.140625" style="23"/>
    <col min="12560" max="12560" width="13.7109375" style="23" bestFit="1" customWidth="1"/>
    <col min="12561" max="12800" width="10.140625" style="23"/>
    <col min="12801" max="12801" width="3.85546875" style="23" customWidth="1"/>
    <col min="12802" max="12802" width="34.5703125" style="23" customWidth="1"/>
    <col min="12803" max="12803" width="16.42578125" style="23" customWidth="1"/>
    <col min="12804" max="12804" width="11.28515625" style="23" customWidth="1"/>
    <col min="12805" max="12805" width="12.140625" style="23" customWidth="1"/>
    <col min="12806" max="12806" width="10.42578125" style="23" customWidth="1"/>
    <col min="12807" max="12808" width="10.7109375" style="23" customWidth="1"/>
    <col min="12809" max="12809" width="10.28515625" style="23" customWidth="1"/>
    <col min="12810" max="12810" width="10.140625" style="23"/>
    <col min="12811" max="12811" width="10.140625" style="23" customWidth="1"/>
    <col min="12812" max="12815" width="10.140625" style="23"/>
    <col min="12816" max="12816" width="13.7109375" style="23" bestFit="1" customWidth="1"/>
    <col min="12817" max="13056" width="10.140625" style="23"/>
    <col min="13057" max="13057" width="3.85546875" style="23" customWidth="1"/>
    <col min="13058" max="13058" width="34.5703125" style="23" customWidth="1"/>
    <col min="13059" max="13059" width="16.42578125" style="23" customWidth="1"/>
    <col min="13060" max="13060" width="11.28515625" style="23" customWidth="1"/>
    <col min="13061" max="13061" width="12.140625" style="23" customWidth="1"/>
    <col min="13062" max="13062" width="10.42578125" style="23" customWidth="1"/>
    <col min="13063" max="13064" width="10.7109375" style="23" customWidth="1"/>
    <col min="13065" max="13065" width="10.28515625" style="23" customWidth="1"/>
    <col min="13066" max="13066" width="10.140625" style="23"/>
    <col min="13067" max="13067" width="10.140625" style="23" customWidth="1"/>
    <col min="13068" max="13071" width="10.140625" style="23"/>
    <col min="13072" max="13072" width="13.7109375" style="23" bestFit="1" customWidth="1"/>
    <col min="13073" max="13312" width="10.140625" style="23"/>
    <col min="13313" max="13313" width="3.85546875" style="23" customWidth="1"/>
    <col min="13314" max="13314" width="34.5703125" style="23" customWidth="1"/>
    <col min="13315" max="13315" width="16.42578125" style="23" customWidth="1"/>
    <col min="13316" max="13316" width="11.28515625" style="23" customWidth="1"/>
    <col min="13317" max="13317" width="12.140625" style="23" customWidth="1"/>
    <col min="13318" max="13318" width="10.42578125" style="23" customWidth="1"/>
    <col min="13319" max="13320" width="10.7109375" style="23" customWidth="1"/>
    <col min="13321" max="13321" width="10.28515625" style="23" customWidth="1"/>
    <col min="13322" max="13322" width="10.140625" style="23"/>
    <col min="13323" max="13323" width="10.140625" style="23" customWidth="1"/>
    <col min="13324" max="13327" width="10.140625" style="23"/>
    <col min="13328" max="13328" width="13.7109375" style="23" bestFit="1" customWidth="1"/>
    <col min="13329" max="13568" width="10.140625" style="23"/>
    <col min="13569" max="13569" width="3.85546875" style="23" customWidth="1"/>
    <col min="13570" max="13570" width="34.5703125" style="23" customWidth="1"/>
    <col min="13571" max="13571" width="16.42578125" style="23" customWidth="1"/>
    <col min="13572" max="13572" width="11.28515625" style="23" customWidth="1"/>
    <col min="13573" max="13573" width="12.140625" style="23" customWidth="1"/>
    <col min="13574" max="13574" width="10.42578125" style="23" customWidth="1"/>
    <col min="13575" max="13576" width="10.7109375" style="23" customWidth="1"/>
    <col min="13577" max="13577" width="10.28515625" style="23" customWidth="1"/>
    <col min="13578" max="13578" width="10.140625" style="23"/>
    <col min="13579" max="13579" width="10.140625" style="23" customWidth="1"/>
    <col min="13580" max="13583" width="10.140625" style="23"/>
    <col min="13584" max="13584" width="13.7109375" style="23" bestFit="1" customWidth="1"/>
    <col min="13585" max="13824" width="10.140625" style="23"/>
    <col min="13825" max="13825" width="3.85546875" style="23" customWidth="1"/>
    <col min="13826" max="13826" width="34.5703125" style="23" customWidth="1"/>
    <col min="13827" max="13827" width="16.42578125" style="23" customWidth="1"/>
    <col min="13828" max="13828" width="11.28515625" style="23" customWidth="1"/>
    <col min="13829" max="13829" width="12.140625" style="23" customWidth="1"/>
    <col min="13830" max="13830" width="10.42578125" style="23" customWidth="1"/>
    <col min="13831" max="13832" width="10.7109375" style="23" customWidth="1"/>
    <col min="13833" max="13833" width="10.28515625" style="23" customWidth="1"/>
    <col min="13834" max="13834" width="10.140625" style="23"/>
    <col min="13835" max="13835" width="10.140625" style="23" customWidth="1"/>
    <col min="13836" max="13839" width="10.140625" style="23"/>
    <col min="13840" max="13840" width="13.7109375" style="23" bestFit="1" customWidth="1"/>
    <col min="13841" max="14080" width="10.140625" style="23"/>
    <col min="14081" max="14081" width="3.85546875" style="23" customWidth="1"/>
    <col min="14082" max="14082" width="34.5703125" style="23" customWidth="1"/>
    <col min="14083" max="14083" width="16.42578125" style="23" customWidth="1"/>
    <col min="14084" max="14084" width="11.28515625" style="23" customWidth="1"/>
    <col min="14085" max="14085" width="12.140625" style="23" customWidth="1"/>
    <col min="14086" max="14086" width="10.42578125" style="23" customWidth="1"/>
    <col min="14087" max="14088" width="10.7109375" style="23" customWidth="1"/>
    <col min="14089" max="14089" width="10.28515625" style="23" customWidth="1"/>
    <col min="14090" max="14090" width="10.140625" style="23"/>
    <col min="14091" max="14091" width="10.140625" style="23" customWidth="1"/>
    <col min="14092" max="14095" width="10.140625" style="23"/>
    <col min="14096" max="14096" width="13.7109375" style="23" bestFit="1" customWidth="1"/>
    <col min="14097" max="14336" width="10.140625" style="23"/>
    <col min="14337" max="14337" width="3.85546875" style="23" customWidth="1"/>
    <col min="14338" max="14338" width="34.5703125" style="23" customWidth="1"/>
    <col min="14339" max="14339" width="16.42578125" style="23" customWidth="1"/>
    <col min="14340" max="14340" width="11.28515625" style="23" customWidth="1"/>
    <col min="14341" max="14341" width="12.140625" style="23" customWidth="1"/>
    <col min="14342" max="14342" width="10.42578125" style="23" customWidth="1"/>
    <col min="14343" max="14344" width="10.7109375" style="23" customWidth="1"/>
    <col min="14345" max="14345" width="10.28515625" style="23" customWidth="1"/>
    <col min="14346" max="14346" width="10.140625" style="23"/>
    <col min="14347" max="14347" width="10.140625" style="23" customWidth="1"/>
    <col min="14348" max="14351" width="10.140625" style="23"/>
    <col min="14352" max="14352" width="13.7109375" style="23" bestFit="1" customWidth="1"/>
    <col min="14353" max="14592" width="10.140625" style="23"/>
    <col min="14593" max="14593" width="3.85546875" style="23" customWidth="1"/>
    <col min="14594" max="14594" width="34.5703125" style="23" customWidth="1"/>
    <col min="14595" max="14595" width="16.42578125" style="23" customWidth="1"/>
    <col min="14596" max="14596" width="11.28515625" style="23" customWidth="1"/>
    <col min="14597" max="14597" width="12.140625" style="23" customWidth="1"/>
    <col min="14598" max="14598" width="10.42578125" style="23" customWidth="1"/>
    <col min="14599" max="14600" width="10.7109375" style="23" customWidth="1"/>
    <col min="14601" max="14601" width="10.28515625" style="23" customWidth="1"/>
    <col min="14602" max="14602" width="10.140625" style="23"/>
    <col min="14603" max="14603" width="10.140625" style="23" customWidth="1"/>
    <col min="14604" max="14607" width="10.140625" style="23"/>
    <col min="14608" max="14608" width="13.7109375" style="23" bestFit="1" customWidth="1"/>
    <col min="14609" max="14848" width="10.140625" style="23"/>
    <col min="14849" max="14849" width="3.85546875" style="23" customWidth="1"/>
    <col min="14850" max="14850" width="34.5703125" style="23" customWidth="1"/>
    <col min="14851" max="14851" width="16.42578125" style="23" customWidth="1"/>
    <col min="14852" max="14852" width="11.28515625" style="23" customWidth="1"/>
    <col min="14853" max="14853" width="12.140625" style="23" customWidth="1"/>
    <col min="14854" max="14854" width="10.42578125" style="23" customWidth="1"/>
    <col min="14855" max="14856" width="10.7109375" style="23" customWidth="1"/>
    <col min="14857" max="14857" width="10.28515625" style="23" customWidth="1"/>
    <col min="14858" max="14858" width="10.140625" style="23"/>
    <col min="14859" max="14859" width="10.140625" style="23" customWidth="1"/>
    <col min="14860" max="14863" width="10.140625" style="23"/>
    <col min="14864" max="14864" width="13.7109375" style="23" bestFit="1" customWidth="1"/>
    <col min="14865" max="15104" width="10.140625" style="23"/>
    <col min="15105" max="15105" width="3.85546875" style="23" customWidth="1"/>
    <col min="15106" max="15106" width="34.5703125" style="23" customWidth="1"/>
    <col min="15107" max="15107" width="16.42578125" style="23" customWidth="1"/>
    <col min="15108" max="15108" width="11.28515625" style="23" customWidth="1"/>
    <col min="15109" max="15109" width="12.140625" style="23" customWidth="1"/>
    <col min="15110" max="15110" width="10.42578125" style="23" customWidth="1"/>
    <col min="15111" max="15112" width="10.7109375" style="23" customWidth="1"/>
    <col min="15113" max="15113" width="10.28515625" style="23" customWidth="1"/>
    <col min="15114" max="15114" width="10.140625" style="23"/>
    <col min="15115" max="15115" width="10.140625" style="23" customWidth="1"/>
    <col min="15116" max="15119" width="10.140625" style="23"/>
    <col min="15120" max="15120" width="13.7109375" style="23" bestFit="1" customWidth="1"/>
    <col min="15121" max="15360" width="10.140625" style="23"/>
    <col min="15361" max="15361" width="3.85546875" style="23" customWidth="1"/>
    <col min="15362" max="15362" width="34.5703125" style="23" customWidth="1"/>
    <col min="15363" max="15363" width="16.42578125" style="23" customWidth="1"/>
    <col min="15364" max="15364" width="11.28515625" style="23" customWidth="1"/>
    <col min="15365" max="15365" width="12.140625" style="23" customWidth="1"/>
    <col min="15366" max="15366" width="10.42578125" style="23" customWidth="1"/>
    <col min="15367" max="15368" width="10.7109375" style="23" customWidth="1"/>
    <col min="15369" max="15369" width="10.28515625" style="23" customWidth="1"/>
    <col min="15370" max="15370" width="10.140625" style="23"/>
    <col min="15371" max="15371" width="10.140625" style="23" customWidth="1"/>
    <col min="15372" max="15375" width="10.140625" style="23"/>
    <col min="15376" max="15376" width="13.7109375" style="23" bestFit="1" customWidth="1"/>
    <col min="15377" max="15616" width="10.140625" style="23"/>
    <col min="15617" max="15617" width="3.85546875" style="23" customWidth="1"/>
    <col min="15618" max="15618" width="34.5703125" style="23" customWidth="1"/>
    <col min="15619" max="15619" width="16.42578125" style="23" customWidth="1"/>
    <col min="15620" max="15620" width="11.28515625" style="23" customWidth="1"/>
    <col min="15621" max="15621" width="12.140625" style="23" customWidth="1"/>
    <col min="15622" max="15622" width="10.42578125" style="23" customWidth="1"/>
    <col min="15623" max="15624" width="10.7109375" style="23" customWidth="1"/>
    <col min="15625" max="15625" width="10.28515625" style="23" customWidth="1"/>
    <col min="15626" max="15626" width="10.140625" style="23"/>
    <col min="15627" max="15627" width="10.140625" style="23" customWidth="1"/>
    <col min="15628" max="15631" width="10.140625" style="23"/>
    <col min="15632" max="15632" width="13.7109375" style="23" bestFit="1" customWidth="1"/>
    <col min="15633" max="15872" width="10.140625" style="23"/>
    <col min="15873" max="15873" width="3.85546875" style="23" customWidth="1"/>
    <col min="15874" max="15874" width="34.5703125" style="23" customWidth="1"/>
    <col min="15875" max="15875" width="16.42578125" style="23" customWidth="1"/>
    <col min="15876" max="15876" width="11.28515625" style="23" customWidth="1"/>
    <col min="15877" max="15877" width="12.140625" style="23" customWidth="1"/>
    <col min="15878" max="15878" width="10.42578125" style="23" customWidth="1"/>
    <col min="15879" max="15880" width="10.7109375" style="23" customWidth="1"/>
    <col min="15881" max="15881" width="10.28515625" style="23" customWidth="1"/>
    <col min="15882" max="15882" width="10.140625" style="23"/>
    <col min="15883" max="15883" width="10.140625" style="23" customWidth="1"/>
    <col min="15884" max="15887" width="10.140625" style="23"/>
    <col min="15888" max="15888" width="13.7109375" style="23" bestFit="1" customWidth="1"/>
    <col min="15889" max="16128" width="10.140625" style="23"/>
    <col min="16129" max="16129" width="3.85546875" style="23" customWidth="1"/>
    <col min="16130" max="16130" width="34.5703125" style="23" customWidth="1"/>
    <col min="16131" max="16131" width="16.42578125" style="23" customWidth="1"/>
    <col min="16132" max="16132" width="11.28515625" style="23" customWidth="1"/>
    <col min="16133" max="16133" width="12.140625" style="23" customWidth="1"/>
    <col min="16134" max="16134" width="10.42578125" style="23" customWidth="1"/>
    <col min="16135" max="16136" width="10.7109375" style="23" customWidth="1"/>
    <col min="16137" max="16137" width="10.28515625" style="23" customWidth="1"/>
    <col min="16138" max="16138" width="10.140625" style="23"/>
    <col min="16139" max="16139" width="10.140625" style="23" customWidth="1"/>
    <col min="16140" max="16143" width="10.140625" style="23"/>
    <col min="16144" max="16144" width="13.7109375" style="23" bestFit="1" customWidth="1"/>
    <col min="16145" max="16384" width="10.140625" style="23"/>
  </cols>
  <sheetData>
    <row r="1" spans="1:21" ht="20.100000000000001" customHeight="1">
      <c r="H1" s="23" t="s">
        <v>4069</v>
      </c>
    </row>
    <row r="2" spans="1:21" ht="20.100000000000001" customHeight="1" thickBot="1">
      <c r="B2" s="445"/>
      <c r="C2" s="446"/>
      <c r="D2" s="447"/>
      <c r="E2" s="446"/>
      <c r="F2" s="448"/>
      <c r="G2" s="445"/>
      <c r="I2" s="449"/>
    </row>
    <row r="3" spans="1:21" ht="17.649999999999999" customHeight="1">
      <c r="A3" s="76" t="s">
        <v>1686</v>
      </c>
      <c r="B3" s="151" t="s">
        <v>43</v>
      </c>
      <c r="C3" s="86" t="s">
        <v>4070</v>
      </c>
      <c r="D3" s="152"/>
      <c r="E3" s="153"/>
      <c r="F3" s="154"/>
      <c r="G3" s="450"/>
      <c r="H3" s="156"/>
      <c r="I3" s="155"/>
      <c r="J3" s="156"/>
      <c r="K3" s="156"/>
      <c r="L3" s="156"/>
      <c r="M3" s="156"/>
      <c r="N3" s="156"/>
      <c r="O3" s="156"/>
      <c r="P3" s="156"/>
      <c r="Q3" s="156"/>
      <c r="R3" s="156"/>
      <c r="S3" s="156"/>
      <c r="T3" s="156"/>
      <c r="U3" s="157"/>
    </row>
    <row r="4" spans="1:21" ht="17.649999999999999" customHeight="1">
      <c r="A4" s="76" t="s">
        <v>1686</v>
      </c>
      <c r="B4" s="78" t="s">
        <v>1672</v>
      </c>
      <c r="C4" s="30" t="str">
        <f>capa!C27</f>
        <v>Prefeitura Municipal de Coremas - PB</v>
      </c>
      <c r="D4" s="451"/>
      <c r="E4" s="452"/>
      <c r="F4" s="453"/>
      <c r="G4" s="454"/>
      <c r="H4" s="24"/>
      <c r="I4" s="455"/>
      <c r="J4" s="24"/>
      <c r="K4" s="24"/>
      <c r="L4" s="24"/>
      <c r="M4" s="24"/>
      <c r="N4" s="24"/>
      <c r="O4" s="24"/>
      <c r="P4" s="24"/>
      <c r="Q4" s="24"/>
      <c r="R4" s="24"/>
      <c r="S4" s="24"/>
      <c r="T4" s="24"/>
      <c r="U4" s="158"/>
    </row>
    <row r="5" spans="1:21" ht="17.649999999999999" customHeight="1">
      <c r="A5" s="76" t="s">
        <v>1686</v>
      </c>
      <c r="B5" s="79" t="s">
        <v>44</v>
      </c>
      <c r="C5" s="31" t="s">
        <v>16704</v>
      </c>
      <c r="D5" s="451"/>
      <c r="E5" s="452"/>
      <c r="F5" s="453"/>
      <c r="G5" s="454"/>
      <c r="H5" s="24"/>
      <c r="I5" s="455"/>
      <c r="J5" s="24"/>
      <c r="K5" s="24"/>
      <c r="L5" s="24"/>
      <c r="M5" s="24"/>
      <c r="N5" s="24"/>
      <c r="O5" s="24"/>
      <c r="P5" s="24"/>
      <c r="Q5" s="24"/>
      <c r="R5" s="24"/>
      <c r="S5" s="24"/>
      <c r="T5" s="24"/>
      <c r="U5" s="158"/>
    </row>
    <row r="6" spans="1:21" ht="17.649999999999999" customHeight="1">
      <c r="B6" s="78" t="s">
        <v>45</v>
      </c>
      <c r="C6" s="30" t="str">
        <f>capa!C26</f>
        <v>RECURSOS GOVERNO DO ESTADO</v>
      </c>
      <c r="D6" s="451"/>
      <c r="E6" s="452"/>
      <c r="F6" s="453"/>
      <c r="G6" s="454"/>
      <c r="H6" s="24"/>
      <c r="I6" s="455"/>
      <c r="J6" s="24"/>
      <c r="K6" s="24"/>
      <c r="L6" s="24"/>
      <c r="M6" s="24"/>
      <c r="N6" s="24"/>
      <c r="O6" s="24"/>
      <c r="P6" s="24"/>
      <c r="Q6" s="24"/>
      <c r="R6" s="24"/>
      <c r="S6" s="24"/>
      <c r="T6" s="24"/>
      <c r="U6" s="158"/>
    </row>
    <row r="7" spans="1:21" ht="17.649999999999999" customHeight="1">
      <c r="B7" s="79" t="s">
        <v>2</v>
      </c>
      <c r="C7" s="31" t="str">
        <f>capa!C23</f>
        <v>CONSTRUÇÃO DE QUADRA POLIESPORTIVA COM VESTIÁRIOS E BANHEIROS, NO MUNICÍPIO DE COREMAS/PB</v>
      </c>
      <c r="D7" s="451"/>
      <c r="E7" s="452"/>
      <c r="F7" s="453"/>
      <c r="G7" s="454"/>
      <c r="H7" s="24"/>
      <c r="I7" s="455"/>
      <c r="J7" s="24"/>
      <c r="K7" s="24"/>
      <c r="L7" s="24"/>
      <c r="M7" s="24"/>
      <c r="N7" s="24"/>
      <c r="O7" s="24"/>
      <c r="P7" s="24"/>
      <c r="Q7" s="24"/>
      <c r="R7" s="24"/>
      <c r="S7" s="24"/>
      <c r="T7" s="24"/>
      <c r="U7" s="158"/>
    </row>
    <row r="8" spans="1:21" ht="17.649999999999999" customHeight="1">
      <c r="A8" s="76" t="s">
        <v>1686</v>
      </c>
      <c r="B8" s="159" t="s">
        <v>49</v>
      </c>
      <c r="C8" s="31" t="s">
        <v>16697</v>
      </c>
      <c r="D8" s="451"/>
      <c r="E8" s="452"/>
      <c r="F8" s="453"/>
      <c r="G8" s="454"/>
      <c r="H8" s="24"/>
      <c r="I8" s="455"/>
      <c r="J8" s="24"/>
      <c r="K8" s="24"/>
      <c r="L8" s="24"/>
      <c r="M8" s="24"/>
      <c r="N8" s="24"/>
      <c r="O8" s="24"/>
      <c r="P8" s="24"/>
      <c r="Q8" s="24"/>
      <c r="R8" s="24"/>
      <c r="S8" s="24"/>
      <c r="T8" s="24"/>
      <c r="U8" s="158"/>
    </row>
    <row r="9" spans="1:21" ht="17.649999999999999" customHeight="1">
      <c r="A9" s="76"/>
      <c r="B9" s="159"/>
      <c r="C9" s="31"/>
      <c r="D9" s="451"/>
      <c r="E9" s="452"/>
      <c r="F9" s="453"/>
      <c r="G9" s="454"/>
      <c r="H9" s="24"/>
      <c r="I9" s="455"/>
      <c r="J9" s="24"/>
      <c r="K9" s="24"/>
      <c r="L9" s="24"/>
      <c r="M9" s="24"/>
      <c r="N9" s="24"/>
      <c r="O9" s="24"/>
      <c r="P9" s="24"/>
      <c r="Q9" s="24"/>
      <c r="R9" s="24"/>
      <c r="S9" s="24"/>
      <c r="T9" s="24"/>
      <c r="U9" s="158"/>
    </row>
    <row r="10" spans="1:21" ht="17.649999999999999" customHeight="1">
      <c r="B10" s="683" t="s">
        <v>98</v>
      </c>
      <c r="C10" s="684"/>
      <c r="D10" s="684"/>
      <c r="E10" s="684"/>
      <c r="F10" s="684"/>
      <c r="G10" s="684"/>
      <c r="H10" s="684"/>
      <c r="I10" s="684"/>
      <c r="J10" s="684"/>
      <c r="K10" s="684"/>
      <c r="L10" s="684"/>
      <c r="M10" s="684"/>
      <c r="N10" s="684"/>
      <c r="O10" s="684"/>
      <c r="P10" s="684"/>
      <c r="Q10" s="684"/>
      <c r="R10" s="684"/>
      <c r="S10" s="684"/>
      <c r="T10" s="684"/>
      <c r="U10" s="685"/>
    </row>
    <row r="11" spans="1:21" ht="17.649999999999999" customHeight="1">
      <c r="B11" s="160"/>
      <c r="C11" s="456"/>
      <c r="D11" s="456"/>
      <c r="E11" s="456"/>
      <c r="F11" s="456"/>
      <c r="G11" s="456"/>
      <c r="H11" s="456"/>
      <c r="I11" s="456"/>
      <c r="J11" s="456"/>
      <c r="K11" s="456"/>
      <c r="L11" s="456"/>
      <c r="M11" s="456"/>
      <c r="N11" s="456"/>
      <c r="O11" s="456"/>
      <c r="P11" s="456"/>
      <c r="Q11" s="456"/>
      <c r="R11" s="456"/>
      <c r="S11" s="456"/>
      <c r="T11" s="456"/>
      <c r="U11" s="161"/>
    </row>
    <row r="12" spans="1:21" ht="50.25" customHeight="1">
      <c r="B12" s="698" t="s">
        <v>51</v>
      </c>
      <c r="C12" s="699"/>
      <c r="D12" s="699" t="s">
        <v>75</v>
      </c>
      <c r="E12" s="699"/>
      <c r="F12" s="699"/>
      <c r="G12" s="689" t="s">
        <v>76</v>
      </c>
      <c r="H12" s="689"/>
      <c r="I12" s="689"/>
      <c r="J12" s="689" t="s">
        <v>71</v>
      </c>
      <c r="K12" s="689"/>
      <c r="L12" s="689"/>
      <c r="M12" s="689" t="s">
        <v>69</v>
      </c>
      <c r="N12" s="689"/>
      <c r="O12" s="689"/>
      <c r="P12" s="689" t="s">
        <v>77</v>
      </c>
      <c r="Q12" s="689"/>
      <c r="R12" s="690"/>
      <c r="S12" s="689" t="s">
        <v>70</v>
      </c>
      <c r="T12" s="689"/>
      <c r="U12" s="700"/>
    </row>
    <row r="13" spans="1:21" ht="17.649999999999999" customHeight="1">
      <c r="B13" s="431" t="s">
        <v>52</v>
      </c>
      <c r="C13" s="429" t="s">
        <v>79</v>
      </c>
      <c r="D13" s="457" t="s">
        <v>53</v>
      </c>
      <c r="E13" s="432" t="s">
        <v>54</v>
      </c>
      <c r="F13" s="432" t="s">
        <v>55</v>
      </c>
      <c r="G13" s="432" t="s">
        <v>53</v>
      </c>
      <c r="H13" s="432" t="s">
        <v>54</v>
      </c>
      <c r="I13" s="432" t="s">
        <v>55</v>
      </c>
      <c r="J13" s="432" t="s">
        <v>53</v>
      </c>
      <c r="K13" s="432" t="s">
        <v>54</v>
      </c>
      <c r="L13" s="432" t="s">
        <v>55</v>
      </c>
      <c r="M13" s="432" t="s">
        <v>53</v>
      </c>
      <c r="N13" s="432" t="s">
        <v>54</v>
      </c>
      <c r="O13" s="432" t="s">
        <v>55</v>
      </c>
      <c r="P13" s="432" t="s">
        <v>53</v>
      </c>
      <c r="Q13" s="432" t="s">
        <v>54</v>
      </c>
      <c r="R13" s="458" t="s">
        <v>55</v>
      </c>
      <c r="S13" s="432" t="s">
        <v>53</v>
      </c>
      <c r="T13" s="432" t="s">
        <v>54</v>
      </c>
      <c r="U13" s="459" t="s">
        <v>55</v>
      </c>
    </row>
    <row r="14" spans="1:21" ht="17.649999999999999" customHeight="1">
      <c r="B14" s="460" t="s">
        <v>56</v>
      </c>
      <c r="C14" s="461">
        <v>3</v>
      </c>
      <c r="D14" s="462">
        <v>3</v>
      </c>
      <c r="E14" s="461">
        <v>4</v>
      </c>
      <c r="F14" s="461">
        <v>5.5</v>
      </c>
      <c r="G14" s="461">
        <v>3.8</v>
      </c>
      <c r="H14" s="461">
        <v>4.01</v>
      </c>
      <c r="I14" s="461">
        <v>4.67</v>
      </c>
      <c r="J14" s="461">
        <v>3.43</v>
      </c>
      <c r="K14" s="461">
        <v>4.93</v>
      </c>
      <c r="L14" s="461">
        <v>6.71</v>
      </c>
      <c r="M14" s="461">
        <v>5.29</v>
      </c>
      <c r="N14" s="461">
        <v>5.92</v>
      </c>
      <c r="O14" s="461">
        <v>7.93</v>
      </c>
      <c r="P14" s="461">
        <v>4</v>
      </c>
      <c r="Q14" s="461">
        <v>5.52</v>
      </c>
      <c r="R14" s="463" t="s">
        <v>57</v>
      </c>
      <c r="S14" s="461">
        <v>1.5</v>
      </c>
      <c r="T14" s="461">
        <v>3.45</v>
      </c>
      <c r="U14" s="464">
        <v>4.49</v>
      </c>
    </row>
    <row r="15" spans="1:21" ht="17.649999999999999" customHeight="1">
      <c r="B15" s="460" t="s">
        <v>73</v>
      </c>
      <c r="C15" s="461">
        <v>0.8</v>
      </c>
      <c r="D15" s="462">
        <v>0.8</v>
      </c>
      <c r="E15" s="461">
        <v>0.8</v>
      </c>
      <c r="F15" s="461">
        <v>1</v>
      </c>
      <c r="G15" s="461">
        <v>0.32</v>
      </c>
      <c r="H15" s="461">
        <v>0.4</v>
      </c>
      <c r="I15" s="461">
        <v>0.74</v>
      </c>
      <c r="J15" s="461">
        <v>0.28000000000000003</v>
      </c>
      <c r="K15" s="461">
        <v>0.49</v>
      </c>
      <c r="L15" s="461">
        <v>0.75</v>
      </c>
      <c r="M15" s="461">
        <v>0.25</v>
      </c>
      <c r="N15" s="461">
        <v>0.51</v>
      </c>
      <c r="O15" s="461">
        <v>0.56000000000000005</v>
      </c>
      <c r="P15" s="461">
        <v>0.81</v>
      </c>
      <c r="Q15" s="461">
        <v>1.22</v>
      </c>
      <c r="R15" s="463">
        <v>1.99</v>
      </c>
      <c r="S15" s="461">
        <v>0.3</v>
      </c>
      <c r="T15" s="461">
        <v>0.48</v>
      </c>
      <c r="U15" s="464">
        <v>0.82</v>
      </c>
    </row>
    <row r="16" spans="1:21" ht="17.649999999999999" customHeight="1">
      <c r="B16" s="460" t="s">
        <v>58</v>
      </c>
      <c r="C16" s="461">
        <v>0.97</v>
      </c>
      <c r="D16" s="462">
        <v>0.97</v>
      </c>
      <c r="E16" s="461">
        <v>1.27</v>
      </c>
      <c r="F16" s="461">
        <v>1.27</v>
      </c>
      <c r="G16" s="461">
        <v>0.5</v>
      </c>
      <c r="H16" s="461">
        <v>0.56000000000000005</v>
      </c>
      <c r="I16" s="461">
        <v>0.97</v>
      </c>
      <c r="J16" s="461">
        <v>1</v>
      </c>
      <c r="K16" s="461">
        <v>1.39</v>
      </c>
      <c r="L16" s="461">
        <v>1.74</v>
      </c>
      <c r="M16" s="461">
        <v>1</v>
      </c>
      <c r="N16" s="461">
        <v>1.48</v>
      </c>
      <c r="O16" s="461">
        <v>1.97</v>
      </c>
      <c r="P16" s="461">
        <v>1.46</v>
      </c>
      <c r="Q16" s="461">
        <v>2.3199999999999998</v>
      </c>
      <c r="R16" s="463">
        <v>3.16</v>
      </c>
      <c r="S16" s="461">
        <v>0.56000000000000005</v>
      </c>
      <c r="T16" s="461">
        <v>0.85</v>
      </c>
      <c r="U16" s="464">
        <v>0.89</v>
      </c>
    </row>
    <row r="17" spans="2:21" ht="17.649999999999999" customHeight="1">
      <c r="B17" s="460" t="s">
        <v>59</v>
      </c>
      <c r="C17" s="461">
        <v>0.59</v>
      </c>
      <c r="D17" s="462">
        <v>0.59</v>
      </c>
      <c r="E17" s="461">
        <v>1.23</v>
      </c>
      <c r="F17" s="461">
        <v>1.39</v>
      </c>
      <c r="G17" s="461">
        <v>1.02</v>
      </c>
      <c r="H17" s="461">
        <v>1.1100000000000001</v>
      </c>
      <c r="I17" s="461">
        <v>1.21</v>
      </c>
      <c r="J17" s="461">
        <v>0.94</v>
      </c>
      <c r="K17" s="461">
        <v>0.99</v>
      </c>
      <c r="L17" s="461">
        <v>1.17</v>
      </c>
      <c r="M17" s="461">
        <v>1.01</v>
      </c>
      <c r="N17" s="461">
        <v>1.07</v>
      </c>
      <c r="O17" s="461">
        <v>1.1100000000000001</v>
      </c>
      <c r="P17" s="461">
        <v>0.94</v>
      </c>
      <c r="Q17" s="461">
        <v>1.02</v>
      </c>
      <c r="R17" s="463">
        <v>1.33</v>
      </c>
      <c r="S17" s="461">
        <v>0.85</v>
      </c>
      <c r="T17" s="461">
        <v>0.85</v>
      </c>
      <c r="U17" s="464">
        <v>1.1100000000000001</v>
      </c>
    </row>
    <row r="18" spans="2:21" ht="17.649999999999999" customHeight="1">
      <c r="B18" s="460" t="s">
        <v>60</v>
      </c>
      <c r="C18" s="461">
        <v>6.16</v>
      </c>
      <c r="D18" s="462">
        <v>6.16</v>
      </c>
      <c r="E18" s="461">
        <v>7.4</v>
      </c>
      <c r="F18" s="461">
        <v>8.9600000000000009</v>
      </c>
      <c r="G18" s="461">
        <v>6.64</v>
      </c>
      <c r="H18" s="461">
        <v>7.3</v>
      </c>
      <c r="I18" s="461">
        <v>8.69</v>
      </c>
      <c r="J18" s="461">
        <v>6.74</v>
      </c>
      <c r="K18" s="461">
        <v>8.0399999999999991</v>
      </c>
      <c r="L18" s="461">
        <v>9.4</v>
      </c>
      <c r="M18" s="461">
        <v>8</v>
      </c>
      <c r="N18" s="461">
        <v>8.31</v>
      </c>
      <c r="O18" s="461">
        <v>9.51</v>
      </c>
      <c r="P18" s="461">
        <v>7.14</v>
      </c>
      <c r="Q18" s="461">
        <v>8.4</v>
      </c>
      <c r="R18" s="463">
        <v>10.43</v>
      </c>
      <c r="S18" s="461">
        <v>3.5</v>
      </c>
      <c r="T18" s="461">
        <v>5.1100000000000003</v>
      </c>
      <c r="U18" s="464">
        <v>6.22</v>
      </c>
    </row>
    <row r="19" spans="2:21" ht="17.649999999999999" customHeight="1">
      <c r="B19" s="465" t="s">
        <v>1779</v>
      </c>
      <c r="C19" s="25">
        <f>6.15+4.5</f>
        <v>10.65</v>
      </c>
      <c r="D19" s="691" t="s">
        <v>61</v>
      </c>
      <c r="E19" s="691"/>
      <c r="F19" s="691"/>
      <c r="G19" s="691"/>
      <c r="H19" s="691"/>
      <c r="I19" s="691"/>
      <c r="J19" s="691"/>
      <c r="K19" s="691"/>
      <c r="L19" s="691"/>
      <c r="M19" s="691"/>
      <c r="N19" s="691"/>
      <c r="O19" s="691"/>
      <c r="P19" s="691"/>
      <c r="Q19" s="691"/>
      <c r="R19" s="691"/>
      <c r="S19" s="691"/>
      <c r="T19" s="691"/>
      <c r="U19" s="692"/>
    </row>
    <row r="20" spans="2:21" ht="17.649999999999999" customHeight="1">
      <c r="B20" s="693" t="s">
        <v>62</v>
      </c>
      <c r="C20" s="694"/>
      <c r="D20" s="694"/>
      <c r="E20" s="694"/>
      <c r="F20" s="466"/>
      <c r="G20" s="695" t="s">
        <v>63</v>
      </c>
      <c r="H20" s="695"/>
      <c r="I20" s="695"/>
      <c r="J20" s="695"/>
      <c r="K20" s="695"/>
      <c r="L20" s="695"/>
      <c r="M20" s="695"/>
      <c r="N20" s="695"/>
      <c r="O20" s="695"/>
      <c r="P20" s="26"/>
      <c r="Q20" s="26"/>
      <c r="R20" s="26"/>
      <c r="S20" s="26"/>
      <c r="T20" s="26"/>
      <c r="U20" s="162"/>
    </row>
    <row r="21" spans="2:21" ht="17.649999999999999" customHeight="1">
      <c r="B21" s="696" t="s">
        <v>72</v>
      </c>
      <c r="C21" s="697"/>
      <c r="D21" s="697"/>
      <c r="E21" s="697"/>
      <c r="F21" s="466"/>
      <c r="G21" s="695" t="s">
        <v>64</v>
      </c>
      <c r="H21" s="695"/>
      <c r="I21" s="695"/>
      <c r="J21" s="695"/>
      <c r="K21" s="695"/>
      <c r="L21" s="695"/>
      <c r="M21" s="430" t="s">
        <v>53</v>
      </c>
      <c r="N21" s="430" t="s">
        <v>54</v>
      </c>
      <c r="O21" s="430" t="s">
        <v>55</v>
      </c>
      <c r="P21" s="26"/>
      <c r="Q21" s="26"/>
      <c r="R21" s="26"/>
      <c r="S21" s="26"/>
      <c r="T21" s="26"/>
      <c r="U21" s="162"/>
    </row>
    <row r="22" spans="2:21" ht="17.649999999999999" customHeight="1">
      <c r="B22" s="702" t="s">
        <v>16702</v>
      </c>
      <c r="C22" s="703"/>
      <c r="D22" s="703"/>
      <c r="E22" s="703"/>
      <c r="F22" s="466"/>
      <c r="G22" s="688" t="s">
        <v>75</v>
      </c>
      <c r="H22" s="688"/>
      <c r="I22" s="688"/>
      <c r="J22" s="688"/>
      <c r="K22" s="688"/>
      <c r="L22" s="688"/>
      <c r="M22" s="27">
        <v>20.34</v>
      </c>
      <c r="N22" s="27">
        <v>22.12</v>
      </c>
      <c r="O22" s="27">
        <v>25</v>
      </c>
      <c r="P22" s="26"/>
      <c r="Q22" s="26"/>
      <c r="R22" s="26"/>
      <c r="S22" s="26"/>
      <c r="T22" s="26"/>
      <c r="U22" s="162"/>
    </row>
    <row r="23" spans="2:21" ht="17.649999999999999" customHeight="1">
      <c r="B23" s="702"/>
      <c r="C23" s="703"/>
      <c r="D23" s="703"/>
      <c r="E23" s="703"/>
      <c r="F23" s="466"/>
      <c r="G23" s="688" t="s">
        <v>76</v>
      </c>
      <c r="H23" s="688"/>
      <c r="I23" s="688"/>
      <c r="J23" s="688"/>
      <c r="K23" s="688"/>
      <c r="L23" s="688"/>
      <c r="M23" s="27">
        <v>19.600000000000001</v>
      </c>
      <c r="N23" s="27">
        <v>20.97</v>
      </c>
      <c r="O23" s="27">
        <v>24.23</v>
      </c>
      <c r="P23" s="26"/>
      <c r="Q23" s="26"/>
      <c r="R23" s="26"/>
      <c r="S23" s="26"/>
      <c r="T23" s="26"/>
      <c r="U23" s="162"/>
    </row>
    <row r="24" spans="2:21" ht="17.649999999999999" customHeight="1">
      <c r="B24" s="704" t="s">
        <v>65</v>
      </c>
      <c r="C24" s="705"/>
      <c r="D24" s="705"/>
      <c r="E24" s="705"/>
      <c r="F24" s="26"/>
      <c r="G24" s="688" t="s">
        <v>74</v>
      </c>
      <c r="H24" s="688"/>
      <c r="I24" s="688"/>
      <c r="J24" s="688"/>
      <c r="K24" s="688"/>
      <c r="L24" s="688"/>
      <c r="M24" s="27">
        <v>20.76</v>
      </c>
      <c r="N24" s="27">
        <v>24.18</v>
      </c>
      <c r="O24" s="27">
        <v>26.44</v>
      </c>
      <c r="P24" s="26"/>
      <c r="Q24" s="26"/>
      <c r="R24" s="26"/>
      <c r="S24" s="26"/>
      <c r="T24" s="26"/>
      <c r="U24" s="162"/>
    </row>
    <row r="25" spans="2:21" ht="17.649999999999999" customHeight="1">
      <c r="B25" s="704"/>
      <c r="C25" s="705"/>
      <c r="D25" s="705"/>
      <c r="E25" s="705"/>
      <c r="F25" s="26"/>
      <c r="G25" s="688" t="s">
        <v>69</v>
      </c>
      <c r="H25" s="688"/>
      <c r="I25" s="688"/>
      <c r="J25" s="688"/>
      <c r="K25" s="688"/>
      <c r="L25" s="688"/>
      <c r="M25" s="27">
        <v>24</v>
      </c>
      <c r="N25" s="27">
        <v>25.84</v>
      </c>
      <c r="O25" s="27">
        <v>27.86</v>
      </c>
      <c r="P25" s="26"/>
      <c r="Q25" s="26"/>
      <c r="R25" s="26"/>
      <c r="S25" s="26"/>
      <c r="T25" s="26"/>
      <c r="U25" s="162"/>
    </row>
    <row r="26" spans="2:21" ht="17.649999999999999" customHeight="1">
      <c r="B26" s="706"/>
      <c r="C26" s="707"/>
      <c r="D26" s="707"/>
      <c r="E26" s="707"/>
      <c r="F26" s="26"/>
      <c r="G26" s="688" t="s">
        <v>77</v>
      </c>
      <c r="H26" s="688"/>
      <c r="I26" s="688"/>
      <c r="J26" s="688"/>
      <c r="K26" s="688"/>
      <c r="L26" s="688"/>
      <c r="M26" s="27">
        <v>22.8</v>
      </c>
      <c r="N26" s="27">
        <v>27.48</v>
      </c>
      <c r="O26" s="27">
        <v>30.95</v>
      </c>
      <c r="P26" s="26"/>
      <c r="Q26" s="26"/>
      <c r="R26" s="26"/>
      <c r="S26" s="26"/>
      <c r="T26" s="26"/>
      <c r="U26" s="162"/>
    </row>
    <row r="27" spans="2:21" ht="17.649999999999999" customHeight="1">
      <c r="B27" s="686" t="s">
        <v>67</v>
      </c>
      <c r="C27" s="687"/>
      <c r="D27" s="687"/>
      <c r="E27" s="687"/>
      <c r="F27" s="26"/>
      <c r="G27" s="688" t="s">
        <v>70</v>
      </c>
      <c r="H27" s="688"/>
      <c r="I27" s="688"/>
      <c r="J27" s="688"/>
      <c r="K27" s="688"/>
      <c r="L27" s="688"/>
      <c r="M27" s="27">
        <v>11.1</v>
      </c>
      <c r="N27" s="27">
        <v>14.02</v>
      </c>
      <c r="O27" s="27">
        <v>16.8</v>
      </c>
      <c r="P27" s="26"/>
      <c r="Q27" s="26"/>
      <c r="R27" s="26"/>
      <c r="S27" s="26"/>
      <c r="T27" s="26"/>
      <c r="U27" s="162"/>
    </row>
    <row r="28" spans="2:21" ht="17.649999999999999" customHeight="1">
      <c r="B28" s="163"/>
      <c r="F28" s="26"/>
      <c r="I28" s="28"/>
      <c r="J28" s="28"/>
      <c r="K28" s="24"/>
      <c r="L28" s="24"/>
      <c r="M28" s="24"/>
      <c r="N28" s="24"/>
      <c r="O28" s="24"/>
      <c r="P28" s="26"/>
      <c r="Q28" s="26"/>
      <c r="R28" s="26"/>
      <c r="S28" s="26"/>
      <c r="T28" s="26"/>
      <c r="U28" s="162"/>
    </row>
    <row r="29" spans="2:21" ht="17.649999999999999" customHeight="1">
      <c r="B29" s="164"/>
      <c r="C29" s="26"/>
      <c r="D29" s="26"/>
      <c r="E29" s="26"/>
      <c r="F29" s="26"/>
      <c r="G29" s="24"/>
      <c r="H29" s="24"/>
      <c r="I29" s="24"/>
      <c r="J29" s="24"/>
      <c r="K29" s="24"/>
      <c r="L29" s="24"/>
      <c r="M29" s="24"/>
      <c r="N29" s="24"/>
      <c r="O29" s="24"/>
      <c r="P29" s="26"/>
      <c r="Q29" s="26"/>
      <c r="R29" s="26"/>
      <c r="S29" s="26"/>
      <c r="T29" s="26"/>
      <c r="U29" s="162"/>
    </row>
    <row r="30" spans="2:21" ht="17.649999999999999" customHeight="1">
      <c r="B30" s="164"/>
      <c r="C30" s="26"/>
      <c r="D30" s="26"/>
      <c r="E30" s="26"/>
      <c r="F30" s="26"/>
      <c r="G30" s="24"/>
      <c r="H30" s="24"/>
      <c r="I30" s="24"/>
      <c r="J30" s="24"/>
      <c r="K30" s="24"/>
      <c r="L30" s="24"/>
      <c r="M30" s="24"/>
      <c r="N30" s="24"/>
      <c r="O30" s="24"/>
      <c r="P30" s="26"/>
      <c r="Q30" s="26"/>
      <c r="R30" s="26"/>
      <c r="S30" s="26"/>
      <c r="T30" s="26"/>
      <c r="U30" s="162"/>
    </row>
    <row r="31" spans="2:21" ht="17.649999999999999" customHeight="1">
      <c r="B31" s="165" t="s">
        <v>66</v>
      </c>
      <c r="C31" s="33">
        <f>ROUND(((1+(C14+C15+C16)/100)*((1+C17/100)*(1+C18/100))/(1-C19/100))-1,4)</f>
        <v>0.25219999999999998</v>
      </c>
      <c r="D31" s="29"/>
      <c r="E31" s="29"/>
      <c r="F31" s="26"/>
      <c r="G31" s="24"/>
      <c r="H31" s="24"/>
      <c r="I31" s="24"/>
      <c r="J31" s="24"/>
      <c r="K31" s="24"/>
      <c r="L31" s="24"/>
      <c r="M31" s="24"/>
      <c r="N31" s="24"/>
      <c r="O31" s="24"/>
      <c r="P31" s="26"/>
      <c r="Q31" s="26"/>
      <c r="R31" s="26"/>
      <c r="S31" s="26"/>
      <c r="T31" s="26"/>
      <c r="U31" s="162"/>
    </row>
    <row r="32" spans="2:21" ht="17.649999999999999" customHeight="1">
      <c r="B32" s="164" t="s">
        <v>68</v>
      </c>
      <c r="C32" s="26"/>
      <c r="D32" s="26"/>
      <c r="E32" s="26"/>
      <c r="F32" s="26"/>
      <c r="G32" s="24"/>
      <c r="H32" s="24"/>
      <c r="I32" s="24"/>
      <c r="J32" s="24"/>
      <c r="K32" s="24"/>
      <c r="L32" s="24"/>
      <c r="M32" s="24"/>
      <c r="N32" s="24"/>
      <c r="O32" s="24"/>
      <c r="P32" s="26"/>
      <c r="Q32" s="26"/>
      <c r="R32" s="26"/>
      <c r="S32" s="26"/>
      <c r="T32" s="26"/>
      <c r="U32" s="162"/>
    </row>
    <row r="33" spans="2:21" ht="17.649999999999999" customHeight="1">
      <c r="B33" s="166" t="str">
        <f>C7</f>
        <v>CONSTRUÇÃO DE QUADRA POLIESPORTIVA COM VESTIÁRIOS E BANHEIROS, NO MUNICÍPIO DE COREMAS/PB</v>
      </c>
      <c r="C33" s="26"/>
      <c r="D33" s="26"/>
      <c r="E33" s="26"/>
      <c r="F33" s="26"/>
      <c r="G33" s="24"/>
      <c r="H33" s="24"/>
      <c r="I33" s="24"/>
      <c r="J33" s="24"/>
      <c r="K33" s="24"/>
      <c r="L33" s="24"/>
      <c r="M33" s="24"/>
      <c r="N33" s="24"/>
      <c r="O33" s="24"/>
      <c r="P33" s="26"/>
      <c r="Q33" s="26"/>
      <c r="R33" s="26"/>
      <c r="S33" s="26"/>
      <c r="T33" s="26"/>
      <c r="U33" s="162"/>
    </row>
    <row r="34" spans="2:21" ht="17.649999999999999" customHeight="1" thickBot="1">
      <c r="B34" s="167" t="s">
        <v>7185</v>
      </c>
      <c r="C34" s="168"/>
      <c r="D34" s="168"/>
      <c r="E34" s="168"/>
      <c r="F34" s="168"/>
      <c r="G34" s="168"/>
      <c r="H34" s="168"/>
      <c r="I34" s="168"/>
      <c r="J34" s="168"/>
      <c r="K34" s="168"/>
      <c r="L34" s="168"/>
      <c r="M34" s="168"/>
      <c r="N34" s="168"/>
      <c r="O34" s="168"/>
      <c r="P34" s="168"/>
      <c r="Q34" s="168"/>
      <c r="R34" s="168"/>
      <c r="S34" s="168"/>
      <c r="T34" s="168"/>
      <c r="U34" s="169" t="s">
        <v>95</v>
      </c>
    </row>
    <row r="35" spans="2:21" ht="18.75" customHeight="1">
      <c r="B35" s="26"/>
      <c r="C35" s="26"/>
      <c r="D35" s="26"/>
      <c r="E35" s="26"/>
      <c r="F35" s="26"/>
      <c r="G35" s="26"/>
      <c r="H35" s="26"/>
      <c r="I35" s="26"/>
      <c r="J35" s="26"/>
      <c r="K35" s="26"/>
      <c r="L35" s="26"/>
      <c r="M35" s="26"/>
      <c r="N35" s="26"/>
      <c r="O35" s="26"/>
      <c r="P35" s="26"/>
      <c r="Q35" s="26"/>
      <c r="R35" s="26"/>
      <c r="S35" s="26"/>
      <c r="T35" s="26"/>
      <c r="U35" s="26"/>
    </row>
    <row r="36" spans="2:21" ht="18.75" customHeight="1">
      <c r="B36" s="26"/>
      <c r="C36" s="26"/>
      <c r="D36" s="26"/>
      <c r="E36" s="26"/>
      <c r="F36" s="701" t="e">
        <f>'Plan.Orçam.'!#REF!</f>
        <v>#REF!</v>
      </c>
      <c r="G36" s="701"/>
      <c r="I36" s="701">
        <v>99346.74</v>
      </c>
      <c r="J36" s="701"/>
      <c r="K36" s="708" t="e">
        <f>F36-I36</f>
        <v>#REF!</v>
      </c>
      <c r="L36" s="708"/>
      <c r="M36" s="26"/>
      <c r="N36" s="26"/>
      <c r="O36" s="26"/>
      <c r="P36" s="26"/>
      <c r="Q36" s="26"/>
      <c r="R36" s="26"/>
      <c r="S36" s="26"/>
      <c r="T36" s="26"/>
      <c r="U36" s="26"/>
    </row>
    <row r="37" spans="2:21" ht="18.75" customHeight="1">
      <c r="C37" s="24"/>
      <c r="D37" s="24"/>
      <c r="E37" s="24"/>
      <c r="F37" s="24"/>
      <c r="G37" s="24"/>
      <c r="H37" s="24"/>
      <c r="I37" s="24"/>
      <c r="J37" s="24"/>
      <c r="K37" s="24"/>
      <c r="L37" s="24"/>
      <c r="M37" s="24"/>
      <c r="N37" s="24"/>
    </row>
    <row r="38" spans="2:21" ht="18.75" customHeight="1">
      <c r="B38" s="24"/>
      <c r="C38" s="24"/>
      <c r="D38" s="24"/>
      <c r="E38" s="24"/>
      <c r="F38" s="24"/>
      <c r="G38" s="24"/>
      <c r="H38" s="24"/>
      <c r="I38" s="24"/>
      <c r="J38" s="24"/>
      <c r="K38" s="24"/>
      <c r="L38" s="24"/>
      <c r="M38" s="24"/>
      <c r="N38" s="24"/>
    </row>
    <row r="39" spans="2:21" ht="18.75" customHeight="1">
      <c r="C39" s="24"/>
      <c r="D39" s="24"/>
      <c r="E39" s="24"/>
      <c r="F39" s="24"/>
      <c r="G39" s="24"/>
      <c r="H39" s="24"/>
      <c r="I39" s="24"/>
      <c r="J39" s="24"/>
      <c r="K39" s="24"/>
      <c r="L39" s="24"/>
      <c r="M39" s="24"/>
      <c r="N39" s="24"/>
    </row>
    <row r="40" spans="2:21" ht="18.75" customHeight="1">
      <c r="B40" s="24"/>
      <c r="C40" s="24"/>
      <c r="D40" s="24"/>
      <c r="E40" s="24"/>
      <c r="F40" s="24"/>
      <c r="G40" s="24"/>
      <c r="H40" s="24"/>
      <c r="I40" s="24"/>
      <c r="J40" s="24"/>
      <c r="K40" s="24"/>
      <c r="L40" s="24"/>
      <c r="M40" s="24"/>
      <c r="N40" s="24"/>
    </row>
    <row r="41" spans="2:21" ht="18.75" customHeight="1">
      <c r="B41" s="24"/>
      <c r="C41" s="24"/>
      <c r="D41" s="24"/>
      <c r="E41" s="24"/>
      <c r="F41" s="24"/>
      <c r="G41" s="24"/>
      <c r="H41" s="24"/>
      <c r="I41" s="24"/>
      <c r="J41" s="24"/>
      <c r="K41" s="24"/>
      <c r="L41" s="24"/>
      <c r="M41" s="24"/>
      <c r="N41" s="24"/>
    </row>
    <row r="42" spans="2:21" ht="18.75" customHeight="1">
      <c r="B42" s="24"/>
      <c r="C42" s="24"/>
      <c r="D42" s="24"/>
      <c r="E42" s="24"/>
      <c r="F42" s="24"/>
      <c r="G42" s="24"/>
      <c r="H42" s="24"/>
      <c r="I42" s="24"/>
      <c r="J42" s="24"/>
      <c r="K42" s="24"/>
      <c r="L42" s="24"/>
      <c r="M42" s="24"/>
      <c r="N42" s="24"/>
    </row>
    <row r="43" spans="2:21" ht="18.75" customHeight="1">
      <c r="B43" s="24"/>
      <c r="C43" s="24"/>
      <c r="D43" s="24"/>
      <c r="E43" s="24"/>
      <c r="F43" s="24"/>
      <c r="G43" s="24"/>
      <c r="H43" s="24"/>
      <c r="I43" s="24"/>
      <c r="J43" s="24"/>
      <c r="K43" s="24"/>
      <c r="L43" s="24"/>
      <c r="M43" s="24"/>
      <c r="N43" s="24"/>
      <c r="O43" s="24"/>
      <c r="P43" s="24"/>
      <c r="Q43" s="24"/>
      <c r="R43" s="24"/>
      <c r="S43" s="24"/>
      <c r="T43" s="24"/>
      <c r="U43" s="24"/>
    </row>
    <row r="44" spans="2:21" ht="18.75" customHeight="1">
      <c r="B44" s="24"/>
      <c r="C44" s="24"/>
      <c r="D44" s="24"/>
      <c r="E44" s="24"/>
      <c r="F44" s="24"/>
      <c r="G44" s="24"/>
      <c r="H44" s="24"/>
      <c r="I44" s="24"/>
      <c r="J44" s="24"/>
      <c r="K44" s="24"/>
      <c r="L44" s="24"/>
      <c r="M44" s="24"/>
      <c r="N44" s="24"/>
      <c r="O44" s="24"/>
      <c r="P44" s="24"/>
      <c r="Q44" s="24"/>
      <c r="R44" s="24"/>
      <c r="S44" s="24"/>
      <c r="T44" s="24"/>
      <c r="U44" s="24"/>
    </row>
    <row r="45" spans="2:21" ht="18.75" customHeight="1">
      <c r="B45" s="24"/>
      <c r="C45" s="24"/>
      <c r="D45" s="24"/>
      <c r="E45" s="24"/>
      <c r="F45" s="24"/>
      <c r="G45" s="24"/>
      <c r="H45" s="24"/>
      <c r="I45" s="24"/>
      <c r="J45" s="24"/>
      <c r="K45" s="24"/>
      <c r="L45" s="24"/>
      <c r="M45" s="24"/>
      <c r="N45" s="24"/>
      <c r="O45" s="24"/>
      <c r="P45" s="24"/>
      <c r="Q45" s="24"/>
      <c r="R45" s="24"/>
      <c r="S45" s="24"/>
      <c r="T45" s="24"/>
      <c r="U45" s="24"/>
    </row>
    <row r="46" spans="2:21">
      <c r="B46" s="24"/>
      <c r="C46" s="24"/>
      <c r="D46" s="24"/>
      <c r="E46" s="24"/>
      <c r="F46" s="24"/>
      <c r="G46" s="24"/>
      <c r="H46" s="24"/>
      <c r="I46" s="24"/>
      <c r="J46" s="24"/>
      <c r="K46" s="24"/>
      <c r="L46" s="24"/>
      <c r="M46" s="24"/>
      <c r="N46" s="24"/>
      <c r="O46" s="24"/>
      <c r="P46" s="24"/>
      <c r="Q46" s="24"/>
      <c r="R46" s="24"/>
      <c r="S46" s="24"/>
      <c r="T46" s="24"/>
      <c r="U46" s="24"/>
    </row>
    <row r="47" spans="2:21">
      <c r="B47" s="24"/>
      <c r="C47" s="24"/>
      <c r="D47" s="24"/>
      <c r="E47" s="24"/>
      <c r="F47" s="24"/>
      <c r="G47" s="24"/>
      <c r="H47" s="24"/>
      <c r="I47" s="24"/>
      <c r="J47" s="24"/>
      <c r="K47" s="24"/>
      <c r="L47" s="24"/>
      <c r="M47" s="24"/>
      <c r="N47" s="24"/>
      <c r="O47" s="24"/>
      <c r="P47" s="24"/>
      <c r="Q47" s="24"/>
      <c r="R47" s="24"/>
      <c r="S47" s="24"/>
      <c r="T47" s="24"/>
      <c r="U47" s="24"/>
    </row>
    <row r="48" spans="2:21">
      <c r="B48" s="24"/>
      <c r="C48" s="24"/>
      <c r="D48" s="24"/>
      <c r="E48" s="24"/>
      <c r="F48" s="24"/>
      <c r="G48" s="24"/>
      <c r="H48" s="24"/>
      <c r="I48" s="24"/>
      <c r="J48" s="24"/>
      <c r="K48" s="24"/>
      <c r="L48" s="24"/>
      <c r="M48" s="24"/>
      <c r="N48" s="24"/>
      <c r="O48" s="24"/>
      <c r="P48" s="24"/>
      <c r="Q48" s="24"/>
      <c r="R48" s="24"/>
      <c r="S48" s="24"/>
      <c r="T48" s="24"/>
      <c r="U48" s="24"/>
    </row>
    <row r="49" spans="2:21">
      <c r="B49" s="24"/>
      <c r="C49" s="24"/>
      <c r="D49" s="24"/>
      <c r="E49" s="24"/>
      <c r="F49" s="24"/>
      <c r="G49" s="24"/>
      <c r="H49" s="24"/>
      <c r="I49" s="24"/>
      <c r="J49" s="24"/>
      <c r="K49" s="24"/>
      <c r="L49" s="24"/>
      <c r="M49" s="24"/>
      <c r="N49" s="24"/>
      <c r="O49" s="24"/>
      <c r="P49" s="24"/>
      <c r="Q49" s="24"/>
      <c r="R49" s="24"/>
      <c r="S49" s="24"/>
      <c r="T49" s="24"/>
      <c r="U49" s="24"/>
    </row>
    <row r="50" spans="2:21">
      <c r="B50" s="24"/>
      <c r="C50" s="24"/>
      <c r="D50" s="24"/>
      <c r="E50" s="24"/>
      <c r="F50" s="24"/>
      <c r="G50" s="24"/>
      <c r="H50" s="24"/>
      <c r="I50" s="24"/>
      <c r="J50" s="24"/>
      <c r="K50" s="24"/>
      <c r="L50" s="24"/>
      <c r="M50" s="24"/>
      <c r="N50" s="24"/>
      <c r="O50" s="24"/>
      <c r="P50" s="24"/>
      <c r="Q50" s="24"/>
      <c r="R50" s="24"/>
      <c r="S50" s="24"/>
      <c r="T50" s="24"/>
      <c r="U50" s="24"/>
    </row>
    <row r="51" spans="2:21">
      <c r="B51" s="24"/>
      <c r="C51" s="24"/>
      <c r="D51" s="24"/>
      <c r="E51" s="24"/>
      <c r="F51" s="24"/>
      <c r="G51" s="24"/>
      <c r="H51" s="24"/>
      <c r="I51" s="24"/>
      <c r="J51" s="24"/>
      <c r="K51" s="24"/>
      <c r="L51" s="24"/>
      <c r="M51" s="24"/>
      <c r="N51" s="24"/>
      <c r="O51" s="24"/>
      <c r="P51" s="24"/>
      <c r="Q51" s="24"/>
      <c r="R51" s="24"/>
      <c r="S51" s="24"/>
      <c r="T51" s="24"/>
      <c r="U51" s="24"/>
    </row>
    <row r="52" spans="2:21">
      <c r="B52" s="24"/>
      <c r="C52" s="24"/>
      <c r="D52" s="24"/>
      <c r="E52" s="24"/>
      <c r="F52" s="24"/>
      <c r="G52" s="24"/>
      <c r="H52" s="24"/>
      <c r="I52" s="24"/>
      <c r="J52" s="24"/>
      <c r="K52" s="24"/>
      <c r="L52" s="24"/>
      <c r="M52" s="24"/>
      <c r="N52" s="24"/>
      <c r="O52" s="24"/>
      <c r="P52" s="24"/>
      <c r="Q52" s="24"/>
      <c r="R52" s="24"/>
      <c r="S52" s="24"/>
      <c r="T52" s="24"/>
      <c r="U52" s="24"/>
    </row>
    <row r="53" spans="2:21">
      <c r="B53" s="24"/>
      <c r="C53" s="24"/>
      <c r="D53" s="24"/>
      <c r="E53" s="24"/>
      <c r="F53" s="24"/>
      <c r="G53" s="24"/>
      <c r="H53" s="24"/>
      <c r="I53" s="24"/>
      <c r="J53" s="24"/>
      <c r="K53" s="24"/>
      <c r="L53" s="24"/>
      <c r="M53" s="24"/>
      <c r="N53" s="24"/>
      <c r="O53" s="24"/>
      <c r="P53" s="24"/>
      <c r="Q53" s="24"/>
      <c r="R53" s="24"/>
      <c r="S53" s="24"/>
      <c r="T53" s="24"/>
      <c r="U53" s="24"/>
    </row>
    <row r="54" spans="2:21">
      <c r="B54" s="24"/>
      <c r="C54" s="24"/>
      <c r="D54" s="24"/>
      <c r="E54" s="24"/>
      <c r="F54" s="24"/>
      <c r="G54" s="24"/>
      <c r="H54" s="24"/>
      <c r="I54" s="24"/>
      <c r="J54" s="24"/>
      <c r="K54" s="24"/>
      <c r="L54" s="24"/>
      <c r="M54" s="24"/>
      <c r="N54" s="24"/>
      <c r="O54" s="24"/>
      <c r="P54" s="24"/>
      <c r="Q54" s="24"/>
      <c r="R54" s="24"/>
      <c r="S54" s="24"/>
      <c r="T54" s="24"/>
      <c r="U54" s="24"/>
    </row>
    <row r="55" spans="2:21">
      <c r="B55" s="24"/>
      <c r="C55" s="24"/>
      <c r="D55" s="24"/>
      <c r="E55" s="24"/>
      <c r="F55" s="24"/>
      <c r="G55" s="24"/>
      <c r="H55" s="24"/>
      <c r="I55" s="24"/>
      <c r="J55" s="24"/>
      <c r="K55" s="24"/>
      <c r="L55" s="24"/>
      <c r="M55" s="24"/>
      <c r="N55" s="24"/>
      <c r="O55" s="24"/>
      <c r="P55" s="24"/>
      <c r="Q55" s="24"/>
      <c r="R55" s="24"/>
      <c r="S55" s="24"/>
      <c r="T55" s="24"/>
      <c r="U55" s="24"/>
    </row>
    <row r="56" spans="2:21">
      <c r="B56" s="24"/>
      <c r="C56" s="24"/>
      <c r="D56" s="24"/>
      <c r="E56" s="24"/>
      <c r="F56" s="24"/>
      <c r="G56" s="24"/>
      <c r="H56" s="24"/>
      <c r="I56" s="24"/>
      <c r="J56" s="24"/>
      <c r="K56" s="24"/>
      <c r="L56" s="24"/>
      <c r="M56" s="24"/>
      <c r="N56" s="24"/>
    </row>
    <row r="57" spans="2:21">
      <c r="B57" s="24"/>
      <c r="C57" s="24"/>
      <c r="D57" s="24"/>
      <c r="E57" s="24"/>
      <c r="F57" s="24"/>
      <c r="G57" s="24"/>
      <c r="H57" s="24"/>
      <c r="I57" s="24"/>
      <c r="J57" s="24"/>
      <c r="K57" s="24"/>
      <c r="L57" s="24"/>
      <c r="M57" s="24"/>
      <c r="N57" s="24"/>
    </row>
    <row r="58" spans="2:21">
      <c r="B58" s="24"/>
      <c r="C58" s="24"/>
      <c r="D58" s="24"/>
      <c r="E58" s="24"/>
      <c r="F58" s="24"/>
      <c r="G58" s="24"/>
      <c r="H58" s="24"/>
      <c r="I58" s="24"/>
      <c r="J58" s="24"/>
      <c r="K58" s="24"/>
      <c r="L58" s="24"/>
      <c r="M58" s="24"/>
      <c r="N58" s="24"/>
    </row>
    <row r="59" spans="2:21">
      <c r="B59" s="24"/>
      <c r="C59" s="24"/>
      <c r="D59" s="24"/>
      <c r="E59" s="24"/>
      <c r="F59" s="24"/>
      <c r="G59" s="24"/>
      <c r="H59" s="24"/>
      <c r="I59" s="24"/>
      <c r="J59" s="24"/>
      <c r="K59" s="24"/>
      <c r="L59" s="24"/>
      <c r="M59" s="24"/>
      <c r="N59" s="24"/>
    </row>
    <row r="60" spans="2:21">
      <c r="B60" s="24"/>
      <c r="C60" s="24"/>
      <c r="D60" s="24"/>
      <c r="E60" s="24"/>
      <c r="F60" s="24"/>
      <c r="G60" s="24"/>
      <c r="H60" s="24"/>
      <c r="I60" s="24"/>
      <c r="J60" s="24"/>
      <c r="K60" s="24"/>
      <c r="L60" s="24"/>
      <c r="M60" s="24"/>
      <c r="N60" s="24"/>
    </row>
    <row r="61" spans="2:21">
      <c r="B61" s="24"/>
      <c r="C61" s="24"/>
      <c r="D61" s="24"/>
      <c r="E61" s="24"/>
      <c r="F61" s="24"/>
      <c r="G61" s="24"/>
      <c r="H61" s="24"/>
      <c r="I61" s="24"/>
      <c r="J61" s="24"/>
      <c r="K61" s="24"/>
      <c r="L61" s="24"/>
      <c r="M61" s="24"/>
      <c r="N61" s="24"/>
    </row>
  </sheetData>
  <mergeCells count="25">
    <mergeCell ref="I36:J36"/>
    <mergeCell ref="B22:E23"/>
    <mergeCell ref="G22:L22"/>
    <mergeCell ref="G23:L23"/>
    <mergeCell ref="G24:L24"/>
    <mergeCell ref="B24:E26"/>
    <mergeCell ref="G26:L26"/>
    <mergeCell ref="G27:L27"/>
    <mergeCell ref="F36:G36"/>
    <mergeCell ref="K36:L36"/>
    <mergeCell ref="B10:U10"/>
    <mergeCell ref="B27:E27"/>
    <mergeCell ref="G25:L25"/>
    <mergeCell ref="P12:R12"/>
    <mergeCell ref="D19:U19"/>
    <mergeCell ref="B20:E20"/>
    <mergeCell ref="G20:O20"/>
    <mergeCell ref="B21:E21"/>
    <mergeCell ref="G21:L21"/>
    <mergeCell ref="B12:C12"/>
    <mergeCell ref="D12:F12"/>
    <mergeCell ref="G12:I12"/>
    <mergeCell ref="J12:L12"/>
    <mergeCell ref="S12:U12"/>
    <mergeCell ref="M12:O12"/>
  </mergeCells>
  <printOptions horizontalCentered="1"/>
  <pageMargins left="0.39370078740157483" right="0.39370078740157483" top="0.78740157480314965" bottom="0.59055118110236227" header="0.31496062992125984" footer="0.31496062992125984"/>
  <pageSetup paperSize="9" scale="78" orientation="landscape" r:id="rId1"/>
  <headerFooter alignWithMargins="0"/>
  <rowBreaks count="1" manualBreakCount="1">
    <brk id="2" max="16383" man="1"/>
  </rowBreaks>
  <colBreaks count="1" manualBreakCount="1">
    <brk id="1" max="1048575" man="1"/>
  </colBreaks>
  <drawing r:id="rId2"/>
  <legacyDrawing r:id="rId3"/>
  <oleObjects>
    <mc:AlternateContent xmlns:mc="http://schemas.openxmlformats.org/markup-compatibility/2006">
      <mc:Choice Requires="x14">
        <oleObject progId="Microsoft Equation 3.0" shapeId="1025" r:id="rId4">
          <objectPr defaultSize="0" autoPict="0" r:id="rId5">
            <anchor moveWithCells="1" sizeWithCells="1">
              <from>
                <xdr:col>1</xdr:col>
                <xdr:colOff>342900</xdr:colOff>
                <xdr:row>27</xdr:row>
                <xdr:rowOff>95250</xdr:rowOff>
              </from>
              <to>
                <xdr:col>4</xdr:col>
                <xdr:colOff>476250</xdr:colOff>
                <xdr:row>29</xdr:row>
                <xdr:rowOff>171450</xdr:rowOff>
              </to>
            </anchor>
          </objectPr>
        </oleObject>
      </mc:Choice>
      <mc:Fallback>
        <oleObject progId="Microsoft Equation 3.0" shapeId="1025"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61"/>
  <sheetViews>
    <sheetView showGridLines="0" tabSelected="1" view="pageBreakPreview" zoomScale="90" zoomScaleNormal="100" zoomScaleSheetLayoutView="90" workbookViewId="0">
      <selection sqref="A1:XFD1048576"/>
    </sheetView>
  </sheetViews>
  <sheetFormatPr defaultColWidth="10.140625" defaultRowHeight="12.75"/>
  <cols>
    <col min="1" max="1" width="3.85546875" style="23" customWidth="1"/>
    <col min="2" max="2" width="28.140625" style="23" customWidth="1"/>
    <col min="3" max="21" width="7.7109375" style="23" customWidth="1"/>
    <col min="22" max="256" width="10.140625" style="23"/>
    <col min="257" max="257" width="3.85546875" style="23" customWidth="1"/>
    <col min="258" max="258" width="34.5703125" style="23" customWidth="1"/>
    <col min="259" max="259" width="16.42578125" style="23" customWidth="1"/>
    <col min="260" max="260" width="11.28515625" style="23" customWidth="1"/>
    <col min="261" max="261" width="12.140625" style="23" customWidth="1"/>
    <col min="262" max="262" width="10.42578125" style="23" customWidth="1"/>
    <col min="263" max="264" width="10.7109375" style="23" customWidth="1"/>
    <col min="265" max="265" width="10.28515625" style="23" customWidth="1"/>
    <col min="266" max="271" width="10.140625" style="23"/>
    <col min="272" max="272" width="13.7109375" style="23" bestFit="1" customWidth="1"/>
    <col min="273" max="512" width="10.140625" style="23"/>
    <col min="513" max="513" width="3.85546875" style="23" customWidth="1"/>
    <col min="514" max="514" width="34.5703125" style="23" customWidth="1"/>
    <col min="515" max="515" width="16.42578125" style="23" customWidth="1"/>
    <col min="516" max="516" width="11.28515625" style="23" customWidth="1"/>
    <col min="517" max="517" width="12.140625" style="23" customWidth="1"/>
    <col min="518" max="518" width="10.42578125" style="23" customWidth="1"/>
    <col min="519" max="520" width="10.7109375" style="23" customWidth="1"/>
    <col min="521" max="521" width="10.28515625" style="23" customWidth="1"/>
    <col min="522" max="527" width="10.140625" style="23"/>
    <col min="528" max="528" width="13.7109375" style="23" bestFit="1" customWidth="1"/>
    <col min="529" max="768" width="10.140625" style="23"/>
    <col min="769" max="769" width="3.85546875" style="23" customWidth="1"/>
    <col min="770" max="770" width="34.5703125" style="23" customWidth="1"/>
    <col min="771" max="771" width="16.42578125" style="23" customWidth="1"/>
    <col min="772" max="772" width="11.28515625" style="23" customWidth="1"/>
    <col min="773" max="773" width="12.140625" style="23" customWidth="1"/>
    <col min="774" max="774" width="10.42578125" style="23" customWidth="1"/>
    <col min="775" max="776" width="10.7109375" style="23" customWidth="1"/>
    <col min="777" max="777" width="10.28515625" style="23" customWidth="1"/>
    <col min="778" max="783" width="10.140625" style="23"/>
    <col min="784" max="784" width="13.7109375" style="23" bestFit="1" customWidth="1"/>
    <col min="785" max="1024" width="10.140625" style="23"/>
    <col min="1025" max="1025" width="3.85546875" style="23" customWidth="1"/>
    <col min="1026" max="1026" width="34.5703125" style="23" customWidth="1"/>
    <col min="1027" max="1027" width="16.42578125" style="23" customWidth="1"/>
    <col min="1028" max="1028" width="11.28515625" style="23" customWidth="1"/>
    <col min="1029" max="1029" width="12.140625" style="23" customWidth="1"/>
    <col min="1030" max="1030" width="10.42578125" style="23" customWidth="1"/>
    <col min="1031" max="1032" width="10.7109375" style="23" customWidth="1"/>
    <col min="1033" max="1033" width="10.28515625" style="23" customWidth="1"/>
    <col min="1034" max="1039" width="10.140625" style="23"/>
    <col min="1040" max="1040" width="13.7109375" style="23" bestFit="1" customWidth="1"/>
    <col min="1041" max="1280" width="10.140625" style="23"/>
    <col min="1281" max="1281" width="3.85546875" style="23" customWidth="1"/>
    <col min="1282" max="1282" width="34.5703125" style="23" customWidth="1"/>
    <col min="1283" max="1283" width="16.42578125" style="23" customWidth="1"/>
    <col min="1284" max="1284" width="11.28515625" style="23" customWidth="1"/>
    <col min="1285" max="1285" width="12.140625" style="23" customWidth="1"/>
    <col min="1286" max="1286" width="10.42578125" style="23" customWidth="1"/>
    <col min="1287" max="1288" width="10.7109375" style="23" customWidth="1"/>
    <col min="1289" max="1289" width="10.28515625" style="23" customWidth="1"/>
    <col min="1290" max="1295" width="10.140625" style="23"/>
    <col min="1296" max="1296" width="13.7109375" style="23" bestFit="1" customWidth="1"/>
    <col min="1297" max="1536" width="10.140625" style="23"/>
    <col min="1537" max="1537" width="3.85546875" style="23" customWidth="1"/>
    <col min="1538" max="1538" width="34.5703125" style="23" customWidth="1"/>
    <col min="1539" max="1539" width="16.42578125" style="23" customWidth="1"/>
    <col min="1540" max="1540" width="11.28515625" style="23" customWidth="1"/>
    <col min="1541" max="1541" width="12.140625" style="23" customWidth="1"/>
    <col min="1542" max="1542" width="10.42578125" style="23" customWidth="1"/>
    <col min="1543" max="1544" width="10.7109375" style="23" customWidth="1"/>
    <col min="1545" max="1545" width="10.28515625" style="23" customWidth="1"/>
    <col min="1546" max="1551" width="10.140625" style="23"/>
    <col min="1552" max="1552" width="13.7109375" style="23" bestFit="1" customWidth="1"/>
    <col min="1553" max="1792" width="10.140625" style="23"/>
    <col min="1793" max="1793" width="3.85546875" style="23" customWidth="1"/>
    <col min="1794" max="1794" width="34.5703125" style="23" customWidth="1"/>
    <col min="1795" max="1795" width="16.42578125" style="23" customWidth="1"/>
    <col min="1796" max="1796" width="11.28515625" style="23" customWidth="1"/>
    <col min="1797" max="1797" width="12.140625" style="23" customWidth="1"/>
    <col min="1798" max="1798" width="10.42578125" style="23" customWidth="1"/>
    <col min="1799" max="1800" width="10.7109375" style="23" customWidth="1"/>
    <col min="1801" max="1801" width="10.28515625" style="23" customWidth="1"/>
    <col min="1802" max="1807" width="10.140625" style="23"/>
    <col min="1808" max="1808" width="13.7109375" style="23" bestFit="1" customWidth="1"/>
    <col min="1809" max="2048" width="10.140625" style="23"/>
    <col min="2049" max="2049" width="3.85546875" style="23" customWidth="1"/>
    <col min="2050" max="2050" width="34.5703125" style="23" customWidth="1"/>
    <col min="2051" max="2051" width="16.42578125" style="23" customWidth="1"/>
    <col min="2052" max="2052" width="11.28515625" style="23" customWidth="1"/>
    <col min="2053" max="2053" width="12.140625" style="23" customWidth="1"/>
    <col min="2054" max="2054" width="10.42578125" style="23" customWidth="1"/>
    <col min="2055" max="2056" width="10.7109375" style="23" customWidth="1"/>
    <col min="2057" max="2057" width="10.28515625" style="23" customWidth="1"/>
    <col min="2058" max="2063" width="10.140625" style="23"/>
    <col min="2064" max="2064" width="13.7109375" style="23" bestFit="1" customWidth="1"/>
    <col min="2065" max="2304" width="10.140625" style="23"/>
    <col min="2305" max="2305" width="3.85546875" style="23" customWidth="1"/>
    <col min="2306" max="2306" width="34.5703125" style="23" customWidth="1"/>
    <col min="2307" max="2307" width="16.42578125" style="23" customWidth="1"/>
    <col min="2308" max="2308" width="11.28515625" style="23" customWidth="1"/>
    <col min="2309" max="2309" width="12.140625" style="23" customWidth="1"/>
    <col min="2310" max="2310" width="10.42578125" style="23" customWidth="1"/>
    <col min="2311" max="2312" width="10.7109375" style="23" customWidth="1"/>
    <col min="2313" max="2313" width="10.28515625" style="23" customWidth="1"/>
    <col min="2314" max="2319" width="10.140625" style="23"/>
    <col min="2320" max="2320" width="13.7109375" style="23" bestFit="1" customWidth="1"/>
    <col min="2321" max="2560" width="10.140625" style="23"/>
    <col min="2561" max="2561" width="3.85546875" style="23" customWidth="1"/>
    <col min="2562" max="2562" width="34.5703125" style="23" customWidth="1"/>
    <col min="2563" max="2563" width="16.42578125" style="23" customWidth="1"/>
    <col min="2564" max="2564" width="11.28515625" style="23" customWidth="1"/>
    <col min="2565" max="2565" width="12.140625" style="23" customWidth="1"/>
    <col min="2566" max="2566" width="10.42578125" style="23" customWidth="1"/>
    <col min="2567" max="2568" width="10.7109375" style="23" customWidth="1"/>
    <col min="2569" max="2569" width="10.28515625" style="23" customWidth="1"/>
    <col min="2570" max="2575" width="10.140625" style="23"/>
    <col min="2576" max="2576" width="13.7109375" style="23" bestFit="1" customWidth="1"/>
    <col min="2577" max="2816" width="10.140625" style="23"/>
    <col min="2817" max="2817" width="3.85546875" style="23" customWidth="1"/>
    <col min="2818" max="2818" width="34.5703125" style="23" customWidth="1"/>
    <col min="2819" max="2819" width="16.42578125" style="23" customWidth="1"/>
    <col min="2820" max="2820" width="11.28515625" style="23" customWidth="1"/>
    <col min="2821" max="2821" width="12.140625" style="23" customWidth="1"/>
    <col min="2822" max="2822" width="10.42578125" style="23" customWidth="1"/>
    <col min="2823" max="2824" width="10.7109375" style="23" customWidth="1"/>
    <col min="2825" max="2825" width="10.28515625" style="23" customWidth="1"/>
    <col min="2826" max="2831" width="10.140625" style="23"/>
    <col min="2832" max="2832" width="13.7109375" style="23" bestFit="1" customWidth="1"/>
    <col min="2833" max="3072" width="10.140625" style="23"/>
    <col min="3073" max="3073" width="3.85546875" style="23" customWidth="1"/>
    <col min="3074" max="3074" width="34.5703125" style="23" customWidth="1"/>
    <col min="3075" max="3075" width="16.42578125" style="23" customWidth="1"/>
    <col min="3076" max="3076" width="11.28515625" style="23" customWidth="1"/>
    <col min="3077" max="3077" width="12.140625" style="23" customWidth="1"/>
    <col min="3078" max="3078" width="10.42578125" style="23" customWidth="1"/>
    <col min="3079" max="3080" width="10.7109375" style="23" customWidth="1"/>
    <col min="3081" max="3081" width="10.28515625" style="23" customWidth="1"/>
    <col min="3082" max="3087" width="10.140625" style="23"/>
    <col min="3088" max="3088" width="13.7109375" style="23" bestFit="1" customWidth="1"/>
    <col min="3089" max="3328" width="10.140625" style="23"/>
    <col min="3329" max="3329" width="3.85546875" style="23" customWidth="1"/>
    <col min="3330" max="3330" width="34.5703125" style="23" customWidth="1"/>
    <col min="3331" max="3331" width="16.42578125" style="23" customWidth="1"/>
    <col min="3332" max="3332" width="11.28515625" style="23" customWidth="1"/>
    <col min="3333" max="3333" width="12.140625" style="23" customWidth="1"/>
    <col min="3334" max="3334" width="10.42578125" style="23" customWidth="1"/>
    <col min="3335" max="3336" width="10.7109375" style="23" customWidth="1"/>
    <col min="3337" max="3337" width="10.28515625" style="23" customWidth="1"/>
    <col min="3338" max="3343" width="10.140625" style="23"/>
    <col min="3344" max="3344" width="13.7109375" style="23" bestFit="1" customWidth="1"/>
    <col min="3345" max="3584" width="10.140625" style="23"/>
    <col min="3585" max="3585" width="3.85546875" style="23" customWidth="1"/>
    <col min="3586" max="3586" width="34.5703125" style="23" customWidth="1"/>
    <col min="3587" max="3587" width="16.42578125" style="23" customWidth="1"/>
    <col min="3588" max="3588" width="11.28515625" style="23" customWidth="1"/>
    <col min="3589" max="3589" width="12.140625" style="23" customWidth="1"/>
    <col min="3590" max="3590" width="10.42578125" style="23" customWidth="1"/>
    <col min="3591" max="3592" width="10.7109375" style="23" customWidth="1"/>
    <col min="3593" max="3593" width="10.28515625" style="23" customWidth="1"/>
    <col min="3594" max="3599" width="10.140625" style="23"/>
    <col min="3600" max="3600" width="13.7109375" style="23" bestFit="1" customWidth="1"/>
    <col min="3601" max="3840" width="10.140625" style="23"/>
    <col min="3841" max="3841" width="3.85546875" style="23" customWidth="1"/>
    <col min="3842" max="3842" width="34.5703125" style="23" customWidth="1"/>
    <col min="3843" max="3843" width="16.42578125" style="23" customWidth="1"/>
    <col min="3844" max="3844" width="11.28515625" style="23" customWidth="1"/>
    <col min="3845" max="3845" width="12.140625" style="23" customWidth="1"/>
    <col min="3846" max="3846" width="10.42578125" style="23" customWidth="1"/>
    <col min="3847" max="3848" width="10.7109375" style="23" customWidth="1"/>
    <col min="3849" max="3849" width="10.28515625" style="23" customWidth="1"/>
    <col min="3850" max="3855" width="10.140625" style="23"/>
    <col min="3856" max="3856" width="13.7109375" style="23" bestFit="1" customWidth="1"/>
    <col min="3857" max="4096" width="10.140625" style="23"/>
    <col min="4097" max="4097" width="3.85546875" style="23" customWidth="1"/>
    <col min="4098" max="4098" width="34.5703125" style="23" customWidth="1"/>
    <col min="4099" max="4099" width="16.42578125" style="23" customWidth="1"/>
    <col min="4100" max="4100" width="11.28515625" style="23" customWidth="1"/>
    <col min="4101" max="4101" width="12.140625" style="23" customWidth="1"/>
    <col min="4102" max="4102" width="10.42578125" style="23" customWidth="1"/>
    <col min="4103" max="4104" width="10.7109375" style="23" customWidth="1"/>
    <col min="4105" max="4105" width="10.28515625" style="23" customWidth="1"/>
    <col min="4106" max="4111" width="10.140625" style="23"/>
    <col min="4112" max="4112" width="13.7109375" style="23" bestFit="1" customWidth="1"/>
    <col min="4113" max="4352" width="10.140625" style="23"/>
    <col min="4353" max="4353" width="3.85546875" style="23" customWidth="1"/>
    <col min="4354" max="4354" width="34.5703125" style="23" customWidth="1"/>
    <col min="4355" max="4355" width="16.42578125" style="23" customWidth="1"/>
    <col min="4356" max="4356" width="11.28515625" style="23" customWidth="1"/>
    <col min="4357" max="4357" width="12.140625" style="23" customWidth="1"/>
    <col min="4358" max="4358" width="10.42578125" style="23" customWidth="1"/>
    <col min="4359" max="4360" width="10.7109375" style="23" customWidth="1"/>
    <col min="4361" max="4361" width="10.28515625" style="23" customWidth="1"/>
    <col min="4362" max="4367" width="10.140625" style="23"/>
    <col min="4368" max="4368" width="13.7109375" style="23" bestFit="1" customWidth="1"/>
    <col min="4369" max="4608" width="10.140625" style="23"/>
    <col min="4609" max="4609" width="3.85546875" style="23" customWidth="1"/>
    <col min="4610" max="4610" width="34.5703125" style="23" customWidth="1"/>
    <col min="4611" max="4611" width="16.42578125" style="23" customWidth="1"/>
    <col min="4612" max="4612" width="11.28515625" style="23" customWidth="1"/>
    <col min="4613" max="4613" width="12.140625" style="23" customWidth="1"/>
    <col min="4614" max="4614" width="10.42578125" style="23" customWidth="1"/>
    <col min="4615" max="4616" width="10.7109375" style="23" customWidth="1"/>
    <col min="4617" max="4617" width="10.28515625" style="23" customWidth="1"/>
    <col min="4618" max="4623" width="10.140625" style="23"/>
    <col min="4624" max="4624" width="13.7109375" style="23" bestFit="1" customWidth="1"/>
    <col min="4625" max="4864" width="10.140625" style="23"/>
    <col min="4865" max="4865" width="3.85546875" style="23" customWidth="1"/>
    <col min="4866" max="4866" width="34.5703125" style="23" customWidth="1"/>
    <col min="4867" max="4867" width="16.42578125" style="23" customWidth="1"/>
    <col min="4868" max="4868" width="11.28515625" style="23" customWidth="1"/>
    <col min="4869" max="4869" width="12.140625" style="23" customWidth="1"/>
    <col min="4870" max="4870" width="10.42578125" style="23" customWidth="1"/>
    <col min="4871" max="4872" width="10.7109375" style="23" customWidth="1"/>
    <col min="4873" max="4873" width="10.28515625" style="23" customWidth="1"/>
    <col min="4874" max="4879" width="10.140625" style="23"/>
    <col min="4880" max="4880" width="13.7109375" style="23" bestFit="1" customWidth="1"/>
    <col min="4881" max="5120" width="10.140625" style="23"/>
    <col min="5121" max="5121" width="3.85546875" style="23" customWidth="1"/>
    <col min="5122" max="5122" width="34.5703125" style="23" customWidth="1"/>
    <col min="5123" max="5123" width="16.42578125" style="23" customWidth="1"/>
    <col min="5124" max="5124" width="11.28515625" style="23" customWidth="1"/>
    <col min="5125" max="5125" width="12.140625" style="23" customWidth="1"/>
    <col min="5126" max="5126" width="10.42578125" style="23" customWidth="1"/>
    <col min="5127" max="5128" width="10.7109375" style="23" customWidth="1"/>
    <col min="5129" max="5129" width="10.28515625" style="23" customWidth="1"/>
    <col min="5130" max="5135" width="10.140625" style="23"/>
    <col min="5136" max="5136" width="13.7109375" style="23" bestFit="1" customWidth="1"/>
    <col min="5137" max="5376" width="10.140625" style="23"/>
    <col min="5377" max="5377" width="3.85546875" style="23" customWidth="1"/>
    <col min="5378" max="5378" width="34.5703125" style="23" customWidth="1"/>
    <col min="5379" max="5379" width="16.42578125" style="23" customWidth="1"/>
    <col min="5380" max="5380" width="11.28515625" style="23" customWidth="1"/>
    <col min="5381" max="5381" width="12.140625" style="23" customWidth="1"/>
    <col min="5382" max="5382" width="10.42578125" style="23" customWidth="1"/>
    <col min="5383" max="5384" width="10.7109375" style="23" customWidth="1"/>
    <col min="5385" max="5385" width="10.28515625" style="23" customWidth="1"/>
    <col min="5386" max="5391" width="10.140625" style="23"/>
    <col min="5392" max="5392" width="13.7109375" style="23" bestFit="1" customWidth="1"/>
    <col min="5393" max="5632" width="10.140625" style="23"/>
    <col min="5633" max="5633" width="3.85546875" style="23" customWidth="1"/>
    <col min="5634" max="5634" width="34.5703125" style="23" customWidth="1"/>
    <col min="5635" max="5635" width="16.42578125" style="23" customWidth="1"/>
    <col min="5636" max="5636" width="11.28515625" style="23" customWidth="1"/>
    <col min="5637" max="5637" width="12.140625" style="23" customWidth="1"/>
    <col min="5638" max="5638" width="10.42578125" style="23" customWidth="1"/>
    <col min="5639" max="5640" width="10.7109375" style="23" customWidth="1"/>
    <col min="5641" max="5641" width="10.28515625" style="23" customWidth="1"/>
    <col min="5642" max="5647" width="10.140625" style="23"/>
    <col min="5648" max="5648" width="13.7109375" style="23" bestFit="1" customWidth="1"/>
    <col min="5649" max="5888" width="10.140625" style="23"/>
    <col min="5889" max="5889" width="3.85546875" style="23" customWidth="1"/>
    <col min="5890" max="5890" width="34.5703125" style="23" customWidth="1"/>
    <col min="5891" max="5891" width="16.42578125" style="23" customWidth="1"/>
    <col min="5892" max="5892" width="11.28515625" style="23" customWidth="1"/>
    <col min="5893" max="5893" width="12.140625" style="23" customWidth="1"/>
    <col min="5894" max="5894" width="10.42578125" style="23" customWidth="1"/>
    <col min="5895" max="5896" width="10.7109375" style="23" customWidth="1"/>
    <col min="5897" max="5897" width="10.28515625" style="23" customWidth="1"/>
    <col min="5898" max="5903" width="10.140625" style="23"/>
    <col min="5904" max="5904" width="13.7109375" style="23" bestFit="1" customWidth="1"/>
    <col min="5905" max="6144" width="10.140625" style="23"/>
    <col min="6145" max="6145" width="3.85546875" style="23" customWidth="1"/>
    <col min="6146" max="6146" width="34.5703125" style="23" customWidth="1"/>
    <col min="6147" max="6147" width="16.42578125" style="23" customWidth="1"/>
    <col min="6148" max="6148" width="11.28515625" style="23" customWidth="1"/>
    <col min="6149" max="6149" width="12.140625" style="23" customWidth="1"/>
    <col min="6150" max="6150" width="10.42578125" style="23" customWidth="1"/>
    <col min="6151" max="6152" width="10.7109375" style="23" customWidth="1"/>
    <col min="6153" max="6153" width="10.28515625" style="23" customWidth="1"/>
    <col min="6154" max="6159" width="10.140625" style="23"/>
    <col min="6160" max="6160" width="13.7109375" style="23" bestFit="1" customWidth="1"/>
    <col min="6161" max="6400" width="10.140625" style="23"/>
    <col min="6401" max="6401" width="3.85546875" style="23" customWidth="1"/>
    <col min="6402" max="6402" width="34.5703125" style="23" customWidth="1"/>
    <col min="6403" max="6403" width="16.42578125" style="23" customWidth="1"/>
    <col min="6404" max="6404" width="11.28515625" style="23" customWidth="1"/>
    <col min="6405" max="6405" width="12.140625" style="23" customWidth="1"/>
    <col min="6406" max="6406" width="10.42578125" style="23" customWidth="1"/>
    <col min="6407" max="6408" width="10.7109375" style="23" customWidth="1"/>
    <col min="6409" max="6409" width="10.28515625" style="23" customWidth="1"/>
    <col min="6410" max="6415" width="10.140625" style="23"/>
    <col min="6416" max="6416" width="13.7109375" style="23" bestFit="1" customWidth="1"/>
    <col min="6417" max="6656" width="10.140625" style="23"/>
    <col min="6657" max="6657" width="3.85546875" style="23" customWidth="1"/>
    <col min="6658" max="6658" width="34.5703125" style="23" customWidth="1"/>
    <col min="6659" max="6659" width="16.42578125" style="23" customWidth="1"/>
    <col min="6660" max="6660" width="11.28515625" style="23" customWidth="1"/>
    <col min="6661" max="6661" width="12.140625" style="23" customWidth="1"/>
    <col min="6662" max="6662" width="10.42578125" style="23" customWidth="1"/>
    <col min="6663" max="6664" width="10.7109375" style="23" customWidth="1"/>
    <col min="6665" max="6665" width="10.28515625" style="23" customWidth="1"/>
    <col min="6666" max="6671" width="10.140625" style="23"/>
    <col min="6672" max="6672" width="13.7109375" style="23" bestFit="1" customWidth="1"/>
    <col min="6673" max="6912" width="10.140625" style="23"/>
    <col min="6913" max="6913" width="3.85546875" style="23" customWidth="1"/>
    <col min="6914" max="6914" width="34.5703125" style="23" customWidth="1"/>
    <col min="6915" max="6915" width="16.42578125" style="23" customWidth="1"/>
    <col min="6916" max="6916" width="11.28515625" style="23" customWidth="1"/>
    <col min="6917" max="6917" width="12.140625" style="23" customWidth="1"/>
    <col min="6918" max="6918" width="10.42578125" style="23" customWidth="1"/>
    <col min="6919" max="6920" width="10.7109375" style="23" customWidth="1"/>
    <col min="6921" max="6921" width="10.28515625" style="23" customWidth="1"/>
    <col min="6922" max="6927" width="10.140625" style="23"/>
    <col min="6928" max="6928" width="13.7109375" style="23" bestFit="1" customWidth="1"/>
    <col min="6929" max="7168" width="10.140625" style="23"/>
    <col min="7169" max="7169" width="3.85546875" style="23" customWidth="1"/>
    <col min="7170" max="7170" width="34.5703125" style="23" customWidth="1"/>
    <col min="7171" max="7171" width="16.42578125" style="23" customWidth="1"/>
    <col min="7172" max="7172" width="11.28515625" style="23" customWidth="1"/>
    <col min="7173" max="7173" width="12.140625" style="23" customWidth="1"/>
    <col min="7174" max="7174" width="10.42578125" style="23" customWidth="1"/>
    <col min="7175" max="7176" width="10.7109375" style="23" customWidth="1"/>
    <col min="7177" max="7177" width="10.28515625" style="23" customWidth="1"/>
    <col min="7178" max="7183" width="10.140625" style="23"/>
    <col min="7184" max="7184" width="13.7109375" style="23" bestFit="1" customWidth="1"/>
    <col min="7185" max="7424" width="10.140625" style="23"/>
    <col min="7425" max="7425" width="3.85546875" style="23" customWidth="1"/>
    <col min="7426" max="7426" width="34.5703125" style="23" customWidth="1"/>
    <col min="7427" max="7427" width="16.42578125" style="23" customWidth="1"/>
    <col min="7428" max="7428" width="11.28515625" style="23" customWidth="1"/>
    <col min="7429" max="7429" width="12.140625" style="23" customWidth="1"/>
    <col min="7430" max="7430" width="10.42578125" style="23" customWidth="1"/>
    <col min="7431" max="7432" width="10.7109375" style="23" customWidth="1"/>
    <col min="7433" max="7433" width="10.28515625" style="23" customWidth="1"/>
    <col min="7434" max="7439" width="10.140625" style="23"/>
    <col min="7440" max="7440" width="13.7109375" style="23" bestFit="1" customWidth="1"/>
    <col min="7441" max="7680" width="10.140625" style="23"/>
    <col min="7681" max="7681" width="3.85546875" style="23" customWidth="1"/>
    <col min="7682" max="7682" width="34.5703125" style="23" customWidth="1"/>
    <col min="7683" max="7683" width="16.42578125" style="23" customWidth="1"/>
    <col min="7684" max="7684" width="11.28515625" style="23" customWidth="1"/>
    <col min="7685" max="7685" width="12.140625" style="23" customWidth="1"/>
    <col min="7686" max="7686" width="10.42578125" style="23" customWidth="1"/>
    <col min="7687" max="7688" width="10.7109375" style="23" customWidth="1"/>
    <col min="7689" max="7689" width="10.28515625" style="23" customWidth="1"/>
    <col min="7690" max="7695" width="10.140625" style="23"/>
    <col min="7696" max="7696" width="13.7109375" style="23" bestFit="1" customWidth="1"/>
    <col min="7697" max="7936" width="10.140625" style="23"/>
    <col min="7937" max="7937" width="3.85546875" style="23" customWidth="1"/>
    <col min="7938" max="7938" width="34.5703125" style="23" customWidth="1"/>
    <col min="7939" max="7939" width="16.42578125" style="23" customWidth="1"/>
    <col min="7940" max="7940" width="11.28515625" style="23" customWidth="1"/>
    <col min="7941" max="7941" width="12.140625" style="23" customWidth="1"/>
    <col min="7942" max="7942" width="10.42578125" style="23" customWidth="1"/>
    <col min="7943" max="7944" width="10.7109375" style="23" customWidth="1"/>
    <col min="7945" max="7945" width="10.28515625" style="23" customWidth="1"/>
    <col min="7946" max="7951" width="10.140625" style="23"/>
    <col min="7952" max="7952" width="13.7109375" style="23" bestFit="1" customWidth="1"/>
    <col min="7953" max="8192" width="10.140625" style="23"/>
    <col min="8193" max="8193" width="3.85546875" style="23" customWidth="1"/>
    <col min="8194" max="8194" width="34.5703125" style="23" customWidth="1"/>
    <col min="8195" max="8195" width="16.42578125" style="23" customWidth="1"/>
    <col min="8196" max="8196" width="11.28515625" style="23" customWidth="1"/>
    <col min="8197" max="8197" width="12.140625" style="23" customWidth="1"/>
    <col min="8198" max="8198" width="10.42578125" style="23" customWidth="1"/>
    <col min="8199" max="8200" width="10.7109375" style="23" customWidth="1"/>
    <col min="8201" max="8201" width="10.28515625" style="23" customWidth="1"/>
    <col min="8202" max="8207" width="10.140625" style="23"/>
    <col min="8208" max="8208" width="13.7109375" style="23" bestFit="1" customWidth="1"/>
    <col min="8209" max="8448" width="10.140625" style="23"/>
    <col min="8449" max="8449" width="3.85546875" style="23" customWidth="1"/>
    <col min="8450" max="8450" width="34.5703125" style="23" customWidth="1"/>
    <col min="8451" max="8451" width="16.42578125" style="23" customWidth="1"/>
    <col min="8452" max="8452" width="11.28515625" style="23" customWidth="1"/>
    <col min="8453" max="8453" width="12.140625" style="23" customWidth="1"/>
    <col min="8454" max="8454" width="10.42578125" style="23" customWidth="1"/>
    <col min="8455" max="8456" width="10.7109375" style="23" customWidth="1"/>
    <col min="8457" max="8457" width="10.28515625" style="23" customWidth="1"/>
    <col min="8458" max="8463" width="10.140625" style="23"/>
    <col min="8464" max="8464" width="13.7109375" style="23" bestFit="1" customWidth="1"/>
    <col min="8465" max="8704" width="10.140625" style="23"/>
    <col min="8705" max="8705" width="3.85546875" style="23" customWidth="1"/>
    <col min="8706" max="8706" width="34.5703125" style="23" customWidth="1"/>
    <col min="8707" max="8707" width="16.42578125" style="23" customWidth="1"/>
    <col min="8708" max="8708" width="11.28515625" style="23" customWidth="1"/>
    <col min="8709" max="8709" width="12.140625" style="23" customWidth="1"/>
    <col min="8710" max="8710" width="10.42578125" style="23" customWidth="1"/>
    <col min="8711" max="8712" width="10.7109375" style="23" customWidth="1"/>
    <col min="8713" max="8713" width="10.28515625" style="23" customWidth="1"/>
    <col min="8714" max="8719" width="10.140625" style="23"/>
    <col min="8720" max="8720" width="13.7109375" style="23" bestFit="1" customWidth="1"/>
    <col min="8721" max="8960" width="10.140625" style="23"/>
    <col min="8961" max="8961" width="3.85546875" style="23" customWidth="1"/>
    <col min="8962" max="8962" width="34.5703125" style="23" customWidth="1"/>
    <col min="8963" max="8963" width="16.42578125" style="23" customWidth="1"/>
    <col min="8964" max="8964" width="11.28515625" style="23" customWidth="1"/>
    <col min="8965" max="8965" width="12.140625" style="23" customWidth="1"/>
    <col min="8966" max="8966" width="10.42578125" style="23" customWidth="1"/>
    <col min="8967" max="8968" width="10.7109375" style="23" customWidth="1"/>
    <col min="8969" max="8969" width="10.28515625" style="23" customWidth="1"/>
    <col min="8970" max="8975" width="10.140625" style="23"/>
    <col min="8976" max="8976" width="13.7109375" style="23" bestFit="1" customWidth="1"/>
    <col min="8977" max="9216" width="10.140625" style="23"/>
    <col min="9217" max="9217" width="3.85546875" style="23" customWidth="1"/>
    <col min="9218" max="9218" width="34.5703125" style="23" customWidth="1"/>
    <col min="9219" max="9219" width="16.42578125" style="23" customWidth="1"/>
    <col min="9220" max="9220" width="11.28515625" style="23" customWidth="1"/>
    <col min="9221" max="9221" width="12.140625" style="23" customWidth="1"/>
    <col min="9222" max="9222" width="10.42578125" style="23" customWidth="1"/>
    <col min="9223" max="9224" width="10.7109375" style="23" customWidth="1"/>
    <col min="9225" max="9225" width="10.28515625" style="23" customWidth="1"/>
    <col min="9226" max="9231" width="10.140625" style="23"/>
    <col min="9232" max="9232" width="13.7109375" style="23" bestFit="1" customWidth="1"/>
    <col min="9233" max="9472" width="10.140625" style="23"/>
    <col min="9473" max="9473" width="3.85546875" style="23" customWidth="1"/>
    <col min="9474" max="9474" width="34.5703125" style="23" customWidth="1"/>
    <col min="9475" max="9475" width="16.42578125" style="23" customWidth="1"/>
    <col min="9476" max="9476" width="11.28515625" style="23" customWidth="1"/>
    <col min="9477" max="9477" width="12.140625" style="23" customWidth="1"/>
    <col min="9478" max="9478" width="10.42578125" style="23" customWidth="1"/>
    <col min="9479" max="9480" width="10.7109375" style="23" customWidth="1"/>
    <col min="9481" max="9481" width="10.28515625" style="23" customWidth="1"/>
    <col min="9482" max="9487" width="10.140625" style="23"/>
    <col min="9488" max="9488" width="13.7109375" style="23" bestFit="1" customWidth="1"/>
    <col min="9489" max="9728" width="10.140625" style="23"/>
    <col min="9729" max="9729" width="3.85546875" style="23" customWidth="1"/>
    <col min="9730" max="9730" width="34.5703125" style="23" customWidth="1"/>
    <col min="9731" max="9731" width="16.42578125" style="23" customWidth="1"/>
    <col min="9732" max="9732" width="11.28515625" style="23" customWidth="1"/>
    <col min="9733" max="9733" width="12.140625" style="23" customWidth="1"/>
    <col min="9734" max="9734" width="10.42578125" style="23" customWidth="1"/>
    <col min="9735" max="9736" width="10.7109375" style="23" customWidth="1"/>
    <col min="9737" max="9737" width="10.28515625" style="23" customWidth="1"/>
    <col min="9738" max="9743" width="10.140625" style="23"/>
    <col min="9744" max="9744" width="13.7109375" style="23" bestFit="1" customWidth="1"/>
    <col min="9745" max="9984" width="10.140625" style="23"/>
    <col min="9985" max="9985" width="3.85546875" style="23" customWidth="1"/>
    <col min="9986" max="9986" width="34.5703125" style="23" customWidth="1"/>
    <col min="9987" max="9987" width="16.42578125" style="23" customWidth="1"/>
    <col min="9988" max="9988" width="11.28515625" style="23" customWidth="1"/>
    <col min="9989" max="9989" width="12.140625" style="23" customWidth="1"/>
    <col min="9990" max="9990" width="10.42578125" style="23" customWidth="1"/>
    <col min="9991" max="9992" width="10.7109375" style="23" customWidth="1"/>
    <col min="9993" max="9993" width="10.28515625" style="23" customWidth="1"/>
    <col min="9994" max="9999" width="10.140625" style="23"/>
    <col min="10000" max="10000" width="13.7109375" style="23" bestFit="1" customWidth="1"/>
    <col min="10001" max="10240" width="10.140625" style="23"/>
    <col min="10241" max="10241" width="3.85546875" style="23" customWidth="1"/>
    <col min="10242" max="10242" width="34.5703125" style="23" customWidth="1"/>
    <col min="10243" max="10243" width="16.42578125" style="23" customWidth="1"/>
    <col min="10244" max="10244" width="11.28515625" style="23" customWidth="1"/>
    <col min="10245" max="10245" width="12.140625" style="23" customWidth="1"/>
    <col min="10246" max="10246" width="10.42578125" style="23" customWidth="1"/>
    <col min="10247" max="10248" width="10.7109375" style="23" customWidth="1"/>
    <col min="10249" max="10249" width="10.28515625" style="23" customWidth="1"/>
    <col min="10250" max="10255" width="10.140625" style="23"/>
    <col min="10256" max="10256" width="13.7109375" style="23" bestFit="1" customWidth="1"/>
    <col min="10257" max="10496" width="10.140625" style="23"/>
    <col min="10497" max="10497" width="3.85546875" style="23" customWidth="1"/>
    <col min="10498" max="10498" width="34.5703125" style="23" customWidth="1"/>
    <col min="10499" max="10499" width="16.42578125" style="23" customWidth="1"/>
    <col min="10500" max="10500" width="11.28515625" style="23" customWidth="1"/>
    <col min="10501" max="10501" width="12.140625" style="23" customWidth="1"/>
    <col min="10502" max="10502" width="10.42578125" style="23" customWidth="1"/>
    <col min="10503" max="10504" width="10.7109375" style="23" customWidth="1"/>
    <col min="10505" max="10505" width="10.28515625" style="23" customWidth="1"/>
    <col min="10506" max="10511" width="10.140625" style="23"/>
    <col min="10512" max="10512" width="13.7109375" style="23" bestFit="1" customWidth="1"/>
    <col min="10513" max="10752" width="10.140625" style="23"/>
    <col min="10753" max="10753" width="3.85546875" style="23" customWidth="1"/>
    <col min="10754" max="10754" width="34.5703125" style="23" customWidth="1"/>
    <col min="10755" max="10755" width="16.42578125" style="23" customWidth="1"/>
    <col min="10756" max="10756" width="11.28515625" style="23" customWidth="1"/>
    <col min="10757" max="10757" width="12.140625" style="23" customWidth="1"/>
    <col min="10758" max="10758" width="10.42578125" style="23" customWidth="1"/>
    <col min="10759" max="10760" width="10.7109375" style="23" customWidth="1"/>
    <col min="10761" max="10761" width="10.28515625" style="23" customWidth="1"/>
    <col min="10762" max="10767" width="10.140625" style="23"/>
    <col min="10768" max="10768" width="13.7109375" style="23" bestFit="1" customWidth="1"/>
    <col min="10769" max="11008" width="10.140625" style="23"/>
    <col min="11009" max="11009" width="3.85546875" style="23" customWidth="1"/>
    <col min="11010" max="11010" width="34.5703125" style="23" customWidth="1"/>
    <col min="11011" max="11011" width="16.42578125" style="23" customWidth="1"/>
    <col min="11012" max="11012" width="11.28515625" style="23" customWidth="1"/>
    <col min="11013" max="11013" width="12.140625" style="23" customWidth="1"/>
    <col min="11014" max="11014" width="10.42578125" style="23" customWidth="1"/>
    <col min="11015" max="11016" width="10.7109375" style="23" customWidth="1"/>
    <col min="11017" max="11017" width="10.28515625" style="23" customWidth="1"/>
    <col min="11018" max="11023" width="10.140625" style="23"/>
    <col min="11024" max="11024" width="13.7109375" style="23" bestFit="1" customWidth="1"/>
    <col min="11025" max="11264" width="10.140625" style="23"/>
    <col min="11265" max="11265" width="3.85546875" style="23" customWidth="1"/>
    <col min="11266" max="11266" width="34.5703125" style="23" customWidth="1"/>
    <col min="11267" max="11267" width="16.42578125" style="23" customWidth="1"/>
    <col min="11268" max="11268" width="11.28515625" style="23" customWidth="1"/>
    <col min="11269" max="11269" width="12.140625" style="23" customWidth="1"/>
    <col min="11270" max="11270" width="10.42578125" style="23" customWidth="1"/>
    <col min="11271" max="11272" width="10.7109375" style="23" customWidth="1"/>
    <col min="11273" max="11273" width="10.28515625" style="23" customWidth="1"/>
    <col min="11274" max="11279" width="10.140625" style="23"/>
    <col min="11280" max="11280" width="13.7109375" style="23" bestFit="1" customWidth="1"/>
    <col min="11281" max="11520" width="10.140625" style="23"/>
    <col min="11521" max="11521" width="3.85546875" style="23" customWidth="1"/>
    <col min="11522" max="11522" width="34.5703125" style="23" customWidth="1"/>
    <col min="11523" max="11523" width="16.42578125" style="23" customWidth="1"/>
    <col min="11524" max="11524" width="11.28515625" style="23" customWidth="1"/>
    <col min="11525" max="11525" width="12.140625" style="23" customWidth="1"/>
    <col min="11526" max="11526" width="10.42578125" style="23" customWidth="1"/>
    <col min="11527" max="11528" width="10.7109375" style="23" customWidth="1"/>
    <col min="11529" max="11529" width="10.28515625" style="23" customWidth="1"/>
    <col min="11530" max="11535" width="10.140625" style="23"/>
    <col min="11536" max="11536" width="13.7109375" style="23" bestFit="1" customWidth="1"/>
    <col min="11537" max="11776" width="10.140625" style="23"/>
    <col min="11777" max="11777" width="3.85546875" style="23" customWidth="1"/>
    <col min="11778" max="11778" width="34.5703125" style="23" customWidth="1"/>
    <col min="11779" max="11779" width="16.42578125" style="23" customWidth="1"/>
    <col min="11780" max="11780" width="11.28515625" style="23" customWidth="1"/>
    <col min="11781" max="11781" width="12.140625" style="23" customWidth="1"/>
    <col min="11782" max="11782" width="10.42578125" style="23" customWidth="1"/>
    <col min="11783" max="11784" width="10.7109375" style="23" customWidth="1"/>
    <col min="11785" max="11785" width="10.28515625" style="23" customWidth="1"/>
    <col min="11786" max="11791" width="10.140625" style="23"/>
    <col min="11792" max="11792" width="13.7109375" style="23" bestFit="1" customWidth="1"/>
    <col min="11793" max="12032" width="10.140625" style="23"/>
    <col min="12033" max="12033" width="3.85546875" style="23" customWidth="1"/>
    <col min="12034" max="12034" width="34.5703125" style="23" customWidth="1"/>
    <col min="12035" max="12035" width="16.42578125" style="23" customWidth="1"/>
    <col min="12036" max="12036" width="11.28515625" style="23" customWidth="1"/>
    <col min="12037" max="12037" width="12.140625" style="23" customWidth="1"/>
    <col min="12038" max="12038" width="10.42578125" style="23" customWidth="1"/>
    <col min="12039" max="12040" width="10.7109375" style="23" customWidth="1"/>
    <col min="12041" max="12041" width="10.28515625" style="23" customWidth="1"/>
    <col min="12042" max="12047" width="10.140625" style="23"/>
    <col min="12048" max="12048" width="13.7109375" style="23" bestFit="1" customWidth="1"/>
    <col min="12049" max="12288" width="10.140625" style="23"/>
    <col min="12289" max="12289" width="3.85546875" style="23" customWidth="1"/>
    <col min="12290" max="12290" width="34.5703125" style="23" customWidth="1"/>
    <col min="12291" max="12291" width="16.42578125" style="23" customWidth="1"/>
    <col min="12292" max="12292" width="11.28515625" style="23" customWidth="1"/>
    <col min="12293" max="12293" width="12.140625" style="23" customWidth="1"/>
    <col min="12294" max="12294" width="10.42578125" style="23" customWidth="1"/>
    <col min="12295" max="12296" width="10.7109375" style="23" customWidth="1"/>
    <col min="12297" max="12297" width="10.28515625" style="23" customWidth="1"/>
    <col min="12298" max="12303" width="10.140625" style="23"/>
    <col min="12304" max="12304" width="13.7109375" style="23" bestFit="1" customWidth="1"/>
    <col min="12305" max="12544" width="10.140625" style="23"/>
    <col min="12545" max="12545" width="3.85546875" style="23" customWidth="1"/>
    <col min="12546" max="12546" width="34.5703125" style="23" customWidth="1"/>
    <col min="12547" max="12547" width="16.42578125" style="23" customWidth="1"/>
    <col min="12548" max="12548" width="11.28515625" style="23" customWidth="1"/>
    <col min="12549" max="12549" width="12.140625" style="23" customWidth="1"/>
    <col min="12550" max="12550" width="10.42578125" style="23" customWidth="1"/>
    <col min="12551" max="12552" width="10.7109375" style="23" customWidth="1"/>
    <col min="12553" max="12553" width="10.28515625" style="23" customWidth="1"/>
    <col min="12554" max="12559" width="10.140625" style="23"/>
    <col min="12560" max="12560" width="13.7109375" style="23" bestFit="1" customWidth="1"/>
    <col min="12561" max="12800" width="10.140625" style="23"/>
    <col min="12801" max="12801" width="3.85546875" style="23" customWidth="1"/>
    <col min="12802" max="12802" width="34.5703125" style="23" customWidth="1"/>
    <col min="12803" max="12803" width="16.42578125" style="23" customWidth="1"/>
    <col min="12804" max="12804" width="11.28515625" style="23" customWidth="1"/>
    <col min="12805" max="12805" width="12.140625" style="23" customWidth="1"/>
    <col min="12806" max="12806" width="10.42578125" style="23" customWidth="1"/>
    <col min="12807" max="12808" width="10.7109375" style="23" customWidth="1"/>
    <col min="12809" max="12809" width="10.28515625" style="23" customWidth="1"/>
    <col min="12810" max="12815" width="10.140625" style="23"/>
    <col min="12816" max="12816" width="13.7109375" style="23" bestFit="1" customWidth="1"/>
    <col min="12817" max="13056" width="10.140625" style="23"/>
    <col min="13057" max="13057" width="3.85546875" style="23" customWidth="1"/>
    <col min="13058" max="13058" width="34.5703125" style="23" customWidth="1"/>
    <col min="13059" max="13059" width="16.42578125" style="23" customWidth="1"/>
    <col min="13060" max="13060" width="11.28515625" style="23" customWidth="1"/>
    <col min="13061" max="13061" width="12.140625" style="23" customWidth="1"/>
    <col min="13062" max="13062" width="10.42578125" style="23" customWidth="1"/>
    <col min="13063" max="13064" width="10.7109375" style="23" customWidth="1"/>
    <col min="13065" max="13065" width="10.28515625" style="23" customWidth="1"/>
    <col min="13066" max="13071" width="10.140625" style="23"/>
    <col min="13072" max="13072" width="13.7109375" style="23" bestFit="1" customWidth="1"/>
    <col min="13073" max="13312" width="10.140625" style="23"/>
    <col min="13313" max="13313" width="3.85546875" style="23" customWidth="1"/>
    <col min="13314" max="13314" width="34.5703125" style="23" customWidth="1"/>
    <col min="13315" max="13315" width="16.42578125" style="23" customWidth="1"/>
    <col min="13316" max="13316" width="11.28515625" style="23" customWidth="1"/>
    <col min="13317" max="13317" width="12.140625" style="23" customWidth="1"/>
    <col min="13318" max="13318" width="10.42578125" style="23" customWidth="1"/>
    <col min="13319" max="13320" width="10.7109375" style="23" customWidth="1"/>
    <col min="13321" max="13321" width="10.28515625" style="23" customWidth="1"/>
    <col min="13322" max="13327" width="10.140625" style="23"/>
    <col min="13328" max="13328" width="13.7109375" style="23" bestFit="1" customWidth="1"/>
    <col min="13329" max="13568" width="10.140625" style="23"/>
    <col min="13569" max="13569" width="3.85546875" style="23" customWidth="1"/>
    <col min="13570" max="13570" width="34.5703125" style="23" customWidth="1"/>
    <col min="13571" max="13571" width="16.42578125" style="23" customWidth="1"/>
    <col min="13572" max="13572" width="11.28515625" style="23" customWidth="1"/>
    <col min="13573" max="13573" width="12.140625" style="23" customWidth="1"/>
    <col min="13574" max="13574" width="10.42578125" style="23" customWidth="1"/>
    <col min="13575" max="13576" width="10.7109375" style="23" customWidth="1"/>
    <col min="13577" max="13577" width="10.28515625" style="23" customWidth="1"/>
    <col min="13578" max="13583" width="10.140625" style="23"/>
    <col min="13584" max="13584" width="13.7109375" style="23" bestFit="1" customWidth="1"/>
    <col min="13585" max="13824" width="10.140625" style="23"/>
    <col min="13825" max="13825" width="3.85546875" style="23" customWidth="1"/>
    <col min="13826" max="13826" width="34.5703125" style="23" customWidth="1"/>
    <col min="13827" max="13827" width="16.42578125" style="23" customWidth="1"/>
    <col min="13828" max="13828" width="11.28515625" style="23" customWidth="1"/>
    <col min="13829" max="13829" width="12.140625" style="23" customWidth="1"/>
    <col min="13830" max="13830" width="10.42578125" style="23" customWidth="1"/>
    <col min="13831" max="13832" width="10.7109375" style="23" customWidth="1"/>
    <col min="13833" max="13833" width="10.28515625" style="23" customWidth="1"/>
    <col min="13834" max="13839" width="10.140625" style="23"/>
    <col min="13840" max="13840" width="13.7109375" style="23" bestFit="1" customWidth="1"/>
    <col min="13841" max="14080" width="10.140625" style="23"/>
    <col min="14081" max="14081" width="3.85546875" style="23" customWidth="1"/>
    <col min="14082" max="14082" width="34.5703125" style="23" customWidth="1"/>
    <col min="14083" max="14083" width="16.42578125" style="23" customWidth="1"/>
    <col min="14084" max="14084" width="11.28515625" style="23" customWidth="1"/>
    <col min="14085" max="14085" width="12.140625" style="23" customWidth="1"/>
    <col min="14086" max="14086" width="10.42578125" style="23" customWidth="1"/>
    <col min="14087" max="14088" width="10.7109375" style="23" customWidth="1"/>
    <col min="14089" max="14089" width="10.28515625" style="23" customWidth="1"/>
    <col min="14090" max="14095" width="10.140625" style="23"/>
    <col min="14096" max="14096" width="13.7109375" style="23" bestFit="1" customWidth="1"/>
    <col min="14097" max="14336" width="10.140625" style="23"/>
    <col min="14337" max="14337" width="3.85546875" style="23" customWidth="1"/>
    <col min="14338" max="14338" width="34.5703125" style="23" customWidth="1"/>
    <col min="14339" max="14339" width="16.42578125" style="23" customWidth="1"/>
    <col min="14340" max="14340" width="11.28515625" style="23" customWidth="1"/>
    <col min="14341" max="14341" width="12.140625" style="23" customWidth="1"/>
    <col min="14342" max="14342" width="10.42578125" style="23" customWidth="1"/>
    <col min="14343" max="14344" width="10.7109375" style="23" customWidth="1"/>
    <col min="14345" max="14345" width="10.28515625" style="23" customWidth="1"/>
    <col min="14346" max="14351" width="10.140625" style="23"/>
    <col min="14352" max="14352" width="13.7109375" style="23" bestFit="1" customWidth="1"/>
    <col min="14353" max="14592" width="10.140625" style="23"/>
    <col min="14593" max="14593" width="3.85546875" style="23" customWidth="1"/>
    <col min="14594" max="14594" width="34.5703125" style="23" customWidth="1"/>
    <col min="14595" max="14595" width="16.42578125" style="23" customWidth="1"/>
    <col min="14596" max="14596" width="11.28515625" style="23" customWidth="1"/>
    <col min="14597" max="14597" width="12.140625" style="23" customWidth="1"/>
    <col min="14598" max="14598" width="10.42578125" style="23" customWidth="1"/>
    <col min="14599" max="14600" width="10.7109375" style="23" customWidth="1"/>
    <col min="14601" max="14601" width="10.28515625" style="23" customWidth="1"/>
    <col min="14602" max="14607" width="10.140625" style="23"/>
    <col min="14608" max="14608" width="13.7109375" style="23" bestFit="1" customWidth="1"/>
    <col min="14609" max="14848" width="10.140625" style="23"/>
    <col min="14849" max="14849" width="3.85546875" style="23" customWidth="1"/>
    <col min="14850" max="14850" width="34.5703125" style="23" customWidth="1"/>
    <col min="14851" max="14851" width="16.42578125" style="23" customWidth="1"/>
    <col min="14852" max="14852" width="11.28515625" style="23" customWidth="1"/>
    <col min="14853" max="14853" width="12.140625" style="23" customWidth="1"/>
    <col min="14854" max="14854" width="10.42578125" style="23" customWidth="1"/>
    <col min="14855" max="14856" width="10.7109375" style="23" customWidth="1"/>
    <col min="14857" max="14857" width="10.28515625" style="23" customWidth="1"/>
    <col min="14858" max="14863" width="10.140625" style="23"/>
    <col min="14864" max="14864" width="13.7109375" style="23" bestFit="1" customWidth="1"/>
    <col min="14865" max="15104" width="10.140625" style="23"/>
    <col min="15105" max="15105" width="3.85546875" style="23" customWidth="1"/>
    <col min="15106" max="15106" width="34.5703125" style="23" customWidth="1"/>
    <col min="15107" max="15107" width="16.42578125" style="23" customWidth="1"/>
    <col min="15108" max="15108" width="11.28515625" style="23" customWidth="1"/>
    <col min="15109" max="15109" width="12.140625" style="23" customWidth="1"/>
    <col min="15110" max="15110" width="10.42578125" style="23" customWidth="1"/>
    <col min="15111" max="15112" width="10.7109375" style="23" customWidth="1"/>
    <col min="15113" max="15113" width="10.28515625" style="23" customWidth="1"/>
    <col min="15114" max="15119" width="10.140625" style="23"/>
    <col min="15120" max="15120" width="13.7109375" style="23" bestFit="1" customWidth="1"/>
    <col min="15121" max="15360" width="10.140625" style="23"/>
    <col min="15361" max="15361" width="3.85546875" style="23" customWidth="1"/>
    <col min="15362" max="15362" width="34.5703125" style="23" customWidth="1"/>
    <col min="15363" max="15363" width="16.42578125" style="23" customWidth="1"/>
    <col min="15364" max="15364" width="11.28515625" style="23" customWidth="1"/>
    <col min="15365" max="15365" width="12.140625" style="23" customWidth="1"/>
    <col min="15366" max="15366" width="10.42578125" style="23" customWidth="1"/>
    <col min="15367" max="15368" width="10.7109375" style="23" customWidth="1"/>
    <col min="15369" max="15369" width="10.28515625" style="23" customWidth="1"/>
    <col min="15370" max="15375" width="10.140625" style="23"/>
    <col min="15376" max="15376" width="13.7109375" style="23" bestFit="1" customWidth="1"/>
    <col min="15377" max="15616" width="10.140625" style="23"/>
    <col min="15617" max="15617" width="3.85546875" style="23" customWidth="1"/>
    <col min="15618" max="15618" width="34.5703125" style="23" customWidth="1"/>
    <col min="15619" max="15619" width="16.42578125" style="23" customWidth="1"/>
    <col min="15620" max="15620" width="11.28515625" style="23" customWidth="1"/>
    <col min="15621" max="15621" width="12.140625" style="23" customWidth="1"/>
    <col min="15622" max="15622" width="10.42578125" style="23" customWidth="1"/>
    <col min="15623" max="15624" width="10.7109375" style="23" customWidth="1"/>
    <col min="15625" max="15625" width="10.28515625" style="23" customWidth="1"/>
    <col min="15626" max="15631" width="10.140625" style="23"/>
    <col min="15632" max="15632" width="13.7109375" style="23" bestFit="1" customWidth="1"/>
    <col min="15633" max="15872" width="10.140625" style="23"/>
    <col min="15873" max="15873" width="3.85546875" style="23" customWidth="1"/>
    <col min="15874" max="15874" width="34.5703125" style="23" customWidth="1"/>
    <col min="15875" max="15875" width="16.42578125" style="23" customWidth="1"/>
    <col min="15876" max="15876" width="11.28515625" style="23" customWidth="1"/>
    <col min="15877" max="15877" width="12.140625" style="23" customWidth="1"/>
    <col min="15878" max="15878" width="10.42578125" style="23" customWidth="1"/>
    <col min="15879" max="15880" width="10.7109375" style="23" customWidth="1"/>
    <col min="15881" max="15881" width="10.28515625" style="23" customWidth="1"/>
    <col min="15882" max="15887" width="10.140625" style="23"/>
    <col min="15888" max="15888" width="13.7109375" style="23" bestFit="1" customWidth="1"/>
    <col min="15889" max="16128" width="10.140625" style="23"/>
    <col min="16129" max="16129" width="3.85546875" style="23" customWidth="1"/>
    <col min="16130" max="16130" width="34.5703125" style="23" customWidth="1"/>
    <col min="16131" max="16131" width="16.42578125" style="23" customWidth="1"/>
    <col min="16132" max="16132" width="11.28515625" style="23" customWidth="1"/>
    <col min="16133" max="16133" width="12.140625" style="23" customWidth="1"/>
    <col min="16134" max="16134" width="10.42578125" style="23" customWidth="1"/>
    <col min="16135" max="16136" width="10.7109375" style="23" customWidth="1"/>
    <col min="16137" max="16137" width="10.28515625" style="23" customWidth="1"/>
    <col min="16138" max="16143" width="10.140625" style="23"/>
    <col min="16144" max="16144" width="13.7109375" style="23" bestFit="1" customWidth="1"/>
    <col min="16145" max="16384" width="10.140625" style="23"/>
  </cols>
  <sheetData>
    <row r="1" spans="1:21" ht="20.100000000000001" customHeight="1">
      <c r="H1" s="23" t="s">
        <v>4069</v>
      </c>
    </row>
    <row r="2" spans="1:21" ht="20.100000000000001" customHeight="1" thickBot="1">
      <c r="B2" s="445"/>
      <c r="C2" s="446"/>
      <c r="D2" s="447"/>
      <c r="E2" s="446"/>
      <c r="F2" s="448"/>
      <c r="G2" s="445"/>
      <c r="I2" s="449"/>
    </row>
    <row r="3" spans="1:21" ht="17.649999999999999" customHeight="1">
      <c r="A3" s="76" t="s">
        <v>1686</v>
      </c>
      <c r="B3" s="151" t="s">
        <v>43</v>
      </c>
      <c r="C3" s="86" t="str">
        <f>BDI!C3</f>
        <v>Esporte, Cidadania e Desenvolvimento</v>
      </c>
      <c r="D3" s="152"/>
      <c r="E3" s="153"/>
      <c r="F3" s="154"/>
      <c r="G3" s="450"/>
      <c r="H3" s="156"/>
      <c r="I3" s="155"/>
      <c r="J3" s="156"/>
      <c r="K3" s="156"/>
      <c r="L3" s="156"/>
      <c r="M3" s="156"/>
      <c r="N3" s="156"/>
      <c r="O3" s="156"/>
      <c r="P3" s="156"/>
      <c r="Q3" s="156"/>
      <c r="R3" s="156"/>
      <c r="S3" s="156"/>
      <c r="T3" s="156"/>
      <c r="U3" s="157"/>
    </row>
    <row r="4" spans="1:21" ht="17.649999999999999" customHeight="1">
      <c r="A4" s="76" t="s">
        <v>1686</v>
      </c>
      <c r="B4" s="78" t="s">
        <v>1672</v>
      </c>
      <c r="C4" s="30" t="str">
        <f>BDI!C4</f>
        <v>Prefeitura Municipal de Coremas - PB</v>
      </c>
      <c r="D4" s="451"/>
      <c r="E4" s="452"/>
      <c r="F4" s="453"/>
      <c r="G4" s="454"/>
      <c r="H4" s="24"/>
      <c r="I4" s="455"/>
      <c r="J4" s="24"/>
      <c r="K4" s="24"/>
      <c r="L4" s="24"/>
      <c r="M4" s="24"/>
      <c r="N4" s="24"/>
      <c r="O4" s="24"/>
      <c r="P4" s="24"/>
      <c r="Q4" s="24"/>
      <c r="R4" s="24"/>
      <c r="S4" s="24"/>
      <c r="T4" s="24"/>
      <c r="U4" s="158"/>
    </row>
    <row r="5" spans="1:21" ht="17.649999999999999" customHeight="1">
      <c r="A5" s="76" t="s">
        <v>1686</v>
      </c>
      <c r="B5" s="79" t="s">
        <v>44</v>
      </c>
      <c r="C5" s="30" t="str">
        <f>BDI!C5</f>
        <v>Município de Coremas- PB</v>
      </c>
      <c r="D5" s="451"/>
      <c r="E5" s="452"/>
      <c r="F5" s="453"/>
      <c r="G5" s="454"/>
      <c r="H5" s="24"/>
      <c r="I5" s="455"/>
      <c r="J5" s="24"/>
      <c r="K5" s="24"/>
      <c r="L5" s="24"/>
      <c r="M5" s="24"/>
      <c r="N5" s="24"/>
      <c r="O5" s="24"/>
      <c r="P5" s="24"/>
      <c r="Q5" s="24"/>
      <c r="R5" s="24"/>
      <c r="S5" s="24"/>
      <c r="T5" s="24"/>
      <c r="U5" s="158"/>
    </row>
    <row r="6" spans="1:21" ht="17.649999999999999" customHeight="1">
      <c r="B6" s="78" t="s">
        <v>45</v>
      </c>
      <c r="C6" s="30" t="str">
        <f>BDI!C6</f>
        <v>RECURSOS GOVERNO DO ESTADO</v>
      </c>
      <c r="D6" s="451"/>
      <c r="E6" s="452"/>
      <c r="F6" s="453"/>
      <c r="G6" s="454"/>
      <c r="H6" s="24"/>
      <c r="I6" s="455"/>
      <c r="J6" s="24"/>
      <c r="K6" s="24"/>
      <c r="L6" s="24"/>
      <c r="M6" s="24"/>
      <c r="N6" s="24"/>
      <c r="O6" s="24"/>
      <c r="P6" s="24"/>
      <c r="Q6" s="24"/>
      <c r="R6" s="24"/>
      <c r="S6" s="24"/>
      <c r="T6" s="24"/>
      <c r="U6" s="158"/>
    </row>
    <row r="7" spans="1:21" ht="17.649999999999999" customHeight="1">
      <c r="B7" s="79" t="s">
        <v>2</v>
      </c>
      <c r="C7" s="30" t="str">
        <f>BDI!C7</f>
        <v>CONSTRUÇÃO DE QUADRA POLIESPORTIVA COM VESTIÁRIOS E BANHEIROS, NO MUNICÍPIO DE COREMAS/PB</v>
      </c>
      <c r="D7" s="451"/>
      <c r="E7" s="452"/>
      <c r="F7" s="453"/>
      <c r="G7" s="454"/>
      <c r="H7" s="24"/>
      <c r="I7" s="455"/>
      <c r="J7" s="24"/>
      <c r="K7" s="24"/>
      <c r="L7" s="24"/>
      <c r="M7" s="24"/>
      <c r="N7" s="24"/>
      <c r="O7" s="24"/>
      <c r="P7" s="24"/>
      <c r="Q7" s="24"/>
      <c r="R7" s="24"/>
      <c r="S7" s="24"/>
      <c r="T7" s="24"/>
      <c r="U7" s="158"/>
    </row>
    <row r="8" spans="1:21" ht="17.649999999999999" customHeight="1">
      <c r="A8" s="76" t="s">
        <v>1686</v>
      </c>
      <c r="B8" s="159" t="s">
        <v>49</v>
      </c>
      <c r="C8" s="30" t="str">
        <f>BDI!C8</f>
        <v>SINAPI PB - 06/2025</v>
      </c>
      <c r="D8" s="451"/>
      <c r="E8" s="452"/>
      <c r="F8" s="453"/>
      <c r="G8" s="454"/>
      <c r="H8" s="24"/>
      <c r="I8" s="455"/>
      <c r="J8" s="24"/>
      <c r="K8" s="24"/>
      <c r="L8" s="24"/>
      <c r="M8" s="24"/>
      <c r="N8" s="24"/>
      <c r="O8" s="24"/>
      <c r="P8" s="24"/>
      <c r="Q8" s="24"/>
      <c r="R8" s="24"/>
      <c r="S8" s="24"/>
      <c r="T8" s="24"/>
      <c r="U8" s="158"/>
    </row>
    <row r="9" spans="1:21" ht="17.649999999999999" customHeight="1">
      <c r="A9" s="76"/>
      <c r="B9" s="159"/>
      <c r="C9" s="31"/>
      <c r="D9" s="451"/>
      <c r="E9" s="452"/>
      <c r="F9" s="453"/>
      <c r="G9" s="454"/>
      <c r="H9" s="24"/>
      <c r="I9" s="455"/>
      <c r="J9" s="24"/>
      <c r="K9" s="24"/>
      <c r="L9" s="24"/>
      <c r="M9" s="24"/>
      <c r="N9" s="24"/>
      <c r="O9" s="24"/>
      <c r="P9" s="24"/>
      <c r="Q9" s="24"/>
      <c r="R9" s="24"/>
      <c r="S9" s="24"/>
      <c r="T9" s="24"/>
      <c r="U9" s="158"/>
    </row>
    <row r="10" spans="1:21" ht="17.649999999999999" customHeight="1">
      <c r="B10" s="683" t="s">
        <v>4072</v>
      </c>
      <c r="C10" s="684"/>
      <c r="D10" s="684"/>
      <c r="E10" s="684"/>
      <c r="F10" s="684"/>
      <c r="G10" s="684"/>
      <c r="H10" s="684"/>
      <c r="I10" s="684"/>
      <c r="J10" s="684"/>
      <c r="K10" s="684"/>
      <c r="L10" s="684"/>
      <c r="M10" s="684"/>
      <c r="N10" s="684"/>
      <c r="O10" s="684"/>
      <c r="P10" s="684"/>
      <c r="Q10" s="684"/>
      <c r="R10" s="684"/>
      <c r="S10" s="684"/>
      <c r="T10" s="684"/>
      <c r="U10" s="685"/>
    </row>
    <row r="11" spans="1:21" ht="17.649999999999999" customHeight="1">
      <c r="B11" s="160"/>
      <c r="C11" s="456"/>
      <c r="D11" s="456"/>
      <c r="E11" s="456"/>
      <c r="F11" s="456"/>
      <c r="G11" s="456"/>
      <c r="H11" s="456"/>
      <c r="I11" s="456"/>
      <c r="J11" s="456"/>
      <c r="K11" s="456"/>
      <c r="L11" s="456"/>
      <c r="M11" s="456"/>
      <c r="N11" s="456"/>
      <c r="O11" s="456"/>
      <c r="P11" s="456"/>
      <c r="Q11" s="456"/>
      <c r="R11" s="456"/>
      <c r="S11" s="456"/>
      <c r="T11" s="456"/>
      <c r="U11" s="161"/>
    </row>
    <row r="12" spans="1:21" ht="50.25" customHeight="1">
      <c r="B12" s="698" t="s">
        <v>51</v>
      </c>
      <c r="C12" s="699"/>
      <c r="D12" s="699" t="s">
        <v>75</v>
      </c>
      <c r="E12" s="699"/>
      <c r="F12" s="699"/>
      <c r="G12" s="689" t="s">
        <v>76</v>
      </c>
      <c r="H12" s="689"/>
      <c r="I12" s="689"/>
      <c r="J12" s="689" t="s">
        <v>71</v>
      </c>
      <c r="K12" s="689"/>
      <c r="L12" s="689"/>
      <c r="M12" s="689" t="s">
        <v>69</v>
      </c>
      <c r="N12" s="689"/>
      <c r="O12" s="689"/>
      <c r="P12" s="689" t="s">
        <v>77</v>
      </c>
      <c r="Q12" s="689"/>
      <c r="R12" s="690"/>
      <c r="S12" s="710" t="s">
        <v>70</v>
      </c>
      <c r="T12" s="710"/>
      <c r="U12" s="711"/>
    </row>
    <row r="13" spans="1:21" ht="17.649999999999999" customHeight="1">
      <c r="B13" s="431" t="s">
        <v>52</v>
      </c>
      <c r="C13" s="429" t="s">
        <v>79</v>
      </c>
      <c r="D13" s="457" t="s">
        <v>53</v>
      </c>
      <c r="E13" s="432" t="s">
        <v>54</v>
      </c>
      <c r="F13" s="432" t="s">
        <v>55</v>
      </c>
      <c r="G13" s="432" t="s">
        <v>53</v>
      </c>
      <c r="H13" s="432" t="s">
        <v>54</v>
      </c>
      <c r="I13" s="432" t="s">
        <v>55</v>
      </c>
      <c r="J13" s="432" t="s">
        <v>53</v>
      </c>
      <c r="K13" s="432" t="s">
        <v>54</v>
      </c>
      <c r="L13" s="432" t="s">
        <v>55</v>
      </c>
      <c r="M13" s="432" t="s">
        <v>53</v>
      </c>
      <c r="N13" s="432" t="s">
        <v>54</v>
      </c>
      <c r="O13" s="432" t="s">
        <v>55</v>
      </c>
      <c r="P13" s="432" t="s">
        <v>53</v>
      </c>
      <c r="Q13" s="432" t="s">
        <v>54</v>
      </c>
      <c r="R13" s="458" t="s">
        <v>55</v>
      </c>
      <c r="S13" s="530" t="s">
        <v>53</v>
      </c>
      <c r="T13" s="530" t="s">
        <v>54</v>
      </c>
      <c r="U13" s="531" t="s">
        <v>55</v>
      </c>
    </row>
    <row r="14" spans="1:21" ht="17.649999999999999" customHeight="1">
      <c r="B14" s="460" t="s">
        <v>56</v>
      </c>
      <c r="C14" s="461">
        <v>4</v>
      </c>
      <c r="D14" s="462">
        <v>3</v>
      </c>
      <c r="E14" s="461">
        <v>4</v>
      </c>
      <c r="F14" s="461">
        <v>5.5</v>
      </c>
      <c r="G14" s="461">
        <v>3.8</v>
      </c>
      <c r="H14" s="461">
        <v>4.01</v>
      </c>
      <c r="I14" s="461">
        <v>4.67</v>
      </c>
      <c r="J14" s="461">
        <v>3.43</v>
      </c>
      <c r="K14" s="461">
        <v>4.93</v>
      </c>
      <c r="L14" s="461">
        <v>6.71</v>
      </c>
      <c r="M14" s="461">
        <v>5.29</v>
      </c>
      <c r="N14" s="461">
        <v>5.92</v>
      </c>
      <c r="O14" s="461">
        <v>7.93</v>
      </c>
      <c r="P14" s="461">
        <v>4</v>
      </c>
      <c r="Q14" s="461">
        <v>5.52</v>
      </c>
      <c r="R14" s="463" t="s">
        <v>57</v>
      </c>
      <c r="S14" s="532">
        <v>1.5</v>
      </c>
      <c r="T14" s="532">
        <v>3.45</v>
      </c>
      <c r="U14" s="533">
        <v>4.49</v>
      </c>
    </row>
    <row r="15" spans="1:21" ht="17.649999999999999" customHeight="1">
      <c r="B15" s="460" t="s">
        <v>73</v>
      </c>
      <c r="C15" s="461">
        <f t="shared" ref="C15:C17" si="0">T15</f>
        <v>0.48</v>
      </c>
      <c r="D15" s="462">
        <v>0.8</v>
      </c>
      <c r="E15" s="461">
        <v>0.8</v>
      </c>
      <c r="F15" s="461">
        <v>1</v>
      </c>
      <c r="G15" s="461">
        <v>0.32</v>
      </c>
      <c r="H15" s="461">
        <v>0.4</v>
      </c>
      <c r="I15" s="461">
        <v>0.74</v>
      </c>
      <c r="J15" s="461">
        <v>0.28000000000000003</v>
      </c>
      <c r="K15" s="461">
        <v>0.49</v>
      </c>
      <c r="L15" s="461">
        <v>0.75</v>
      </c>
      <c r="M15" s="461">
        <v>0.25</v>
      </c>
      <c r="N15" s="461">
        <v>0.51</v>
      </c>
      <c r="O15" s="461">
        <v>0.56000000000000005</v>
      </c>
      <c r="P15" s="461">
        <v>0.81</v>
      </c>
      <c r="Q15" s="461">
        <v>1.22</v>
      </c>
      <c r="R15" s="463">
        <v>1.99</v>
      </c>
      <c r="S15" s="532">
        <v>0.3</v>
      </c>
      <c r="T15" s="532">
        <v>0.48</v>
      </c>
      <c r="U15" s="533">
        <v>0.82</v>
      </c>
    </row>
    <row r="16" spans="1:21" ht="17.649999999999999" customHeight="1">
      <c r="B16" s="460" t="s">
        <v>58</v>
      </c>
      <c r="C16" s="461">
        <f t="shared" si="0"/>
        <v>0.85</v>
      </c>
      <c r="D16" s="462">
        <v>0.97</v>
      </c>
      <c r="E16" s="461">
        <v>1.27</v>
      </c>
      <c r="F16" s="461">
        <v>1.27</v>
      </c>
      <c r="G16" s="461">
        <v>0.5</v>
      </c>
      <c r="H16" s="461">
        <v>0.56000000000000005</v>
      </c>
      <c r="I16" s="461">
        <v>0.97</v>
      </c>
      <c r="J16" s="461">
        <v>1</v>
      </c>
      <c r="K16" s="461">
        <v>1.39</v>
      </c>
      <c r="L16" s="461">
        <v>1.74</v>
      </c>
      <c r="M16" s="461">
        <v>1</v>
      </c>
      <c r="N16" s="461">
        <v>1.48</v>
      </c>
      <c r="O16" s="461">
        <v>1.97</v>
      </c>
      <c r="P16" s="461">
        <v>1.46</v>
      </c>
      <c r="Q16" s="461">
        <v>2.3199999999999998</v>
      </c>
      <c r="R16" s="463">
        <v>3.16</v>
      </c>
      <c r="S16" s="532">
        <v>0.56000000000000005</v>
      </c>
      <c r="T16" s="532">
        <v>0.85</v>
      </c>
      <c r="U16" s="533">
        <v>0.89</v>
      </c>
    </row>
    <row r="17" spans="2:21" ht="17.649999999999999" customHeight="1">
      <c r="B17" s="460" t="s">
        <v>59</v>
      </c>
      <c r="C17" s="461">
        <f t="shared" si="0"/>
        <v>0.85</v>
      </c>
      <c r="D17" s="462">
        <v>0.59</v>
      </c>
      <c r="E17" s="461">
        <v>1.23</v>
      </c>
      <c r="F17" s="461">
        <v>1.39</v>
      </c>
      <c r="G17" s="461">
        <v>1.02</v>
      </c>
      <c r="H17" s="461">
        <v>1.1100000000000001</v>
      </c>
      <c r="I17" s="461">
        <v>1.21</v>
      </c>
      <c r="J17" s="461">
        <v>0.94</v>
      </c>
      <c r="K17" s="461">
        <v>0.99</v>
      </c>
      <c r="L17" s="461">
        <v>1.17</v>
      </c>
      <c r="M17" s="461">
        <v>1.01</v>
      </c>
      <c r="N17" s="461">
        <v>1.07</v>
      </c>
      <c r="O17" s="461">
        <v>1.1100000000000001</v>
      </c>
      <c r="P17" s="461">
        <v>0.94</v>
      </c>
      <c r="Q17" s="461">
        <v>1.02</v>
      </c>
      <c r="R17" s="463">
        <v>1.33</v>
      </c>
      <c r="S17" s="532">
        <v>0.85</v>
      </c>
      <c r="T17" s="532">
        <v>0.85</v>
      </c>
      <c r="U17" s="533">
        <v>1.1100000000000001</v>
      </c>
    </row>
    <row r="18" spans="2:21" ht="17.649999999999999" customHeight="1">
      <c r="B18" s="460" t="s">
        <v>60</v>
      </c>
      <c r="C18" s="461">
        <v>5.9</v>
      </c>
      <c r="D18" s="462">
        <v>6.16</v>
      </c>
      <c r="E18" s="461">
        <v>7.4</v>
      </c>
      <c r="F18" s="461">
        <v>8.9600000000000009</v>
      </c>
      <c r="G18" s="461">
        <v>6.64</v>
      </c>
      <c r="H18" s="461">
        <v>7.3</v>
      </c>
      <c r="I18" s="461">
        <v>8.69</v>
      </c>
      <c r="J18" s="461">
        <v>6.74</v>
      </c>
      <c r="K18" s="461">
        <v>8.0399999999999991</v>
      </c>
      <c r="L18" s="461">
        <v>9.4</v>
      </c>
      <c r="M18" s="461">
        <v>8</v>
      </c>
      <c r="N18" s="461">
        <v>8.31</v>
      </c>
      <c r="O18" s="461">
        <v>9.51</v>
      </c>
      <c r="P18" s="461">
        <v>7.14</v>
      </c>
      <c r="Q18" s="461">
        <v>8.4</v>
      </c>
      <c r="R18" s="463">
        <v>10.43</v>
      </c>
      <c r="S18" s="532">
        <v>3.5</v>
      </c>
      <c r="T18" s="532">
        <v>5.1100000000000003</v>
      </c>
      <c r="U18" s="533">
        <v>6.22</v>
      </c>
    </row>
    <row r="19" spans="2:21" ht="17.649999999999999" customHeight="1">
      <c r="B19" s="465" t="s">
        <v>4177</v>
      </c>
      <c r="C19" s="25">
        <f>0.65+3</f>
        <v>3.65</v>
      </c>
      <c r="D19" s="691" t="s">
        <v>61</v>
      </c>
      <c r="E19" s="691"/>
      <c r="F19" s="691"/>
      <c r="G19" s="691"/>
      <c r="H19" s="691"/>
      <c r="I19" s="691"/>
      <c r="J19" s="691"/>
      <c r="K19" s="691"/>
      <c r="L19" s="691"/>
      <c r="M19" s="691"/>
      <c r="N19" s="691"/>
      <c r="O19" s="691"/>
      <c r="P19" s="691"/>
      <c r="Q19" s="691"/>
      <c r="R19" s="691"/>
      <c r="S19" s="691"/>
      <c r="T19" s="691"/>
      <c r="U19" s="692"/>
    </row>
    <row r="20" spans="2:21" ht="17.649999999999999" customHeight="1">
      <c r="B20" s="693" t="s">
        <v>62</v>
      </c>
      <c r="C20" s="694"/>
      <c r="D20" s="694"/>
      <c r="E20" s="694"/>
      <c r="F20" s="466"/>
      <c r="G20" s="695" t="s">
        <v>63</v>
      </c>
      <c r="H20" s="695"/>
      <c r="I20" s="695"/>
      <c r="J20" s="695"/>
      <c r="K20" s="695"/>
      <c r="L20" s="695"/>
      <c r="M20" s="695"/>
      <c r="N20" s="695"/>
      <c r="O20" s="695"/>
      <c r="P20" s="26"/>
      <c r="Q20" s="26"/>
      <c r="R20" s="26"/>
      <c r="S20" s="26"/>
      <c r="T20" s="26"/>
      <c r="U20" s="162"/>
    </row>
    <row r="21" spans="2:21" ht="17.649999999999999" customHeight="1">
      <c r="B21" s="696" t="s">
        <v>72</v>
      </c>
      <c r="C21" s="697"/>
      <c r="D21" s="697"/>
      <c r="E21" s="697"/>
      <c r="F21" s="466"/>
      <c r="G21" s="695" t="s">
        <v>64</v>
      </c>
      <c r="H21" s="695"/>
      <c r="I21" s="695"/>
      <c r="J21" s="695"/>
      <c r="K21" s="695"/>
      <c r="L21" s="695"/>
      <c r="M21" s="430" t="s">
        <v>53</v>
      </c>
      <c r="N21" s="430" t="s">
        <v>54</v>
      </c>
      <c r="O21" s="430" t="s">
        <v>55</v>
      </c>
      <c r="P21" s="26"/>
      <c r="Q21" s="26"/>
      <c r="R21" s="26"/>
      <c r="S21" s="26"/>
      <c r="T21" s="26"/>
      <c r="U21" s="162"/>
    </row>
    <row r="22" spans="2:21" ht="17.649999999999999" customHeight="1">
      <c r="B22" s="702" t="s">
        <v>4073</v>
      </c>
      <c r="C22" s="703"/>
      <c r="D22" s="703"/>
      <c r="E22" s="703"/>
      <c r="F22" s="466"/>
      <c r="G22" s="688" t="s">
        <v>75</v>
      </c>
      <c r="H22" s="688"/>
      <c r="I22" s="688"/>
      <c r="J22" s="688"/>
      <c r="K22" s="688"/>
      <c r="L22" s="688"/>
      <c r="M22" s="27">
        <v>20.34</v>
      </c>
      <c r="N22" s="27">
        <v>22.12</v>
      </c>
      <c r="O22" s="27">
        <v>25</v>
      </c>
      <c r="P22" s="26"/>
      <c r="Q22" s="26"/>
      <c r="R22" s="26"/>
      <c r="S22" s="26"/>
      <c r="T22" s="26"/>
      <c r="U22" s="162"/>
    </row>
    <row r="23" spans="2:21" ht="17.649999999999999" customHeight="1">
      <c r="B23" s="702"/>
      <c r="C23" s="703"/>
      <c r="D23" s="703"/>
      <c r="E23" s="703"/>
      <c r="F23" s="466"/>
      <c r="G23" s="688" t="s">
        <v>76</v>
      </c>
      <c r="H23" s="688"/>
      <c r="I23" s="688"/>
      <c r="J23" s="688"/>
      <c r="K23" s="688"/>
      <c r="L23" s="688"/>
      <c r="M23" s="27">
        <v>19.600000000000001</v>
      </c>
      <c r="N23" s="27">
        <v>20.97</v>
      </c>
      <c r="O23" s="27">
        <v>24.23</v>
      </c>
      <c r="P23" s="26"/>
      <c r="Q23" s="26"/>
      <c r="R23" s="26"/>
      <c r="S23" s="26"/>
      <c r="T23" s="26"/>
      <c r="U23" s="162"/>
    </row>
    <row r="24" spans="2:21" ht="17.649999999999999" customHeight="1">
      <c r="B24" s="704" t="s">
        <v>65</v>
      </c>
      <c r="C24" s="705"/>
      <c r="D24" s="705"/>
      <c r="E24" s="705"/>
      <c r="F24" s="26"/>
      <c r="G24" s="688" t="s">
        <v>74</v>
      </c>
      <c r="H24" s="688"/>
      <c r="I24" s="688"/>
      <c r="J24" s="688"/>
      <c r="K24" s="688"/>
      <c r="L24" s="688"/>
      <c r="M24" s="27">
        <v>20.76</v>
      </c>
      <c r="N24" s="27">
        <v>24.18</v>
      </c>
      <c r="O24" s="27">
        <v>26.44</v>
      </c>
      <c r="P24" s="26"/>
      <c r="Q24" s="26"/>
      <c r="R24" s="26"/>
      <c r="S24" s="26"/>
      <c r="T24" s="26"/>
      <c r="U24" s="162"/>
    </row>
    <row r="25" spans="2:21" ht="17.649999999999999" customHeight="1">
      <c r="B25" s="704"/>
      <c r="C25" s="705"/>
      <c r="D25" s="705"/>
      <c r="E25" s="705"/>
      <c r="F25" s="26"/>
      <c r="G25" s="688" t="s">
        <v>69</v>
      </c>
      <c r="H25" s="688"/>
      <c r="I25" s="688"/>
      <c r="J25" s="688"/>
      <c r="K25" s="688"/>
      <c r="L25" s="688"/>
      <c r="M25" s="27">
        <v>24</v>
      </c>
      <c r="N25" s="27">
        <v>25.84</v>
      </c>
      <c r="O25" s="27">
        <v>27.86</v>
      </c>
      <c r="P25" s="26"/>
      <c r="Q25" s="26"/>
      <c r="R25" s="26"/>
      <c r="S25" s="26"/>
      <c r="T25" s="26"/>
      <c r="U25" s="162"/>
    </row>
    <row r="26" spans="2:21" ht="17.649999999999999" customHeight="1">
      <c r="B26" s="706"/>
      <c r="C26" s="707"/>
      <c r="D26" s="707"/>
      <c r="E26" s="707"/>
      <c r="F26" s="26"/>
      <c r="G26" s="688" t="s">
        <v>77</v>
      </c>
      <c r="H26" s="688"/>
      <c r="I26" s="688"/>
      <c r="J26" s="688"/>
      <c r="K26" s="688"/>
      <c r="L26" s="688"/>
      <c r="M26" s="27">
        <v>22.8</v>
      </c>
      <c r="N26" s="27">
        <v>27.48</v>
      </c>
      <c r="O26" s="27">
        <v>30.95</v>
      </c>
      <c r="P26" s="26"/>
      <c r="Q26" s="26"/>
      <c r="R26" s="26"/>
      <c r="S26" s="26"/>
      <c r="T26" s="26"/>
      <c r="U26" s="162"/>
    </row>
    <row r="27" spans="2:21" ht="17.649999999999999" customHeight="1">
      <c r="B27" s="686" t="s">
        <v>67</v>
      </c>
      <c r="C27" s="687"/>
      <c r="D27" s="687"/>
      <c r="E27" s="687"/>
      <c r="F27" s="26"/>
      <c r="G27" s="709" t="s">
        <v>70</v>
      </c>
      <c r="H27" s="709"/>
      <c r="I27" s="709"/>
      <c r="J27" s="709"/>
      <c r="K27" s="709"/>
      <c r="L27" s="709"/>
      <c r="M27" s="534">
        <v>11.1</v>
      </c>
      <c r="N27" s="534">
        <v>14.02</v>
      </c>
      <c r="O27" s="534">
        <v>16.8</v>
      </c>
      <c r="P27" s="26"/>
      <c r="Q27" s="26"/>
      <c r="R27" s="26"/>
      <c r="S27" s="26"/>
      <c r="T27" s="26"/>
      <c r="U27" s="162"/>
    </row>
    <row r="28" spans="2:21" ht="17.649999999999999" customHeight="1">
      <c r="B28" s="163"/>
      <c r="F28" s="26"/>
      <c r="I28" s="28"/>
      <c r="J28" s="28"/>
      <c r="K28" s="24"/>
      <c r="L28" s="24"/>
      <c r="M28" s="24"/>
      <c r="N28" s="24"/>
      <c r="O28" s="24"/>
      <c r="P28" s="26"/>
      <c r="Q28" s="26"/>
      <c r="R28" s="26"/>
      <c r="S28" s="26"/>
      <c r="T28" s="26"/>
      <c r="U28" s="162"/>
    </row>
    <row r="29" spans="2:21" ht="17.649999999999999" customHeight="1">
      <c r="B29" s="164"/>
      <c r="C29" s="26"/>
      <c r="D29" s="26"/>
      <c r="E29" s="26"/>
      <c r="F29" s="26"/>
      <c r="G29" s="24"/>
      <c r="H29" s="24"/>
      <c r="I29" s="24"/>
      <c r="J29" s="24"/>
      <c r="K29" s="24"/>
      <c r="L29" s="24"/>
      <c r="M29" s="24"/>
      <c r="N29" s="24"/>
      <c r="O29" s="24"/>
      <c r="P29" s="26"/>
      <c r="Q29" s="26"/>
      <c r="R29" s="26"/>
      <c r="S29" s="26"/>
      <c r="T29" s="26"/>
      <c r="U29" s="162"/>
    </row>
    <row r="30" spans="2:21" ht="17.649999999999999" customHeight="1">
      <c r="B30" s="164"/>
      <c r="C30" s="26"/>
      <c r="D30" s="26"/>
      <c r="E30" s="26"/>
      <c r="F30" s="26"/>
      <c r="G30" s="24"/>
      <c r="H30" s="24"/>
      <c r="I30" s="24"/>
      <c r="J30" s="24"/>
      <c r="K30" s="24"/>
      <c r="L30" s="24"/>
      <c r="M30" s="24"/>
      <c r="N30" s="24"/>
      <c r="O30" s="24"/>
      <c r="P30" s="26"/>
      <c r="Q30" s="26"/>
      <c r="R30" s="26"/>
      <c r="S30" s="26"/>
      <c r="T30" s="26"/>
      <c r="U30" s="162"/>
    </row>
    <row r="31" spans="2:21" ht="17.649999999999999" customHeight="1">
      <c r="B31" s="165" t="s">
        <v>66</v>
      </c>
      <c r="C31" s="33">
        <f>ROUND(((1+(C14+C15+C16)/100)*((1+C17/100)*(1+C18/100))/(1-C19/100))-1,4)</f>
        <v>0.16750000000000001</v>
      </c>
      <c r="D31" s="29"/>
      <c r="E31" s="29"/>
      <c r="F31" s="26"/>
      <c r="G31" s="24"/>
      <c r="H31" s="24"/>
      <c r="I31" s="24"/>
      <c r="J31" s="24"/>
      <c r="K31" s="24"/>
      <c r="L31" s="24"/>
      <c r="M31" s="24"/>
      <c r="N31" s="24"/>
      <c r="O31" s="24"/>
      <c r="P31" s="26"/>
      <c r="Q31" s="26"/>
      <c r="R31" s="26"/>
      <c r="S31" s="26"/>
      <c r="T31" s="26"/>
      <c r="U31" s="162"/>
    </row>
    <row r="32" spans="2:21" ht="17.649999999999999" customHeight="1">
      <c r="B32" s="164" t="s">
        <v>68</v>
      </c>
      <c r="C32" s="26"/>
      <c r="D32" s="26"/>
      <c r="E32" s="26"/>
      <c r="F32" s="26"/>
      <c r="G32" s="24"/>
      <c r="H32" s="24"/>
      <c r="I32" s="24"/>
      <c r="J32" s="24"/>
      <c r="K32" s="24"/>
      <c r="L32" s="24"/>
      <c r="M32" s="24"/>
      <c r="N32" s="24"/>
      <c r="O32" s="24"/>
      <c r="P32" s="26"/>
      <c r="Q32" s="26"/>
      <c r="R32" s="26"/>
      <c r="S32" s="26"/>
      <c r="T32" s="26"/>
      <c r="U32" s="162"/>
    </row>
    <row r="33" spans="2:21" ht="17.649999999999999" customHeight="1">
      <c r="B33" s="166" t="str">
        <f>C7</f>
        <v>CONSTRUÇÃO DE QUADRA POLIESPORTIVA COM VESTIÁRIOS E BANHEIROS, NO MUNICÍPIO DE COREMAS/PB</v>
      </c>
      <c r="C33" s="26"/>
      <c r="D33" s="26"/>
      <c r="E33" s="26"/>
      <c r="F33" s="26"/>
      <c r="G33" s="24"/>
      <c r="H33" s="24"/>
      <c r="I33" s="24"/>
      <c r="J33" s="24"/>
      <c r="K33" s="24"/>
      <c r="L33" s="24"/>
      <c r="M33" s="24"/>
      <c r="N33" s="24"/>
      <c r="O33" s="24"/>
      <c r="P33" s="26"/>
      <c r="Q33" s="26"/>
      <c r="R33" s="26"/>
      <c r="S33" s="26"/>
      <c r="T33" s="26"/>
      <c r="U33" s="162"/>
    </row>
    <row r="34" spans="2:21" ht="17.649999999999999" customHeight="1" thickBot="1">
      <c r="B34" s="167" t="s">
        <v>1780</v>
      </c>
      <c r="C34" s="168"/>
      <c r="D34" s="168"/>
      <c r="E34" s="168"/>
      <c r="F34" s="168"/>
      <c r="G34" s="168"/>
      <c r="H34" s="168"/>
      <c r="I34" s="168"/>
      <c r="J34" s="168"/>
      <c r="K34" s="168"/>
      <c r="L34" s="168"/>
      <c r="M34" s="168"/>
      <c r="N34" s="168"/>
      <c r="O34" s="168"/>
      <c r="P34" s="168"/>
      <c r="Q34" s="168"/>
      <c r="R34" s="168"/>
      <c r="S34" s="168"/>
      <c r="T34" s="168"/>
      <c r="U34" s="169" t="s">
        <v>95</v>
      </c>
    </row>
    <row r="35" spans="2:21" ht="18.75" customHeight="1">
      <c r="B35" s="26"/>
      <c r="C35" s="26"/>
      <c r="D35" s="26"/>
      <c r="E35" s="26"/>
      <c r="F35" s="26"/>
      <c r="G35" s="26"/>
      <c r="H35" s="26"/>
      <c r="I35" s="26"/>
      <c r="J35" s="26"/>
      <c r="K35" s="26"/>
      <c r="L35" s="26"/>
      <c r="M35" s="26"/>
      <c r="N35" s="26"/>
      <c r="O35" s="26"/>
      <c r="P35" s="26"/>
      <c r="Q35" s="26"/>
      <c r="R35" s="26"/>
      <c r="S35" s="26"/>
      <c r="T35" s="26"/>
      <c r="U35" s="26"/>
    </row>
    <row r="36" spans="2:21" ht="18.75" customHeight="1">
      <c r="B36" s="26"/>
      <c r="C36" s="26"/>
      <c r="D36" s="26"/>
      <c r="E36" s="26"/>
      <c r="F36" s="701" t="e">
        <f>'Plan.Orçam.'!#REF!</f>
        <v>#REF!</v>
      </c>
      <c r="G36" s="701"/>
      <c r="I36" s="701">
        <v>99346.74</v>
      </c>
      <c r="J36" s="701"/>
      <c r="K36" s="708" t="e">
        <f>F36-I36</f>
        <v>#REF!</v>
      </c>
      <c r="L36" s="708"/>
      <c r="M36" s="26"/>
      <c r="N36" s="26"/>
      <c r="O36" s="26"/>
      <c r="P36" s="26"/>
      <c r="Q36" s="26"/>
      <c r="R36" s="26"/>
      <c r="S36" s="26"/>
      <c r="T36" s="26"/>
      <c r="U36" s="26"/>
    </row>
    <row r="37" spans="2:21" ht="18.75" customHeight="1">
      <c r="C37" s="24"/>
      <c r="D37" s="24"/>
      <c r="E37" s="24"/>
      <c r="F37" s="24"/>
      <c r="G37" s="24"/>
      <c r="H37" s="24"/>
      <c r="I37" s="24"/>
      <c r="J37" s="24"/>
      <c r="K37" s="24"/>
      <c r="L37" s="24"/>
      <c r="M37" s="24"/>
      <c r="N37" s="24"/>
    </row>
    <row r="38" spans="2:21" ht="18.75" customHeight="1">
      <c r="B38" s="24"/>
      <c r="C38" s="24"/>
      <c r="D38" s="24"/>
      <c r="E38" s="24"/>
      <c r="F38" s="24"/>
      <c r="G38" s="24"/>
      <c r="H38" s="24"/>
      <c r="I38" s="24"/>
      <c r="J38" s="24"/>
      <c r="K38" s="24"/>
      <c r="L38" s="24"/>
      <c r="M38" s="24"/>
      <c r="N38" s="24"/>
    </row>
    <row r="39" spans="2:21" ht="18.75" customHeight="1">
      <c r="C39" s="24"/>
      <c r="D39" s="24"/>
      <c r="E39" s="24"/>
      <c r="F39" s="24"/>
      <c r="G39" s="24"/>
      <c r="H39" s="24"/>
      <c r="I39" s="24"/>
      <c r="J39" s="24"/>
      <c r="K39" s="24"/>
      <c r="L39" s="24"/>
      <c r="M39" s="24"/>
      <c r="N39" s="24"/>
    </row>
    <row r="40" spans="2:21" ht="18.75" customHeight="1">
      <c r="B40" s="24"/>
      <c r="C40" s="24"/>
      <c r="D40" s="24"/>
      <c r="E40" s="24"/>
      <c r="F40" s="24"/>
      <c r="G40" s="24"/>
      <c r="H40" s="24"/>
      <c r="I40" s="24"/>
      <c r="J40" s="24"/>
      <c r="K40" s="24"/>
      <c r="L40" s="24"/>
      <c r="M40" s="24"/>
      <c r="N40" s="24"/>
    </row>
    <row r="41" spans="2:21" ht="18.75" customHeight="1">
      <c r="B41" s="24"/>
      <c r="C41" s="24"/>
      <c r="D41" s="24"/>
      <c r="E41" s="24"/>
      <c r="F41" s="24"/>
      <c r="G41" s="24"/>
      <c r="H41" s="24"/>
      <c r="I41" s="24"/>
      <c r="J41" s="24"/>
      <c r="K41" s="24"/>
      <c r="L41" s="24"/>
      <c r="M41" s="24"/>
      <c r="N41" s="24"/>
    </row>
    <row r="42" spans="2:21" ht="18.75" customHeight="1">
      <c r="B42" s="24"/>
      <c r="C42" s="24"/>
      <c r="D42" s="24"/>
      <c r="E42" s="24"/>
      <c r="F42" s="24"/>
      <c r="G42" s="24"/>
      <c r="H42" s="24"/>
      <c r="I42" s="24"/>
      <c r="J42" s="24"/>
      <c r="K42" s="24"/>
      <c r="L42" s="24"/>
      <c r="M42" s="24"/>
      <c r="N42" s="24"/>
    </row>
    <row r="43" spans="2:21" ht="18.75" customHeight="1">
      <c r="B43" s="24"/>
      <c r="C43" s="24"/>
      <c r="D43" s="24"/>
      <c r="E43" s="24"/>
      <c r="F43" s="24"/>
      <c r="G43" s="24"/>
      <c r="H43" s="24"/>
      <c r="I43" s="24"/>
      <c r="J43" s="24"/>
      <c r="K43" s="24"/>
      <c r="L43" s="24"/>
      <c r="M43" s="24"/>
      <c r="N43" s="24"/>
      <c r="O43" s="24"/>
      <c r="P43" s="24"/>
      <c r="Q43" s="24"/>
      <c r="R43" s="24"/>
      <c r="S43" s="24"/>
      <c r="T43" s="24"/>
      <c r="U43" s="24"/>
    </row>
    <row r="44" spans="2:21" ht="18.75" customHeight="1">
      <c r="B44" s="24"/>
      <c r="C44" s="24"/>
      <c r="D44" s="24"/>
      <c r="E44" s="24"/>
      <c r="F44" s="24"/>
      <c r="G44" s="24"/>
      <c r="H44" s="24"/>
      <c r="I44" s="24"/>
      <c r="J44" s="24"/>
      <c r="K44" s="24"/>
      <c r="L44" s="24"/>
      <c r="M44" s="24"/>
      <c r="N44" s="24"/>
      <c r="O44" s="24"/>
      <c r="P44" s="24"/>
      <c r="Q44" s="24"/>
      <c r="R44" s="24"/>
      <c r="S44" s="24"/>
      <c r="T44" s="24"/>
      <c r="U44" s="24"/>
    </row>
    <row r="45" spans="2:21" ht="18.75" customHeight="1">
      <c r="B45" s="24"/>
      <c r="C45" s="24"/>
      <c r="D45" s="24"/>
      <c r="E45" s="24"/>
      <c r="F45" s="24"/>
      <c r="G45" s="24"/>
      <c r="H45" s="24"/>
      <c r="I45" s="24"/>
      <c r="J45" s="24"/>
      <c r="K45" s="24"/>
      <c r="L45" s="24"/>
      <c r="M45" s="24"/>
      <c r="N45" s="24"/>
      <c r="O45" s="24"/>
      <c r="P45" s="24"/>
      <c r="Q45" s="24"/>
      <c r="R45" s="24"/>
      <c r="S45" s="24"/>
      <c r="T45" s="24"/>
      <c r="U45" s="24"/>
    </row>
    <row r="46" spans="2:21">
      <c r="B46" s="24"/>
      <c r="C46" s="24"/>
      <c r="D46" s="24"/>
      <c r="E46" s="24"/>
      <c r="F46" s="24"/>
      <c r="G46" s="24"/>
      <c r="H46" s="24"/>
      <c r="I46" s="24"/>
      <c r="J46" s="24"/>
      <c r="K46" s="24"/>
      <c r="L46" s="24"/>
      <c r="M46" s="24"/>
      <c r="N46" s="24"/>
      <c r="O46" s="24"/>
      <c r="P46" s="24"/>
      <c r="Q46" s="24"/>
      <c r="R46" s="24"/>
      <c r="S46" s="24"/>
      <c r="T46" s="24"/>
      <c r="U46" s="24"/>
    </row>
    <row r="47" spans="2:21">
      <c r="B47" s="24"/>
      <c r="C47" s="24"/>
      <c r="D47" s="24"/>
      <c r="E47" s="24"/>
      <c r="F47" s="24"/>
      <c r="G47" s="24"/>
      <c r="H47" s="24"/>
      <c r="I47" s="24"/>
      <c r="J47" s="24"/>
      <c r="K47" s="24"/>
      <c r="L47" s="24"/>
      <c r="M47" s="24"/>
      <c r="N47" s="24"/>
      <c r="O47" s="24"/>
      <c r="P47" s="24"/>
      <c r="Q47" s="24"/>
      <c r="R47" s="24"/>
      <c r="S47" s="24"/>
      <c r="T47" s="24"/>
      <c r="U47" s="24"/>
    </row>
    <row r="48" spans="2:21">
      <c r="B48" s="24"/>
      <c r="C48" s="24"/>
      <c r="D48" s="24"/>
      <c r="E48" s="24"/>
      <c r="F48" s="24"/>
      <c r="G48" s="24"/>
      <c r="H48" s="24"/>
      <c r="I48" s="24"/>
      <c r="J48" s="24"/>
      <c r="K48" s="24"/>
      <c r="L48" s="24"/>
      <c r="M48" s="24"/>
      <c r="N48" s="24"/>
      <c r="O48" s="24"/>
      <c r="P48" s="24"/>
      <c r="Q48" s="24"/>
      <c r="R48" s="24"/>
      <c r="S48" s="24"/>
      <c r="T48" s="24"/>
      <c r="U48" s="24"/>
    </row>
    <row r="49" spans="2:21">
      <c r="B49" s="24"/>
      <c r="C49" s="24"/>
      <c r="D49" s="24"/>
      <c r="E49" s="24"/>
      <c r="F49" s="24"/>
      <c r="G49" s="24"/>
      <c r="H49" s="24"/>
      <c r="I49" s="24"/>
      <c r="J49" s="24"/>
      <c r="K49" s="24"/>
      <c r="L49" s="24"/>
      <c r="M49" s="24"/>
      <c r="N49" s="24"/>
      <c r="O49" s="24"/>
      <c r="P49" s="24"/>
      <c r="Q49" s="24"/>
      <c r="R49" s="24"/>
      <c r="S49" s="24"/>
      <c r="T49" s="24"/>
      <c r="U49" s="24"/>
    </row>
    <row r="50" spans="2:21">
      <c r="B50" s="24"/>
      <c r="C50" s="24"/>
      <c r="D50" s="24"/>
      <c r="E50" s="24"/>
      <c r="F50" s="24"/>
      <c r="G50" s="24"/>
      <c r="H50" s="24"/>
      <c r="I50" s="24"/>
      <c r="J50" s="24"/>
      <c r="K50" s="24"/>
      <c r="L50" s="24"/>
      <c r="M50" s="24"/>
      <c r="N50" s="24"/>
      <c r="O50" s="24"/>
      <c r="P50" s="24"/>
      <c r="Q50" s="24"/>
      <c r="R50" s="24"/>
      <c r="S50" s="24"/>
      <c r="T50" s="24"/>
      <c r="U50" s="24"/>
    </row>
    <row r="51" spans="2:21">
      <c r="B51" s="24"/>
      <c r="C51" s="24"/>
      <c r="D51" s="24"/>
      <c r="E51" s="24"/>
      <c r="F51" s="24"/>
      <c r="G51" s="24"/>
      <c r="H51" s="24"/>
      <c r="I51" s="24"/>
      <c r="J51" s="24"/>
      <c r="K51" s="24"/>
      <c r="L51" s="24"/>
      <c r="M51" s="24"/>
      <c r="N51" s="24"/>
      <c r="O51" s="24"/>
      <c r="P51" s="24"/>
      <c r="Q51" s="24"/>
      <c r="R51" s="24"/>
      <c r="S51" s="24"/>
      <c r="T51" s="24"/>
      <c r="U51" s="24"/>
    </row>
    <row r="52" spans="2:21">
      <c r="B52" s="24"/>
      <c r="C52" s="24"/>
      <c r="D52" s="24"/>
      <c r="E52" s="24"/>
      <c r="F52" s="24"/>
      <c r="G52" s="24"/>
      <c r="H52" s="24"/>
      <c r="I52" s="24"/>
      <c r="J52" s="24"/>
      <c r="K52" s="24"/>
      <c r="L52" s="24"/>
      <c r="M52" s="24"/>
      <c r="N52" s="24"/>
      <c r="O52" s="24"/>
      <c r="P52" s="24"/>
      <c r="Q52" s="24"/>
      <c r="R52" s="24"/>
      <c r="S52" s="24"/>
      <c r="T52" s="24"/>
      <c r="U52" s="24"/>
    </row>
    <row r="53" spans="2:21">
      <c r="B53" s="24"/>
      <c r="C53" s="24"/>
      <c r="D53" s="24"/>
      <c r="E53" s="24"/>
      <c r="F53" s="24"/>
      <c r="G53" s="24"/>
      <c r="H53" s="24"/>
      <c r="I53" s="24"/>
      <c r="J53" s="24"/>
      <c r="K53" s="24"/>
      <c r="L53" s="24"/>
      <c r="M53" s="24"/>
      <c r="N53" s="24"/>
      <c r="O53" s="24"/>
      <c r="P53" s="24"/>
      <c r="Q53" s="24"/>
      <c r="R53" s="24"/>
      <c r="S53" s="24"/>
      <c r="T53" s="24"/>
      <c r="U53" s="24"/>
    </row>
    <row r="54" spans="2:21">
      <c r="B54" s="24"/>
      <c r="C54" s="24"/>
      <c r="D54" s="24"/>
      <c r="E54" s="24"/>
      <c r="F54" s="24"/>
      <c r="G54" s="24"/>
      <c r="H54" s="24"/>
      <c r="I54" s="24"/>
      <c r="J54" s="24"/>
      <c r="K54" s="24"/>
      <c r="L54" s="24"/>
      <c r="M54" s="24"/>
      <c r="N54" s="24"/>
      <c r="O54" s="24"/>
      <c r="P54" s="24"/>
      <c r="Q54" s="24"/>
      <c r="R54" s="24"/>
      <c r="S54" s="24"/>
      <c r="T54" s="24"/>
      <c r="U54" s="24"/>
    </row>
    <row r="55" spans="2:21">
      <c r="B55" s="24"/>
      <c r="C55" s="24"/>
      <c r="D55" s="24"/>
      <c r="E55" s="24"/>
      <c r="F55" s="24"/>
      <c r="G55" s="24"/>
      <c r="H55" s="24"/>
      <c r="I55" s="24"/>
      <c r="J55" s="24"/>
      <c r="K55" s="24"/>
      <c r="L55" s="24"/>
      <c r="M55" s="24"/>
      <c r="N55" s="24"/>
      <c r="O55" s="24"/>
      <c r="P55" s="24"/>
      <c r="Q55" s="24"/>
      <c r="R55" s="24"/>
      <c r="S55" s="24"/>
      <c r="T55" s="24"/>
      <c r="U55" s="24"/>
    </row>
    <row r="56" spans="2:21">
      <c r="B56" s="24"/>
      <c r="C56" s="24"/>
      <c r="D56" s="24"/>
      <c r="E56" s="24"/>
      <c r="F56" s="24"/>
      <c r="G56" s="24"/>
      <c r="H56" s="24"/>
      <c r="I56" s="24"/>
      <c r="J56" s="24"/>
      <c r="K56" s="24"/>
      <c r="L56" s="24"/>
      <c r="M56" s="24"/>
      <c r="N56" s="24"/>
    </row>
    <row r="57" spans="2:21">
      <c r="B57" s="24"/>
      <c r="C57" s="24"/>
      <c r="D57" s="24"/>
      <c r="E57" s="24"/>
      <c r="F57" s="24"/>
      <c r="G57" s="24"/>
      <c r="H57" s="24"/>
      <c r="I57" s="24"/>
      <c r="J57" s="24"/>
      <c r="K57" s="24"/>
      <c r="L57" s="24"/>
      <c r="M57" s="24"/>
      <c r="N57" s="24"/>
    </row>
    <row r="58" spans="2:21">
      <c r="B58" s="24"/>
      <c r="C58" s="24"/>
      <c r="D58" s="24"/>
      <c r="E58" s="24"/>
      <c r="F58" s="24"/>
      <c r="G58" s="24"/>
      <c r="H58" s="24"/>
      <c r="I58" s="24"/>
      <c r="J58" s="24"/>
      <c r="K58" s="24"/>
      <c r="L58" s="24"/>
      <c r="M58" s="24"/>
      <c r="N58" s="24"/>
    </row>
    <row r="59" spans="2:21">
      <c r="B59" s="24"/>
      <c r="C59" s="24"/>
      <c r="D59" s="24"/>
      <c r="E59" s="24"/>
      <c r="F59" s="24"/>
      <c r="G59" s="24"/>
      <c r="H59" s="24"/>
      <c r="I59" s="24"/>
      <c r="J59" s="24"/>
      <c r="K59" s="24"/>
      <c r="L59" s="24"/>
      <c r="M59" s="24"/>
      <c r="N59" s="24"/>
    </row>
    <row r="60" spans="2:21">
      <c r="B60" s="24"/>
      <c r="C60" s="24"/>
      <c r="D60" s="24"/>
      <c r="E60" s="24"/>
      <c r="F60" s="24"/>
      <c r="G60" s="24"/>
      <c r="H60" s="24"/>
      <c r="I60" s="24"/>
      <c r="J60" s="24"/>
      <c r="K60" s="24"/>
      <c r="L60" s="24"/>
      <c r="M60" s="24"/>
      <c r="N60" s="24"/>
    </row>
    <row r="61" spans="2:21">
      <c r="B61" s="24"/>
      <c r="C61" s="24"/>
      <c r="D61" s="24"/>
      <c r="E61" s="24"/>
      <c r="F61" s="24"/>
      <c r="G61" s="24"/>
      <c r="H61" s="24"/>
      <c r="I61" s="24"/>
      <c r="J61" s="24"/>
      <c r="K61" s="24"/>
      <c r="L61" s="24"/>
      <c r="M61" s="24"/>
      <c r="N61" s="24"/>
    </row>
  </sheetData>
  <mergeCells count="25">
    <mergeCell ref="B22:E23"/>
    <mergeCell ref="G22:L22"/>
    <mergeCell ref="G23:L23"/>
    <mergeCell ref="B10:U10"/>
    <mergeCell ref="B12:C12"/>
    <mergeCell ref="D12:F12"/>
    <mergeCell ref="G12:I12"/>
    <mergeCell ref="J12:L12"/>
    <mergeCell ref="M12:O12"/>
    <mergeCell ref="P12:R12"/>
    <mergeCell ref="S12:U12"/>
    <mergeCell ref="D19:U19"/>
    <mergeCell ref="B20:E20"/>
    <mergeCell ref="G20:O20"/>
    <mergeCell ref="B21:E21"/>
    <mergeCell ref="G21:L21"/>
    <mergeCell ref="F36:G36"/>
    <mergeCell ref="I36:J36"/>
    <mergeCell ref="K36:L36"/>
    <mergeCell ref="B24:E26"/>
    <mergeCell ref="G24:L24"/>
    <mergeCell ref="G25:L25"/>
    <mergeCell ref="G26:L26"/>
    <mergeCell ref="B27:E27"/>
    <mergeCell ref="G27:L27"/>
  </mergeCells>
  <pageMargins left="0.511811024" right="0.511811024" top="0.78740157499999996" bottom="0.78740157499999996" header="0.31496062000000002" footer="0.31496062000000002"/>
  <pageSetup paperSize="9" scale="78" fitToHeight="0" orientation="landscape" r:id="rId1"/>
  <drawing r:id="rId2"/>
  <legacyDrawing r:id="rId3"/>
  <oleObjects>
    <mc:AlternateContent xmlns:mc="http://schemas.openxmlformats.org/markup-compatibility/2006">
      <mc:Choice Requires="x14">
        <oleObject progId="Microsoft Equation 3.0" shapeId="33793" r:id="rId4">
          <objectPr defaultSize="0" autoPict="0" r:id="rId5">
            <anchor moveWithCells="1" sizeWithCells="1">
              <from>
                <xdr:col>1</xdr:col>
                <xdr:colOff>342900</xdr:colOff>
                <xdr:row>27</xdr:row>
                <xdr:rowOff>95250</xdr:rowOff>
              </from>
              <to>
                <xdr:col>4</xdr:col>
                <xdr:colOff>476250</xdr:colOff>
                <xdr:row>29</xdr:row>
                <xdr:rowOff>171450</xdr:rowOff>
              </to>
            </anchor>
          </objectPr>
        </oleObject>
      </mc:Choice>
      <mc:Fallback>
        <oleObject progId="Microsoft Equation 3.0" shapeId="33793"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14"/>
  <dimension ref="B1:F15"/>
  <sheetViews>
    <sheetView showGridLines="0" tabSelected="1" view="pageBreakPreview" zoomScale="115" zoomScaleNormal="100" zoomScaleSheetLayoutView="115" zoomScalePageLayoutView="70" workbookViewId="0">
      <selection sqref="A1:XFD1048576"/>
    </sheetView>
  </sheetViews>
  <sheetFormatPr defaultColWidth="8.7109375" defaultRowHeight="15"/>
  <cols>
    <col min="2" max="2" width="13.28515625" bestFit="1" customWidth="1"/>
    <col min="3" max="3" width="52.5703125" customWidth="1"/>
    <col min="4" max="4" width="7" customWidth="1"/>
    <col min="5" max="5" width="4.5703125" style="22" bestFit="1" customWidth="1"/>
    <col min="6" max="6" width="7.7109375" bestFit="1" customWidth="1"/>
  </cols>
  <sheetData>
    <row r="1" spans="2:6" ht="15.75" thickBot="1"/>
    <row r="2" spans="2:6">
      <c r="B2" s="77" t="s">
        <v>43</v>
      </c>
      <c r="C2" s="716" t="str">
        <f>Composição!D2</f>
        <v>Esporte, Cidadania e Desenvolvimento</v>
      </c>
      <c r="D2" s="716"/>
      <c r="E2" s="716"/>
      <c r="F2" s="717"/>
    </row>
    <row r="3" spans="2:6">
      <c r="B3" s="78" t="s">
        <v>1672</v>
      </c>
      <c r="C3" s="718" t="str">
        <f>Composição!D3</f>
        <v>Prefeitura Municipal de Coremas - PB</v>
      </c>
      <c r="D3" s="718"/>
      <c r="E3" s="718"/>
      <c r="F3" s="719"/>
    </row>
    <row r="4" spans="2:6">
      <c r="B4" s="78" t="s">
        <v>44</v>
      </c>
      <c r="C4" s="718" t="str">
        <f>Composição!D4</f>
        <v>Município de Coremas- PB</v>
      </c>
      <c r="D4" s="718"/>
      <c r="E4" s="718"/>
      <c r="F4" s="719"/>
    </row>
    <row r="5" spans="2:6">
      <c r="B5" s="79" t="s">
        <v>45</v>
      </c>
      <c r="C5" s="718" t="str">
        <f>Composição!D5</f>
        <v>RECURSOS GOVERNO DO ESTADO</v>
      </c>
      <c r="D5" s="718"/>
      <c r="E5" s="718"/>
      <c r="F5" s="719"/>
    </row>
    <row r="6" spans="2:6">
      <c r="B6" s="79" t="s">
        <v>2</v>
      </c>
      <c r="C6" s="718" t="str">
        <f>Composição!D6</f>
        <v>CONSTRUÇÃO DE QUADRA POLIESPORTIVA COM VESTIÁRIOS E BANHEIROS, NO MUNICÍPIO DE COREMAS/PB</v>
      </c>
      <c r="D6" s="718"/>
      <c r="E6" s="718"/>
      <c r="F6" s="719"/>
    </row>
    <row r="7" spans="2:6">
      <c r="B7" s="79" t="s">
        <v>49</v>
      </c>
      <c r="C7" s="718" t="str">
        <f>Composição!D7</f>
        <v>SINAPI PB - 06/2025</v>
      </c>
      <c r="D7" s="718"/>
      <c r="E7" s="718"/>
      <c r="F7" s="719"/>
    </row>
    <row r="8" spans="2:6">
      <c r="B8" s="51"/>
      <c r="C8" s="305"/>
      <c r="D8" s="305"/>
      <c r="E8" s="488"/>
      <c r="F8" s="71"/>
    </row>
    <row r="9" spans="2:6">
      <c r="B9" s="713" t="s">
        <v>1816</v>
      </c>
      <c r="C9" s="714"/>
      <c r="D9" s="714"/>
      <c r="E9" s="714"/>
      <c r="F9" s="715"/>
    </row>
    <row r="10" spans="2:6">
      <c r="B10" s="53"/>
      <c r="C10" s="54"/>
      <c r="D10" s="54"/>
      <c r="E10" s="54"/>
      <c r="F10" s="55"/>
    </row>
    <row r="11" spans="2:6">
      <c r="B11" s="489" t="s">
        <v>6</v>
      </c>
      <c r="C11" s="307" t="s">
        <v>1815</v>
      </c>
      <c r="D11" s="307" t="s">
        <v>1668</v>
      </c>
      <c r="E11" s="307" t="s">
        <v>1255</v>
      </c>
      <c r="F11" s="490" t="s">
        <v>1788</v>
      </c>
    </row>
    <row r="12" spans="2:6">
      <c r="B12" s="297">
        <v>1</v>
      </c>
      <c r="C12" s="712" t="s">
        <v>4055</v>
      </c>
      <c r="D12" s="712"/>
      <c r="E12" s="537" t="s">
        <v>93</v>
      </c>
      <c r="F12" s="538">
        <f>MEDIAN(F13:F15)</f>
        <v>48</v>
      </c>
    </row>
    <row r="13" spans="2:6">
      <c r="B13" s="481" t="str">
        <f>CONCATENATE(B12,".1")</f>
        <v>1.1</v>
      </c>
      <c r="C13" s="306" t="s">
        <v>4052</v>
      </c>
      <c r="D13" s="306"/>
      <c r="E13" s="49" t="s">
        <v>93</v>
      </c>
      <c r="F13" s="52">
        <v>44</v>
      </c>
    </row>
    <row r="14" spans="2:6" ht="22.5">
      <c r="B14" s="315" t="str">
        <f>CONCATENATE(B12,".2")</f>
        <v>1.2</v>
      </c>
      <c r="C14" s="330" t="s">
        <v>4053</v>
      </c>
      <c r="D14" s="330"/>
      <c r="E14" s="314" t="s">
        <v>93</v>
      </c>
      <c r="F14" s="331">
        <v>64</v>
      </c>
    </row>
    <row r="15" spans="2:6" ht="15.75" thickBot="1">
      <c r="B15" s="482" t="str">
        <f>CONCATENATE(B12,".3")</f>
        <v>1.3</v>
      </c>
      <c r="C15" s="332" t="s">
        <v>4054</v>
      </c>
      <c r="D15" s="332"/>
      <c r="E15" s="333" t="s">
        <v>93</v>
      </c>
      <c r="F15" s="334">
        <v>48</v>
      </c>
    </row>
  </sheetData>
  <mergeCells count="8">
    <mergeCell ref="C12:D12"/>
    <mergeCell ref="B9:F9"/>
    <mergeCell ref="C2:F2"/>
    <mergeCell ref="C3:F3"/>
    <mergeCell ref="C4:F4"/>
    <mergeCell ref="C5:F5"/>
    <mergeCell ref="C6:F6"/>
    <mergeCell ref="C7:F7"/>
  </mergeCells>
  <pageMargins left="0.78740157480314965" right="0.39370078740157483" top="0.78740157480314965" bottom="0.78740157480314965" header="0.31496062992125984" footer="0.31496062992125984"/>
  <pageSetup paperSize="9" orientation="portrait" r:id="rId1"/>
  <headerFooter>
    <oddFooter xml:space="preserve">&amp;R_________________________________________________________________________________________
PROJETO: Lincoln Cartaxo de Lira Júnior – Eng° Civil CREA 160 814 689 - 8 – Tel. (83) 9 9924 4447               </oddFooter>
  </headerFooter>
  <colBreaks count="1" manualBreakCount="1">
    <brk id="1"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3"/>
  <dimension ref="A1:Q142"/>
  <sheetViews>
    <sheetView showGridLines="0" tabSelected="1" view="pageBreakPreview" zoomScaleNormal="100" zoomScaleSheetLayoutView="100" workbookViewId="0">
      <selection sqref="A1:XFD1048576"/>
    </sheetView>
  </sheetViews>
  <sheetFormatPr defaultColWidth="8.7109375" defaultRowHeight="15"/>
  <cols>
    <col min="1" max="1" width="8.7109375" style="248"/>
    <col min="2" max="2" width="8.42578125" style="249" customWidth="1"/>
    <col min="3" max="3" width="8.28515625" style="335" bestFit="1" customWidth="1"/>
    <col min="4" max="4" width="10.7109375" style="335" bestFit="1" customWidth="1"/>
    <col min="5" max="5" width="8.85546875" style="248" bestFit="1" customWidth="1"/>
    <col min="6" max="6" width="36.7109375" style="248" customWidth="1"/>
    <col min="7" max="7" width="5.7109375" style="250" customWidth="1"/>
    <col min="8" max="8" width="10" style="248" customWidth="1"/>
    <col min="9" max="9" width="6.28515625" style="248" customWidth="1"/>
    <col min="10" max="10" width="7.28515625" style="248" customWidth="1"/>
    <col min="11" max="16384" width="8.7109375" style="248"/>
  </cols>
  <sheetData>
    <row r="1" spans="1:17" ht="15.75" thickBot="1"/>
    <row r="2" spans="1:17">
      <c r="B2" s="251" t="s">
        <v>43</v>
      </c>
      <c r="C2" s="336"/>
      <c r="D2" s="726" t="str">
        <f>BDI!C3</f>
        <v>Esporte, Cidadania e Desenvolvimento</v>
      </c>
      <c r="E2" s="726"/>
      <c r="F2" s="726"/>
      <c r="G2" s="726"/>
      <c r="H2" s="726"/>
      <c r="I2" s="726"/>
      <c r="J2" s="727"/>
      <c r="O2"/>
      <c r="P2"/>
    </row>
    <row r="3" spans="1:17">
      <c r="B3" s="295" t="s">
        <v>1672</v>
      </c>
      <c r="C3" s="337"/>
      <c r="D3" s="728" t="str">
        <f>BDI!C4</f>
        <v>Prefeitura Municipal de Coremas - PB</v>
      </c>
      <c r="E3" s="728"/>
      <c r="F3" s="728"/>
      <c r="G3" s="728"/>
      <c r="H3" s="728"/>
      <c r="I3" s="728"/>
      <c r="J3" s="729"/>
      <c r="O3"/>
      <c r="P3"/>
    </row>
    <row r="4" spans="1:17">
      <c r="B4" s="295" t="s">
        <v>44</v>
      </c>
      <c r="C4" s="338"/>
      <c r="D4" s="728" t="str">
        <f>BDI!C5</f>
        <v>Município de Coremas- PB</v>
      </c>
      <c r="E4" s="728"/>
      <c r="F4" s="728"/>
      <c r="G4" s="728"/>
      <c r="H4" s="728"/>
      <c r="I4" s="728"/>
      <c r="J4" s="729"/>
      <c r="O4"/>
      <c r="P4"/>
    </row>
    <row r="5" spans="1:17">
      <c r="B5" s="252" t="s">
        <v>45</v>
      </c>
      <c r="C5" s="338"/>
      <c r="D5" s="728" t="str">
        <f>BDI!C6</f>
        <v>RECURSOS GOVERNO DO ESTADO</v>
      </c>
      <c r="E5" s="728"/>
      <c r="F5" s="728"/>
      <c r="G5" s="728"/>
      <c r="H5" s="728"/>
      <c r="I5" s="728"/>
      <c r="J5" s="729"/>
      <c r="O5"/>
      <c r="P5"/>
    </row>
    <row r="6" spans="1:17">
      <c r="B6" s="252" t="s">
        <v>2</v>
      </c>
      <c r="C6" s="338"/>
      <c r="D6" s="728" t="str">
        <f>BDI!C7</f>
        <v>CONSTRUÇÃO DE QUADRA POLIESPORTIVA COM VESTIÁRIOS E BANHEIROS, NO MUNICÍPIO DE COREMAS/PB</v>
      </c>
      <c r="E6" s="728"/>
      <c r="F6" s="728"/>
      <c r="G6" s="728"/>
      <c r="H6" s="728"/>
      <c r="I6" s="728"/>
      <c r="J6" s="729"/>
      <c r="O6"/>
      <c r="P6"/>
    </row>
    <row r="7" spans="1:17">
      <c r="B7" s="252" t="s">
        <v>49</v>
      </c>
      <c r="C7" s="338"/>
      <c r="D7" s="728" t="str">
        <f>BDI!C8</f>
        <v>SINAPI PB - 06/2025</v>
      </c>
      <c r="E7" s="728"/>
      <c r="F7" s="728"/>
      <c r="G7" s="728"/>
      <c r="H7" s="728"/>
      <c r="I7" s="728"/>
      <c r="J7" s="729"/>
      <c r="O7"/>
      <c r="P7"/>
    </row>
    <row r="8" spans="1:17">
      <c r="B8" s="253"/>
      <c r="D8" s="339"/>
      <c r="F8" s="254"/>
      <c r="I8" s="255"/>
      <c r="J8" s="256"/>
      <c r="O8"/>
      <c r="P8"/>
    </row>
    <row r="9" spans="1:17">
      <c r="B9" s="734" t="s">
        <v>1245</v>
      </c>
      <c r="C9" s="735"/>
      <c r="D9" s="735"/>
      <c r="E9" s="735"/>
      <c r="F9" s="735"/>
      <c r="G9" s="735"/>
      <c r="H9" s="735"/>
      <c r="I9" s="735"/>
      <c r="J9" s="736"/>
      <c r="O9"/>
      <c r="P9"/>
    </row>
    <row r="10" spans="1:17">
      <c r="B10" s="732"/>
      <c r="C10" s="733"/>
      <c r="D10" s="733"/>
      <c r="E10" s="733"/>
      <c r="F10" s="733"/>
      <c r="G10" s="733"/>
      <c r="H10" s="733"/>
      <c r="I10" s="294"/>
      <c r="J10" s="257"/>
      <c r="O10"/>
      <c r="P10"/>
    </row>
    <row r="11" spans="1:17" ht="22.5">
      <c r="B11" s="258" t="s">
        <v>6</v>
      </c>
      <c r="C11" s="340" t="s">
        <v>4</v>
      </c>
      <c r="D11" s="341" t="s">
        <v>1668</v>
      </c>
      <c r="E11" s="296" t="s">
        <v>1244</v>
      </c>
      <c r="F11" s="259" t="s">
        <v>1781</v>
      </c>
      <c r="G11" s="259" t="s">
        <v>1782</v>
      </c>
      <c r="H11" s="259" t="s">
        <v>1783</v>
      </c>
      <c r="I11" s="259" t="s">
        <v>1784</v>
      </c>
      <c r="J11" s="260" t="s">
        <v>1785</v>
      </c>
      <c r="O11"/>
      <c r="P11"/>
    </row>
    <row r="12" spans="1:17" s="354" customFormat="1">
      <c r="A12" s="248">
        <f>COUNTIF('Plan.Orçam.'!E:E,Composição!B12)</f>
        <v>1</v>
      </c>
      <c r="B12" s="297">
        <v>1</v>
      </c>
      <c r="C12" s="730" t="s">
        <v>3936</v>
      </c>
      <c r="D12" s="730"/>
      <c r="E12" s="730"/>
      <c r="F12" s="730"/>
      <c r="G12" s="721" t="s">
        <v>93</v>
      </c>
      <c r="H12" s="721" t="s">
        <v>210</v>
      </c>
      <c r="I12" s="722">
        <f>SUM(J13:J19)</f>
        <v>497.93</v>
      </c>
      <c r="J12" s="731"/>
      <c r="K12" s="355"/>
      <c r="L12" s="359"/>
      <c r="M12" s="357"/>
      <c r="N12" s="469"/>
      <c r="O12" s="31"/>
    </row>
    <row r="13" spans="1:17" s="354" customFormat="1" ht="22.5">
      <c r="B13" s="315" t="str">
        <f>CONCATENATE(B12,".1")</f>
        <v>1.1</v>
      </c>
      <c r="C13" s="356" t="s">
        <v>82</v>
      </c>
      <c r="D13" s="314" t="s">
        <v>88</v>
      </c>
      <c r="E13" s="356">
        <v>88262</v>
      </c>
      <c r="F13" s="261" t="str">
        <f>IF(C13="COMPOSIÇÃO",VLOOKUP(E13,B:J,2,FALSE),IF($D13="COMPOSIÇÃO",VLOOKUP(Composição!$E13,'Sinapi_Comp-06.2023'!$G:$L,2,FALSE),VLOOKUP($E13,'Sinapi_Insum-06.2023'!$A:$E,2,FALSE)))</f>
        <v>CARPINTEIRO DE FORMAS COM ENCARGOS COMPLEMENTARES</v>
      </c>
      <c r="G13" s="262" t="str">
        <f>IF(C13="COMPOSIÇÃO",VLOOKUP(E13,B:J,6,FALSE),IF($D13="COMPOSIÇÃO",VLOOKUP(Composição!$E13,'Sinapi_Comp-06.2023'!$G:$L,3,FALSE),VLOOKUP($E13,'Sinapi_Insum-06.2023'!$A:$E,3,FALSE)))</f>
        <v>H</v>
      </c>
      <c r="H13" s="388">
        <v>1</v>
      </c>
      <c r="I13" s="262">
        <f>IF(C13="COMPOSIÇÃO",VLOOKUP(E13,B:J,8,FALSE),IF(C13="COTAÇÃO",VLOOKUP(E13,Cotação!B:F,7,FALSE),IF($D13="COMPOSIÇÃO",VLOOKUP(Composição!$E13,'Sinapi_Comp-06.2023'!$G:$L,5,FALSE),VLOOKUP($E13,'Sinapi_Insum-06.2023'!$A:$E,5,FALSE))))</f>
        <v>22.51</v>
      </c>
      <c r="J13" s="263">
        <f>ROUND(I13*H13,2)</f>
        <v>22.51</v>
      </c>
      <c r="K13" s="355"/>
      <c r="L13" s="359"/>
      <c r="M13" s="357"/>
      <c r="N13" s="469"/>
      <c r="O13" s="325"/>
      <c r="P13" s="357"/>
      <c r="Q13" s="469"/>
    </row>
    <row r="14" spans="1:17" s="354" customFormat="1">
      <c r="B14" s="308" t="str">
        <f>CONCATENATE(B12,".2")</f>
        <v>1.2</v>
      </c>
      <c r="C14" s="358" t="s">
        <v>82</v>
      </c>
      <c r="D14" s="49" t="s">
        <v>88</v>
      </c>
      <c r="E14" s="358">
        <v>88316</v>
      </c>
      <c r="F14" s="264" t="str">
        <f>IF(C14="COMPOSIÇÃO",VLOOKUP(E14,B:J,2,FALSE),IF($D14="COMPOSIÇÃO",VLOOKUP(Composição!$E14,'Sinapi_Comp-06.2023'!$G:$L,2,FALSE),VLOOKUP($E14,'Sinapi_Insum-06.2023'!$A:$E,2,FALSE)))</f>
        <v>SERVENTE COM ENCARGOS COMPLEMENTARES</v>
      </c>
      <c r="G14" s="265" t="str">
        <f>IF(C14="COMPOSIÇÃO",VLOOKUP(E14,B:J,6,FALSE),IF($D14="COMPOSIÇÃO",VLOOKUP(Composição!$E14,'Sinapi_Comp-06.2023'!$G:$L,3,FALSE),VLOOKUP($E14,'Sinapi_Insum-06.2023'!$A:$E,3,FALSE)))</f>
        <v>H</v>
      </c>
      <c r="H14" s="389">
        <v>2</v>
      </c>
      <c r="I14" s="265">
        <f>IF(C14="COMPOSIÇÃO",VLOOKUP(E14,B:J,8,FALSE),IF(C14="COTAÇÃO",VLOOKUP(E14,Cotação!B:F,7,FALSE),IF($D14="COMPOSIÇÃO",VLOOKUP(Composição!$E14,'Sinapi_Comp-06.2023'!$G:$L,5,FALSE),VLOOKUP($E14,'Sinapi_Insum-06.2023'!$A:$E,5,FALSE))))</f>
        <v>18.670000000000002</v>
      </c>
      <c r="J14" s="266">
        <f>ROUND(I14*H14,2)</f>
        <v>37.340000000000003</v>
      </c>
      <c r="K14" s="355"/>
      <c r="L14" s="359"/>
      <c r="M14" s="357"/>
      <c r="N14" s="469"/>
      <c r="O14" s="470"/>
      <c r="P14" s="359"/>
      <c r="Q14" s="469"/>
    </row>
    <row r="15" spans="1:17" s="354" customFormat="1" ht="45">
      <c r="B15" s="315" t="str">
        <f>CONCATENATE(B12,".3")</f>
        <v>1.3</v>
      </c>
      <c r="C15" s="356" t="s">
        <v>82</v>
      </c>
      <c r="D15" s="314" t="s">
        <v>88</v>
      </c>
      <c r="E15" s="356">
        <v>94962</v>
      </c>
      <c r="F15" s="261" t="str">
        <f>IF(C15="COMPOSIÇÃO",VLOOKUP(E15,B:J,2,FALSE),IF($D15="COMPOSIÇÃO",VLOOKUP(Composição!$E15,'Sinapi_Comp-06.2023'!$G:$L,2,FALSE),VLOOKUP($E15,'Sinapi_Insum-06.2023'!$A:$E,2,FALSE)))</f>
        <v>CONCRETO MAGRO PARA LASTRO, TRAÇO 1:4,5:4,5 (EM MASSA SECA DE CIMENTO/ AREIA MÉDIA/ BRITA 1) - PREPARO MECÂNICO COM BETONEIRA 400 L. AF_05/2021</v>
      </c>
      <c r="G15" s="262" t="str">
        <f>IF(C15="COMPOSIÇÃO",VLOOKUP(E15,B:J,6,FALSE),IF($D15="COMPOSIÇÃO",VLOOKUP(Composição!$E15,'Sinapi_Comp-06.2023'!$G:$L,3,FALSE),VLOOKUP($E15,'Sinapi_Insum-06.2023'!$A:$E,3,FALSE)))</f>
        <v>M3</v>
      </c>
      <c r="H15" s="388">
        <v>0.01</v>
      </c>
      <c r="I15" s="262">
        <f>IF(C15="COMPOSIÇÃO",VLOOKUP(E15,B:J,8,FALSE),IF(C15="COTAÇÃO",VLOOKUP(E15,Cotação!B:F,7,FALSE),IF($D15="COMPOSIÇÃO",VLOOKUP(Composição!$E15,'Sinapi_Comp-06.2023'!$G:$L,5,FALSE),VLOOKUP($E15,'Sinapi_Insum-06.2023'!$A:$E,5,FALSE))))</f>
        <v>389.61</v>
      </c>
      <c r="J15" s="263">
        <f t="shared" ref="J15:J19" si="0">ROUND(I15*H15,2)</f>
        <v>3.9</v>
      </c>
      <c r="K15" s="355"/>
      <c r="L15" s="359"/>
      <c r="M15" s="360"/>
      <c r="N15" s="469"/>
      <c r="O15" s="470"/>
      <c r="P15" s="359"/>
      <c r="Q15" s="469"/>
    </row>
    <row r="16" spans="1:17" s="354" customFormat="1" ht="45">
      <c r="B16" s="308" t="str">
        <f>CONCATENATE(B12,".4")</f>
        <v>1.4</v>
      </c>
      <c r="C16" s="358" t="s">
        <v>82</v>
      </c>
      <c r="D16" s="49" t="s">
        <v>91</v>
      </c>
      <c r="E16" s="358">
        <v>4417</v>
      </c>
      <c r="F16" s="264" t="str">
        <f>IF(C16="COMPOSIÇÃO",VLOOKUP(E16,B:J,2,FALSE),IF($D16="COMPOSIÇÃO",VLOOKUP(Composição!$E16,'Sinapi_Comp-06.2023'!$G:$L,2,FALSE),VLOOKUP($E16,'Sinapi_Insum-06.2023'!$A:$E,2,FALSE)))</f>
        <v>SARRAFO NAO APARELHADO *2,5 X 7* CM, EM MACARANDUBA/MASSARANDUBA, ANGELIM, PEROBA-ROSA OU EQUIVALENTE DA REGIAO - BRUTA</v>
      </c>
      <c r="G16" s="265" t="str">
        <f>IF(C16="COMPOSIÇÃO",VLOOKUP(E16,B:J,6,FALSE),IF($D16="COMPOSIÇÃO",VLOOKUP(Composição!$E16,'Sinapi_Comp-06.2023'!$G:$L,3,FALSE),VLOOKUP($E16,'Sinapi_Insum-06.2023'!$A:$E,3,FALSE)))</f>
        <v>M</v>
      </c>
      <c r="H16" s="389">
        <v>1</v>
      </c>
      <c r="I16" s="265">
        <f>IF(C16="COMPOSIÇÃO",VLOOKUP(E16,B:J,8,FALSE),IF(C16="COTAÇÃO",VLOOKUP(E16,Cotação!B:F,7,FALSE),IF($D16="COMPOSIÇÃO",VLOOKUP(Composição!$E16,'Sinapi_Comp-06.2023'!$G:$L,5,FALSE),VLOOKUP($E16,'Sinapi_Insum-06.2023'!$A:$E,5,FALSE))))</f>
        <v>6.21</v>
      </c>
      <c r="J16" s="266">
        <f t="shared" si="0"/>
        <v>6.21</v>
      </c>
      <c r="K16" s="355"/>
      <c r="L16" s="359"/>
      <c r="M16" s="357"/>
      <c r="N16" s="469"/>
      <c r="O16" s="470"/>
      <c r="P16" s="359"/>
      <c r="Q16" s="469"/>
    </row>
    <row r="17" spans="1:17" s="354" customFormat="1" ht="22.5">
      <c r="B17" s="315" t="str">
        <f>CONCATENATE(B12,".5")</f>
        <v>1.5</v>
      </c>
      <c r="C17" s="356" t="s">
        <v>82</v>
      </c>
      <c r="D17" s="314" t="s">
        <v>91</v>
      </c>
      <c r="E17" s="356">
        <v>4491</v>
      </c>
      <c r="F17" s="261" t="str">
        <f>IF(C17="COMPOSIÇÃO",VLOOKUP(E17,B:J,2,FALSE),IF($D17="COMPOSIÇÃO",VLOOKUP(Composição!$E17,'Sinapi_Comp-06.2023'!$G:$L,2,FALSE),VLOOKUP($E17,'Sinapi_Insum-06.2023'!$A:$E,2,FALSE)))</f>
        <v>PONTALETE *7,5 X 7,5* CM EM PINUS, MISTA OU EQUIVALENTE DA REGIAO - BRUTA</v>
      </c>
      <c r="G17" s="262" t="str">
        <f>IF(C17="COMPOSIÇÃO",VLOOKUP(E17,B:J,6,FALSE),IF($D17="COMPOSIÇÃO",VLOOKUP(Composição!$E17,'Sinapi_Comp-06.2023'!$G:$L,3,FALSE),VLOOKUP($E17,'Sinapi_Insum-06.2023'!$A:$E,3,FALSE)))</f>
        <v>M</v>
      </c>
      <c r="H17" s="356">
        <v>4</v>
      </c>
      <c r="I17" s="262">
        <f>IF(C17="COMPOSIÇÃO",VLOOKUP(E17,B:J,8,FALSE),IF(C17="COTAÇÃO",VLOOKUP(E17,Cotação!B:F,7,FALSE),IF($D17="COMPOSIÇÃO",VLOOKUP(Composição!$E17,'Sinapi_Comp-06.2023'!$G:$L,5,FALSE),VLOOKUP($E17,'Sinapi_Insum-06.2023'!$A:$E,5,FALSE))))</f>
        <v>12.03</v>
      </c>
      <c r="J17" s="263">
        <f t="shared" si="0"/>
        <v>48.12</v>
      </c>
      <c r="K17" s="355"/>
      <c r="L17" s="359"/>
      <c r="M17" s="360"/>
      <c r="N17" s="469"/>
      <c r="O17" s="470"/>
      <c r="P17" s="359"/>
      <c r="Q17" s="469"/>
    </row>
    <row r="18" spans="1:17" s="354" customFormat="1" ht="33.75">
      <c r="B18" s="308" t="str">
        <f>CONCATENATE(B12,".6")</f>
        <v>1.6</v>
      </c>
      <c r="C18" s="358" t="s">
        <v>82</v>
      </c>
      <c r="D18" s="49" t="s">
        <v>91</v>
      </c>
      <c r="E18" s="358">
        <v>4813</v>
      </c>
      <c r="F18" s="264" t="str">
        <f>IF(C18="COMPOSIÇÃO",VLOOKUP(E18,B:J,2,FALSE),IF($D18="COMPOSIÇÃO",VLOOKUP(Composição!$E18,'Sinapi_Comp-06.2023'!$G:$L,2,FALSE),VLOOKUP($E18,'Sinapi_Insum-06.2023'!$A:$E,2,FALSE)))</f>
        <v>PLACA DE OBRA (PARA CONSTRUCAO CIVIL) EM CHAPA GALVANIZADA *N. 22*, ADESIVADA, DE *2,4 X 1,2* M (SEM POSTES PARA FIXACAO)</v>
      </c>
      <c r="G18" s="265" t="str">
        <f>IF(C18="COMPOSIÇÃO",VLOOKUP(E18,B:J,6,FALSE),IF($D18="COMPOSIÇÃO",VLOOKUP(Composição!$E18,'Sinapi_Comp-06.2023'!$G:$L,3,FALSE),VLOOKUP($E18,'Sinapi_Insum-06.2023'!$A:$E,3,FALSE)))</f>
        <v>M2</v>
      </c>
      <c r="H18" s="389">
        <v>1</v>
      </c>
      <c r="I18" s="265">
        <f>IF(C18="COMPOSIÇÃO",VLOOKUP(E18,B:J,8,FALSE),IF(C18="COTAÇÃO",VLOOKUP(E18,Cotação!B:F,7,FALSE),IF($D18="COMPOSIÇÃO",VLOOKUP(Composição!$E18,'Sinapi_Comp-06.2023'!$G:$L,5,FALSE),VLOOKUP($E18,'Sinapi_Insum-06.2023'!$A:$E,5,FALSE))))</f>
        <v>377.5</v>
      </c>
      <c r="J18" s="266">
        <f t="shared" si="0"/>
        <v>377.5</v>
      </c>
      <c r="K18" s="355"/>
      <c r="L18" s="359"/>
      <c r="M18" s="357"/>
      <c r="N18" s="469"/>
      <c r="O18" s="470"/>
      <c r="P18" s="359"/>
      <c r="Q18" s="469"/>
    </row>
    <row r="19" spans="1:17" s="354" customFormat="1" ht="22.5">
      <c r="B19" s="315" t="str">
        <f>CONCATENATE(B12,".7")</f>
        <v>1.7</v>
      </c>
      <c r="C19" s="356" t="s">
        <v>82</v>
      </c>
      <c r="D19" s="314" t="s">
        <v>91</v>
      </c>
      <c r="E19" s="356">
        <v>5075</v>
      </c>
      <c r="F19" s="261" t="str">
        <f>IF(C19="COMPOSIÇÃO",VLOOKUP(E19,B:J,2,FALSE),IF($D19="COMPOSIÇÃO",VLOOKUP(Composição!$E19,'Sinapi_Comp-06.2023'!$G:$L,2,FALSE),VLOOKUP($E19,'Sinapi_Insum-06.2023'!$A:$E,2,FALSE)))</f>
        <v>PREGO DE ACO POLIDO COM CABECA 18 X 30 (2 3/4 X 10)</v>
      </c>
      <c r="G19" s="262" t="str">
        <f>IF(C19="COMPOSIÇÃO",VLOOKUP(E19,B:J,6,FALSE),IF($D19="COMPOSIÇÃO",VLOOKUP(Composição!$E19,'Sinapi_Comp-06.2023'!$G:$L,3,FALSE),VLOOKUP($E19,'Sinapi_Insum-06.2023'!$A:$E,3,FALSE)))</f>
        <v>KG</v>
      </c>
      <c r="H19" s="388">
        <v>0.11</v>
      </c>
      <c r="I19" s="262">
        <f>IF(C19="COMPOSIÇÃO",VLOOKUP(E19,B:J,8,FALSE),IF(C19="COTAÇÃO",VLOOKUP(E19,Cotação!B:F,7,FALSE),IF($D19="COMPOSIÇÃO",VLOOKUP(Composição!$E19,'Sinapi_Comp-06.2023'!$G:$L,5,FALSE),VLOOKUP($E19,'Sinapi_Insum-06.2023'!$A:$E,5,FALSE))))</f>
        <v>21.36</v>
      </c>
      <c r="J19" s="263">
        <f t="shared" si="0"/>
        <v>2.35</v>
      </c>
      <c r="K19" s="355"/>
      <c r="L19" s="359"/>
      <c r="M19" s="360"/>
      <c r="N19" s="469"/>
      <c r="O19" s="470"/>
      <c r="P19" s="359"/>
      <c r="Q19" s="469"/>
    </row>
    <row r="20" spans="1:17" ht="45" customHeight="1">
      <c r="A20" s="248">
        <f>COUNTIF('Plan.Orçam.'!E:E,Composição!B20)</f>
        <v>1</v>
      </c>
      <c r="B20" s="297">
        <v>2</v>
      </c>
      <c r="C20" s="712" t="str">
        <f>UPPER("Piso tátil direcional e/ou alerta, de concreto, na cor natural, p/deficientes visuais, dimensões 25x25cm, aplicado com argamassa industrializada ac-ii, rejuntado, exclusive regularização de base (ADAPTADO DE 09418/ORSE)")</f>
        <v>PISO TÁTIL DIRECIONAL E/OU ALERTA, DE CONCRETO, NA COR NATURAL, P/DEFICIENTES VISUAIS, DIMENSÕES 25X25CM, APLICADO COM ARGAMASSA INDUSTRIALIZADA AC-II, REJUNTADO, EXCLUSIVE REGULARIZAÇÃO DE BASE (ADAPTADO DE 09418/ORSE)</v>
      </c>
      <c r="D20" s="712"/>
      <c r="E20" s="712"/>
      <c r="F20" s="712"/>
      <c r="G20" s="721" t="s">
        <v>93</v>
      </c>
      <c r="H20" s="721"/>
      <c r="I20" s="722">
        <f>SUM(J21:J25)</f>
        <v>90.74</v>
      </c>
      <c r="J20" s="723"/>
    </row>
    <row r="21" spans="1:17">
      <c r="A21" s="354"/>
      <c r="B21" s="315" t="str">
        <f>CONCATENATE(B20,".1")</f>
        <v>2.1</v>
      </c>
      <c r="C21" s="356" t="s">
        <v>82</v>
      </c>
      <c r="D21" s="314" t="s">
        <v>91</v>
      </c>
      <c r="E21" s="356">
        <v>34357</v>
      </c>
      <c r="F21" s="261" t="str">
        <f>IF(C21="COMPOSIÇÃO",VLOOKUP(E21,B:J,2,FALSE),IF($D21="COMPOSIÇÃO",VLOOKUP(Composição!$E21,'Sinapi_Comp-06.2023'!$G:$L,2,FALSE),VLOOKUP($E21,'Sinapi_Insum-06.2023'!$A:$E,2,FALSE)))</f>
        <v>REJUNTE CIMENTICIO, QUALQUER COR</v>
      </c>
      <c r="G21" s="262" t="str">
        <f>IF(C21="COMPOSIÇÃO",VLOOKUP(E21,B:J,6,FALSE),IF($D21="COMPOSIÇÃO",VLOOKUP(Composição!$E21,'Sinapi_Comp-06.2023'!$G:$L,3,FALSE),VLOOKUP($E21,'Sinapi_Insum-06.2023'!$A:$E,3,FALSE)))</f>
        <v>KG</v>
      </c>
      <c r="H21" s="467">
        <v>0.52</v>
      </c>
      <c r="I21" s="262">
        <f>IF(C21="COMPOSIÇÃO",VLOOKUP(E21,B:J,8,FALSE),IF(C21="COTAÇÃO",VLOOKUP(E21,Cotação!B:F,7,FALSE),IF($D21="COMPOSIÇÃO",VLOOKUP(Composição!$E21,'Sinapi_Comp-06.2023'!$G:$L,5,FALSE),VLOOKUP($E21,'Sinapi_Insum-06.2023'!$A:$E,5,FALSE))))</f>
        <v>5.05</v>
      </c>
      <c r="J21" s="263">
        <f t="shared" ref="J21:J25" si="1">ROUND(I21*H21,2)</f>
        <v>2.63</v>
      </c>
    </row>
    <row r="22" spans="1:17" ht="33.75">
      <c r="A22" s="354"/>
      <c r="B22" s="308" t="str">
        <f>CONCATENATE(B20,".2")</f>
        <v>2.2</v>
      </c>
      <c r="C22" s="358" t="s">
        <v>82</v>
      </c>
      <c r="D22" s="49" t="s">
        <v>91</v>
      </c>
      <c r="E22" s="358">
        <v>371</v>
      </c>
      <c r="F22" s="264" t="str">
        <f>IF(C22="COMPOSIÇÃO",VLOOKUP(E22,B:J,2,FALSE),IF($D22="COMPOSIÇÃO",VLOOKUP(Composição!$E22,'Sinapi_Comp-06.2023'!$G:$L,2,FALSE),VLOOKUP($E22,'Sinapi_Insum-06.2023'!$A:$E,2,FALSE)))</f>
        <v>ARGAMASSA INDUSTRIALIZADA MULTIUSO, PARA REVESTIMENTO INTERNO E EXTERNO E ASSENTAMENTO DE BLOCOS DIVERSOS</v>
      </c>
      <c r="G22" s="265" t="str">
        <f>IF(C22="COMPOSIÇÃO",VLOOKUP(E22,B:J,6,FALSE),IF($D22="COMPOSIÇÃO",VLOOKUP(Composição!$E22,'Sinapi_Comp-06.2023'!$G:$L,3,FALSE),VLOOKUP($E22,'Sinapi_Insum-06.2023'!$A:$E,3,FALSE)))</f>
        <v>KG</v>
      </c>
      <c r="H22" s="468">
        <v>4</v>
      </c>
      <c r="I22" s="265">
        <f>IF(C22="COMPOSIÇÃO",VLOOKUP(E22,B:J,8,FALSE),IF(C22="COTAÇÃO",VLOOKUP(E22,Cotação!B:F,7,FALSE),IF($D22="COMPOSIÇÃO",VLOOKUP(Composição!$E22,'Sinapi_Comp-06.2023'!$G:$L,5,FALSE),VLOOKUP($E22,'Sinapi_Insum-06.2023'!$A:$E,5,FALSE))))</f>
        <v>0.94</v>
      </c>
      <c r="J22" s="266">
        <f t="shared" si="1"/>
        <v>3.76</v>
      </c>
    </row>
    <row r="23" spans="1:17" ht="22.5">
      <c r="A23" s="354"/>
      <c r="B23" s="315" t="str">
        <f>CONCATENATE(B20,".3")</f>
        <v>2.3</v>
      </c>
      <c r="C23" s="356" t="s">
        <v>4026</v>
      </c>
      <c r="D23" s="314" t="s">
        <v>1814</v>
      </c>
      <c r="E23" s="356">
        <f>Cotação!B12</f>
        <v>1</v>
      </c>
      <c r="F23" s="261" t="str">
        <f>Cotação!C12</f>
        <v>PISO PODOTATIL DE CONCRETO - DIRECIONAL E ALERTA, 30 X 30 CM [MEDIANA]</v>
      </c>
      <c r="G23" s="262" t="str">
        <f>Cotação!E12</f>
        <v>M2</v>
      </c>
      <c r="H23" s="467">
        <v>1.05</v>
      </c>
      <c r="I23" s="262">
        <f>Cotação!F12</f>
        <v>48</v>
      </c>
      <c r="J23" s="263">
        <f t="shared" si="1"/>
        <v>50.4</v>
      </c>
    </row>
    <row r="24" spans="1:17">
      <c r="A24" s="354"/>
      <c r="B24" s="308" t="str">
        <f>CONCATENATE(B20,".4")</f>
        <v>2.4</v>
      </c>
      <c r="C24" s="358" t="s">
        <v>82</v>
      </c>
      <c r="D24" s="49" t="s">
        <v>88</v>
      </c>
      <c r="E24" s="358">
        <v>88309</v>
      </c>
      <c r="F24" s="264" t="str">
        <f>IF(C24="COMPOSIÇÃO",VLOOKUP(E24,B:J,2,FALSE),IF($D24="COMPOSIÇÃO",VLOOKUP(Composição!$E24,'Sinapi_Comp-06.2023'!$G:$L,2,FALSE),VLOOKUP($E24,'Sinapi_Insum-06.2023'!$A:$E,2,FALSE)))</f>
        <v>PEDREIRO COM ENCARGOS COMPLEMENTARES</v>
      </c>
      <c r="G24" s="265" t="str">
        <f>IF(C24="COMPOSIÇÃO",VLOOKUP(E24,B:J,6,FALSE),IF($D24="COMPOSIÇÃO",VLOOKUP(Composição!$E24,'Sinapi_Comp-06.2023'!$G:$L,3,FALSE),VLOOKUP($E24,'Sinapi_Insum-06.2023'!$A:$E,3,FALSE)))</f>
        <v>H</v>
      </c>
      <c r="H24" s="468">
        <v>0.5</v>
      </c>
      <c r="I24" s="265">
        <f>IF(C24="COMPOSIÇÃO",VLOOKUP(E24,B:J,8,FALSE),IF(C24="COTAÇÃO",VLOOKUP(E24,Cotação!B:F,7,FALSE),IF($D24="COMPOSIÇÃO",VLOOKUP(Composição!$E24,'Sinapi_Comp-06.2023'!$G:$L,5,FALSE),VLOOKUP($E24,'Sinapi_Insum-06.2023'!$A:$E,5,FALSE))))</f>
        <v>23.1</v>
      </c>
      <c r="J24" s="266">
        <f t="shared" si="1"/>
        <v>11.55</v>
      </c>
    </row>
    <row r="25" spans="1:17" ht="22.5">
      <c r="A25" s="354"/>
      <c r="B25" s="315" t="str">
        <f>CONCATENATE(B20,".5")</f>
        <v>2.5</v>
      </c>
      <c r="C25" s="356" t="s">
        <v>82</v>
      </c>
      <c r="D25" s="314" t="s">
        <v>88</v>
      </c>
      <c r="E25" s="356">
        <v>88316</v>
      </c>
      <c r="F25" s="261" t="str">
        <f>Cotação!C12</f>
        <v>PISO PODOTATIL DE CONCRETO - DIRECIONAL E ALERTA, 30 X 30 CM [MEDIANA]</v>
      </c>
      <c r="G25" s="262" t="str">
        <f>IF(C25="COMPOSIÇÃO",VLOOKUP(E25,B:J,6,FALSE),IF($D25="COMPOSIÇÃO",VLOOKUP(Composição!$E25,'Sinapi_Comp-06.2023'!$G:$L,3,FALSE),VLOOKUP($E25,'Sinapi_Insum-06.2023'!$A:$E,3,FALSE)))</f>
        <v>H</v>
      </c>
      <c r="H25" s="467">
        <v>1.2</v>
      </c>
      <c r="I25" s="262">
        <f>IF(C25="COMPOSIÇÃO",VLOOKUP(E25,B:J,8,FALSE),IF(C25="COTAÇÃO",VLOOKUP(E25,Cotação!B:F,7,FALSE),IF($D25="COMPOSIÇÃO",VLOOKUP(Composição!$E25,'Sinapi_Comp-06.2023'!$G:$L,5,FALSE),VLOOKUP($E25,'Sinapi_Insum-06.2023'!$A:$E,5,FALSE))))</f>
        <v>18.670000000000002</v>
      </c>
      <c r="J25" s="263">
        <f t="shared" si="1"/>
        <v>22.4</v>
      </c>
    </row>
    <row r="26" spans="1:17" ht="35.25" customHeight="1">
      <c r="A26" s="248">
        <f>COUNTIF('Plan.Orçam.'!E:E,Composição!B26)</f>
        <v>1</v>
      </c>
      <c r="B26" s="297">
        <v>3</v>
      </c>
      <c r="C26" s="725" t="s">
        <v>4056</v>
      </c>
      <c r="D26" s="725"/>
      <c r="E26" s="725"/>
      <c r="F26" s="725"/>
      <c r="G26" s="721" t="s">
        <v>1251</v>
      </c>
      <c r="H26" s="721"/>
      <c r="I26" s="722">
        <f>SUM(J27:J30)</f>
        <v>6887.88</v>
      </c>
      <c r="J26" s="723"/>
    </row>
    <row r="27" spans="1:17" ht="22.5">
      <c r="A27" s="354"/>
      <c r="B27" s="315" t="str">
        <f>CONCATENATE(B26,".1")</f>
        <v>3.1</v>
      </c>
      <c r="C27" s="356" t="s">
        <v>4057</v>
      </c>
      <c r="D27" s="314" t="s">
        <v>91</v>
      </c>
      <c r="E27" s="356">
        <v>206</v>
      </c>
      <c r="F27" s="330" t="s">
        <v>4058</v>
      </c>
      <c r="G27" s="314" t="s">
        <v>4059</v>
      </c>
      <c r="H27" s="467">
        <v>1</v>
      </c>
      <c r="I27" s="262">
        <v>488.82</v>
      </c>
      <c r="J27" s="263">
        <f t="shared" ref="J27:J29" si="2">ROUND(I27*H27,2)</f>
        <v>488.82</v>
      </c>
    </row>
    <row r="28" spans="1:17" ht="45">
      <c r="A28" s="354"/>
      <c r="B28" s="308" t="str">
        <f>CONCATENATE(B26,".2")</f>
        <v>3.2</v>
      </c>
      <c r="C28" s="358" t="s">
        <v>4057</v>
      </c>
      <c r="D28" s="49" t="s">
        <v>91</v>
      </c>
      <c r="E28" s="358">
        <v>932</v>
      </c>
      <c r="F28" s="306" t="s">
        <v>4060</v>
      </c>
      <c r="G28" s="49" t="s">
        <v>4059</v>
      </c>
      <c r="H28" s="468">
        <v>1</v>
      </c>
      <c r="I28" s="265">
        <v>3432.32</v>
      </c>
      <c r="J28" s="266">
        <f t="shared" si="2"/>
        <v>3432.32</v>
      </c>
    </row>
    <row r="29" spans="1:17" ht="22.5">
      <c r="A29" s="354"/>
      <c r="B29" s="315" t="str">
        <f>CONCATENATE(B26,".3")</f>
        <v>3.3</v>
      </c>
      <c r="C29" s="356" t="s">
        <v>4057</v>
      </c>
      <c r="D29" s="314" t="s">
        <v>91</v>
      </c>
      <c r="E29" s="356">
        <v>1929</v>
      </c>
      <c r="F29" s="330" t="s">
        <v>4061</v>
      </c>
      <c r="G29" s="314" t="s">
        <v>4059</v>
      </c>
      <c r="H29" s="467">
        <v>1</v>
      </c>
      <c r="I29" s="262">
        <v>46.65</v>
      </c>
      <c r="J29" s="263">
        <f t="shared" si="2"/>
        <v>46.65</v>
      </c>
    </row>
    <row r="30" spans="1:17" ht="22.5">
      <c r="B30" s="308" t="str">
        <f>CONCATENATE(B26,".4")</f>
        <v>3.4</v>
      </c>
      <c r="C30" s="358" t="s">
        <v>4057</v>
      </c>
      <c r="D30" s="49" t="s">
        <v>91</v>
      </c>
      <c r="E30" s="358">
        <v>4811</v>
      </c>
      <c r="F30" s="306" t="s">
        <v>4062</v>
      </c>
      <c r="G30" s="49" t="s">
        <v>4059</v>
      </c>
      <c r="H30" s="468">
        <v>1</v>
      </c>
      <c r="I30" s="265">
        <v>2920.09</v>
      </c>
      <c r="J30" s="266">
        <f t="shared" ref="J30" si="3">ROUND(I30*H30,2)</f>
        <v>2920.09</v>
      </c>
    </row>
    <row r="31" spans="1:17" ht="23.25" customHeight="1">
      <c r="A31" s="248">
        <f>COUNTIF('Plan.Orçam.'!E:E,Composição!B31)</f>
        <v>1</v>
      </c>
      <c r="B31" s="297">
        <v>4</v>
      </c>
      <c r="C31" s="725" t="s">
        <v>4016</v>
      </c>
      <c r="D31" s="725"/>
      <c r="E31" s="725"/>
      <c r="F31" s="725"/>
      <c r="G31" s="721" t="s">
        <v>93</v>
      </c>
      <c r="H31" s="721"/>
      <c r="I31" s="722">
        <f>SUM(J32:J36)</f>
        <v>16.95</v>
      </c>
      <c r="J31" s="723"/>
    </row>
    <row r="32" spans="1:17">
      <c r="B32" s="315" t="str">
        <f>CONCATENATE(B31,".1")</f>
        <v>4.1</v>
      </c>
      <c r="C32" s="356" t="s">
        <v>82</v>
      </c>
      <c r="D32" s="314" t="s">
        <v>91</v>
      </c>
      <c r="E32" s="356">
        <v>3768</v>
      </c>
      <c r="F32" s="261" t="str">
        <f>IF(C32="COMPOSIÇÃO",VLOOKUP(E32,B:J,2,FALSE),IF($D32="COMPOSIÇÃO",VLOOKUP(Composição!$E32,'Sinapi_Comp-06.2023'!$G:$L,2,FALSE),VLOOKUP($E32,'Sinapi_Insum-06.2023'!$A:$E,2,FALSE)))</f>
        <v>LIXA EM FOLHA PARA FERRO, NUMERO 150</v>
      </c>
      <c r="G32" s="262" t="str">
        <f>IF(C32="COMPOSIÇÃO",VLOOKUP(E32,B:J,6,FALSE),IF($D32="COMPOSIÇÃO",VLOOKUP(Composição!$E32,'Sinapi_Comp-06.2023'!$G:$L,3,FALSE),VLOOKUP($E32,'Sinapi_Insum-06.2023'!$A:$E,3,FALSE)))</f>
        <v>UN</v>
      </c>
      <c r="H32" s="467">
        <v>0.25</v>
      </c>
      <c r="I32" s="262">
        <f>IF(C32="COMPOSIÇÃO",VLOOKUP(E32,B:J,8,FALSE),IF(C32="COTAÇÃO",VLOOKUP(E32,Cotação!B:F,7,FALSE),IF($D32="COMPOSIÇÃO",VLOOKUP(Composição!$E32,'Sinapi_Comp-06.2023'!$G:$L,5,FALSE),VLOOKUP($E32,'Sinapi_Insum-06.2023'!$A:$E,5,FALSE))))</f>
        <v>2.54</v>
      </c>
      <c r="J32" s="263">
        <f>ROUND(I32*H32,2)</f>
        <v>0.64</v>
      </c>
    </row>
    <row r="33" spans="1:10">
      <c r="B33" s="308" t="str">
        <f>CONCATENATE(B31,".2")</f>
        <v>4.2</v>
      </c>
      <c r="C33" s="358" t="s">
        <v>82</v>
      </c>
      <c r="D33" s="49" t="s">
        <v>91</v>
      </c>
      <c r="E33" s="358">
        <v>5318</v>
      </c>
      <c r="F33" s="264" t="str">
        <f>IF(C33="COMPOSIÇÃO",VLOOKUP(E33,B:J,2,FALSE),IF($D33="COMPOSIÇÃO",VLOOKUP(Composição!$E33,'Sinapi_Comp-06.2023'!$G:$L,2,FALSE),VLOOKUP($E33,'Sinapi_Insum-06.2023'!$A:$E,2,FALSE)))</f>
        <v>DILUENTE AGUARRAS</v>
      </c>
      <c r="G33" s="265" t="str">
        <f>IF(C33="COMPOSIÇÃO",VLOOKUP(E33,B:J,6,FALSE),IF($D33="COMPOSIÇÃO",VLOOKUP(Composição!$E33,'Sinapi_Comp-06.2023'!$G:$L,3,FALSE),VLOOKUP($E33,'Sinapi_Insum-06.2023'!$A:$E,3,FALSE)))</f>
        <v>L</v>
      </c>
      <c r="H33" s="468">
        <v>0.03</v>
      </c>
      <c r="I33" s="265">
        <f>IF(C33="COMPOSIÇÃO",VLOOKUP(E33,B:J,8,FALSE),IF(C33="COTAÇÃO",VLOOKUP(E33,Cotação!B:F,7,FALSE),IF($D33="COMPOSIÇÃO",VLOOKUP(Composição!$E33,'Sinapi_Comp-06.2023'!$G:$L,5,FALSE),VLOOKUP($E33,'Sinapi_Insum-06.2023'!$A:$E,5,FALSE))))</f>
        <v>19.39</v>
      </c>
      <c r="J33" s="266">
        <f>ROUND(I33*H33,2)</f>
        <v>0.57999999999999996</v>
      </c>
    </row>
    <row r="34" spans="1:10">
      <c r="B34" s="315" t="str">
        <f>CONCATENATE(B31,".3")</f>
        <v>4.3</v>
      </c>
      <c r="C34" s="356" t="s">
        <v>82</v>
      </c>
      <c r="D34" s="314" t="s">
        <v>91</v>
      </c>
      <c r="E34" s="356">
        <v>44072</v>
      </c>
      <c r="F34" s="261" t="str">
        <f>IF(C34="COMPOSIÇÃO",VLOOKUP(E34,B:J,2,FALSE),IF($D34="COMPOSIÇÃO",VLOOKUP(Composição!$E34,'Sinapi_Comp-06.2023'!$G:$L,2,FALSE),VLOOKUP($E34,'Sinapi_Insum-06.2023'!$A:$E,2,FALSE)))</f>
        <v>PRIMER EPOXI / EPOXIDICO</v>
      </c>
      <c r="G34" s="262" t="str">
        <f>IF(C34="COMPOSIÇÃO",VLOOKUP(E34,B:J,6,FALSE),IF($D34="COMPOSIÇÃO",VLOOKUP(Composição!$E34,'Sinapi_Comp-06.2023'!$G:$L,3,FALSE),VLOOKUP($E34,'Sinapi_Insum-06.2023'!$A:$E,3,FALSE)))</f>
        <v>L</v>
      </c>
      <c r="H34" s="467">
        <f>0.033*3.6</f>
        <v>0.1188</v>
      </c>
      <c r="I34" s="262">
        <f>IF(C34="COMPOSIÇÃO",VLOOKUP(E34,B:J,8,FALSE),IF(C34="COTAÇÃO",VLOOKUP(E34,Cotação!B:F,7,FALSE),IF($D34="COMPOSIÇÃO",VLOOKUP(Composição!$E34,'Sinapi_Comp-06.2023'!$G:$L,5,FALSE),VLOOKUP($E34,'Sinapi_Insum-06.2023'!$A:$E,5,FALSE))))</f>
        <v>109.62</v>
      </c>
      <c r="J34" s="263">
        <f t="shared" ref="J34" si="4">ROUND(I34*H34,2)</f>
        <v>13.02</v>
      </c>
    </row>
    <row r="35" spans="1:10">
      <c r="B35" s="308" t="str">
        <f>CONCATENATE(B31,".4")</f>
        <v>4.4</v>
      </c>
      <c r="C35" s="358" t="s">
        <v>82</v>
      </c>
      <c r="D35" s="49" t="s">
        <v>88</v>
      </c>
      <c r="E35" s="358">
        <v>88310</v>
      </c>
      <c r="F35" s="264" t="str">
        <f>IF(C35="COMPOSIÇÃO",VLOOKUP(E35,B:J,2,FALSE),IF($D35="COMPOSIÇÃO",VLOOKUP(Composição!$E35,'Sinapi_Comp-06.2023'!$G:$L,2,FALSE),VLOOKUP($E35,'Sinapi_Insum-06.2023'!$A:$E,2,FALSE)))</f>
        <v>PINTOR COM ENCARGOS COMPLEMENTARES</v>
      </c>
      <c r="G35" s="265" t="str">
        <f>IF(C35="COMPOSIÇÃO",VLOOKUP(E35,B:J,6,FALSE),IF($D35="COMPOSIÇÃO",VLOOKUP(Composição!$E35,'Sinapi_Comp-06.2023'!$G:$L,3,FALSE),VLOOKUP($E35,'Sinapi_Insum-06.2023'!$A:$E,3,FALSE)))</f>
        <v>H</v>
      </c>
      <c r="H35" s="468">
        <v>0.08</v>
      </c>
      <c r="I35" s="265">
        <f>IF(C35="COMPOSIÇÃO",VLOOKUP(E35,B:J,8,FALSE),IF(C35="COTAÇÃO",VLOOKUP(E35,Cotação!B:F,7,FALSE),IF($D35="COMPOSIÇÃO",VLOOKUP(Composição!$E35,'Sinapi_Comp-06.2023'!$G:$L,5,FALSE),VLOOKUP($E35,'Sinapi_Insum-06.2023'!$A:$E,5,FALSE))))</f>
        <v>24.53</v>
      </c>
      <c r="J35" s="266">
        <f>ROUND(I35*H35,2)</f>
        <v>1.96</v>
      </c>
    </row>
    <row r="36" spans="1:10">
      <c r="B36" s="315" t="str">
        <f>CONCATENATE(B31,".5")</f>
        <v>4.5</v>
      </c>
      <c r="C36" s="356" t="s">
        <v>82</v>
      </c>
      <c r="D36" s="314" t="s">
        <v>88</v>
      </c>
      <c r="E36" s="356">
        <v>88316</v>
      </c>
      <c r="F36" s="261" t="str">
        <f>IF(C36="COMPOSIÇÃO",VLOOKUP(E36,B:J,2,FALSE),IF($D36="COMPOSIÇÃO",VLOOKUP(Composição!$E36,'Sinapi_Comp-06.2023'!$G:$L,2,FALSE),VLOOKUP($E36,'Sinapi_Insum-06.2023'!$A:$E,2,FALSE)))</f>
        <v>SERVENTE COM ENCARGOS COMPLEMENTARES</v>
      </c>
      <c r="G36" s="262" t="str">
        <f>IF(C36="COMPOSIÇÃO",VLOOKUP(E36,B:J,6,FALSE),IF($D36="COMPOSIÇÃO",VLOOKUP(Composição!$E36,'Sinapi_Comp-06.2023'!$G:$L,3,FALSE),VLOOKUP($E36,'Sinapi_Insum-06.2023'!$A:$E,3,FALSE)))</f>
        <v>H</v>
      </c>
      <c r="H36" s="467">
        <v>0.04</v>
      </c>
      <c r="I36" s="262">
        <f>IF(C36="COMPOSIÇÃO",VLOOKUP(E36,B:J,8,FALSE),IF(C36="COTAÇÃO",VLOOKUP(E36,Cotação!B:F,7,FALSE),IF($D36="COMPOSIÇÃO",VLOOKUP(Composição!$E36,'Sinapi_Comp-06.2023'!$G:$L,5,FALSE),VLOOKUP($E36,'Sinapi_Insum-06.2023'!$A:$E,5,FALSE))))</f>
        <v>18.670000000000002</v>
      </c>
      <c r="J36" s="263">
        <f>ROUND(I36*H36,2)</f>
        <v>0.75</v>
      </c>
    </row>
    <row r="37" spans="1:10" ht="35.25" customHeight="1">
      <c r="A37" s="248">
        <f>COUNTIF('Plan.Orçam.'!E:E,Composição!B37)</f>
        <v>1</v>
      </c>
      <c r="B37" s="297">
        <v>5</v>
      </c>
      <c r="C37" s="725" t="s">
        <v>4017</v>
      </c>
      <c r="D37" s="725"/>
      <c r="E37" s="725"/>
      <c r="F37" s="725"/>
      <c r="G37" s="721" t="s">
        <v>93</v>
      </c>
      <c r="H37" s="721"/>
      <c r="I37" s="722">
        <f>SUM(J38:J43)</f>
        <v>20.77</v>
      </c>
      <c r="J37" s="723"/>
    </row>
    <row r="38" spans="1:10">
      <c r="B38" s="315" t="str">
        <f>CONCATENATE(B37,".1")</f>
        <v>5.1</v>
      </c>
      <c r="C38" s="356" t="s">
        <v>82</v>
      </c>
      <c r="D38" s="314" t="s">
        <v>91</v>
      </c>
      <c r="E38" s="356">
        <v>3768</v>
      </c>
      <c r="F38" s="261" t="str">
        <f>IF(C38="COMPOSIÇÃO",VLOOKUP(E38,B:J,2,FALSE),IF($D38="COMPOSIÇÃO",VLOOKUP(Composição!$E38,'Sinapi_Comp-06.2023'!$G:$L,2,FALSE),VLOOKUP($E38,'Sinapi_Insum-06.2023'!$A:$E,2,FALSE)))</f>
        <v>LIXA EM FOLHA PARA FERRO, NUMERO 150</v>
      </c>
      <c r="G38" s="262" t="str">
        <f>IF(C38="COMPOSIÇÃO",VLOOKUP(E38,B:J,6,FALSE),IF($D38="COMPOSIÇÃO",VLOOKUP(Composição!$E38,'Sinapi_Comp-06.2023'!$G:$L,3,FALSE),VLOOKUP($E38,'Sinapi_Insum-06.2023'!$A:$E,3,FALSE)))</f>
        <v>UN</v>
      </c>
      <c r="H38" s="467">
        <v>0.55000000000000004</v>
      </c>
      <c r="I38" s="262">
        <f>IF(C38="COMPOSIÇÃO",VLOOKUP(E38,B:J,8,FALSE),IF(C38="COTAÇÃO",VLOOKUP(E38,Cotação!B:F,7,FALSE),IF($D38="COMPOSIÇÃO",VLOOKUP(Composição!$E38,'Sinapi_Comp-06.2023'!$G:$L,5,FALSE),VLOOKUP($E38,'Sinapi_Insum-06.2023'!$A:$E,5,FALSE))))</f>
        <v>2.54</v>
      </c>
      <c r="J38" s="263">
        <f>ROUND(I38*H38,2)</f>
        <v>1.4</v>
      </c>
    </row>
    <row r="39" spans="1:10">
      <c r="B39" s="308" t="str">
        <f>CONCATENATE(B37,".2")</f>
        <v>5.2</v>
      </c>
      <c r="C39" s="358" t="s">
        <v>82</v>
      </c>
      <c r="D39" s="49" t="s">
        <v>91</v>
      </c>
      <c r="E39" s="358">
        <v>5318</v>
      </c>
      <c r="F39" s="264" t="str">
        <f>IF(C39="COMPOSIÇÃO",VLOOKUP(E39,B:J,2,FALSE),IF($D39="COMPOSIÇÃO",VLOOKUP(Composição!$E39,'Sinapi_Comp-06.2023'!$G:$L,2,FALSE),VLOOKUP($E39,'Sinapi_Insum-06.2023'!$A:$E,2,FALSE)))</f>
        <v>DILUENTE AGUARRAS</v>
      </c>
      <c r="G39" s="265" t="str">
        <f>IF(C39="COMPOSIÇÃO",VLOOKUP(E39,B:J,6,FALSE),IF($D39="COMPOSIÇÃO",VLOOKUP(Composição!$E39,'Sinapi_Comp-06.2023'!$G:$L,3,FALSE),VLOOKUP($E39,'Sinapi_Insum-06.2023'!$A:$E,3,FALSE)))</f>
        <v>L</v>
      </c>
      <c r="H39" s="468">
        <v>4.3999999999999997E-2</v>
      </c>
      <c r="I39" s="265">
        <f>IF(C39="COMPOSIÇÃO",VLOOKUP(E39,B:J,8,FALSE),IF(C39="COTAÇÃO",VLOOKUP(E39,Cotação!B:F,7,FALSE),IF($D39="COMPOSIÇÃO",VLOOKUP(Composição!$E39,'Sinapi_Comp-06.2023'!$G:$L,5,FALSE),VLOOKUP($E39,'Sinapi_Insum-06.2023'!$A:$E,5,FALSE))))</f>
        <v>19.39</v>
      </c>
      <c r="J39" s="266">
        <f>ROUND(I39*H39,2)</f>
        <v>0.85</v>
      </c>
    </row>
    <row r="40" spans="1:10">
      <c r="B40" s="315" t="str">
        <f>CONCATENATE(B37,".3")</f>
        <v>5.3</v>
      </c>
      <c r="C40" s="356" t="s">
        <v>82</v>
      </c>
      <c r="D40" s="314" t="s">
        <v>91</v>
      </c>
      <c r="E40" s="356">
        <v>7288</v>
      </c>
      <c r="F40" s="261" t="str">
        <f>IF(C40="COMPOSIÇÃO",VLOOKUP(E40,B:J,2,FALSE),IF($D40="COMPOSIÇÃO",VLOOKUP(Composição!$E40,'Sinapi_Comp-06.2023'!$G:$L,2,FALSE),VLOOKUP($E40,'Sinapi_Insum-06.2023'!$A:$E,2,FALSE)))</f>
        <v>TINTA ESMALTE SINTETICO PREMIUM FOSCO</v>
      </c>
      <c r="G40" s="262" t="str">
        <f>IF(C40="COMPOSIÇÃO",VLOOKUP(E40,B:J,6,FALSE),IF($D40="COMPOSIÇÃO",VLOOKUP(Composição!$E40,'Sinapi_Comp-06.2023'!$G:$L,3,FALSE),VLOOKUP($E40,'Sinapi_Insum-06.2023'!$A:$E,3,FALSE)))</f>
        <v>L</v>
      </c>
      <c r="H40" s="467">
        <v>0.17599999999999999</v>
      </c>
      <c r="I40" s="262">
        <f>IF(C40="COMPOSIÇÃO",VLOOKUP(E40,B:J,8,FALSE),IF(C40="COTAÇÃO",VLOOKUP(E40,Cotação!B:F,7,FALSE),IF($D40="COMPOSIÇÃO",VLOOKUP(Composição!$E40,'Sinapi_Comp-06.2023'!$G:$L,5,FALSE),VLOOKUP($E40,'Sinapi_Insum-06.2023'!$A:$E,5,FALSE))))</f>
        <v>35.770000000000003</v>
      </c>
      <c r="J40" s="263">
        <f t="shared" ref="J40:J43" si="5">ROUND(I40*H40,2)</f>
        <v>6.3</v>
      </c>
    </row>
    <row r="41" spans="1:10" ht="22.5">
      <c r="B41" s="308" t="str">
        <f>CONCATENATE(B37,".4")</f>
        <v>5.4</v>
      </c>
      <c r="C41" s="358" t="s">
        <v>82</v>
      </c>
      <c r="D41" s="49" t="s">
        <v>91</v>
      </c>
      <c r="E41" s="358">
        <v>7307</v>
      </c>
      <c r="F41" s="264" t="str">
        <f>IF(C41="COMPOSIÇÃO",VLOOKUP(E41,B:J,2,FALSE),IF($D41="COMPOSIÇÃO",VLOOKUP(Composição!$E41,'Sinapi_Comp-06.2023'!$G:$L,2,FALSE),VLOOKUP($E41,'Sinapi_Insum-06.2023'!$A:$E,2,FALSE)))</f>
        <v>FUNDO ANTICORROSIVO PARA METAIS FERROSOS (ZARCAO)</v>
      </c>
      <c r="G41" s="265" t="str">
        <f>IF(C41="COMPOSIÇÃO",VLOOKUP(E41,B:J,6,FALSE),IF($D41="COMPOSIÇÃO",VLOOKUP(Composição!$E41,'Sinapi_Comp-06.2023'!$G:$L,3,FALSE),VLOOKUP($E41,'Sinapi_Insum-06.2023'!$A:$E,3,FALSE)))</f>
        <v>L</v>
      </c>
      <c r="H41" s="468">
        <v>0.13200000000000001</v>
      </c>
      <c r="I41" s="265">
        <f>IF(C41="COMPOSIÇÃO",VLOOKUP(E41,B:J,8,FALSE),IF(C41="COTAÇÃO",VLOOKUP(E41,Cotação!B:F,7,FALSE),IF($D41="COMPOSIÇÃO",VLOOKUP(Composição!$E41,'Sinapi_Comp-06.2023'!$G:$L,5,FALSE),VLOOKUP($E41,'Sinapi_Insum-06.2023'!$A:$E,5,FALSE))))</f>
        <v>38.06</v>
      </c>
      <c r="J41" s="266">
        <f t="shared" si="5"/>
        <v>5.0199999999999996</v>
      </c>
    </row>
    <row r="42" spans="1:10">
      <c r="B42" s="315" t="str">
        <f>CONCATENATE(B37,".5")</f>
        <v>5.5</v>
      </c>
      <c r="C42" s="356" t="s">
        <v>82</v>
      </c>
      <c r="D42" s="314" t="s">
        <v>88</v>
      </c>
      <c r="E42" s="356">
        <v>88310</v>
      </c>
      <c r="F42" s="261" t="str">
        <f>IF(C42="COMPOSIÇÃO",VLOOKUP(E42,B:J,2,FALSE),IF($D42="COMPOSIÇÃO",VLOOKUP(Composição!$E42,'Sinapi_Comp-06.2023'!$G:$L,2,FALSE),VLOOKUP($E42,'Sinapi_Insum-06.2023'!$A:$E,2,FALSE)))</f>
        <v>PINTOR COM ENCARGOS COMPLEMENTARES</v>
      </c>
      <c r="G42" s="262" t="str">
        <f>IF(C42="COMPOSIÇÃO",VLOOKUP(E42,B:J,6,FALSE),IF($D42="COMPOSIÇÃO",VLOOKUP(Composição!$E42,'Sinapi_Comp-06.2023'!$G:$L,3,FALSE),VLOOKUP($E42,'Sinapi_Insum-06.2023'!$A:$E,3,FALSE)))</f>
        <v>H</v>
      </c>
      <c r="H42" s="467">
        <v>0.21</v>
      </c>
      <c r="I42" s="262">
        <f>IF(C42="COMPOSIÇÃO",VLOOKUP(E42,B:J,8,FALSE),IF(C42="COTAÇÃO",VLOOKUP(E42,Cotação!B:F,7,FALSE),IF($D42="COMPOSIÇÃO",VLOOKUP(Composição!$E42,'Sinapi_Comp-06.2023'!$G:$L,5,FALSE),VLOOKUP($E42,'Sinapi_Insum-06.2023'!$A:$E,5,FALSE))))</f>
        <v>24.53</v>
      </c>
      <c r="J42" s="263">
        <f t="shared" si="5"/>
        <v>5.15</v>
      </c>
    </row>
    <row r="43" spans="1:10">
      <c r="B43" s="308" t="str">
        <f>CONCATENATE(B37,".6")</f>
        <v>5.6</v>
      </c>
      <c r="C43" s="358" t="s">
        <v>82</v>
      </c>
      <c r="D43" s="49" t="s">
        <v>88</v>
      </c>
      <c r="E43" s="358">
        <v>88316</v>
      </c>
      <c r="F43" s="264" t="str">
        <f>IF(C43="COMPOSIÇÃO",VLOOKUP(E43,B:J,2,FALSE),IF($D43="COMPOSIÇÃO",VLOOKUP(Composição!$E43,'Sinapi_Comp-06.2023'!$G:$L,2,FALSE),VLOOKUP($E43,'Sinapi_Insum-06.2023'!$A:$E,2,FALSE)))</f>
        <v>SERVENTE COM ENCARGOS COMPLEMENTARES</v>
      </c>
      <c r="G43" s="265" t="str">
        <f>IF(C43="COMPOSIÇÃO",VLOOKUP(E43,B:J,6,FALSE),IF($D43="COMPOSIÇÃO",VLOOKUP(Composição!$E43,'Sinapi_Comp-06.2023'!$G:$L,3,FALSE),VLOOKUP($E43,'Sinapi_Insum-06.2023'!$A:$E,3,FALSE)))</f>
        <v>H</v>
      </c>
      <c r="H43" s="468">
        <v>0.11</v>
      </c>
      <c r="I43" s="265">
        <f>IF(C43="COMPOSIÇÃO",VLOOKUP(E43,B:J,8,FALSE),IF(C43="COTAÇÃO",VLOOKUP(E43,Cotação!B:F,7,FALSE),IF($D43="COMPOSIÇÃO",VLOOKUP(Composição!$E43,'Sinapi_Comp-06.2023'!$G:$L,5,FALSE),VLOOKUP($E43,'Sinapi_Insum-06.2023'!$A:$E,5,FALSE))))</f>
        <v>18.670000000000002</v>
      </c>
      <c r="J43" s="266">
        <f t="shared" si="5"/>
        <v>2.0499999999999998</v>
      </c>
    </row>
    <row r="44" spans="1:10">
      <c r="A44" s="248">
        <f>COUNTIF('Plan.Orçam.'!E:E,Composição!B44)</f>
        <v>1</v>
      </c>
      <c r="B44" s="297">
        <v>6</v>
      </c>
      <c r="C44" s="725" t="s">
        <v>4018</v>
      </c>
      <c r="D44" s="725"/>
      <c r="E44" s="725"/>
      <c r="F44" s="725"/>
      <c r="G44" s="721" t="s">
        <v>93</v>
      </c>
      <c r="H44" s="721"/>
      <c r="I44" s="722">
        <f>SUM(J45:J46)</f>
        <v>3.35</v>
      </c>
      <c r="J44" s="723"/>
    </row>
    <row r="45" spans="1:10">
      <c r="B45" s="315" t="str">
        <f>CONCATENATE(B44,".1")</f>
        <v>6.1</v>
      </c>
      <c r="C45" s="356" t="s">
        <v>82</v>
      </c>
      <c r="D45" s="314" t="s">
        <v>88</v>
      </c>
      <c r="E45" s="356">
        <v>88316</v>
      </c>
      <c r="F45" s="261" t="str">
        <f>IF(C45="COMPOSIÇÃO",VLOOKUP(E45,B:J,2,FALSE),IF($D45="COMPOSIÇÃO",VLOOKUP(Composição!$E45,'Sinapi_Comp-06.2023'!$G:$L,2,FALSE),VLOOKUP($E45,'Sinapi_Insum-06.2023'!$A:$E,2,FALSE)))</f>
        <v>SERVENTE COM ENCARGOS COMPLEMENTARES</v>
      </c>
      <c r="G45" s="262" t="str">
        <f>IF(C45="COMPOSIÇÃO",VLOOKUP(E45,B:J,6,FALSE),IF($D45="COMPOSIÇÃO",VLOOKUP(Composição!$E45,'Sinapi_Comp-06.2023'!$G:$L,3,FALSE),VLOOKUP($E45,'Sinapi_Insum-06.2023'!$A:$E,3,FALSE)))</f>
        <v>H</v>
      </c>
      <c r="H45" s="467">
        <v>0.14000000000000001</v>
      </c>
      <c r="I45" s="262">
        <f>IF(C45="COMPOSIÇÃO",VLOOKUP(E45,B:J,8,FALSE),IF(C45="COTAÇÃO",VLOOKUP(E45,Cotação!B:F,7,FALSE),IF($D45="COMPOSIÇÃO",VLOOKUP(Composição!$E45,'Sinapi_Comp-06.2023'!$G:$L,5,FALSE),VLOOKUP($E45,'Sinapi_Insum-06.2023'!$A:$E,5,FALSE))))</f>
        <v>18.670000000000002</v>
      </c>
      <c r="J45" s="263">
        <f>ROUND(I45*H45,2)</f>
        <v>2.61</v>
      </c>
    </row>
    <row r="46" spans="1:10" ht="22.5">
      <c r="B46" s="308" t="str">
        <f>CONCATENATE(B44,".2")</f>
        <v>6.2</v>
      </c>
      <c r="C46" s="358" t="s">
        <v>82</v>
      </c>
      <c r="D46" s="49" t="s">
        <v>91</v>
      </c>
      <c r="E46" s="358">
        <v>3</v>
      </c>
      <c r="F46" s="264" t="str">
        <f>IF(C46="COMPOSIÇÃO",VLOOKUP(E46,B:J,2,FALSE),IF($D46="COMPOSIÇÃO",VLOOKUP(Composição!$E46,'Sinapi_Comp-06.2023'!$G:$L,2,FALSE),VLOOKUP($E46,'Sinapi_Insum-06.2023'!$A:$E,2,FALSE)))</f>
        <v>ACIDO CLORIDRICO / ACIDO MURIATICO, DILUICAO 10% A 12% PARA USO EM LIMPEZA</v>
      </c>
      <c r="G46" s="265" t="str">
        <f>IF(C46="COMPOSIÇÃO",VLOOKUP(E46,B:J,6,FALSE),IF($D46="COMPOSIÇÃO",VLOOKUP(Composição!$E46,'Sinapi_Comp-06.2023'!$G:$L,3,FALSE),VLOOKUP($E46,'Sinapi_Insum-06.2023'!$A:$E,3,FALSE)))</f>
        <v>L</v>
      </c>
      <c r="H46" s="468">
        <v>0.05</v>
      </c>
      <c r="I46" s="265">
        <f>IF(C46="COMPOSIÇÃO",VLOOKUP(E46,B:J,8,FALSE),IF(C46="COTAÇÃO",VLOOKUP(E46,Cotação!B:F,7,FALSE),IF($D46="COMPOSIÇÃO",VLOOKUP(Composição!$E46,'Sinapi_Comp-06.2023'!$G:$L,5,FALSE),VLOOKUP($E46,'Sinapi_Insum-06.2023'!$A:$E,5,FALSE))))</f>
        <v>14.72</v>
      </c>
      <c r="J46" s="266">
        <f>ROUND(I46*H46,2)</f>
        <v>0.74</v>
      </c>
    </row>
    <row r="47" spans="1:10">
      <c r="A47" s="248">
        <v>1</v>
      </c>
      <c r="B47" s="297">
        <v>7</v>
      </c>
      <c r="C47" s="725" t="s">
        <v>4019</v>
      </c>
      <c r="D47" s="725"/>
      <c r="E47" s="725"/>
      <c r="F47" s="725"/>
      <c r="G47" s="721" t="s">
        <v>90</v>
      </c>
      <c r="H47" s="721"/>
      <c r="I47" s="722">
        <f>SUM(J48:J49)</f>
        <v>150.04</v>
      </c>
      <c r="J47" s="723"/>
    </row>
    <row r="48" spans="1:10" ht="22.5">
      <c r="B48" s="315" t="str">
        <f>CONCATENATE(B47,".1")</f>
        <v>7.1</v>
      </c>
      <c r="C48" s="356" t="s">
        <v>82</v>
      </c>
      <c r="D48" s="314" t="s">
        <v>91</v>
      </c>
      <c r="E48" s="356">
        <v>4722</v>
      </c>
      <c r="F48" s="261" t="str">
        <f>IF(C48="COMPOSIÇÃO",VLOOKUP(E48,B:J,2,FALSE),IF($D48="COMPOSIÇÃO",VLOOKUP(Composição!$E48,'Sinapi_Comp-06.2023'!$G:$L,2,FALSE),VLOOKUP($E48,'Sinapi_Insum-06.2023'!$A:$E,2,FALSE)))</f>
        <v>PEDRA BRITADA N. 3 (38 A 50 MM) POSTO PEDREIRA/FORNECEDOR, SEM FRETE</v>
      </c>
      <c r="G48" s="262" t="str">
        <f>IF(C48="COMPOSIÇÃO",VLOOKUP(E48,B:J,6,FALSE),IF($D48="COMPOSIÇÃO",VLOOKUP(Composição!$E48,'Sinapi_Comp-06.2023'!$G:$L,3,FALSE),VLOOKUP($E48,'Sinapi_Insum-06.2023'!$A:$E,3,FALSE)))</f>
        <v>M3</v>
      </c>
      <c r="H48" s="467">
        <v>1.1000000000000001</v>
      </c>
      <c r="I48" s="262">
        <f>IF(C48="COMPOSIÇÃO",VLOOKUP(E48,B:J,8,FALSE),IF(C48="COTAÇÃO",VLOOKUP(E48,Cotação!B:F,7,FALSE),IF($D48="COMPOSIÇÃO",VLOOKUP(Composição!$E48,'Sinapi_Comp-06.2023'!$G:$L,5,FALSE),VLOOKUP($E48,'Sinapi_Insum-06.2023'!$A:$E,5,FALSE))))</f>
        <v>93.96</v>
      </c>
      <c r="J48" s="263">
        <f>ROUND(I48*H48,2)</f>
        <v>103.36</v>
      </c>
    </row>
    <row r="49" spans="1:10">
      <c r="B49" s="308" t="str">
        <f>CONCATENATE(B47,".2")</f>
        <v>7.2</v>
      </c>
      <c r="C49" s="358" t="s">
        <v>82</v>
      </c>
      <c r="D49" s="49" t="s">
        <v>88</v>
      </c>
      <c r="E49" s="358">
        <v>88316</v>
      </c>
      <c r="F49" s="264" t="str">
        <f>IF(C49="COMPOSIÇÃO",VLOOKUP(E49,B:J,2,FALSE),IF($D49="COMPOSIÇÃO",VLOOKUP(Composição!$E49,'Sinapi_Comp-06.2023'!$G:$L,2,FALSE),VLOOKUP($E49,'Sinapi_Insum-06.2023'!$A:$E,2,FALSE)))</f>
        <v>SERVENTE COM ENCARGOS COMPLEMENTARES</v>
      </c>
      <c r="G49" s="265" t="str">
        <f>IF(C49="COMPOSIÇÃO",VLOOKUP(E49,B:J,6,FALSE),IF($D49="COMPOSIÇÃO",VLOOKUP(Composição!$E49,'Sinapi_Comp-06.2023'!$G:$L,3,FALSE),VLOOKUP($E49,'Sinapi_Insum-06.2023'!$A:$E,3,FALSE)))</f>
        <v>H</v>
      </c>
      <c r="H49" s="468">
        <v>2.5</v>
      </c>
      <c r="I49" s="265">
        <f>IF(C49="COMPOSIÇÃO",VLOOKUP(E49,B:J,8,FALSE),IF(C49="COTAÇÃO",VLOOKUP(E49,Cotação!B:F,7,FALSE),IF($D49="COMPOSIÇÃO",VLOOKUP(Composição!$E49,'Sinapi_Comp-06.2023'!$G:$L,5,FALSE),VLOOKUP($E49,'Sinapi_Insum-06.2023'!$A:$E,5,FALSE))))</f>
        <v>18.670000000000002</v>
      </c>
      <c r="J49" s="266">
        <f>ROUND(I49*H49,2)</f>
        <v>46.68</v>
      </c>
    </row>
    <row r="50" spans="1:10">
      <c r="A50" s="248">
        <f>COUNTIF('Plan.Orçam.'!E:E,Composição!B50)</f>
        <v>2</v>
      </c>
      <c r="B50" s="297">
        <v>8</v>
      </c>
      <c r="C50" s="720" t="s">
        <v>4075</v>
      </c>
      <c r="D50" s="720"/>
      <c r="E50" s="720"/>
      <c r="F50" s="720"/>
      <c r="G50" s="721" t="s">
        <v>90</v>
      </c>
      <c r="H50" s="721"/>
      <c r="I50" s="722">
        <f>SUM(J51)</f>
        <v>37.340000000000003</v>
      </c>
      <c r="J50" s="723"/>
    </row>
    <row r="51" spans="1:10">
      <c r="B51" s="315" t="str">
        <f>CONCATENATE(B50,".1")</f>
        <v>8.1</v>
      </c>
      <c r="C51" s="356" t="s">
        <v>82</v>
      </c>
      <c r="D51" s="314" t="s">
        <v>88</v>
      </c>
      <c r="E51" s="356">
        <v>88316</v>
      </c>
      <c r="F51" s="261" t="str">
        <f>IF(C51="COMPOSIÇÃO",VLOOKUP(E51,B:J,2,FALSE),IF($D51="COMPOSIÇÃO",VLOOKUP(Composição!$E51,'Sinapi_Comp-06.2023'!$G:$L,2,FALSE),VLOOKUP($E51,'Sinapi_Insum-06.2023'!$A:$E,2,FALSE)))</f>
        <v>SERVENTE COM ENCARGOS COMPLEMENTARES</v>
      </c>
      <c r="G51" s="262" t="str">
        <f>IF(C51="COMPOSIÇÃO",VLOOKUP(E51,B:J,6,FALSE),IF($D51="COMPOSIÇÃO",VLOOKUP(Composição!$E51,'Sinapi_Comp-06.2023'!$G:$L,3,FALSE),VLOOKUP($E51,'Sinapi_Insum-06.2023'!$A:$E,3,FALSE)))</f>
        <v>H</v>
      </c>
      <c r="H51" s="467">
        <v>2</v>
      </c>
      <c r="I51" s="262">
        <f>IF(C51="COMPOSIÇÃO",VLOOKUP(E51,B:J,8,FALSE),IF(C51="COTAÇÃO",VLOOKUP(E51,Cotação!B:F,7,FALSE),IF($D51="COMPOSIÇÃO",VLOOKUP(Composição!$E51,'Sinapi_Comp-06.2023'!$G:$L,5,FALSE),VLOOKUP($E51,'Sinapi_Insum-06.2023'!$A:$E,5,FALSE))))</f>
        <v>18.670000000000002</v>
      </c>
      <c r="J51" s="263">
        <f>ROUND(I51*H51,2)</f>
        <v>37.340000000000003</v>
      </c>
    </row>
    <row r="52" spans="1:10" ht="27" customHeight="1">
      <c r="A52" s="248">
        <f>COUNTIF('Plan.Orçam.'!E:E,Composição!B52)</f>
        <v>0</v>
      </c>
      <c r="B52" s="297">
        <v>9</v>
      </c>
      <c r="C52" s="720" t="s">
        <v>4076</v>
      </c>
      <c r="D52" s="720"/>
      <c r="E52" s="720"/>
      <c r="F52" s="720"/>
      <c r="G52" s="721" t="s">
        <v>90</v>
      </c>
      <c r="H52" s="721"/>
      <c r="I52" s="722">
        <f>SUM(J53:J56)</f>
        <v>491.25</v>
      </c>
      <c r="J52" s="723"/>
    </row>
    <row r="53" spans="1:10" ht="47.25" customHeight="1">
      <c r="B53" s="315" t="str">
        <f>CONCATENATE(B52,".1")</f>
        <v>9.1</v>
      </c>
      <c r="C53" s="356" t="s">
        <v>82</v>
      </c>
      <c r="D53" s="314" t="s">
        <v>88</v>
      </c>
      <c r="E53" s="356">
        <v>87316</v>
      </c>
      <c r="F53" s="261" t="str">
        <f>IF(C53="COMPOSIÇÃO",VLOOKUP(E53,B:J,2,FALSE),IF($D53="COMPOSIÇÃO",VLOOKUP(Composição!$E53,'Sinapi_Comp-06.2023'!$G:$L,2,FALSE),VLOOKUP($E53,'Sinapi_Insum-06.2023'!$A:$E,2,FALSE)))</f>
        <v>ARGAMASSA TRAÇO 1:4 (EM VOLUME DE CIMENTO E AREIA GROSSA ÚMIDA) PARA CHAPISCO CONVENCIONAL, PREPARO MECÂNICO COM BETONEIRA 400 L. AF_08/2019</v>
      </c>
      <c r="G53" s="262" t="str">
        <f>IF(C53="COMPOSIÇÃO",VLOOKUP(E53,B:J,6,FALSE),IF($D53="COMPOSIÇÃO",VLOOKUP(Composição!$E53,'Sinapi_Comp-06.2023'!$G:$L,3,FALSE),VLOOKUP($E53,'Sinapi_Insum-06.2023'!$A:$E,3,FALSE)))</f>
        <v>M3</v>
      </c>
      <c r="H53" s="467">
        <v>0.3</v>
      </c>
      <c r="I53" s="262">
        <f>IF(C53="COMPOSIÇÃO",VLOOKUP(E53,B:J,8,FALSE),IF(C53="COTAÇÃO",VLOOKUP(E53,Cotação!B:F,7,FALSE),IF($D53="COMPOSIÇÃO",VLOOKUP(Composição!$E53,'Sinapi_Comp-06.2023'!$G:$L,5,FALSE),VLOOKUP($E53,'Sinapi_Insum-06.2023'!$A:$E,5,FALSE))))</f>
        <v>459.28</v>
      </c>
      <c r="J53" s="263">
        <f>ROUND(I53*H53,2)</f>
        <v>137.78</v>
      </c>
    </row>
    <row r="54" spans="1:10">
      <c r="B54" s="308" t="str">
        <f>CONCATENATE(B52,".2")</f>
        <v>9.2</v>
      </c>
      <c r="C54" s="358" t="s">
        <v>82</v>
      </c>
      <c r="D54" s="49" t="s">
        <v>88</v>
      </c>
      <c r="E54" s="358">
        <v>88309</v>
      </c>
      <c r="F54" s="264" t="str">
        <f>IF(C54="COMPOSIÇÃO",VLOOKUP(E54,B:J,2,FALSE),IF($D54="COMPOSIÇÃO",VLOOKUP(Composição!$E54,'Sinapi_Comp-06.2023'!$G:$L,2,FALSE),VLOOKUP($E54,'Sinapi_Insum-06.2023'!$A:$E,2,FALSE)))</f>
        <v>PEDREIRO COM ENCARGOS COMPLEMENTARES</v>
      </c>
      <c r="G54" s="265" t="str">
        <f>IF(C54="COMPOSIÇÃO",VLOOKUP(E54,B:J,6,FALSE),IF($D54="COMPOSIÇÃO",VLOOKUP(Composição!$E54,'Sinapi_Comp-06.2023'!$G:$L,3,FALSE),VLOOKUP($E54,'Sinapi_Insum-06.2023'!$A:$E,3,FALSE)))</f>
        <v>H</v>
      </c>
      <c r="H54" s="468">
        <v>6</v>
      </c>
      <c r="I54" s="265">
        <f>IF(C54="COMPOSIÇÃO",VLOOKUP(E54,B:J,8,FALSE),IF(C54="COTAÇÃO",VLOOKUP(E54,Cotação!B:F,7,FALSE),IF($D54="COMPOSIÇÃO",VLOOKUP(Composição!$E54,'Sinapi_Comp-06.2023'!$G:$L,5,FALSE),VLOOKUP($E54,'Sinapi_Insum-06.2023'!$A:$E,5,FALSE))))</f>
        <v>23.1</v>
      </c>
      <c r="J54" s="266">
        <f>ROUND(I54*H54,2)</f>
        <v>138.6</v>
      </c>
    </row>
    <row r="55" spans="1:10">
      <c r="B55" s="315" t="str">
        <f>CONCATENATE(B52,".3")</f>
        <v>9.3</v>
      </c>
      <c r="C55" s="356" t="s">
        <v>82</v>
      </c>
      <c r="D55" s="314" t="s">
        <v>88</v>
      </c>
      <c r="E55" s="356">
        <v>88316</v>
      </c>
      <c r="F55" s="261" t="str">
        <f>IF(C55="COMPOSIÇÃO",VLOOKUP(E55,B:J,2,FALSE),IF($D55="COMPOSIÇÃO",VLOOKUP(Composição!$E55,'Sinapi_Comp-06.2023'!$G:$L,2,FALSE),VLOOKUP($E55,'Sinapi_Insum-06.2023'!$A:$E,2,FALSE)))</f>
        <v>SERVENTE COM ENCARGOS COMPLEMENTARES</v>
      </c>
      <c r="G55" s="262" t="str">
        <f>IF(C55="COMPOSIÇÃO",VLOOKUP(E55,B:J,6,FALSE),IF($D55="COMPOSIÇÃO",VLOOKUP(Composição!$E55,'Sinapi_Comp-06.2023'!$G:$L,3,FALSE),VLOOKUP($E55,'Sinapi_Insum-06.2023'!$A:$E,3,FALSE)))</f>
        <v>H</v>
      </c>
      <c r="H55" s="467">
        <v>6</v>
      </c>
      <c r="I55" s="262">
        <f>IF(C55="COMPOSIÇÃO",VLOOKUP(E55,B:J,8,FALSE),IF(C55="COTAÇÃO",VLOOKUP(E55,Cotação!B:F,7,FALSE),IF($D55="COMPOSIÇÃO",VLOOKUP(Composição!$E55,'Sinapi_Comp-06.2023'!$G:$L,5,FALSE),VLOOKUP($E55,'Sinapi_Insum-06.2023'!$A:$E,5,FALSE))))</f>
        <v>18.670000000000002</v>
      </c>
      <c r="J55" s="263">
        <f t="shared" ref="J55:J56" si="6">ROUND(I55*H55,2)</f>
        <v>112.02</v>
      </c>
    </row>
    <row r="56" spans="1:10" ht="33.75">
      <c r="B56" s="308" t="str">
        <f>CONCATENATE(B52,".4")</f>
        <v>9.4</v>
      </c>
      <c r="C56" s="358" t="s">
        <v>82</v>
      </c>
      <c r="D56" s="49" t="s">
        <v>91</v>
      </c>
      <c r="E56" s="358">
        <v>4730</v>
      </c>
      <c r="F56" s="264" t="str">
        <f>IF(C56="COMPOSIÇÃO",VLOOKUP(E56,B:J,2,FALSE),IF($D56="COMPOSIÇÃO",VLOOKUP(Composição!$E56,'Sinapi_Comp-06.2023'!$G:$L,2,FALSE),VLOOKUP($E56,'Sinapi_Insum-06.2023'!$A:$E,2,FALSE)))</f>
        <v>PEDRA DE MAO OU PEDRA RACHAO PARA ARRIMO/FUNDACAO (POSTO PEDREIRA/FORNECEDOR, SEM FRETE)</v>
      </c>
      <c r="G56" s="265" t="str">
        <f>IF(C56="COMPOSIÇÃO",VLOOKUP(E56,B:J,6,FALSE),IF($D56="COMPOSIÇÃO",VLOOKUP(Composição!$E56,'Sinapi_Comp-06.2023'!$G:$L,3,FALSE),VLOOKUP($E56,'Sinapi_Insum-06.2023'!$A:$E,3,FALSE)))</f>
        <v>M3</v>
      </c>
      <c r="H56" s="468">
        <v>1.1000000000000001</v>
      </c>
      <c r="I56" s="265">
        <f>IF(C56="COMPOSIÇÃO",VLOOKUP(E56,B:J,8,FALSE),IF(C56="COTAÇÃO",VLOOKUP(E56,Cotação!B:F,7,FALSE),IF($D56="COMPOSIÇÃO",VLOOKUP(Composição!$E56,'Sinapi_Comp-06.2023'!$G:$L,5,FALSE),VLOOKUP($E56,'Sinapi_Insum-06.2023'!$A:$E,5,FALSE))))</f>
        <v>93.5</v>
      </c>
      <c r="J56" s="266">
        <f t="shared" si="6"/>
        <v>102.85</v>
      </c>
    </row>
    <row r="57" spans="1:10" ht="38.25" customHeight="1">
      <c r="A57" s="248">
        <f>COUNTIF('Plan.Orçam.'!E:E,Composição!B57)</f>
        <v>1</v>
      </c>
      <c r="B57" s="297">
        <v>10</v>
      </c>
      <c r="C57" s="720" t="s">
        <v>4077</v>
      </c>
      <c r="D57" s="720"/>
      <c r="E57" s="720"/>
      <c r="F57" s="720"/>
      <c r="G57" s="721" t="s">
        <v>93</v>
      </c>
      <c r="H57" s="721"/>
      <c r="I57" s="722">
        <f>SUM(J58:J61)</f>
        <v>97.96</v>
      </c>
      <c r="J57" s="723"/>
    </row>
    <row r="58" spans="1:10" ht="33.75">
      <c r="B58" s="315" t="str">
        <f>CONCATENATE(B57,".1")</f>
        <v>10.1</v>
      </c>
      <c r="C58" s="356" t="s">
        <v>82</v>
      </c>
      <c r="D58" s="314" t="s">
        <v>88</v>
      </c>
      <c r="E58" s="356">
        <v>87373</v>
      </c>
      <c r="F58" s="261" t="str">
        <f>IF(C58="COMPOSIÇÃO",VLOOKUP(E58,B:J,2,FALSE),IF($D58="COMPOSIÇÃO",VLOOKUP(Composição!$E58,'Sinapi_Comp-06.2023'!$G:$L,2,FALSE),VLOOKUP($E58,'Sinapi_Insum-06.2023'!$A:$E,2,FALSE)))</f>
        <v>ARGAMASSA TRAÇO 1:4 (EM VOLUME DE CIMENTO E AREIA MÉDIA ÚMIDA) PARA CONTRAPISO, PREPARO MANUAL. AF_08/2019</v>
      </c>
      <c r="G58" s="262" t="str">
        <f>IF(C58="COMPOSIÇÃO",VLOOKUP(E58,B:J,6,FALSE),IF($D58="COMPOSIÇÃO",VLOOKUP(Composição!$E58,'Sinapi_Comp-06.2023'!$G:$L,3,FALSE),VLOOKUP($E58,'Sinapi_Insum-06.2023'!$A:$E,3,FALSE)))</f>
        <v>M3</v>
      </c>
      <c r="H58" s="467">
        <v>1.38E-2</v>
      </c>
      <c r="I58" s="262">
        <f>IF(C58="COMPOSIÇÃO",VLOOKUP(E58,B:J,8,FALSE),IF(C58="COTAÇÃO",VLOOKUP(E58,Cotação!B:F,7,FALSE),IF($D58="COMPOSIÇÃO",VLOOKUP(Composição!$E58,'Sinapi_Comp-06.2023'!$G:$L,5,FALSE),VLOOKUP($E58,'Sinapi_Insum-06.2023'!$A:$E,5,FALSE))))</f>
        <v>712.94</v>
      </c>
      <c r="J58" s="263">
        <f>ROUND(I58*H58,2)</f>
        <v>9.84</v>
      </c>
    </row>
    <row r="59" spans="1:10">
      <c r="B59" s="308" t="str">
        <f>CONCATENATE(B57,".2")</f>
        <v>10.2</v>
      </c>
      <c r="C59" s="358" t="s">
        <v>82</v>
      </c>
      <c r="D59" s="49" t="s">
        <v>88</v>
      </c>
      <c r="E59" s="358">
        <v>88309</v>
      </c>
      <c r="F59" s="264" t="str">
        <f>IF(C59="COMPOSIÇÃO",VLOOKUP(E59,B:J,2,FALSE),IF($D59="COMPOSIÇÃO",VLOOKUP(Composição!$E59,'Sinapi_Comp-06.2023'!$G:$L,2,FALSE),VLOOKUP($E59,'Sinapi_Insum-06.2023'!$A:$E,2,FALSE)))</f>
        <v>PEDREIRO COM ENCARGOS COMPLEMENTARES</v>
      </c>
      <c r="G59" s="265" t="str">
        <f>IF(C59="COMPOSIÇÃO",VLOOKUP(E59,B:J,6,FALSE),IF($D59="COMPOSIÇÃO",VLOOKUP(Composição!$E59,'Sinapi_Comp-06.2023'!$G:$L,3,FALSE),VLOOKUP($E59,'Sinapi_Insum-06.2023'!$A:$E,3,FALSE)))</f>
        <v>H</v>
      </c>
      <c r="H59" s="468">
        <v>1.1399999999999999</v>
      </c>
      <c r="I59" s="265">
        <f>IF(C59="COMPOSIÇÃO",VLOOKUP(E59,B:J,8,FALSE),IF(C59="COTAÇÃO",VLOOKUP(E59,Cotação!B:F,7,FALSE),IF($D59="COMPOSIÇÃO",VLOOKUP(Composição!$E59,'Sinapi_Comp-06.2023'!$G:$L,5,FALSE),VLOOKUP($E59,'Sinapi_Insum-06.2023'!$A:$E,5,FALSE))))</f>
        <v>23.1</v>
      </c>
      <c r="J59" s="266">
        <f>ROUND(I59*H59,2)</f>
        <v>26.33</v>
      </c>
    </row>
    <row r="60" spans="1:10">
      <c r="B60" s="315" t="str">
        <f>CONCATENATE(B57,".3")</f>
        <v>10.3</v>
      </c>
      <c r="C60" s="356" t="s">
        <v>82</v>
      </c>
      <c r="D60" s="314" t="s">
        <v>88</v>
      </c>
      <c r="E60" s="356">
        <v>88316</v>
      </c>
      <c r="F60" s="261" t="str">
        <f>IF(C60="COMPOSIÇÃO",VLOOKUP(E60,B:J,2,FALSE),IF($D60="COMPOSIÇÃO",VLOOKUP(Composição!$E60,'Sinapi_Comp-06.2023'!$G:$L,2,FALSE),VLOOKUP($E60,'Sinapi_Insum-06.2023'!$A:$E,2,FALSE)))</f>
        <v>SERVENTE COM ENCARGOS COMPLEMENTARES</v>
      </c>
      <c r="G60" s="262" t="str">
        <f>IF(C60="COMPOSIÇÃO",VLOOKUP(E60,B:J,6,FALSE),IF($D60="COMPOSIÇÃO",VLOOKUP(Composição!$E60,'Sinapi_Comp-06.2023'!$G:$L,3,FALSE),VLOOKUP($E60,'Sinapi_Insum-06.2023'!$A:$E,3,FALSE)))</f>
        <v>H</v>
      </c>
      <c r="H60" s="467">
        <v>0.88</v>
      </c>
      <c r="I60" s="262">
        <f>IF(C60="COMPOSIÇÃO",VLOOKUP(E60,B:J,8,FALSE),IF(C60="COTAÇÃO",VLOOKUP(E60,Cotação!B:F,7,FALSE),IF($D60="COMPOSIÇÃO",VLOOKUP(Composição!$E60,'Sinapi_Comp-06.2023'!$G:$L,5,FALSE),VLOOKUP($E60,'Sinapi_Insum-06.2023'!$A:$E,5,FALSE))))</f>
        <v>18.670000000000002</v>
      </c>
      <c r="J60" s="263">
        <f t="shared" ref="J60:J61" si="7">ROUND(I60*H60,2)</f>
        <v>16.43</v>
      </c>
    </row>
    <row r="61" spans="1:10" ht="33.75">
      <c r="B61" s="308" t="str">
        <f>CONCATENATE(B57,".4")</f>
        <v>10.4</v>
      </c>
      <c r="C61" s="358" t="s">
        <v>82</v>
      </c>
      <c r="D61" s="49" t="s">
        <v>91</v>
      </c>
      <c r="E61" s="358">
        <v>7271</v>
      </c>
      <c r="F61" s="264" t="str">
        <f>IF(C61="COMPOSIÇÃO",VLOOKUP(E61,B:J,2,FALSE),IF($D61="COMPOSIÇÃO",VLOOKUP(Composição!$E61,'Sinapi_Comp-06.2023'!$G:$L,2,FALSE),VLOOKUP($E61,'Sinapi_Insum-06.2023'!$A:$E,2,FALSE)))</f>
        <v>BLOCO CERAMICO / TIJOLO VAZADO PARA ALVENARIA DE VEDACAO, 8 FUROS NA HORIZONTAL DE 9 X 19 X 19 CM (L X A X C)</v>
      </c>
      <c r="G61" s="265" t="str">
        <f>IF(C61="COMPOSIÇÃO",VLOOKUP(E61,B:J,6,FALSE),IF($D61="COMPOSIÇÃO",VLOOKUP(Composição!$E61,'Sinapi_Comp-06.2023'!$G:$L,3,FALSE),VLOOKUP($E61,'Sinapi_Insum-06.2023'!$A:$E,3,FALSE)))</f>
        <v>UN</v>
      </c>
      <c r="H61" s="468">
        <v>54</v>
      </c>
      <c r="I61" s="265">
        <f>IF(C61="COMPOSIÇÃO",VLOOKUP(E61,B:J,8,FALSE),IF(C61="COTAÇÃO",VLOOKUP(E61,Cotação!B:F,7,FALSE),IF($D61="COMPOSIÇÃO",VLOOKUP(Composição!$E61,'Sinapi_Comp-06.2023'!$G:$L,5,FALSE),VLOOKUP($E61,'Sinapi_Insum-06.2023'!$A:$E,5,FALSE))))</f>
        <v>0.84</v>
      </c>
      <c r="J61" s="266">
        <f t="shared" si="7"/>
        <v>45.36</v>
      </c>
    </row>
    <row r="62" spans="1:10" ht="45.75" customHeight="1">
      <c r="A62" s="248">
        <f>COUNTIF('Plan.Orçam.'!E:E,Composição!B62)</f>
        <v>1</v>
      </c>
      <c r="B62" s="297">
        <v>11</v>
      </c>
      <c r="C62" s="720" t="s">
        <v>4082</v>
      </c>
      <c r="D62" s="720"/>
      <c r="E62" s="720"/>
      <c r="F62" s="720"/>
      <c r="G62" s="721" t="s">
        <v>93</v>
      </c>
      <c r="H62" s="721"/>
      <c r="I62" s="722">
        <f>SUM(J63:J64)</f>
        <v>14.07</v>
      </c>
      <c r="J62" s="723"/>
    </row>
    <row r="63" spans="1:10">
      <c r="B63" s="315" t="str">
        <f>CONCATENATE(B62,".1")</f>
        <v>11.1</v>
      </c>
      <c r="C63" s="356" t="s">
        <v>82</v>
      </c>
      <c r="D63" s="314" t="s">
        <v>88</v>
      </c>
      <c r="E63" s="356">
        <v>88316</v>
      </c>
      <c r="F63" s="261" t="str">
        <f>IF(C63="COMPOSIÇÃO",VLOOKUP(E63,B:J,2,FALSE),IF($D63="COMPOSIÇÃO",VLOOKUP(Composição!$E63,'Sinapi_Comp-06.2023'!$G:$L,2,FALSE),VLOOKUP($E63,'Sinapi_Insum-06.2023'!$A:$E,2,FALSE)))</f>
        <v>SERVENTE COM ENCARGOS COMPLEMENTARES</v>
      </c>
      <c r="G63" s="262" t="str">
        <f>IF(C63="COMPOSIÇÃO",VLOOKUP(E63,B:J,6,FALSE),IF($D63="COMPOSIÇÃO",VLOOKUP(Composição!$E63,'Sinapi_Comp-06.2023'!$G:$L,3,FALSE),VLOOKUP($E63,'Sinapi_Insum-06.2023'!$A:$E,3,FALSE)))</f>
        <v>H</v>
      </c>
      <c r="H63" s="467">
        <v>0.4</v>
      </c>
      <c r="I63" s="262">
        <f>IF(C63="COMPOSIÇÃO",VLOOKUP(E63,B:J,8,FALSE),IF(C63="COTAÇÃO",VLOOKUP(E63,Cotação!B:F,7,FALSE),IF($D63="COMPOSIÇÃO",VLOOKUP(Composição!$E63,'Sinapi_Comp-06.2023'!$G:$L,5,FALSE),VLOOKUP($E63,'Sinapi_Insum-06.2023'!$A:$E,5,FALSE))))</f>
        <v>18.670000000000002</v>
      </c>
      <c r="J63" s="263">
        <f>ROUND(I63*H63,2)</f>
        <v>7.47</v>
      </c>
    </row>
    <row r="64" spans="1:10" ht="33.75">
      <c r="B64" s="308" t="str">
        <f>CONCATENATE(B62,".2")</f>
        <v>11.2</v>
      </c>
      <c r="C64" s="358" t="s">
        <v>82</v>
      </c>
      <c r="D64" s="49" t="s">
        <v>91</v>
      </c>
      <c r="E64" s="358">
        <v>7319</v>
      </c>
      <c r="F64" s="264" t="str">
        <f>IF(C64="COMPOSIÇÃO",VLOOKUP(E64,B:J,2,FALSE),IF($D64="COMPOSIÇÃO",VLOOKUP(Composição!$E64,'Sinapi_Comp-06.2023'!$G:$L,2,FALSE),VLOOKUP($E64,'Sinapi_Insum-06.2023'!$A:$E,2,FALSE)))</f>
        <v>TINTA ASFALTICA IMPERMEABILIZANTE DISPERSA EM AGUA, PARA MATERIAIS CIMENTICIOS</v>
      </c>
      <c r="G64" s="265" t="str">
        <f>IF(C64="COMPOSIÇÃO",VLOOKUP(E64,B:J,6,FALSE),IF($D64="COMPOSIÇÃO",VLOOKUP(Composição!$E64,'Sinapi_Comp-06.2023'!$G:$L,3,FALSE),VLOOKUP($E64,'Sinapi_Insum-06.2023'!$A:$E,3,FALSE)))</f>
        <v>L</v>
      </c>
      <c r="H64" s="468">
        <v>0.4</v>
      </c>
      <c r="I64" s="265">
        <f>IF(C64="COMPOSIÇÃO",VLOOKUP(E64,B:J,8,FALSE),IF(C64="COTAÇÃO",VLOOKUP(E64,Cotação!B:F,7,FALSE),IF($D64="COMPOSIÇÃO",VLOOKUP(Composição!$E64,'Sinapi_Comp-06.2023'!$G:$L,5,FALSE),VLOOKUP($E64,'Sinapi_Insum-06.2023'!$A:$E,5,FALSE))))</f>
        <v>16.5</v>
      </c>
      <c r="J64" s="266">
        <f>ROUND(I64*H64,2)</f>
        <v>6.6</v>
      </c>
    </row>
    <row r="65" spans="1:10" ht="27" customHeight="1">
      <c r="A65" s="248">
        <f>COUNTIF('Plan.Orçam.'!E:E,Composição!B65)</f>
        <v>1</v>
      </c>
      <c r="B65" s="297">
        <v>12</v>
      </c>
      <c r="C65" s="720" t="s">
        <v>4087</v>
      </c>
      <c r="D65" s="720"/>
      <c r="E65" s="720"/>
      <c r="F65" s="720"/>
      <c r="G65" s="721" t="s">
        <v>93</v>
      </c>
      <c r="H65" s="721"/>
      <c r="I65" s="722">
        <f>SUM(J66:J69)</f>
        <v>179.42</v>
      </c>
      <c r="J65" s="723"/>
    </row>
    <row r="66" spans="1:10">
      <c r="B66" s="315" t="str">
        <f>CONCATENATE(B65,".1")</f>
        <v>12.1</v>
      </c>
      <c r="C66" s="356" t="s">
        <v>82</v>
      </c>
      <c r="D66" s="314" t="s">
        <v>88</v>
      </c>
      <c r="E66" s="356">
        <v>88309</v>
      </c>
      <c r="F66" s="261" t="str">
        <f>IF(C66="COMPOSIÇÃO",VLOOKUP(E66,B:J,2,FALSE),IF($D66="COMPOSIÇÃO",VLOOKUP(Composição!$E66,'Sinapi_Comp-06.2023'!$G:$L,2,FALSE),VLOOKUP($E66,'Sinapi_Insum-06.2023'!$A:$E,2,FALSE)))</f>
        <v>PEDREIRO COM ENCARGOS COMPLEMENTARES</v>
      </c>
      <c r="G66" s="262" t="str">
        <f>IF(C66="COMPOSIÇÃO",VLOOKUP(E66,B:J,6,FALSE),IF($D66="COMPOSIÇÃO",VLOOKUP(Composição!$E66,'Sinapi_Comp-06.2023'!$G:$L,3,FALSE),VLOOKUP($E66,'Sinapi_Insum-06.2023'!$A:$E,3,FALSE)))</f>
        <v>H</v>
      </c>
      <c r="H66" s="467">
        <v>0.85</v>
      </c>
      <c r="I66" s="262">
        <f>IF(C66="COMPOSIÇÃO",VLOOKUP(E66,B:J,8,FALSE),IF(C66="COTAÇÃO",VLOOKUP(E66,Cotação!B:F,7,FALSE),IF($D66="COMPOSIÇÃO",VLOOKUP(Composição!$E66,'Sinapi_Comp-06.2023'!$G:$L,5,FALSE),VLOOKUP($E66,'Sinapi_Insum-06.2023'!$A:$E,5,FALSE))))</f>
        <v>23.1</v>
      </c>
      <c r="J66" s="263">
        <f>ROUND(I66*H66,2)</f>
        <v>19.64</v>
      </c>
    </row>
    <row r="67" spans="1:10">
      <c r="B67" s="308" t="str">
        <f>CONCATENATE(B65,".2")</f>
        <v>12.2</v>
      </c>
      <c r="C67" s="358" t="s">
        <v>82</v>
      </c>
      <c r="D67" s="49" t="s">
        <v>88</v>
      </c>
      <c r="E67" s="358">
        <v>88316</v>
      </c>
      <c r="F67" s="264" t="str">
        <f>IF(C67="COMPOSIÇÃO",VLOOKUP(E67,B:J,2,FALSE),IF($D67="COMPOSIÇÃO",VLOOKUP(Composição!$E67,'Sinapi_Comp-06.2023'!$G:$L,2,FALSE),VLOOKUP($E67,'Sinapi_Insum-06.2023'!$A:$E,2,FALSE)))</f>
        <v>SERVENTE COM ENCARGOS COMPLEMENTARES</v>
      </c>
      <c r="G67" s="265" t="str">
        <f>IF(C67="COMPOSIÇÃO",VLOOKUP(E67,B:J,6,FALSE),IF($D67="COMPOSIÇÃO",VLOOKUP(Composição!$E67,'Sinapi_Comp-06.2023'!$G:$L,3,FALSE),VLOOKUP($E67,'Sinapi_Insum-06.2023'!$A:$E,3,FALSE)))</f>
        <v>H</v>
      </c>
      <c r="H67" s="468">
        <v>0.85</v>
      </c>
      <c r="I67" s="265">
        <f>IF(C67="COMPOSIÇÃO",VLOOKUP(E67,B:J,8,FALSE),IF(C67="COTAÇÃO",VLOOKUP(E67,Cotação!B:F,7,FALSE),IF($D67="COMPOSIÇÃO",VLOOKUP(Composição!$E67,'Sinapi_Comp-06.2023'!$G:$L,5,FALSE),VLOOKUP($E67,'Sinapi_Insum-06.2023'!$A:$E,5,FALSE))))</f>
        <v>18.670000000000002</v>
      </c>
      <c r="J67" s="266">
        <f>ROUND(I67*H67,2)</f>
        <v>15.87</v>
      </c>
    </row>
    <row r="68" spans="1:10" ht="48" customHeight="1">
      <c r="B68" s="315" t="str">
        <f>CONCATENATE(B65,".3")</f>
        <v>12.3</v>
      </c>
      <c r="C68" s="356" t="s">
        <v>82</v>
      </c>
      <c r="D68" s="314" t="s">
        <v>88</v>
      </c>
      <c r="E68" s="356">
        <v>88629</v>
      </c>
      <c r="F68" s="261" t="str">
        <f>IF(C68="COMPOSIÇÃO",VLOOKUP(E68,B:J,2,FALSE),IF($D68="COMPOSIÇÃO",VLOOKUP(Composição!$E68,'Sinapi_Comp-06.2023'!$G:$L,2,FALSE),VLOOKUP($E68,'Sinapi_Insum-06.2023'!$A:$E,2,FALSE)))</f>
        <v>ARGAMASSA TRAÇO 1:3 (EM VOLUME DE CIMENTO E AREIA MÉDIA ÚMIDA), PREPARO MANUAL. AF_08/2019</v>
      </c>
      <c r="G68" s="262" t="str">
        <f>IF(C68="COMPOSIÇÃO",VLOOKUP(E68,B:J,6,FALSE),IF($D68="COMPOSIÇÃO",VLOOKUP(Composição!$E68,'Sinapi_Comp-06.2023'!$G:$L,3,FALSE),VLOOKUP($E68,'Sinapi_Insum-06.2023'!$A:$E,3,FALSE)))</f>
        <v>M3</v>
      </c>
      <c r="H68" s="467">
        <v>4.7999999999999996E-3</v>
      </c>
      <c r="I68" s="262">
        <f>IF(C68="COMPOSIÇÃO",VLOOKUP(E68,B:J,8,FALSE),IF(C68="COTAÇÃO",VLOOKUP(E68,Cotação!B:F,7,FALSE),IF($D68="COMPOSIÇÃO",VLOOKUP(Composição!$E68,'Sinapi_Comp-06.2023'!$G:$L,5,FALSE),VLOOKUP($E68,'Sinapi_Insum-06.2023'!$A:$E,5,FALSE))))</f>
        <v>647.87</v>
      </c>
      <c r="J68" s="263">
        <f>ROUND(I68*H68,2)</f>
        <v>3.11</v>
      </c>
    </row>
    <row r="69" spans="1:10" ht="22.5">
      <c r="B69" s="308" t="str">
        <f>CONCATENATE(B65,".4")</f>
        <v>12.4</v>
      </c>
      <c r="C69" s="358" t="s">
        <v>82</v>
      </c>
      <c r="D69" s="49" t="s">
        <v>91</v>
      </c>
      <c r="E69" s="358">
        <v>665</v>
      </c>
      <c r="F69" s="264" t="str">
        <f>IF(C69="COMPOSIÇÃO",VLOOKUP(E69,B:J,2,FALSE),IF($D69="COMPOSIÇÃO",VLOOKUP(Composição!$E69,'Sinapi_Comp-06.2023'!$G:$L,2,FALSE),VLOOKUP($E69,'Sinapi_Insum-06.2023'!$A:$E,2,FALSE)))</f>
        <v>ELEMENTO VAZADO DE CONCRETO, QUADRICULADO, 16 FUROS *50 X 50 X 7* CM</v>
      </c>
      <c r="G69" s="265" t="str">
        <f>IF(C69="COMPOSIÇÃO",VLOOKUP(E69,B:J,6,FALSE),IF($D69="COMPOSIÇÃO",VLOOKUP(Composição!$E69,'Sinapi_Comp-06.2023'!$G:$L,3,FALSE),VLOOKUP($E69,'Sinapi_Insum-06.2023'!$A:$E,3,FALSE)))</f>
        <v>UN</v>
      </c>
      <c r="H69" s="468">
        <v>4</v>
      </c>
      <c r="I69" s="265">
        <f>IF(C69="COMPOSIÇÃO",VLOOKUP(E69,B:J,8,FALSE),IF(C69="COTAÇÃO",VLOOKUP(E69,Cotação!B:F,7,FALSE),IF($D69="COMPOSIÇÃO",VLOOKUP(Composição!$E69,'Sinapi_Comp-06.2023'!$G:$L,5,FALSE),VLOOKUP($E69,'Sinapi_Insum-06.2023'!$A:$E,5,FALSE))))</f>
        <v>35.200000000000003</v>
      </c>
      <c r="J69" s="266">
        <f>ROUND(I69*H69,2)</f>
        <v>140.80000000000001</v>
      </c>
    </row>
    <row r="70" spans="1:10" ht="35.25" customHeight="1">
      <c r="A70" s="248">
        <f>COUNTIF('Plan.Orçam.'!E:E,Composição!B70)</f>
        <v>1</v>
      </c>
      <c r="B70" s="297">
        <v>13</v>
      </c>
      <c r="C70" s="720" t="s">
        <v>4088</v>
      </c>
      <c r="D70" s="720"/>
      <c r="E70" s="720"/>
      <c r="F70" s="720"/>
      <c r="G70" s="721" t="s">
        <v>93</v>
      </c>
      <c r="H70" s="721"/>
      <c r="I70" s="722">
        <f>SUM(J71:J78)</f>
        <v>237.96</v>
      </c>
      <c r="J70" s="723"/>
    </row>
    <row r="71" spans="1:10">
      <c r="B71" s="315" t="str">
        <f>CONCATENATE(B70,".1")</f>
        <v>13.1</v>
      </c>
      <c r="C71" s="356" t="s">
        <v>82</v>
      </c>
      <c r="D71" s="314" t="s">
        <v>88</v>
      </c>
      <c r="E71" s="356">
        <v>88309</v>
      </c>
      <c r="F71" s="261" t="str">
        <f>IF(C71="COMPOSIÇÃO",VLOOKUP(E71,B:J,2,FALSE),IF($D71="COMPOSIÇÃO",VLOOKUP(Composição!$E71,'Sinapi_Comp-06.2023'!$G:$L,2,FALSE),VLOOKUP($E71,'Sinapi_Insum-06.2023'!$A:$E,2,FALSE)))</f>
        <v>PEDREIRO COM ENCARGOS COMPLEMENTARES</v>
      </c>
      <c r="G71" s="262" t="str">
        <f>IF(C71="COMPOSIÇÃO",VLOOKUP(E71,B:J,6,FALSE),IF($D71="COMPOSIÇÃO",VLOOKUP(Composição!$E71,'Sinapi_Comp-06.2023'!$G:$L,3,FALSE),VLOOKUP($E71,'Sinapi_Insum-06.2023'!$A:$E,3,FALSE)))</f>
        <v>H</v>
      </c>
      <c r="H71" s="467">
        <v>1.5</v>
      </c>
      <c r="I71" s="262">
        <f>IF(C71="COMPOSIÇÃO",VLOOKUP(E71,B:J,8,FALSE),IF(C71="COTAÇÃO",VLOOKUP(E71,Cotação!B:F,7,FALSE),IF($D71="COMPOSIÇÃO",VLOOKUP(Composição!$E71,'Sinapi_Comp-06.2023'!$G:$L,5,FALSE),VLOOKUP($E71,'Sinapi_Insum-06.2023'!$A:$E,5,FALSE))))</f>
        <v>23.1</v>
      </c>
      <c r="J71" s="263">
        <f t="shared" ref="J71:J78" si="8">ROUND(I71*H71,2)</f>
        <v>34.65</v>
      </c>
    </row>
    <row r="72" spans="1:10">
      <c r="B72" s="308" t="str">
        <f>CONCATENATE(B70,".2")</f>
        <v>13.2</v>
      </c>
      <c r="C72" s="358" t="s">
        <v>82</v>
      </c>
      <c r="D72" s="49" t="s">
        <v>88</v>
      </c>
      <c r="E72" s="358">
        <v>88316</v>
      </c>
      <c r="F72" s="264" t="str">
        <f>IF(C72="COMPOSIÇÃO",VLOOKUP(E72,B:J,2,FALSE),IF($D72="COMPOSIÇÃO",VLOOKUP(Composição!$E72,'Sinapi_Comp-06.2023'!$G:$L,2,FALSE),VLOOKUP($E72,'Sinapi_Insum-06.2023'!$A:$E,2,FALSE)))</f>
        <v>SERVENTE COM ENCARGOS COMPLEMENTARES</v>
      </c>
      <c r="G72" s="265" t="str">
        <f>IF(C72="COMPOSIÇÃO",VLOOKUP(E72,B:J,6,FALSE),IF($D72="COMPOSIÇÃO",VLOOKUP(Composição!$E72,'Sinapi_Comp-06.2023'!$G:$L,3,FALSE),VLOOKUP($E72,'Sinapi_Insum-06.2023'!$A:$E,3,FALSE)))</f>
        <v>H</v>
      </c>
      <c r="H72" s="468">
        <v>1.5</v>
      </c>
      <c r="I72" s="265">
        <f>IF(C72="COMPOSIÇÃO",VLOOKUP(E72,B:J,8,FALSE),IF(C72="COTAÇÃO",VLOOKUP(E72,Cotação!B:F,7,FALSE),IF($D72="COMPOSIÇÃO",VLOOKUP(Composição!$E72,'Sinapi_Comp-06.2023'!$G:$L,5,FALSE),VLOOKUP($E72,'Sinapi_Insum-06.2023'!$A:$E,5,FALSE))))</f>
        <v>18.670000000000002</v>
      </c>
      <c r="J72" s="266">
        <f t="shared" si="8"/>
        <v>28.01</v>
      </c>
    </row>
    <row r="73" spans="1:10" ht="22.5">
      <c r="B73" s="315" t="str">
        <f>CONCATENATE(B70,".3")</f>
        <v>13.3</v>
      </c>
      <c r="C73" s="356" t="s">
        <v>82</v>
      </c>
      <c r="D73" s="314" t="s">
        <v>91</v>
      </c>
      <c r="E73" s="356">
        <v>370</v>
      </c>
      <c r="F73" s="261" t="str">
        <f>IF(C73="COMPOSIÇÃO",VLOOKUP(E73,B:J,2,FALSE),IF($D73="COMPOSIÇÃO",VLOOKUP(Composição!$E73,'Sinapi_Comp-06.2023'!$G:$L,2,FALSE),VLOOKUP($E73,'Sinapi_Insum-06.2023'!$A:$E,2,FALSE)))</f>
        <v>AREIA MEDIA - POSTO JAZIDA/FORNECEDOR (RETIRADO NA JAZIDA, SEM TRANSPORTE)</v>
      </c>
      <c r="G73" s="262" t="str">
        <f>IF(C73="COMPOSIÇÃO",VLOOKUP(E73,B:J,6,FALSE),IF($D73="COMPOSIÇÃO",VLOOKUP(Composição!$E73,'Sinapi_Comp-06.2023'!$G:$L,3,FALSE),VLOOKUP($E73,'Sinapi_Insum-06.2023'!$A:$E,3,FALSE)))</f>
        <v>M3</v>
      </c>
      <c r="H73" s="467">
        <v>2.5000000000000001E-2</v>
      </c>
      <c r="I73" s="262">
        <f>IF(C73="COMPOSIÇÃO",VLOOKUP(E73,B:J,8,FALSE),IF(C73="COTAÇÃO",VLOOKUP(E73,Cotação!B:F,7,FALSE),IF($D73="COMPOSIÇÃO",VLOOKUP(Composição!$E73,'Sinapi_Comp-06.2023'!$G:$L,5,FALSE),VLOOKUP($E73,'Sinapi_Insum-06.2023'!$A:$E,5,FALSE))))</f>
        <v>140</v>
      </c>
      <c r="J73" s="263">
        <f t="shared" si="8"/>
        <v>3.5</v>
      </c>
    </row>
    <row r="74" spans="1:10">
      <c r="B74" s="308" t="str">
        <f>CONCATENATE(B70,".4")</f>
        <v>13.4</v>
      </c>
      <c r="C74" s="358" t="s">
        <v>82</v>
      </c>
      <c r="D74" s="49" t="s">
        <v>91</v>
      </c>
      <c r="E74" s="358">
        <v>1106</v>
      </c>
      <c r="F74" s="264" t="str">
        <f>IF(C74="COMPOSIÇÃO",VLOOKUP(E74,B:J,2,FALSE),IF($D74="COMPOSIÇÃO",VLOOKUP(Composição!$E74,'Sinapi_Comp-06.2023'!$G:$L,2,FALSE),VLOOKUP($E74,'Sinapi_Insum-06.2023'!$A:$E,2,FALSE)))</f>
        <v>CAL HIDRATADA CH-I PARA ARGAMASSAS</v>
      </c>
      <c r="G74" s="265" t="str">
        <f>IF(C74="COMPOSIÇÃO",VLOOKUP(E74,B:J,6,FALSE),IF($D74="COMPOSIÇÃO",VLOOKUP(Composição!$E74,'Sinapi_Comp-06.2023'!$G:$L,3,FALSE),VLOOKUP($E74,'Sinapi_Insum-06.2023'!$A:$E,3,FALSE)))</f>
        <v>KG</v>
      </c>
      <c r="H74" s="468">
        <v>1</v>
      </c>
      <c r="I74" s="265">
        <f>IF(C74="COMPOSIÇÃO",VLOOKUP(E74,B:J,8,FALSE),IF(C74="COTAÇÃO",VLOOKUP(E74,Cotação!B:F,7,FALSE),IF($D74="COMPOSIÇÃO",VLOOKUP(Composição!$E74,'Sinapi_Comp-06.2023'!$G:$L,5,FALSE),VLOOKUP($E74,'Sinapi_Insum-06.2023'!$A:$E,5,FALSE))))</f>
        <v>1.1000000000000001</v>
      </c>
      <c r="J74" s="266">
        <f t="shared" si="8"/>
        <v>1.1000000000000001</v>
      </c>
    </row>
    <row r="75" spans="1:10">
      <c r="B75" s="315" t="str">
        <f>CONCATENATE(B70,".5")</f>
        <v>13.5</v>
      </c>
      <c r="C75" s="356" t="s">
        <v>82</v>
      </c>
      <c r="D75" s="314" t="s">
        <v>91</v>
      </c>
      <c r="E75" s="356">
        <v>1379</v>
      </c>
      <c r="F75" s="261" t="str">
        <f>IF(C75="COMPOSIÇÃO",VLOOKUP(E75,B:J,2,FALSE),IF($D75="COMPOSIÇÃO",VLOOKUP(Composição!$E75,'Sinapi_Comp-06.2023'!$G:$L,2,FALSE),VLOOKUP($E75,'Sinapi_Insum-06.2023'!$A:$E,2,FALSE)))</f>
        <v>CIMENTO PORTLAND COMPOSTO CP II-32</v>
      </c>
      <c r="G75" s="262" t="str">
        <f>IF(C75="COMPOSIÇÃO",VLOOKUP(E75,B:J,6,FALSE),IF($D75="COMPOSIÇÃO",VLOOKUP(Composição!$E75,'Sinapi_Comp-06.2023'!$G:$L,3,FALSE),VLOOKUP($E75,'Sinapi_Insum-06.2023'!$A:$E,3,FALSE)))</f>
        <v>KG</v>
      </c>
      <c r="H75" s="467">
        <v>4.7999999999999996E-3</v>
      </c>
      <c r="I75" s="262">
        <f>IF(C75="COMPOSIÇÃO",VLOOKUP(E75,B:J,8,FALSE),IF(C75="COTAÇÃO",VLOOKUP(E75,Cotação!B:F,7,FALSE),IF($D75="COMPOSIÇÃO",VLOOKUP(Composição!$E75,'Sinapi_Comp-06.2023'!$G:$L,5,FALSE),VLOOKUP($E75,'Sinapi_Insum-06.2023'!$A:$E,5,FALSE))))</f>
        <v>0.7</v>
      </c>
      <c r="J75" s="263">
        <f t="shared" si="8"/>
        <v>0</v>
      </c>
    </row>
    <row r="76" spans="1:10" ht="30" customHeight="1">
      <c r="B76" s="308" t="str">
        <f>CONCATENATE(B70,".6")</f>
        <v>13.6</v>
      </c>
      <c r="C76" s="358" t="s">
        <v>82</v>
      </c>
      <c r="D76" s="49" t="s">
        <v>91</v>
      </c>
      <c r="E76" s="358">
        <v>4777</v>
      </c>
      <c r="F76" s="264" t="str">
        <f>IF(C76="COMPOSIÇÃO",VLOOKUP(E76,B:J,2,FALSE),IF($D76="COMPOSIÇÃO",VLOOKUP(Composição!$E76,'Sinapi_Comp-06.2023'!$G:$L,2,FALSE),VLOOKUP($E76,'Sinapi_Insum-06.2023'!$A:$E,2,FALSE)))</f>
        <v>CANTONEIRA ACO ABAS IGUAIS (QUALQUER BITOLA), ESPESSURA ENTRE 1/8" E 1/4"</v>
      </c>
      <c r="G76" s="265" t="str">
        <f>IF(C76="COMPOSIÇÃO",VLOOKUP(E76,B:J,6,FALSE),IF($D76="COMPOSIÇÃO",VLOOKUP(Composição!$E76,'Sinapi_Comp-06.2023'!$G:$L,3,FALSE),VLOOKUP($E76,'Sinapi_Insum-06.2023'!$A:$E,3,FALSE)))</f>
        <v>KG</v>
      </c>
      <c r="H76" s="468">
        <v>4.5999999999999996</v>
      </c>
      <c r="I76" s="265">
        <f>IF(C76="COMPOSIÇÃO",VLOOKUP(E76,B:J,8,FALSE),IF(C76="COTAÇÃO",VLOOKUP(E76,Cotação!B:F,7,FALSE),IF($D76="COMPOSIÇÃO",VLOOKUP(Composição!$E76,'Sinapi_Comp-06.2023'!$G:$L,5,FALSE),VLOOKUP($E76,'Sinapi_Insum-06.2023'!$A:$E,5,FALSE))))</f>
        <v>10.43</v>
      </c>
      <c r="J76" s="266">
        <f t="shared" si="8"/>
        <v>47.98</v>
      </c>
    </row>
    <row r="77" spans="1:10" ht="22.5">
      <c r="B77" s="315" t="str">
        <f>CONCATENATE(B70,".7")</f>
        <v>13.7</v>
      </c>
      <c r="C77" s="356" t="s">
        <v>82</v>
      </c>
      <c r="D77" s="314" t="s">
        <v>91</v>
      </c>
      <c r="E77" s="356">
        <v>11026</v>
      </c>
      <c r="F77" s="261" t="str">
        <f>IF(C77="COMPOSIÇÃO",VLOOKUP(E77,B:J,2,FALSE),IF($D77="COMPOSIÇÃO",VLOOKUP(Composição!$E77,'Sinapi_Comp-06.2023'!$G:$L,2,FALSE),VLOOKUP($E77,'Sinapi_Insum-06.2023'!$A:$E,2,FALSE)))</f>
        <v>CHAPA DE ACO GALVANIZADA BITOLA GSG 14, E = 1,95 MM (15,60 KG/M2)</v>
      </c>
      <c r="G77" s="262" t="str">
        <f>IF(C77="COMPOSIÇÃO",VLOOKUP(E77,B:J,6,FALSE),IF($D77="COMPOSIÇÃO",VLOOKUP(Composição!$E77,'Sinapi_Comp-06.2023'!$G:$L,3,FALSE),VLOOKUP($E77,'Sinapi_Insum-06.2023'!$A:$E,3,FALSE)))</f>
        <v>KG</v>
      </c>
      <c r="H77" s="467">
        <v>8.26</v>
      </c>
      <c r="I77" s="262">
        <f>IF(C77="COMPOSIÇÃO",VLOOKUP(E77,B:J,8,FALSE),IF(C77="COTAÇÃO",VLOOKUP(E77,Cotação!B:F,7,FALSE),IF($D77="COMPOSIÇÃO",VLOOKUP(Composição!$E77,'Sinapi_Comp-06.2023'!$G:$L,5,FALSE),VLOOKUP($E77,'Sinapi_Insum-06.2023'!$A:$E,5,FALSE))))</f>
        <v>9.85</v>
      </c>
      <c r="J77" s="263">
        <f t="shared" si="8"/>
        <v>81.36</v>
      </c>
    </row>
    <row r="78" spans="1:10" ht="22.5">
      <c r="B78" s="308" t="str">
        <f>CONCATENATE(B70,".8")</f>
        <v>13.8</v>
      </c>
      <c r="C78" s="358" t="s">
        <v>82</v>
      </c>
      <c r="D78" s="49" t="s">
        <v>91</v>
      </c>
      <c r="E78" s="358">
        <v>43054</v>
      </c>
      <c r="F78" s="264" t="str">
        <f>IF(C78="COMPOSIÇÃO",VLOOKUP(E78,B:J,2,FALSE),IF($D78="COMPOSIÇÃO",VLOOKUP(Composição!$E78,'Sinapi_Comp-06.2023'!$G:$L,2,FALSE),VLOOKUP($E78,'Sinapi_Insum-06.2023'!$A:$E,2,FALSE)))</f>
        <v>ACO CA-25, 10,0 MM, OU 12,5 MM, OU 16,0 MM, OU 20,0 MM, OU 25,0 MM, VERGALHAO</v>
      </c>
      <c r="G78" s="265" t="str">
        <f>IF(C78="COMPOSIÇÃO",VLOOKUP(E78,B:J,6,FALSE),IF($D78="COMPOSIÇÃO",VLOOKUP(Composição!$E78,'Sinapi_Comp-06.2023'!$G:$L,3,FALSE),VLOOKUP($E78,'Sinapi_Insum-06.2023'!$A:$E,3,FALSE)))</f>
        <v>KG</v>
      </c>
      <c r="H78" s="468">
        <v>5.0999999999999996</v>
      </c>
      <c r="I78" s="265">
        <f>IF(C78="COMPOSIÇÃO",VLOOKUP(E78,B:J,8,FALSE),IF(C78="COTAÇÃO",VLOOKUP(E78,Cotação!B:F,7,FALSE),IF($D78="COMPOSIÇÃO",VLOOKUP(Composição!$E78,'Sinapi_Comp-06.2023'!$G:$L,5,FALSE),VLOOKUP($E78,'Sinapi_Insum-06.2023'!$A:$E,5,FALSE))))</f>
        <v>8.11</v>
      </c>
      <c r="J78" s="266">
        <f t="shared" si="8"/>
        <v>41.36</v>
      </c>
    </row>
    <row r="79" spans="1:10" ht="33" customHeight="1">
      <c r="A79" s="248">
        <f>COUNTIF('Plan.Orçam.'!E:E,Composição!B79)</f>
        <v>1</v>
      </c>
      <c r="B79" s="297">
        <v>14</v>
      </c>
      <c r="C79" s="720" t="s">
        <v>4089</v>
      </c>
      <c r="D79" s="720"/>
      <c r="E79" s="720"/>
      <c r="F79" s="720"/>
      <c r="G79" s="721" t="s">
        <v>93</v>
      </c>
      <c r="H79" s="721"/>
      <c r="I79" s="722">
        <f>SUM(J80:J81)</f>
        <v>22.17</v>
      </c>
      <c r="J79" s="723"/>
    </row>
    <row r="80" spans="1:10">
      <c r="B80" s="315" t="str">
        <f>CONCATENATE(B79,".1")</f>
        <v>14.1</v>
      </c>
      <c r="C80" s="356" t="s">
        <v>82</v>
      </c>
      <c r="D80" s="314" t="s">
        <v>88</v>
      </c>
      <c r="E80" s="356">
        <v>88316</v>
      </c>
      <c r="F80" s="261" t="str">
        <f>IF(C80="COMPOSIÇÃO",VLOOKUP(E80,B:J,2,FALSE),IF($D80="COMPOSIÇÃO",VLOOKUP(Composição!$E80,'Sinapi_Comp-06.2023'!$G:$L,2,FALSE),VLOOKUP($E80,'Sinapi_Insum-06.2023'!$A:$E,2,FALSE)))</f>
        <v>SERVENTE COM ENCARGOS COMPLEMENTARES</v>
      </c>
      <c r="G80" s="262" t="str">
        <f>IF(C80="COMPOSIÇÃO",VLOOKUP(E80,B:J,6,FALSE),IF($D80="COMPOSIÇÃO",VLOOKUP(Composição!$E80,'Sinapi_Comp-06.2023'!$G:$L,3,FALSE),VLOOKUP($E80,'Sinapi_Insum-06.2023'!$A:$E,3,FALSE)))</f>
        <v>H</v>
      </c>
      <c r="H80" s="467">
        <v>0.25</v>
      </c>
      <c r="I80" s="262">
        <f>IF(C80="COMPOSIÇÃO",VLOOKUP(E80,B:J,8,FALSE),IF(C80="COTAÇÃO",VLOOKUP(E80,Cotação!B:F,7,FALSE),IF($D80="COMPOSIÇÃO",VLOOKUP(Composição!$E80,'Sinapi_Comp-06.2023'!$G:$L,5,FALSE),VLOOKUP($E80,'Sinapi_Insum-06.2023'!$A:$E,5,FALSE))))</f>
        <v>18.670000000000002</v>
      </c>
      <c r="J80" s="263">
        <f>ROUND(I80*H80,2)</f>
        <v>4.67</v>
      </c>
    </row>
    <row r="81" spans="1:10" ht="22.5">
      <c r="B81" s="308" t="str">
        <f>CONCATENATE(B79,".2")</f>
        <v>14.2</v>
      </c>
      <c r="C81" s="358" t="s">
        <v>82</v>
      </c>
      <c r="D81" s="49" t="s">
        <v>91</v>
      </c>
      <c r="E81" s="358">
        <v>370</v>
      </c>
      <c r="F81" s="264" t="str">
        <f>IF(C81="COMPOSIÇÃO",VLOOKUP(E81,B:J,2,FALSE),IF($D81="COMPOSIÇÃO",VLOOKUP(Composição!$E81,'Sinapi_Comp-06.2023'!$G:$L,2,FALSE),VLOOKUP($E81,'Sinapi_Insum-06.2023'!$A:$E,2,FALSE)))</f>
        <v>AREIA MEDIA - POSTO JAZIDA/FORNECEDOR (RETIRADO NA JAZIDA, SEM TRANSPORTE)</v>
      </c>
      <c r="G81" s="265" t="str">
        <f>IF(C81="COMPOSIÇÃO",VLOOKUP(E81,B:J,6,FALSE),IF($D81="COMPOSIÇÃO",VLOOKUP(Composição!$E81,'Sinapi_Comp-06.2023'!$G:$L,3,FALSE),VLOOKUP($E81,'Sinapi_Insum-06.2023'!$A:$E,3,FALSE)))</f>
        <v>M3</v>
      </c>
      <c r="H81" s="468">
        <v>0.125</v>
      </c>
      <c r="I81" s="265">
        <f>IF(C81="COMPOSIÇÃO",VLOOKUP(E81,B:J,8,FALSE),IF(C81="COTAÇÃO",VLOOKUP(E81,Cotação!B:F,7,FALSE),IF($D81="COMPOSIÇÃO",VLOOKUP(Composição!$E81,'Sinapi_Comp-06.2023'!$G:$L,5,FALSE),VLOOKUP($E81,'Sinapi_Insum-06.2023'!$A:$E,5,FALSE))))</f>
        <v>140</v>
      </c>
      <c r="J81" s="266">
        <f>ROUND(I81*H81,2)</f>
        <v>17.5</v>
      </c>
    </row>
    <row r="82" spans="1:10" ht="29.25" customHeight="1">
      <c r="A82" s="248">
        <f>COUNTIF('Plan.Orçam.'!E:E,Composição!B82)</f>
        <v>1</v>
      </c>
      <c r="B82" s="297">
        <v>15</v>
      </c>
      <c r="C82" s="720" t="s">
        <v>7034</v>
      </c>
      <c r="D82" s="720"/>
      <c r="E82" s="720"/>
      <c r="F82" s="720"/>
      <c r="G82" s="721" t="s">
        <v>93</v>
      </c>
      <c r="H82" s="721"/>
      <c r="I82" s="722">
        <f>SUM(J83:J88)</f>
        <v>102.94</v>
      </c>
      <c r="J82" s="723"/>
    </row>
    <row r="83" spans="1:10">
      <c r="B83" s="315" t="str">
        <f>CONCATENATE(B82,".1")</f>
        <v>15.1</v>
      </c>
      <c r="C83" s="356" t="s">
        <v>82</v>
      </c>
      <c r="D83" s="314" t="s">
        <v>88</v>
      </c>
      <c r="E83" s="356">
        <v>88245</v>
      </c>
      <c r="F83" s="261" t="str">
        <f>IF(C83="COMPOSIÇÃO",VLOOKUP(E83,B:J,2,FALSE),IF($D83="COMPOSIÇÃO",VLOOKUP(Composição!$E83,'Sinapi_Comp-06.2023'!$G:$L,2,FALSE),VLOOKUP($E83,'Sinapi_Insum-06.2023'!$A:$E,2,FALSE)))</f>
        <v>ARMADOR COM ENCARGOS COMPLEMENTARES</v>
      </c>
      <c r="G83" s="262" t="str">
        <f>IF(C83="COMPOSIÇÃO",VLOOKUP(E83,B:J,6,FALSE),IF($D83="COMPOSIÇÃO",VLOOKUP(Composição!$E83,'Sinapi_Comp-06.2023'!$G:$L,3,FALSE),VLOOKUP($E83,'Sinapi_Insum-06.2023'!$A:$E,3,FALSE)))</f>
        <v>H</v>
      </c>
      <c r="H83" s="467">
        <v>0.02</v>
      </c>
      <c r="I83" s="262">
        <f>IF(C83="COMPOSIÇÃO",VLOOKUP(E83,B:J,8,FALSE),IF(C83="COTAÇÃO",VLOOKUP(E83,Cotação!B:F,7,FALSE),IF($D83="COMPOSIÇÃO",VLOOKUP(Composição!$E83,'Sinapi_Comp-06.2023'!$G:$L,5,FALSE),VLOOKUP($E83,'Sinapi_Insum-06.2023'!$A:$E,5,FALSE))))</f>
        <v>22.94</v>
      </c>
      <c r="J83" s="263">
        <f t="shared" ref="J83:J88" si="9">ROUND(I83*H83,2)</f>
        <v>0.46</v>
      </c>
    </row>
    <row r="84" spans="1:10">
      <c r="B84" s="308" t="str">
        <f>CONCATENATE(B82,".2")</f>
        <v>15.2</v>
      </c>
      <c r="C84" s="358" t="s">
        <v>82</v>
      </c>
      <c r="D84" s="49" t="s">
        <v>88</v>
      </c>
      <c r="E84" s="358">
        <v>88309</v>
      </c>
      <c r="F84" s="264" t="str">
        <f>IF(C84="COMPOSIÇÃO",VLOOKUP(E84,B:J,2,FALSE),IF($D84="COMPOSIÇÃO",VLOOKUP(Composição!$E84,'Sinapi_Comp-06.2023'!$G:$L,2,FALSE),VLOOKUP($E84,'Sinapi_Insum-06.2023'!$A:$E,2,FALSE)))</f>
        <v>PEDREIRO COM ENCARGOS COMPLEMENTARES</v>
      </c>
      <c r="G84" s="265" t="str">
        <f>IF(C84="COMPOSIÇÃO",VLOOKUP(E84,B:J,6,FALSE),IF($D84="COMPOSIÇÃO",VLOOKUP(Composição!$E84,'Sinapi_Comp-06.2023'!$G:$L,3,FALSE),VLOOKUP($E84,'Sinapi_Insum-06.2023'!$A:$E,3,FALSE)))</f>
        <v>H</v>
      </c>
      <c r="H84" s="468">
        <v>0.26</v>
      </c>
      <c r="I84" s="265">
        <f>IF(C84="COMPOSIÇÃO",VLOOKUP(E84,B:J,8,FALSE),IF(C84="COTAÇÃO",VLOOKUP(E84,Cotação!B:F,7,FALSE),IF($D84="COMPOSIÇÃO",VLOOKUP(Composição!$E84,'Sinapi_Comp-06.2023'!$G:$L,5,FALSE),VLOOKUP($E84,'Sinapi_Insum-06.2023'!$A:$E,5,FALSE))))</f>
        <v>23.1</v>
      </c>
      <c r="J84" s="266">
        <f t="shared" si="9"/>
        <v>6.01</v>
      </c>
    </row>
    <row r="85" spans="1:10">
      <c r="B85" s="315" t="str">
        <f>CONCATENATE(B82,".3")</f>
        <v>15.3</v>
      </c>
      <c r="C85" s="356" t="s">
        <v>82</v>
      </c>
      <c r="D85" s="314" t="s">
        <v>88</v>
      </c>
      <c r="E85" s="356">
        <v>88316</v>
      </c>
      <c r="F85" s="261" t="str">
        <f>IF(C85="COMPOSIÇÃO",VLOOKUP(E85,B:J,2,FALSE),IF($D85="COMPOSIÇÃO",VLOOKUP(Composição!$E85,'Sinapi_Comp-06.2023'!$G:$L,2,FALSE),VLOOKUP($E85,'Sinapi_Insum-06.2023'!$A:$E,2,FALSE)))</f>
        <v>SERVENTE COM ENCARGOS COMPLEMENTARES</v>
      </c>
      <c r="G85" s="262" t="str">
        <f>IF(C85="COMPOSIÇÃO",VLOOKUP(E85,B:J,6,FALSE),IF($D85="COMPOSIÇÃO",VLOOKUP(Composição!$E85,'Sinapi_Comp-06.2023'!$G:$L,3,FALSE),VLOOKUP($E85,'Sinapi_Insum-06.2023'!$A:$E,3,FALSE)))</f>
        <v>H</v>
      </c>
      <c r="H85" s="467">
        <v>1.94</v>
      </c>
      <c r="I85" s="262">
        <f>IF(C85="COMPOSIÇÃO",VLOOKUP(E85,B:J,8,FALSE),IF(C85="COTAÇÃO",VLOOKUP(E85,Cotação!B:F,7,FALSE),IF($D85="COMPOSIÇÃO",VLOOKUP(Composição!$E85,'Sinapi_Comp-06.2023'!$G:$L,5,FALSE),VLOOKUP($E85,'Sinapi_Insum-06.2023'!$A:$E,5,FALSE))))</f>
        <v>18.670000000000002</v>
      </c>
      <c r="J85" s="263">
        <f t="shared" si="9"/>
        <v>36.22</v>
      </c>
    </row>
    <row r="86" spans="1:10" ht="45">
      <c r="B86" s="308" t="str">
        <f>CONCATENATE(B82,".4")</f>
        <v>15.4</v>
      </c>
      <c r="C86" s="358" t="s">
        <v>82</v>
      </c>
      <c r="D86" s="49" t="s">
        <v>88</v>
      </c>
      <c r="E86" s="358">
        <v>94970</v>
      </c>
      <c r="F86" s="264" t="str">
        <f>IF(C86="COMPOSIÇÃO",VLOOKUP(E86,B:J,2,FALSE),IF($D86="COMPOSIÇÃO",VLOOKUP(Composição!$E86,'Sinapi_Comp-06.2023'!$G:$L,2,FALSE),VLOOKUP($E86,'Sinapi_Insum-06.2023'!$A:$E,2,FALSE)))</f>
        <v>CONCRETO FCK = 20MPA, TRAÇO 1:2,7:3 (EM MASSA SECA DE CIMENTO/ AREIA MÉDIA/ BRITA 1) - PREPARO MECÂNICO COM BETONEIRA 600 L. AF_05/2021</v>
      </c>
      <c r="G86" s="265" t="str">
        <f>IF(C86="COMPOSIÇÃO",VLOOKUP(E86,B:J,6,FALSE),IF($D86="COMPOSIÇÃO",VLOOKUP(Composição!$E86,'Sinapi_Comp-06.2023'!$G:$L,3,FALSE),VLOOKUP($E86,'Sinapi_Insum-06.2023'!$A:$E,3,FALSE)))</f>
        <v>M3</v>
      </c>
      <c r="H86" s="468">
        <v>7.0000000000000007E-2</v>
      </c>
      <c r="I86" s="265">
        <f>IF(C86="COMPOSIÇÃO",VLOOKUP(E86,B:J,8,FALSE),IF(C86="COTAÇÃO",VLOOKUP(E86,Cotação!B:F,7,FALSE),IF($D86="COMPOSIÇÃO",VLOOKUP(Composição!$E86,'Sinapi_Comp-06.2023'!$G:$L,5,FALSE),VLOOKUP($E86,'Sinapi_Insum-06.2023'!$A:$E,5,FALSE))))</f>
        <v>454.46</v>
      </c>
      <c r="J86" s="266">
        <f t="shared" si="9"/>
        <v>31.81</v>
      </c>
    </row>
    <row r="87" spans="1:10" ht="45">
      <c r="B87" s="315" t="str">
        <f>CONCATENATE(B82,".5")</f>
        <v>15.5</v>
      </c>
      <c r="C87" s="356" t="s">
        <v>82</v>
      </c>
      <c r="D87" s="314" t="s">
        <v>91</v>
      </c>
      <c r="E87" s="356">
        <v>7156</v>
      </c>
      <c r="F87" s="261" t="str">
        <f>IF(C87="COMPOSIÇÃO",VLOOKUP(E87,B:J,2,FALSE),IF($D87="COMPOSIÇÃO",VLOOKUP(Composição!$E87,'Sinapi_Comp-06.2023'!$G:$L,2,FALSE),VLOOKUP($E87,'Sinapi_Insum-06.2023'!$A:$E,2,FALSE)))</f>
        <v>TELA DE ACO SOLDADA NERVURADA, CA-60, Q-196, (3,11 KG/M2), DIAMETRO DO FIO = 5,0 MM, LARGURA = 2,45 M, ESPACAMENTO DA MALHA = 10 X 10 CM</v>
      </c>
      <c r="G87" s="262" t="str">
        <f>IF(C87="COMPOSIÇÃO",VLOOKUP(E87,B:J,6,FALSE),IF($D87="COMPOSIÇÃO",VLOOKUP(Composição!$E87,'Sinapi_Comp-06.2023'!$G:$L,3,FALSE),VLOOKUP($E87,'Sinapi_Insum-06.2023'!$A:$E,3,FALSE)))</f>
        <v>M2</v>
      </c>
      <c r="H87" s="467">
        <v>1.05</v>
      </c>
      <c r="I87" s="262">
        <f>IF(C87="COMPOSIÇÃO",VLOOKUP(E87,B:J,8,FALSE),IF(C87="COTAÇÃO",VLOOKUP(E87,Cotação!B:F,7,FALSE),IF($D87="COMPOSIÇÃO",VLOOKUP(Composição!$E87,'Sinapi_Comp-06.2023'!$G:$L,5,FALSE),VLOOKUP($E87,'Sinapi_Insum-06.2023'!$A:$E,5,FALSE))))</f>
        <v>26.25</v>
      </c>
      <c r="J87" s="263">
        <f t="shared" si="9"/>
        <v>27.56</v>
      </c>
    </row>
    <row r="88" spans="1:10" ht="32.25" customHeight="1">
      <c r="B88" s="308" t="str">
        <f>CONCATENATE(B82,".6")</f>
        <v>15.6</v>
      </c>
      <c r="C88" s="358" t="s">
        <v>82</v>
      </c>
      <c r="D88" s="49" t="s">
        <v>91</v>
      </c>
      <c r="E88" s="358">
        <v>39017</v>
      </c>
      <c r="F88" s="264" t="str">
        <f>IF(C88="COMPOSIÇÃO",VLOOKUP(E88,B:J,2,FALSE),IF($D88="COMPOSIÇÃO",VLOOKUP(Composição!$E88,'Sinapi_Comp-06.2023'!$G:$L,2,FALSE),VLOOKUP($E88,'Sinapi_Insum-06.2023'!$A:$E,2,FALSE)))</f>
        <v>ESPACADOR / DISTANCIADOR CIRCULAR COM ENTRADA LATERAL, EM PLASTICO, PARA VERGALHAO *4,2 A 12,5* MM, COBRIMENTO 20 MM</v>
      </c>
      <c r="G88" s="265" t="str">
        <f>IF(C88="COMPOSIÇÃO",VLOOKUP(E88,B:J,6,FALSE),IF($D88="COMPOSIÇÃO",VLOOKUP(Composição!$E88,'Sinapi_Comp-06.2023'!$G:$L,3,FALSE),VLOOKUP($E88,'Sinapi_Insum-06.2023'!$A:$E,3,FALSE)))</f>
        <v>UN</v>
      </c>
      <c r="H88" s="468">
        <v>4</v>
      </c>
      <c r="I88" s="265">
        <f>IF(C88="COMPOSIÇÃO",VLOOKUP(E88,B:J,8,FALSE),IF(C88="COTAÇÃO",VLOOKUP(E88,Cotação!B:F,7,FALSE),IF($D88="COMPOSIÇÃO",VLOOKUP(Composição!$E88,'Sinapi_Comp-06.2023'!$G:$L,5,FALSE),VLOOKUP($E88,'Sinapi_Insum-06.2023'!$A:$E,5,FALSE))))</f>
        <v>0.22</v>
      </c>
      <c r="J88" s="266">
        <f t="shared" si="9"/>
        <v>0.88</v>
      </c>
    </row>
    <row r="89" spans="1:10" ht="31.5" customHeight="1">
      <c r="A89" s="248">
        <f>COUNTIF('Plan.Orçam.'!E:E,Composição!B89)</f>
        <v>1</v>
      </c>
      <c r="B89" s="297">
        <v>16</v>
      </c>
      <c r="C89" s="720" t="s">
        <v>4090</v>
      </c>
      <c r="D89" s="720"/>
      <c r="E89" s="720"/>
      <c r="F89" s="720"/>
      <c r="G89" s="721" t="s">
        <v>93</v>
      </c>
      <c r="H89" s="721"/>
      <c r="I89" s="722">
        <f>SUM(J90:J92)</f>
        <v>23.05</v>
      </c>
      <c r="J89" s="723"/>
    </row>
    <row r="90" spans="1:10">
      <c r="B90" s="315" t="str">
        <f>CONCATENATE(B89,".1")</f>
        <v>16.1</v>
      </c>
      <c r="C90" s="356" t="s">
        <v>82</v>
      </c>
      <c r="D90" s="314" t="s">
        <v>88</v>
      </c>
      <c r="E90" s="356">
        <v>88310</v>
      </c>
      <c r="F90" s="261" t="str">
        <f>IF(C90="COMPOSIÇÃO",VLOOKUP(E90,B:J,2,FALSE),IF($D90="COMPOSIÇÃO",VLOOKUP(Composição!$E90,'Sinapi_Comp-06.2023'!$G:$L,2,FALSE),VLOOKUP($E90,'Sinapi_Insum-06.2023'!$A:$E,2,FALSE)))</f>
        <v>PINTOR COM ENCARGOS COMPLEMENTARES</v>
      </c>
      <c r="G90" s="262" t="str">
        <f>IF(C90="COMPOSIÇÃO",VLOOKUP(E90,B:J,6,FALSE),IF($D90="COMPOSIÇÃO",VLOOKUP(Composição!$E90,'Sinapi_Comp-06.2023'!$G:$L,3,FALSE),VLOOKUP($E90,'Sinapi_Insum-06.2023'!$A:$E,3,FALSE)))</f>
        <v>H</v>
      </c>
      <c r="H90" s="467">
        <v>0.02</v>
      </c>
      <c r="I90" s="262">
        <f>IF(C90="COMPOSIÇÃO",VLOOKUP(E90,B:J,8,FALSE),IF(C90="COTAÇÃO",VLOOKUP(E90,Cotação!B:F,7,FALSE),IF($D90="COMPOSIÇÃO",VLOOKUP(Composição!$E90,'Sinapi_Comp-06.2023'!$G:$L,5,FALSE),VLOOKUP($E90,'Sinapi_Insum-06.2023'!$A:$E,5,FALSE))))</f>
        <v>24.53</v>
      </c>
      <c r="J90" s="263">
        <f>ROUND(I90*H90,2)</f>
        <v>0.49</v>
      </c>
    </row>
    <row r="91" spans="1:10">
      <c r="B91" s="308" t="str">
        <f>CONCATENATE(B89,".2")</f>
        <v>16.2</v>
      </c>
      <c r="C91" s="358" t="s">
        <v>82</v>
      </c>
      <c r="D91" s="49" t="s">
        <v>88</v>
      </c>
      <c r="E91" s="358">
        <v>88316</v>
      </c>
      <c r="F91" s="264" t="str">
        <f>IF(C91="COMPOSIÇÃO",VLOOKUP(E91,B:J,2,FALSE),IF($D91="COMPOSIÇÃO",VLOOKUP(Composição!$E91,'Sinapi_Comp-06.2023'!$G:$L,2,FALSE),VLOOKUP($E91,'Sinapi_Insum-06.2023'!$A:$E,2,FALSE)))</f>
        <v>SERVENTE COM ENCARGOS COMPLEMENTARES</v>
      </c>
      <c r="G91" s="265" t="str">
        <f>IF(C91="COMPOSIÇÃO",VLOOKUP(E91,B:J,6,FALSE),IF($D91="COMPOSIÇÃO",VLOOKUP(Composição!$E91,'Sinapi_Comp-06.2023'!$G:$L,3,FALSE),VLOOKUP($E91,'Sinapi_Insum-06.2023'!$A:$E,3,FALSE)))</f>
        <v>H</v>
      </c>
      <c r="H91" s="468">
        <v>0.26</v>
      </c>
      <c r="I91" s="265">
        <f>IF(C91="COMPOSIÇÃO",VLOOKUP(E91,B:J,8,FALSE),IF(C91="COTAÇÃO",VLOOKUP(E91,Cotação!B:F,7,FALSE),IF($D91="COMPOSIÇÃO",VLOOKUP(Composição!$E91,'Sinapi_Comp-06.2023'!$G:$L,5,FALSE),VLOOKUP($E91,'Sinapi_Insum-06.2023'!$A:$E,5,FALSE))))</f>
        <v>18.670000000000002</v>
      </c>
      <c r="J91" s="266">
        <f>ROUND(I91*H91,2)</f>
        <v>4.8499999999999996</v>
      </c>
    </row>
    <row r="92" spans="1:10" ht="22.5">
      <c r="B92" s="315" t="str">
        <f>CONCATENATE(B89,".3")</f>
        <v>16.3</v>
      </c>
      <c r="C92" s="356" t="s">
        <v>82</v>
      </c>
      <c r="D92" s="314" t="s">
        <v>91</v>
      </c>
      <c r="E92" s="356">
        <v>6085</v>
      </c>
      <c r="F92" s="261" t="str">
        <f>IF(C92="COMPOSIÇÃO",VLOOKUP(E92,B:J,2,FALSE),IF($D92="COMPOSIÇÃO",VLOOKUP(Composição!$E92,'Sinapi_Comp-06.2023'!$G:$L,2,FALSE),VLOOKUP($E92,'Sinapi_Insum-06.2023'!$A:$E,2,FALSE)))</f>
        <v>SELADOR ACRILICO OPACO PREMIUM INTERIOR/EXTERIOR</v>
      </c>
      <c r="G92" s="262" t="str">
        <f>IF(C92="COMPOSIÇÃO",VLOOKUP(E92,B:J,6,FALSE),IF($D92="COMPOSIÇÃO",VLOOKUP(Composição!$E92,'Sinapi_Comp-06.2023'!$G:$L,3,FALSE),VLOOKUP($E92,'Sinapi_Insum-06.2023'!$A:$E,3,FALSE)))</f>
        <v>L</v>
      </c>
      <c r="H92" s="467">
        <v>1.94</v>
      </c>
      <c r="I92" s="262">
        <f>IF(C92="COMPOSIÇÃO",VLOOKUP(E92,B:J,8,FALSE),IF(C92="COTAÇÃO",VLOOKUP(E92,Cotação!B:F,7,FALSE),IF($D92="COMPOSIÇÃO",VLOOKUP(Composição!$E92,'Sinapi_Comp-06.2023'!$G:$L,5,FALSE),VLOOKUP($E92,'Sinapi_Insum-06.2023'!$A:$E,5,FALSE))))</f>
        <v>9.1300000000000008</v>
      </c>
      <c r="J92" s="263">
        <f>ROUND(I92*H92,2)</f>
        <v>17.71</v>
      </c>
    </row>
    <row r="93" spans="1:10" ht="29.25" customHeight="1">
      <c r="A93" s="248">
        <f>COUNTIF('Plan.Orçam.'!E:E,Composição!B93)</f>
        <v>1</v>
      </c>
      <c r="B93" s="297">
        <v>17</v>
      </c>
      <c r="C93" s="720" t="s">
        <v>4095</v>
      </c>
      <c r="D93" s="720"/>
      <c r="E93" s="720"/>
      <c r="F93" s="720"/>
      <c r="G93" s="721" t="s">
        <v>212</v>
      </c>
      <c r="H93" s="721"/>
      <c r="I93" s="722">
        <f>SUM(J94:J100)</f>
        <v>419.12</v>
      </c>
      <c r="J93" s="723"/>
    </row>
    <row r="94" spans="1:10">
      <c r="B94" s="315" t="str">
        <f>CONCATENATE(B93,".1")</f>
        <v>17.1</v>
      </c>
      <c r="C94" s="356" t="s">
        <v>82</v>
      </c>
      <c r="D94" s="314" t="s">
        <v>88</v>
      </c>
      <c r="E94" s="356">
        <v>88309</v>
      </c>
      <c r="F94" s="261" t="str">
        <f>IF(C94="COMPOSIÇÃO",VLOOKUP(E94,B:J,2,FALSE),IF($D94="COMPOSIÇÃO",VLOOKUP(Composição!$E94,'Sinapi_Comp-06.2023'!$G:$L,2,FALSE),VLOOKUP($E94,'Sinapi_Insum-06.2023'!$A:$E,2,FALSE)))</f>
        <v>PEDREIRO COM ENCARGOS COMPLEMENTARES</v>
      </c>
      <c r="G94" s="262" t="str">
        <f>IF(C94="COMPOSIÇÃO",VLOOKUP(E94,B:J,6,FALSE),IF($D94="COMPOSIÇÃO",VLOOKUP(Composição!$E94,'Sinapi_Comp-06.2023'!$G:$L,3,FALSE),VLOOKUP($E94,'Sinapi_Insum-06.2023'!$A:$E,3,FALSE)))</f>
        <v>H</v>
      </c>
      <c r="H94" s="467">
        <v>3.63</v>
      </c>
      <c r="I94" s="262">
        <f>IF(C94="COMPOSIÇÃO",VLOOKUP(E94,B:J,8,FALSE),IF(C94="COTAÇÃO",VLOOKUP(E94,Cotação!B:F,7,FALSE),IF($D94="COMPOSIÇÃO",VLOOKUP(Composição!$E94,'Sinapi_Comp-06.2023'!$G:$L,5,FALSE),VLOOKUP($E94,'Sinapi_Insum-06.2023'!$A:$E,5,FALSE))))</f>
        <v>23.1</v>
      </c>
      <c r="J94" s="263">
        <f t="shared" ref="J94:J100" si="10">ROUND(I94*H94,2)</f>
        <v>83.85</v>
      </c>
    </row>
    <row r="95" spans="1:10">
      <c r="B95" s="308" t="str">
        <f>CONCATENATE(B93,".2")</f>
        <v>17.2</v>
      </c>
      <c r="C95" s="358" t="s">
        <v>82</v>
      </c>
      <c r="D95" s="49" t="s">
        <v>88</v>
      </c>
      <c r="E95" s="358">
        <v>88316</v>
      </c>
      <c r="F95" s="264" t="str">
        <f>IF(C95="COMPOSIÇÃO",VLOOKUP(E95,B:J,2,FALSE),IF($D95="COMPOSIÇÃO",VLOOKUP(Composição!$E95,'Sinapi_Comp-06.2023'!$G:$L,2,FALSE),VLOOKUP($E95,'Sinapi_Insum-06.2023'!$A:$E,2,FALSE)))</f>
        <v>SERVENTE COM ENCARGOS COMPLEMENTARES</v>
      </c>
      <c r="G95" s="265" t="str">
        <f>IF(C95="COMPOSIÇÃO",VLOOKUP(E95,B:J,6,FALSE),IF($D95="COMPOSIÇÃO",VLOOKUP(Composição!$E95,'Sinapi_Comp-06.2023'!$G:$L,3,FALSE),VLOOKUP($E95,'Sinapi_Insum-06.2023'!$A:$E,3,FALSE)))</f>
        <v>H</v>
      </c>
      <c r="H95" s="468">
        <v>11</v>
      </c>
      <c r="I95" s="265">
        <f>IF(C95="COMPOSIÇÃO",VLOOKUP(E95,B:J,8,FALSE),IF(C95="COTAÇÃO",VLOOKUP(E95,Cotação!B:F,7,FALSE),IF($D95="COMPOSIÇÃO",VLOOKUP(Composição!$E95,'Sinapi_Comp-06.2023'!$G:$L,5,FALSE),VLOOKUP($E95,'Sinapi_Insum-06.2023'!$A:$E,5,FALSE))))</f>
        <v>18.670000000000002</v>
      </c>
      <c r="J95" s="266">
        <f t="shared" si="10"/>
        <v>205.37</v>
      </c>
    </row>
    <row r="96" spans="1:10" ht="22.5">
      <c r="B96" s="315" t="str">
        <f>CONCATENATE(B93,".3")</f>
        <v>17.3</v>
      </c>
      <c r="C96" s="356" t="s">
        <v>82</v>
      </c>
      <c r="D96" s="314" t="s">
        <v>91</v>
      </c>
      <c r="E96" s="356">
        <v>43054</v>
      </c>
      <c r="F96" s="261" t="str">
        <f>IF(C96="COMPOSIÇÃO",VLOOKUP(E96,B:J,2,FALSE),IF($D96="COMPOSIÇÃO",VLOOKUP(Composição!$E96,'Sinapi_Comp-06.2023'!$G:$L,2,FALSE),VLOOKUP($E96,'Sinapi_Insum-06.2023'!$A:$E,2,FALSE)))</f>
        <v>ACO CA-25, 10,0 MM, OU 12,5 MM, OU 16,0 MM, OU 20,0 MM, OU 25,0 MM, VERGALHAO</v>
      </c>
      <c r="G96" s="262" t="str">
        <f>IF(C96="COMPOSIÇÃO",VLOOKUP(E96,B:J,6,FALSE),IF($D96="COMPOSIÇÃO",VLOOKUP(Composição!$E96,'Sinapi_Comp-06.2023'!$G:$L,3,FALSE),VLOOKUP($E96,'Sinapi_Insum-06.2023'!$A:$E,3,FALSE)))</f>
        <v>KG</v>
      </c>
      <c r="H96" s="467">
        <v>2.5</v>
      </c>
      <c r="I96" s="262">
        <f>IF(C96="COMPOSIÇÃO",VLOOKUP(E96,B:J,8,FALSE),IF(C96="COTAÇÃO",VLOOKUP(E96,Cotação!B:F,7,FALSE),IF($D96="COMPOSIÇÃO",VLOOKUP(Composição!$E96,'Sinapi_Comp-06.2023'!$G:$L,5,FALSE),VLOOKUP($E96,'Sinapi_Insum-06.2023'!$A:$E,5,FALSE))))</f>
        <v>8.11</v>
      </c>
      <c r="J96" s="263">
        <f t="shared" si="10"/>
        <v>20.28</v>
      </c>
    </row>
    <row r="97" spans="1:13" ht="22.5">
      <c r="B97" s="308" t="str">
        <f>CONCATENATE(B93,".4")</f>
        <v>17.4</v>
      </c>
      <c r="C97" s="358" t="s">
        <v>82</v>
      </c>
      <c r="D97" s="49" t="s">
        <v>91</v>
      </c>
      <c r="E97" s="358">
        <v>370</v>
      </c>
      <c r="F97" s="264" t="str">
        <f>IF(C97="COMPOSIÇÃO",VLOOKUP(E97,B:J,2,FALSE),IF($D97="COMPOSIÇÃO",VLOOKUP(Composição!$E97,'Sinapi_Comp-06.2023'!$G:$L,2,FALSE),VLOOKUP($E97,'Sinapi_Insum-06.2023'!$A:$E,2,FALSE)))</f>
        <v>AREIA MEDIA - POSTO JAZIDA/FORNECEDOR (RETIRADO NA JAZIDA, SEM TRANSPORTE)</v>
      </c>
      <c r="G97" s="265" t="str">
        <f>IF(C97="COMPOSIÇÃO",VLOOKUP(E97,B:J,6,FALSE),IF($D97="COMPOSIÇÃO",VLOOKUP(Composição!$E97,'Sinapi_Comp-06.2023'!$G:$L,3,FALSE),VLOOKUP($E97,'Sinapi_Insum-06.2023'!$A:$E,3,FALSE)))</f>
        <v>M3</v>
      </c>
      <c r="H97" s="468">
        <v>0.25</v>
      </c>
      <c r="I97" s="265">
        <f>IF(C97="COMPOSIÇÃO",VLOOKUP(E97,B:J,8,FALSE),IF(C97="COTAÇÃO",VLOOKUP(E97,Cotação!B:F,7,FALSE),IF($D97="COMPOSIÇÃO",VLOOKUP(Composição!$E97,'Sinapi_Comp-06.2023'!$G:$L,5,FALSE),VLOOKUP($E97,'Sinapi_Insum-06.2023'!$A:$E,5,FALSE))))</f>
        <v>140</v>
      </c>
      <c r="J97" s="266">
        <f t="shared" si="10"/>
        <v>35</v>
      </c>
    </row>
    <row r="98" spans="1:13">
      <c r="B98" s="315" t="str">
        <f>CONCATENATE(B93,".5")</f>
        <v>17.5</v>
      </c>
      <c r="C98" s="356" t="s">
        <v>82</v>
      </c>
      <c r="D98" s="314" t="s">
        <v>91</v>
      </c>
      <c r="E98" s="356">
        <v>34753</v>
      </c>
      <c r="F98" s="261" t="str">
        <f>IF(C98="COMPOSIÇÃO",VLOOKUP(E98,B:J,2,FALSE),IF($D98="COMPOSIÇÃO",VLOOKUP(Composição!$E98,'Sinapi_Comp-06.2023'!$G:$L,2,FALSE),VLOOKUP($E98,'Sinapi_Insum-06.2023'!$A:$E,2,FALSE)))</f>
        <v>CIMENTO PORTLAND POZOLANICO CP IV-32</v>
      </c>
      <c r="G98" s="262" t="str">
        <f>IF(C98="COMPOSIÇÃO",VLOOKUP(E98,B:J,6,FALSE),IF($D98="COMPOSIÇÃO",VLOOKUP(Composição!$E98,'Sinapi_Comp-06.2023'!$G:$L,3,FALSE),VLOOKUP($E98,'Sinapi_Insum-06.2023'!$A:$E,3,FALSE)))</f>
        <v>KG</v>
      </c>
      <c r="H98" s="467">
        <v>1.78</v>
      </c>
      <c r="I98" s="262">
        <f>IF(C98="COMPOSIÇÃO",VLOOKUP(E98,B:J,8,FALSE),IF(C98="COTAÇÃO",VLOOKUP(E98,Cotação!B:F,7,FALSE),IF($D98="COMPOSIÇÃO",VLOOKUP(Composição!$E98,'Sinapi_Comp-06.2023'!$G:$L,5,FALSE),VLOOKUP($E98,'Sinapi_Insum-06.2023'!$A:$E,5,FALSE))))</f>
        <v>0.68</v>
      </c>
      <c r="J98" s="263">
        <f t="shared" si="10"/>
        <v>1.21</v>
      </c>
    </row>
    <row r="99" spans="1:13" ht="22.5">
      <c r="B99" s="308" t="str">
        <f>CONCATENATE(B93,".6")</f>
        <v>17.6</v>
      </c>
      <c r="C99" s="358" t="s">
        <v>82</v>
      </c>
      <c r="D99" s="49" t="s">
        <v>91</v>
      </c>
      <c r="E99" s="358">
        <v>4721</v>
      </c>
      <c r="F99" s="264" t="str">
        <f>IF(C99="COMPOSIÇÃO",VLOOKUP(E99,B:J,2,FALSE),IF($D99="COMPOSIÇÃO",VLOOKUP(Composição!$E99,'Sinapi_Comp-06.2023'!$G:$L,2,FALSE),VLOOKUP($E99,'Sinapi_Insum-06.2023'!$A:$E,2,FALSE)))</f>
        <v>PEDRA BRITADA N. 1 (9,5 A 19 MM) POSTO PEDREIRA/FORNECEDOR, SEM FRETE</v>
      </c>
      <c r="G99" s="265" t="str">
        <f>IF(C99="COMPOSIÇÃO",VLOOKUP(E99,B:J,6,FALSE),IF($D99="COMPOSIÇÃO",VLOOKUP(Composição!$E99,'Sinapi_Comp-06.2023'!$G:$L,3,FALSE),VLOOKUP($E99,'Sinapi_Insum-06.2023'!$A:$E,3,FALSE)))</f>
        <v>M3</v>
      </c>
      <c r="H99" s="468">
        <v>0.13</v>
      </c>
      <c r="I99" s="265">
        <f>IF(C99="COMPOSIÇÃO",VLOOKUP(E99,B:J,8,FALSE),IF(C99="COTAÇÃO",VLOOKUP(E99,Cotação!B:F,7,FALSE),IF($D99="COMPOSIÇÃO",VLOOKUP(Composição!$E99,'Sinapi_Comp-06.2023'!$G:$L,5,FALSE),VLOOKUP($E99,'Sinapi_Insum-06.2023'!$A:$E,5,FALSE))))</f>
        <v>99.47</v>
      </c>
      <c r="J99" s="266">
        <f t="shared" si="10"/>
        <v>12.93</v>
      </c>
    </row>
    <row r="100" spans="1:13" ht="33.75">
      <c r="B100" s="315" t="str">
        <f>CONCATENATE(B93,".7")</f>
        <v>17.7</v>
      </c>
      <c r="C100" s="356" t="s">
        <v>82</v>
      </c>
      <c r="D100" s="314" t="s">
        <v>91</v>
      </c>
      <c r="E100" s="356">
        <v>7271</v>
      </c>
      <c r="F100" s="261" t="str">
        <f>IF(C100="COMPOSIÇÃO",VLOOKUP(E100,B:J,2,FALSE),IF($D100="COMPOSIÇÃO",VLOOKUP(Composição!$E100,'Sinapi_Comp-06.2023'!$G:$L,2,FALSE),VLOOKUP($E100,'Sinapi_Insum-06.2023'!$A:$E,2,FALSE)))</f>
        <v>BLOCO CERAMICO / TIJOLO VAZADO PARA ALVENARIA DE VEDACAO, 8 FUROS NA HORIZONTAL DE 9 X 19 X 19 CM (L X A X C)</v>
      </c>
      <c r="G100" s="262" t="str">
        <f>IF(C100="COMPOSIÇÃO",VLOOKUP(E100,B:J,6,FALSE),IF($D100="COMPOSIÇÃO",VLOOKUP(Composição!$E100,'Sinapi_Comp-06.2023'!$G:$L,3,FALSE),VLOOKUP($E100,'Sinapi_Insum-06.2023'!$A:$E,3,FALSE)))</f>
        <v>UN</v>
      </c>
      <c r="H100" s="467">
        <v>72</v>
      </c>
      <c r="I100" s="262">
        <f>IF(C100="COMPOSIÇÃO",VLOOKUP(E100,B:J,8,FALSE),IF(C100="COTAÇÃO",VLOOKUP(E100,Cotação!B:F,7,FALSE),IF($D100="COMPOSIÇÃO",VLOOKUP(Composição!$E100,'Sinapi_Comp-06.2023'!$G:$L,5,FALSE),VLOOKUP($E100,'Sinapi_Insum-06.2023'!$A:$E,5,FALSE))))</f>
        <v>0.84</v>
      </c>
      <c r="J100" s="263">
        <f t="shared" si="10"/>
        <v>60.48</v>
      </c>
    </row>
    <row r="101" spans="1:13">
      <c r="A101" s="248">
        <f>COUNTIF('Plan.Orçam.'!E:E,Composição!B101)</f>
        <v>1</v>
      </c>
      <c r="B101" s="297">
        <v>18</v>
      </c>
      <c r="C101" s="720" t="s">
        <v>4097</v>
      </c>
      <c r="D101" s="720"/>
      <c r="E101" s="720"/>
      <c r="F101" s="720"/>
      <c r="G101" s="724" t="s">
        <v>212</v>
      </c>
      <c r="H101" s="724"/>
      <c r="I101" s="722">
        <f>SUM(J102:J105)</f>
        <v>271.02</v>
      </c>
      <c r="J101" s="723"/>
    </row>
    <row r="102" spans="1:13" ht="22.5">
      <c r="B102" s="315" t="str">
        <f>CONCATENATE(B101,".1")</f>
        <v>18.1</v>
      </c>
      <c r="C102" s="356" t="s">
        <v>82</v>
      </c>
      <c r="D102" s="314" t="s">
        <v>88</v>
      </c>
      <c r="E102" s="356">
        <v>88267</v>
      </c>
      <c r="F102" s="261" t="str">
        <f>IF(C102="COMPOSIÇÃO",VLOOKUP(E102,B:J,2,FALSE),IF($D102="COMPOSIÇÃO",VLOOKUP(Composição!$E102,'Sinapi_Comp-06.2023'!$G:$L,2,FALSE),VLOOKUP($E102,'Sinapi_Insum-06.2023'!$A:$E,2,FALSE)))</f>
        <v>ENCANADOR OU BOMBEIRO HIDRÁULICO COM ENCARGOS COMPLEMENTARES</v>
      </c>
      <c r="G102" s="262" t="str">
        <f>IF(C102="COMPOSIÇÃO",VLOOKUP(E102,B:J,6,FALSE),IF($D102="COMPOSIÇÃO",VLOOKUP(Composição!$E102,'Sinapi_Comp-06.2023'!$G:$L,3,FALSE),VLOOKUP($E102,'Sinapi_Insum-06.2023'!$A:$E,3,FALSE)))</f>
        <v>H</v>
      </c>
      <c r="H102" s="467">
        <v>0.3</v>
      </c>
      <c r="I102" s="262">
        <f>IF(C102="COMPOSIÇÃO",VLOOKUP(E102,B:J,8,FALSE),IF(C102="COTAÇÃO",VLOOKUP(E102,Cotação!B:F,7,FALSE),IF($D102="COMPOSIÇÃO",VLOOKUP(Composição!$E102,'Sinapi_Comp-06.2023'!$G:$L,5,FALSE),VLOOKUP($E102,'Sinapi_Insum-06.2023'!$A:$E,5,FALSE))))</f>
        <v>22.12</v>
      </c>
      <c r="J102" s="263">
        <f>ROUND(I102*H102,2)</f>
        <v>6.64</v>
      </c>
    </row>
    <row r="103" spans="1:13">
      <c r="B103" s="308" t="str">
        <f>CONCATENATE(B101,".2")</f>
        <v>18.2</v>
      </c>
      <c r="C103" s="358" t="s">
        <v>82</v>
      </c>
      <c r="D103" s="49" t="s">
        <v>88</v>
      </c>
      <c r="E103" s="358">
        <v>88316</v>
      </c>
      <c r="F103" s="264" t="str">
        <f>IF(C103="COMPOSIÇÃO",VLOOKUP(E103,B:J,2,FALSE),IF($D103="COMPOSIÇÃO",VLOOKUP(Composição!$E103,'Sinapi_Comp-06.2023'!$G:$L,2,FALSE),VLOOKUP($E103,'Sinapi_Insum-06.2023'!$A:$E,2,FALSE)))</f>
        <v>SERVENTE COM ENCARGOS COMPLEMENTARES</v>
      </c>
      <c r="G103" s="265" t="str">
        <f>IF(C103="COMPOSIÇÃO",VLOOKUP(E103,B:J,6,FALSE),IF($D103="COMPOSIÇÃO",VLOOKUP(Composição!$E103,'Sinapi_Comp-06.2023'!$G:$L,3,FALSE),VLOOKUP($E103,'Sinapi_Insum-06.2023'!$A:$E,3,FALSE)))</f>
        <v>H</v>
      </c>
      <c r="H103" s="468">
        <v>0.3</v>
      </c>
      <c r="I103" s="265">
        <f>IF(C103="COMPOSIÇÃO",VLOOKUP(E103,B:J,8,FALSE),IF(C103="COTAÇÃO",VLOOKUP(E103,Cotação!B:F,7,FALSE),IF($D103="COMPOSIÇÃO",VLOOKUP(Composição!$E103,'Sinapi_Comp-06.2023'!$G:$L,5,FALSE),VLOOKUP($E103,'Sinapi_Insum-06.2023'!$A:$E,5,FALSE))))</f>
        <v>18.670000000000002</v>
      </c>
      <c r="J103" s="266">
        <f>ROUND(I103*H103,2)</f>
        <v>5.6</v>
      </c>
    </row>
    <row r="104" spans="1:13" ht="45">
      <c r="B104" s="315" t="str">
        <f>CONCATENATE(B101,".3")</f>
        <v>18.3</v>
      </c>
      <c r="C104" s="356" t="s">
        <v>82</v>
      </c>
      <c r="D104" s="314" t="s">
        <v>91</v>
      </c>
      <c r="E104" s="356">
        <v>4350</v>
      </c>
      <c r="F104" s="261" t="str">
        <f>IF(C104="COMPOSIÇÃO",VLOOKUP(E104,B:J,2,FALSE),IF($D104="COMPOSIÇÃO",VLOOKUP(Composição!$E104,'Sinapi_Comp-06.2023'!$G:$L,2,FALSE),VLOOKUP($E104,'Sinapi_Insum-06.2023'!$A:$E,2,FALSE)))</f>
        <v>BUCHA DE NYLON, DIAMETRO DO FURO 8 MM, COMPRIMENTO 40 MM, COM PARAFUSO DE ROSCA SOBERBA, CABECA CHATA, FENDA SIMPLES, 4,8 X 50 MM</v>
      </c>
      <c r="G104" s="262" t="str">
        <f>IF(C104="COMPOSIÇÃO",VLOOKUP(E104,B:J,6,FALSE),IF($D104="COMPOSIÇÃO",VLOOKUP(Composição!$E104,'Sinapi_Comp-06.2023'!$G:$L,3,FALSE),VLOOKUP($E104,'Sinapi_Insum-06.2023'!$A:$E,3,FALSE)))</f>
        <v>UN</v>
      </c>
      <c r="H104" s="467">
        <v>1</v>
      </c>
      <c r="I104" s="262">
        <f>IF(C104="COMPOSIÇÃO",VLOOKUP(E104,B:J,8,FALSE),IF(C104="COTAÇÃO",VLOOKUP(E104,Cotação!B:F,7,FALSE),IF($D104="COMPOSIÇÃO",VLOOKUP(Composição!$E104,'Sinapi_Comp-06.2023'!$G:$L,5,FALSE),VLOOKUP($E104,'Sinapi_Insum-06.2023'!$A:$E,5,FALSE))))</f>
        <v>0.71</v>
      </c>
      <c r="J104" s="263">
        <f>ROUND(I104*H104,2)</f>
        <v>0.71</v>
      </c>
    </row>
    <row r="105" spans="1:13" ht="33.75">
      <c r="B105" s="308" t="str">
        <f>CONCATENATE(B101,".4")</f>
        <v>18.4</v>
      </c>
      <c r="C105" s="358" t="s">
        <v>82</v>
      </c>
      <c r="D105" s="49" t="s">
        <v>91</v>
      </c>
      <c r="E105" s="358">
        <v>10891</v>
      </c>
      <c r="F105" s="264" t="str">
        <f>IF(C105="COMPOSIÇÃO",VLOOKUP(E105,B:J,2,FALSE),IF($D105="COMPOSIÇÃO",VLOOKUP(Composição!$E105,'Sinapi_Comp-06.2023'!$G:$L,2,FALSE),VLOOKUP($E105,'Sinapi_Insum-06.2023'!$A:$E,2,FALSE)))</f>
        <v>EXTINTOR DE INCENDIO PORTATIL COM CARGA DE PO QUIMICO SECO (PQS) DE 4 KG, CLASSE BC</v>
      </c>
      <c r="G105" s="265" t="str">
        <f>IF(C105="COMPOSIÇÃO",VLOOKUP(E105,B:J,6,FALSE),IF($D105="COMPOSIÇÃO",VLOOKUP(Composição!$E105,'Sinapi_Comp-06.2023'!$G:$L,3,FALSE),VLOOKUP($E105,'Sinapi_Insum-06.2023'!$A:$E,3,FALSE)))</f>
        <v>UN</v>
      </c>
      <c r="H105" s="468">
        <v>1</v>
      </c>
      <c r="I105" s="265">
        <f>IF(C105="COMPOSIÇÃO",VLOOKUP(E105,B:J,8,FALSE),IF(C105="COTAÇÃO",VLOOKUP(E105,Cotação!B:F,7,FALSE),IF($D105="COMPOSIÇÃO",VLOOKUP(Composição!$E105,'Sinapi_Comp-06.2023'!$G:$L,5,FALSE),VLOOKUP($E105,'Sinapi_Insum-06.2023'!$A:$E,5,FALSE))))</f>
        <v>258.07</v>
      </c>
      <c r="J105" s="266">
        <f>ROUND(I105*H105,2)</f>
        <v>258.07</v>
      </c>
    </row>
    <row r="106" spans="1:13" ht="29.25" customHeight="1">
      <c r="A106" s="248">
        <f>COUNTIF('Plan.Orçam.'!E:E,Composição!B106)</f>
        <v>1</v>
      </c>
      <c r="B106" s="297">
        <v>19</v>
      </c>
      <c r="C106" s="720" t="s">
        <v>4098</v>
      </c>
      <c r="D106" s="720"/>
      <c r="E106" s="720"/>
      <c r="F106" s="720"/>
      <c r="G106" s="724" t="s">
        <v>212</v>
      </c>
      <c r="H106" s="724"/>
      <c r="I106" s="722">
        <f>SUM(J107:J109)</f>
        <v>279.39999999999998</v>
      </c>
      <c r="J106" s="723"/>
    </row>
    <row r="107" spans="1:13">
      <c r="B107" s="315" t="str">
        <f>CONCATENATE(B106,".1")</f>
        <v>19.1</v>
      </c>
      <c r="C107" s="356" t="s">
        <v>82</v>
      </c>
      <c r="D107" s="314" t="s">
        <v>88</v>
      </c>
      <c r="E107" s="356">
        <v>88309</v>
      </c>
      <c r="F107" s="261" t="str">
        <f>IF(C107="COMPOSIÇÃO",VLOOKUP(E107,B:J,2,FALSE),IF($D107="COMPOSIÇÃO",VLOOKUP(Composição!$E107,'Sinapi_Comp-06.2023'!$G:$L,2,FALSE),VLOOKUP($E107,'Sinapi_Insum-06.2023'!$A:$E,2,FALSE)))</f>
        <v>PEDREIRO COM ENCARGOS COMPLEMENTARES</v>
      </c>
      <c r="G107" s="262" t="str">
        <f>IF(C107="COMPOSIÇÃO",VLOOKUP(E107,B:J,6,FALSE),IF($D107="COMPOSIÇÃO",VLOOKUP(Composição!$E107,'Sinapi_Comp-06.2023'!$G:$L,3,FALSE),VLOOKUP($E107,'Sinapi_Insum-06.2023'!$A:$E,3,FALSE)))</f>
        <v>H</v>
      </c>
      <c r="H107" s="467">
        <v>0.3</v>
      </c>
      <c r="I107" s="262">
        <f>IF(C107="COMPOSIÇÃO",VLOOKUP(E107,B:J,8,FALSE),IF(C107="COTAÇÃO",VLOOKUP(E107,Cotação!B:F,7,FALSE),IF($D107="COMPOSIÇÃO",VLOOKUP(Composição!$E107,'Sinapi_Comp-06.2023'!$G:$L,5,FALSE),VLOOKUP($E107,'Sinapi_Insum-06.2023'!$A:$E,5,FALSE))))</f>
        <v>23.1</v>
      </c>
      <c r="J107" s="263">
        <f>ROUND(I107*H107,2)</f>
        <v>6.93</v>
      </c>
    </row>
    <row r="108" spans="1:13">
      <c r="B108" s="308" t="str">
        <f>CONCATENATE(B106,".2")</f>
        <v>19.2</v>
      </c>
      <c r="C108" s="358" t="s">
        <v>82</v>
      </c>
      <c r="D108" s="49" t="s">
        <v>88</v>
      </c>
      <c r="E108" s="358">
        <v>88316</v>
      </c>
      <c r="F108" s="264" t="str">
        <f>IF(C108="COMPOSIÇÃO",VLOOKUP(E108,B:J,2,FALSE),IF($D108="COMPOSIÇÃO",VLOOKUP(Composição!$E108,'Sinapi_Comp-06.2023'!$G:$L,2,FALSE),VLOOKUP($E108,'Sinapi_Insum-06.2023'!$A:$E,2,FALSE)))</f>
        <v>SERVENTE COM ENCARGOS COMPLEMENTARES</v>
      </c>
      <c r="G108" s="265" t="str">
        <f>IF(C108="COMPOSIÇÃO",VLOOKUP(E108,B:J,6,FALSE),IF($D108="COMPOSIÇÃO",VLOOKUP(Composição!$E108,'Sinapi_Comp-06.2023'!$G:$L,3,FALSE),VLOOKUP($E108,'Sinapi_Insum-06.2023'!$A:$E,3,FALSE)))</f>
        <v>H</v>
      </c>
      <c r="H108" s="468">
        <v>0.3</v>
      </c>
      <c r="I108" s="265">
        <f>IF(C108="COMPOSIÇÃO",VLOOKUP(E108,B:J,8,FALSE),IF(C108="COTAÇÃO",VLOOKUP(E108,Cotação!B:F,7,FALSE),IF($D108="COMPOSIÇÃO",VLOOKUP(Composição!$E108,'Sinapi_Comp-06.2023'!$G:$L,5,FALSE),VLOOKUP($E108,'Sinapi_Insum-06.2023'!$A:$E,5,FALSE))))</f>
        <v>18.670000000000002</v>
      </c>
      <c r="J108" s="266">
        <f>ROUND(I108*H108,2)</f>
        <v>5.6</v>
      </c>
    </row>
    <row r="109" spans="1:13" ht="22.5">
      <c r="B109" s="315" t="str">
        <f>CONCATENATE(B106,".3")</f>
        <v>19.3</v>
      </c>
      <c r="C109" s="356" t="s">
        <v>82</v>
      </c>
      <c r="D109" s="314" t="s">
        <v>91</v>
      </c>
      <c r="E109" s="356">
        <v>10886</v>
      </c>
      <c r="F109" s="261" t="str">
        <f>IF(C109="COMPOSIÇÃO",VLOOKUP(E109,B:J,2,FALSE),IF($D109="COMPOSIÇÃO",VLOOKUP(Composição!$E109,'Sinapi_Comp-06.2023'!$G:$L,2,FALSE),VLOOKUP($E109,'Sinapi_Insum-06.2023'!$A:$E,2,FALSE)))</f>
        <v>EXTINTOR DE INCENDIO PORTATIL COM CARGA DE AGUA PRESSURIZADA DE 10 L, CLASSE A</v>
      </c>
      <c r="G109" s="262" t="str">
        <f>IF(C109="COMPOSIÇÃO",VLOOKUP(E109,B:J,6,FALSE),IF($D109="COMPOSIÇÃO",VLOOKUP(Composição!$E109,'Sinapi_Comp-06.2023'!$G:$L,3,FALSE),VLOOKUP($E109,'Sinapi_Insum-06.2023'!$A:$E,3,FALSE)))</f>
        <v>UN</v>
      </c>
      <c r="H109" s="467">
        <v>1</v>
      </c>
      <c r="I109" s="262">
        <f>IF(C109="COMPOSIÇÃO",VLOOKUP(E109,B:J,8,FALSE),IF(C109="COTAÇÃO",VLOOKUP(E109,Cotação!B:F,7,FALSE),IF($D109="COMPOSIÇÃO",VLOOKUP(Composição!$E109,'Sinapi_Comp-06.2023'!$G:$L,5,FALSE),VLOOKUP($E109,'Sinapi_Insum-06.2023'!$A:$E,5,FALSE))))</f>
        <v>266.87</v>
      </c>
      <c r="J109" s="263">
        <f>ROUND(I109*H109,2)</f>
        <v>266.87</v>
      </c>
    </row>
    <row r="110" spans="1:13" ht="40.5" customHeight="1">
      <c r="A110" s="248">
        <f>COUNTIF('Plan.Orçam.'!E:E,Composição!B110)</f>
        <v>1</v>
      </c>
      <c r="B110" s="297">
        <v>20</v>
      </c>
      <c r="C110" s="720" t="str">
        <f>UPPER(M110)</f>
        <v>PLACA DE SINALIZACAO DE SEGURANCA CONTRA INCENDIO, FOTOLUMINESCENTE, QUADRADA, *20 X 20* CM, EM PVC *2* MM ANTI-CHAMAS (SIMBOLOS, CORES E PICTOGRAMAS CONFORME NBR 13434) [ADAPTADO ORSE 12137]</v>
      </c>
      <c r="D110" s="720"/>
      <c r="E110" s="720"/>
      <c r="F110" s="720"/>
      <c r="G110" s="724" t="s">
        <v>212</v>
      </c>
      <c r="H110" s="724"/>
      <c r="I110" s="722">
        <f>SUM(J111:J112)</f>
        <v>30.6</v>
      </c>
      <c r="J110" s="723"/>
      <c r="M110" t="s">
        <v>4099</v>
      </c>
    </row>
    <row r="111" spans="1:13">
      <c r="B111" s="315" t="str">
        <f>CONCATENATE(B110,".1")</f>
        <v>20.1</v>
      </c>
      <c r="C111" s="356" t="s">
        <v>82</v>
      </c>
      <c r="D111" s="314" t="s">
        <v>88</v>
      </c>
      <c r="E111" s="356">
        <v>88316</v>
      </c>
      <c r="F111" s="261" t="str">
        <f>IF(C111="COMPOSIÇÃO",VLOOKUP(E111,B:J,2,FALSE),IF($D111="COMPOSIÇÃO",VLOOKUP(Composição!$E111,'Sinapi_Comp-06.2023'!$G:$L,2,FALSE),VLOOKUP($E111,'Sinapi_Insum-06.2023'!$A:$E,2,FALSE)))</f>
        <v>SERVENTE COM ENCARGOS COMPLEMENTARES</v>
      </c>
      <c r="G111" s="262" t="str">
        <f>IF(C111="COMPOSIÇÃO",VLOOKUP(E111,B:J,6,FALSE),IF($D111="COMPOSIÇÃO",VLOOKUP(Composição!$E111,'Sinapi_Comp-06.2023'!$G:$L,3,FALSE),VLOOKUP($E111,'Sinapi_Insum-06.2023'!$A:$E,3,FALSE)))</f>
        <v>H</v>
      </c>
      <c r="H111" s="467">
        <v>0.4</v>
      </c>
      <c r="I111" s="262">
        <f>IF(C111="COMPOSIÇÃO",VLOOKUP(E111,B:J,8,FALSE),IF(C111="COTAÇÃO",VLOOKUP(E111,Cotação!B:F,7,FALSE),IF($D111="COMPOSIÇÃO",VLOOKUP(Composição!$E111,'Sinapi_Comp-06.2023'!$G:$L,5,FALSE),VLOOKUP($E111,'Sinapi_Insum-06.2023'!$A:$E,5,FALSE))))</f>
        <v>18.670000000000002</v>
      </c>
      <c r="J111" s="263">
        <f>ROUND(I111*H111,2)</f>
        <v>7.47</v>
      </c>
    </row>
    <row r="112" spans="1:13" ht="56.25">
      <c r="B112" s="308" t="str">
        <f>CONCATENATE(B110,".2")</f>
        <v>20.2</v>
      </c>
      <c r="C112" s="358" t="s">
        <v>82</v>
      </c>
      <c r="D112" s="49" t="s">
        <v>91</v>
      </c>
      <c r="E112" s="358">
        <v>37556</v>
      </c>
      <c r="F112" s="264" t="str">
        <f>IF(C112="COMPOSIÇÃO",VLOOKUP(E112,B:J,2,FALSE),IF($D112="COMPOSIÇÃO",VLOOKUP(Composição!$E112,'Sinapi_Comp-06.2023'!$G:$L,2,FALSE),VLOOKUP($E112,'Sinapi_Insum-06.2023'!$A:$E,2,FALSE)))</f>
        <v>PLACA DE SINALIZACAO DE SEGURANCA CONTRA INCENDIO, FOTOLUMINESCENTE, QUADRADA, *20 X 20* CM, EM PVC *2* MM ANTI-CHAMAS (SIMBOLOS, CORES E PICTOGRAMAS CONFORME NBR 16820)</v>
      </c>
      <c r="G112" s="265" t="str">
        <f>IF(C112="COMPOSIÇÃO",VLOOKUP(E112,B:J,6,FALSE),IF($D112="COMPOSIÇÃO",VLOOKUP(Composição!$E112,'Sinapi_Comp-06.2023'!$G:$L,3,FALSE),VLOOKUP($E112,'Sinapi_Insum-06.2023'!$A:$E,3,FALSE)))</f>
        <v>UN</v>
      </c>
      <c r="H112" s="468">
        <v>1</v>
      </c>
      <c r="I112" s="265">
        <f>IF(C112="COMPOSIÇÃO",VLOOKUP(E112,B:J,8,FALSE),IF(C112="COTAÇÃO",VLOOKUP(E112,Cotação!B:F,7,FALSE),IF($D112="COMPOSIÇÃO",VLOOKUP(Composição!$E112,'Sinapi_Comp-06.2023'!$G:$L,5,FALSE),VLOOKUP($E112,'Sinapi_Insum-06.2023'!$A:$E,5,FALSE))))</f>
        <v>23.13</v>
      </c>
      <c r="J112" s="266">
        <f>ROUND(I112*H112,2)</f>
        <v>23.13</v>
      </c>
    </row>
    <row r="113" spans="1:10" ht="26.25" customHeight="1">
      <c r="A113" s="248">
        <f>COUNTIF('Plan.Orçam.'!E:E,Composição!B113)</f>
        <v>1</v>
      </c>
      <c r="B113" s="297">
        <v>21</v>
      </c>
      <c r="C113" s="720" t="s">
        <v>4114</v>
      </c>
      <c r="D113" s="720"/>
      <c r="E113" s="720"/>
      <c r="F113" s="720"/>
      <c r="G113" s="721" t="s">
        <v>7033</v>
      </c>
      <c r="H113" s="721"/>
      <c r="I113" s="722">
        <f>SUM(J114:J120)</f>
        <v>115.93</v>
      </c>
      <c r="J113" s="723"/>
    </row>
    <row r="114" spans="1:10">
      <c r="B114" s="315" t="str">
        <f>CONCATENATE(B113,".1")</f>
        <v>21.1</v>
      </c>
      <c r="C114" s="356" t="s">
        <v>82</v>
      </c>
      <c r="D114" s="314" t="s">
        <v>88</v>
      </c>
      <c r="E114" s="356">
        <v>88309</v>
      </c>
      <c r="F114" s="261" t="str">
        <f>IF(C114="COMPOSIÇÃO",VLOOKUP(E114,B:J,2,FALSE),IF($D114="COMPOSIÇÃO",VLOOKUP(Composição!$E114,'Sinapi_Comp-06.2023'!$G:$L,2,FALSE),VLOOKUP($E114,'Sinapi_Insum-06.2023'!$A:$E,2,FALSE)))</f>
        <v>PEDREIRO COM ENCARGOS COMPLEMENTARES</v>
      </c>
      <c r="G114" s="262" t="str">
        <f>IF(C114="COMPOSIÇÃO",VLOOKUP(E114,B:J,6,FALSE),IF($D114="COMPOSIÇÃO",VLOOKUP(Composição!$E114,'Sinapi_Comp-06.2023'!$G:$L,3,FALSE),VLOOKUP($E114,'Sinapi_Insum-06.2023'!$A:$E,3,FALSE)))</f>
        <v>H</v>
      </c>
      <c r="H114" s="467">
        <v>0.7</v>
      </c>
      <c r="I114" s="262">
        <f>IF(C114="COMPOSIÇÃO",VLOOKUP(E114,B:J,8,FALSE),IF(C114="COTAÇÃO",VLOOKUP(E114,Cotação!B:F,7,FALSE),IF($D114="COMPOSIÇÃO",VLOOKUP(Composição!$E114,'Sinapi_Comp-06.2023'!$G:$L,5,FALSE),VLOOKUP($E114,'Sinapi_Insum-06.2023'!$A:$E,5,FALSE))))</f>
        <v>23.1</v>
      </c>
      <c r="J114" s="263">
        <f t="shared" ref="J114:J120" si="11">ROUND(I114*H114,2)</f>
        <v>16.170000000000002</v>
      </c>
    </row>
    <row r="115" spans="1:10">
      <c r="B115" s="308" t="str">
        <f>CONCATENATE(B113,".2")</f>
        <v>21.2</v>
      </c>
      <c r="C115" s="358" t="s">
        <v>82</v>
      </c>
      <c r="D115" s="49" t="s">
        <v>88</v>
      </c>
      <c r="E115" s="358">
        <v>88316</v>
      </c>
      <c r="F115" s="264" t="str">
        <f>IF(C115="COMPOSIÇÃO",VLOOKUP(E115,B:J,2,FALSE),IF($D115="COMPOSIÇÃO",VLOOKUP(Composição!$E115,'Sinapi_Comp-06.2023'!$G:$L,2,FALSE),VLOOKUP($E115,'Sinapi_Insum-06.2023'!$A:$E,2,FALSE)))</f>
        <v>SERVENTE COM ENCARGOS COMPLEMENTARES</v>
      </c>
      <c r="G115" s="265" t="str">
        <f>IF(C115="COMPOSIÇÃO",VLOOKUP(E115,B:J,6,FALSE),IF($D115="COMPOSIÇÃO",VLOOKUP(Composição!$E115,'Sinapi_Comp-06.2023'!$G:$L,3,FALSE),VLOOKUP($E115,'Sinapi_Insum-06.2023'!$A:$E,3,FALSE)))</f>
        <v>H</v>
      </c>
      <c r="H115" s="468">
        <v>3.37</v>
      </c>
      <c r="I115" s="265">
        <f>IF(C115="COMPOSIÇÃO",VLOOKUP(E115,B:J,8,FALSE),IF(C115="COTAÇÃO",VLOOKUP(E115,Cotação!B:F,7,FALSE),IF($D115="COMPOSIÇÃO",VLOOKUP(Composição!$E115,'Sinapi_Comp-06.2023'!$G:$L,5,FALSE),VLOOKUP($E115,'Sinapi_Insum-06.2023'!$A:$E,5,FALSE))))</f>
        <v>18.670000000000002</v>
      </c>
      <c r="J115" s="266">
        <f t="shared" si="11"/>
        <v>62.92</v>
      </c>
    </row>
    <row r="116" spans="1:10" ht="33.75">
      <c r="B116" s="315" t="str">
        <f>CONCATENATE(B113,".3")</f>
        <v>21.3</v>
      </c>
      <c r="C116" s="356" t="s">
        <v>82</v>
      </c>
      <c r="D116" s="314" t="s">
        <v>88</v>
      </c>
      <c r="E116" s="356">
        <v>95276</v>
      </c>
      <c r="F116" s="261" t="str">
        <f>IF(C116="COMPOSIÇÃO",VLOOKUP(E116,B:J,2,FALSE),IF($D116="COMPOSIÇÃO",VLOOKUP(Composição!$E116,'Sinapi_Comp-06.2023'!$G:$L,2,FALSE),VLOOKUP($E116,'Sinapi_Insum-06.2023'!$A:$E,2,FALSE)))</f>
        <v>POLIDORA DE PISO (POLITRIZ), PESO DE 100KG, DIÂMETRO 450 MM, MOTOR ELÉTRICO, POTÊNCIA 4 HP - CHP DIURNO. AF_05/2023</v>
      </c>
      <c r="G116" s="262" t="str">
        <f>IF(C116="COMPOSIÇÃO",VLOOKUP(E116,B:J,6,FALSE),IF($D116="COMPOSIÇÃO",VLOOKUP(Composição!$E116,'Sinapi_Comp-06.2023'!$G:$L,3,FALSE),VLOOKUP($E116,'Sinapi_Insum-06.2023'!$A:$E,3,FALSE)))</f>
        <v>CHP</v>
      </c>
      <c r="H116" s="467">
        <v>2</v>
      </c>
      <c r="I116" s="262">
        <f>IF(C116="COMPOSIÇÃO",VLOOKUP(E116,B:J,8,FALSE),IF(C116="COTAÇÃO",VLOOKUP(E116,Cotação!B:F,7,FALSE),IF($D116="COMPOSIÇÃO",VLOOKUP(Composição!$E116,'Sinapi_Comp-06.2023'!$G:$L,5,FALSE),VLOOKUP($E116,'Sinapi_Insum-06.2023'!$A:$E,5,FALSE))))</f>
        <v>3.14</v>
      </c>
      <c r="J116" s="263">
        <f t="shared" si="11"/>
        <v>6.28</v>
      </c>
    </row>
    <row r="117" spans="1:10" ht="22.5">
      <c r="B117" s="308" t="str">
        <f>CONCATENATE(B113,".4")</f>
        <v>21.4</v>
      </c>
      <c r="C117" s="358" t="s">
        <v>82</v>
      </c>
      <c r="D117" s="49" t="s">
        <v>91</v>
      </c>
      <c r="E117" s="358">
        <v>3671</v>
      </c>
      <c r="F117" s="264" t="str">
        <f>IF(C117="COMPOSIÇÃO",VLOOKUP(E117,B:J,2,FALSE),IF($D117="COMPOSIÇÃO",VLOOKUP(Composição!$E117,'Sinapi_Comp-06.2023'!$G:$L,2,FALSE),VLOOKUP($E117,'Sinapi_Insum-06.2023'!$A:$E,2,FALSE)))</f>
        <v>JUNTA PLASTICA DE DILATACAO PARA PISOS, COR CINZA, 17 X 3 MM (ALTURA X ESPESSURA)</v>
      </c>
      <c r="G117" s="265" t="str">
        <f>IF(C117="COMPOSIÇÃO",VLOOKUP(E117,B:J,6,FALSE),IF($D117="COMPOSIÇÃO",VLOOKUP(Composição!$E117,'Sinapi_Comp-06.2023'!$G:$L,3,FALSE),VLOOKUP($E117,'Sinapi_Insum-06.2023'!$A:$E,3,FALSE)))</f>
        <v>M</v>
      </c>
      <c r="H117" s="468">
        <v>2</v>
      </c>
      <c r="I117" s="265">
        <f>IF(C117="COMPOSIÇÃO",VLOOKUP(E117,B:J,8,FALSE),IF(C117="COTAÇÃO",VLOOKUP(E117,Cotação!B:F,7,FALSE),IF($D117="COMPOSIÇÃO",VLOOKUP(Composição!$E117,'Sinapi_Comp-06.2023'!$G:$L,5,FALSE),VLOOKUP($E117,'Sinapi_Insum-06.2023'!$A:$E,5,FALSE))))</f>
        <v>1.7</v>
      </c>
      <c r="J117" s="266">
        <f t="shared" si="11"/>
        <v>3.4</v>
      </c>
    </row>
    <row r="118" spans="1:10">
      <c r="B118" s="315" t="str">
        <f>CONCATENATE(B113,".5")</f>
        <v>21.5</v>
      </c>
      <c r="C118" s="356" t="s">
        <v>82</v>
      </c>
      <c r="D118" s="314" t="s">
        <v>91</v>
      </c>
      <c r="E118" s="356">
        <v>34753</v>
      </c>
      <c r="F118" s="261" t="str">
        <f>IF(C118="COMPOSIÇÃO",VLOOKUP(E118,B:J,2,FALSE),IF($D118="COMPOSIÇÃO",VLOOKUP(Composição!$E118,'Sinapi_Comp-06.2023'!$G:$L,2,FALSE),VLOOKUP($E118,'Sinapi_Insum-06.2023'!$A:$E,2,FALSE)))</f>
        <v>CIMENTO PORTLAND POZOLANICO CP IV-32</v>
      </c>
      <c r="G118" s="262" t="str">
        <f>IF(C118="COMPOSIÇÃO",VLOOKUP(E118,B:J,6,FALSE),IF($D118="COMPOSIÇÃO",VLOOKUP(Composição!$E118,'Sinapi_Comp-06.2023'!$G:$L,3,FALSE),VLOOKUP($E118,'Sinapi_Insum-06.2023'!$A:$E,3,FALSE)))</f>
        <v>KG</v>
      </c>
      <c r="H118" s="467">
        <v>12</v>
      </c>
      <c r="I118" s="262">
        <f>IF(C118="COMPOSIÇÃO",VLOOKUP(E118,B:J,8,FALSE),IF(C118="COTAÇÃO",VLOOKUP(E118,Cotação!B:F,7,FALSE),IF($D118="COMPOSIÇÃO",VLOOKUP(Composição!$E118,'Sinapi_Comp-06.2023'!$G:$L,5,FALSE),VLOOKUP($E118,'Sinapi_Insum-06.2023'!$A:$E,5,FALSE))))</f>
        <v>0.68</v>
      </c>
      <c r="J118" s="263">
        <f t="shared" si="11"/>
        <v>8.16</v>
      </c>
    </row>
    <row r="119" spans="1:10" ht="33.75">
      <c r="B119" s="308" t="str">
        <f>CONCATENATE(B113,".6")</f>
        <v>21.6</v>
      </c>
      <c r="C119" s="358" t="s">
        <v>82</v>
      </c>
      <c r="D119" s="49" t="s">
        <v>91</v>
      </c>
      <c r="E119" s="358">
        <v>4824</v>
      </c>
      <c r="F119" s="264" t="str">
        <f>IF(C119="COMPOSIÇÃO",VLOOKUP(E119,B:J,2,FALSE),IF($D119="COMPOSIÇÃO",VLOOKUP(Composição!$E119,'Sinapi_Comp-06.2023'!$G:$L,2,FALSE),VLOOKUP($E119,'Sinapi_Insum-06.2023'!$A:$E,2,FALSE)))</f>
        <v>GRANILHA/ GRANA/ PEDRISCO OU AGREGADO EM MARMORE/ GRANITO/ QUARTZO E CALCARIO, PRETO, CINZA, PALHA OU BRANCO</v>
      </c>
      <c r="G119" s="265" t="str">
        <f>IF(C119="COMPOSIÇÃO",VLOOKUP(E119,B:J,6,FALSE),IF($D119="COMPOSIÇÃO",VLOOKUP(Composição!$E119,'Sinapi_Comp-06.2023'!$G:$L,3,FALSE),VLOOKUP($E119,'Sinapi_Insum-06.2023'!$A:$E,3,FALSE)))</f>
        <v>KG</v>
      </c>
      <c r="H119" s="468">
        <v>22</v>
      </c>
      <c r="I119" s="265">
        <f>IF(C119="COMPOSIÇÃO",VLOOKUP(E119,B:J,8,FALSE),IF(C119="COTAÇÃO",VLOOKUP(E119,Cotação!B:F,7,FALSE),IF($D119="COMPOSIÇÃO",VLOOKUP(Composição!$E119,'Sinapi_Comp-06.2023'!$G:$L,5,FALSE),VLOOKUP($E119,'Sinapi_Insum-06.2023'!$A:$E,5,FALSE))))</f>
        <v>0.56000000000000005</v>
      </c>
      <c r="J119" s="266">
        <f t="shared" si="11"/>
        <v>12.32</v>
      </c>
    </row>
    <row r="120" spans="1:10" ht="23.25" thickBot="1">
      <c r="B120" s="550" t="str">
        <f>CONCATENATE(B113,".7")</f>
        <v>21.7</v>
      </c>
      <c r="C120" s="551" t="s">
        <v>82</v>
      </c>
      <c r="D120" s="552" t="s">
        <v>91</v>
      </c>
      <c r="E120" s="551">
        <v>7353</v>
      </c>
      <c r="F120" s="553" t="str">
        <f>IF(C120="COMPOSIÇÃO",VLOOKUP(E120,B:J,2,FALSE),IF($D120="COMPOSIÇÃO",VLOOKUP(Composição!$E120,'Sinapi_Comp-06.2023'!$G:$L,2,FALSE),VLOOKUP($E120,'Sinapi_Insum-06.2023'!$A:$E,2,FALSE)))</f>
        <v>RESINA ACRILICA PREMIUM BASE AGUA - COR BRANCA</v>
      </c>
      <c r="G120" s="554" t="str">
        <f>IF(C120="COMPOSIÇÃO",VLOOKUP(E120,B:J,6,FALSE),IF($D120="COMPOSIÇÃO",VLOOKUP(Composição!$E120,'Sinapi_Comp-06.2023'!$G:$L,3,FALSE),VLOOKUP($E120,'Sinapi_Insum-06.2023'!$A:$E,3,FALSE)))</f>
        <v>L</v>
      </c>
      <c r="H120" s="555">
        <v>0.21099999999999999</v>
      </c>
      <c r="I120" s="554">
        <f>IF(C120="COMPOSIÇÃO",VLOOKUP(E120,B:J,8,FALSE),IF(C120="COTAÇÃO",VLOOKUP(E120,Cotação!B:F,7,FALSE),IF($D120="COMPOSIÇÃO",VLOOKUP(Composição!$E120,'Sinapi_Comp-06.2023'!$G:$L,5,FALSE),VLOOKUP($E120,'Sinapi_Insum-06.2023'!$A:$E,5,FALSE))))</f>
        <v>31.65</v>
      </c>
      <c r="J120" s="556">
        <f t="shared" si="11"/>
        <v>6.68</v>
      </c>
    </row>
    <row r="121" spans="1:10" ht="39.75" customHeight="1">
      <c r="B121" s="297">
        <v>22</v>
      </c>
      <c r="C121" s="720" t="s">
        <v>7037</v>
      </c>
      <c r="D121" s="720"/>
      <c r="E121" s="720"/>
      <c r="F121" s="720"/>
      <c r="G121" s="721" t="s">
        <v>7038</v>
      </c>
      <c r="H121" s="721"/>
      <c r="I121" s="722">
        <f>SUM(J122:J125)</f>
        <v>353.21</v>
      </c>
      <c r="J121" s="723"/>
    </row>
    <row r="122" spans="1:10">
      <c r="B122" s="315" t="str">
        <f>CONCATENATE(B121,".1")</f>
        <v>22.1</v>
      </c>
      <c r="C122" s="356" t="s">
        <v>82</v>
      </c>
      <c r="D122" s="314" t="s">
        <v>88</v>
      </c>
      <c r="E122" s="356">
        <v>88316</v>
      </c>
      <c r="F122" s="261" t="str">
        <f>IF(C122="COMPOSIÇÃO",VLOOKUP(E122,B:J,2,FALSE),IF($D122="COMPOSIÇÃO",VLOOKUP(Composição!$E122,'Sinapi_Comp-06.2023'!$G:$L,2,FALSE),VLOOKUP($E122,'Sinapi_Insum-06.2023'!$A:$E,2,FALSE)))</f>
        <v>SERVENTE COM ENCARGOS COMPLEMENTARES</v>
      </c>
      <c r="G122" s="262" t="str">
        <f>IF(C122="COMPOSIÇÃO",VLOOKUP(E122,B:J,6,FALSE),IF($D122="COMPOSIÇÃO",VLOOKUP(Composição!$E122,'Sinapi_Comp-06.2023'!$G:$L,3,FALSE),VLOOKUP($E122,'Sinapi_Insum-06.2023'!$A:$E,3,FALSE)))</f>
        <v>H</v>
      </c>
      <c r="H122" s="467">
        <v>6</v>
      </c>
      <c r="I122" s="262">
        <f>IF(C122="COMPOSIÇÃO",VLOOKUP(E122,B:J,8,FALSE),IF(C122="COTAÇÃO",VLOOKUP(E122,Cotação!B:F,7,FALSE),IF($D122="COMPOSIÇÃO",VLOOKUP(Composição!$E122,'Sinapi_Comp-06.2023'!$G:$L,5,FALSE),VLOOKUP($E122,'Sinapi_Insum-06.2023'!$A:$E,5,FALSE))))</f>
        <v>18.670000000000002</v>
      </c>
      <c r="J122" s="592">
        <f t="shared" ref="J122:J125" si="12">ROUND(I122*H122,2)</f>
        <v>112.02</v>
      </c>
    </row>
    <row r="123" spans="1:10" ht="22.5">
      <c r="B123" s="308" t="str">
        <f>CONCATENATE(B121,".2")</f>
        <v>22.2</v>
      </c>
      <c r="C123" s="358" t="s">
        <v>82</v>
      </c>
      <c r="D123" s="49" t="s">
        <v>91</v>
      </c>
      <c r="E123" s="358">
        <v>370</v>
      </c>
      <c r="F123" s="264" t="str">
        <f>IF(C123="COMPOSIÇÃO",VLOOKUP(E123,B:J,2,FALSE),IF($D123="COMPOSIÇÃO",VLOOKUP(Composição!$E123,'Sinapi_Comp-06.2023'!$G:$L,2,FALSE),VLOOKUP($E123,'Sinapi_Insum-06.2023'!$A:$E,2,FALSE)))</f>
        <v>AREIA MEDIA - POSTO JAZIDA/FORNECEDOR (RETIRADO NA JAZIDA, SEM TRANSPORTE)</v>
      </c>
      <c r="G123" s="265" t="str">
        <f>IF(C123="COMPOSIÇÃO",VLOOKUP(E123,B:J,6,FALSE),IF($D123="COMPOSIÇÃO",VLOOKUP(Composição!$E123,'Sinapi_Comp-06.2023'!$G:$L,3,FALSE),VLOOKUP($E123,'Sinapi_Insum-06.2023'!$A:$E,3,FALSE)))</f>
        <v>M3</v>
      </c>
      <c r="H123" s="468">
        <v>1.2</v>
      </c>
      <c r="I123" s="265">
        <f>IF(C123="COMPOSIÇÃO",VLOOKUP(E123,B:J,8,FALSE),IF(C123="COTAÇÃO",VLOOKUP(E123,Cotação!B:F,7,FALSE),IF($D123="COMPOSIÇÃO",VLOOKUP(Composição!$E123,'Sinapi_Comp-06.2023'!$G:$L,5,FALSE),VLOOKUP($E123,'Sinapi_Insum-06.2023'!$A:$E,5,FALSE))))</f>
        <v>140</v>
      </c>
      <c r="J123" s="593">
        <f t="shared" si="12"/>
        <v>168</v>
      </c>
    </row>
    <row r="124" spans="1:10">
      <c r="B124" s="315" t="str">
        <f>CONCATENATE(B121,".3")</f>
        <v>22.3</v>
      </c>
      <c r="C124" s="356" t="s">
        <v>82</v>
      </c>
      <c r="D124" s="314" t="s">
        <v>91</v>
      </c>
      <c r="E124" s="356">
        <v>1379</v>
      </c>
      <c r="F124" s="261" t="str">
        <f>IF(C124="COMPOSIÇÃO",VLOOKUP(E124,B:J,2,FALSE),IF($D124="COMPOSIÇÃO",VLOOKUP(Composição!$E124,'Sinapi_Comp-06.2023'!$G:$L,2,FALSE),VLOOKUP($E124,'Sinapi_Insum-06.2023'!$A:$E,2,FALSE)))</f>
        <v>CIMENTO PORTLAND COMPOSTO CP II-32</v>
      </c>
      <c r="G124" s="262" t="str">
        <f>IF(C124="COMPOSIÇÃO",VLOOKUP(E124,B:J,6,FALSE),IF($D124="COMPOSIÇÃO",VLOOKUP(Composição!$E124,'Sinapi_Comp-06.2023'!$G:$L,3,FALSE),VLOOKUP($E124,'Sinapi_Insum-06.2023'!$A:$E,3,FALSE)))</f>
        <v>KG</v>
      </c>
      <c r="H124" s="467">
        <v>93</v>
      </c>
      <c r="I124" s="262">
        <f>IF(C124="COMPOSIÇÃO",VLOOKUP(E124,B:J,8,FALSE),IF(C124="COTAÇÃO",VLOOKUP(E124,Cotação!B:F,7,FALSE),IF($D124="COMPOSIÇÃO",VLOOKUP(Composição!$E124,'Sinapi_Comp-06.2023'!$G:$L,5,FALSE),VLOOKUP($E124,'Sinapi_Insum-06.2023'!$A:$E,5,FALSE))))</f>
        <v>0.7</v>
      </c>
      <c r="J124" s="592">
        <f t="shared" si="12"/>
        <v>65.099999999999994</v>
      </c>
    </row>
    <row r="125" spans="1:10" ht="54" customHeight="1">
      <c r="B125" s="308" t="str">
        <f>CONCATENATE(B121,".4")</f>
        <v>22.4</v>
      </c>
      <c r="C125" s="358" t="s">
        <v>82</v>
      </c>
      <c r="D125" s="49" t="s">
        <v>88</v>
      </c>
      <c r="E125" s="358">
        <v>91533</v>
      </c>
      <c r="F125" s="264" t="str">
        <f>IF(C125="COMPOSIÇÃO",VLOOKUP(E125,B:J,2,FALSE),IF($D125="COMPOSIÇÃO",VLOOKUP(Composição!$E125,'Sinapi_Comp-06.2023'!$G:$L,2,FALSE),VLOOKUP($E125,'Sinapi_Insum-06.2023'!$A:$E,2,FALSE)))</f>
        <v>COMPACTADOR DE SOLOS DE PERCUSSÃO (SOQUETE) COM MOTOR A GASOLINA 4 TEMPOS, POTÊNCIA 4 CV - CHP DIURNO. AF_08/2015</v>
      </c>
      <c r="G125" s="265" t="str">
        <f>IF(C125="COMPOSIÇÃO",VLOOKUP(E125,B:J,6,FALSE),IF($D125="COMPOSIÇÃO",VLOOKUP(Composição!$E125,'Sinapi_Comp-06.2023'!$G:$L,3,FALSE),VLOOKUP($E125,'Sinapi_Insum-06.2023'!$A:$E,3,FALSE)))</f>
        <v>CHP</v>
      </c>
      <c r="H125" s="468">
        <v>0.27</v>
      </c>
      <c r="I125" s="265">
        <f>IF(C125="COMPOSIÇÃO",VLOOKUP(E125,B:J,8,FALSE),IF(C125="COTAÇÃO",VLOOKUP(E125,Cotação!B:F,7,FALSE),IF($D125="COMPOSIÇÃO",VLOOKUP(Composição!$E125,'Sinapi_Comp-06.2023'!$G:$L,5,FALSE),VLOOKUP($E125,'Sinapi_Insum-06.2023'!$A:$E,5,FALSE))))</f>
        <v>29.97</v>
      </c>
      <c r="J125" s="593">
        <f t="shared" si="12"/>
        <v>8.09</v>
      </c>
    </row>
    <row r="126" spans="1:10" ht="42.75" customHeight="1">
      <c r="B126" s="297">
        <v>23</v>
      </c>
      <c r="C126" s="737" t="s">
        <v>7073</v>
      </c>
      <c r="D126" s="737"/>
      <c r="E126" s="737"/>
      <c r="F126" s="737"/>
      <c r="G126" s="721" t="s">
        <v>93</v>
      </c>
      <c r="H126" s="721"/>
      <c r="I126" s="738">
        <f>SUM(J127:J133)</f>
        <v>650.48</v>
      </c>
      <c r="J126" s="739"/>
    </row>
    <row r="127" spans="1:10" ht="22.5">
      <c r="B127" s="315" t="s">
        <v>7134</v>
      </c>
      <c r="C127" s="356" t="s">
        <v>101</v>
      </c>
      <c r="D127" s="314" t="s">
        <v>88</v>
      </c>
      <c r="E127" s="356">
        <v>88274</v>
      </c>
      <c r="F127" s="261" t="str">
        <f>IF(C127="COMPOSIÇÃO",VLOOKUP(E127,B:J,2,FALSE),IF($D127="COMPOSIÇÃO",VLOOKUP(Composição!$E127,'Sinapi_Comp-06.2023'!$G:$L,2,FALSE),VLOOKUP($E127,'Sinapi_Insum-06.2023'!$A:$E,2,FALSE)))</f>
        <v>MARMORISTA/GRANITEIRO COM ENCARGOS COMPLEMENTARES</v>
      </c>
      <c r="G127" s="262" t="str">
        <f>IF(C127="COMPOSIÇÃO",VLOOKUP(E127,B:J,6,FALSE),IF($D127="COMPOSIÇÃO",VLOOKUP(Composição!$E127,'Sinapi_Comp-06.2023'!$G:$L,3,FALSE),VLOOKUP($E127,'Sinapi_Insum-06.2023'!$A:$E,3,FALSE)))</f>
        <v>H</v>
      </c>
      <c r="H127" s="356">
        <v>1.66</v>
      </c>
      <c r="I127" s="262">
        <f>IF(C127="COMPOSIÇÃO",VLOOKUP(E127,B:J,8,FALSE),IF(C127="COTAÇÃO",VLOOKUP(E127,Cotação!B:F,7,FALSE),IF($D127="COMPOSIÇÃO",VLOOKUP(Composição!$E127,'Sinapi_Comp-06.2023'!$G:$L,5,FALSE),VLOOKUP($E127,'Sinapi_Insum-06.2023'!$A:$E,5,FALSE))))</f>
        <v>22.99</v>
      </c>
      <c r="J127" s="592">
        <f t="shared" ref="J127:J133" si="13">I127*H127</f>
        <v>38.159999999999997</v>
      </c>
    </row>
    <row r="128" spans="1:10">
      <c r="B128" s="358" t="s">
        <v>7135</v>
      </c>
      <c r="C128" s="358" t="s">
        <v>101</v>
      </c>
      <c r="D128" s="49" t="s">
        <v>88</v>
      </c>
      <c r="E128" s="358">
        <v>88316</v>
      </c>
      <c r="F128" s="264" t="str">
        <f>IF(C128="COMPOSIÇÃO",VLOOKUP(E128,B:J,2,FALSE),IF($D128="COMPOSIÇÃO",VLOOKUP(Composição!$E128,'Sinapi_Comp-06.2023'!$G:$L,2,FALSE),VLOOKUP($E128,'Sinapi_Insum-06.2023'!$A:$E,2,FALSE)))</f>
        <v>SERVENTE COM ENCARGOS COMPLEMENTARES</v>
      </c>
      <c r="G128" s="265" t="str">
        <f>IF(C128="COMPOSIÇÃO",VLOOKUP(E128,B:J,6,FALSE),IF($D128="COMPOSIÇÃO",VLOOKUP(Composição!$E128,'Sinapi_Comp-06.2023'!$G:$L,3,FALSE),VLOOKUP($E128,'Sinapi_Insum-06.2023'!$A:$E,3,FALSE)))</f>
        <v>H</v>
      </c>
      <c r="H128" s="358">
        <v>1.0900000000000001</v>
      </c>
      <c r="I128" s="265">
        <f>IF(C128="COMPOSIÇÃO",VLOOKUP(E128,B:J,8,FALSE),IF(C128="COTAÇÃO",VLOOKUP(E128,Cotação!B:F,7,FALSE),IF($D128="COMPOSIÇÃO",VLOOKUP(Composição!$E128,'Sinapi_Comp-06.2023'!$G:$L,5,FALSE),VLOOKUP($E128,'Sinapi_Insum-06.2023'!$A:$E,5,FALSE))))</f>
        <v>18.670000000000002</v>
      </c>
      <c r="J128" s="593">
        <f t="shared" si="13"/>
        <v>20.350000000000001</v>
      </c>
    </row>
    <row r="129" spans="2:10">
      <c r="B129" s="315" t="s">
        <v>7136</v>
      </c>
      <c r="C129" s="356" t="s">
        <v>101</v>
      </c>
      <c r="D129" s="314" t="s">
        <v>91</v>
      </c>
      <c r="E129" s="356">
        <v>4823</v>
      </c>
      <c r="F129" s="261" t="str">
        <f>IF(C129="COMPOSIÇÃO",VLOOKUP(E129,B:J,2,FALSE),IF($D129="COMPOSIÇÃO",VLOOKUP(Composição!$E129,'Sinapi_Comp-06.2023'!$G:$L,2,FALSE),VLOOKUP($E129,'Sinapi_Insum-06.2023'!$A:$E,2,FALSE)))</f>
        <v>MASSA PLASTICA PARA MARMORE/GRANITO</v>
      </c>
      <c r="G129" s="262" t="str">
        <f>IF(C129="COMPOSIÇÃO",VLOOKUP(E129,B:J,6,FALSE),IF($D129="COMPOSIÇÃO",VLOOKUP(Composição!$E129,'Sinapi_Comp-06.2023'!$G:$L,3,FALSE),VLOOKUP($E129,'Sinapi_Insum-06.2023'!$A:$E,3,FALSE)))</f>
        <v>KG</v>
      </c>
      <c r="H129" s="356">
        <v>0.57999999999999996</v>
      </c>
      <c r="I129" s="262">
        <f>IF(C129="COMPOSIÇÃO",VLOOKUP(E129,B:J,8,FALSE),IF(C129="COTAÇÃO",VLOOKUP(E129,Cotação!B:F,7,FALSE),IF($D129="COMPOSIÇÃO",VLOOKUP(Composição!$E129,'Sinapi_Comp-06.2023'!$G:$L,5,FALSE),VLOOKUP($E129,'Sinapi_Insum-06.2023'!$A:$E,5,FALSE))))</f>
        <v>32.24</v>
      </c>
      <c r="J129" s="592">
        <f t="shared" si="13"/>
        <v>18.7</v>
      </c>
    </row>
    <row r="130" spans="2:10" ht="45">
      <c r="B130" s="308" t="s">
        <v>7137</v>
      </c>
      <c r="C130" s="358" t="s">
        <v>101</v>
      </c>
      <c r="D130" s="49" t="s">
        <v>91</v>
      </c>
      <c r="E130" s="358">
        <v>7568</v>
      </c>
      <c r="F130" s="264" t="str">
        <f>IF(C130="COMPOSIÇÃO",VLOOKUP(E130,B:J,2,FALSE),IF($D130="COMPOSIÇÃO",VLOOKUP(Composição!$E130,'Sinapi_Comp-06.2023'!$G:$L,2,FALSE),VLOOKUP($E130,'Sinapi_Insum-06.2023'!$A:$E,2,FALSE)))</f>
        <v>BUCHA DE NYLON SEM ABA S10, COM PARAFUSO DE 6,10 X 65 MM EM ACO ZINCADO COM ROSCA SOBERBA, CABECA CHATA E FENDA PHILLIPS</v>
      </c>
      <c r="G130" s="265" t="str">
        <f>IF(C130="COMPOSIÇÃO",VLOOKUP(E130,B:J,6,FALSE),IF($D130="COMPOSIÇÃO",VLOOKUP(Composição!$E130,'Sinapi_Comp-06.2023'!$G:$L,3,FALSE),VLOOKUP($E130,'Sinapi_Insum-06.2023'!$A:$E,3,FALSE)))</f>
        <v>UN</v>
      </c>
      <c r="H130" s="358">
        <v>6.66</v>
      </c>
      <c r="I130" s="265">
        <f>IF(C130="COMPOSIÇÃO",VLOOKUP(E130,B:J,8,FALSE),IF(C130="COTAÇÃO",VLOOKUP(E130,Cotação!B:F,7,FALSE),IF($D130="COMPOSIÇÃO",VLOOKUP(Composição!$E130,'Sinapi_Comp-06.2023'!$G:$L,5,FALSE),VLOOKUP($E130,'Sinapi_Insum-06.2023'!$A:$E,5,FALSE))))</f>
        <v>0.61</v>
      </c>
      <c r="J130" s="593">
        <f t="shared" si="13"/>
        <v>4.0599999999999996</v>
      </c>
    </row>
    <row r="131" spans="2:10" ht="45">
      <c r="B131" s="315" t="s">
        <v>7138</v>
      </c>
      <c r="C131" s="356" t="s">
        <v>101</v>
      </c>
      <c r="D131" s="314" t="s">
        <v>91</v>
      </c>
      <c r="E131" s="356">
        <v>11795</v>
      </c>
      <c r="F131" s="261" t="str">
        <f>IF(C131="COMPOSIÇÃO",VLOOKUP(E131,B:J,2,FALSE),IF($D131="COMPOSIÇÃO",VLOOKUP(Composição!$E131,'Sinapi_Comp-06.2023'!$G:$L,2,FALSE),VLOOKUP($E131,'Sinapi_Insum-06.2023'!$A:$E,2,FALSE)))</f>
        <v>GRANITO PARA BANCADA, POLIDO, TIPO ANDORINHA/ QUARTZ/ CASTELO/ CORUMBA OU OUTROS EQUIVALENTES DA REGIAO, E= *2,5* CM</v>
      </c>
      <c r="G131" s="262" t="str">
        <f>IF(C131="COMPOSIÇÃO",VLOOKUP(E131,B:J,6,FALSE),IF($D131="COMPOSIÇÃO",VLOOKUP(Composição!$E131,'Sinapi_Comp-06.2023'!$G:$L,3,FALSE),VLOOKUP($E131,'Sinapi_Insum-06.2023'!$A:$E,3,FALSE)))</f>
        <v>M2</v>
      </c>
      <c r="H131" s="356">
        <v>1</v>
      </c>
      <c r="I131" s="262">
        <f>IF(C131="COMPOSIÇÃO",VLOOKUP(E131,B:J,8,FALSE),IF(C131="COTAÇÃO",VLOOKUP(E131,Cotação!B:F,7,FALSE),IF($D131="COMPOSIÇÃO",VLOOKUP(Composição!$E131,'Sinapi_Comp-06.2023'!$G:$L,5,FALSE),VLOOKUP($E131,'Sinapi_Insum-06.2023'!$A:$E,5,FALSE))))</f>
        <v>528.29999999999995</v>
      </c>
      <c r="J131" s="592">
        <f t="shared" si="13"/>
        <v>528.29999999999995</v>
      </c>
    </row>
    <row r="132" spans="2:10">
      <c r="B132" s="308" t="s">
        <v>7139</v>
      </c>
      <c r="C132" s="358" t="s">
        <v>101</v>
      </c>
      <c r="D132" s="49" t="s">
        <v>91</v>
      </c>
      <c r="E132" s="358">
        <v>37329</v>
      </c>
      <c r="F132" s="264" t="str">
        <f>IF(C132="COMPOSIÇÃO",VLOOKUP(E132,B:J,2,FALSE),IF($D132="COMPOSIÇÃO",VLOOKUP(Composição!$E132,'Sinapi_Comp-06.2023'!$G:$L,2,FALSE),VLOOKUP($E132,'Sinapi_Insum-06.2023'!$A:$E,2,FALSE)))</f>
        <v>REJUNTE EPOXI, QUALQUER COR</v>
      </c>
      <c r="G132" s="265" t="str">
        <f>IF(C132="COMPOSIÇÃO",VLOOKUP(E132,B:J,6,FALSE),IF($D132="COMPOSIÇÃO",VLOOKUP(Composição!$E132,'Sinapi_Comp-06.2023'!$G:$L,3,FALSE),VLOOKUP($E132,'Sinapi_Insum-06.2023'!$A:$E,3,FALSE)))</f>
        <v>KG</v>
      </c>
      <c r="H132" s="358">
        <v>0.02</v>
      </c>
      <c r="I132" s="265">
        <f>IF(C132="COMPOSIÇÃO",VLOOKUP(E132,B:J,8,FALSE),IF(C132="COTAÇÃO",VLOOKUP(E132,Cotação!B:F,7,FALSE),IF($D132="COMPOSIÇÃO",VLOOKUP(Composição!$E132,'Sinapi_Comp-06.2023'!$G:$L,5,FALSE),VLOOKUP($E132,'Sinapi_Insum-06.2023'!$A:$E,5,FALSE))))</f>
        <v>106.35</v>
      </c>
      <c r="J132" s="593">
        <f t="shared" si="13"/>
        <v>2.13</v>
      </c>
    </row>
    <row r="133" spans="2:10" ht="33.75">
      <c r="B133" s="315" t="s">
        <v>7140</v>
      </c>
      <c r="C133" s="356" t="s">
        <v>101</v>
      </c>
      <c r="D133" s="314" t="s">
        <v>91</v>
      </c>
      <c r="E133" s="356">
        <v>37590</v>
      </c>
      <c r="F133" s="261" t="str">
        <f>IF(C133="COMPOSIÇÃO",VLOOKUP(E133,B:J,2,FALSE),IF($D133="COMPOSIÇÃO",VLOOKUP(Composição!$E133,'Sinapi_Comp-06.2023'!$G:$L,2,FALSE),VLOOKUP($E133,'Sinapi_Insum-06.2023'!$A:$E,2,FALSE)))</f>
        <v>SUPORTE MAO-FRANCESA EM ACO, ABAS IGUAIS 30 CM, CAPACIDADE MINIMA 60 KG, BRANCO</v>
      </c>
      <c r="G133" s="262" t="str">
        <f>IF(C133="COMPOSIÇÃO",VLOOKUP(E133,B:J,6,FALSE),IF($D133="COMPOSIÇÃO",VLOOKUP(Composição!$E133,'Sinapi_Comp-06.2023'!$G:$L,3,FALSE),VLOOKUP($E133,'Sinapi_Insum-06.2023'!$A:$E,3,FALSE)))</f>
        <v>UN</v>
      </c>
      <c r="H133" s="356">
        <v>2</v>
      </c>
      <c r="I133" s="262">
        <f>IF(C133="COMPOSIÇÃO",VLOOKUP(E133,B:J,8,FALSE),IF(C133="COTAÇÃO",VLOOKUP(E133,Cotação!B:F,7,FALSE),IF($D133="COMPOSIÇÃO",VLOOKUP(Composição!$E133,'Sinapi_Comp-06.2023'!$G:$L,5,FALSE),VLOOKUP($E133,'Sinapi_Insum-06.2023'!$A:$E,5,FALSE))))</f>
        <v>19.39</v>
      </c>
      <c r="J133" s="592">
        <f t="shared" si="13"/>
        <v>38.78</v>
      </c>
    </row>
    <row r="134" spans="2:10" ht="33" customHeight="1">
      <c r="B134" s="297">
        <v>24</v>
      </c>
      <c r="C134" s="737" t="s">
        <v>7141</v>
      </c>
      <c r="D134" s="737"/>
      <c r="E134" s="737"/>
      <c r="F134" s="737"/>
      <c r="G134" s="721" t="s">
        <v>93</v>
      </c>
      <c r="H134" s="721"/>
      <c r="I134" s="738">
        <f>SUM(J135:J142)</f>
        <v>20.8</v>
      </c>
      <c r="J134" s="739"/>
    </row>
    <row r="135" spans="2:10" ht="22.5">
      <c r="B135" s="315" t="s">
        <v>7134</v>
      </c>
      <c r="C135" s="356" t="s">
        <v>101</v>
      </c>
      <c r="D135" s="314" t="s">
        <v>88</v>
      </c>
      <c r="E135" s="356">
        <v>88239</v>
      </c>
      <c r="F135" s="261" t="str">
        <f>IF(C135="COMPOSIÇÃO",VLOOKUP(E135,B:J,2,FALSE),IF($D135="COMPOSIÇÃO",VLOOKUP(Composição!$E135,'Sinapi_Comp-06.2023'!$G:$L,2,FALSE),VLOOKUP($E135,'Sinapi_Insum-06.2023'!$A:$E,2,FALSE)))</f>
        <v>AJUDANTE DE CARPINTEIRO COM ENCARGOS COMPLEMENTARES</v>
      </c>
      <c r="G135" s="262" t="str">
        <f>IF(C135="COMPOSIÇÃO",VLOOKUP(E135,B:J,6,FALSE),IF($D135="COMPOSIÇÃO",VLOOKUP(Composição!$E135,'Sinapi_Comp-06.2023'!$G:$L,3,FALSE),VLOOKUP($E135,'Sinapi_Insum-06.2023'!$A:$E,3,FALSE)))</f>
        <v>H</v>
      </c>
      <c r="H135" s="356" t="s">
        <v>7142</v>
      </c>
      <c r="I135" s="262">
        <f>IF(C135="COMPOSIÇÃO",VLOOKUP(E135,B:J,8,FALSE),IF(C135="COTAÇÃO",VLOOKUP(E135,Cotação!B:F,7,FALSE),IF($D135="COMPOSIÇÃO",VLOOKUP(Composição!$E135,'Sinapi_Comp-06.2023'!$G:$L,5,FALSE),VLOOKUP($E135,'Sinapi_Insum-06.2023'!$A:$E,5,FALSE))))</f>
        <v>19.22</v>
      </c>
      <c r="J135" s="592">
        <f t="shared" ref="J135:J141" si="14">I135*H135</f>
        <v>1.4</v>
      </c>
    </row>
    <row r="136" spans="2:10" ht="22.5">
      <c r="B136" s="358" t="s">
        <v>7135</v>
      </c>
      <c r="C136" s="358" t="s">
        <v>101</v>
      </c>
      <c r="D136" s="49" t="s">
        <v>88</v>
      </c>
      <c r="E136" s="358">
        <v>88262</v>
      </c>
      <c r="F136" s="264" t="str">
        <f>IF(C136="COMPOSIÇÃO",VLOOKUP(E136,B:J,2,FALSE),IF($D136="COMPOSIÇÃO",VLOOKUP(Composição!$E136,'Sinapi_Comp-06.2023'!$G:$L,2,FALSE),VLOOKUP($E136,'Sinapi_Insum-06.2023'!$A:$E,2,FALSE)))</f>
        <v>CARPINTEIRO DE FORMAS COM ENCARGOS COMPLEMENTARES</v>
      </c>
      <c r="G136" s="265" t="str">
        <f>IF(C136="COMPOSIÇÃO",VLOOKUP(E136,B:J,6,FALSE),IF($D136="COMPOSIÇÃO",VLOOKUP(Composição!$E136,'Sinapi_Comp-06.2023'!$G:$L,3,FALSE),VLOOKUP($E136,'Sinapi_Insum-06.2023'!$A:$E,3,FALSE)))</f>
        <v>H</v>
      </c>
      <c r="H136" s="358" t="s">
        <v>7143</v>
      </c>
      <c r="I136" s="265">
        <f>IF(C136="COMPOSIÇÃO",VLOOKUP(E136,B:J,8,FALSE),IF(C136="COTAÇÃO",VLOOKUP(E136,Cotação!B:F,7,FALSE),IF($D136="COMPOSIÇÃO",VLOOKUP(Composição!$E136,'Sinapi_Comp-06.2023'!$G:$L,5,FALSE),VLOOKUP($E136,'Sinapi_Insum-06.2023'!$A:$E,5,FALSE))))</f>
        <v>22.51</v>
      </c>
      <c r="J136" s="593">
        <f t="shared" si="14"/>
        <v>2.61</v>
      </c>
    </row>
    <row r="137" spans="2:10" ht="33.75">
      <c r="B137" s="315" t="s">
        <v>7136</v>
      </c>
      <c r="C137" s="356" t="s">
        <v>101</v>
      </c>
      <c r="D137" s="314" t="s">
        <v>88</v>
      </c>
      <c r="E137" s="356">
        <v>93281</v>
      </c>
      <c r="F137" s="261" t="str">
        <f>IF(C137="COMPOSIÇÃO",VLOOKUP(E137,B:J,2,FALSE),IF($D137="COMPOSIÇÃO",VLOOKUP(Composição!$E137,'Sinapi_Comp-06.2023'!$G:$L,2,FALSE),VLOOKUP($E137,'Sinapi_Insum-06.2023'!$A:$E,2,FALSE)))</f>
        <v>GUINCHO ELÉTRICO DE COLUNA, CAPACIDADE 400 KG, COM MOTO FREIO, MOTOR TRIFÁSICO DE 1,25 CV - CHP DIURNO. AF_03/2016</v>
      </c>
      <c r="G137" s="262" t="str">
        <f>IF(C137="COMPOSIÇÃO",VLOOKUP(E137,B:J,6,FALSE),IF($D137="COMPOSIÇÃO",VLOOKUP(Composição!$E137,'Sinapi_Comp-06.2023'!$G:$L,3,FALSE),VLOOKUP($E137,'Sinapi_Insum-06.2023'!$A:$E,3,FALSE)))</f>
        <v>CHP</v>
      </c>
      <c r="H137" s="356" t="s">
        <v>7144</v>
      </c>
      <c r="I137" s="262">
        <f>IF(C137="COMPOSIÇÃO",VLOOKUP(E137,B:J,8,FALSE),IF(C137="COTAÇÃO",VLOOKUP(E137,Cotação!B:F,7,FALSE),IF($D137="COMPOSIÇÃO",VLOOKUP(Composição!$E137,'Sinapi_Comp-06.2023'!$G:$L,5,FALSE),VLOOKUP($E137,'Sinapi_Insum-06.2023'!$A:$E,5,FALSE))))</f>
        <v>19.97</v>
      </c>
      <c r="J137" s="592">
        <f t="shared" si="14"/>
        <v>0.12</v>
      </c>
    </row>
    <row r="138" spans="2:10" ht="33.75">
      <c r="B138" s="308" t="s">
        <v>7137</v>
      </c>
      <c r="C138" s="358" t="s">
        <v>101</v>
      </c>
      <c r="D138" s="49" t="s">
        <v>88</v>
      </c>
      <c r="E138" s="358">
        <v>93282</v>
      </c>
      <c r="F138" s="264" t="str">
        <f>IF(C138="COMPOSIÇÃO",VLOOKUP(E138,B:J,2,FALSE),IF($D138="COMPOSIÇÃO",VLOOKUP(Composição!$E138,'Sinapi_Comp-06.2023'!$G:$L,2,FALSE),VLOOKUP($E138,'Sinapi_Insum-06.2023'!$A:$E,2,FALSE)))</f>
        <v>GUINCHO ELÉTRICO DE COLUNA, CAPACIDADE 400 KG, COM MOTO FREIO, MOTOR TRIFÁSICO DE 1,25 CV - CHI DIURNO. AF_03/2016</v>
      </c>
      <c r="G138" s="265" t="str">
        <f>IF(C138="COMPOSIÇÃO",VLOOKUP(E138,B:J,6,FALSE),IF($D138="COMPOSIÇÃO",VLOOKUP(Composição!$E138,'Sinapi_Comp-06.2023'!$G:$L,3,FALSE),VLOOKUP($E138,'Sinapi_Insum-06.2023'!$A:$E,3,FALSE)))</f>
        <v>CHI</v>
      </c>
      <c r="H138" s="358" t="s">
        <v>7145</v>
      </c>
      <c r="I138" s="265">
        <f>IF(C138="COMPOSIÇÃO",VLOOKUP(E138,B:J,8,FALSE),IF(C138="COTAÇÃO",VLOOKUP(E138,Cotação!B:F,7,FALSE),IF($D138="COMPOSIÇÃO",VLOOKUP(Composição!$E138,'Sinapi_Comp-06.2023'!$G:$L,5,FALSE),VLOOKUP($E138,'Sinapi_Insum-06.2023'!$A:$E,5,FALSE))))</f>
        <v>19.11</v>
      </c>
      <c r="J138" s="593">
        <f t="shared" si="14"/>
        <v>0.17</v>
      </c>
    </row>
    <row r="139" spans="2:10" ht="33.75">
      <c r="B139" s="315" t="s">
        <v>7138</v>
      </c>
      <c r="C139" s="356" t="s">
        <v>101</v>
      </c>
      <c r="D139" s="314" t="s">
        <v>91</v>
      </c>
      <c r="E139" s="356">
        <v>4425</v>
      </c>
      <c r="F139" s="261" t="str">
        <f>IF(C139="COMPOSIÇÃO",VLOOKUP(E139,B:J,2,FALSE),IF($D139="COMPOSIÇÃO",VLOOKUP(Composição!$E139,'Sinapi_Comp-06.2023'!$G:$L,2,FALSE),VLOOKUP($E139,'Sinapi_Insum-06.2023'!$A:$E,2,FALSE)))</f>
        <v>VIGA NAO APARELHADA *6 X 12* CM, EM MACARANDUBA/MASSARANDUBA, ANGELIM OU EQUIVALENTE DA REGIAO - BRUTA</v>
      </c>
      <c r="G139" s="262" t="str">
        <f>IF(C139="COMPOSIÇÃO",VLOOKUP(E139,B:J,6,FALSE),IF($D139="COMPOSIÇÃO",VLOOKUP(Composição!$E139,'Sinapi_Comp-06.2023'!$G:$L,3,FALSE),VLOOKUP($E139,'Sinapi_Insum-06.2023'!$A:$E,3,FALSE)))</f>
        <v>M</v>
      </c>
      <c r="H139" s="356" t="s">
        <v>7146</v>
      </c>
      <c r="I139" s="262">
        <f>IF(C139="COMPOSIÇÃO",VLOOKUP(E139,B:J,8,FALSE),IF(C139="COTAÇÃO",VLOOKUP(E139,Cotação!B:F,7,FALSE),IF($D139="COMPOSIÇÃO",VLOOKUP(Composição!$E139,'Sinapi_Comp-06.2023'!$G:$L,5,FALSE),VLOOKUP($E139,'Sinapi_Insum-06.2023'!$A:$E,5,FALSE))))</f>
        <v>24.15</v>
      </c>
      <c r="J139" s="592">
        <f t="shared" si="14"/>
        <v>5.36</v>
      </c>
    </row>
    <row r="140" spans="2:10" ht="33.75">
      <c r="B140" s="308" t="s">
        <v>7139</v>
      </c>
      <c r="C140" s="358" t="s">
        <v>101</v>
      </c>
      <c r="D140" s="49" t="s">
        <v>91</v>
      </c>
      <c r="E140" s="358">
        <v>4430</v>
      </c>
      <c r="F140" s="264" t="str">
        <f>IF(C140="COMPOSIÇÃO",VLOOKUP(E140,B:J,2,FALSE),IF($D140="COMPOSIÇÃO",VLOOKUP(Composição!$E140,'Sinapi_Comp-06.2023'!$G:$L,2,FALSE),VLOOKUP($E140,'Sinapi_Insum-06.2023'!$A:$E,2,FALSE)))</f>
        <v>CAIBRO NAO APARELHADO *5 X 6* CM, EM MACARANDUBA/MASSARANDUBA, ANGELIM OU EQUIVALENTE DA REGIAO - BRUTA</v>
      </c>
      <c r="G140" s="265" t="str">
        <f>IF(C140="COMPOSIÇÃO",VLOOKUP(E140,B:J,6,FALSE),IF($D140="COMPOSIÇÃO",VLOOKUP(Composição!$E140,'Sinapi_Comp-06.2023'!$G:$L,3,FALSE),VLOOKUP($E140,'Sinapi_Insum-06.2023'!$A:$E,3,FALSE)))</f>
        <v>M</v>
      </c>
      <c r="H140" s="358" t="s">
        <v>7147</v>
      </c>
      <c r="I140" s="265">
        <f>IF(C140="COMPOSIÇÃO",VLOOKUP(E140,B:J,8,FALSE),IF(C140="COTAÇÃO",VLOOKUP(E140,Cotação!B:F,7,FALSE),IF($D140="COMPOSIÇÃO",VLOOKUP(Composição!$E140,'Sinapi_Comp-06.2023'!$G:$L,5,FALSE),VLOOKUP($E140,'Sinapi_Insum-06.2023'!$A:$E,5,FALSE))))</f>
        <v>11.42</v>
      </c>
      <c r="J140" s="593">
        <f t="shared" si="14"/>
        <v>6.35</v>
      </c>
    </row>
    <row r="141" spans="2:10" ht="33.75">
      <c r="B141" s="315" t="s">
        <v>7140</v>
      </c>
      <c r="C141" s="356" t="s">
        <v>101</v>
      </c>
      <c r="D141" s="314" t="s">
        <v>91</v>
      </c>
      <c r="E141" s="356">
        <v>4472</v>
      </c>
      <c r="F141" s="261" t="str">
        <f>IF(C141="COMPOSIÇÃO",VLOOKUP(E141,B:J,2,FALSE),IF($D141="COMPOSIÇÃO",VLOOKUP(Composição!$E141,'Sinapi_Comp-06.2023'!$G:$L,2,FALSE),VLOOKUP($E141,'Sinapi_Insum-06.2023'!$A:$E,2,FALSE)))</f>
        <v>VIGA NAO APARELHADA *6 X 16* CM, EM MACARANDUBA/MASSARANDUBA, ANGELIM OU EQUIVALENTE DA REGIAO - BRUTA</v>
      </c>
      <c r="G141" s="262" t="str">
        <f>IF(C141="COMPOSIÇÃO",VLOOKUP(E141,B:J,6,FALSE),IF($D141="COMPOSIÇÃO",VLOOKUP(Composição!$E141,'Sinapi_Comp-06.2023'!$G:$L,3,FALSE),VLOOKUP($E141,'Sinapi_Insum-06.2023'!$A:$E,3,FALSE)))</f>
        <v>M</v>
      </c>
      <c r="H141" s="356" t="s">
        <v>7148</v>
      </c>
      <c r="I141" s="262">
        <f>IF(C141="COMPOSIÇÃO",VLOOKUP(E141,B:J,8,FALSE),IF(C141="COTAÇÃO",VLOOKUP(E141,Cotação!B:F,7,FALSE),IF($D141="COMPOSIÇÃO",VLOOKUP(Composição!$E141,'Sinapi_Comp-06.2023'!$G:$L,5,FALSE),VLOOKUP($E141,'Sinapi_Insum-06.2023'!$A:$E,5,FALSE))))</f>
        <v>30.17</v>
      </c>
      <c r="J141" s="592">
        <f t="shared" si="14"/>
        <v>2.23</v>
      </c>
    </row>
    <row r="142" spans="2:10" ht="22.5">
      <c r="B142" s="308" t="s">
        <v>7139</v>
      </c>
      <c r="C142" s="358" t="s">
        <v>101</v>
      </c>
      <c r="D142" s="49" t="s">
        <v>91</v>
      </c>
      <c r="E142" s="358">
        <v>5075</v>
      </c>
      <c r="F142" s="264" t="str">
        <f>IF(C142="COMPOSIÇÃO",VLOOKUP(E142,B:J,2,FALSE),IF($D142="COMPOSIÇÃO",VLOOKUP(Composição!$E142,'Sinapi_Comp-06.2023'!$G:$L,2,FALSE),VLOOKUP($E142,'Sinapi_Insum-06.2023'!$A:$E,2,FALSE)))</f>
        <v>PREGO DE ACO POLIDO COM CABECA 18 X 30 (2 3/4 X 10)</v>
      </c>
      <c r="G142" s="265" t="str">
        <f>IF(C142="COMPOSIÇÃO",VLOOKUP(E142,B:J,6,FALSE),IF($D142="COMPOSIÇÃO",VLOOKUP(Composição!$E142,'Sinapi_Comp-06.2023'!$G:$L,3,FALSE),VLOOKUP($E142,'Sinapi_Insum-06.2023'!$A:$E,3,FALSE)))</f>
        <v>KG</v>
      </c>
      <c r="H142" s="358" t="s">
        <v>7149</v>
      </c>
      <c r="I142" s="265">
        <f>IF(C142="COMPOSIÇÃO",VLOOKUP(E142,B:J,8,FALSE),IF(C142="COTAÇÃO",VLOOKUP(E142,Cotação!B:F,7,FALSE),IF($D142="COMPOSIÇÃO",VLOOKUP(Composição!$E142,'Sinapi_Comp-06.2023'!$G:$L,5,FALSE),VLOOKUP($E142,'Sinapi_Insum-06.2023'!$A:$E,5,FALSE))))</f>
        <v>21.36</v>
      </c>
      <c r="J142" s="593">
        <f t="shared" ref="J142" si="15">I142*H142</f>
        <v>2.56</v>
      </c>
    </row>
  </sheetData>
  <autoFilter ref="B11:J49" xr:uid="{00000000-0009-0000-0000-000006000000}"/>
  <mergeCells count="80">
    <mergeCell ref="C134:F134"/>
    <mergeCell ref="G134:H134"/>
    <mergeCell ref="I134:J134"/>
    <mergeCell ref="C121:F121"/>
    <mergeCell ref="G121:H121"/>
    <mergeCell ref="I121:J121"/>
    <mergeCell ref="C126:F126"/>
    <mergeCell ref="G126:H126"/>
    <mergeCell ref="I126:J126"/>
    <mergeCell ref="C89:F89"/>
    <mergeCell ref="G89:H89"/>
    <mergeCell ref="I89:J89"/>
    <mergeCell ref="D2:J2"/>
    <mergeCell ref="D3:J3"/>
    <mergeCell ref="D4:J4"/>
    <mergeCell ref="D5:J5"/>
    <mergeCell ref="D6:J6"/>
    <mergeCell ref="G26:H26"/>
    <mergeCell ref="I26:J26"/>
    <mergeCell ref="C12:F12"/>
    <mergeCell ref="G12:H12"/>
    <mergeCell ref="I12:J12"/>
    <mergeCell ref="B10:H10"/>
    <mergeCell ref="B9:J9"/>
    <mergeCell ref="D7:J7"/>
    <mergeCell ref="C20:F20"/>
    <mergeCell ref="G20:H20"/>
    <mergeCell ref="I20:J20"/>
    <mergeCell ref="C26:F26"/>
    <mergeCell ref="C37:F37"/>
    <mergeCell ref="G37:H37"/>
    <mergeCell ref="I37:J37"/>
    <mergeCell ref="C31:F31"/>
    <mergeCell ref="G31:H31"/>
    <mergeCell ref="I31:J31"/>
    <mergeCell ref="C44:F44"/>
    <mergeCell ref="G44:H44"/>
    <mergeCell ref="I44:J44"/>
    <mergeCell ref="C47:F47"/>
    <mergeCell ref="G47:H47"/>
    <mergeCell ref="I47:J47"/>
    <mergeCell ref="C50:F50"/>
    <mergeCell ref="G50:H50"/>
    <mergeCell ref="I50:J50"/>
    <mergeCell ref="C52:F52"/>
    <mergeCell ref="G52:H52"/>
    <mergeCell ref="I52:J52"/>
    <mergeCell ref="C93:F93"/>
    <mergeCell ref="G93:H93"/>
    <mergeCell ref="I93:J93"/>
    <mergeCell ref="C101:F101"/>
    <mergeCell ref="G101:H101"/>
    <mergeCell ref="I101:J101"/>
    <mergeCell ref="C57:F57"/>
    <mergeCell ref="G57:H57"/>
    <mergeCell ref="I57:J57"/>
    <mergeCell ref="C62:F62"/>
    <mergeCell ref="G62:H62"/>
    <mergeCell ref="I62:J62"/>
    <mergeCell ref="C65:F65"/>
    <mergeCell ref="G65:H65"/>
    <mergeCell ref="I65:J65"/>
    <mergeCell ref="C70:F70"/>
    <mergeCell ref="G70:H70"/>
    <mergeCell ref="I70:J70"/>
    <mergeCell ref="C79:F79"/>
    <mergeCell ref="G79:H79"/>
    <mergeCell ref="I79:J79"/>
    <mergeCell ref="C82:F82"/>
    <mergeCell ref="G82:H82"/>
    <mergeCell ref="I82:J82"/>
    <mergeCell ref="C113:F113"/>
    <mergeCell ref="G113:H113"/>
    <mergeCell ref="I113:J113"/>
    <mergeCell ref="C106:F106"/>
    <mergeCell ref="G106:H106"/>
    <mergeCell ref="I106:J106"/>
    <mergeCell ref="C110:F110"/>
    <mergeCell ref="G110:H110"/>
    <mergeCell ref="I110:J110"/>
  </mergeCells>
  <phoneticPr fontId="101" type="noConversion"/>
  <pageMargins left="0.78740157480314965" right="0.39370078740157483" top="0.78740157480314965" bottom="0.78740157480314965" header="0.31496062992125984" footer="0.31496062992125984"/>
  <pageSetup paperSize="9" scale="86" orientation="portrait" r:id="rId1"/>
  <headerFooter>
    <oddFooter xml:space="preserve">&amp;R_________________________________________________________________________________________
PROJETO: Lincoln Cartaxo de Lira Júnior – Eng° Civil CREA 160 814 689 - 8 – Tel. (83) 9 9924 4447               </oddFooter>
  </headerFooter>
  <rowBreaks count="2" manualBreakCount="2">
    <brk id="112" min="1" max="9" man="1"/>
    <brk id="142" min="1"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outlinePr summaryBelow="0" summaryRight="0"/>
    <pageSetUpPr fitToPage="1"/>
  </sheetPr>
  <dimension ref="A1:AH615"/>
  <sheetViews>
    <sheetView showGridLines="0" tabSelected="1" view="pageBreakPreview" topLeftCell="A472" zoomScale="85" zoomScaleNormal="115" zoomScaleSheetLayoutView="85" zoomScalePageLayoutView="55" workbookViewId="0">
      <selection sqref="A1:XFD1048576"/>
    </sheetView>
  </sheetViews>
  <sheetFormatPr defaultColWidth="8.7109375" defaultRowHeight="15" outlineLevelRow="3"/>
  <cols>
    <col min="1" max="1" width="8.7109375" style="269"/>
    <col min="2" max="2" width="8.7109375" style="267"/>
    <col min="3" max="3" width="8.7109375" style="290"/>
    <col min="4" max="4" width="8.85546875" style="290" bestFit="1" customWidth="1"/>
    <col min="5" max="5" width="8.7109375" style="290"/>
    <col min="6" max="6" width="8.85546875" style="290" bestFit="1" customWidth="1"/>
    <col min="7" max="7" width="10.7109375" style="269" bestFit="1" customWidth="1"/>
    <col min="8" max="8" width="41.85546875" style="268" customWidth="1"/>
    <col min="9" max="9" width="35" style="268" customWidth="1"/>
    <col min="10" max="10" width="7" style="268" customWidth="1"/>
    <col min="11" max="11" width="11.42578125" style="269" customWidth="1"/>
    <col min="12" max="12" width="5.85546875" style="269" customWidth="1"/>
    <col min="13" max="13" width="8.42578125" style="269" customWidth="1"/>
    <col min="14" max="14" width="5.85546875" style="269" customWidth="1"/>
    <col min="15" max="15" width="8.140625" style="269" customWidth="1"/>
    <col min="16" max="16" width="5.85546875" style="269" customWidth="1"/>
    <col min="17" max="17" width="9.42578125" style="269" customWidth="1"/>
    <col min="18" max="18" width="9" style="269" customWidth="1"/>
    <col min="19" max="19" width="8.85546875" style="269" customWidth="1"/>
    <col min="20" max="20" width="5.42578125" style="269" bestFit="1" customWidth="1"/>
    <col min="21" max="21" width="8.42578125" style="268" customWidth="1"/>
    <col min="22" max="22" width="14.7109375" style="270" customWidth="1"/>
    <col min="23" max="23" width="11.5703125" style="271" bestFit="1" customWidth="1"/>
    <col min="24" max="24" width="11.5703125" style="272" bestFit="1" customWidth="1"/>
    <col min="25" max="25" width="38" style="272" customWidth="1"/>
    <col min="26" max="26" width="53.140625" style="272" customWidth="1"/>
    <col min="27" max="27" width="8.7109375" style="271" bestFit="1" customWidth="1"/>
    <col min="28" max="28" width="3" style="271" bestFit="1" customWidth="1"/>
    <col min="29" max="29" width="4.85546875" style="271" bestFit="1" customWidth="1"/>
    <col min="30" max="30" width="5.5703125" style="271" bestFit="1" customWidth="1"/>
    <col min="31" max="32" width="2.85546875" style="271" bestFit="1" customWidth="1"/>
    <col min="33" max="34" width="8.7109375" style="272"/>
    <col min="35" max="16384" width="8.7109375" style="268"/>
  </cols>
  <sheetData>
    <row r="1" spans="1:34" ht="15.75" thickBot="1">
      <c r="V1" s="34"/>
    </row>
    <row r="2" spans="1:34">
      <c r="G2" s="754" t="s">
        <v>43</v>
      </c>
      <c r="H2" s="755"/>
      <c r="I2" s="273" t="str">
        <f>BDI!C3</f>
        <v>Esporte, Cidadania e Desenvolvimento</v>
      </c>
      <c r="J2" s="273"/>
      <c r="K2" s="274"/>
      <c r="L2" s="274"/>
      <c r="M2" s="274"/>
      <c r="N2" s="274"/>
      <c r="O2" s="274"/>
      <c r="P2" s="274"/>
      <c r="Q2" s="274"/>
      <c r="R2" s="274"/>
      <c r="S2" s="275"/>
      <c r="T2" s="276"/>
      <c r="U2" s="271"/>
      <c r="V2" s="740"/>
      <c r="W2" s="741"/>
      <c r="Y2" s="271"/>
      <c r="Z2" s="271"/>
      <c r="AE2" s="272"/>
      <c r="AF2" s="272"/>
      <c r="AG2" s="268"/>
      <c r="AH2" s="268"/>
    </row>
    <row r="3" spans="1:34">
      <c r="G3" s="747" t="s">
        <v>1672</v>
      </c>
      <c r="H3" s="748"/>
      <c r="I3" s="277" t="str">
        <f>BDI!C4</f>
        <v>Prefeitura Municipal de Coremas - PB</v>
      </c>
      <c r="J3" s="277"/>
      <c r="K3" s="278"/>
      <c r="L3" s="278"/>
      <c r="M3" s="278"/>
      <c r="N3" s="278"/>
      <c r="O3" s="278"/>
      <c r="P3" s="278"/>
      <c r="Q3" s="278"/>
      <c r="R3" s="278"/>
      <c r="T3" s="279"/>
      <c r="U3" s="271"/>
      <c r="V3" s="741"/>
      <c r="W3" s="741"/>
      <c r="Y3" s="271"/>
      <c r="Z3" s="271"/>
      <c r="AE3" s="272"/>
      <c r="AF3" s="272"/>
      <c r="AG3" s="268"/>
      <c r="AH3" s="268"/>
    </row>
    <row r="4" spans="1:34">
      <c r="G4" s="747" t="s">
        <v>44</v>
      </c>
      <c r="H4" s="748"/>
      <c r="I4" s="277" t="str">
        <f>BDI!C5</f>
        <v>Município de Coremas- PB</v>
      </c>
      <c r="J4" s="277"/>
      <c r="K4" s="278"/>
      <c r="L4" s="278"/>
      <c r="M4" s="278"/>
      <c r="N4" s="278"/>
      <c r="O4" s="278"/>
      <c r="P4" s="278"/>
      <c r="Q4" s="278"/>
      <c r="R4" s="278"/>
      <c r="T4" s="279"/>
      <c r="U4" s="271"/>
      <c r="V4" s="741"/>
      <c r="W4" s="741"/>
      <c r="Y4" s="271"/>
      <c r="Z4" s="271"/>
      <c r="AE4" s="272"/>
      <c r="AF4" s="272"/>
      <c r="AG4" s="268"/>
      <c r="AH4" s="268"/>
    </row>
    <row r="5" spans="1:34">
      <c r="G5" s="747" t="s">
        <v>45</v>
      </c>
      <c r="H5" s="748"/>
      <c r="I5" s="280" t="str">
        <f>BDI!C6</f>
        <v>RECURSOS GOVERNO DO ESTADO</v>
      </c>
      <c r="J5" s="280"/>
      <c r="K5" s="281"/>
      <c r="L5" s="281"/>
      <c r="M5" s="281"/>
      <c r="N5" s="281"/>
      <c r="O5" s="281"/>
      <c r="P5" s="281"/>
      <c r="Q5" s="281"/>
      <c r="R5" s="281"/>
      <c r="T5" s="279"/>
      <c r="U5" s="271"/>
      <c r="V5" s="36"/>
      <c r="W5" s="36"/>
      <c r="X5" s="317"/>
      <c r="Y5" s="271"/>
      <c r="Z5" s="271"/>
      <c r="AE5" s="272"/>
      <c r="AF5" s="272"/>
      <c r="AG5" s="268"/>
      <c r="AH5" s="268"/>
    </row>
    <row r="6" spans="1:34">
      <c r="G6" s="747" t="s">
        <v>2</v>
      </c>
      <c r="H6" s="748"/>
      <c r="I6" s="280" t="str">
        <f>BDI!C7</f>
        <v>CONSTRUÇÃO DE QUADRA POLIESPORTIVA COM VESTIÁRIOS E BANHEIROS, NO MUNICÍPIO DE COREMAS/PB</v>
      </c>
      <c r="J6" s="280"/>
      <c r="K6" s="281"/>
      <c r="L6" s="281"/>
      <c r="M6" s="281"/>
      <c r="N6" s="281"/>
      <c r="O6" s="281"/>
      <c r="P6" s="281"/>
      <c r="Q6" s="281"/>
      <c r="R6" s="281"/>
      <c r="T6" s="279"/>
      <c r="U6" s="271"/>
      <c r="V6" s="271"/>
      <c r="Y6" s="271"/>
      <c r="Z6" s="271"/>
      <c r="AE6" s="272"/>
      <c r="AF6" s="272"/>
      <c r="AG6" s="268"/>
      <c r="AH6" s="268"/>
    </row>
    <row r="7" spans="1:34">
      <c r="G7" s="747" t="s">
        <v>49</v>
      </c>
      <c r="H7" s="748"/>
      <c r="I7" s="280" t="str">
        <f>BDI!C8</f>
        <v>SINAPI PB - 06/2025</v>
      </c>
      <c r="J7" s="280"/>
      <c r="K7" s="281"/>
      <c r="L7" s="281"/>
      <c r="M7" s="281"/>
      <c r="N7" s="281"/>
      <c r="O7" s="281"/>
      <c r="P7" s="281"/>
      <c r="Q7" s="281"/>
      <c r="R7" s="281"/>
      <c r="T7" s="279"/>
      <c r="U7" s="271"/>
      <c r="V7" s="741"/>
      <c r="W7" s="741"/>
      <c r="Y7" s="271"/>
      <c r="Z7" s="271"/>
      <c r="AE7" s="272"/>
      <c r="AF7" s="272"/>
      <c r="AG7" s="268"/>
      <c r="AH7" s="268"/>
    </row>
    <row r="8" spans="1:34" ht="27" customHeight="1">
      <c r="G8" s="747" t="s">
        <v>16693</v>
      </c>
      <c r="H8" s="748"/>
      <c r="I8" s="655" t="s">
        <v>16694</v>
      </c>
      <c r="L8" s="281"/>
      <c r="M8" s="281"/>
      <c r="N8" s="281"/>
      <c r="O8" s="281"/>
      <c r="P8" s="281"/>
      <c r="Q8" s="281"/>
      <c r="R8" s="281"/>
      <c r="S8" s="281"/>
      <c r="T8" s="283"/>
    </row>
    <row r="9" spans="1:34" ht="6" customHeight="1">
      <c r="G9" s="282"/>
      <c r="L9" s="281"/>
      <c r="M9" s="281"/>
      <c r="N9" s="281"/>
      <c r="O9" s="281"/>
      <c r="P9" s="281"/>
      <c r="Q9" s="281"/>
      <c r="R9" s="281"/>
      <c r="S9" s="281"/>
      <c r="T9" s="283"/>
    </row>
    <row r="10" spans="1:34">
      <c r="C10" s="290" t="s">
        <v>6</v>
      </c>
      <c r="D10" s="290" t="s">
        <v>101</v>
      </c>
      <c r="G10" s="751" t="s">
        <v>96</v>
      </c>
      <c r="H10" s="752"/>
      <c r="I10" s="752"/>
      <c r="J10" s="752"/>
      <c r="K10" s="752"/>
      <c r="L10" s="752"/>
      <c r="M10" s="752"/>
      <c r="N10" s="752"/>
      <c r="O10" s="752"/>
      <c r="P10" s="752"/>
      <c r="Q10" s="752"/>
      <c r="R10" s="752"/>
      <c r="S10" s="752"/>
      <c r="T10" s="753"/>
      <c r="U10" s="284"/>
    </row>
    <row r="11" spans="1:34" ht="7.5" customHeight="1" thickBot="1">
      <c r="G11" s="285"/>
      <c r="H11" s="286"/>
      <c r="I11" s="286"/>
      <c r="J11" s="286"/>
      <c r="K11" s="286"/>
      <c r="L11" s="286"/>
      <c r="M11" s="286"/>
      <c r="N11" s="286"/>
      <c r="O11" s="286"/>
      <c r="P11" s="286"/>
      <c r="Q11" s="286"/>
      <c r="R11" s="286"/>
      <c r="S11" s="286"/>
      <c r="T11" s="287"/>
      <c r="U11" s="286"/>
    </row>
    <row r="12" spans="1:34">
      <c r="A12" s="742" t="s">
        <v>1790</v>
      </c>
      <c r="C12" s="742" t="s">
        <v>4</v>
      </c>
      <c r="D12" s="742" t="s">
        <v>5</v>
      </c>
      <c r="E12" s="742" t="s">
        <v>1668</v>
      </c>
      <c r="F12" s="756" t="s">
        <v>6</v>
      </c>
      <c r="G12" s="743" t="s">
        <v>6</v>
      </c>
      <c r="H12" s="745" t="s">
        <v>1674</v>
      </c>
      <c r="I12" s="745" t="s">
        <v>1673</v>
      </c>
      <c r="J12" s="745" t="s">
        <v>1691</v>
      </c>
      <c r="K12" s="745" t="s">
        <v>1676</v>
      </c>
      <c r="L12" s="745"/>
      <c r="M12" s="745"/>
      <c r="N12" s="745"/>
      <c r="O12" s="745"/>
      <c r="P12" s="745"/>
      <c r="Q12" s="745" t="s">
        <v>1683</v>
      </c>
      <c r="R12" s="745"/>
      <c r="S12" s="745"/>
      <c r="T12" s="749" t="s">
        <v>1675</v>
      </c>
      <c r="U12" s="288"/>
    </row>
    <row r="13" spans="1:34">
      <c r="A13" s="742"/>
      <c r="C13" s="742"/>
      <c r="D13" s="742"/>
      <c r="E13" s="742"/>
      <c r="F13" s="742"/>
      <c r="G13" s="744"/>
      <c r="H13" s="746"/>
      <c r="I13" s="746"/>
      <c r="J13" s="746"/>
      <c r="K13" s="539" t="s">
        <v>1677</v>
      </c>
      <c r="L13" s="539" t="s">
        <v>1678</v>
      </c>
      <c r="M13" s="539" t="s">
        <v>1679</v>
      </c>
      <c r="N13" s="539" t="s">
        <v>1680</v>
      </c>
      <c r="O13" s="539" t="s">
        <v>1681</v>
      </c>
      <c r="P13" s="539" t="s">
        <v>1682</v>
      </c>
      <c r="Q13" s="539" t="s">
        <v>1684</v>
      </c>
      <c r="R13" s="539" t="s">
        <v>11</v>
      </c>
      <c r="S13" s="289" t="s">
        <v>1685</v>
      </c>
      <c r="T13" s="750"/>
      <c r="U13" s="288"/>
    </row>
    <row r="14" spans="1:34">
      <c r="A14" s="510"/>
      <c r="C14" s="510"/>
      <c r="D14" s="510"/>
      <c r="E14" s="510"/>
      <c r="F14" s="540" t="s">
        <v>12</v>
      </c>
      <c r="G14" s="500" t="str">
        <f t="shared" ref="G14:G98" si="0">F14</f>
        <v>1.0</v>
      </c>
      <c r="H14" s="502" t="str">
        <f>I6</f>
        <v>CONSTRUÇÃO DE QUADRA POLIESPORTIVA COM VESTIÁRIOS E BANHEIROS, NO MUNICÍPIO DE COREMAS/PB</v>
      </c>
      <c r="I14" s="501"/>
      <c r="J14" s="502"/>
      <c r="K14" s="501"/>
      <c r="L14" s="501"/>
      <c r="M14" s="501"/>
      <c r="N14" s="501"/>
      <c r="O14" s="501"/>
      <c r="P14" s="501"/>
      <c r="Q14" s="501"/>
      <c r="R14" s="501"/>
      <c r="S14" s="501"/>
      <c r="T14" s="506"/>
      <c r="U14" s="288"/>
    </row>
    <row r="15" spans="1:34" outlineLevel="2">
      <c r="A15" s="270">
        <v>3</v>
      </c>
      <c r="B15" s="267" t="str">
        <f t="shared" ref="B15:B33" si="1">G15</f>
        <v>1.1</v>
      </c>
      <c r="C15" s="84" t="s">
        <v>88</v>
      </c>
      <c r="D15" s="290" t="str">
        <f>Composição!B11</f>
        <v>ITEM</v>
      </c>
      <c r="F15" s="290" t="s">
        <v>14</v>
      </c>
      <c r="G15" s="291" t="str">
        <f t="shared" si="0"/>
        <v>1.1</v>
      </c>
      <c r="H15" s="512" t="s">
        <v>13</v>
      </c>
      <c r="I15" s="292"/>
      <c r="J15" s="353"/>
      <c r="K15" s="292"/>
      <c r="L15" s="292"/>
      <c r="M15" s="292"/>
      <c r="N15" s="292"/>
      <c r="O15" s="292"/>
      <c r="P15" s="292"/>
      <c r="Q15" s="292"/>
      <c r="R15" s="292"/>
      <c r="S15" s="292"/>
      <c r="T15" s="293"/>
      <c r="V15" s="268"/>
      <c r="W15" s="268"/>
      <c r="X15" s="268"/>
      <c r="Y15" s="268"/>
      <c r="Z15" s="268"/>
      <c r="AA15" s="268"/>
      <c r="AB15" s="268"/>
      <c r="AC15" s="268"/>
      <c r="AD15" s="268"/>
      <c r="AE15" s="268"/>
      <c r="AF15" s="268"/>
      <c r="AG15" s="268"/>
      <c r="AH15" s="268"/>
    </row>
    <row r="16" spans="1:34" ht="45" outlineLevel="2">
      <c r="A16" s="270">
        <v>3</v>
      </c>
      <c r="B16" s="267" t="str">
        <f t="shared" si="1"/>
        <v>1.1.1</v>
      </c>
      <c r="C16" s="84" t="s">
        <v>88</v>
      </c>
      <c r="D16" s="290">
        <f>Composição!B12</f>
        <v>1</v>
      </c>
      <c r="E16" s="290" t="s">
        <v>88</v>
      </c>
      <c r="F16" s="84" t="s">
        <v>3939</v>
      </c>
      <c r="G16" s="478" t="str">
        <f t="shared" si="0"/>
        <v>1.1.1</v>
      </c>
      <c r="H16" s="519" t="str">
        <f>IF(C16="GIDUR JP",VLOOKUP(D16,GIDUR!A:D,2,FALSE),IF(C16="DER PB",VLOOKUP('M.Cálc.Quant.'!D16,DER!A:D,2,FALSE),IF(C16="COMPOSIÇÃO",VLOOKUP(D16,Composição!B:J,2,FALSE),IF(E16="COMPOSIÇÃO",VLOOKUP(D16,'Sinapi_Comp-06.2023'!G:H,2,FALSE),VLOOKUP(D16,'Sinapi_Insum-06.2023'!A:B,2,FALSE)))))</f>
        <v>PLACA DE OBRA EM CHAPA DE ACO GALVANIZADO [ADAPTADO SINAPI 74209/01]</v>
      </c>
      <c r="I16" s="479" t="s">
        <v>4180</v>
      </c>
      <c r="J16" s="398"/>
      <c r="K16" s="398"/>
      <c r="L16" s="398"/>
      <c r="M16" s="398"/>
      <c r="N16" s="398"/>
      <c r="O16" s="398"/>
      <c r="P16" s="398"/>
      <c r="Q16" s="398"/>
      <c r="R16" s="398"/>
      <c r="S16" s="476">
        <f>SUM(R17)</f>
        <v>8</v>
      </c>
      <c r="T16" s="477" t="str">
        <f>IF(C16="GIDUR JP",VLOOKUP(D16,GIDUR!A:D,3,FALSE),IF(C16="DER PB",VLOOKUP('M.Cálc.Quant.'!D16,DER!A:D,3,FALSE),IF(C16="COMPOSIÇÃO",VLOOKUP(D16,Composição!B:J,6,FALSE),IF(E16="COMPOSIÇÃO",VLOOKUP(D16,'Sinapi_Comp-06.2023'!G:I,3,FALSE),VLOOKUP(D16,'Sinapi_Insum-06.2023'!A:C,3,FALSE)))))</f>
        <v>M2</v>
      </c>
      <c r="U16" s="499"/>
      <c r="V16" s="267">
        <v>10</v>
      </c>
      <c r="W16" s="268"/>
      <c r="X16" s="268"/>
      <c r="Y16" s="268"/>
      <c r="Z16" s="268"/>
      <c r="AA16" s="268"/>
      <c r="AB16" s="268"/>
      <c r="AC16" s="268"/>
      <c r="AD16" s="268"/>
      <c r="AE16" s="268"/>
      <c r="AF16" s="268"/>
      <c r="AG16" s="268"/>
      <c r="AH16" s="268"/>
    </row>
    <row r="17" spans="1:34" outlineLevel="3">
      <c r="A17" s="269">
        <v>4</v>
      </c>
      <c r="B17" s="267" t="str">
        <f t="shared" si="1"/>
        <v>1.1.1.1</v>
      </c>
      <c r="F17" s="507" t="str">
        <f>CONCATENATE(F16,".1")</f>
        <v>1.1.1.1</v>
      </c>
      <c r="G17" s="473" t="str">
        <f t="shared" si="0"/>
        <v>1.1.1.1</v>
      </c>
      <c r="H17" s="520" t="str">
        <f>LEFT(H16,SEARCH(" ",H16)-1)</f>
        <v>PLACA</v>
      </c>
      <c r="I17" s="351"/>
      <c r="J17" s="310">
        <v>1</v>
      </c>
      <c r="K17" s="310">
        <v>2</v>
      </c>
      <c r="L17" s="310"/>
      <c r="M17" s="310">
        <v>4</v>
      </c>
      <c r="N17" s="310"/>
      <c r="O17" s="310"/>
      <c r="P17" s="310"/>
      <c r="Q17" s="347">
        <f>IF(SUM(K17:L17)=0,1,IF(L17&lt;&gt;0,SUM(K17:L17)/2,K17))*IF(SUM(M17:N17)=0,1,IF(N17&lt;&gt;0,SUM(M17:N17)/2,M17))*IF(SUM(O17:P17)=0,1,IF(P17&lt;&gt;0,SUM(O17:P17)/2,O17))</f>
        <v>8</v>
      </c>
      <c r="R17" s="347">
        <f>ROUND(J17*Q17,2)</f>
        <v>8</v>
      </c>
      <c r="S17" s="310"/>
      <c r="T17" s="474"/>
      <c r="U17" s="83"/>
      <c r="V17" s="268"/>
      <c r="W17" s="268"/>
      <c r="X17" s="268"/>
      <c r="Y17" s="268"/>
      <c r="Z17" s="268"/>
      <c r="AA17" s="268"/>
      <c r="AB17" s="268"/>
      <c r="AC17" s="268"/>
      <c r="AD17" s="268"/>
      <c r="AE17" s="268"/>
      <c r="AF17" s="268"/>
      <c r="AG17" s="268"/>
      <c r="AH17" s="268"/>
    </row>
    <row r="18" spans="1:34" ht="60" outlineLevel="2">
      <c r="A18" s="270">
        <v>3</v>
      </c>
      <c r="B18" s="267" t="str">
        <f t="shared" si="1"/>
        <v>1.1.2</v>
      </c>
      <c r="C18" s="84" t="s">
        <v>101</v>
      </c>
      <c r="D18" s="84">
        <v>99059</v>
      </c>
      <c r="E18" s="290" t="s">
        <v>88</v>
      </c>
      <c r="F18" s="84" t="s">
        <v>3940</v>
      </c>
      <c r="G18" s="478" t="str">
        <f t="shared" si="0"/>
        <v>1.1.2</v>
      </c>
      <c r="H18" s="519" t="str">
        <f>IF(C18="GIDUR JP",VLOOKUP(D18,GIDUR!A:D,2,FALSE),IF(C18="DER PB",VLOOKUP('M.Cálc.Quant.'!D18,DER!A:D,2,FALSE),IF(C18="COMPOSIÇÃO",VLOOKUP(D18,Composição!B:J,2,FALSE),IF(E18="COMPOSIÇÃO",VLOOKUP(D18,'Sinapi_Comp-06.2023'!G:H,2,FALSE),VLOOKUP(D18,'Sinapi_Insum-06.2023'!A:B,2,FALSE)))))</f>
        <v>LOCAÇÃO CONVENCIONAL DE OBRA, UTILIZANDO GABARITO DE TÁBUAS CORRIDAS PONTALETADAS A CADA 2,00M - 2 UTILIZAÇÕES. AF_03/2024</v>
      </c>
      <c r="I18" s="479" t="s">
        <v>3937</v>
      </c>
      <c r="J18" s="398"/>
      <c r="K18" s="398"/>
      <c r="L18" s="398"/>
      <c r="M18" s="398"/>
      <c r="N18" s="398"/>
      <c r="O18" s="398"/>
      <c r="P18" s="398"/>
      <c r="Q18" s="398"/>
      <c r="R18" s="398"/>
      <c r="S18" s="476">
        <f>SUM(R19)</f>
        <v>106.5</v>
      </c>
      <c r="T18" s="477" t="str">
        <f>IF(C18="GIDUR JP",VLOOKUP(D18,GIDUR!A:D,3,FALSE),IF(C18="DER PB",VLOOKUP('M.Cálc.Quant.'!D18,DER!A:D,3,FALSE),IF(C18="COMPOSIÇÃO",VLOOKUP(D18,Composição!B:J,6,FALSE),IF(E18="COMPOSIÇÃO",VLOOKUP(D18,'Sinapi_Comp-06.2023'!G:I,3,FALSE),VLOOKUP(D18,'Sinapi_Insum-06.2023'!A:C,3,FALSE)))))</f>
        <v>M</v>
      </c>
      <c r="U18" s="499">
        <f>(24+37)*2</f>
        <v>122</v>
      </c>
      <c r="V18" s="267">
        <v>122</v>
      </c>
      <c r="W18" s="268"/>
      <c r="X18" s="268"/>
      <c r="Y18" s="268"/>
      <c r="Z18" s="268"/>
      <c r="AA18" s="268"/>
      <c r="AB18" s="268"/>
      <c r="AC18" s="268"/>
      <c r="AD18" s="268"/>
      <c r="AE18" s="268"/>
      <c r="AF18" s="268"/>
      <c r="AG18" s="268"/>
      <c r="AH18" s="268"/>
    </row>
    <row r="19" spans="1:34" outlineLevel="3">
      <c r="A19" s="269">
        <v>4</v>
      </c>
      <c r="B19" s="267" t="str">
        <f t="shared" si="1"/>
        <v>1.1.2.1</v>
      </c>
      <c r="F19" s="507" t="str">
        <f>CONCATENATE(F18,".1")</f>
        <v>1.1.2.1</v>
      </c>
      <c r="G19" s="473" t="str">
        <f t="shared" si="0"/>
        <v>1.1.2.1</v>
      </c>
      <c r="H19" s="520" t="str">
        <f>LEFT(H18,SEARCH(" ",H18)-1)</f>
        <v>LOCAÇÃO</v>
      </c>
      <c r="I19" s="351" t="s">
        <v>4035</v>
      </c>
      <c r="J19" s="310">
        <v>1</v>
      </c>
      <c r="K19" s="310">
        <v>2</v>
      </c>
      <c r="L19" s="310"/>
      <c r="M19" s="310">
        <v>53.25</v>
      </c>
      <c r="N19" s="310"/>
      <c r="O19" s="310"/>
      <c r="P19" s="310"/>
      <c r="Q19" s="347">
        <f>IF(SUM(K19:L19)=0,1,IF(L19&lt;&gt;0,SUM(K19:L19)/2,K19))*IF(SUM(M19:N19)=0,1,IF(N19&lt;&gt;0,SUM(M19:N19)/2,M19))*IF(SUM(O19:P19)=0,1,IF(P19&lt;&gt;0,SUM(O19:P19)/2,O19))</f>
        <v>106.5</v>
      </c>
      <c r="R19" s="347">
        <f>ROUND(J19*Q19,2)</f>
        <v>106.5</v>
      </c>
      <c r="S19" s="310"/>
      <c r="T19" s="474"/>
      <c r="U19" s="499"/>
      <c r="V19" s="268"/>
      <c r="W19" s="268"/>
      <c r="X19" s="268"/>
      <c r="Y19" s="268"/>
      <c r="Z19" s="268"/>
      <c r="AA19" s="268"/>
      <c r="AB19" s="268"/>
      <c r="AC19" s="268"/>
      <c r="AD19" s="268"/>
      <c r="AE19" s="268"/>
      <c r="AF19" s="268"/>
      <c r="AG19" s="268"/>
      <c r="AH19" s="268"/>
    </row>
    <row r="20" spans="1:34" outlineLevel="1">
      <c r="A20" s="269">
        <v>2</v>
      </c>
      <c r="B20" s="267" t="str">
        <f t="shared" si="1"/>
        <v>1.2</v>
      </c>
      <c r="E20" s="290">
        <v>0</v>
      </c>
      <c r="F20" s="304" t="s">
        <v>1690</v>
      </c>
      <c r="G20" s="291" t="str">
        <f t="shared" si="0"/>
        <v>1.2</v>
      </c>
      <c r="H20" s="512" t="s">
        <v>15</v>
      </c>
      <c r="I20" s="292"/>
      <c r="J20" s="353"/>
      <c r="K20" s="292"/>
      <c r="L20" s="292"/>
      <c r="M20" s="292"/>
      <c r="N20" s="292"/>
      <c r="O20" s="292"/>
      <c r="P20" s="292"/>
      <c r="Q20" s="292"/>
      <c r="R20" s="292"/>
      <c r="S20" s="292"/>
      <c r="T20" s="293"/>
      <c r="U20" s="83"/>
      <c r="V20" s="268"/>
      <c r="W20" s="268"/>
      <c r="X20" s="268"/>
      <c r="Y20" s="268"/>
      <c r="Z20" s="268"/>
      <c r="AA20" s="268"/>
      <c r="AB20" s="268"/>
      <c r="AC20" s="268"/>
      <c r="AD20" s="268"/>
      <c r="AE20" s="268"/>
      <c r="AF20" s="268"/>
      <c r="AG20" s="268"/>
      <c r="AH20" s="268"/>
    </row>
    <row r="21" spans="1:34" ht="30" outlineLevel="2">
      <c r="A21" s="270">
        <v>3</v>
      </c>
      <c r="B21" s="267" t="str">
        <f t="shared" si="1"/>
        <v>1.2.1</v>
      </c>
      <c r="C21" s="84" t="s">
        <v>88</v>
      </c>
      <c r="D21" s="290">
        <f>Composição!B50</f>
        <v>8</v>
      </c>
      <c r="E21" s="290" t="s">
        <v>88</v>
      </c>
      <c r="F21" s="507" t="s">
        <v>3938</v>
      </c>
      <c r="G21" s="478" t="str">
        <f t="shared" si="0"/>
        <v>1.2.1</v>
      </c>
      <c r="H21" s="519" t="str">
        <f>IF(C21="GIDUR JP",VLOOKUP(D21,GIDUR!A:D,2,FALSE),IF(C21="DER PB",VLOOKUP('M.Cálc.Quant.'!D21,DER!A:D,2,FALSE),IF(C21="COMPOSIÇÃO",VLOOKUP(D21,Composição!B:J,2,FALSE),IF(E21="COMPOSIÇÃO",VLOOKUP(D21,'Sinapi_Comp-06.2023'!G:H,2,FALSE),VLOOKUP(D21,'Sinapi_Insum-06.2023'!A:B,2,FALSE)))))</f>
        <v>ESCAVACAO MANUAL EM SOLO-PROF. ATE 1,50 M [ADAPTADO SINAPI 79561/001]</v>
      </c>
      <c r="I21" s="479"/>
      <c r="J21" s="398"/>
      <c r="K21" s="398"/>
      <c r="L21" s="398"/>
      <c r="M21" s="398"/>
      <c r="N21" s="398"/>
      <c r="O21" s="398"/>
      <c r="P21" s="398"/>
      <c r="Q21" s="398"/>
      <c r="R21" s="398"/>
      <c r="S21" s="480">
        <f>SUM(R22:R32)</f>
        <v>74.739999999999995</v>
      </c>
      <c r="T21" s="477" t="str">
        <f>IF(C21="GIDUR JP",VLOOKUP(D21,GIDUR!A:D,3,FALSE),IF(C21="DER PB",VLOOKUP('M.Cálc.Quant.'!D21,DER!A:D,3,FALSE),IF(C21="COMPOSIÇÃO",VLOOKUP(D21,Composição!B:J,6,FALSE),IF(E21="COMPOSIÇÃO",VLOOKUP(D21,'Sinapi_Comp-06.2023'!G:I,3,FALSE),VLOOKUP(D21,'Sinapi_Insum-06.2023'!A:C,3,FALSE)))))</f>
        <v>M3</v>
      </c>
      <c r="U21" s="499">
        <f>27*44*0.8</f>
        <v>950.4</v>
      </c>
      <c r="V21" s="267">
        <v>0</v>
      </c>
      <c r="W21" s="268"/>
      <c r="X21" s="268"/>
      <c r="Y21" s="268"/>
      <c r="Z21" s="268"/>
      <c r="AA21" s="268"/>
      <c r="AB21" s="268"/>
      <c r="AC21" s="268"/>
      <c r="AD21" s="268"/>
      <c r="AE21" s="268"/>
      <c r="AF21" s="268"/>
      <c r="AG21" s="268"/>
      <c r="AH21" s="268"/>
    </row>
    <row r="22" spans="1:34" s="475" customFormat="1" outlineLevel="3">
      <c r="A22" s="471">
        <v>4</v>
      </c>
      <c r="B22" s="472" t="str">
        <f t="shared" si="1"/>
        <v>1.2.1.1</v>
      </c>
      <c r="C22" s="313"/>
      <c r="D22" s="313"/>
      <c r="E22" s="313"/>
      <c r="F22" s="507" t="str">
        <f>CONCATENATE(F21,".1")</f>
        <v>1.2.1.1</v>
      </c>
      <c r="G22" s="473" t="str">
        <f t="shared" si="0"/>
        <v>1.2.1.1</v>
      </c>
      <c r="H22" s="520" t="s">
        <v>6965</v>
      </c>
      <c r="I22" s="351"/>
      <c r="J22" s="310">
        <v>2</v>
      </c>
      <c r="K22" s="347">
        <v>0.75</v>
      </c>
      <c r="L22" s="310"/>
      <c r="M22" s="310">
        <v>0.75</v>
      </c>
      <c r="N22" s="310"/>
      <c r="O22" s="310">
        <v>1.65</v>
      </c>
      <c r="P22" s="310"/>
      <c r="Q22" s="347">
        <f>IF(SUM(K22:L22)=0,1,IF(L22&lt;&gt;0,SUM(K22:L22)/2,K22))*IF(SUM(M22:N22)=0,1,IF(N22&lt;&gt;0,SUM(M22:N22)/2,M22))*IF(SUM(O22:P22)=0,1,IF(P22&lt;&gt;0,SUM(O22:P22)/2,O22))</f>
        <v>0.93</v>
      </c>
      <c r="R22" s="347">
        <f>ROUND(J22*Q22,2)</f>
        <v>1.86</v>
      </c>
      <c r="S22" s="310"/>
      <c r="T22" s="474"/>
      <c r="U22" s="499"/>
      <c r="X22" s="268"/>
    </row>
    <row r="23" spans="1:34" s="475" customFormat="1" ht="30" outlineLevel="3">
      <c r="A23" s="471">
        <v>4</v>
      </c>
      <c r="B23" s="472" t="str">
        <f t="shared" ref="B23" si="2">G23</f>
        <v>1.2.1.2</v>
      </c>
      <c r="C23" s="313"/>
      <c r="D23" s="313"/>
      <c r="E23" s="313"/>
      <c r="F23" s="507" t="str">
        <f>CONCATENATE(F21,".2")</f>
        <v>1.2.1.2</v>
      </c>
      <c r="G23" s="473" t="str">
        <f t="shared" ref="G23" si="3">F23</f>
        <v>1.2.1.2</v>
      </c>
      <c r="H23" s="520" t="s">
        <v>6966</v>
      </c>
      <c r="I23" s="351"/>
      <c r="J23" s="310">
        <v>2</v>
      </c>
      <c r="K23" s="347">
        <v>0.85</v>
      </c>
      <c r="L23" s="310"/>
      <c r="M23" s="310">
        <v>0.85</v>
      </c>
      <c r="N23" s="310"/>
      <c r="O23" s="310">
        <v>1.65</v>
      </c>
      <c r="P23" s="310"/>
      <c r="Q23" s="347">
        <f>IF(SUM(K23:L23)=0,1,IF(L23&lt;&gt;0,SUM(K23:L23)/2,K23))*IF(SUM(M23:N23)=0,1,IF(N23&lt;&gt;0,SUM(M23:N23)/2,M23))*IF(SUM(O23:P23)=0,1,IF(P23&lt;&gt;0,SUM(O23:P23)/2,O23))</f>
        <v>1.19</v>
      </c>
      <c r="R23" s="347">
        <f>ROUND(J23*Q23,2)</f>
        <v>2.38</v>
      </c>
      <c r="S23" s="310"/>
      <c r="T23" s="474"/>
      <c r="U23" s="499"/>
      <c r="X23" s="268"/>
    </row>
    <row r="24" spans="1:34" s="475" customFormat="1" outlineLevel="3">
      <c r="A24" s="471">
        <v>4</v>
      </c>
      <c r="B24" s="472" t="str">
        <f t="shared" ref="B24" si="4">G24</f>
        <v>1.2.1.3</v>
      </c>
      <c r="C24" s="313"/>
      <c r="D24" s="313"/>
      <c r="E24" s="313"/>
      <c r="F24" s="507" t="str">
        <f>CONCATENATE(F21,".3")</f>
        <v>1.2.1.3</v>
      </c>
      <c r="G24" s="473" t="str">
        <f t="shared" ref="G24" si="5">F24</f>
        <v>1.2.1.3</v>
      </c>
      <c r="H24" s="520" t="s">
        <v>6967</v>
      </c>
      <c r="I24" s="351"/>
      <c r="J24" s="310">
        <v>1</v>
      </c>
      <c r="K24" s="347">
        <v>1</v>
      </c>
      <c r="L24" s="310"/>
      <c r="M24" s="310">
        <v>1.2</v>
      </c>
      <c r="N24" s="310"/>
      <c r="O24" s="310">
        <v>1.65</v>
      </c>
      <c r="P24" s="310"/>
      <c r="Q24" s="347">
        <f>IF(SUM(K24:L24)=0,1,IF(L24&lt;&gt;0,SUM(K24:L24)/2,K24))*IF(SUM(M24:N24)=0,1,IF(N24&lt;&gt;0,SUM(M24:N24)/2,M24))*IF(SUM(O24:P24)=0,1,IF(P24&lt;&gt;0,SUM(O24:P24)/2,O24))</f>
        <v>1.98</v>
      </c>
      <c r="R24" s="347">
        <f>ROUND(J24*Q24,2)</f>
        <v>1.98</v>
      </c>
      <c r="S24" s="310"/>
      <c r="T24" s="474"/>
      <c r="U24" s="499"/>
      <c r="X24" s="268"/>
    </row>
    <row r="25" spans="1:34" s="475" customFormat="1" outlineLevel="3">
      <c r="A25" s="471">
        <v>5</v>
      </c>
      <c r="B25" s="472" t="str">
        <f t="shared" ref="B25:B32" si="6">G25</f>
        <v>1.2.1.4</v>
      </c>
      <c r="C25" s="313"/>
      <c r="D25" s="313"/>
      <c r="E25" s="313"/>
      <c r="F25" s="507" t="s">
        <v>6976</v>
      </c>
      <c r="G25" s="473" t="str">
        <f t="shared" ref="G25:G32" si="7">F25</f>
        <v>1.2.1.4</v>
      </c>
      <c r="H25" s="520" t="s">
        <v>6968</v>
      </c>
      <c r="I25" s="351"/>
      <c r="J25" s="310">
        <v>1</v>
      </c>
      <c r="K25" s="347">
        <v>1.1000000000000001</v>
      </c>
      <c r="L25" s="310"/>
      <c r="M25" s="310">
        <v>1.3</v>
      </c>
      <c r="N25" s="310"/>
      <c r="O25" s="310">
        <v>1.65</v>
      </c>
      <c r="P25" s="310"/>
      <c r="Q25" s="347">
        <f t="shared" ref="Q25:Q32" si="8">IF(SUM(K25:L25)=0,1,IF(L25&lt;&gt;0,SUM(K25:L25)/2,K25))*IF(SUM(M25:N25)=0,1,IF(N25&lt;&gt;0,SUM(M25:N25)/2,M25))*IF(SUM(O25:P25)=0,1,IF(P25&lt;&gt;0,SUM(O25:P25)/2,O25))</f>
        <v>2.36</v>
      </c>
      <c r="R25" s="347">
        <f t="shared" ref="R25:R32" si="9">ROUND(J25*Q25,2)</f>
        <v>2.36</v>
      </c>
      <c r="S25" s="310"/>
      <c r="T25" s="474"/>
      <c r="U25" s="499"/>
      <c r="X25" s="268"/>
    </row>
    <row r="26" spans="1:34" s="475" customFormat="1" outlineLevel="3">
      <c r="A26" s="471">
        <v>6</v>
      </c>
      <c r="B26" s="472" t="str">
        <f t="shared" si="6"/>
        <v>1.2.1.5</v>
      </c>
      <c r="C26" s="313"/>
      <c r="D26" s="313"/>
      <c r="E26" s="313"/>
      <c r="F26" s="507" t="s">
        <v>6977</v>
      </c>
      <c r="G26" s="473" t="str">
        <f t="shared" si="7"/>
        <v>1.2.1.5</v>
      </c>
      <c r="H26" s="520" t="s">
        <v>6969</v>
      </c>
      <c r="I26" s="351"/>
      <c r="J26" s="310">
        <v>1</v>
      </c>
      <c r="K26" s="347">
        <v>1.05</v>
      </c>
      <c r="L26" s="310"/>
      <c r="M26" s="310">
        <v>1.4</v>
      </c>
      <c r="N26" s="310"/>
      <c r="O26" s="310">
        <v>1.65</v>
      </c>
      <c r="P26" s="310"/>
      <c r="Q26" s="347">
        <f t="shared" si="8"/>
        <v>2.4300000000000002</v>
      </c>
      <c r="R26" s="347">
        <f t="shared" si="9"/>
        <v>2.4300000000000002</v>
      </c>
      <c r="S26" s="310"/>
      <c r="T26" s="474"/>
      <c r="U26" s="499"/>
      <c r="X26" s="268"/>
    </row>
    <row r="27" spans="1:34" s="475" customFormat="1" ht="30" outlineLevel="3">
      <c r="A27" s="471">
        <v>7</v>
      </c>
      <c r="B27" s="472" t="str">
        <f t="shared" si="6"/>
        <v>1.2.1.6</v>
      </c>
      <c r="C27" s="313"/>
      <c r="D27" s="313"/>
      <c r="E27" s="313"/>
      <c r="F27" s="507" t="s">
        <v>6978</v>
      </c>
      <c r="G27" s="473" t="str">
        <f t="shared" si="7"/>
        <v>1.2.1.6</v>
      </c>
      <c r="H27" s="520" t="s">
        <v>6970</v>
      </c>
      <c r="I27" s="351"/>
      <c r="J27" s="310">
        <v>2</v>
      </c>
      <c r="K27" s="347">
        <v>1.1499999999999999</v>
      </c>
      <c r="L27" s="310"/>
      <c r="M27" s="310">
        <v>1.35</v>
      </c>
      <c r="N27" s="310"/>
      <c r="O27" s="310">
        <v>1.65</v>
      </c>
      <c r="P27" s="310"/>
      <c r="Q27" s="347">
        <f t="shared" si="8"/>
        <v>2.56</v>
      </c>
      <c r="R27" s="347">
        <f t="shared" si="9"/>
        <v>5.12</v>
      </c>
      <c r="S27" s="310"/>
      <c r="T27" s="474"/>
      <c r="U27" s="499"/>
      <c r="X27" s="268"/>
    </row>
    <row r="28" spans="1:34" s="475" customFormat="1" outlineLevel="3">
      <c r="A28" s="471">
        <v>8</v>
      </c>
      <c r="B28" s="472" t="str">
        <f t="shared" si="6"/>
        <v>1.2.1.7</v>
      </c>
      <c r="C28" s="313"/>
      <c r="D28" s="313"/>
      <c r="E28" s="313"/>
      <c r="F28" s="507" t="s">
        <v>6979</v>
      </c>
      <c r="G28" s="473" t="str">
        <f t="shared" si="7"/>
        <v>1.2.1.7</v>
      </c>
      <c r="H28" s="520" t="s">
        <v>6971</v>
      </c>
      <c r="I28" s="351"/>
      <c r="J28" s="310">
        <v>1</v>
      </c>
      <c r="K28" s="347">
        <v>1.1000000000000001</v>
      </c>
      <c r="L28" s="310"/>
      <c r="M28" s="310">
        <v>1.45</v>
      </c>
      <c r="N28" s="310"/>
      <c r="O28" s="310">
        <v>1.65</v>
      </c>
      <c r="P28" s="310"/>
      <c r="Q28" s="347">
        <f t="shared" si="8"/>
        <v>2.63</v>
      </c>
      <c r="R28" s="347">
        <f t="shared" si="9"/>
        <v>2.63</v>
      </c>
      <c r="S28" s="310"/>
      <c r="T28" s="474"/>
      <c r="U28" s="499"/>
      <c r="X28" s="268"/>
    </row>
    <row r="29" spans="1:34" s="475" customFormat="1" ht="30" outlineLevel="3">
      <c r="A29" s="471">
        <v>9</v>
      </c>
      <c r="B29" s="472" t="str">
        <f t="shared" si="6"/>
        <v>1.2.1.8</v>
      </c>
      <c r="C29" s="313"/>
      <c r="D29" s="313"/>
      <c r="E29" s="313"/>
      <c r="F29" s="507" t="s">
        <v>6980</v>
      </c>
      <c r="G29" s="473" t="str">
        <f t="shared" si="7"/>
        <v>1.2.1.8</v>
      </c>
      <c r="H29" s="520" t="s">
        <v>6972</v>
      </c>
      <c r="I29" s="351"/>
      <c r="J29" s="310">
        <v>5</v>
      </c>
      <c r="K29" s="347">
        <v>1.25</v>
      </c>
      <c r="L29" s="310"/>
      <c r="M29" s="310">
        <v>1.45</v>
      </c>
      <c r="N29" s="310"/>
      <c r="O29" s="310">
        <v>1.65</v>
      </c>
      <c r="P29" s="310"/>
      <c r="Q29" s="347">
        <f t="shared" si="8"/>
        <v>2.99</v>
      </c>
      <c r="R29" s="347">
        <f t="shared" si="9"/>
        <v>14.95</v>
      </c>
      <c r="S29" s="310"/>
      <c r="T29" s="474"/>
      <c r="U29" s="499"/>
      <c r="X29" s="268"/>
    </row>
    <row r="30" spans="1:34" s="475" customFormat="1" ht="30" outlineLevel="3">
      <c r="A30" s="471">
        <v>10</v>
      </c>
      <c r="B30" s="472" t="str">
        <f t="shared" si="6"/>
        <v>1.2.1.9</v>
      </c>
      <c r="C30" s="313"/>
      <c r="D30" s="313"/>
      <c r="E30" s="313"/>
      <c r="F30" s="507" t="s">
        <v>6981</v>
      </c>
      <c r="G30" s="473" t="str">
        <f t="shared" si="7"/>
        <v>1.2.1.9</v>
      </c>
      <c r="H30" s="520" t="s">
        <v>6973</v>
      </c>
      <c r="I30" s="351"/>
      <c r="J30" s="310">
        <v>3</v>
      </c>
      <c r="K30" s="347">
        <v>1.3</v>
      </c>
      <c r="L30" s="310"/>
      <c r="M30" s="310">
        <v>1.5</v>
      </c>
      <c r="N30" s="310"/>
      <c r="O30" s="310">
        <v>1.65</v>
      </c>
      <c r="P30" s="310"/>
      <c r="Q30" s="347">
        <f t="shared" si="8"/>
        <v>3.22</v>
      </c>
      <c r="R30" s="347">
        <f t="shared" si="9"/>
        <v>9.66</v>
      </c>
      <c r="S30" s="310"/>
      <c r="T30" s="474"/>
      <c r="U30" s="499"/>
      <c r="X30" s="268"/>
    </row>
    <row r="31" spans="1:34" s="475" customFormat="1" ht="30" outlineLevel="3">
      <c r="A31" s="471">
        <v>11</v>
      </c>
      <c r="B31" s="472" t="str">
        <f t="shared" si="6"/>
        <v>1.2.1.10</v>
      </c>
      <c r="C31" s="313"/>
      <c r="D31" s="313"/>
      <c r="E31" s="313"/>
      <c r="F31" s="507" t="s">
        <v>6982</v>
      </c>
      <c r="G31" s="473" t="str">
        <f t="shared" si="7"/>
        <v>1.2.1.10</v>
      </c>
      <c r="H31" s="520" t="s">
        <v>6974</v>
      </c>
      <c r="I31" s="351"/>
      <c r="J31" s="310">
        <v>4</v>
      </c>
      <c r="K31" s="347">
        <v>1.75</v>
      </c>
      <c r="L31" s="310"/>
      <c r="M31" s="310">
        <v>1.85</v>
      </c>
      <c r="N31" s="310"/>
      <c r="O31" s="310">
        <v>1.65</v>
      </c>
      <c r="P31" s="310"/>
      <c r="Q31" s="347">
        <f t="shared" si="8"/>
        <v>5.34</v>
      </c>
      <c r="R31" s="347">
        <f t="shared" si="9"/>
        <v>21.36</v>
      </c>
      <c r="S31" s="310"/>
      <c r="T31" s="474"/>
      <c r="U31" s="499"/>
      <c r="X31" s="268"/>
    </row>
    <row r="32" spans="1:34" s="475" customFormat="1" outlineLevel="3">
      <c r="A32" s="471">
        <v>12</v>
      </c>
      <c r="B32" s="472" t="str">
        <f t="shared" si="6"/>
        <v>1.2.1.11</v>
      </c>
      <c r="C32" s="313"/>
      <c r="D32" s="313"/>
      <c r="E32" s="313"/>
      <c r="F32" s="507" t="s">
        <v>6983</v>
      </c>
      <c r="G32" s="473" t="str">
        <f t="shared" si="7"/>
        <v>1.2.1.11</v>
      </c>
      <c r="H32" s="520" t="s">
        <v>6975</v>
      </c>
      <c r="I32" s="351"/>
      <c r="J32" s="310">
        <v>1</v>
      </c>
      <c r="K32" s="347">
        <f>13+8+10+94.1</f>
        <v>125.1</v>
      </c>
      <c r="L32" s="310"/>
      <c r="M32" s="310">
        <v>0.2</v>
      </c>
      <c r="N32" s="310"/>
      <c r="O32" s="310">
        <v>0.4</v>
      </c>
      <c r="P32" s="310"/>
      <c r="Q32" s="347">
        <f t="shared" si="8"/>
        <v>10.01</v>
      </c>
      <c r="R32" s="347">
        <f t="shared" si="9"/>
        <v>10.01</v>
      </c>
      <c r="S32" s="310"/>
      <c r="T32" s="474"/>
      <c r="U32" s="499"/>
      <c r="X32" s="268"/>
    </row>
    <row r="33" spans="1:34" ht="45" outlineLevel="2">
      <c r="A33" s="270">
        <v>3</v>
      </c>
      <c r="B33" s="267" t="str">
        <f t="shared" si="1"/>
        <v>1.2.2</v>
      </c>
      <c r="C33" s="290" t="s">
        <v>101</v>
      </c>
      <c r="D33" s="290">
        <v>93382</v>
      </c>
      <c r="E33" s="290" t="s">
        <v>88</v>
      </c>
      <c r="F33" s="507" t="s">
        <v>4120</v>
      </c>
      <c r="G33" s="478" t="str">
        <f t="shared" si="0"/>
        <v>1.2.2</v>
      </c>
      <c r="H33" s="519" t="str">
        <f>IF(C33="GIDUR JP",VLOOKUP(D33,GIDUR!A:D,2,FALSE),IF(C33="DER PB",VLOOKUP('M.Cálc.Quant.'!D33,DER!A:D,2,FALSE),IF(C33="COMPOSIÇÃO",VLOOKUP(D33,Composição!B:J,2,FALSE),IF(E33="COMPOSIÇÃO",VLOOKUP(D33,'Sinapi_Comp-06.2023'!G:H,2,FALSE),VLOOKUP(D33,'Sinapi_Insum-06.2023'!A:B,2,FALSE)))))</f>
        <v>REATERRO MANUAL DE VALAS, COM COMPACTADOR DE SOLOS DE PERCUSSÃO. AF_08/2023</v>
      </c>
      <c r="I33" s="479"/>
      <c r="J33" s="398"/>
      <c r="K33" s="398"/>
      <c r="L33" s="398"/>
      <c r="M33" s="398"/>
      <c r="N33" s="398"/>
      <c r="O33" s="398"/>
      <c r="P33" s="398"/>
      <c r="Q33" s="398"/>
      <c r="R33" s="398"/>
      <c r="S33" s="480">
        <f>SUM(R34:R34)</f>
        <v>63.7</v>
      </c>
      <c r="T33" s="477" t="str">
        <f>IF(C33="GIDUR JP",VLOOKUP(D33,GIDUR!A:D,3,FALSE),IF(C33="DER PB",VLOOKUP('M.Cálc.Quant.'!D33,DER!A:D,3,FALSE),IF(C33="COMPOSIÇÃO",VLOOKUP(D33,Composição!B:J,6,FALSE),IF(E33="COMPOSIÇÃO",VLOOKUP(D33,'Sinapi_Comp-06.2023'!G:I,3,FALSE),VLOOKUP(D33,'Sinapi_Insum-06.2023'!A:C,3,FALSE)))))</f>
        <v>M3</v>
      </c>
      <c r="U33" s="499">
        <f>27*44</f>
        <v>1188</v>
      </c>
      <c r="V33" s="267">
        <v>1188</v>
      </c>
      <c r="W33" s="268"/>
      <c r="X33" s="268"/>
      <c r="Y33" s="268"/>
      <c r="Z33" s="268"/>
      <c r="AA33" s="268"/>
      <c r="AB33" s="268"/>
      <c r="AC33" s="268"/>
      <c r="AD33" s="268"/>
      <c r="AE33" s="268"/>
      <c r="AF33" s="268"/>
      <c r="AG33" s="268"/>
      <c r="AH33" s="268"/>
    </row>
    <row r="34" spans="1:34" ht="24" customHeight="1" outlineLevel="3">
      <c r="A34" s="471">
        <v>4</v>
      </c>
      <c r="B34" s="472" t="str">
        <f t="shared" ref="B34" si="10">G34</f>
        <v>1.2.2.1</v>
      </c>
      <c r="C34" s="313"/>
      <c r="D34" s="313"/>
      <c r="E34" s="313"/>
      <c r="F34" s="507" t="str">
        <f>CONCATENATE(F33,".1")</f>
        <v>1.2.2.1</v>
      </c>
      <c r="G34" s="473" t="str">
        <f t="shared" ref="G34" si="11">F34</f>
        <v>1.2.2.1</v>
      </c>
      <c r="H34" s="520" t="s">
        <v>4083</v>
      </c>
      <c r="I34" s="351"/>
      <c r="J34" s="310">
        <v>1</v>
      </c>
      <c r="K34" s="347">
        <f>S21-S81</f>
        <v>63.7</v>
      </c>
      <c r="L34" s="310"/>
      <c r="M34" s="310"/>
      <c r="N34" s="310"/>
      <c r="O34" s="310"/>
      <c r="P34" s="310"/>
      <c r="Q34" s="347">
        <f>IF(SUM(K34:L34)=0,1,IF(L34&lt;&gt;0,SUM(K34:L34)/2,K34))*IF(SUM(M34:N34)=0,1,IF(N34&lt;&gt;0,SUM(M34:N34)/2,M34))*IF(SUM(O34:P34)=0,1,IF(P34&lt;&gt;0,SUM(O34:P34)/2,O34))</f>
        <v>63.7</v>
      </c>
      <c r="R34" s="347">
        <f>ROUND(J34*Q34,2)</f>
        <v>63.7</v>
      </c>
      <c r="S34" s="310"/>
      <c r="T34" s="474"/>
      <c r="U34" s="499"/>
      <c r="V34" s="268"/>
      <c r="W34" s="268"/>
      <c r="X34" s="268"/>
      <c r="Y34" s="268"/>
      <c r="Z34" s="268"/>
      <c r="AA34" s="268"/>
      <c r="AB34" s="268"/>
      <c r="AC34" s="268"/>
      <c r="AD34" s="268"/>
      <c r="AE34" s="268"/>
      <c r="AF34" s="268"/>
      <c r="AG34" s="268"/>
      <c r="AH34" s="268"/>
    </row>
    <row r="35" spans="1:34" ht="30" outlineLevel="1">
      <c r="B35" s="267" t="str">
        <f t="shared" ref="B35:B122" si="12">G35</f>
        <v>1.3</v>
      </c>
      <c r="E35" s="290" t="e">
        <v>#N/A</v>
      </c>
      <c r="F35" s="304" t="s">
        <v>3941</v>
      </c>
      <c r="G35" s="291" t="str">
        <f t="shared" si="0"/>
        <v>1.3</v>
      </c>
      <c r="H35" s="511" t="s">
        <v>4028</v>
      </c>
      <c r="I35" s="292"/>
      <c r="J35" s="353"/>
      <c r="K35" s="292"/>
      <c r="L35" s="292"/>
      <c r="M35" s="292"/>
      <c r="N35" s="292"/>
      <c r="O35" s="292"/>
      <c r="P35" s="292"/>
      <c r="Q35" s="292"/>
      <c r="R35" s="292"/>
      <c r="S35" s="292"/>
      <c r="T35" s="293"/>
      <c r="U35" s="83"/>
      <c r="V35" s="268"/>
      <c r="W35" s="268"/>
      <c r="X35" s="268"/>
      <c r="Y35" s="268"/>
      <c r="Z35" s="268"/>
      <c r="AA35" s="268"/>
      <c r="AB35" s="268"/>
      <c r="AC35" s="268"/>
      <c r="AD35" s="268"/>
      <c r="AE35" s="268"/>
      <c r="AF35" s="268"/>
      <c r="AG35" s="268"/>
      <c r="AH35" s="268"/>
    </row>
    <row r="36" spans="1:34" ht="30">
      <c r="B36" s="267" t="str">
        <f t="shared" si="12"/>
        <v>1.3.1</v>
      </c>
      <c r="E36" s="290" t="e">
        <v>#N/A</v>
      </c>
      <c r="F36" s="290" t="s">
        <v>3942</v>
      </c>
      <c r="G36" s="311" t="str">
        <f t="shared" si="0"/>
        <v>1.3.1</v>
      </c>
      <c r="H36" s="513" t="s">
        <v>4041</v>
      </c>
      <c r="I36" s="318"/>
      <c r="J36" s="352"/>
      <c r="K36" s="352"/>
      <c r="L36" s="352"/>
      <c r="M36" s="352"/>
      <c r="N36" s="352"/>
      <c r="O36" s="352"/>
      <c r="P36" s="352"/>
      <c r="Q36" s="352"/>
      <c r="R36" s="352"/>
      <c r="S36" s="508"/>
      <c r="T36" s="312"/>
      <c r="U36" s="83"/>
      <c r="X36" s="268"/>
    </row>
    <row r="37" spans="1:34" ht="67.5" customHeight="1">
      <c r="B37" s="267" t="str">
        <f t="shared" si="12"/>
        <v>1.3.1.1</v>
      </c>
      <c r="C37" s="290" t="s">
        <v>101</v>
      </c>
      <c r="D37" s="290">
        <v>101616</v>
      </c>
      <c r="E37" s="290" t="s">
        <v>88</v>
      </c>
      <c r="F37" s="290" t="s">
        <v>3943</v>
      </c>
      <c r="G37" s="478" t="str">
        <f t="shared" si="0"/>
        <v>1.3.1.1</v>
      </c>
      <c r="H37" s="519" t="str">
        <f>IF(C37="GIDUR JP",VLOOKUP(D37,GIDUR!A:D,2,FALSE),IF(C37="DER PB",VLOOKUP('M.Cálc.Quant.'!D37,DER!A:D,2,FALSE),IF(C37="COMPOSIÇÃO",VLOOKUP(D37,Composição!B:J,2,FALSE),IF(E37="COMPOSIÇÃO",VLOOKUP(D37,'Sinapi_Comp-06.2023'!G:H,2,FALSE),VLOOKUP(D37,'Sinapi_Insum-06.2023'!A:B,2,FALSE)))))</f>
        <v>PREPARO DE FUNDO DE VALA COM LARGURA MENOR QUE 1,5 M (ACERTO DO SOLO NATURAL). AF_08/2020</v>
      </c>
      <c r="I37" s="479"/>
      <c r="J37" s="398"/>
      <c r="K37" s="398"/>
      <c r="L37" s="398"/>
      <c r="M37" s="398"/>
      <c r="N37" s="398"/>
      <c r="O37" s="398"/>
      <c r="P37" s="398"/>
      <c r="Q37" s="398"/>
      <c r="R37" s="398"/>
      <c r="S37" s="480">
        <f>SUM(R38:R48)</f>
        <v>64.239999999999995</v>
      </c>
      <c r="T37" s="477" t="str">
        <f>IF(C37="GIDUR JP",VLOOKUP(D37,GIDUR!A:D,3,FALSE),IF(C37="DER PB",VLOOKUP('M.Cálc.Quant.'!D37,DER!A:D,3,FALSE),IF(C37="COMPOSIÇÃO",VLOOKUP(D37,Composição!B:J,6,FALSE),IF(E37="COMPOSIÇÃO",VLOOKUP(D37,'Sinapi_Comp-06.2023'!G:I,3,FALSE),VLOOKUP(D37,'Sinapi_Insum-06.2023'!A:C,3,FALSE)))))</f>
        <v>M2</v>
      </c>
      <c r="U37" s="83"/>
      <c r="V37" s="267">
        <v>38.6</v>
      </c>
      <c r="X37" s="268"/>
    </row>
    <row r="38" spans="1:34" ht="24" customHeight="1">
      <c r="A38" s="471">
        <v>4</v>
      </c>
      <c r="B38" s="472" t="str">
        <f t="shared" ref="B38:B48" si="13">G38</f>
        <v>1.3.1.1.1</v>
      </c>
      <c r="C38" s="313"/>
      <c r="D38" s="313"/>
      <c r="F38" s="507" t="s">
        <v>6984</v>
      </c>
      <c r="G38" s="473" t="str">
        <f t="shared" si="0"/>
        <v>1.3.1.1.1</v>
      </c>
      <c r="H38" s="520" t="s">
        <v>6965</v>
      </c>
      <c r="I38" s="351"/>
      <c r="J38" s="310">
        <v>2</v>
      </c>
      <c r="K38" s="347">
        <v>0.75</v>
      </c>
      <c r="L38" s="310"/>
      <c r="M38" s="310">
        <v>0.75</v>
      </c>
      <c r="N38" s="310"/>
      <c r="O38" s="310"/>
      <c r="P38" s="310"/>
      <c r="Q38" s="347">
        <f>IF(SUM(K38:L38)=0,1,IF(L38&lt;&gt;0,SUM(K38:L38)/2,K38))*IF(SUM(M38:N38)=0,1,IF(N38&lt;&gt;0,SUM(M38:N38)/2,M38))*IF(SUM(O38:P38)=0,1,IF(P38&lt;&gt;0,SUM(O38:P38)/2,O38))</f>
        <v>0.56000000000000005</v>
      </c>
      <c r="R38" s="347">
        <f>ROUND(J38*Q38,2)</f>
        <v>1.1200000000000001</v>
      </c>
      <c r="S38" s="310"/>
      <c r="T38" s="474"/>
      <c r="U38" s="83"/>
      <c r="X38" s="268"/>
    </row>
    <row r="39" spans="1:34" ht="24" customHeight="1">
      <c r="A39" s="471">
        <v>4</v>
      </c>
      <c r="B39" s="472" t="str">
        <f t="shared" si="13"/>
        <v>1.3.1.1.2</v>
      </c>
      <c r="C39" s="313"/>
      <c r="D39" s="313"/>
      <c r="F39" s="507" t="s">
        <v>6985</v>
      </c>
      <c r="G39" s="473" t="str">
        <f t="shared" si="0"/>
        <v>1.3.1.1.2</v>
      </c>
      <c r="H39" s="520" t="s">
        <v>6966</v>
      </c>
      <c r="I39" s="351"/>
      <c r="J39" s="310">
        <v>2</v>
      </c>
      <c r="K39" s="347">
        <v>0.85</v>
      </c>
      <c r="L39" s="310"/>
      <c r="M39" s="310">
        <v>0.85</v>
      </c>
      <c r="N39" s="310"/>
      <c r="O39" s="310"/>
      <c r="P39" s="310"/>
      <c r="Q39" s="347">
        <f>IF(SUM(K39:L39)=0,1,IF(L39&lt;&gt;0,SUM(K39:L39)/2,K39))*IF(SUM(M39:N39)=0,1,IF(N39&lt;&gt;0,SUM(M39:N39)/2,M39))*IF(SUM(O39:P39)=0,1,IF(P39&lt;&gt;0,SUM(O39:P39)/2,O39))</f>
        <v>0.72</v>
      </c>
      <c r="R39" s="347">
        <f>ROUND(J39*Q39,2)</f>
        <v>1.44</v>
      </c>
      <c r="S39" s="310"/>
      <c r="T39" s="474"/>
      <c r="U39" s="83"/>
      <c r="X39" s="268"/>
    </row>
    <row r="40" spans="1:34" ht="24" customHeight="1">
      <c r="A40" s="471">
        <v>4</v>
      </c>
      <c r="B40" s="472" t="str">
        <f t="shared" si="13"/>
        <v>1.3.1.1.3</v>
      </c>
      <c r="C40" s="313"/>
      <c r="D40" s="313"/>
      <c r="F40" s="507" t="s">
        <v>6986</v>
      </c>
      <c r="G40" s="473" t="str">
        <f t="shared" si="0"/>
        <v>1.3.1.1.3</v>
      </c>
      <c r="H40" s="520" t="s">
        <v>6967</v>
      </c>
      <c r="I40" s="351"/>
      <c r="J40" s="310">
        <v>1</v>
      </c>
      <c r="K40" s="347">
        <v>1</v>
      </c>
      <c r="L40" s="310"/>
      <c r="M40" s="310">
        <v>1.2</v>
      </c>
      <c r="N40" s="310"/>
      <c r="O40" s="310"/>
      <c r="P40" s="310"/>
      <c r="Q40" s="347">
        <f>IF(SUM(K40:L40)=0,1,IF(L40&lt;&gt;0,SUM(K40:L40)/2,K40))*IF(SUM(M40:N40)=0,1,IF(N40&lt;&gt;0,SUM(M40:N40)/2,M40))*IF(SUM(O40:P40)=0,1,IF(P40&lt;&gt;0,SUM(O40:P40)/2,O40))</f>
        <v>1.2</v>
      </c>
      <c r="R40" s="347">
        <f>ROUND(J40*Q40,2)</f>
        <v>1.2</v>
      </c>
      <c r="S40" s="310"/>
      <c r="T40" s="474"/>
      <c r="U40" s="83"/>
      <c r="X40" s="268"/>
    </row>
    <row r="41" spans="1:34" ht="24" customHeight="1">
      <c r="A41" s="471">
        <v>4</v>
      </c>
      <c r="B41" s="472" t="str">
        <f t="shared" si="13"/>
        <v>1.3.1.1.4</v>
      </c>
      <c r="C41" s="313"/>
      <c r="D41" s="313"/>
      <c r="F41" s="507" t="s">
        <v>6987</v>
      </c>
      <c r="G41" s="473" t="str">
        <f t="shared" si="0"/>
        <v>1.3.1.1.4</v>
      </c>
      <c r="H41" s="520" t="s">
        <v>6968</v>
      </c>
      <c r="I41" s="351"/>
      <c r="J41" s="310">
        <v>1</v>
      </c>
      <c r="K41" s="347">
        <v>1.1000000000000001</v>
      </c>
      <c r="L41" s="310"/>
      <c r="M41" s="310">
        <v>1.3</v>
      </c>
      <c r="N41" s="310"/>
      <c r="O41" s="310"/>
      <c r="P41" s="310"/>
      <c r="Q41" s="347">
        <f t="shared" ref="Q41:Q48" si="14">IF(SUM(K41:L41)=0,1,IF(L41&lt;&gt;0,SUM(K41:L41)/2,K41))*IF(SUM(M41:N41)=0,1,IF(N41&lt;&gt;0,SUM(M41:N41)/2,M41))*IF(SUM(O41:P41)=0,1,IF(P41&lt;&gt;0,SUM(O41:P41)/2,O41))</f>
        <v>1.43</v>
      </c>
      <c r="R41" s="347">
        <f t="shared" ref="R41:R48" si="15">ROUND(J41*Q41,2)</f>
        <v>1.43</v>
      </c>
      <c r="S41" s="310"/>
      <c r="T41" s="474"/>
      <c r="U41" s="83"/>
      <c r="X41" s="268"/>
    </row>
    <row r="42" spans="1:34" ht="24" customHeight="1">
      <c r="A42" s="471">
        <v>4</v>
      </c>
      <c r="B42" s="472" t="str">
        <f t="shared" si="13"/>
        <v>1.3.1.1.5</v>
      </c>
      <c r="C42" s="313"/>
      <c r="D42" s="313"/>
      <c r="F42" s="507" t="s">
        <v>6988</v>
      </c>
      <c r="G42" s="473" t="str">
        <f t="shared" si="0"/>
        <v>1.3.1.1.5</v>
      </c>
      <c r="H42" s="520" t="s">
        <v>6969</v>
      </c>
      <c r="I42" s="351"/>
      <c r="J42" s="310">
        <v>1</v>
      </c>
      <c r="K42" s="347">
        <v>1.05</v>
      </c>
      <c r="L42" s="310"/>
      <c r="M42" s="310">
        <v>1.4</v>
      </c>
      <c r="N42" s="310"/>
      <c r="O42" s="310"/>
      <c r="P42" s="310"/>
      <c r="Q42" s="347">
        <f t="shared" si="14"/>
        <v>1.47</v>
      </c>
      <c r="R42" s="347">
        <f t="shared" si="15"/>
        <v>1.47</v>
      </c>
      <c r="S42" s="310"/>
      <c r="T42" s="474"/>
      <c r="U42" s="83"/>
      <c r="X42" s="268"/>
    </row>
    <row r="43" spans="1:34" ht="24" customHeight="1">
      <c r="A43" s="471">
        <v>4</v>
      </c>
      <c r="B43" s="472" t="str">
        <f t="shared" si="13"/>
        <v>1.3.1.1.6</v>
      </c>
      <c r="C43" s="313"/>
      <c r="D43" s="313"/>
      <c r="F43" s="507" t="s">
        <v>6989</v>
      </c>
      <c r="G43" s="473" t="str">
        <f t="shared" si="0"/>
        <v>1.3.1.1.6</v>
      </c>
      <c r="H43" s="520" t="s">
        <v>6970</v>
      </c>
      <c r="I43" s="351"/>
      <c r="J43" s="310">
        <v>2</v>
      </c>
      <c r="K43" s="347">
        <v>1.1499999999999999</v>
      </c>
      <c r="L43" s="310"/>
      <c r="M43" s="310">
        <v>1.35</v>
      </c>
      <c r="N43" s="310"/>
      <c r="O43" s="310"/>
      <c r="P43" s="310"/>
      <c r="Q43" s="347">
        <f t="shared" si="14"/>
        <v>1.55</v>
      </c>
      <c r="R43" s="347">
        <f t="shared" si="15"/>
        <v>3.1</v>
      </c>
      <c r="S43" s="310"/>
      <c r="T43" s="474"/>
      <c r="U43" s="83"/>
      <c r="X43" s="268"/>
    </row>
    <row r="44" spans="1:34" ht="24" customHeight="1">
      <c r="A44" s="471">
        <v>4</v>
      </c>
      <c r="B44" s="472" t="str">
        <f t="shared" si="13"/>
        <v>1.3.1.1.7</v>
      </c>
      <c r="C44" s="313"/>
      <c r="D44" s="313"/>
      <c r="F44" s="507" t="s">
        <v>6990</v>
      </c>
      <c r="G44" s="473" t="str">
        <f t="shared" si="0"/>
        <v>1.3.1.1.7</v>
      </c>
      <c r="H44" s="520" t="s">
        <v>6971</v>
      </c>
      <c r="I44" s="351"/>
      <c r="J44" s="310">
        <v>1</v>
      </c>
      <c r="K44" s="347">
        <v>1.1000000000000001</v>
      </c>
      <c r="L44" s="310"/>
      <c r="M44" s="310">
        <v>1.45</v>
      </c>
      <c r="N44" s="310"/>
      <c r="O44" s="310"/>
      <c r="P44" s="310"/>
      <c r="Q44" s="347">
        <f t="shared" si="14"/>
        <v>1.6</v>
      </c>
      <c r="R44" s="347">
        <f t="shared" si="15"/>
        <v>1.6</v>
      </c>
      <c r="S44" s="310"/>
      <c r="T44" s="474"/>
      <c r="U44" s="83"/>
      <c r="X44" s="268"/>
    </row>
    <row r="45" spans="1:34" ht="24" customHeight="1">
      <c r="A45" s="471">
        <v>4</v>
      </c>
      <c r="B45" s="472" t="str">
        <f t="shared" si="13"/>
        <v>1.3.1.1.8</v>
      </c>
      <c r="C45" s="313"/>
      <c r="D45" s="313"/>
      <c r="F45" s="507" t="s">
        <v>6991</v>
      </c>
      <c r="G45" s="473" t="str">
        <f t="shared" si="0"/>
        <v>1.3.1.1.8</v>
      </c>
      <c r="H45" s="520" t="s">
        <v>6972</v>
      </c>
      <c r="I45" s="351"/>
      <c r="J45" s="310">
        <v>5</v>
      </c>
      <c r="K45" s="347">
        <v>1.25</v>
      </c>
      <c r="L45" s="310"/>
      <c r="M45" s="310">
        <v>1.45</v>
      </c>
      <c r="N45" s="310"/>
      <c r="O45" s="310"/>
      <c r="P45" s="310"/>
      <c r="Q45" s="347">
        <f t="shared" si="14"/>
        <v>1.81</v>
      </c>
      <c r="R45" s="347">
        <f t="shared" si="15"/>
        <v>9.0500000000000007</v>
      </c>
      <c r="S45" s="310"/>
      <c r="T45" s="474"/>
      <c r="U45" s="83"/>
      <c r="X45" s="268"/>
    </row>
    <row r="46" spans="1:34" ht="24" customHeight="1">
      <c r="A46" s="471">
        <v>4</v>
      </c>
      <c r="B46" s="472" t="str">
        <f t="shared" si="13"/>
        <v>1.3.1.1.9</v>
      </c>
      <c r="C46" s="313"/>
      <c r="D46" s="313"/>
      <c r="F46" s="507" t="s">
        <v>6992</v>
      </c>
      <c r="G46" s="473" t="str">
        <f t="shared" si="0"/>
        <v>1.3.1.1.9</v>
      </c>
      <c r="H46" s="520" t="s">
        <v>6973</v>
      </c>
      <c r="I46" s="351"/>
      <c r="J46" s="310">
        <v>3</v>
      </c>
      <c r="K46" s="347">
        <v>1.3</v>
      </c>
      <c r="L46" s="310"/>
      <c r="M46" s="310">
        <v>1.5</v>
      </c>
      <c r="N46" s="310"/>
      <c r="O46" s="310"/>
      <c r="P46" s="310"/>
      <c r="Q46" s="347">
        <f t="shared" si="14"/>
        <v>1.95</v>
      </c>
      <c r="R46" s="347">
        <f t="shared" si="15"/>
        <v>5.85</v>
      </c>
      <c r="S46" s="310"/>
      <c r="T46" s="474"/>
      <c r="U46" s="83"/>
      <c r="X46" s="268"/>
    </row>
    <row r="47" spans="1:34" ht="24" customHeight="1">
      <c r="A47" s="471">
        <v>4</v>
      </c>
      <c r="B47" s="472" t="str">
        <f t="shared" si="13"/>
        <v>1.3.1.1.10</v>
      </c>
      <c r="C47" s="313"/>
      <c r="D47" s="313"/>
      <c r="F47" s="507" t="s">
        <v>6993</v>
      </c>
      <c r="G47" s="473" t="str">
        <f t="shared" si="0"/>
        <v>1.3.1.1.10</v>
      </c>
      <c r="H47" s="520" t="s">
        <v>6974</v>
      </c>
      <c r="I47" s="351"/>
      <c r="J47" s="310">
        <v>4</v>
      </c>
      <c r="K47" s="347">
        <v>1.75</v>
      </c>
      <c r="L47" s="310"/>
      <c r="M47" s="310">
        <v>1.85</v>
      </c>
      <c r="N47" s="310"/>
      <c r="O47" s="310"/>
      <c r="P47" s="310"/>
      <c r="Q47" s="347">
        <f t="shared" si="14"/>
        <v>3.24</v>
      </c>
      <c r="R47" s="347">
        <f t="shared" si="15"/>
        <v>12.96</v>
      </c>
      <c r="S47" s="310"/>
      <c r="T47" s="474"/>
      <c r="U47" s="83"/>
      <c r="X47" s="268"/>
    </row>
    <row r="48" spans="1:34" ht="24" customHeight="1">
      <c r="A48" s="471">
        <v>4</v>
      </c>
      <c r="B48" s="472" t="str">
        <f t="shared" si="13"/>
        <v>1.3.1.1.11</v>
      </c>
      <c r="C48" s="313"/>
      <c r="D48" s="313"/>
      <c r="F48" s="507" t="s">
        <v>6994</v>
      </c>
      <c r="G48" s="473" t="str">
        <f t="shared" si="0"/>
        <v>1.3.1.1.11</v>
      </c>
      <c r="H48" s="520" t="s">
        <v>6975</v>
      </c>
      <c r="I48" s="351"/>
      <c r="J48" s="310">
        <v>1</v>
      </c>
      <c r="K48" s="347">
        <f>13+8+10+94.1</f>
        <v>125.1</v>
      </c>
      <c r="L48" s="310"/>
      <c r="M48" s="310">
        <v>0.2</v>
      </c>
      <c r="N48" s="310"/>
      <c r="O48" s="310"/>
      <c r="P48" s="310"/>
      <c r="Q48" s="347">
        <f t="shared" si="14"/>
        <v>25.02</v>
      </c>
      <c r="R48" s="347">
        <f t="shared" si="15"/>
        <v>25.02</v>
      </c>
      <c r="S48" s="310"/>
      <c r="T48" s="474"/>
      <c r="U48" s="83"/>
      <c r="X48" s="268"/>
    </row>
    <row r="49" spans="1:24" ht="90">
      <c r="B49" s="267" t="str">
        <f t="shared" si="12"/>
        <v>1.3.1.2</v>
      </c>
      <c r="C49" s="84" t="s">
        <v>88</v>
      </c>
      <c r="D49" s="290">
        <f>Composição!B57</f>
        <v>10</v>
      </c>
      <c r="E49" s="290" t="s">
        <v>88</v>
      </c>
      <c r="F49" s="290" t="s">
        <v>3944</v>
      </c>
      <c r="G49" s="478" t="str">
        <f t="shared" si="0"/>
        <v>1.3.1.2</v>
      </c>
      <c r="H49" s="519" t="str">
        <f>IF(C49="GIDUR JP",VLOOKUP(D49,GIDUR!A:D,2,FALSE),IF(C49="DER PB",VLOOKUP('M.Cálc.Quant.'!D49,DER!A:D,2,FALSE),IF(C49="COMPOSIÇÃO",VLOOKUP(D49,Composição!B:J,2,FALSE),IF(E49="COMPOSIÇÃO",VLOOKUP(D49,'Sinapi_Comp-06.2023'!G:H,2,FALSE),VLOOKUP(D49,'Sinapi_Insum-06.2023'!A:B,2,FALSE)))))</f>
        <v>ALVENARIA EM TIJOLO CERAMICO FURADO 9X19X19CM, 1 VEZ (ESPESSURA 19 CM), ASSENTADO EM ARGAMASSA TRACO 1:4 (CIMENTO E AREIA MEDIA NAO PENEIRADA), PREPARO MANUAL, JUNTA1 CM [ADAPTADO SINAPI 73935/002]</v>
      </c>
      <c r="I49" s="479"/>
      <c r="J49" s="398"/>
      <c r="K49" s="398"/>
      <c r="L49" s="398"/>
      <c r="M49" s="398"/>
      <c r="N49" s="398"/>
      <c r="O49" s="398"/>
      <c r="P49" s="398"/>
      <c r="Q49" s="398"/>
      <c r="R49" s="398"/>
      <c r="S49" s="476">
        <f>SUM(R50)</f>
        <v>50.04</v>
      </c>
      <c r="T49" s="477" t="str">
        <f>IF(C49="GIDUR JP",VLOOKUP(D49,GIDUR!A:D,3,FALSE),IF(C49="DER PB",VLOOKUP('M.Cálc.Quant.'!D49,DER!A:D,3,FALSE),IF(C49="COMPOSIÇÃO",VLOOKUP(D49,Composição!B:J,6,FALSE),IF(E49="COMPOSIÇÃO",VLOOKUP(D49,'Sinapi_Comp-06.2023'!G:I,3,FALSE),VLOOKUP(D49,'Sinapi_Insum-06.2023'!A:C,3,FALSE)))))</f>
        <v>M2</v>
      </c>
      <c r="U49" s="83"/>
      <c r="V49" s="267">
        <v>24.9</v>
      </c>
      <c r="X49" s="268"/>
    </row>
    <row r="50" spans="1:24" ht="33" customHeight="1">
      <c r="B50" s="267" t="str">
        <f t="shared" si="12"/>
        <v>1.3.1.2.1</v>
      </c>
      <c r="F50" s="507" t="str">
        <f>CONCATENATE(F49,".1")</f>
        <v>1.3.1.2.1</v>
      </c>
      <c r="G50" s="473" t="str">
        <f t="shared" si="0"/>
        <v>1.3.1.2.1</v>
      </c>
      <c r="H50" s="520" t="str">
        <f>LEFT(H49,SEARCH(" ",H49)-1)</f>
        <v>ALVENARIA</v>
      </c>
      <c r="I50" s="351" t="s">
        <v>4078</v>
      </c>
      <c r="J50" s="310">
        <v>1</v>
      </c>
      <c r="K50" s="347">
        <f>K48</f>
        <v>125.1</v>
      </c>
      <c r="L50" s="310"/>
      <c r="M50" s="310">
        <v>0.4</v>
      </c>
      <c r="N50" s="310"/>
      <c r="O50" s="310"/>
      <c r="P50" s="310"/>
      <c r="Q50" s="347">
        <f>IF(SUM(K50:L50)=0,1,IF(L50&lt;&gt;0,SUM(K50:L50)/2,K50))*IF(SUM(M50:N50)=0,1,IF(N50&lt;&gt;0,SUM(M50:N50)/2,M50))*IF(SUM(O50:P50)=0,1,IF(P50&lt;&gt;0,SUM(O50:P50)/2,O50))</f>
        <v>50.04</v>
      </c>
      <c r="R50" s="347">
        <f>ROUND(J50*Q50,2)</f>
        <v>50.04</v>
      </c>
      <c r="S50" s="310"/>
      <c r="T50" s="474"/>
      <c r="U50" s="83"/>
      <c r="X50" s="268"/>
    </row>
    <row r="51" spans="1:24" ht="45">
      <c r="B51" s="267" t="str">
        <f t="shared" si="12"/>
        <v>1.3.1.3</v>
      </c>
      <c r="C51" s="290" t="s">
        <v>101</v>
      </c>
      <c r="D51" s="290">
        <v>96620</v>
      </c>
      <c r="E51" s="290" t="s">
        <v>88</v>
      </c>
      <c r="F51" s="290" t="s">
        <v>3945</v>
      </c>
      <c r="G51" s="478" t="str">
        <f t="shared" si="0"/>
        <v>1.3.1.3</v>
      </c>
      <c r="H51" s="519" t="str">
        <f>IF(C51="GIDUR JP",VLOOKUP(D51,GIDUR!A:D,2,FALSE),IF(C51="DER PB",VLOOKUP('M.Cálc.Quant.'!D51,DER!A:D,2,FALSE),IF(C51="COMPOSIÇÃO",VLOOKUP(D51,Composição!B:J,2,FALSE),IF(E51="COMPOSIÇÃO",VLOOKUP(D51,'Sinapi_Comp-06.2023'!G:H,2,FALSE),VLOOKUP(D51,'Sinapi_Insum-06.2023'!A:B,2,FALSE)))))</f>
        <v>LASTRO DE CONCRETO MAGRO, APLICADO EM PISOS, LAJES SOBRE SOLO OU RADIERS. AF_01/2024</v>
      </c>
      <c r="I51" s="479"/>
      <c r="J51" s="398"/>
      <c r="K51" s="398"/>
      <c r="L51" s="398"/>
      <c r="M51" s="398"/>
      <c r="N51" s="398"/>
      <c r="O51" s="398"/>
      <c r="P51" s="398"/>
      <c r="Q51" s="398"/>
      <c r="R51" s="398"/>
      <c r="S51" s="480">
        <f>SUM(R52:R62)</f>
        <v>3.22</v>
      </c>
      <c r="T51" s="477" t="str">
        <f>IF(C51="GIDUR JP",VLOOKUP(D51,GIDUR!A:D,3,FALSE),IF(C51="DER PB",VLOOKUP('M.Cálc.Quant.'!D51,DER!A:D,3,FALSE),IF(C51="COMPOSIÇÃO",VLOOKUP(D51,Composição!B:J,6,FALSE),IF(E51="COMPOSIÇÃO",VLOOKUP(D51,'Sinapi_Comp-06.2023'!G:I,3,FALSE),VLOOKUP(D51,'Sinapi_Insum-06.2023'!A:C,3,FALSE)))))</f>
        <v>M3</v>
      </c>
      <c r="U51" s="83"/>
      <c r="V51" s="267">
        <v>1.25</v>
      </c>
      <c r="X51" s="268"/>
    </row>
    <row r="52" spans="1:24">
      <c r="A52" s="471">
        <v>4</v>
      </c>
      <c r="B52" s="472" t="str">
        <f t="shared" si="12"/>
        <v>1.3.1.3.1</v>
      </c>
      <c r="C52" s="313"/>
      <c r="D52" s="313"/>
      <c r="E52" s="313"/>
      <c r="F52" s="507" t="str">
        <f>CONCATENATE(F51,".1")</f>
        <v>1.3.1.3.1</v>
      </c>
      <c r="G52" s="473" t="str">
        <f t="shared" si="0"/>
        <v>1.3.1.3.1</v>
      </c>
      <c r="H52" s="520" t="s">
        <v>6965</v>
      </c>
      <c r="I52" s="351"/>
      <c r="J52" s="310">
        <v>2</v>
      </c>
      <c r="K52" s="347">
        <v>0.75</v>
      </c>
      <c r="L52" s="310"/>
      <c r="M52" s="310">
        <v>0.75</v>
      </c>
      <c r="N52" s="310"/>
      <c r="O52" s="310">
        <v>0.05</v>
      </c>
      <c r="P52" s="310"/>
      <c r="Q52" s="347">
        <f>IF(SUM(K52:L52)=0,1,IF(L52&lt;&gt;0,SUM(K52:L52)/2,K52))*IF(SUM(M52:N52)=0,1,IF(N52&lt;&gt;0,SUM(M52:N52)/2,M52))*IF(SUM(O52:P52)=0,1,IF(P52&lt;&gt;0,SUM(O52:P52)/2,O52))</f>
        <v>0.03</v>
      </c>
      <c r="R52" s="347">
        <f>ROUND(J52*Q52,2)</f>
        <v>0.06</v>
      </c>
      <c r="S52" s="310"/>
      <c r="T52" s="474"/>
      <c r="U52" s="83"/>
      <c r="X52" s="268"/>
    </row>
    <row r="53" spans="1:24" ht="30">
      <c r="A53" s="471">
        <v>4</v>
      </c>
      <c r="B53" s="472" t="str">
        <f t="shared" si="12"/>
        <v>1.3.1.3.2</v>
      </c>
      <c r="C53" s="313"/>
      <c r="D53" s="313"/>
      <c r="E53" s="313"/>
      <c r="F53" s="507" t="s">
        <v>6995</v>
      </c>
      <c r="G53" s="473" t="str">
        <f t="shared" si="0"/>
        <v>1.3.1.3.2</v>
      </c>
      <c r="H53" s="520" t="s">
        <v>6966</v>
      </c>
      <c r="I53" s="351"/>
      <c r="J53" s="310">
        <v>2</v>
      </c>
      <c r="K53" s="347">
        <v>0.85</v>
      </c>
      <c r="L53" s="310"/>
      <c r="M53" s="310">
        <v>0.85</v>
      </c>
      <c r="N53" s="310"/>
      <c r="O53" s="310">
        <v>0.05</v>
      </c>
      <c r="P53" s="310"/>
      <c r="Q53" s="347">
        <f>IF(SUM(K53:L53)=0,1,IF(L53&lt;&gt;0,SUM(K53:L53)/2,K53))*IF(SUM(M53:N53)=0,1,IF(N53&lt;&gt;0,SUM(M53:N53)/2,M53))*IF(SUM(O53:P53)=0,1,IF(P53&lt;&gt;0,SUM(O53:P53)/2,O53))</f>
        <v>0.04</v>
      </c>
      <c r="R53" s="347">
        <f>ROUND(J53*Q53,2)</f>
        <v>0.08</v>
      </c>
      <c r="S53" s="310"/>
      <c r="T53" s="474"/>
      <c r="U53" s="83"/>
      <c r="X53" s="268"/>
    </row>
    <row r="54" spans="1:24">
      <c r="A54" s="471">
        <v>4</v>
      </c>
      <c r="B54" s="472" t="str">
        <f t="shared" ref="B54:B62" si="16">G54</f>
        <v>1.3.1.3.3</v>
      </c>
      <c r="C54" s="313"/>
      <c r="D54" s="313"/>
      <c r="E54" s="313"/>
      <c r="F54" s="507" t="s">
        <v>6996</v>
      </c>
      <c r="G54" s="473" t="str">
        <f t="shared" ref="G54:G62" si="17">F54</f>
        <v>1.3.1.3.3</v>
      </c>
      <c r="H54" s="520" t="s">
        <v>6967</v>
      </c>
      <c r="I54" s="351"/>
      <c r="J54" s="310">
        <v>1</v>
      </c>
      <c r="K54" s="347">
        <v>1</v>
      </c>
      <c r="L54" s="310"/>
      <c r="M54" s="310">
        <v>1.2</v>
      </c>
      <c r="N54" s="310"/>
      <c r="O54" s="310">
        <v>0.05</v>
      </c>
      <c r="P54" s="310"/>
      <c r="Q54" s="347">
        <f t="shared" ref="Q54:Q62" si="18">IF(SUM(K54:L54)=0,1,IF(L54&lt;&gt;0,SUM(K54:L54)/2,K54))*IF(SUM(M54:N54)=0,1,IF(N54&lt;&gt;0,SUM(M54:N54)/2,M54))*IF(SUM(O54:P54)=0,1,IF(P54&lt;&gt;0,SUM(O54:P54)/2,O54))</f>
        <v>0.06</v>
      </c>
      <c r="R54" s="347">
        <f t="shared" ref="R54:R62" si="19">ROUND(J54*Q54,2)</f>
        <v>0.06</v>
      </c>
      <c r="S54" s="310"/>
      <c r="T54" s="474"/>
      <c r="U54" s="83"/>
      <c r="X54" s="268"/>
    </row>
    <row r="55" spans="1:24">
      <c r="A55" s="471">
        <v>4</v>
      </c>
      <c r="B55" s="472" t="str">
        <f t="shared" si="16"/>
        <v>1.3.1.3.4</v>
      </c>
      <c r="C55" s="313"/>
      <c r="D55" s="313"/>
      <c r="E55" s="313"/>
      <c r="F55" s="507" t="s">
        <v>6997</v>
      </c>
      <c r="G55" s="473" t="str">
        <f t="shared" si="17"/>
        <v>1.3.1.3.4</v>
      </c>
      <c r="H55" s="520" t="s">
        <v>6968</v>
      </c>
      <c r="I55" s="351"/>
      <c r="J55" s="310">
        <v>1</v>
      </c>
      <c r="K55" s="347">
        <v>1.1000000000000001</v>
      </c>
      <c r="L55" s="310"/>
      <c r="M55" s="310">
        <v>1.3</v>
      </c>
      <c r="N55" s="310"/>
      <c r="O55" s="310">
        <v>0.05</v>
      </c>
      <c r="P55" s="310"/>
      <c r="Q55" s="347">
        <f t="shared" si="18"/>
        <v>7.0000000000000007E-2</v>
      </c>
      <c r="R55" s="347">
        <f t="shared" si="19"/>
        <v>7.0000000000000007E-2</v>
      </c>
      <c r="S55" s="310"/>
      <c r="T55" s="474"/>
      <c r="U55" s="83"/>
      <c r="X55" s="268"/>
    </row>
    <row r="56" spans="1:24">
      <c r="A56" s="471">
        <v>4</v>
      </c>
      <c r="B56" s="472" t="str">
        <f t="shared" si="16"/>
        <v>1.3.1.3.5</v>
      </c>
      <c r="C56" s="313"/>
      <c r="D56" s="313"/>
      <c r="E56" s="313"/>
      <c r="F56" s="507" t="s">
        <v>6998</v>
      </c>
      <c r="G56" s="473" t="str">
        <f t="shared" si="17"/>
        <v>1.3.1.3.5</v>
      </c>
      <c r="H56" s="520" t="s">
        <v>6969</v>
      </c>
      <c r="I56" s="351"/>
      <c r="J56" s="310">
        <v>1</v>
      </c>
      <c r="K56" s="347">
        <v>1.05</v>
      </c>
      <c r="L56" s="310"/>
      <c r="M56" s="310">
        <v>1.4</v>
      </c>
      <c r="N56" s="310"/>
      <c r="O56" s="310">
        <v>0.05</v>
      </c>
      <c r="P56" s="310"/>
      <c r="Q56" s="347">
        <f t="shared" si="18"/>
        <v>7.0000000000000007E-2</v>
      </c>
      <c r="R56" s="347">
        <f t="shared" si="19"/>
        <v>7.0000000000000007E-2</v>
      </c>
      <c r="S56" s="310"/>
      <c r="T56" s="474"/>
      <c r="U56" s="83"/>
      <c r="X56" s="268"/>
    </row>
    <row r="57" spans="1:24" ht="30">
      <c r="A57" s="471">
        <v>4</v>
      </c>
      <c r="B57" s="472" t="str">
        <f t="shared" si="16"/>
        <v>1.3.1.3.6</v>
      </c>
      <c r="C57" s="313"/>
      <c r="D57" s="313"/>
      <c r="E57" s="313"/>
      <c r="F57" s="507" t="s">
        <v>6999</v>
      </c>
      <c r="G57" s="473" t="str">
        <f t="shared" si="17"/>
        <v>1.3.1.3.6</v>
      </c>
      <c r="H57" s="520" t="s">
        <v>6970</v>
      </c>
      <c r="I57" s="351"/>
      <c r="J57" s="310">
        <v>2</v>
      </c>
      <c r="K57" s="347">
        <v>1.1499999999999999</v>
      </c>
      <c r="L57" s="310"/>
      <c r="M57" s="310">
        <v>1.35</v>
      </c>
      <c r="N57" s="310"/>
      <c r="O57" s="310">
        <v>0.05</v>
      </c>
      <c r="P57" s="310"/>
      <c r="Q57" s="347">
        <f t="shared" si="18"/>
        <v>0.08</v>
      </c>
      <c r="R57" s="347">
        <f t="shared" si="19"/>
        <v>0.16</v>
      </c>
      <c r="S57" s="310"/>
      <c r="T57" s="474"/>
      <c r="U57" s="83"/>
      <c r="X57" s="268"/>
    </row>
    <row r="58" spans="1:24">
      <c r="A58" s="471">
        <v>4</v>
      </c>
      <c r="B58" s="472" t="str">
        <f t="shared" si="16"/>
        <v>1.3.1.3.7</v>
      </c>
      <c r="C58" s="313"/>
      <c r="D58" s="313"/>
      <c r="E58" s="313"/>
      <c r="F58" s="507" t="s">
        <v>7000</v>
      </c>
      <c r="G58" s="473" t="str">
        <f t="shared" si="17"/>
        <v>1.3.1.3.7</v>
      </c>
      <c r="H58" s="520" t="s">
        <v>6971</v>
      </c>
      <c r="I58" s="351"/>
      <c r="J58" s="310">
        <v>1</v>
      </c>
      <c r="K58" s="347">
        <v>1.1000000000000001</v>
      </c>
      <c r="L58" s="310"/>
      <c r="M58" s="310">
        <v>1.45</v>
      </c>
      <c r="N58" s="310"/>
      <c r="O58" s="310">
        <v>0.05</v>
      </c>
      <c r="P58" s="310"/>
      <c r="Q58" s="347">
        <f t="shared" si="18"/>
        <v>0.08</v>
      </c>
      <c r="R58" s="347">
        <f t="shared" si="19"/>
        <v>0.08</v>
      </c>
      <c r="S58" s="310"/>
      <c r="T58" s="474"/>
      <c r="U58" s="83"/>
      <c r="X58" s="268"/>
    </row>
    <row r="59" spans="1:24" ht="30">
      <c r="A59" s="471">
        <v>4</v>
      </c>
      <c r="B59" s="472" t="str">
        <f t="shared" si="16"/>
        <v>1.3.1.3.8</v>
      </c>
      <c r="C59" s="313"/>
      <c r="D59" s="313"/>
      <c r="E59" s="313"/>
      <c r="F59" s="507" t="s">
        <v>7001</v>
      </c>
      <c r="G59" s="473" t="str">
        <f t="shared" si="17"/>
        <v>1.3.1.3.8</v>
      </c>
      <c r="H59" s="520" t="s">
        <v>6972</v>
      </c>
      <c r="I59" s="351"/>
      <c r="J59" s="310">
        <v>5</v>
      </c>
      <c r="K59" s="347">
        <v>1.25</v>
      </c>
      <c r="L59" s="310"/>
      <c r="M59" s="310">
        <v>1.45</v>
      </c>
      <c r="N59" s="310"/>
      <c r="O59" s="310">
        <v>0.05</v>
      </c>
      <c r="P59" s="310"/>
      <c r="Q59" s="347">
        <f t="shared" si="18"/>
        <v>0.09</v>
      </c>
      <c r="R59" s="347">
        <f t="shared" si="19"/>
        <v>0.45</v>
      </c>
      <c r="S59" s="310"/>
      <c r="T59" s="474"/>
      <c r="U59" s="83"/>
      <c r="X59" s="268"/>
    </row>
    <row r="60" spans="1:24" ht="30">
      <c r="A60" s="471">
        <v>4</v>
      </c>
      <c r="B60" s="472" t="str">
        <f t="shared" si="16"/>
        <v>1.3.1.3.9</v>
      </c>
      <c r="C60" s="313"/>
      <c r="D60" s="313"/>
      <c r="E60" s="313"/>
      <c r="F60" s="507" t="s">
        <v>7002</v>
      </c>
      <c r="G60" s="473" t="str">
        <f t="shared" si="17"/>
        <v>1.3.1.3.9</v>
      </c>
      <c r="H60" s="520" t="s">
        <v>6973</v>
      </c>
      <c r="I60" s="351"/>
      <c r="J60" s="310">
        <v>3</v>
      </c>
      <c r="K60" s="347">
        <v>1.3</v>
      </c>
      <c r="L60" s="310"/>
      <c r="M60" s="310">
        <v>1.5</v>
      </c>
      <c r="N60" s="310"/>
      <c r="O60" s="310">
        <v>0.05</v>
      </c>
      <c r="P60" s="310"/>
      <c r="Q60" s="347">
        <f t="shared" si="18"/>
        <v>0.1</v>
      </c>
      <c r="R60" s="347">
        <f t="shared" si="19"/>
        <v>0.3</v>
      </c>
      <c r="S60" s="310"/>
      <c r="T60" s="474"/>
      <c r="U60" s="83"/>
      <c r="X60" s="268"/>
    </row>
    <row r="61" spans="1:24" ht="30">
      <c r="A61" s="471">
        <v>4</v>
      </c>
      <c r="B61" s="472" t="str">
        <f t="shared" si="16"/>
        <v>1.3.1.3.10</v>
      </c>
      <c r="C61" s="313"/>
      <c r="D61" s="313"/>
      <c r="E61" s="313"/>
      <c r="F61" s="507" t="s">
        <v>7003</v>
      </c>
      <c r="G61" s="473" t="str">
        <f t="shared" si="17"/>
        <v>1.3.1.3.10</v>
      </c>
      <c r="H61" s="520" t="s">
        <v>6974</v>
      </c>
      <c r="I61" s="351"/>
      <c r="J61" s="310">
        <v>4</v>
      </c>
      <c r="K61" s="347">
        <v>1.75</v>
      </c>
      <c r="L61" s="310"/>
      <c r="M61" s="310">
        <v>1.85</v>
      </c>
      <c r="N61" s="310"/>
      <c r="O61" s="310">
        <v>0.05</v>
      </c>
      <c r="P61" s="310"/>
      <c r="Q61" s="347">
        <f t="shared" si="18"/>
        <v>0.16</v>
      </c>
      <c r="R61" s="347">
        <f t="shared" si="19"/>
        <v>0.64</v>
      </c>
      <c r="S61" s="310"/>
      <c r="T61" s="474"/>
      <c r="U61" s="83"/>
      <c r="X61" s="268"/>
    </row>
    <row r="62" spans="1:24">
      <c r="A62" s="471">
        <v>4</v>
      </c>
      <c r="B62" s="472" t="str">
        <f t="shared" si="16"/>
        <v>1.3.1.3.11</v>
      </c>
      <c r="C62" s="313"/>
      <c r="D62" s="313"/>
      <c r="E62" s="313"/>
      <c r="F62" s="507" t="s">
        <v>7004</v>
      </c>
      <c r="G62" s="473" t="str">
        <f t="shared" si="17"/>
        <v>1.3.1.3.11</v>
      </c>
      <c r="H62" s="520" t="s">
        <v>6975</v>
      </c>
      <c r="I62" s="351"/>
      <c r="J62" s="310">
        <v>1</v>
      </c>
      <c r="K62" s="347">
        <f>13+8+10+94.1</f>
        <v>125.1</v>
      </c>
      <c r="L62" s="310"/>
      <c r="M62" s="310">
        <v>0.2</v>
      </c>
      <c r="N62" s="310"/>
      <c r="O62" s="310">
        <v>0.05</v>
      </c>
      <c r="P62" s="310"/>
      <c r="Q62" s="347">
        <f t="shared" si="18"/>
        <v>1.25</v>
      </c>
      <c r="R62" s="347">
        <f t="shared" si="19"/>
        <v>1.25</v>
      </c>
      <c r="S62" s="310"/>
      <c r="T62" s="474"/>
      <c r="U62" s="83"/>
      <c r="X62" s="268"/>
    </row>
    <row r="63" spans="1:24" ht="60">
      <c r="B63" s="267" t="str">
        <f t="shared" si="12"/>
        <v>1.3.1.4</v>
      </c>
      <c r="C63" s="290" t="s">
        <v>101</v>
      </c>
      <c r="D63" s="290">
        <v>96535</v>
      </c>
      <c r="E63" s="290" t="s">
        <v>88</v>
      </c>
      <c r="F63" s="290" t="s">
        <v>3946</v>
      </c>
      <c r="G63" s="478" t="str">
        <f t="shared" si="0"/>
        <v>1.3.1.4</v>
      </c>
      <c r="H63" s="519" t="str">
        <f>IF(C63="GIDUR JP",VLOOKUP(D63,GIDUR!A:D,2,FALSE),IF(C63="DER PB",VLOOKUP('M.Cálc.Quant.'!D63,DER!A:D,2,FALSE),IF(C63="COMPOSIÇÃO",VLOOKUP(D63,Composição!B:J,2,FALSE),IF(E63="COMPOSIÇÃO",VLOOKUP(D63,'Sinapi_Comp-06.2023'!G:H,2,FALSE),VLOOKUP(D63,'Sinapi_Insum-06.2023'!A:B,2,FALSE)))))</f>
        <v>FABRICAÇÃO, MONTAGEM E DESMONTAGEM DE FÔRMA PARA SAPATA, EM MADEIRA SERRADA, E=25 MM, 4 UTILIZAÇÕES. AF_01/2024</v>
      </c>
      <c r="I63" s="479"/>
      <c r="J63" s="398"/>
      <c r="K63" s="398"/>
      <c r="L63" s="398"/>
      <c r="M63" s="398"/>
      <c r="N63" s="398"/>
      <c r="O63" s="398"/>
      <c r="P63" s="398"/>
      <c r="Q63" s="398"/>
      <c r="R63" s="398"/>
      <c r="S63" s="476">
        <f>SUM(R64)</f>
        <v>57.41</v>
      </c>
      <c r="T63" s="477" t="str">
        <f>IF(C63="GIDUR JP",VLOOKUP(D63,GIDUR!A:D,3,FALSE),IF(C63="DER PB",VLOOKUP('M.Cálc.Quant.'!D63,DER!A:D,3,FALSE),IF(C63="COMPOSIÇÃO",VLOOKUP(D63,Composição!B:J,6,FALSE),IF(E63="COMPOSIÇÃO",VLOOKUP(D63,'Sinapi_Comp-06.2023'!G:I,3,FALSE),VLOOKUP(D63,'Sinapi_Insum-06.2023'!A:C,3,FALSE)))))</f>
        <v>M2</v>
      </c>
      <c r="U63" s="83"/>
      <c r="V63" s="267">
        <v>86.05</v>
      </c>
      <c r="X63" s="268"/>
    </row>
    <row r="64" spans="1:24" ht="45">
      <c r="B64" s="267" t="str">
        <f t="shared" si="12"/>
        <v>1.3.1.4.1</v>
      </c>
      <c r="F64" s="507" t="str">
        <f>CONCATENATE(F63,".1")</f>
        <v>1.3.1.4.1</v>
      </c>
      <c r="G64" s="473" t="str">
        <f t="shared" si="0"/>
        <v>1.3.1.4.1</v>
      </c>
      <c r="H64" s="520" t="s">
        <v>7005</v>
      </c>
      <c r="I64" s="351" t="s">
        <v>4037</v>
      </c>
      <c r="J64" s="310">
        <v>1</v>
      </c>
      <c r="K64" s="310">
        <v>57.41</v>
      </c>
      <c r="L64" s="310"/>
      <c r="M64" s="310"/>
      <c r="N64" s="310"/>
      <c r="O64" s="310"/>
      <c r="P64" s="310"/>
      <c r="Q64" s="347">
        <f>IF(SUM(K64:L64)=0,1,IF(L64&lt;&gt;0,SUM(K64:L64)/2,K64))*IF(SUM(M64:N64)=0,1,IF(N64&lt;&gt;0,SUM(M64:N64)/2,M64))*IF(SUM(O64:P64)=0,1,IF(P64&lt;&gt;0,SUM(O64:P64)/2,O64))</f>
        <v>57.41</v>
      </c>
      <c r="R64" s="347">
        <f>ROUND(J64*Q64,2)</f>
        <v>57.41</v>
      </c>
      <c r="S64" s="310"/>
      <c r="T64" s="474"/>
      <c r="U64" s="83"/>
      <c r="X64" s="268"/>
    </row>
    <row r="65" spans="2:24" ht="60">
      <c r="B65" s="267" t="str">
        <f t="shared" si="12"/>
        <v>1.3.1.5</v>
      </c>
      <c r="C65" s="290" t="s">
        <v>101</v>
      </c>
      <c r="D65" s="290">
        <v>96536</v>
      </c>
      <c r="E65" s="290" t="s">
        <v>88</v>
      </c>
      <c r="F65" s="290" t="s">
        <v>3947</v>
      </c>
      <c r="G65" s="478" t="str">
        <f t="shared" si="0"/>
        <v>1.3.1.5</v>
      </c>
      <c r="H65" s="519" t="str">
        <f>IF(C65="GIDUR JP",VLOOKUP(D65,GIDUR!A:D,2,FALSE),IF(C65="DER PB",VLOOKUP('M.Cálc.Quant.'!D65,DER!A:D,2,FALSE),IF(C65="COMPOSIÇÃO",VLOOKUP(D65,Composição!B:J,2,FALSE),IF(E65="COMPOSIÇÃO",VLOOKUP(D65,'Sinapi_Comp-06.2023'!G:H,2,FALSE),VLOOKUP(D65,'Sinapi_Insum-06.2023'!A:B,2,FALSE)))))</f>
        <v>FABRICAÇÃO, MONTAGEM E DESMONTAGEM DE FÔRMA PARA VIGA BALDRAME, EM MADEIRA SERRADA, E=25 MM, 4 UTILIZAÇÕES. AF_01/2024</v>
      </c>
      <c r="I65" s="479"/>
      <c r="J65" s="398"/>
      <c r="K65" s="398"/>
      <c r="L65" s="398"/>
      <c r="M65" s="398"/>
      <c r="N65" s="398"/>
      <c r="O65" s="398"/>
      <c r="P65" s="398"/>
      <c r="Q65" s="398"/>
      <c r="R65" s="398"/>
      <c r="S65" s="480">
        <f>SUM(R66:R66)</f>
        <v>111.16</v>
      </c>
      <c r="T65" s="477" t="str">
        <f>IF(C65="GIDUR JP",VLOOKUP(D65,GIDUR!A:D,3,FALSE),IF(C65="DER PB",VLOOKUP('M.Cálc.Quant.'!D65,DER!A:D,3,FALSE),IF(C65="COMPOSIÇÃO",VLOOKUP(D65,Composição!B:J,6,FALSE),IF(E65="COMPOSIÇÃO",VLOOKUP(D65,'Sinapi_Comp-06.2023'!G:I,3,FALSE),VLOOKUP(D65,'Sinapi_Insum-06.2023'!A:C,3,FALSE)))))</f>
        <v>M2</v>
      </c>
      <c r="U65" s="83"/>
      <c r="V65" s="267">
        <v>172.3</v>
      </c>
      <c r="X65" s="268"/>
    </row>
    <row r="66" spans="2:24" ht="30">
      <c r="B66" s="267" t="str">
        <f t="shared" si="12"/>
        <v>1.3.1.5.1</v>
      </c>
      <c r="F66" s="507" t="str">
        <f>CONCATENATE(F65,".1")</f>
        <v>1.3.1.5.1</v>
      </c>
      <c r="G66" s="473" t="str">
        <f t="shared" si="0"/>
        <v>1.3.1.5.1</v>
      </c>
      <c r="H66" s="520" t="s">
        <v>4080</v>
      </c>
      <c r="I66" s="351" t="s">
        <v>4038</v>
      </c>
      <c r="J66" s="310">
        <v>1</v>
      </c>
      <c r="K66" s="310">
        <v>111.16</v>
      </c>
      <c r="L66" s="310"/>
      <c r="M66" s="310"/>
      <c r="N66" s="310"/>
      <c r="O66" s="310"/>
      <c r="P66" s="310"/>
      <c r="Q66" s="347">
        <f>IF(SUM(K66:L66)=0,1,IF(L66&lt;&gt;0,SUM(K66:L66)/2,K66))*IF(SUM(M66:N66)=0,1,IF(N66&lt;&gt;0,SUM(M66:N66)/2,M66))*IF(SUM(O66:P66)=0,1,IF(P66&lt;&gt;0,SUM(O66:P66)/2,O66))</f>
        <v>111.16</v>
      </c>
      <c r="R66" s="347">
        <f>ROUND(J66*Q66,2)</f>
        <v>111.16</v>
      </c>
      <c r="S66" s="310"/>
      <c r="T66" s="474"/>
      <c r="U66" s="83"/>
      <c r="X66" s="268"/>
    </row>
    <row r="67" spans="2:24" ht="30">
      <c r="B67" s="267" t="str">
        <f t="shared" si="12"/>
        <v>1.3.1.6</v>
      </c>
      <c r="C67" s="290" t="s">
        <v>101</v>
      </c>
      <c r="D67" s="290">
        <v>96544</v>
      </c>
      <c r="E67" s="290" t="s">
        <v>88</v>
      </c>
      <c r="F67" s="290" t="s">
        <v>3948</v>
      </c>
      <c r="G67" s="478" t="str">
        <f t="shared" si="0"/>
        <v>1.3.1.6</v>
      </c>
      <c r="H67" s="519" t="str">
        <f>IF(C67="GIDUR JP",VLOOKUP(D67,GIDUR!A:D,2,FALSE),IF(C67="DER PB",VLOOKUP('M.Cálc.Quant.'!D67,DER!A:D,2,FALSE),IF(C67="COMPOSIÇÃO",VLOOKUP(D67,Composição!B:J,2,FALSE),IF(E67="COMPOSIÇÃO",VLOOKUP(D67,'Sinapi_Comp-06.2023'!G:H,2,FALSE),VLOOKUP(D67,'Sinapi_Insum-06.2023'!A:B,2,FALSE)))))</f>
        <v>ARMAÇÃO DE BLOCO UTILIZANDO AÇO CA-50 DE 6,3 MM - MONTAGEM. AF_01/2024</v>
      </c>
      <c r="I67" s="479"/>
      <c r="J67" s="398"/>
      <c r="K67" s="398"/>
      <c r="L67" s="398"/>
      <c r="M67" s="398"/>
      <c r="N67" s="398"/>
      <c r="O67" s="398"/>
      <c r="P67" s="398"/>
      <c r="Q67" s="398"/>
      <c r="R67" s="398"/>
      <c r="S67" s="476">
        <f>SUM(R68)</f>
        <v>97.5</v>
      </c>
      <c r="T67" s="477" t="str">
        <f>IF(C67="GIDUR JP",VLOOKUP(D67,GIDUR!A:D,3,FALSE),IF(C67="DER PB",VLOOKUP('M.Cálc.Quant.'!D67,DER!A:D,3,FALSE),IF(C67="COMPOSIÇÃO",VLOOKUP(D67,Composição!B:J,6,FALSE),IF(E67="COMPOSIÇÃO",VLOOKUP(D67,'Sinapi_Comp-06.2023'!G:I,3,FALSE),VLOOKUP(D67,'Sinapi_Insum-06.2023'!A:C,3,FALSE)))))</f>
        <v>KG</v>
      </c>
      <c r="U67" s="83"/>
      <c r="V67" s="267">
        <v>495.5</v>
      </c>
      <c r="X67" s="268"/>
    </row>
    <row r="68" spans="2:24" ht="30">
      <c r="B68" s="267" t="str">
        <f t="shared" si="12"/>
        <v>1.3.1.6.1</v>
      </c>
      <c r="F68" s="507" t="str">
        <f>CONCATENATE(F67,".1")</f>
        <v>1.3.1.6.1</v>
      </c>
      <c r="G68" s="473" t="str">
        <f t="shared" si="0"/>
        <v>1.3.1.6.1</v>
      </c>
      <c r="H68" s="520" t="s">
        <v>4081</v>
      </c>
      <c r="I68" s="351" t="s">
        <v>4038</v>
      </c>
      <c r="J68" s="310">
        <v>1</v>
      </c>
      <c r="K68" s="310">
        <v>97.5</v>
      </c>
      <c r="L68" s="310"/>
      <c r="M68" s="310"/>
      <c r="N68" s="310"/>
      <c r="O68" s="310"/>
      <c r="P68" s="310"/>
      <c r="Q68" s="347">
        <f>IF(SUM(K68:L68)=0,1,IF(L68&lt;&gt;0,SUM(K68:L68)/2,K68))*IF(SUM(M68:N68)=0,1,IF(N68&lt;&gt;0,SUM(M68:N68)/2,M68))*IF(SUM(O68:P68)=0,1,IF(P68&lt;&gt;0,SUM(O68:P68)/2,O68))</f>
        <v>97.5</v>
      </c>
      <c r="R68" s="347">
        <f>ROUND(J68*Q68,2)</f>
        <v>97.5</v>
      </c>
      <c r="S68" s="310"/>
      <c r="T68" s="474"/>
      <c r="U68" s="83"/>
      <c r="X68" s="268"/>
    </row>
    <row r="69" spans="2:24" ht="30">
      <c r="B69" s="267" t="str">
        <f t="shared" si="12"/>
        <v>1.3.1.7</v>
      </c>
      <c r="C69" s="290" t="s">
        <v>101</v>
      </c>
      <c r="D69" s="290">
        <v>96545</v>
      </c>
      <c r="E69" s="290" t="s">
        <v>88</v>
      </c>
      <c r="F69" s="290" t="s">
        <v>3949</v>
      </c>
      <c r="G69" s="478" t="str">
        <f t="shared" si="0"/>
        <v>1.3.1.7</v>
      </c>
      <c r="H69" s="519" t="str">
        <f>IF(C69="GIDUR JP",VLOOKUP(D69,GIDUR!A:D,2,FALSE),IF(C69="DER PB",VLOOKUP('M.Cálc.Quant.'!D69,DER!A:D,2,FALSE),IF(C69="COMPOSIÇÃO",VLOOKUP(D69,Composição!B:J,2,FALSE),IF(E69="COMPOSIÇÃO",VLOOKUP(D69,'Sinapi_Comp-06.2023'!G:H,2,FALSE),VLOOKUP(D69,'Sinapi_Insum-06.2023'!A:B,2,FALSE)))))</f>
        <v>ARMAÇÃO DE BLOCO UTILIZANDO AÇO CA-50 DE 8 MM - MONTAGEM. AF_01/2024</v>
      </c>
      <c r="I69" s="479"/>
      <c r="J69" s="398"/>
      <c r="K69" s="398"/>
      <c r="L69" s="398"/>
      <c r="M69" s="398"/>
      <c r="N69" s="398"/>
      <c r="O69" s="398"/>
      <c r="P69" s="398"/>
      <c r="Q69" s="398"/>
      <c r="R69" s="398"/>
      <c r="S69" s="480">
        <f>SUM(R70:R71)</f>
        <v>394.6</v>
      </c>
      <c r="T69" s="477" t="str">
        <f>IF(C69="GIDUR JP",VLOOKUP(D69,GIDUR!A:D,3,FALSE),IF(C69="DER PB",VLOOKUP('M.Cálc.Quant.'!D69,DER!A:D,3,FALSE),IF(C69="COMPOSIÇÃO",VLOOKUP(D69,Composição!B:J,6,FALSE),IF(E69="COMPOSIÇÃO",VLOOKUP(D69,'Sinapi_Comp-06.2023'!G:I,3,FALSE),VLOOKUP(D69,'Sinapi_Insum-06.2023'!A:C,3,FALSE)))))</f>
        <v>KG</v>
      </c>
      <c r="U69" s="83"/>
      <c r="V69" s="267">
        <v>41.2</v>
      </c>
      <c r="X69" s="268"/>
    </row>
    <row r="70" spans="2:24" ht="30">
      <c r="B70" s="267" t="str">
        <f t="shared" si="12"/>
        <v>1.3.1.7.1</v>
      </c>
      <c r="F70" s="507" t="str">
        <f>CONCATENATE(F69,".1")</f>
        <v>1.3.1.7.1</v>
      </c>
      <c r="G70" s="473" t="str">
        <f t="shared" si="0"/>
        <v>1.3.1.7.1</v>
      </c>
      <c r="H70" s="520" t="s">
        <v>4081</v>
      </c>
      <c r="I70" s="351" t="s">
        <v>4038</v>
      </c>
      <c r="J70" s="310">
        <v>1</v>
      </c>
      <c r="K70" s="310">
        <v>275.5</v>
      </c>
      <c r="L70" s="310"/>
      <c r="M70" s="310"/>
      <c r="N70" s="310"/>
      <c r="O70" s="310"/>
      <c r="P70" s="310"/>
      <c r="Q70" s="347">
        <f>IF(SUM(K70:L70)=0,1,IF(L70&lt;&gt;0,SUM(K70:L70)/2,K70))*IF(SUM(M70:N70)=0,1,IF(N70&lt;&gt;0,SUM(M70:N70)/2,M70))*IF(SUM(O70:P70)=0,1,IF(P70&lt;&gt;0,SUM(O70:P70)/2,O70))</f>
        <v>275.5</v>
      </c>
      <c r="R70" s="347">
        <f>ROUND(J70*Q70,2)</f>
        <v>275.5</v>
      </c>
      <c r="S70" s="310"/>
      <c r="T70" s="474"/>
      <c r="U70" s="83"/>
      <c r="X70" s="268"/>
    </row>
    <row r="71" spans="2:24" ht="30">
      <c r="B71" s="267" t="str">
        <f t="shared" ref="B71" si="20">G71</f>
        <v>1.3.1.7.2</v>
      </c>
      <c r="F71" s="507" t="str">
        <f>CONCATENATE(F69,".2")</f>
        <v>1.3.1.7.2</v>
      </c>
      <c r="G71" s="473" t="str">
        <f t="shared" ref="G71" si="21">F71</f>
        <v>1.3.1.7.2</v>
      </c>
      <c r="H71" s="520" t="s">
        <v>4080</v>
      </c>
      <c r="I71" s="351" t="s">
        <v>4038</v>
      </c>
      <c r="J71" s="310">
        <v>1</v>
      </c>
      <c r="K71" s="310">
        <v>119.1</v>
      </c>
      <c r="L71" s="310"/>
      <c r="M71" s="310"/>
      <c r="N71" s="310"/>
      <c r="O71" s="310"/>
      <c r="P71" s="310"/>
      <c r="Q71" s="347">
        <f>IF(SUM(K71:L71)=0,1,IF(L71&lt;&gt;0,SUM(K71:L71)/2,K71))*IF(SUM(M71:N71)=0,1,IF(N71&lt;&gt;0,SUM(M71:N71)/2,M71))*IF(SUM(O71:P71)=0,1,IF(P71&lt;&gt;0,SUM(O71:P71)/2,O71))</f>
        <v>119.1</v>
      </c>
      <c r="R71" s="347">
        <f>ROUND(J71*Q71,2)</f>
        <v>119.1</v>
      </c>
      <c r="S71" s="310"/>
      <c r="T71" s="474"/>
      <c r="U71" s="83"/>
      <c r="X71" s="268"/>
    </row>
    <row r="72" spans="2:24" ht="30">
      <c r="B72" s="267" t="str">
        <f t="shared" si="12"/>
        <v>1.3.1.8</v>
      </c>
      <c r="C72" s="290" t="s">
        <v>101</v>
      </c>
      <c r="D72" s="290">
        <v>96546</v>
      </c>
      <c r="E72" s="290" t="s">
        <v>88</v>
      </c>
      <c r="F72" s="290" t="s">
        <v>3950</v>
      </c>
      <c r="G72" s="478" t="str">
        <f t="shared" si="0"/>
        <v>1.3.1.8</v>
      </c>
      <c r="H72" s="519" t="str">
        <f>IF(C72="GIDUR JP",VLOOKUP(D72,GIDUR!A:D,2,FALSE),IF(C72="DER PB",VLOOKUP('M.Cálc.Quant.'!D72,DER!A:D,2,FALSE),IF(C72="COMPOSIÇÃO",VLOOKUP(D72,Composição!B:J,2,FALSE),IF(E72="COMPOSIÇÃO",VLOOKUP(D72,'Sinapi_Comp-06.2023'!G:H,2,FALSE),VLOOKUP(D72,'Sinapi_Insum-06.2023'!A:B,2,FALSE)))))</f>
        <v>ARMAÇÃO DE BLOCO UTILIZANDO AÇO CA-50 DE 10 MM - MONTAGEM. AF_01/2024</v>
      </c>
      <c r="I72" s="479"/>
      <c r="J72" s="398"/>
      <c r="K72" s="398"/>
      <c r="L72" s="398"/>
      <c r="M72" s="398"/>
      <c r="N72" s="398"/>
      <c r="O72" s="398"/>
      <c r="P72" s="398"/>
      <c r="Q72" s="398"/>
      <c r="R72" s="398"/>
      <c r="S72" s="480">
        <f>SUM(R73:R74)</f>
        <v>335.6</v>
      </c>
      <c r="T72" s="477" t="str">
        <f>IF(C72="GIDUR JP",VLOOKUP(D72,GIDUR!A:D,3,FALSE),IF(C72="DER PB",VLOOKUP('M.Cálc.Quant.'!D72,DER!A:D,3,FALSE),IF(C72="COMPOSIÇÃO",VLOOKUP(D72,Composição!B:J,6,FALSE),IF(E72="COMPOSIÇÃO",VLOOKUP(D72,'Sinapi_Comp-06.2023'!G:I,3,FALSE),VLOOKUP(D72,'Sinapi_Insum-06.2023'!A:C,3,FALSE)))))</f>
        <v>KG</v>
      </c>
      <c r="U72" s="83"/>
      <c r="V72" s="267">
        <v>66</v>
      </c>
      <c r="X72" s="268"/>
    </row>
    <row r="73" spans="2:24" ht="30">
      <c r="B73" s="267" t="str">
        <f t="shared" si="12"/>
        <v>1.3.1.8.1</v>
      </c>
      <c r="F73" s="507" t="str">
        <f>CONCATENATE(F72,".1")</f>
        <v>1.3.1.8.1</v>
      </c>
      <c r="G73" s="473" t="str">
        <f t="shared" si="0"/>
        <v>1.3.1.8.1</v>
      </c>
      <c r="H73" s="520" t="s">
        <v>4081</v>
      </c>
      <c r="I73" s="351" t="s">
        <v>4038</v>
      </c>
      <c r="J73" s="310">
        <v>1</v>
      </c>
      <c r="K73" s="310">
        <v>123.2</v>
      </c>
      <c r="L73" s="310"/>
      <c r="M73" s="310"/>
      <c r="N73" s="310"/>
      <c r="O73" s="310"/>
      <c r="P73" s="310"/>
      <c r="Q73" s="347">
        <f>IF(SUM(K73:L73)=0,1,IF(L73&lt;&gt;0,SUM(K73:L73)/2,K73))*IF(SUM(M73:N73)=0,1,IF(N73&lt;&gt;0,SUM(M73:N73)/2,M73))*IF(SUM(O73:P73)=0,1,IF(P73&lt;&gt;0,SUM(O73:P73)/2,O73))</f>
        <v>123.2</v>
      </c>
      <c r="R73" s="347">
        <f>ROUND(J73*Q73,2)</f>
        <v>123.2</v>
      </c>
      <c r="S73" s="310"/>
      <c r="T73" s="474"/>
      <c r="U73" s="83"/>
      <c r="X73" s="268"/>
    </row>
    <row r="74" spans="2:24">
      <c r="B74" s="267" t="str">
        <f t="shared" ref="B74" si="22">G74</f>
        <v>1.3.1.8.2</v>
      </c>
      <c r="F74" s="507" t="str">
        <f>CONCATENATE(F72,".2")</f>
        <v>1.3.1.8.2</v>
      </c>
      <c r="G74" s="473" t="str">
        <f t="shared" ref="G74" si="23">F74</f>
        <v>1.3.1.8.2</v>
      </c>
      <c r="H74" s="520" t="s">
        <v>4080</v>
      </c>
      <c r="I74" s="351"/>
      <c r="J74" s="310">
        <v>1</v>
      </c>
      <c r="K74" s="310">
        <v>212.4</v>
      </c>
      <c r="L74" s="310"/>
      <c r="M74" s="310"/>
      <c r="N74" s="310"/>
      <c r="O74" s="310"/>
      <c r="P74" s="310"/>
      <c r="Q74" s="347">
        <f>IF(SUM(K74:L74)=0,1,IF(L74&lt;&gt;0,SUM(K74:L74)/2,K74))*IF(SUM(M74:N74)=0,1,IF(N74&lt;&gt;0,SUM(M74:N74)/2,M74))*IF(SUM(O74:P74)=0,1,IF(P74&lt;&gt;0,SUM(O74:P74)/2,O74))</f>
        <v>212.4</v>
      </c>
      <c r="R74" s="347">
        <f>ROUND(J74*Q74,2)</f>
        <v>212.4</v>
      </c>
      <c r="S74" s="310"/>
      <c r="T74" s="474"/>
      <c r="U74" s="83"/>
      <c r="X74" s="268"/>
    </row>
    <row r="75" spans="2:24" ht="60">
      <c r="B75" s="267" t="str">
        <f t="shared" ref="B75:B77" si="24">G75</f>
        <v>1.3.1.9</v>
      </c>
      <c r="C75" s="290" t="s">
        <v>101</v>
      </c>
      <c r="D75" s="290">
        <v>104920</v>
      </c>
      <c r="E75" s="290" t="s">
        <v>88</v>
      </c>
      <c r="F75" s="84" t="s">
        <v>3951</v>
      </c>
      <c r="G75" s="478" t="str">
        <f t="shared" ref="G75:G77" si="25">F75</f>
        <v>1.3.1.9</v>
      </c>
      <c r="H75" s="519" t="str">
        <f>IF(C75="GIDUR JP",VLOOKUP(D75,GIDUR!A:D,2,FALSE),IF(C75="DER PB",VLOOKUP('M.Cálc.Quant.'!D75,DER!A:D,2,FALSE),IF(C75="COMPOSIÇÃO",VLOOKUP(D75,Composição!B:J,2,FALSE),IF(E75="COMPOSIÇÃO",VLOOKUP(D75,'Sinapi_Comp-06.2023'!G:H,2,FALSE),VLOOKUP(D75,'Sinapi_Insum-06.2023'!A:B,2,FALSE)))))</f>
        <v>ARMAÇÃO DE BLOCO, SAPATA ISOLADA, VIGA BALDRAME E SAPATA CORRIDA UTILIZANDO AÇO CA-50 DE 12,5 MM - MONTAGEM. AF_01/2024</v>
      </c>
      <c r="I75" s="479"/>
      <c r="J75" s="398"/>
      <c r="K75" s="398"/>
      <c r="L75" s="398"/>
      <c r="M75" s="398"/>
      <c r="N75" s="398"/>
      <c r="O75" s="398"/>
      <c r="P75" s="398"/>
      <c r="Q75" s="398"/>
      <c r="R75" s="398"/>
      <c r="S75" s="476">
        <f>SUM(R76)</f>
        <v>169.9</v>
      </c>
      <c r="T75" s="477" t="str">
        <f>IF(C75="GIDUR JP",VLOOKUP(D75,GIDUR!A:D,3,FALSE),IF(C75="DER PB",VLOOKUP('M.Cálc.Quant.'!D75,DER!A:D,3,FALSE),IF(C75="COMPOSIÇÃO",VLOOKUP(D75,Composição!B:J,6,FALSE),IF(E75="COMPOSIÇÃO",VLOOKUP(D75,'Sinapi_Comp-06.2023'!G:I,3,FALSE),VLOOKUP(D75,'Sinapi_Insum-06.2023'!A:C,3,FALSE)))))</f>
        <v>KG</v>
      </c>
      <c r="U75" s="83"/>
      <c r="X75" s="268"/>
    </row>
    <row r="76" spans="2:24" ht="30">
      <c r="B76" s="267" t="str">
        <f t="shared" si="24"/>
        <v>1.3.1.9.1</v>
      </c>
      <c r="F76" s="507" t="str">
        <f>CONCATENATE(F75,".1")</f>
        <v>1.3.1.9.1</v>
      </c>
      <c r="G76" s="473" t="str">
        <f t="shared" si="25"/>
        <v>1.3.1.9.1</v>
      </c>
      <c r="H76" s="520" t="s">
        <v>4081</v>
      </c>
      <c r="I76" s="351" t="s">
        <v>4038</v>
      </c>
      <c r="J76" s="310">
        <v>1</v>
      </c>
      <c r="K76" s="310">
        <v>169.9</v>
      </c>
      <c r="L76" s="310"/>
      <c r="M76" s="310"/>
      <c r="N76" s="310"/>
      <c r="O76" s="310"/>
      <c r="P76" s="310"/>
      <c r="Q76" s="347">
        <f>IF(SUM(K76:L76)=0,1,IF(L76&lt;&gt;0,SUM(K76:L76)/2,K76))*IF(SUM(M76:N76)=0,1,IF(N76&lt;&gt;0,SUM(M76:N76)/2,M76))*IF(SUM(O76:P76)=0,1,IF(P76&lt;&gt;0,SUM(O76:P76)/2,O76))</f>
        <v>169.9</v>
      </c>
      <c r="R76" s="347">
        <f>ROUND(J76*Q76,2)</f>
        <v>169.9</v>
      </c>
      <c r="S76" s="310"/>
      <c r="T76" s="474"/>
      <c r="U76" s="83"/>
      <c r="X76" s="268"/>
    </row>
    <row r="77" spans="2:24">
      <c r="B77" s="267" t="str">
        <f t="shared" si="24"/>
        <v>1.3.1.9.2</v>
      </c>
      <c r="F77" s="507" t="str">
        <f>CONCATENATE(F75,".2")</f>
        <v>1.3.1.9.2</v>
      </c>
      <c r="G77" s="473" t="str">
        <f t="shared" si="25"/>
        <v>1.3.1.9.2</v>
      </c>
      <c r="H77" s="520" t="s">
        <v>4080</v>
      </c>
      <c r="I77" s="351"/>
      <c r="J77" s="310"/>
      <c r="K77" s="310"/>
      <c r="L77" s="310"/>
      <c r="M77" s="310"/>
      <c r="N77" s="310"/>
      <c r="O77" s="310"/>
      <c r="P77" s="310"/>
      <c r="Q77" s="347"/>
      <c r="R77" s="347"/>
      <c r="S77" s="310"/>
      <c r="T77" s="474"/>
      <c r="U77" s="83"/>
      <c r="X77" s="268"/>
    </row>
    <row r="78" spans="2:24" ht="30">
      <c r="B78" s="267" t="str">
        <f t="shared" si="12"/>
        <v>1.3.1.10</v>
      </c>
      <c r="C78" s="290" t="s">
        <v>101</v>
      </c>
      <c r="D78" s="290">
        <v>96543</v>
      </c>
      <c r="E78" s="290" t="s">
        <v>88</v>
      </c>
      <c r="F78" s="84" t="s">
        <v>3952</v>
      </c>
      <c r="G78" s="478" t="str">
        <f t="shared" si="0"/>
        <v>1.3.1.10</v>
      </c>
      <c r="H78" s="519" t="str">
        <f>IF(C78="GIDUR JP",VLOOKUP(D78,GIDUR!A:D,2,FALSE),IF(C78="DER PB",VLOOKUP('M.Cálc.Quant.'!D78,DER!A:D,2,FALSE),IF(C78="COMPOSIÇÃO",VLOOKUP(D78,Composição!B:J,2,FALSE),IF(E78="COMPOSIÇÃO",VLOOKUP(D78,'Sinapi_Comp-06.2023'!G:H,2,FALSE),VLOOKUP(D78,'Sinapi_Insum-06.2023'!A:B,2,FALSE)))))</f>
        <v>ARMAÇÃO DE BLOCO UTILIZANDO AÇO CA-60 DE 5 MM - MONTAGEM. AF_01/2024</v>
      </c>
      <c r="I78" s="479"/>
      <c r="J78" s="398"/>
      <c r="K78" s="398"/>
      <c r="L78" s="398"/>
      <c r="M78" s="398"/>
      <c r="N78" s="398"/>
      <c r="O78" s="398"/>
      <c r="P78" s="398"/>
      <c r="Q78" s="398"/>
      <c r="R78" s="398"/>
      <c r="S78" s="480">
        <f>SUM(R79:R80)</f>
        <v>182.3</v>
      </c>
      <c r="T78" s="477" t="str">
        <f>IF(C78="GIDUR JP",VLOOKUP(D78,GIDUR!A:D,3,FALSE),IF(C78="DER PB",VLOOKUP('M.Cálc.Quant.'!D78,DER!A:D,3,FALSE),IF(C78="COMPOSIÇÃO",VLOOKUP(D78,Composição!B:J,6,FALSE),IF(E78="COMPOSIÇÃO",VLOOKUP(D78,'Sinapi_Comp-06.2023'!G:I,3,FALSE),VLOOKUP(D78,'Sinapi_Insum-06.2023'!A:C,3,FALSE)))))</f>
        <v>KG</v>
      </c>
      <c r="U78" s="83"/>
      <c r="V78" s="267">
        <v>78</v>
      </c>
      <c r="X78" s="268"/>
    </row>
    <row r="79" spans="2:24" ht="30">
      <c r="B79" s="267" t="str">
        <f t="shared" si="12"/>
        <v>1.3.1.10.1</v>
      </c>
      <c r="F79" s="507" t="str">
        <f>CONCATENATE(F78,".1")</f>
        <v>1.3.1.10.1</v>
      </c>
      <c r="G79" s="473" t="str">
        <f t="shared" si="0"/>
        <v>1.3.1.10.1</v>
      </c>
      <c r="H79" s="520" t="s">
        <v>4081</v>
      </c>
      <c r="I79" s="351" t="s">
        <v>4038</v>
      </c>
      <c r="J79" s="310">
        <v>1</v>
      </c>
      <c r="K79" s="310">
        <v>61.7</v>
      </c>
      <c r="L79" s="310"/>
      <c r="M79" s="310"/>
      <c r="N79" s="310"/>
      <c r="O79" s="310"/>
      <c r="P79" s="310"/>
      <c r="Q79" s="347">
        <f>IF(SUM(K79:L79)=0,1,IF(L79&lt;&gt;0,SUM(K79:L79)/2,K79))*IF(SUM(M79:N79)=0,1,IF(N79&lt;&gt;0,SUM(M79:N79)/2,M79))*IF(SUM(O79:P79)=0,1,IF(P79&lt;&gt;0,SUM(O79:P79)/2,O79))</f>
        <v>61.7</v>
      </c>
      <c r="R79" s="347">
        <f>ROUND(J79*Q79,2)</f>
        <v>61.7</v>
      </c>
      <c r="S79" s="310"/>
      <c r="T79" s="474"/>
      <c r="U79" s="83"/>
      <c r="X79" s="268"/>
    </row>
    <row r="80" spans="2:24">
      <c r="B80" s="267" t="str">
        <f t="shared" ref="B80" si="26">G80</f>
        <v>1.3.1.10.2</v>
      </c>
      <c r="F80" s="507" t="str">
        <f>CONCATENATE(F78,".2")</f>
        <v>1.3.1.10.2</v>
      </c>
      <c r="G80" s="473" t="str">
        <f t="shared" ref="G80" si="27">F80</f>
        <v>1.3.1.10.2</v>
      </c>
      <c r="H80" s="520" t="s">
        <v>4079</v>
      </c>
      <c r="I80" s="351"/>
      <c r="J80" s="310">
        <v>1</v>
      </c>
      <c r="K80" s="310">
        <v>120.6</v>
      </c>
      <c r="L80" s="310"/>
      <c r="M80" s="310"/>
      <c r="N80" s="310"/>
      <c r="O80" s="310"/>
      <c r="P80" s="310"/>
      <c r="Q80" s="347">
        <f>IF(SUM(K80:L80)=0,1,IF(L80&lt;&gt;0,SUM(K80:L80)/2,K80))*IF(SUM(M80:N80)=0,1,IF(N80&lt;&gt;0,SUM(M80:N80)/2,M80))*IF(SUM(O80:P80)=0,1,IF(P80&lt;&gt;0,SUM(O80:P80)/2,O80))</f>
        <v>120.6</v>
      </c>
      <c r="R80" s="347">
        <f>ROUND(J80*Q80,2)</f>
        <v>120.6</v>
      </c>
      <c r="S80" s="310"/>
      <c r="T80" s="474"/>
      <c r="U80" s="83"/>
      <c r="X80" s="268"/>
    </row>
    <row r="81" spans="1:34" ht="60">
      <c r="B81" s="267" t="str">
        <f t="shared" si="12"/>
        <v>1.3.1.11</v>
      </c>
      <c r="C81" s="290" t="s">
        <v>101</v>
      </c>
      <c r="D81" s="290">
        <v>94965</v>
      </c>
      <c r="E81" s="290" t="s">
        <v>88</v>
      </c>
      <c r="F81" s="84" t="s">
        <v>3953</v>
      </c>
      <c r="G81" s="478" t="str">
        <f t="shared" si="0"/>
        <v>1.3.1.11</v>
      </c>
      <c r="H81" s="519" t="str">
        <f>IF(C81="GIDUR JP",VLOOKUP(D81,GIDUR!A:D,2,FALSE),IF(C81="DER PB",VLOOKUP('M.Cálc.Quant.'!D81,DER!A:D,2,FALSE),IF(C81="COMPOSIÇÃO",VLOOKUP(D81,Composição!B:J,2,FALSE),IF(E81="COMPOSIÇÃO",VLOOKUP(D81,'Sinapi_Comp-06.2023'!G:H,2,FALSE),VLOOKUP(D81,'Sinapi_Insum-06.2023'!A:B,2,FALSE)))))</f>
        <v>CONCRETO FCK = 25MPA, TRAÇO 1:2,3:2,7 (EM MASSA SECA DE CIMENTO/ AREIA MÉDIA/ BRITA 1) - PREPARO MECÂNICO COM BETONEIRA 400 L. AF_05/2021</v>
      </c>
      <c r="I81" s="479"/>
      <c r="J81" s="398"/>
      <c r="K81" s="398"/>
      <c r="L81" s="398"/>
      <c r="M81" s="398"/>
      <c r="N81" s="398"/>
      <c r="O81" s="398"/>
      <c r="P81" s="398"/>
      <c r="Q81" s="398"/>
      <c r="R81" s="398"/>
      <c r="S81" s="480">
        <f>SUM(R82:R83)</f>
        <v>11.04</v>
      </c>
      <c r="T81" s="477" t="str">
        <f>IF(C81="GIDUR JP",VLOOKUP(D81,GIDUR!A:D,3,FALSE),IF(C81="DER PB",VLOOKUP('M.Cálc.Quant.'!D81,DER!A:D,3,FALSE),IF(C81="COMPOSIÇÃO",VLOOKUP(D81,Composição!B:J,6,FALSE),IF(E81="COMPOSIÇÃO",VLOOKUP(D81,'Sinapi_Comp-06.2023'!G:I,3,FALSE),VLOOKUP(D81,'Sinapi_Insum-06.2023'!A:C,3,FALSE)))))</f>
        <v>M3</v>
      </c>
      <c r="U81" s="83"/>
      <c r="V81" s="267">
        <v>12.74</v>
      </c>
      <c r="X81" s="268"/>
    </row>
    <row r="82" spans="1:34">
      <c r="A82" s="471">
        <v>4</v>
      </c>
      <c r="B82" s="472" t="str">
        <f t="shared" ref="B82:B83" si="28">G82</f>
        <v>1.3.1.11.1</v>
      </c>
      <c r="C82" s="313"/>
      <c r="D82" s="313"/>
      <c r="E82" s="313"/>
      <c r="F82" s="507" t="str">
        <f>CONCATENATE(F81,".1")</f>
        <v>1.3.1.11.1</v>
      </c>
      <c r="G82" s="473" t="str">
        <f t="shared" ref="G82:G83" si="29">F82</f>
        <v>1.3.1.11.1</v>
      </c>
      <c r="H82" s="520" t="s">
        <v>7005</v>
      </c>
      <c r="I82" s="351"/>
      <c r="J82" s="310">
        <v>1</v>
      </c>
      <c r="K82" s="347">
        <v>2.38</v>
      </c>
      <c r="L82" s="310"/>
      <c r="M82" s="310"/>
      <c r="N82" s="310"/>
      <c r="O82" s="310"/>
      <c r="P82" s="310"/>
      <c r="Q82" s="347">
        <f>IF(SUM(K82:L82)=0,1,IF(L82&lt;&gt;0,SUM(K82:L82)/2,K82))*IF(SUM(M82:N82)=0,1,IF(N82&lt;&gt;0,SUM(M82:N82)/2,M82))*IF(SUM(O82:P82)=0,1,IF(P82&lt;&gt;0,SUM(O82:P82)/2,O82))</f>
        <v>2.38</v>
      </c>
      <c r="R82" s="347">
        <f>ROUND(J82*Q82,2)</f>
        <v>2.38</v>
      </c>
      <c r="S82" s="310"/>
      <c r="T82" s="474"/>
      <c r="U82" s="474"/>
      <c r="X82" s="268"/>
    </row>
    <row r="83" spans="1:34">
      <c r="A83" s="471">
        <v>4</v>
      </c>
      <c r="B83" s="472" t="str">
        <f t="shared" si="28"/>
        <v>1.3.1.11.2</v>
      </c>
      <c r="C83" s="313"/>
      <c r="D83" s="313"/>
      <c r="E83" s="313"/>
      <c r="F83" s="507" t="str">
        <f>CONCATENATE(F81,".2")</f>
        <v>1.3.1.11.2</v>
      </c>
      <c r="G83" s="473" t="str">
        <f t="shared" si="29"/>
        <v>1.3.1.11.2</v>
      </c>
      <c r="H83" s="520" t="s">
        <v>4080</v>
      </c>
      <c r="I83" s="351"/>
      <c r="J83" s="310">
        <v>1</v>
      </c>
      <c r="K83" s="347">
        <v>8.66</v>
      </c>
      <c r="L83" s="310"/>
      <c r="M83" s="310"/>
      <c r="N83" s="310"/>
      <c r="O83" s="310"/>
      <c r="P83" s="310"/>
      <c r="Q83" s="347">
        <f>IF(SUM(K83:L83)=0,1,IF(L83&lt;&gt;0,SUM(K83:L83)/2,K83))*IF(SUM(M83:N83)=0,1,IF(N83&lt;&gt;0,SUM(M83:N83)/2,M83))*IF(SUM(O83:P83)=0,1,IF(P83&lt;&gt;0,SUM(O83:P83)/2,O83))</f>
        <v>8.66</v>
      </c>
      <c r="R83" s="347">
        <f>ROUND(J83*Q83,2)</f>
        <v>8.66</v>
      </c>
      <c r="S83" s="310"/>
      <c r="T83" s="474"/>
      <c r="U83" s="474"/>
      <c r="X83" s="268"/>
    </row>
    <row r="84" spans="1:34" ht="45">
      <c r="A84" s="471">
        <v>4</v>
      </c>
      <c r="B84" s="267" t="str">
        <f t="shared" si="12"/>
        <v>1.3.1.12</v>
      </c>
      <c r="C84" s="290" t="s">
        <v>101</v>
      </c>
      <c r="D84" s="290">
        <v>103670</v>
      </c>
      <c r="E84" s="290" t="s">
        <v>88</v>
      </c>
      <c r="F84" s="84" t="s">
        <v>3954</v>
      </c>
      <c r="G84" s="478" t="str">
        <f t="shared" si="0"/>
        <v>1.3.1.12</v>
      </c>
      <c r="H84" s="519" t="str">
        <f>IF(C84="GIDUR JP",VLOOKUP(D84,GIDUR!A:D,2,FALSE),IF(C84="DER PB",VLOOKUP('M.Cálc.Quant.'!D84,DER!A:D,2,FALSE),IF(C84="COMPOSIÇÃO",VLOOKUP(D84,Composição!B:J,2,FALSE),IF(E84="COMPOSIÇÃO",VLOOKUP(D84,'Sinapi_Comp-06.2023'!G:H,2,FALSE),VLOOKUP(D84,'Sinapi_Insum-06.2023'!A:B,2,FALSE)))))</f>
        <v>LANÇAMENTO COM USO DE BALDES, ADENSAMENTO E ACABAMENTO DE CONCRETO EM ESTRUTURAS. AF_02/2022</v>
      </c>
      <c r="I84" s="479"/>
      <c r="J84" s="398"/>
      <c r="K84" s="398"/>
      <c r="L84" s="398"/>
      <c r="M84" s="398"/>
      <c r="N84" s="398"/>
      <c r="O84" s="398"/>
      <c r="P84" s="398"/>
      <c r="Q84" s="398"/>
      <c r="R84" s="398"/>
      <c r="S84" s="476">
        <f>SUM(R85)</f>
        <v>21.64</v>
      </c>
      <c r="T84" s="477" t="str">
        <f>IF(C84="GIDUR JP",VLOOKUP(D84,GIDUR!A:D,3,FALSE),IF(C84="DER PB",VLOOKUP('M.Cálc.Quant.'!D84,DER!A:D,3,FALSE),IF(C84="COMPOSIÇÃO",VLOOKUP(D84,Composição!B:J,6,FALSE),IF(E84="COMPOSIÇÃO",VLOOKUP(D84,'Sinapi_Comp-06.2023'!G:I,3,FALSE),VLOOKUP(D84,'Sinapi_Insum-06.2023'!A:C,3,FALSE)))))</f>
        <v>M3</v>
      </c>
      <c r="U84" s="83"/>
      <c r="V84" s="267">
        <v>12.74</v>
      </c>
      <c r="X84" s="268"/>
    </row>
    <row r="85" spans="1:34" ht="30">
      <c r="A85" s="471">
        <v>4</v>
      </c>
      <c r="B85" s="267" t="str">
        <f t="shared" si="12"/>
        <v>1.3.1.12.1</v>
      </c>
      <c r="F85" s="507" t="str">
        <f>CONCATENATE(F84,".1")</f>
        <v>1.3.1.12.1</v>
      </c>
      <c r="G85" s="473" t="str">
        <f t="shared" si="0"/>
        <v>1.3.1.12.1</v>
      </c>
      <c r="H85" s="520" t="str">
        <f>LEFT(H84,SEARCH(" ",H84)-1)</f>
        <v>LANÇAMENTO</v>
      </c>
      <c r="I85" s="351" t="s">
        <v>4038</v>
      </c>
      <c r="J85" s="310">
        <v>1</v>
      </c>
      <c r="K85" s="347">
        <f>S81+K89</f>
        <v>21.64</v>
      </c>
      <c r="L85" s="310"/>
      <c r="M85" s="310"/>
      <c r="N85" s="310"/>
      <c r="O85" s="310"/>
      <c r="P85" s="310"/>
      <c r="Q85" s="347">
        <f>IF(SUM(K85:L85)=0,1,IF(L85&lt;&gt;0,SUM(K85:L85)/2,K85))*IF(SUM(M85:N85)=0,1,IF(N85&lt;&gt;0,SUM(M85:N85)/2,M85))*IF(SUM(O85:P85)=0,1,IF(P85&lt;&gt;0,SUM(O85:P85)/2,O85))</f>
        <v>21.64</v>
      </c>
      <c r="R85" s="347">
        <f>ROUND(J85*Q85,2)</f>
        <v>21.64</v>
      </c>
      <c r="S85" s="310"/>
      <c r="T85" s="474"/>
      <c r="U85" s="83"/>
      <c r="X85" s="268"/>
    </row>
    <row r="86" spans="1:34" ht="60">
      <c r="A86" s="471">
        <v>4</v>
      </c>
      <c r="B86" s="267" t="str">
        <f t="shared" ref="B86:B87" si="30">G86</f>
        <v>1.3.1.13</v>
      </c>
      <c r="C86" s="84" t="s">
        <v>88</v>
      </c>
      <c r="D86" s="290">
        <f>Composição!B62</f>
        <v>11</v>
      </c>
      <c r="E86" s="290" t="s">
        <v>88</v>
      </c>
      <c r="F86" s="84" t="s">
        <v>4121</v>
      </c>
      <c r="G86" s="478" t="str">
        <f t="shared" ref="G86:G87" si="31">F86</f>
        <v>1.3.1.13</v>
      </c>
      <c r="H86" s="519" t="str">
        <f>IF(C86="GIDUR JP",VLOOKUP(D86,GIDUR!A:D,2,FALSE),IF(C86="DER PB",VLOOKUP('M.Cálc.Quant.'!D86,DER!A:D,2,FALSE),IF(C86="COMPOSIÇÃO",VLOOKUP(D86,Composição!B:J,2,FALSE),IF(E86="COMPOSIÇÃO",VLOOKUP(D86,'Sinapi_Comp-06.2023'!G:H,2,FALSE),VLOOKUP(D86,'Sinapi_Insum-06.2023'!A:B,2,FALSE)))))</f>
        <v>IMPERMEABILIZACAO DE ESTRUTURAS ENTERRADAS, COM TINTA ASFALTICA, DUAS DEMAOS.  [ADAPTADO SINAPI 74106/001]</v>
      </c>
      <c r="I86" s="479"/>
      <c r="J86" s="398"/>
      <c r="K86" s="398"/>
      <c r="L86" s="398"/>
      <c r="M86" s="398"/>
      <c r="N86" s="398"/>
      <c r="O86" s="398"/>
      <c r="P86" s="398"/>
      <c r="Q86" s="398"/>
      <c r="R86" s="398"/>
      <c r="S86" s="480">
        <f>SUM(R87)</f>
        <v>112.92</v>
      </c>
      <c r="T86" s="477" t="str">
        <f>IF(C86="GIDUR JP",VLOOKUP(D86,GIDUR!A:D,3,FALSE),IF(C86="DER PB",VLOOKUP('M.Cálc.Quant.'!D86,DER!A:D,3,FALSE),IF(C86="COMPOSIÇÃO",VLOOKUP(D86,Composição!B:J,6,FALSE),IF(E86="COMPOSIÇÃO",VLOOKUP(D86,'Sinapi_Comp-06.2023'!G:I,3,FALSE),VLOOKUP(D86,'Sinapi_Insum-06.2023'!A:C,3,FALSE)))))</f>
        <v>M2</v>
      </c>
      <c r="U86" s="83"/>
      <c r="X86" s="268"/>
    </row>
    <row r="87" spans="1:34">
      <c r="A87" s="471">
        <v>4</v>
      </c>
      <c r="B87" s="267" t="str">
        <f t="shared" si="30"/>
        <v>1.3.1.13.1</v>
      </c>
      <c r="F87" s="507" t="str">
        <f>CONCATENATE(F86,".1")</f>
        <v>1.3.1.13.1</v>
      </c>
      <c r="G87" s="473" t="str">
        <f t="shared" si="31"/>
        <v>1.3.1.13.1</v>
      </c>
      <c r="H87" s="520" t="str">
        <f>LEFT(H86,SEARCH(" ",H86)-1)</f>
        <v>IMPERMEABILIZACAO</v>
      </c>
      <c r="I87" s="351"/>
      <c r="J87" s="310">
        <v>1</v>
      </c>
      <c r="K87" s="347">
        <f>27.3+27.3+19.75+19.75</f>
        <v>94.1</v>
      </c>
      <c r="L87" s="310"/>
      <c r="M87" s="310">
        <v>1.2</v>
      </c>
      <c r="N87" s="310"/>
      <c r="O87" s="310"/>
      <c r="P87" s="310"/>
      <c r="Q87" s="347">
        <f>IF(SUM(K87:L87)=0,1,IF(L87&lt;&gt;0,SUM(K87:L87)/2,K87))*IF(SUM(M87:N87)=0,1,IF(N87&lt;&gt;0,SUM(M87:N87)/2,M87))*IF(SUM(O87:P87)=0,1,IF(P87&lt;&gt;0,SUM(O87:P87)/2,O87))</f>
        <v>112.92</v>
      </c>
      <c r="R87" s="347">
        <f>ROUND(J87*Q87,2)</f>
        <v>112.92</v>
      </c>
      <c r="S87" s="310"/>
      <c r="T87" s="474"/>
      <c r="U87" s="83"/>
      <c r="X87" s="268"/>
    </row>
    <row r="88" spans="1:34" ht="61.5" customHeight="1">
      <c r="A88" s="471">
        <v>4</v>
      </c>
      <c r="B88" s="267" t="str">
        <f t="shared" ref="B88:B89" si="32">G88</f>
        <v>1.3.1.14</v>
      </c>
      <c r="C88" s="290" t="s">
        <v>101</v>
      </c>
      <c r="D88" s="290">
        <v>94966</v>
      </c>
      <c r="E88" s="290" t="s">
        <v>88</v>
      </c>
      <c r="F88" s="84" t="s">
        <v>7006</v>
      </c>
      <c r="G88" s="478" t="str">
        <f t="shared" ref="G88:G89" si="33">F88</f>
        <v>1.3.1.14</v>
      </c>
      <c r="H88" s="519" t="str">
        <f>IF(C88="GIDUR JP",VLOOKUP(D88,GIDUR!A:D,2,FALSE),IF(C88="DER PB",VLOOKUP('M.Cálc.Quant.'!D88,DER!A:D,2,FALSE),IF(C88="COMPOSIÇÃO",VLOOKUP(D88,Composição!B:J,2,FALSE),IF(E88="COMPOSIÇÃO",VLOOKUP(D88,'Sinapi_Comp-06.2023'!G:H,2,FALSE),VLOOKUP(D88,'Sinapi_Insum-06.2023'!A:B,2,FALSE)))))</f>
        <v>CONCRETO FCK = 30MPA, TRAÇO 1:2,1:2,5 (EM MASSA SECA DE CIMENTO/ AREIA MÉDIA/ BRITA 1) - PREPARO MECÂNICO COM BETONEIRA 400 L. AF_05/2021</v>
      </c>
      <c r="I88" s="479"/>
      <c r="J88" s="398"/>
      <c r="K88" s="398"/>
      <c r="L88" s="398"/>
      <c r="M88" s="398"/>
      <c r="N88" s="398"/>
      <c r="O88" s="398"/>
      <c r="P88" s="398"/>
      <c r="Q88" s="398"/>
      <c r="R88" s="398"/>
      <c r="S88" s="480">
        <f>SUM(R89)</f>
        <v>10.6</v>
      </c>
      <c r="T88" s="477" t="str">
        <f>IF(C88="GIDUR JP",VLOOKUP(D88,GIDUR!A:D,3,FALSE),IF(C88="DER PB",VLOOKUP('M.Cálc.Quant.'!D88,DER!A:D,3,FALSE),IF(C88="COMPOSIÇÃO",VLOOKUP(D88,Composição!B:J,6,FALSE),IF(E88="COMPOSIÇÃO",VLOOKUP(D88,'Sinapi_Comp-06.2023'!G:I,3,FALSE),VLOOKUP(D88,'Sinapi_Insum-06.2023'!A:C,3,FALSE)))))</f>
        <v>M3</v>
      </c>
      <c r="U88" s="83"/>
      <c r="X88" s="268"/>
    </row>
    <row r="89" spans="1:34">
      <c r="A89" s="471">
        <v>4</v>
      </c>
      <c r="B89" s="267" t="str">
        <f t="shared" si="32"/>
        <v>1.3.1.14.1</v>
      </c>
      <c r="F89" s="507" t="str">
        <f>CONCATENATE(F88,".1")</f>
        <v>1.3.1.14.1</v>
      </c>
      <c r="G89" s="473" t="str">
        <f t="shared" si="33"/>
        <v>1.3.1.14.1</v>
      </c>
      <c r="H89" s="520" t="s">
        <v>7005</v>
      </c>
      <c r="I89" s="351"/>
      <c r="J89" s="310">
        <v>1</v>
      </c>
      <c r="K89" s="347">
        <v>10.6</v>
      </c>
      <c r="L89" s="310"/>
      <c r="M89" s="310"/>
      <c r="N89" s="310"/>
      <c r="O89" s="310"/>
      <c r="P89" s="310"/>
      <c r="Q89" s="347">
        <f>IF(SUM(K89:L89)=0,1,IF(L89&lt;&gt;0,SUM(K89:L89)/2,K89))*IF(SUM(M89:N89)=0,1,IF(N89&lt;&gt;0,SUM(M89:N89)/2,M89))*IF(SUM(O89:P89)=0,1,IF(P89&lt;&gt;0,SUM(O89:P89)/2,O89))</f>
        <v>10.6</v>
      </c>
      <c r="R89" s="347">
        <f>ROUND(J89*Q89,2)</f>
        <v>10.6</v>
      </c>
      <c r="S89" s="310"/>
      <c r="T89" s="474"/>
      <c r="U89" s="83"/>
      <c r="X89" s="268"/>
    </row>
    <row r="90" spans="1:34" ht="30" outlineLevel="1">
      <c r="A90" s="471">
        <v>4</v>
      </c>
      <c r="B90" s="267" t="str">
        <f t="shared" si="12"/>
        <v>1.4</v>
      </c>
      <c r="E90" s="290" t="e">
        <v>#N/A</v>
      </c>
      <c r="F90" s="304" t="s">
        <v>3955</v>
      </c>
      <c r="G90" s="291" t="str">
        <f t="shared" si="0"/>
        <v>1.4</v>
      </c>
      <c r="H90" s="511" t="s">
        <v>4029</v>
      </c>
      <c r="I90" s="292"/>
      <c r="J90" s="353"/>
      <c r="K90" s="292"/>
      <c r="L90" s="292"/>
      <c r="M90" s="292"/>
      <c r="N90" s="292"/>
      <c r="O90" s="292"/>
      <c r="P90" s="292"/>
      <c r="Q90" s="292"/>
      <c r="R90" s="292"/>
      <c r="S90" s="292"/>
      <c r="T90" s="293"/>
      <c r="U90" s="83"/>
      <c r="V90" s="268"/>
      <c r="W90" s="268"/>
      <c r="X90" s="268"/>
      <c r="Y90" s="268"/>
      <c r="Z90" s="268"/>
      <c r="AA90" s="268"/>
      <c r="AB90" s="268"/>
      <c r="AC90" s="268"/>
      <c r="AD90" s="268"/>
      <c r="AE90" s="268"/>
      <c r="AF90" s="268"/>
      <c r="AG90" s="268"/>
      <c r="AH90" s="268"/>
    </row>
    <row r="91" spans="1:34" ht="30">
      <c r="A91" s="471">
        <v>4</v>
      </c>
      <c r="B91" s="267" t="str">
        <f t="shared" si="12"/>
        <v>1.4.1</v>
      </c>
      <c r="E91" s="290" t="e">
        <v>#N/A</v>
      </c>
      <c r="F91" s="290" t="s">
        <v>3956</v>
      </c>
      <c r="G91" s="311" t="str">
        <f t="shared" si="0"/>
        <v>1.4.1</v>
      </c>
      <c r="H91" s="513" t="s">
        <v>4042</v>
      </c>
      <c r="I91" s="318"/>
      <c r="J91" s="352"/>
      <c r="K91" s="352"/>
      <c r="L91" s="352"/>
      <c r="M91" s="352"/>
      <c r="N91" s="352"/>
      <c r="O91" s="352"/>
      <c r="P91" s="352"/>
      <c r="Q91" s="352"/>
      <c r="R91" s="352"/>
      <c r="S91" s="508"/>
      <c r="T91" s="312"/>
      <c r="U91" s="83"/>
      <c r="X91" s="268"/>
    </row>
    <row r="92" spans="1:34" ht="81" customHeight="1">
      <c r="A92" s="471">
        <v>4</v>
      </c>
      <c r="B92" s="267" t="str">
        <f t="shared" si="12"/>
        <v>1.4.1.1</v>
      </c>
      <c r="C92" s="290" t="s">
        <v>101</v>
      </c>
      <c r="D92" s="290">
        <v>92443</v>
      </c>
      <c r="E92" s="290" t="s">
        <v>88</v>
      </c>
      <c r="F92" s="290" t="s">
        <v>3957</v>
      </c>
      <c r="G92" s="478" t="str">
        <f t="shared" si="0"/>
        <v>1.4.1.1</v>
      </c>
      <c r="H92" s="519" t="str">
        <f>IF(C92="GIDUR JP",VLOOKUP(D92,GIDUR!A:D,2,FALSE),IF(C92="DER PB",VLOOKUP('M.Cálc.Quant.'!D92,DER!A:D,2,FALSE),IF(C92="COMPOSIÇÃO",VLOOKUP(D92,Composição!B:J,2,FALSE),IF(E92="COMPOSIÇÃO",VLOOKUP(D92,'Sinapi_Comp-06.2023'!G:H,2,FALSE),VLOOKUP(D92,'Sinapi_Insum-06.2023'!A:B,2,FALSE)))))</f>
        <v>MONTAGEM E DESMONTAGEM DE FÔRMA DE PILARES RETANGULARES E ESTRUTURAS SIMILARES, PÉ-DIREITO SIMPLES, EM CHAPA DE MADEIRA COMPENSADA PLASTIFICADA, 18 UTILIZAÇÕES. AF_09/2020</v>
      </c>
      <c r="I92" s="479"/>
      <c r="J92" s="398"/>
      <c r="K92" s="398"/>
      <c r="L92" s="398"/>
      <c r="M92" s="398"/>
      <c r="N92" s="398"/>
      <c r="O92" s="398"/>
      <c r="P92" s="398"/>
      <c r="Q92" s="398"/>
      <c r="R92" s="398"/>
      <c r="S92" s="480">
        <f>SUM(R93:R96)</f>
        <v>90.78</v>
      </c>
      <c r="T92" s="477" t="str">
        <f>IF(C92="GIDUR JP",VLOOKUP(D92,GIDUR!A:D,3,FALSE),IF(C92="DER PB",VLOOKUP('M.Cálc.Quant.'!D92,DER!A:D,3,FALSE),IF(C92="COMPOSIÇÃO",VLOOKUP(D92,Composição!B:J,6,FALSE),IF(E92="COMPOSIÇÃO",VLOOKUP(D92,'Sinapi_Comp-06.2023'!G:I,3,FALSE),VLOOKUP(D92,'Sinapi_Insum-06.2023'!A:C,3,FALSE)))))</f>
        <v>M2</v>
      </c>
      <c r="U92" s="83"/>
      <c r="V92" s="267">
        <v>311.32</v>
      </c>
      <c r="X92" s="268"/>
    </row>
    <row r="93" spans="1:34" ht="30">
      <c r="A93" s="471">
        <v>4</v>
      </c>
      <c r="B93" s="267" t="str">
        <f t="shared" si="12"/>
        <v>1.4.1.1.1</v>
      </c>
      <c r="F93" s="507" t="s">
        <v>7027</v>
      </c>
      <c r="G93" s="473" t="str">
        <f t="shared" si="0"/>
        <v>1.4.1.1.1</v>
      </c>
      <c r="H93" s="520" t="s">
        <v>7007</v>
      </c>
      <c r="I93" s="351" t="s">
        <v>4038</v>
      </c>
      <c r="J93" s="310">
        <v>1</v>
      </c>
      <c r="K93" s="310">
        <v>8.56</v>
      </c>
      <c r="L93" s="310"/>
      <c r="M93" s="310"/>
      <c r="N93" s="310"/>
      <c r="O93" s="310"/>
      <c r="P93" s="310"/>
      <c r="Q93" s="347">
        <f>IF(SUM(K93:L93)=0,1,IF(L93&lt;&gt;0,SUM(K93:L93)/2,K93))*IF(SUM(M93:N93)=0,1,IF(N93&lt;&gt;0,SUM(M93:N93)/2,M93))*IF(SUM(O93:P93)=0,1,IF(P93&lt;&gt;0,SUM(O93:P93)/2,O93))</f>
        <v>8.56</v>
      </c>
      <c r="R93" s="347">
        <f>ROUND(J93*Q93,2)</f>
        <v>8.56</v>
      </c>
      <c r="S93" s="310"/>
      <c r="T93" s="474"/>
      <c r="U93" s="83"/>
      <c r="X93" s="268"/>
    </row>
    <row r="94" spans="1:34">
      <c r="A94" s="471">
        <v>4</v>
      </c>
      <c r="B94" s="267" t="str">
        <f t="shared" ref="B94" si="34">G94</f>
        <v>1.4.1.1.2</v>
      </c>
      <c r="F94" s="507" t="s">
        <v>7028</v>
      </c>
      <c r="G94" s="473" t="str">
        <f t="shared" ref="G94" si="35">F94</f>
        <v>1.4.1.1.2</v>
      </c>
      <c r="H94" s="520" t="s">
        <v>7008</v>
      </c>
      <c r="I94" s="351"/>
      <c r="J94" s="310">
        <v>1</v>
      </c>
      <c r="K94" s="310">
        <v>54.16</v>
      </c>
      <c r="L94" s="310"/>
      <c r="M94" s="310"/>
      <c r="N94" s="310"/>
      <c r="O94" s="310"/>
      <c r="P94" s="310"/>
      <c r="Q94" s="347">
        <f>IF(SUM(K94:L94)=0,1,IF(L94&lt;&gt;0,SUM(K94:L94)/2,K94))*IF(SUM(M94:N94)=0,1,IF(N94&lt;&gt;0,SUM(M94:N94)/2,M94))*IF(SUM(O94:P94)=0,1,IF(P94&lt;&gt;0,SUM(O94:P94)/2,O94))</f>
        <v>54.16</v>
      </c>
      <c r="R94" s="347">
        <f>ROUND(J94*Q94,2)</f>
        <v>54.16</v>
      </c>
      <c r="S94" s="310"/>
      <c r="T94" s="474"/>
      <c r="U94" s="83"/>
      <c r="X94" s="268"/>
    </row>
    <row r="95" spans="1:34">
      <c r="A95" s="471">
        <v>5</v>
      </c>
      <c r="B95" s="267" t="str">
        <f t="shared" ref="B95" si="36">G95</f>
        <v>1.4.1.1.3</v>
      </c>
      <c r="F95" s="507" t="s">
        <v>7029</v>
      </c>
      <c r="G95" s="473" t="str">
        <f t="shared" ref="G95" si="37">F95</f>
        <v>1.4.1.1.3</v>
      </c>
      <c r="H95" s="520" t="s">
        <v>7011</v>
      </c>
      <c r="I95" s="351"/>
      <c r="J95" s="310">
        <v>1</v>
      </c>
      <c r="K95" s="310">
        <v>4.0599999999999996</v>
      </c>
      <c r="L95" s="310"/>
      <c r="M95" s="310"/>
      <c r="N95" s="310"/>
      <c r="O95" s="310"/>
      <c r="P95" s="310"/>
      <c r="Q95" s="347">
        <f>IF(SUM(K95:L95)=0,1,IF(L95&lt;&gt;0,SUM(K95:L95)/2,K95))*IF(SUM(M95:N95)=0,1,IF(N95&lt;&gt;0,SUM(M95:N95)/2,M95))*IF(SUM(O95:P95)=0,1,IF(P95&lt;&gt;0,SUM(O95:P95)/2,O95))</f>
        <v>4.0599999999999996</v>
      </c>
      <c r="R95" s="347">
        <f>ROUND(J95*Q95,2)</f>
        <v>4.0599999999999996</v>
      </c>
      <c r="S95" s="310"/>
      <c r="T95" s="474"/>
      <c r="U95" s="83"/>
      <c r="X95" s="268"/>
    </row>
    <row r="96" spans="1:34">
      <c r="A96" s="471">
        <v>6</v>
      </c>
      <c r="B96" s="267" t="str">
        <f t="shared" ref="B96" si="38">G96</f>
        <v>1.4.1.1.4</v>
      </c>
      <c r="F96" s="507" t="s">
        <v>7030</v>
      </c>
      <c r="G96" s="473" t="str">
        <f t="shared" ref="G96" si="39">F96</f>
        <v>1.4.1.1.4</v>
      </c>
      <c r="H96" s="520" t="s">
        <v>7012</v>
      </c>
      <c r="I96" s="351"/>
      <c r="J96" s="310">
        <v>1</v>
      </c>
      <c r="K96" s="310">
        <v>24</v>
      </c>
      <c r="L96" s="310"/>
      <c r="M96" s="310"/>
      <c r="N96" s="310"/>
      <c r="O96" s="310"/>
      <c r="P96" s="310"/>
      <c r="Q96" s="347">
        <f>IF(SUM(K96:L96)=0,1,IF(L96&lt;&gt;0,SUM(K96:L96)/2,K96))*IF(SUM(M96:N96)=0,1,IF(N96&lt;&gt;0,SUM(M96:N96)/2,M96))*IF(SUM(O96:P96)=0,1,IF(P96&lt;&gt;0,SUM(O96:P96)/2,O96))</f>
        <v>24</v>
      </c>
      <c r="R96" s="347">
        <f>ROUND(J96*Q96,2)</f>
        <v>24</v>
      </c>
      <c r="S96" s="310"/>
      <c r="T96" s="474"/>
      <c r="U96" s="83"/>
      <c r="X96" s="268"/>
    </row>
    <row r="97" spans="1:24" ht="60">
      <c r="A97" s="471">
        <v>4</v>
      </c>
      <c r="B97" s="267" t="str">
        <f t="shared" si="12"/>
        <v>1.4.1.2</v>
      </c>
      <c r="C97" s="290" t="s">
        <v>101</v>
      </c>
      <c r="D97" s="290">
        <v>92759</v>
      </c>
      <c r="E97" s="290" t="s">
        <v>88</v>
      </c>
      <c r="F97" s="290" t="s">
        <v>3958</v>
      </c>
      <c r="G97" s="478" t="str">
        <f t="shared" si="0"/>
        <v>1.4.1.2</v>
      </c>
      <c r="H97" s="519" t="str">
        <f>IF(C97="GIDUR JP",VLOOKUP(D97,GIDUR!A:D,2,FALSE),IF(C97="DER PB",VLOOKUP('M.Cálc.Quant.'!D97,DER!A:D,2,FALSE),IF(C97="COMPOSIÇÃO",VLOOKUP(D97,Composição!B:J,2,FALSE),IF(E97="COMPOSIÇÃO",VLOOKUP(D97,'Sinapi_Comp-06.2023'!G:H,2,FALSE),VLOOKUP(D97,'Sinapi_Insum-06.2023'!A:B,2,FALSE)))))</f>
        <v>ARMAÇÃO DE PILAR OU VIGA DE ESTRUTURA CONVENCIONAL DE CONCRETO ARMADO UTILIZANDO AÇO CA-60 DE 5,0 MM - MONTAGEM. AF_06/2022</v>
      </c>
      <c r="I97" s="479"/>
      <c r="J97" s="398"/>
      <c r="K97" s="398"/>
      <c r="L97" s="398"/>
      <c r="M97" s="398"/>
      <c r="N97" s="398"/>
      <c r="O97" s="398"/>
      <c r="P97" s="398"/>
      <c r="Q97" s="398"/>
      <c r="R97" s="398"/>
      <c r="S97" s="480">
        <f>SUM(R98:R101)</f>
        <v>164.5</v>
      </c>
      <c r="T97" s="477" t="str">
        <f>IF(C97="GIDUR JP",VLOOKUP(D97,GIDUR!A:D,3,FALSE),IF(C97="DER PB",VLOOKUP('M.Cálc.Quant.'!D97,DER!A:D,3,FALSE),IF(C97="COMPOSIÇÃO",VLOOKUP(D97,Composição!B:J,6,FALSE),IF(E97="COMPOSIÇÃO",VLOOKUP(D97,'Sinapi_Comp-06.2023'!G:I,3,FALSE),VLOOKUP(D97,'Sinapi_Insum-06.2023'!A:C,3,FALSE)))))</f>
        <v>KG</v>
      </c>
      <c r="U97" s="83"/>
      <c r="V97" s="267">
        <v>363.6</v>
      </c>
      <c r="X97" s="268"/>
    </row>
    <row r="98" spans="1:24" ht="30">
      <c r="A98" s="471">
        <v>4</v>
      </c>
      <c r="B98" s="267" t="str">
        <f t="shared" si="12"/>
        <v>1.4.1.2.1</v>
      </c>
      <c r="F98" s="507" t="s">
        <v>7023</v>
      </c>
      <c r="G98" s="473" t="str">
        <f t="shared" si="0"/>
        <v>1.4.1.2.1</v>
      </c>
      <c r="H98" s="520" t="s">
        <v>7007</v>
      </c>
      <c r="I98" s="351" t="s">
        <v>4038</v>
      </c>
      <c r="J98" s="310">
        <v>1</v>
      </c>
      <c r="K98" s="310">
        <v>19</v>
      </c>
      <c r="L98" s="310"/>
      <c r="M98" s="310"/>
      <c r="N98" s="310"/>
      <c r="O98" s="310"/>
      <c r="P98" s="310"/>
      <c r="Q98" s="347">
        <f>IF(SUM(K98:L98)=0,1,IF(L98&lt;&gt;0,SUM(K98:L98)/2,K98))*IF(SUM(M98:N98)=0,1,IF(N98&lt;&gt;0,SUM(M98:N98)/2,M98))*IF(SUM(O98:P98)=0,1,IF(P98&lt;&gt;0,SUM(O98:P98)/2,O98))</f>
        <v>19</v>
      </c>
      <c r="R98" s="347">
        <f>ROUND(J98*Q98,2)</f>
        <v>19</v>
      </c>
      <c r="S98" s="310"/>
      <c r="T98" s="474"/>
      <c r="U98" s="83"/>
      <c r="X98" s="268"/>
    </row>
    <row r="99" spans="1:24">
      <c r="A99" s="471">
        <v>5</v>
      </c>
      <c r="B99" s="267" t="str">
        <f t="shared" ref="B99:B101" si="40">G99</f>
        <v>1.4.1.2.2</v>
      </c>
      <c r="F99" s="507" t="s">
        <v>7024</v>
      </c>
      <c r="G99" s="473" t="str">
        <f t="shared" ref="G99:G101" si="41">F99</f>
        <v>1.4.1.2.2</v>
      </c>
      <c r="H99" s="520" t="s">
        <v>7008</v>
      </c>
      <c r="I99" s="351"/>
      <c r="J99" s="310">
        <v>1</v>
      </c>
      <c r="K99" s="310">
        <v>109.2</v>
      </c>
      <c r="L99" s="310"/>
      <c r="M99" s="310"/>
      <c r="N99" s="310"/>
      <c r="O99" s="310"/>
      <c r="P99" s="310"/>
      <c r="Q99" s="347">
        <f>IF(SUM(K99:L99)=0,1,IF(L99&lt;&gt;0,SUM(K99:L99)/2,K99))*IF(SUM(M99:N99)=0,1,IF(N99&lt;&gt;0,SUM(M99:N99)/2,M99))*IF(SUM(O99:P99)=0,1,IF(P99&lt;&gt;0,SUM(O99:P99)/2,O99))</f>
        <v>109.2</v>
      </c>
      <c r="R99" s="347">
        <f>ROUND(J99*Q99,2)</f>
        <v>109.2</v>
      </c>
      <c r="S99" s="310"/>
      <c r="T99" s="474"/>
      <c r="U99" s="83"/>
      <c r="X99" s="268"/>
    </row>
    <row r="100" spans="1:24">
      <c r="A100" s="471">
        <v>6</v>
      </c>
      <c r="B100" s="267" t="str">
        <f t="shared" si="40"/>
        <v>1.4.1.2.3</v>
      </c>
      <c r="F100" s="507" t="s">
        <v>7025</v>
      </c>
      <c r="G100" s="473" t="str">
        <f t="shared" si="41"/>
        <v>1.4.1.2.3</v>
      </c>
      <c r="H100" s="520" t="s">
        <v>7011</v>
      </c>
      <c r="I100" s="351"/>
      <c r="J100" s="310">
        <v>1</v>
      </c>
      <c r="K100" s="310">
        <v>9.6</v>
      </c>
      <c r="L100" s="310"/>
      <c r="M100" s="310"/>
      <c r="N100" s="310"/>
      <c r="O100" s="310"/>
      <c r="P100" s="310"/>
      <c r="Q100" s="347">
        <f>IF(SUM(K100:L100)=0,1,IF(L100&lt;&gt;0,SUM(K100:L100)/2,K100))*IF(SUM(M100:N100)=0,1,IF(N100&lt;&gt;0,SUM(M100:N100)/2,M100))*IF(SUM(O100:P100)=0,1,IF(P100&lt;&gt;0,SUM(O100:P100)/2,O100))</f>
        <v>9.6</v>
      </c>
      <c r="R100" s="347">
        <f>ROUND(J100*Q100,2)</f>
        <v>9.6</v>
      </c>
      <c r="S100" s="310"/>
      <c r="T100" s="474"/>
      <c r="U100" s="83"/>
      <c r="X100" s="268"/>
    </row>
    <row r="101" spans="1:24">
      <c r="A101" s="471">
        <v>7</v>
      </c>
      <c r="B101" s="267" t="str">
        <f t="shared" si="40"/>
        <v>1.4.1.2.4</v>
      </c>
      <c r="F101" s="507" t="s">
        <v>7026</v>
      </c>
      <c r="G101" s="473" t="str">
        <f t="shared" si="41"/>
        <v>1.4.1.2.4</v>
      </c>
      <c r="H101" s="520" t="s">
        <v>7012</v>
      </c>
      <c r="I101" s="351"/>
      <c r="J101" s="310">
        <v>1</v>
      </c>
      <c r="K101" s="310">
        <v>26.7</v>
      </c>
      <c r="L101" s="310"/>
      <c r="M101" s="310"/>
      <c r="N101" s="310"/>
      <c r="O101" s="310"/>
      <c r="P101" s="310"/>
      <c r="Q101" s="347">
        <f>IF(SUM(K101:L101)=0,1,IF(L101&lt;&gt;0,SUM(K101:L101)/2,K101))*IF(SUM(M101:N101)=0,1,IF(N101&lt;&gt;0,SUM(M101:N101)/2,M101))*IF(SUM(O101:P101)=0,1,IF(P101&lt;&gt;0,SUM(O101:P101)/2,O101))</f>
        <v>26.7</v>
      </c>
      <c r="R101" s="347">
        <f>ROUND(J101*Q101,2)</f>
        <v>26.7</v>
      </c>
      <c r="S101" s="310"/>
      <c r="T101" s="474"/>
      <c r="U101" s="83"/>
      <c r="X101" s="268"/>
    </row>
    <row r="102" spans="1:24" ht="69" customHeight="1">
      <c r="A102" s="471">
        <v>4</v>
      </c>
      <c r="B102" s="267" t="str">
        <f t="shared" si="12"/>
        <v>1.4.1.3</v>
      </c>
      <c r="C102" s="290" t="s">
        <v>101</v>
      </c>
      <c r="D102" s="290">
        <v>92762</v>
      </c>
      <c r="E102" s="290" t="s">
        <v>88</v>
      </c>
      <c r="F102" s="290" t="s">
        <v>3959</v>
      </c>
      <c r="G102" s="478" t="str">
        <f t="shared" ref="G102:G183" si="42">F102</f>
        <v>1.4.1.3</v>
      </c>
      <c r="H102" s="519" t="str">
        <f>IF(C102="GIDUR JP",VLOOKUP(D102,GIDUR!A:D,2,FALSE),IF(C102="DER PB",VLOOKUP('M.Cálc.Quant.'!D102,DER!A:D,2,FALSE),IF(C102="COMPOSIÇÃO",VLOOKUP(D102,Composição!B:J,2,FALSE),IF(E102="COMPOSIÇÃO",VLOOKUP(D102,'Sinapi_Comp-06.2023'!G:H,2,FALSE),VLOOKUP(D102,'Sinapi_Insum-06.2023'!A:B,2,FALSE)))))</f>
        <v>ARMAÇÃO DE PILAR OU VIGA DE ESTRUTURA CONVENCIONAL DE CONCRETO ARMADO UTILIZANDO AÇO CA-50 DE 10,0 MM - MONTAGEM. AF_06/2022</v>
      </c>
      <c r="I102" s="479"/>
      <c r="J102" s="398"/>
      <c r="K102" s="398"/>
      <c r="L102" s="398"/>
      <c r="M102" s="398"/>
      <c r="N102" s="398"/>
      <c r="O102" s="398"/>
      <c r="P102" s="398"/>
      <c r="Q102" s="398"/>
      <c r="R102" s="398"/>
      <c r="S102" s="480">
        <f>SUM(R103:R105)</f>
        <v>356.5</v>
      </c>
      <c r="T102" s="477" t="str">
        <f>IF(C102="GIDUR JP",VLOOKUP(D102,GIDUR!A:D,3,FALSE),IF(C102="DER PB",VLOOKUP('M.Cálc.Quant.'!D102,DER!A:D,3,FALSE),IF(C102="COMPOSIÇÃO",VLOOKUP(D102,Composição!B:J,6,FALSE),IF(E102="COMPOSIÇÃO",VLOOKUP(D102,'Sinapi_Comp-06.2023'!G:I,3,FALSE),VLOOKUP(D102,'Sinapi_Insum-06.2023'!A:C,3,FALSE)))))</f>
        <v>KG</v>
      </c>
      <c r="U102" s="83"/>
      <c r="V102" s="267">
        <v>224.3</v>
      </c>
      <c r="X102" s="268"/>
    </row>
    <row r="103" spans="1:24" ht="30">
      <c r="A103" s="471">
        <v>4</v>
      </c>
      <c r="B103" s="267" t="str">
        <f t="shared" si="12"/>
        <v>1.4.1.3.1</v>
      </c>
      <c r="F103" s="507" t="s">
        <v>7020</v>
      </c>
      <c r="G103" s="473" t="str">
        <f t="shared" si="42"/>
        <v>1.4.1.3.1</v>
      </c>
      <c r="H103" s="520" t="s">
        <v>7007</v>
      </c>
      <c r="I103" s="351" t="s">
        <v>4038</v>
      </c>
      <c r="J103" s="310">
        <v>1</v>
      </c>
      <c r="K103" s="310">
        <v>85.3</v>
      </c>
      <c r="L103" s="310"/>
      <c r="M103" s="310"/>
      <c r="N103" s="310"/>
      <c r="O103" s="310"/>
      <c r="P103" s="310"/>
      <c r="Q103" s="347">
        <f>IF(SUM(K103:L103)=0,1,IF(L103&lt;&gt;0,SUM(K103:L103)/2,K103))*IF(SUM(M103:N103)=0,1,IF(N103&lt;&gt;0,SUM(M103:N103)/2,M103))*IF(SUM(O103:P103)=0,1,IF(P103&lt;&gt;0,SUM(O103:P103)/2,O103))</f>
        <v>85.3</v>
      </c>
      <c r="R103" s="347">
        <f>ROUND(J103*Q103,2)</f>
        <v>85.3</v>
      </c>
      <c r="S103" s="310"/>
      <c r="T103" s="474"/>
      <c r="U103" s="83"/>
      <c r="X103" s="268"/>
    </row>
    <row r="104" spans="1:24">
      <c r="A104" s="471">
        <v>5</v>
      </c>
      <c r="B104" s="267" t="str">
        <f t="shared" ref="B104:B105" si="43">G104</f>
        <v>1.4.1.3.2</v>
      </c>
      <c r="F104" s="507" t="s">
        <v>7021</v>
      </c>
      <c r="G104" s="473" t="str">
        <f t="shared" ref="G104:G105" si="44">F104</f>
        <v>1.4.1.3.2</v>
      </c>
      <c r="H104" s="520" t="s">
        <v>7008</v>
      </c>
      <c r="I104" s="351"/>
      <c r="J104" s="310">
        <v>1</v>
      </c>
      <c r="K104" s="310">
        <v>262.89999999999998</v>
      </c>
      <c r="L104" s="310"/>
      <c r="M104" s="310"/>
      <c r="N104" s="310"/>
      <c r="O104" s="310"/>
      <c r="P104" s="310"/>
      <c r="Q104" s="347">
        <f>IF(SUM(K104:L104)=0,1,IF(L104&lt;&gt;0,SUM(K104:L104)/2,K104))*IF(SUM(M104:N104)=0,1,IF(N104&lt;&gt;0,SUM(M104:N104)/2,M104))*IF(SUM(O104:P104)=0,1,IF(P104&lt;&gt;0,SUM(O104:P104)/2,O104))</f>
        <v>262.89999999999998</v>
      </c>
      <c r="R104" s="347">
        <f>ROUND(J104*Q104,2)</f>
        <v>262.89999999999998</v>
      </c>
      <c r="S104" s="310"/>
      <c r="T104" s="474"/>
      <c r="U104" s="83"/>
      <c r="X104" s="268"/>
    </row>
    <row r="105" spans="1:24">
      <c r="A105" s="471">
        <v>6</v>
      </c>
      <c r="B105" s="267" t="str">
        <f t="shared" si="43"/>
        <v>1.4.1.3.3</v>
      </c>
      <c r="F105" s="507" t="s">
        <v>7022</v>
      </c>
      <c r="G105" s="473" t="str">
        <f t="shared" si="44"/>
        <v>1.4.1.3.3</v>
      </c>
      <c r="H105" s="520" t="s">
        <v>7011</v>
      </c>
      <c r="I105" s="351"/>
      <c r="J105" s="310">
        <v>1</v>
      </c>
      <c r="K105" s="310">
        <v>8.3000000000000007</v>
      </c>
      <c r="L105" s="310"/>
      <c r="M105" s="310"/>
      <c r="N105" s="310"/>
      <c r="O105" s="310"/>
      <c r="P105" s="310"/>
      <c r="Q105" s="347">
        <f>IF(SUM(K105:L105)=0,1,IF(L105&lt;&gt;0,SUM(K105:L105)/2,K105))*IF(SUM(M105:N105)=0,1,IF(N105&lt;&gt;0,SUM(M105:N105)/2,M105))*IF(SUM(O105:P105)=0,1,IF(P105&lt;&gt;0,SUM(O105:P105)/2,O105))</f>
        <v>8.3000000000000007</v>
      </c>
      <c r="R105" s="347">
        <f>ROUND(J105*Q105,2)</f>
        <v>8.3000000000000007</v>
      </c>
      <c r="S105" s="310"/>
      <c r="T105" s="474"/>
      <c r="U105" s="83"/>
      <c r="X105" s="268"/>
    </row>
    <row r="106" spans="1:24" ht="60">
      <c r="A106" s="471">
        <v>4</v>
      </c>
      <c r="B106" s="267" t="str">
        <f t="shared" ref="B106:B107" si="45">G106</f>
        <v>1.4.1.4</v>
      </c>
      <c r="C106" s="290" t="s">
        <v>101</v>
      </c>
      <c r="D106" s="290">
        <v>92763</v>
      </c>
      <c r="E106" s="290" t="s">
        <v>88</v>
      </c>
      <c r="F106" s="84" t="s">
        <v>3960</v>
      </c>
      <c r="G106" s="478" t="str">
        <f t="shared" ref="G106:G107" si="46">F106</f>
        <v>1.4.1.4</v>
      </c>
      <c r="H106" s="519" t="str">
        <f>IF(C106="GIDUR JP",VLOOKUP(D106,GIDUR!A:D,2,FALSE),IF(C106="DER PB",VLOOKUP('M.Cálc.Quant.'!D106,DER!A:D,2,FALSE),IF(C106="COMPOSIÇÃO",VLOOKUP(D106,Composição!B:J,2,FALSE),IF(E106="COMPOSIÇÃO",VLOOKUP(D106,'Sinapi_Comp-06.2023'!G:H,2,FALSE),VLOOKUP(D106,'Sinapi_Insum-06.2023'!A:B,2,FALSE)))))</f>
        <v>ARMAÇÃO DE PILAR OU VIGA DE ESTRUTURA CONVENCIONAL DE CONCRETO ARMADO UTILIZANDO AÇO CA-50 DE 12,5 MM - MONTAGEM. AF_06/2022</v>
      </c>
      <c r="I106" s="479"/>
      <c r="J106" s="398"/>
      <c r="K106" s="398"/>
      <c r="L106" s="398"/>
      <c r="M106" s="398"/>
      <c r="N106" s="398"/>
      <c r="O106" s="398"/>
      <c r="P106" s="398"/>
      <c r="Q106" s="398"/>
      <c r="R106" s="398"/>
      <c r="S106" s="480">
        <f>SUM(R107:R108)</f>
        <v>54.1</v>
      </c>
      <c r="T106" s="477" t="str">
        <f>IF(C106="GIDUR JP",VLOOKUP(D106,GIDUR!A:D,3,FALSE),IF(C106="DER PB",VLOOKUP('M.Cálc.Quant.'!D106,DER!A:D,3,FALSE),IF(C106="COMPOSIÇÃO",VLOOKUP(D106,Composição!B:J,6,FALSE),IF(E106="COMPOSIÇÃO",VLOOKUP(D106,'Sinapi_Comp-06.2023'!G:I,3,FALSE),VLOOKUP(D106,'Sinapi_Insum-06.2023'!A:C,3,FALSE)))))</f>
        <v>KG</v>
      </c>
      <c r="U106" s="83"/>
      <c r="X106" s="268"/>
    </row>
    <row r="107" spans="1:24" ht="30">
      <c r="A107" s="471">
        <v>4</v>
      </c>
      <c r="B107" s="267" t="str">
        <f t="shared" si="45"/>
        <v>1.4.1.4.1</v>
      </c>
      <c r="F107" s="507" t="str">
        <f>CONCATENATE(F106,".1")</f>
        <v>1.4.1.4.1</v>
      </c>
      <c r="G107" s="473" t="str">
        <f t="shared" si="46"/>
        <v>1.4.1.4.1</v>
      </c>
      <c r="H107" s="520" t="s">
        <v>7007</v>
      </c>
      <c r="I107" s="351" t="s">
        <v>4038</v>
      </c>
      <c r="J107" s="310">
        <v>1</v>
      </c>
      <c r="K107" s="310">
        <v>12</v>
      </c>
      <c r="L107" s="310"/>
      <c r="M107" s="310"/>
      <c r="N107" s="310"/>
      <c r="O107" s="310"/>
      <c r="P107" s="310"/>
      <c r="Q107" s="347">
        <f>IF(SUM(K107:L107)=0,1,IF(L107&lt;&gt;0,SUM(K107:L107)/2,K107))*IF(SUM(M107:N107)=0,1,IF(N107&lt;&gt;0,SUM(M107:N107)/2,M107))*IF(SUM(O107:P107)=0,1,IF(P107&lt;&gt;0,SUM(O107:P107)/2,O107))</f>
        <v>12</v>
      </c>
      <c r="R107" s="347">
        <f>ROUND(J107*Q107,2)</f>
        <v>12</v>
      </c>
      <c r="S107" s="310"/>
      <c r="T107" s="474"/>
      <c r="U107" s="83"/>
      <c r="X107" s="268"/>
    </row>
    <row r="108" spans="1:24">
      <c r="A108" s="471">
        <v>5</v>
      </c>
      <c r="B108" s="267" t="str">
        <f t="shared" ref="B108" si="47">G108</f>
        <v>1.4.1.4.2</v>
      </c>
      <c r="F108" s="507" t="str">
        <f>CONCATENATE(F106,".2")</f>
        <v>1.4.1.4.2</v>
      </c>
      <c r="G108" s="473" t="str">
        <f t="shared" ref="G108" si="48">F108</f>
        <v>1.4.1.4.2</v>
      </c>
      <c r="H108" s="520" t="s">
        <v>7008</v>
      </c>
      <c r="I108" s="351"/>
      <c r="J108" s="310">
        <v>1</v>
      </c>
      <c r="K108" s="310">
        <v>42.1</v>
      </c>
      <c r="L108" s="310"/>
      <c r="M108" s="310"/>
      <c r="N108" s="310"/>
      <c r="O108" s="310"/>
      <c r="P108" s="310"/>
      <c r="Q108" s="347">
        <f>IF(SUM(K108:L108)=0,1,IF(L108&lt;&gt;0,SUM(K108:L108)/2,K108))*IF(SUM(M108:N108)=0,1,IF(N108&lt;&gt;0,SUM(M108:N108)/2,M108))*IF(SUM(O108:P108)=0,1,IF(P108&lt;&gt;0,SUM(O108:P108)/2,O108))</f>
        <v>42.1</v>
      </c>
      <c r="R108" s="347">
        <f>ROUND(J108*Q108,2)</f>
        <v>42.1</v>
      </c>
      <c r="S108" s="310"/>
      <c r="T108" s="474"/>
      <c r="U108" s="83"/>
      <c r="X108" s="268"/>
    </row>
    <row r="109" spans="1:24" ht="60">
      <c r="A109" s="471">
        <v>4</v>
      </c>
      <c r="B109" s="267" t="str">
        <f t="shared" ref="B109:B110" si="49">G109</f>
        <v>1.4.1.5</v>
      </c>
      <c r="C109" s="290" t="s">
        <v>101</v>
      </c>
      <c r="D109" s="290">
        <v>92764</v>
      </c>
      <c r="E109" s="290" t="s">
        <v>88</v>
      </c>
      <c r="F109" s="84" t="s">
        <v>3961</v>
      </c>
      <c r="G109" s="478" t="str">
        <f t="shared" ref="G109:G110" si="50">F109</f>
        <v>1.4.1.5</v>
      </c>
      <c r="H109" s="519" t="str">
        <f>IF(C109="GIDUR JP",VLOOKUP(D109,GIDUR!A:D,2,FALSE),IF(C109="DER PB",VLOOKUP('M.Cálc.Quant.'!D109,DER!A:D,2,FALSE),IF(C109="COMPOSIÇÃO",VLOOKUP(D109,Composição!B:J,2,FALSE),IF(E109="COMPOSIÇÃO",VLOOKUP(D109,'Sinapi_Comp-06.2023'!G:H,2,FALSE),VLOOKUP(D109,'Sinapi_Insum-06.2023'!A:B,2,FALSE)))))</f>
        <v>ARMAÇÃO DE PILAR OU VIGA DE ESTRUTURA CONVENCIONAL DE CONCRETO ARMADO UTILIZANDO AÇO CA-50 DE 16,0 MM - MONTAGEM. AF_06/2022</v>
      </c>
      <c r="I109" s="479"/>
      <c r="J109" s="398"/>
      <c r="K109" s="398"/>
      <c r="L109" s="398"/>
      <c r="M109" s="398"/>
      <c r="N109" s="398"/>
      <c r="O109" s="398"/>
      <c r="P109" s="398"/>
      <c r="Q109" s="398"/>
      <c r="R109" s="398"/>
      <c r="S109" s="480">
        <f>SUM(R110:R112)</f>
        <v>418.4</v>
      </c>
      <c r="T109" s="477" t="str">
        <f>IF(C109="GIDUR JP",VLOOKUP(D109,GIDUR!A:D,3,FALSE),IF(C109="DER PB",VLOOKUP('M.Cálc.Quant.'!D109,DER!A:D,3,FALSE),IF(C109="COMPOSIÇÃO",VLOOKUP(D109,Composição!B:J,6,FALSE),IF(E109="COMPOSIÇÃO",VLOOKUP(D109,'Sinapi_Comp-06.2023'!G:I,3,FALSE),VLOOKUP(D109,'Sinapi_Insum-06.2023'!A:C,3,FALSE)))))</f>
        <v>KG</v>
      </c>
      <c r="U109" s="83"/>
      <c r="X109" s="268"/>
    </row>
    <row r="110" spans="1:24">
      <c r="A110" s="471">
        <v>4</v>
      </c>
      <c r="B110" s="267" t="str">
        <f t="shared" si="49"/>
        <v>1.4.1.5.1</v>
      </c>
      <c r="F110" s="507" t="s">
        <v>7017</v>
      </c>
      <c r="G110" s="473" t="str">
        <f t="shared" si="50"/>
        <v>1.4.1.5.1</v>
      </c>
      <c r="H110" s="520" t="s">
        <v>7008</v>
      </c>
      <c r="I110" s="351"/>
      <c r="J110" s="310">
        <v>1</v>
      </c>
      <c r="K110" s="310">
        <v>84</v>
      </c>
      <c r="L110" s="310"/>
      <c r="M110" s="310"/>
      <c r="N110" s="310"/>
      <c r="O110" s="310"/>
      <c r="P110" s="310"/>
      <c r="Q110" s="347">
        <f>IF(SUM(K110:L110)=0,1,IF(L110&lt;&gt;0,SUM(K110:L110)/2,K110))*IF(SUM(M110:N110)=0,1,IF(N110&lt;&gt;0,SUM(M110:N110)/2,M110))*IF(SUM(O110:P110)=0,1,IF(P110&lt;&gt;0,SUM(O110:P110)/2,O110))</f>
        <v>84</v>
      </c>
      <c r="R110" s="347">
        <f>ROUND(J110*Q110,2)</f>
        <v>84</v>
      </c>
      <c r="S110" s="310"/>
      <c r="T110" s="474"/>
      <c r="U110" s="83"/>
      <c r="X110" s="268"/>
    </row>
    <row r="111" spans="1:24">
      <c r="A111" s="471">
        <v>5</v>
      </c>
      <c r="B111" s="267" t="str">
        <f t="shared" ref="B111" si="51">G111</f>
        <v>1.4.1.5.2</v>
      </c>
      <c r="F111" s="507" t="s">
        <v>7018</v>
      </c>
      <c r="G111" s="473" t="str">
        <f t="shared" ref="G111" si="52">F111</f>
        <v>1.4.1.5.2</v>
      </c>
      <c r="H111" s="520" t="s">
        <v>7011</v>
      </c>
      <c r="I111" s="351"/>
      <c r="J111" s="310">
        <v>1</v>
      </c>
      <c r="K111" s="310">
        <v>58.3</v>
      </c>
      <c r="L111" s="310"/>
      <c r="M111" s="310"/>
      <c r="N111" s="310"/>
      <c r="O111" s="310"/>
      <c r="P111" s="310"/>
      <c r="Q111" s="347">
        <f>IF(SUM(K111:L111)=0,1,IF(L111&lt;&gt;0,SUM(K111:L111)/2,K111))*IF(SUM(M111:N111)=0,1,IF(N111&lt;&gt;0,SUM(M111:N111)/2,M111))*IF(SUM(O111:P111)=0,1,IF(P111&lt;&gt;0,SUM(O111:P111)/2,O111))</f>
        <v>58.3</v>
      </c>
      <c r="R111" s="347">
        <f>ROUND(J111*Q111,2)</f>
        <v>58.3</v>
      </c>
      <c r="S111" s="310"/>
      <c r="T111" s="474"/>
      <c r="U111" s="83"/>
      <c r="X111" s="268"/>
    </row>
    <row r="112" spans="1:24">
      <c r="A112" s="471">
        <v>6</v>
      </c>
      <c r="B112" s="267" t="str">
        <f t="shared" ref="B112" si="53">G112</f>
        <v>1.4.1.5.3</v>
      </c>
      <c r="F112" s="507" t="s">
        <v>7019</v>
      </c>
      <c r="G112" s="473" t="str">
        <f t="shared" ref="G112" si="54">F112</f>
        <v>1.4.1.5.3</v>
      </c>
      <c r="H112" s="520" t="s">
        <v>7012</v>
      </c>
      <c r="I112" s="351"/>
      <c r="J112" s="310">
        <v>1</v>
      </c>
      <c r="K112" s="310">
        <v>276.10000000000002</v>
      </c>
      <c r="L112" s="310"/>
      <c r="M112" s="310"/>
      <c r="N112" s="310"/>
      <c r="O112" s="310"/>
      <c r="P112" s="310"/>
      <c r="Q112" s="347">
        <f>IF(SUM(K112:L112)=0,1,IF(L112&lt;&gt;0,SUM(K112:L112)/2,K112))*IF(SUM(M112:N112)=0,1,IF(N112&lt;&gt;0,SUM(M112:N112)/2,M112))*IF(SUM(O112:P112)=0,1,IF(P112&lt;&gt;0,SUM(O112:P112)/2,O112))</f>
        <v>276.10000000000002</v>
      </c>
      <c r="R112" s="347">
        <f>ROUND(J112*Q112,2)</f>
        <v>276.10000000000002</v>
      </c>
      <c r="S112" s="310"/>
      <c r="T112" s="474"/>
      <c r="U112" s="83"/>
      <c r="X112" s="268"/>
    </row>
    <row r="113" spans="2:24" ht="63.75" customHeight="1">
      <c r="B113" s="267" t="str">
        <f t="shared" si="12"/>
        <v>1.4.1.6</v>
      </c>
      <c r="C113" s="290" t="s">
        <v>101</v>
      </c>
      <c r="D113" s="290">
        <v>94965</v>
      </c>
      <c r="E113" s="290" t="s">
        <v>88</v>
      </c>
      <c r="F113" s="84" t="s">
        <v>7009</v>
      </c>
      <c r="G113" s="478" t="str">
        <f t="shared" si="42"/>
        <v>1.4.1.6</v>
      </c>
      <c r="H113" s="519" t="str">
        <f>IF(C113="GIDUR JP",VLOOKUP(D113,GIDUR!A:D,2,FALSE),IF(C113="DER PB",VLOOKUP('M.Cálc.Quant.'!D113,DER!A:D,2,FALSE),IF(C113="COMPOSIÇÃO",VLOOKUP(D113,Composição!B:J,2,FALSE),IF(E113="COMPOSIÇÃO",VLOOKUP(D113,'Sinapi_Comp-06.2023'!G:H,2,FALSE),VLOOKUP(D113,'Sinapi_Insum-06.2023'!A:B,2,FALSE)))))</f>
        <v>CONCRETO FCK = 25MPA, TRAÇO 1:2,3:2,7 (EM MASSA SECA DE CIMENTO/ AREIA MÉDIA/ BRITA 1) - PREPARO MECÂNICO COM BETONEIRA 400 L. AF_05/2021</v>
      </c>
      <c r="I113" s="479"/>
      <c r="J113" s="398"/>
      <c r="K113" s="398"/>
      <c r="L113" s="398"/>
      <c r="M113" s="398"/>
      <c r="N113" s="398"/>
      <c r="O113" s="398"/>
      <c r="P113" s="398"/>
      <c r="Q113" s="398"/>
      <c r="R113" s="398"/>
      <c r="S113" s="480">
        <f>SUM(R114:R117)</f>
        <v>5.82</v>
      </c>
      <c r="T113" s="477" t="str">
        <f>IF(C113="GIDUR JP",VLOOKUP(D113,GIDUR!A:D,3,FALSE),IF(C113="DER PB",VLOOKUP('M.Cálc.Quant.'!D113,DER!A:D,3,FALSE),IF(C113="COMPOSIÇÃO",VLOOKUP(D113,Composição!B:J,6,FALSE),IF(E113="COMPOSIÇÃO",VLOOKUP(D113,'Sinapi_Comp-06.2023'!G:I,3,FALSE),VLOOKUP(D113,'Sinapi_Insum-06.2023'!A:C,3,FALSE)))))</f>
        <v>M3</v>
      </c>
      <c r="U113" s="83"/>
      <c r="V113" s="267">
        <v>36.200000000000003</v>
      </c>
      <c r="X113" s="268"/>
    </row>
    <row r="114" spans="2:24" ht="30">
      <c r="B114" s="267" t="str">
        <f t="shared" si="12"/>
        <v>1.4.1.6.1</v>
      </c>
      <c r="F114" s="507" t="s">
        <v>7013</v>
      </c>
      <c r="G114" s="473" t="str">
        <f t="shared" si="42"/>
        <v>1.4.1.6.1</v>
      </c>
      <c r="H114" s="520" t="s">
        <v>7007</v>
      </c>
      <c r="I114" s="351" t="s">
        <v>4038</v>
      </c>
      <c r="J114" s="310">
        <v>1</v>
      </c>
      <c r="K114" s="310">
        <v>0.54</v>
      </c>
      <c r="L114" s="310"/>
      <c r="M114" s="310"/>
      <c r="N114" s="310"/>
      <c r="O114" s="310"/>
      <c r="P114" s="310"/>
      <c r="Q114" s="347">
        <f>IF(SUM(K114:L114)=0,1,IF(L114&lt;&gt;0,SUM(K114:L114)/2,K114))*IF(SUM(M114:N114)=0,1,IF(N114&lt;&gt;0,SUM(M114:N114)/2,M114))*IF(SUM(O114:P114)=0,1,IF(P114&lt;&gt;0,SUM(O114:P114)/2,O114))</f>
        <v>0.54</v>
      </c>
      <c r="R114" s="347">
        <f>ROUND(J114*Q114,2)</f>
        <v>0.54</v>
      </c>
      <c r="S114" s="310"/>
      <c r="T114" s="474"/>
      <c r="U114" s="83"/>
      <c r="X114" s="268"/>
    </row>
    <row r="115" spans="2:24">
      <c r="B115" s="267" t="str">
        <f t="shared" ref="B115:B117" si="55">G115</f>
        <v>1.4.1.6.2</v>
      </c>
      <c r="F115" s="507" t="s">
        <v>7014</v>
      </c>
      <c r="G115" s="473" t="str">
        <f t="shared" ref="G115:G117" si="56">F115</f>
        <v>1.4.1.6.2</v>
      </c>
      <c r="H115" s="520" t="s">
        <v>7008</v>
      </c>
      <c r="I115" s="351"/>
      <c r="J115" s="310">
        <v>1</v>
      </c>
      <c r="K115" s="310">
        <v>3.41</v>
      </c>
      <c r="L115" s="310"/>
      <c r="M115" s="310"/>
      <c r="N115" s="310"/>
      <c r="O115" s="310"/>
      <c r="P115" s="310"/>
      <c r="Q115" s="347">
        <f t="shared" ref="Q115:Q117" si="57">IF(SUM(K115:L115)=0,1,IF(L115&lt;&gt;0,SUM(K115:L115)/2,K115))*IF(SUM(M115:N115)=0,1,IF(N115&lt;&gt;0,SUM(M115:N115)/2,M115))*IF(SUM(O115:P115)=0,1,IF(P115&lt;&gt;0,SUM(O115:P115)/2,O115))</f>
        <v>3.41</v>
      </c>
      <c r="R115" s="347">
        <f t="shared" ref="R115:R117" si="58">ROUND(J115*Q115,2)</f>
        <v>3.41</v>
      </c>
      <c r="S115" s="310"/>
      <c r="T115" s="474"/>
      <c r="U115" s="83"/>
      <c r="X115" s="268"/>
    </row>
    <row r="116" spans="2:24">
      <c r="B116" s="267" t="str">
        <f t="shared" si="55"/>
        <v>1.4.1.6.3</v>
      </c>
      <c r="F116" s="507" t="s">
        <v>7015</v>
      </c>
      <c r="G116" s="473" t="str">
        <f t="shared" si="56"/>
        <v>1.4.1.6.3</v>
      </c>
      <c r="H116" s="520" t="s">
        <v>7011</v>
      </c>
      <c r="I116" s="351"/>
      <c r="J116" s="310">
        <v>1</v>
      </c>
      <c r="K116" s="310">
        <v>0.27</v>
      </c>
      <c r="L116" s="310"/>
      <c r="M116" s="310"/>
      <c r="N116" s="310"/>
      <c r="O116" s="310"/>
      <c r="P116" s="310"/>
      <c r="Q116" s="347">
        <f t="shared" si="57"/>
        <v>0.27</v>
      </c>
      <c r="R116" s="347">
        <f t="shared" si="58"/>
        <v>0.27</v>
      </c>
      <c r="S116" s="310"/>
      <c r="T116" s="474"/>
      <c r="U116" s="83"/>
      <c r="X116" s="268"/>
    </row>
    <row r="117" spans="2:24">
      <c r="B117" s="267" t="str">
        <f t="shared" si="55"/>
        <v>1.4.1.6.4</v>
      </c>
      <c r="F117" s="507" t="s">
        <v>7016</v>
      </c>
      <c r="G117" s="473" t="str">
        <f t="shared" si="56"/>
        <v>1.4.1.6.4</v>
      </c>
      <c r="H117" s="520" t="s">
        <v>7012</v>
      </c>
      <c r="I117" s="351"/>
      <c r="J117" s="310">
        <v>1</v>
      </c>
      <c r="K117" s="310">
        <v>1.6</v>
      </c>
      <c r="L117" s="310"/>
      <c r="M117" s="310"/>
      <c r="N117" s="310"/>
      <c r="O117" s="310"/>
      <c r="P117" s="310"/>
      <c r="Q117" s="347">
        <f t="shared" si="57"/>
        <v>1.6</v>
      </c>
      <c r="R117" s="347">
        <f t="shared" si="58"/>
        <v>1.6</v>
      </c>
      <c r="S117" s="310"/>
      <c r="T117" s="474"/>
      <c r="U117" s="83"/>
      <c r="X117" s="268"/>
    </row>
    <row r="118" spans="2:24" ht="45">
      <c r="B118" s="267" t="str">
        <f t="shared" si="12"/>
        <v>1.4.1.7</v>
      </c>
      <c r="C118" s="290" t="s">
        <v>101</v>
      </c>
      <c r="D118" s="290">
        <v>103670</v>
      </c>
      <c r="E118" s="290" t="s">
        <v>88</v>
      </c>
      <c r="F118" s="84" t="s">
        <v>7010</v>
      </c>
      <c r="G118" s="478" t="str">
        <f t="shared" si="42"/>
        <v>1.4.1.7</v>
      </c>
      <c r="H118" s="519" t="str">
        <f>IF(C118="GIDUR JP",VLOOKUP(D118,GIDUR!A:D,2,FALSE),IF(C118="DER PB",VLOOKUP('M.Cálc.Quant.'!D118,DER!A:D,2,FALSE),IF(C118="COMPOSIÇÃO",VLOOKUP(D118,Composição!B:J,2,FALSE),IF(E118="COMPOSIÇÃO",VLOOKUP(D118,'Sinapi_Comp-06.2023'!G:H,2,FALSE),VLOOKUP(D118,'Sinapi_Insum-06.2023'!A:B,2,FALSE)))))</f>
        <v>LANÇAMENTO COM USO DE BALDES, ADENSAMENTO E ACABAMENTO DE CONCRETO EM ESTRUTURAS. AF_02/2022</v>
      </c>
      <c r="I118" s="479"/>
      <c r="J118" s="398"/>
      <c r="K118" s="398"/>
      <c r="L118" s="398"/>
      <c r="M118" s="398"/>
      <c r="N118" s="398"/>
      <c r="O118" s="398"/>
      <c r="P118" s="398"/>
      <c r="Q118" s="398"/>
      <c r="R118" s="398"/>
      <c r="S118" s="480">
        <f>SUM(R119)</f>
        <v>5.82</v>
      </c>
      <c r="T118" s="477" t="str">
        <f>IF(C118="GIDUR JP",VLOOKUP(D118,GIDUR!A:D,3,FALSE),IF(C118="DER PB",VLOOKUP('M.Cálc.Quant.'!D118,DER!A:D,3,FALSE),IF(C118="COMPOSIÇÃO",VLOOKUP(D118,Composição!B:J,6,FALSE),IF(E118="COMPOSIÇÃO",VLOOKUP(D118,'Sinapi_Comp-06.2023'!G:I,3,FALSE),VLOOKUP(D118,'Sinapi_Insum-06.2023'!A:C,3,FALSE)))))</f>
        <v>M3</v>
      </c>
      <c r="U118" s="83"/>
      <c r="V118" s="267">
        <v>36.200000000000003</v>
      </c>
      <c r="X118" s="268"/>
    </row>
    <row r="119" spans="2:24">
      <c r="B119" s="267" t="str">
        <f t="shared" si="12"/>
        <v>1.4.1.7.1</v>
      </c>
      <c r="F119" s="507" t="str">
        <f>CONCATENATE(F118,".1")</f>
        <v>1.4.1.7.1</v>
      </c>
      <c r="G119" s="473" t="str">
        <f t="shared" si="42"/>
        <v>1.4.1.7.1</v>
      </c>
      <c r="H119" s="520" t="str">
        <f>LEFT(H118,SEARCH(" ",H118)-1)</f>
        <v>LANÇAMENTO</v>
      </c>
      <c r="I119" s="351" t="s">
        <v>4039</v>
      </c>
      <c r="J119" s="310">
        <v>1</v>
      </c>
      <c r="K119" s="310">
        <f>S113</f>
        <v>5.82</v>
      </c>
      <c r="L119" s="310"/>
      <c r="M119" s="310"/>
      <c r="N119" s="310"/>
      <c r="O119" s="310"/>
      <c r="P119" s="310"/>
      <c r="Q119" s="347">
        <f>IF(SUM(K119:L119)=0,1,IF(L119&lt;&gt;0,SUM(K119:L119)/2,K119))*IF(SUM(M119:N119)=0,1,IF(N119&lt;&gt;0,SUM(M119:N119)/2,M119))*IF(SUM(O119:P119)=0,1,IF(P119&lt;&gt;0,SUM(O119:P119)/2,O119))</f>
        <v>5.82</v>
      </c>
      <c r="R119" s="347">
        <f>ROUND(J119*Q119,2)</f>
        <v>5.82</v>
      </c>
      <c r="S119" s="310"/>
      <c r="T119" s="474"/>
      <c r="U119" s="83"/>
      <c r="X119" s="268"/>
    </row>
    <row r="120" spans="2:24" ht="30">
      <c r="B120" s="267" t="str">
        <f t="shared" si="12"/>
        <v>1.4.2</v>
      </c>
      <c r="E120" s="290" t="e">
        <v>#N/A</v>
      </c>
      <c r="F120" s="290" t="s">
        <v>3962</v>
      </c>
      <c r="G120" s="311" t="str">
        <f t="shared" si="42"/>
        <v>1.4.2</v>
      </c>
      <c r="H120" s="513" t="s">
        <v>4043</v>
      </c>
      <c r="I120" s="318"/>
      <c r="J120" s="352"/>
      <c r="K120" s="352"/>
      <c r="L120" s="352"/>
      <c r="M120" s="352"/>
      <c r="N120" s="352"/>
      <c r="O120" s="352"/>
      <c r="P120" s="352"/>
      <c r="Q120" s="352"/>
      <c r="R120" s="352"/>
      <c r="S120" s="508"/>
      <c r="T120" s="312"/>
      <c r="U120" s="83"/>
      <c r="X120" s="268"/>
    </row>
    <row r="121" spans="2:24" ht="75">
      <c r="B121" s="267" t="str">
        <f t="shared" si="12"/>
        <v>1.4.2.1</v>
      </c>
      <c r="C121" s="290" t="s">
        <v>101</v>
      </c>
      <c r="D121" s="290">
        <v>92480</v>
      </c>
      <c r="E121" s="290" t="s">
        <v>88</v>
      </c>
      <c r="F121" s="290" t="s">
        <v>3963</v>
      </c>
      <c r="G121" s="478" t="str">
        <f t="shared" si="42"/>
        <v>1.4.2.1</v>
      </c>
      <c r="H121" s="519" t="str">
        <f>IF(C121="GIDUR JP",VLOOKUP(D121,GIDUR!A:D,2,FALSE),IF(C121="DER PB",VLOOKUP('M.Cálc.Quant.'!D121,DER!A:D,2,FALSE),IF(C121="COMPOSIÇÃO",VLOOKUP(D121,Composição!B:J,2,FALSE),IF(E121="COMPOSIÇÃO",VLOOKUP(D121,'Sinapi_Comp-06.2023'!G:H,2,FALSE),VLOOKUP(D121,'Sinapi_Insum-06.2023'!A:B,2,FALSE)))))</f>
        <v>MONTAGEM E DESMONTAGEM DE FÔRMA DE VIGA, ESCORAMENTO METÁLICO, PÉ-DIREITO SIMPLES, EM CHAPA DE MADEIRA PLASTIFICADA, 18 UTILIZAÇÕES. AF_09/2020</v>
      </c>
      <c r="I121" s="479"/>
      <c r="J121" s="398"/>
      <c r="K121" s="398"/>
      <c r="L121" s="398"/>
      <c r="M121" s="398"/>
      <c r="N121" s="398"/>
      <c r="O121" s="398"/>
      <c r="P121" s="398"/>
      <c r="Q121" s="398"/>
      <c r="R121" s="398"/>
      <c r="S121" s="480">
        <f>SUM(R122:R122)</f>
        <v>115.05</v>
      </c>
      <c r="T121" s="477" t="str">
        <f>IF(C121="GIDUR JP",VLOOKUP(D121,GIDUR!A:D,3,FALSE),IF(C121="DER PB",VLOOKUP('M.Cálc.Quant.'!D121,DER!A:D,3,FALSE),IF(C121="COMPOSIÇÃO",VLOOKUP(D121,Composição!B:J,6,FALSE),IF(E121="COMPOSIÇÃO",VLOOKUP(D121,'Sinapi_Comp-06.2023'!G:I,3,FALSE),VLOOKUP(D121,'Sinapi_Insum-06.2023'!A:C,3,FALSE)))))</f>
        <v>M2</v>
      </c>
      <c r="U121" s="83"/>
      <c r="V121" s="267">
        <v>121.49</v>
      </c>
      <c r="X121" s="268"/>
    </row>
    <row r="122" spans="2:24" ht="30">
      <c r="B122" s="267" t="str">
        <f t="shared" si="12"/>
        <v>1.4.2.1.1</v>
      </c>
      <c r="F122" s="507" t="str">
        <f>CONCATENATE(F121,".1")</f>
        <v>1.4.2.1.1</v>
      </c>
      <c r="G122" s="473" t="str">
        <f t="shared" si="42"/>
        <v>1.4.2.1.1</v>
      </c>
      <c r="H122" s="520" t="s">
        <v>7031</v>
      </c>
      <c r="I122" s="351" t="s">
        <v>4038</v>
      </c>
      <c r="J122" s="310">
        <v>1</v>
      </c>
      <c r="K122" s="310">
        <v>115.05</v>
      </c>
      <c r="L122" s="310"/>
      <c r="M122" s="310"/>
      <c r="N122" s="310"/>
      <c r="O122" s="310"/>
      <c r="P122" s="310"/>
      <c r="Q122" s="347">
        <f>IF(SUM(K122:L122)=0,1,IF(L122&lt;&gt;0,SUM(K122:L122)/2,K122))*IF(SUM(M122:N122)=0,1,IF(N122&lt;&gt;0,SUM(M122:N122)/2,M122))*IF(SUM(O122:P122)=0,1,IF(P122&lt;&gt;0,SUM(O122:P122)/2,O122))</f>
        <v>115.05</v>
      </c>
      <c r="R122" s="347">
        <f>ROUND(J122*Q122,2)</f>
        <v>115.05</v>
      </c>
      <c r="S122" s="310"/>
      <c r="T122" s="474"/>
      <c r="U122" s="83"/>
      <c r="X122" s="268"/>
    </row>
    <row r="123" spans="2:24" ht="70.5" customHeight="1">
      <c r="B123" s="267" t="str">
        <f t="shared" ref="B123:B199" si="59">G123</f>
        <v>1.4.2.2</v>
      </c>
      <c r="C123" s="290" t="s">
        <v>101</v>
      </c>
      <c r="D123" s="290">
        <v>92759</v>
      </c>
      <c r="E123" s="290" t="s">
        <v>88</v>
      </c>
      <c r="F123" s="290" t="s">
        <v>3964</v>
      </c>
      <c r="G123" s="478" t="str">
        <f t="shared" si="42"/>
        <v>1.4.2.2</v>
      </c>
      <c r="H123" s="519" t="str">
        <f>IF(C123="GIDUR JP",VLOOKUP(D123,GIDUR!A:D,2,FALSE),IF(C123="DER PB",VLOOKUP('M.Cálc.Quant.'!D123,DER!A:D,2,FALSE),IF(C123="COMPOSIÇÃO",VLOOKUP(D123,Composição!B:J,2,FALSE),IF(E123="COMPOSIÇÃO",VLOOKUP(D123,'Sinapi_Comp-06.2023'!G:H,2,FALSE),VLOOKUP(D123,'Sinapi_Insum-06.2023'!A:B,2,FALSE)))))</f>
        <v>ARMAÇÃO DE PILAR OU VIGA DE ESTRUTURA CONVENCIONAL DE CONCRETO ARMADO UTILIZANDO AÇO CA-60 DE 5,0 MM - MONTAGEM. AF_06/2022</v>
      </c>
      <c r="I123" s="479"/>
      <c r="J123" s="398"/>
      <c r="K123" s="398"/>
      <c r="L123" s="398"/>
      <c r="M123" s="398"/>
      <c r="N123" s="398"/>
      <c r="O123" s="398"/>
      <c r="P123" s="398"/>
      <c r="Q123" s="398"/>
      <c r="R123" s="398"/>
      <c r="S123" s="480">
        <f>SUM(R124:R124)</f>
        <v>123.5</v>
      </c>
      <c r="T123" s="477" t="str">
        <f>IF(C123="GIDUR JP",VLOOKUP(D123,GIDUR!A:D,3,FALSE),IF(C123="DER PB",VLOOKUP('M.Cálc.Quant.'!D123,DER!A:D,3,FALSE),IF(C123="COMPOSIÇÃO",VLOOKUP(D123,Composição!B:J,6,FALSE),IF(E123="COMPOSIÇÃO",VLOOKUP(D123,'Sinapi_Comp-06.2023'!G:I,3,FALSE),VLOOKUP(D123,'Sinapi_Insum-06.2023'!A:C,3,FALSE)))))</f>
        <v>KG</v>
      </c>
      <c r="U123" s="83"/>
      <c r="V123" s="267">
        <v>143.19999999999999</v>
      </c>
      <c r="X123" s="268"/>
    </row>
    <row r="124" spans="2:24" ht="30">
      <c r="B124" s="267" t="str">
        <f t="shared" ref="B124" si="60">G124</f>
        <v>1.4.2.2.1</v>
      </c>
      <c r="F124" s="507" t="str">
        <f>CONCATENATE(F123,".1")</f>
        <v>1.4.2.2.1</v>
      </c>
      <c r="G124" s="473" t="str">
        <f t="shared" si="42"/>
        <v>1.4.2.2.1</v>
      </c>
      <c r="H124" s="520" t="s">
        <v>7031</v>
      </c>
      <c r="I124" s="351" t="s">
        <v>4038</v>
      </c>
      <c r="J124" s="310">
        <v>1</v>
      </c>
      <c r="K124" s="310">
        <v>123.5</v>
      </c>
      <c r="L124" s="310"/>
      <c r="M124" s="310"/>
      <c r="N124" s="310"/>
      <c r="O124" s="310"/>
      <c r="P124" s="310"/>
      <c r="Q124" s="347">
        <f>IF(SUM(K124:L124)=0,1,IF(L124&lt;&gt;0,SUM(K124:L124)/2,K124))*IF(SUM(M124:N124)=0,1,IF(N124&lt;&gt;0,SUM(M124:N124)/2,M124))*IF(SUM(O124:P124)=0,1,IF(P124&lt;&gt;0,SUM(O124:P124)/2,O124))</f>
        <v>123.5</v>
      </c>
      <c r="R124" s="347">
        <f>ROUND(J124*Q124,2)</f>
        <v>123.5</v>
      </c>
      <c r="S124" s="310"/>
      <c r="T124" s="474"/>
      <c r="U124" s="83"/>
      <c r="X124" s="268"/>
    </row>
    <row r="125" spans="2:24" ht="43.5" customHeight="1">
      <c r="B125" s="267" t="str">
        <f t="shared" si="59"/>
        <v>1.4.2.3</v>
      </c>
      <c r="C125" s="290" t="s">
        <v>101</v>
      </c>
      <c r="D125" s="290">
        <v>92760</v>
      </c>
      <c r="E125" s="290" t="s">
        <v>88</v>
      </c>
      <c r="F125" s="290" t="s">
        <v>3965</v>
      </c>
      <c r="G125" s="478" t="str">
        <f t="shared" si="42"/>
        <v>1.4.2.3</v>
      </c>
      <c r="H125" s="519" t="str">
        <f>IF(C125="GIDUR JP",VLOOKUP(D125,GIDUR!A:D,2,FALSE),IF(C125="DER PB",VLOOKUP('M.Cálc.Quant.'!D125,DER!A:D,2,FALSE),IF(C125="COMPOSIÇÃO",VLOOKUP(D125,Composição!B:J,2,FALSE),IF(E125="COMPOSIÇÃO",VLOOKUP(D125,'Sinapi_Comp-06.2023'!G:H,2,FALSE),VLOOKUP(D125,'Sinapi_Insum-06.2023'!A:B,2,FALSE)))))</f>
        <v>ARMAÇÃO DE PILAR OU VIGA DE ESTRUTURA CONVENCIONAL DE CONCRETO ARMADO UTILIZANDO AÇO CA-50 DE 6,3 MM - MONTAGEM. AF_06/2022</v>
      </c>
      <c r="I125" s="479"/>
      <c r="J125" s="398"/>
      <c r="K125" s="398"/>
      <c r="L125" s="398"/>
      <c r="M125" s="398"/>
      <c r="N125" s="398"/>
      <c r="O125" s="398"/>
      <c r="P125" s="398"/>
      <c r="Q125" s="398"/>
      <c r="R125" s="398"/>
      <c r="S125" s="480">
        <f>SUM(R126:R126)</f>
        <v>0.4</v>
      </c>
      <c r="T125" s="477" t="str">
        <f>IF(C125="GIDUR JP",VLOOKUP(D125,GIDUR!A:D,3,FALSE),IF(C125="DER PB",VLOOKUP('M.Cálc.Quant.'!D125,DER!A:D,3,FALSE),IF(C125="COMPOSIÇÃO",VLOOKUP(D125,Composição!B:J,6,FALSE),IF(E125="COMPOSIÇÃO",VLOOKUP(D125,'Sinapi_Comp-06.2023'!G:I,3,FALSE),VLOOKUP(D125,'Sinapi_Insum-06.2023'!A:C,3,FALSE)))))</f>
        <v>KG</v>
      </c>
      <c r="U125" s="83"/>
      <c r="V125" s="267">
        <v>153.1</v>
      </c>
      <c r="X125" s="268"/>
    </row>
    <row r="126" spans="2:24" ht="30">
      <c r="B126" s="267" t="str">
        <f t="shared" si="59"/>
        <v>1.4.2.3.1</v>
      </c>
      <c r="F126" s="507" t="str">
        <f>CONCATENATE(F125,".1")</f>
        <v>1.4.2.3.1</v>
      </c>
      <c r="G126" s="473" t="str">
        <f t="shared" ref="G126" si="61">F126</f>
        <v>1.4.2.3.1</v>
      </c>
      <c r="H126" s="520" t="s">
        <v>7031</v>
      </c>
      <c r="I126" s="351" t="s">
        <v>4038</v>
      </c>
      <c r="J126" s="310">
        <v>1</v>
      </c>
      <c r="K126" s="310">
        <v>0.4</v>
      </c>
      <c r="L126" s="310"/>
      <c r="M126" s="310"/>
      <c r="N126" s="310"/>
      <c r="O126" s="310"/>
      <c r="P126" s="310"/>
      <c r="Q126" s="347">
        <f>IF(SUM(K126:L126)=0,1,IF(L126&lt;&gt;0,SUM(K126:L126)/2,K126))*IF(SUM(M126:N126)=0,1,IF(N126&lt;&gt;0,SUM(M126:N126)/2,M126))*IF(SUM(O126:P126)=0,1,IF(P126&lt;&gt;0,SUM(O126:P126)/2,O126))</f>
        <v>0.4</v>
      </c>
      <c r="R126" s="347">
        <f>ROUND(J126*Q126,2)</f>
        <v>0.4</v>
      </c>
      <c r="S126" s="310"/>
      <c r="T126" s="474"/>
      <c r="U126" s="83"/>
      <c r="X126" s="268"/>
    </row>
    <row r="127" spans="2:24" ht="66.75" customHeight="1">
      <c r="B127" s="267" t="str">
        <f t="shared" si="59"/>
        <v>1.4.2.4</v>
      </c>
      <c r="C127" s="290" t="s">
        <v>101</v>
      </c>
      <c r="D127" s="290">
        <v>92761</v>
      </c>
      <c r="E127" s="290" t="s">
        <v>88</v>
      </c>
      <c r="F127" s="290" t="s">
        <v>3966</v>
      </c>
      <c r="G127" s="478" t="str">
        <f t="shared" si="42"/>
        <v>1.4.2.4</v>
      </c>
      <c r="H127" s="519" t="str">
        <f>IF(C127="GIDUR JP",VLOOKUP(D127,GIDUR!A:D,2,FALSE),IF(C127="DER PB",VLOOKUP('M.Cálc.Quant.'!D127,DER!A:D,2,FALSE),IF(C127="COMPOSIÇÃO",VLOOKUP(D127,Composição!B:J,2,FALSE),IF(E127="COMPOSIÇÃO",VLOOKUP(D127,'Sinapi_Comp-06.2023'!G:H,2,FALSE),VLOOKUP(D127,'Sinapi_Insum-06.2023'!A:B,2,FALSE)))))</f>
        <v>ARMAÇÃO DE PILAR OU VIGA DE ESTRUTURA CONVENCIONAL DE CONCRETO ARMADO UTILIZANDO AÇO CA-50 DE 8,0 MM - MONTAGEM. AF_06/2022</v>
      </c>
      <c r="I127" s="479"/>
      <c r="J127" s="398"/>
      <c r="K127" s="398"/>
      <c r="L127" s="398"/>
      <c r="M127" s="398"/>
      <c r="N127" s="398"/>
      <c r="O127" s="398"/>
      <c r="P127" s="398"/>
      <c r="Q127" s="398"/>
      <c r="R127" s="398"/>
      <c r="S127" s="476">
        <f>SUM(R128)</f>
        <v>94.7</v>
      </c>
      <c r="T127" s="477" t="str">
        <f>IF(C127="GIDUR JP",VLOOKUP(D127,GIDUR!A:D,3,FALSE),IF(C127="DER PB",VLOOKUP('M.Cálc.Quant.'!D127,DER!A:D,3,FALSE),IF(C127="COMPOSIÇÃO",VLOOKUP(D127,Composição!B:J,6,FALSE),IF(E127="COMPOSIÇÃO",VLOOKUP(D127,'Sinapi_Comp-06.2023'!G:I,3,FALSE),VLOOKUP(D127,'Sinapi_Insum-06.2023'!A:C,3,FALSE)))))</f>
        <v>KG</v>
      </c>
      <c r="U127" s="83"/>
      <c r="V127" s="267">
        <v>46</v>
      </c>
      <c r="X127" s="268"/>
    </row>
    <row r="128" spans="2:24" ht="30">
      <c r="B128" s="267" t="str">
        <f t="shared" si="59"/>
        <v>1.4.2.4.1</v>
      </c>
      <c r="F128" s="507" t="str">
        <f>CONCATENATE(F127,".1")</f>
        <v>1.4.2.4.1</v>
      </c>
      <c r="G128" s="473" t="str">
        <f t="shared" si="42"/>
        <v>1.4.2.4.1</v>
      </c>
      <c r="H128" s="520" t="s">
        <v>7031</v>
      </c>
      <c r="I128" s="351" t="s">
        <v>4038</v>
      </c>
      <c r="J128" s="310">
        <v>1</v>
      </c>
      <c r="K128" s="310">
        <v>94.7</v>
      </c>
      <c r="L128" s="310"/>
      <c r="M128" s="310"/>
      <c r="N128" s="310"/>
      <c r="O128" s="310"/>
      <c r="P128" s="310"/>
      <c r="Q128" s="347">
        <f>IF(SUM(K128:L128)=0,1,IF(L128&lt;&gt;0,SUM(K128:L128)/2,K128))*IF(SUM(M128:N128)=0,1,IF(N128&lt;&gt;0,SUM(M128:N128)/2,M128))*IF(SUM(O128:P128)=0,1,IF(P128&lt;&gt;0,SUM(O128:P128)/2,O128))</f>
        <v>94.7</v>
      </c>
      <c r="R128" s="347">
        <f>ROUND(J128*Q128,2)</f>
        <v>94.7</v>
      </c>
      <c r="S128" s="310"/>
      <c r="T128" s="474"/>
      <c r="U128" s="83"/>
      <c r="X128" s="268"/>
    </row>
    <row r="129" spans="2:24" ht="66.75" customHeight="1">
      <c r="B129" s="267" t="str">
        <f t="shared" si="59"/>
        <v>1.4.2.5</v>
      </c>
      <c r="C129" s="290" t="s">
        <v>101</v>
      </c>
      <c r="D129" s="290">
        <v>92762</v>
      </c>
      <c r="E129" s="290" t="s">
        <v>88</v>
      </c>
      <c r="F129" s="290" t="s">
        <v>3967</v>
      </c>
      <c r="G129" s="478" t="str">
        <f t="shared" si="42"/>
        <v>1.4.2.5</v>
      </c>
      <c r="H129" s="519" t="str">
        <f>IF(C129="GIDUR JP",VLOOKUP(D129,GIDUR!A:D,2,FALSE),IF(C129="DER PB",VLOOKUP('M.Cálc.Quant.'!D129,DER!A:D,2,FALSE),IF(C129="COMPOSIÇÃO",VLOOKUP(D129,Composição!B:J,2,FALSE),IF(E129="COMPOSIÇÃO",VLOOKUP(D129,'Sinapi_Comp-06.2023'!G:H,2,FALSE),VLOOKUP(D129,'Sinapi_Insum-06.2023'!A:B,2,FALSE)))))</f>
        <v>ARMAÇÃO DE PILAR OU VIGA DE ESTRUTURA CONVENCIONAL DE CONCRETO ARMADO UTILIZANDO AÇO CA-50 DE 10,0 MM - MONTAGEM. AF_06/2022</v>
      </c>
      <c r="I129" s="479"/>
      <c r="J129" s="398"/>
      <c r="K129" s="398"/>
      <c r="L129" s="398"/>
      <c r="M129" s="398"/>
      <c r="N129" s="398"/>
      <c r="O129" s="398"/>
      <c r="P129" s="398"/>
      <c r="Q129" s="398"/>
      <c r="R129" s="398"/>
      <c r="S129" s="476">
        <f>SUM(R130)</f>
        <v>367.9</v>
      </c>
      <c r="T129" s="477" t="str">
        <f>IF(C129="GIDUR JP",VLOOKUP(D129,GIDUR!A:D,3,FALSE),IF(C129="DER PB",VLOOKUP('M.Cálc.Quant.'!D129,DER!A:D,3,FALSE),IF(C129="COMPOSIÇÃO",VLOOKUP(D129,Composição!B:J,6,FALSE),IF(E129="COMPOSIÇÃO",VLOOKUP(D129,'Sinapi_Comp-06.2023'!G:I,3,FALSE),VLOOKUP(D129,'Sinapi_Insum-06.2023'!A:C,3,FALSE)))))</f>
        <v>KG</v>
      </c>
      <c r="U129" s="83"/>
      <c r="V129" s="267">
        <v>168.2</v>
      </c>
      <c r="X129" s="268"/>
    </row>
    <row r="130" spans="2:24" ht="30">
      <c r="B130" s="267" t="str">
        <f t="shared" ref="B130" si="62">G130</f>
        <v>1.4.2.5.1</v>
      </c>
      <c r="F130" s="507" t="str">
        <f>CONCATENATE(F129,".1")</f>
        <v>1.4.2.5.1</v>
      </c>
      <c r="G130" s="473" t="str">
        <f t="shared" ref="G130" si="63">F130</f>
        <v>1.4.2.5.1</v>
      </c>
      <c r="H130" s="520" t="s">
        <v>7031</v>
      </c>
      <c r="I130" s="351" t="s">
        <v>4038</v>
      </c>
      <c r="J130" s="310">
        <v>1</v>
      </c>
      <c r="K130" s="310">
        <v>367.9</v>
      </c>
      <c r="L130" s="310"/>
      <c r="M130" s="310"/>
      <c r="N130" s="310"/>
      <c r="O130" s="310"/>
      <c r="P130" s="310"/>
      <c r="Q130" s="347">
        <f>IF(SUM(K130:L130)=0,1,IF(L130&lt;&gt;0,SUM(K130:L130)/2,K130))*IF(SUM(M130:N130)=0,1,IF(N130&lt;&gt;0,SUM(M130:N130)/2,M130))*IF(SUM(O130:P130)=0,1,IF(P130&lt;&gt;0,SUM(O130:P130)/2,O130))</f>
        <v>367.9</v>
      </c>
      <c r="R130" s="347">
        <f>ROUND(J130*Q130,2)</f>
        <v>367.9</v>
      </c>
      <c r="S130" s="310"/>
      <c r="T130" s="474"/>
      <c r="U130" s="83"/>
      <c r="X130" s="268"/>
    </row>
    <row r="131" spans="2:24" ht="69" customHeight="1">
      <c r="B131" s="267" t="str">
        <f t="shared" si="59"/>
        <v>1.4.2.6</v>
      </c>
      <c r="C131" s="290" t="s">
        <v>101</v>
      </c>
      <c r="D131" s="290">
        <v>94965</v>
      </c>
      <c r="E131" s="290" t="s">
        <v>88</v>
      </c>
      <c r="F131" s="84" t="s">
        <v>3968</v>
      </c>
      <c r="G131" s="478" t="str">
        <f t="shared" si="42"/>
        <v>1.4.2.6</v>
      </c>
      <c r="H131" s="519" t="str">
        <f>IF(C131="GIDUR JP",VLOOKUP(D131,GIDUR!A:D,2,FALSE),IF(C131="DER PB",VLOOKUP('M.Cálc.Quant.'!D131,DER!A:D,2,FALSE),IF(C131="COMPOSIÇÃO",VLOOKUP(D131,Composição!B:J,2,FALSE),IF(E131="COMPOSIÇÃO",VLOOKUP(D131,'Sinapi_Comp-06.2023'!G:H,2,FALSE),VLOOKUP(D131,'Sinapi_Insum-06.2023'!A:B,2,FALSE)))))</f>
        <v>CONCRETO FCK = 25MPA, TRAÇO 1:2,3:2,7 (EM MASSA SECA DE CIMENTO/ AREIA MÉDIA/ BRITA 1) - PREPARO MECÂNICO COM BETONEIRA 400 L. AF_05/2021</v>
      </c>
      <c r="I131" s="479"/>
      <c r="J131" s="398"/>
      <c r="K131" s="398"/>
      <c r="L131" s="398"/>
      <c r="M131" s="398"/>
      <c r="N131" s="398"/>
      <c r="O131" s="398"/>
      <c r="P131" s="398"/>
      <c r="Q131" s="398"/>
      <c r="R131" s="398"/>
      <c r="S131" s="480">
        <f>SUM(R132:R132)</f>
        <v>8.58</v>
      </c>
      <c r="T131" s="477" t="str">
        <f>IF(C131="GIDUR JP",VLOOKUP(D131,GIDUR!A:D,3,FALSE),IF(C131="DER PB",VLOOKUP('M.Cálc.Quant.'!D131,DER!A:D,3,FALSE),IF(C131="COMPOSIÇÃO",VLOOKUP(D131,Composição!B:J,6,FALSE),IF(E131="COMPOSIÇÃO",VLOOKUP(D131,'Sinapi_Comp-06.2023'!G:I,3,FALSE),VLOOKUP(D131,'Sinapi_Insum-06.2023'!A:C,3,FALSE)))))</f>
        <v>M3</v>
      </c>
      <c r="U131" s="83"/>
      <c r="V131" s="267">
        <v>5.93</v>
      </c>
      <c r="X131" s="268"/>
    </row>
    <row r="132" spans="2:24" ht="30">
      <c r="B132" s="267" t="str">
        <f t="shared" si="59"/>
        <v>1.4.2.6.1</v>
      </c>
      <c r="F132" s="507" t="str">
        <f>CONCATENATE(F131,".1")</f>
        <v>1.4.2.6.1</v>
      </c>
      <c r="G132" s="473" t="str">
        <f t="shared" ref="G132" si="64">F132</f>
        <v>1.4.2.6.1</v>
      </c>
      <c r="H132" s="520" t="s">
        <v>4084</v>
      </c>
      <c r="I132" s="351" t="s">
        <v>4038</v>
      </c>
      <c r="J132" s="310">
        <v>1</v>
      </c>
      <c r="K132" s="310">
        <v>8.58</v>
      </c>
      <c r="L132" s="310"/>
      <c r="M132" s="310"/>
      <c r="N132" s="310"/>
      <c r="O132" s="310"/>
      <c r="P132" s="310"/>
      <c r="Q132" s="347">
        <f>IF(SUM(K132:L132)=0,1,IF(L132&lt;&gt;0,SUM(K132:L132)/2,K132))*IF(SUM(M132:N132)=0,1,IF(N132&lt;&gt;0,SUM(M132:N132)/2,M132))*IF(SUM(O132:P132)=0,1,IF(P132&lt;&gt;0,SUM(O132:P132)/2,O132))</f>
        <v>8.58</v>
      </c>
      <c r="R132" s="347">
        <f>ROUND(J132*Q132,2)</f>
        <v>8.58</v>
      </c>
      <c r="S132" s="310"/>
      <c r="T132" s="474"/>
      <c r="U132" s="83"/>
      <c r="X132" s="268"/>
    </row>
    <row r="133" spans="2:24" ht="45">
      <c r="B133" s="267" t="str">
        <f t="shared" si="59"/>
        <v>1.4.2.7</v>
      </c>
      <c r="C133" s="290" t="s">
        <v>101</v>
      </c>
      <c r="D133" s="290">
        <v>103670</v>
      </c>
      <c r="E133" s="290" t="s">
        <v>88</v>
      </c>
      <c r="F133" s="84" t="s">
        <v>3969</v>
      </c>
      <c r="G133" s="478" t="str">
        <f t="shared" si="42"/>
        <v>1.4.2.7</v>
      </c>
      <c r="H133" s="519" t="str">
        <f>IF(C133="GIDUR JP",VLOOKUP(D133,GIDUR!A:D,2,FALSE),IF(C133="DER PB",VLOOKUP('M.Cálc.Quant.'!D133,DER!A:D,2,FALSE),IF(C133="COMPOSIÇÃO",VLOOKUP(D133,Composição!B:J,2,FALSE),IF(E133="COMPOSIÇÃO",VLOOKUP(D133,'Sinapi_Comp-06.2023'!G:H,2,FALSE),VLOOKUP(D133,'Sinapi_Insum-06.2023'!A:B,2,FALSE)))))</f>
        <v>LANÇAMENTO COM USO DE BALDES, ADENSAMENTO E ACABAMENTO DE CONCRETO EM ESTRUTURAS. AF_02/2022</v>
      </c>
      <c r="I133" s="479"/>
      <c r="J133" s="398"/>
      <c r="K133" s="398"/>
      <c r="L133" s="398"/>
      <c r="M133" s="398"/>
      <c r="N133" s="398"/>
      <c r="O133" s="398"/>
      <c r="P133" s="398"/>
      <c r="Q133" s="398"/>
      <c r="R133" s="398"/>
      <c r="S133" s="476">
        <f>SUM(R134)</f>
        <v>8.58</v>
      </c>
      <c r="T133" s="477" t="str">
        <f>IF(C133="GIDUR JP",VLOOKUP(D133,GIDUR!A:D,3,FALSE),IF(C133="DER PB",VLOOKUP('M.Cálc.Quant.'!D133,DER!A:D,3,FALSE),IF(C133="COMPOSIÇÃO",VLOOKUP(D133,Composição!B:J,6,FALSE),IF(E133="COMPOSIÇÃO",VLOOKUP(D133,'Sinapi_Comp-06.2023'!G:I,3,FALSE),VLOOKUP(D133,'Sinapi_Insum-06.2023'!A:C,3,FALSE)))))</f>
        <v>M3</v>
      </c>
      <c r="U133" s="83"/>
      <c r="V133" s="267">
        <v>5.93</v>
      </c>
      <c r="X133" s="268"/>
    </row>
    <row r="134" spans="2:24">
      <c r="B134" s="267" t="str">
        <f t="shared" si="59"/>
        <v>1.4.2.7.1</v>
      </c>
      <c r="F134" s="507" t="str">
        <f>CONCATENATE(F133,".1")</f>
        <v>1.4.2.7.1</v>
      </c>
      <c r="G134" s="473" t="str">
        <f t="shared" si="42"/>
        <v>1.4.2.7.1</v>
      </c>
      <c r="H134" s="520" t="str">
        <f>LEFT(H133,SEARCH(" ",H133)-1)</f>
        <v>LANÇAMENTO</v>
      </c>
      <c r="I134" s="351" t="s">
        <v>4039</v>
      </c>
      <c r="J134" s="310">
        <v>1</v>
      </c>
      <c r="K134" s="347">
        <f>S131</f>
        <v>8.58</v>
      </c>
      <c r="L134" s="310"/>
      <c r="M134" s="310"/>
      <c r="N134" s="310"/>
      <c r="O134" s="310"/>
      <c r="P134" s="310"/>
      <c r="Q134" s="347">
        <f>IF(SUM(K134:L134)=0,1,IF(L134&lt;&gt;0,SUM(K134:L134)/2,K134))*IF(SUM(M134:N134)=0,1,IF(N134&lt;&gt;0,SUM(M134:N134)/2,M134))*IF(SUM(O134:P134)=0,1,IF(P134&lt;&gt;0,SUM(O134:P134)/2,O134))</f>
        <v>8.58</v>
      </c>
      <c r="R134" s="347">
        <f>ROUND(J134*Q134,2)</f>
        <v>8.58</v>
      </c>
      <c r="S134" s="310"/>
      <c r="T134" s="474"/>
      <c r="U134" s="83"/>
      <c r="X134" s="268"/>
    </row>
    <row r="135" spans="2:24" ht="30">
      <c r="B135" s="267" t="str">
        <f t="shared" si="59"/>
        <v>1.4.3</v>
      </c>
      <c r="F135" s="84" t="s">
        <v>3970</v>
      </c>
      <c r="G135" s="311" t="str">
        <f t="shared" ref="G135:G137" si="65">F135</f>
        <v>1.4.3</v>
      </c>
      <c r="H135" s="513" t="s">
        <v>4085</v>
      </c>
      <c r="I135" s="318"/>
      <c r="J135" s="352"/>
      <c r="K135" s="352"/>
      <c r="L135" s="352"/>
      <c r="M135" s="352"/>
      <c r="N135" s="352"/>
      <c r="O135" s="352"/>
      <c r="P135" s="352"/>
      <c r="Q135" s="352"/>
      <c r="R135" s="352"/>
      <c r="S135" s="508"/>
      <c r="T135" s="312"/>
      <c r="U135" s="83"/>
      <c r="X135" s="268"/>
    </row>
    <row r="136" spans="2:24" ht="75">
      <c r="B136" s="267" t="str">
        <f t="shared" si="59"/>
        <v>1.4.3.1</v>
      </c>
      <c r="C136" s="290" t="s">
        <v>101</v>
      </c>
      <c r="D136" s="290">
        <v>92522</v>
      </c>
      <c r="E136" s="290" t="s">
        <v>88</v>
      </c>
      <c r="F136" s="84" t="s">
        <v>3971</v>
      </c>
      <c r="G136" s="478" t="str">
        <f t="shared" si="65"/>
        <v>1.4.3.1</v>
      </c>
      <c r="H136" s="519" t="str">
        <f>IF(C136="GIDUR JP",VLOOKUP(D136,GIDUR!A:D,2,FALSE),IF(C136="DER PB",VLOOKUP('M.Cálc.Quant.'!D136,DER!A:D,2,FALSE),IF(C136="COMPOSIÇÃO",VLOOKUP(D136,Composição!B:J,2,FALSE),IF(E136="COMPOSIÇÃO",VLOOKUP(D136,'Sinapi_Comp-06.2023'!G:H,2,FALSE),VLOOKUP(D136,'Sinapi_Insum-06.2023'!A:B,2,FALSE)))))</f>
        <v>MONTAGEM E DESMONTAGEM DE FÔRMA DE LAJE MACIÇA, PÉ-DIREITO SIMPLES, EM CHAPA DE MADEIRA COMPENSADA RESINADA, 8 UTILIZAÇÕES. AF_09/2020</v>
      </c>
      <c r="I136" s="479"/>
      <c r="J136" s="398"/>
      <c r="K136" s="398"/>
      <c r="L136" s="398"/>
      <c r="M136" s="398"/>
      <c r="N136" s="398"/>
      <c r="O136" s="398"/>
      <c r="P136" s="398"/>
      <c r="Q136" s="398"/>
      <c r="R136" s="398"/>
      <c r="S136" s="480">
        <f>SUM(R137:R137)</f>
        <v>22.69</v>
      </c>
      <c r="T136" s="477" t="str">
        <f>IF(C136="GIDUR JP",VLOOKUP(D136,GIDUR!A:D,3,FALSE),IF(C136="DER PB",VLOOKUP('M.Cálc.Quant.'!D136,DER!A:D,3,FALSE),IF(C136="COMPOSIÇÃO",VLOOKUP(D136,Composição!B:J,6,FALSE),IF(E136="COMPOSIÇÃO",VLOOKUP(D136,'Sinapi_Comp-06.2023'!G:I,3,FALSE),VLOOKUP(D136,'Sinapi_Insum-06.2023'!A:C,3,FALSE)))))</f>
        <v>M2</v>
      </c>
      <c r="U136" s="83"/>
      <c r="X136" s="268"/>
    </row>
    <row r="137" spans="2:24" ht="30">
      <c r="B137" s="267" t="str">
        <f t="shared" si="59"/>
        <v>1.4.3.1.1</v>
      </c>
      <c r="F137" s="507" t="str">
        <f>CONCATENATE(F136,".1")</f>
        <v>1.4.3.1.1</v>
      </c>
      <c r="G137" s="473" t="str">
        <f t="shared" si="65"/>
        <v>1.4.3.1.1</v>
      </c>
      <c r="H137" s="520" t="s">
        <v>7032</v>
      </c>
      <c r="I137" s="351" t="s">
        <v>4038</v>
      </c>
      <c r="J137" s="310">
        <v>1</v>
      </c>
      <c r="K137" s="310">
        <v>22.69</v>
      </c>
      <c r="L137" s="310"/>
      <c r="M137" s="310"/>
      <c r="N137" s="310"/>
      <c r="O137" s="310"/>
      <c r="P137" s="310"/>
      <c r="Q137" s="347">
        <f>IF(SUM(K137:L137)=0,1,IF(L137&lt;&gt;0,SUM(K137:L137)/2,K137))*IF(SUM(M137:N137)=0,1,IF(N137&lt;&gt;0,SUM(M137:N137)/2,M137))*IF(SUM(O137:P137)=0,1,IF(P137&lt;&gt;0,SUM(O137:P137)/2,O137))</f>
        <v>22.69</v>
      </c>
      <c r="R137" s="347">
        <f>ROUND(J137*Q137,2)</f>
        <v>22.69</v>
      </c>
      <c r="S137" s="310"/>
      <c r="T137" s="474"/>
      <c r="U137" s="83"/>
      <c r="X137" s="268"/>
    </row>
    <row r="138" spans="2:24" ht="60">
      <c r="B138" s="267" t="str">
        <f t="shared" ref="B138:B139" si="66">G138</f>
        <v>1.4.3.2</v>
      </c>
      <c r="C138" s="290" t="s">
        <v>101</v>
      </c>
      <c r="D138" s="290">
        <v>94971</v>
      </c>
      <c r="E138" s="290" t="s">
        <v>88</v>
      </c>
      <c r="F138" s="84" t="s">
        <v>4122</v>
      </c>
      <c r="G138" s="478" t="str">
        <f t="shared" ref="G138:G139" si="67">F138</f>
        <v>1.4.3.2</v>
      </c>
      <c r="H138" s="519" t="str">
        <f>IF(C138="GIDUR JP",VLOOKUP(D138,GIDUR!A:D,2,FALSE),IF(C138="DER PB",VLOOKUP('M.Cálc.Quant.'!D138,DER!A:D,2,FALSE),IF(C138="COMPOSIÇÃO",VLOOKUP(D138,Composição!B:J,2,FALSE),IF(E138="COMPOSIÇÃO",VLOOKUP(D138,'Sinapi_Comp-06.2023'!G:H,2,FALSE),VLOOKUP(D138,'Sinapi_Insum-06.2023'!A:B,2,FALSE)))))</f>
        <v>CONCRETO FCK = 25MPA, TRAÇO 1:2,3:2,7 (EM MASSA SECA DE CIMENTO/ AREIA MÉDIA/ BRITA 1) - PREPARO MECÂNICO COM BETONEIRA 600 L. AF_05/2021</v>
      </c>
      <c r="I138" s="479"/>
      <c r="J138" s="398"/>
      <c r="K138" s="398"/>
      <c r="L138" s="398"/>
      <c r="M138" s="398"/>
      <c r="N138" s="398"/>
      <c r="O138" s="398"/>
      <c r="P138" s="398"/>
      <c r="Q138" s="398"/>
      <c r="R138" s="398"/>
      <c r="S138" s="480">
        <f>SUM(R139:R139)</f>
        <v>3.8</v>
      </c>
      <c r="T138" s="477" t="str">
        <f>IF(C138="GIDUR JP",VLOOKUP(D138,GIDUR!A:D,3,FALSE),IF(C138="DER PB",VLOOKUP('M.Cálc.Quant.'!D138,DER!A:D,3,FALSE),IF(C138="COMPOSIÇÃO",VLOOKUP(D138,Composição!B:J,6,FALSE),IF(E138="COMPOSIÇÃO",VLOOKUP(D138,'Sinapi_Comp-06.2023'!G:I,3,FALSE),VLOOKUP(D138,'Sinapi_Insum-06.2023'!A:C,3,FALSE)))))</f>
        <v>M3</v>
      </c>
      <c r="U138" s="83"/>
      <c r="X138" s="268"/>
    </row>
    <row r="139" spans="2:24" ht="30">
      <c r="B139" s="267" t="str">
        <f t="shared" si="66"/>
        <v>1.4.3.2.1</v>
      </c>
      <c r="F139" s="507" t="str">
        <f>CONCATENATE(F138,".1")</f>
        <v>1.4.3.2.1</v>
      </c>
      <c r="G139" s="473" t="str">
        <f t="shared" si="67"/>
        <v>1.4.3.2.1</v>
      </c>
      <c r="H139" s="520" t="s">
        <v>4086</v>
      </c>
      <c r="I139" s="351" t="s">
        <v>4038</v>
      </c>
      <c r="J139" s="310">
        <v>1</v>
      </c>
      <c r="K139" s="310">
        <v>3.8</v>
      </c>
      <c r="L139" s="310"/>
      <c r="M139" s="310"/>
      <c r="N139" s="310"/>
      <c r="O139" s="310"/>
      <c r="P139" s="310"/>
      <c r="Q139" s="347">
        <f>IF(SUM(K139:L139)=0,1,IF(L139&lt;&gt;0,SUM(K139:L139)/2,K139))*IF(SUM(M139:N139)=0,1,IF(N139&lt;&gt;0,SUM(M139:N139)/2,M139))*IF(SUM(O139:P139)=0,1,IF(P139&lt;&gt;0,SUM(O139:P139)/2,O139))</f>
        <v>3.8</v>
      </c>
      <c r="R139" s="347">
        <f>ROUND(J139*Q139,2)</f>
        <v>3.8</v>
      </c>
      <c r="S139" s="310"/>
      <c r="T139" s="474"/>
      <c r="U139" s="83"/>
      <c r="X139" s="268"/>
    </row>
    <row r="140" spans="2:24" ht="45">
      <c r="B140" s="267" t="str">
        <f t="shared" ref="B140:B141" si="68">G140</f>
        <v>1.4.3.3</v>
      </c>
      <c r="C140" s="290" t="s">
        <v>101</v>
      </c>
      <c r="D140" s="290">
        <v>103670</v>
      </c>
      <c r="E140" s="290" t="s">
        <v>88</v>
      </c>
      <c r="F140" s="84" t="s">
        <v>4123</v>
      </c>
      <c r="G140" s="478" t="str">
        <f t="shared" ref="G140:G141" si="69">F140</f>
        <v>1.4.3.3</v>
      </c>
      <c r="H140" s="519" t="str">
        <f>IF(C140="GIDUR JP",VLOOKUP(D140,GIDUR!A:D,2,FALSE),IF(C140="DER PB",VLOOKUP('M.Cálc.Quant.'!D140,DER!A:D,2,FALSE),IF(C140="COMPOSIÇÃO",VLOOKUP(D140,Composição!B:J,2,FALSE),IF(E140="COMPOSIÇÃO",VLOOKUP(D140,'Sinapi_Comp-06.2023'!G:H,2,FALSE),VLOOKUP(D140,'Sinapi_Insum-06.2023'!A:B,2,FALSE)))))</f>
        <v>LANÇAMENTO COM USO DE BALDES, ADENSAMENTO E ACABAMENTO DE CONCRETO EM ESTRUTURAS. AF_02/2022</v>
      </c>
      <c r="I140" s="479"/>
      <c r="J140" s="398"/>
      <c r="K140" s="398"/>
      <c r="L140" s="398"/>
      <c r="M140" s="398"/>
      <c r="N140" s="398"/>
      <c r="O140" s="398"/>
      <c r="P140" s="398"/>
      <c r="Q140" s="398"/>
      <c r="R140" s="398"/>
      <c r="S140" s="480">
        <f>SUM(R141:R141)</f>
        <v>3.8</v>
      </c>
      <c r="T140" s="477" t="str">
        <f>IF(C140="GIDUR JP",VLOOKUP(D140,GIDUR!A:D,3,FALSE),IF(C140="DER PB",VLOOKUP('M.Cálc.Quant.'!D140,DER!A:D,3,FALSE),IF(C140="COMPOSIÇÃO",VLOOKUP(D140,Composição!B:J,6,FALSE),IF(E140="COMPOSIÇÃO",VLOOKUP(D140,'Sinapi_Comp-06.2023'!G:I,3,FALSE),VLOOKUP(D140,'Sinapi_Insum-06.2023'!A:C,3,FALSE)))))</f>
        <v>M3</v>
      </c>
      <c r="U140" s="83"/>
      <c r="X140" s="268"/>
    </row>
    <row r="141" spans="2:24" ht="30">
      <c r="B141" s="267" t="str">
        <f t="shared" si="68"/>
        <v>1.4.3.3.1</v>
      </c>
      <c r="F141" s="507" t="str">
        <f>CONCATENATE(F140,".1")</f>
        <v>1.4.3.3.1</v>
      </c>
      <c r="G141" s="473" t="str">
        <f t="shared" si="69"/>
        <v>1.4.3.3.1</v>
      </c>
      <c r="H141" s="520" t="s">
        <v>4086</v>
      </c>
      <c r="I141" s="351" t="s">
        <v>4038</v>
      </c>
      <c r="J141" s="310">
        <v>1</v>
      </c>
      <c r="K141" s="347">
        <f>S138</f>
        <v>3.8</v>
      </c>
      <c r="L141" s="310"/>
      <c r="M141" s="310"/>
      <c r="N141" s="310"/>
      <c r="O141" s="310"/>
      <c r="P141" s="310"/>
      <c r="Q141" s="347">
        <f>IF(SUM(K141:L141)=0,1,IF(L141&lt;&gt;0,SUM(K141:L141)/2,K141))*IF(SUM(M141:N141)=0,1,IF(N141&lt;&gt;0,SUM(M141:N141)/2,M141))*IF(SUM(O141:P141)=0,1,IF(P141&lt;&gt;0,SUM(O141:P141)/2,O141))</f>
        <v>3.8</v>
      </c>
      <c r="R141" s="347">
        <f>ROUND(J141*Q141,2)</f>
        <v>3.8</v>
      </c>
      <c r="S141" s="310"/>
      <c r="T141" s="474"/>
      <c r="U141" s="83"/>
      <c r="X141" s="268"/>
    </row>
    <row r="142" spans="2:24" ht="67.5" customHeight="1">
      <c r="B142" s="267" t="str">
        <f t="shared" ref="B142:B143" si="70">G142</f>
        <v>1.4.3.4</v>
      </c>
      <c r="C142" s="290" t="s">
        <v>101</v>
      </c>
      <c r="D142" s="290">
        <v>92760</v>
      </c>
      <c r="E142" s="290" t="s">
        <v>88</v>
      </c>
      <c r="F142" s="84" t="s">
        <v>4124</v>
      </c>
      <c r="G142" s="478" t="str">
        <f t="shared" ref="G142:G143" si="71">F142</f>
        <v>1.4.3.4</v>
      </c>
      <c r="H142" s="519" t="str">
        <f>IF(C142="GIDUR JP",VLOOKUP(D142,GIDUR!A:D,2,FALSE),IF(C142="DER PB",VLOOKUP('M.Cálc.Quant.'!D142,DER!A:D,2,FALSE),IF(C142="COMPOSIÇÃO",VLOOKUP(D142,Composição!B:J,2,FALSE),IF(E142="COMPOSIÇÃO",VLOOKUP(D142,'Sinapi_Comp-06.2023'!G:H,2,FALSE),VLOOKUP(D142,'Sinapi_Insum-06.2023'!A:B,2,FALSE)))))</f>
        <v>ARMAÇÃO DE PILAR OU VIGA DE ESTRUTURA CONVENCIONAL DE CONCRETO ARMADO UTILIZANDO AÇO CA-50 DE 6,3 MM - MONTAGEM. AF_06/2022</v>
      </c>
      <c r="I142" s="479"/>
      <c r="J142" s="398"/>
      <c r="K142" s="398"/>
      <c r="L142" s="398"/>
      <c r="M142" s="398"/>
      <c r="N142" s="398"/>
      <c r="O142" s="398"/>
      <c r="P142" s="398"/>
      <c r="Q142" s="398"/>
      <c r="R142" s="398"/>
      <c r="S142" s="480">
        <f>SUM(R143:R143)</f>
        <v>52.3</v>
      </c>
      <c r="T142" s="477" t="str">
        <f>IF(C142="GIDUR JP",VLOOKUP(D142,GIDUR!A:D,3,FALSE),IF(C142="DER PB",VLOOKUP('M.Cálc.Quant.'!D142,DER!A:D,3,FALSE),IF(C142="COMPOSIÇÃO",VLOOKUP(D142,Composição!B:J,6,FALSE),IF(E142="COMPOSIÇÃO",VLOOKUP(D142,'Sinapi_Comp-06.2023'!G:I,3,FALSE),VLOOKUP(D142,'Sinapi_Insum-06.2023'!A:C,3,FALSE)))))</f>
        <v>KG</v>
      </c>
      <c r="U142" s="83"/>
      <c r="X142" s="268"/>
    </row>
    <row r="143" spans="2:24" ht="30">
      <c r="B143" s="267" t="str">
        <f t="shared" si="70"/>
        <v>1.4.3.4.1</v>
      </c>
      <c r="F143" s="507" t="str">
        <f>CONCATENATE(F142,".1")</f>
        <v>1.4.3.4.1</v>
      </c>
      <c r="G143" s="473" t="str">
        <f t="shared" si="71"/>
        <v>1.4.3.4.1</v>
      </c>
      <c r="H143" s="520" t="s">
        <v>4086</v>
      </c>
      <c r="I143" s="351" t="s">
        <v>4038</v>
      </c>
      <c r="J143" s="310">
        <v>1</v>
      </c>
      <c r="K143" s="310">
        <v>52.3</v>
      </c>
      <c r="L143" s="310"/>
      <c r="M143" s="310"/>
      <c r="N143" s="310"/>
      <c r="O143" s="310"/>
      <c r="P143" s="310"/>
      <c r="Q143" s="347">
        <f>IF(SUM(K143:L143)=0,1,IF(L143&lt;&gt;0,SUM(K143:L143)/2,K143))*IF(SUM(M143:N143)=0,1,IF(N143&lt;&gt;0,SUM(M143:N143)/2,M143))*IF(SUM(O143:P143)=0,1,IF(P143&lt;&gt;0,SUM(O143:P143)/2,O143))</f>
        <v>52.3</v>
      </c>
      <c r="R143" s="347">
        <f>ROUND(J143*Q143,2)</f>
        <v>52.3</v>
      </c>
      <c r="S143" s="310"/>
      <c r="T143" s="474"/>
      <c r="U143" s="83"/>
      <c r="X143" s="268"/>
    </row>
    <row r="144" spans="2:24" ht="60.75" customHeight="1">
      <c r="B144" s="267" t="str">
        <f t="shared" ref="B144:B145" si="72">G144</f>
        <v>1.4.3.5</v>
      </c>
      <c r="C144" s="290" t="s">
        <v>101</v>
      </c>
      <c r="D144" s="290">
        <v>92761</v>
      </c>
      <c r="E144" s="290" t="s">
        <v>88</v>
      </c>
      <c r="F144" s="84" t="s">
        <v>4125</v>
      </c>
      <c r="G144" s="478" t="str">
        <f t="shared" ref="G144:G145" si="73">F144</f>
        <v>1.4.3.5</v>
      </c>
      <c r="H144" s="519" t="str">
        <f>IF(C144="GIDUR JP",VLOOKUP(D144,GIDUR!A:D,2,FALSE),IF(C144="DER PB",VLOOKUP('M.Cálc.Quant.'!D144,DER!A:D,2,FALSE),IF(C144="COMPOSIÇÃO",VLOOKUP(D144,Composição!B:J,2,FALSE),IF(E144="COMPOSIÇÃO",VLOOKUP(D144,'Sinapi_Comp-06.2023'!G:H,2,FALSE),VLOOKUP(D144,'Sinapi_Insum-06.2023'!A:B,2,FALSE)))))</f>
        <v>ARMAÇÃO DE PILAR OU VIGA DE ESTRUTURA CONVENCIONAL DE CONCRETO ARMADO UTILIZANDO AÇO CA-50 DE 8,0 MM - MONTAGEM. AF_06/2022</v>
      </c>
      <c r="I144" s="479"/>
      <c r="J144" s="398"/>
      <c r="K144" s="398"/>
      <c r="L144" s="398"/>
      <c r="M144" s="398"/>
      <c r="N144" s="398"/>
      <c r="O144" s="398"/>
      <c r="P144" s="398"/>
      <c r="Q144" s="398"/>
      <c r="R144" s="398"/>
      <c r="S144" s="480">
        <f>SUM(R145:R145)</f>
        <v>51.3</v>
      </c>
      <c r="T144" s="477" t="str">
        <f>IF(C144="GIDUR JP",VLOOKUP(D144,GIDUR!A:D,3,FALSE),IF(C144="DER PB",VLOOKUP('M.Cálc.Quant.'!D144,DER!A:D,3,FALSE),IF(C144="COMPOSIÇÃO",VLOOKUP(D144,Composição!B:J,6,FALSE),IF(E144="COMPOSIÇÃO",VLOOKUP(D144,'Sinapi_Comp-06.2023'!G:I,3,FALSE),VLOOKUP(D144,'Sinapi_Insum-06.2023'!A:C,3,FALSE)))))</f>
        <v>KG</v>
      </c>
      <c r="U144" s="83"/>
      <c r="X144" s="268"/>
    </row>
    <row r="145" spans="2:34" ht="30">
      <c r="B145" s="267" t="str">
        <f t="shared" si="72"/>
        <v>1.4.3.5.1</v>
      </c>
      <c r="F145" s="507" t="str">
        <f>CONCATENATE(F144,".1")</f>
        <v>1.4.3.5.1</v>
      </c>
      <c r="G145" s="473" t="str">
        <f t="shared" si="73"/>
        <v>1.4.3.5.1</v>
      </c>
      <c r="H145" s="520" t="s">
        <v>4086</v>
      </c>
      <c r="I145" s="351" t="s">
        <v>4038</v>
      </c>
      <c r="J145" s="310">
        <v>1</v>
      </c>
      <c r="K145" s="310">
        <v>51.3</v>
      </c>
      <c r="L145" s="310"/>
      <c r="M145" s="310"/>
      <c r="N145" s="310"/>
      <c r="O145" s="310"/>
      <c r="P145" s="310"/>
      <c r="Q145" s="347">
        <f>IF(SUM(K145:L145)=0,1,IF(L145&lt;&gt;0,SUM(K145:L145)/2,K145))*IF(SUM(M145:N145)=0,1,IF(N145&lt;&gt;0,SUM(M145:N145)/2,M145))*IF(SUM(O145:P145)=0,1,IF(P145&lt;&gt;0,SUM(O145:P145)/2,O145))</f>
        <v>51.3</v>
      </c>
      <c r="R145" s="347">
        <f>ROUND(J145*Q145,2)</f>
        <v>51.3</v>
      </c>
      <c r="S145" s="310"/>
      <c r="T145" s="474"/>
      <c r="U145" s="83"/>
      <c r="X145" s="268"/>
    </row>
    <row r="146" spans="2:34" ht="70.5" customHeight="1">
      <c r="B146" s="267" t="str">
        <f t="shared" ref="B146:B147" si="74">G146</f>
        <v>1.4.3.6</v>
      </c>
      <c r="C146" s="290" t="s">
        <v>101</v>
      </c>
      <c r="D146" s="290">
        <v>92759</v>
      </c>
      <c r="E146" s="290" t="s">
        <v>88</v>
      </c>
      <c r="F146" s="84" t="s">
        <v>4126</v>
      </c>
      <c r="G146" s="478" t="str">
        <f t="shared" ref="G146:G147" si="75">F146</f>
        <v>1.4.3.6</v>
      </c>
      <c r="H146" s="519" t="str">
        <f>IF(C146="GIDUR JP",VLOOKUP(D146,GIDUR!A:D,2,FALSE),IF(C146="DER PB",VLOOKUP('M.Cálc.Quant.'!D146,DER!A:D,2,FALSE),IF(C146="COMPOSIÇÃO",VLOOKUP(D146,Composição!B:J,2,FALSE),IF(E146="COMPOSIÇÃO",VLOOKUP(D146,'Sinapi_Comp-06.2023'!G:H,2,FALSE),VLOOKUP(D146,'Sinapi_Insum-06.2023'!A:B,2,FALSE)))))</f>
        <v>ARMAÇÃO DE PILAR OU VIGA DE ESTRUTURA CONVENCIONAL DE CONCRETO ARMADO UTILIZANDO AÇO CA-60 DE 5,0 MM - MONTAGEM. AF_06/2022</v>
      </c>
      <c r="I146" s="479"/>
      <c r="J146" s="398"/>
      <c r="K146" s="398"/>
      <c r="L146" s="398"/>
      <c r="M146" s="398"/>
      <c r="N146" s="398"/>
      <c r="O146" s="398"/>
      <c r="P146" s="398"/>
      <c r="Q146" s="398"/>
      <c r="R146" s="398"/>
      <c r="S146" s="480">
        <f>SUM(R147:R147)</f>
        <v>21</v>
      </c>
      <c r="T146" s="477" t="str">
        <f>IF(C146="GIDUR JP",VLOOKUP(D146,GIDUR!A:D,3,FALSE),IF(C146="DER PB",VLOOKUP('M.Cálc.Quant.'!D146,DER!A:D,3,FALSE),IF(C146="COMPOSIÇÃO",VLOOKUP(D146,Composição!B:J,6,FALSE),IF(E146="COMPOSIÇÃO",VLOOKUP(D146,'Sinapi_Comp-06.2023'!G:I,3,FALSE),VLOOKUP(D146,'Sinapi_Insum-06.2023'!A:C,3,FALSE)))))</f>
        <v>KG</v>
      </c>
      <c r="U146" s="83"/>
      <c r="X146" s="268"/>
    </row>
    <row r="147" spans="2:34" ht="30">
      <c r="B147" s="267" t="str">
        <f t="shared" si="74"/>
        <v>1.4.3.6.1</v>
      </c>
      <c r="F147" s="507" t="str">
        <f>CONCATENATE(F146,".1")</f>
        <v>1.4.3.6.1</v>
      </c>
      <c r="G147" s="473" t="str">
        <f t="shared" si="75"/>
        <v>1.4.3.6.1</v>
      </c>
      <c r="H147" s="520" t="s">
        <v>4086</v>
      </c>
      <c r="I147" s="351" t="s">
        <v>4038</v>
      </c>
      <c r="J147" s="310">
        <v>1</v>
      </c>
      <c r="K147" s="310">
        <v>21</v>
      </c>
      <c r="L147" s="310"/>
      <c r="M147" s="310"/>
      <c r="N147" s="310"/>
      <c r="O147" s="310"/>
      <c r="P147" s="310"/>
      <c r="Q147" s="347">
        <f>IF(SUM(K147:L147)=0,1,IF(L147&lt;&gt;0,SUM(K147:L147)/2,K147))*IF(SUM(M147:N147)=0,1,IF(N147&lt;&gt;0,SUM(M147:N147)/2,M147))*IF(SUM(O147:P147)=0,1,IF(P147&lt;&gt;0,SUM(O147:P147)/2,O147))</f>
        <v>21</v>
      </c>
      <c r="R147" s="347">
        <f>ROUND(J147*Q147,2)</f>
        <v>21</v>
      </c>
      <c r="S147" s="310"/>
      <c r="T147" s="474"/>
      <c r="U147" s="83"/>
      <c r="X147" s="268"/>
    </row>
    <row r="148" spans="2:34" outlineLevel="1">
      <c r="B148" s="267" t="str">
        <f t="shared" si="59"/>
        <v>1.5</v>
      </c>
      <c r="E148" s="290" t="e">
        <v>#N/A</v>
      </c>
      <c r="F148" s="304" t="s">
        <v>3972</v>
      </c>
      <c r="G148" s="291" t="str">
        <f t="shared" si="42"/>
        <v>1.5</v>
      </c>
      <c r="H148" s="511" t="s">
        <v>4030</v>
      </c>
      <c r="I148" s="292"/>
      <c r="J148" s="353"/>
      <c r="K148" s="292"/>
      <c r="L148" s="292"/>
      <c r="M148" s="292"/>
      <c r="N148" s="292"/>
      <c r="O148" s="292"/>
      <c r="P148" s="292"/>
      <c r="Q148" s="292"/>
      <c r="R148" s="292"/>
      <c r="S148" s="292"/>
      <c r="T148" s="293"/>
      <c r="U148" s="83"/>
      <c r="V148" s="268"/>
      <c r="W148" s="268"/>
      <c r="X148" s="268"/>
      <c r="Y148" s="268"/>
      <c r="Z148" s="268"/>
      <c r="AA148" s="268"/>
      <c r="AB148" s="268"/>
      <c r="AC148" s="268"/>
      <c r="AD148" s="268"/>
      <c r="AE148" s="268"/>
      <c r="AF148" s="268"/>
      <c r="AG148" s="268"/>
      <c r="AH148" s="268"/>
    </row>
    <row r="149" spans="2:34" ht="75">
      <c r="B149" s="267" t="str">
        <f t="shared" si="59"/>
        <v>1.5.1</v>
      </c>
      <c r="C149" s="290" t="s">
        <v>101</v>
      </c>
      <c r="D149" s="290">
        <v>103322</v>
      </c>
      <c r="E149" s="290" t="s">
        <v>88</v>
      </c>
      <c r="F149" s="290" t="s">
        <v>3973</v>
      </c>
      <c r="G149" s="478" t="str">
        <f t="shared" si="42"/>
        <v>1.5.1</v>
      </c>
      <c r="H149" s="519" t="str">
        <f>IF(C149="GIDUR JP",VLOOKUP(D149,GIDUR!A:D,2,FALSE),IF(C149="DER PB",VLOOKUP('M.Cálc.Quant.'!D149,DER!A:D,2,FALSE),IF(C149="COMPOSIÇÃO",VLOOKUP(D149,Composição!B:J,2,FALSE),IF(E149="COMPOSIÇÃO",VLOOKUP(D149,'Sinapi_Comp-06.2023'!G:H,2,FALSE),VLOOKUP(D149,'Sinapi_Insum-06.2023'!A:B,2,FALSE)))))</f>
        <v>ALVENARIA DE VEDAÇÃO DE BLOCOS CERÂMICOS FURADOS NA VERTICAL DE 9X19X39 CM (ESPESSURA 9 CM) E ARGAMASSA DE ASSENTAMENTO COM PREPARO EM BETONEIRA. AF_12/2021</v>
      </c>
      <c r="I149" s="479"/>
      <c r="J149" s="398"/>
      <c r="K149" s="398"/>
      <c r="L149" s="398"/>
      <c r="M149" s="398"/>
      <c r="N149" s="398"/>
      <c r="O149" s="398"/>
      <c r="P149" s="398"/>
      <c r="Q149" s="398"/>
      <c r="R149" s="398"/>
      <c r="S149" s="480">
        <f>SUM(R150:R153)</f>
        <v>148.44999999999999</v>
      </c>
      <c r="T149" s="477" t="str">
        <f>IF(C149="GIDUR JP",VLOOKUP(D149,GIDUR!A:D,3,FALSE),IF(C149="DER PB",VLOOKUP('M.Cálc.Quant.'!D149,DER!A:D,3,FALSE),IF(C149="COMPOSIÇÃO",VLOOKUP(D149,Composição!B:J,6,FALSE),IF(E149="COMPOSIÇÃO",VLOOKUP(D149,'Sinapi_Comp-06.2023'!G:I,3,FALSE),VLOOKUP(D149,'Sinapi_Insum-06.2023'!A:C,3,FALSE)))))</f>
        <v>M2</v>
      </c>
      <c r="U149" s="83"/>
      <c r="V149" s="267">
        <v>221.47</v>
      </c>
      <c r="X149" s="268"/>
    </row>
    <row r="150" spans="2:34">
      <c r="B150" s="267" t="str">
        <f t="shared" si="59"/>
        <v>1.5.1.1</v>
      </c>
      <c r="F150" s="507" t="str">
        <f>CONCATENATE($F$149,".1")</f>
        <v>1.5.1.1</v>
      </c>
      <c r="G150" s="473" t="str">
        <f t="shared" si="42"/>
        <v>1.5.1.1</v>
      </c>
      <c r="H150" s="520" t="s">
        <v>4100</v>
      </c>
      <c r="I150" s="351"/>
      <c r="J150" s="310">
        <v>1</v>
      </c>
      <c r="K150" s="310">
        <v>94.2</v>
      </c>
      <c r="L150" s="310"/>
      <c r="M150" s="310">
        <v>1.6315999999999999</v>
      </c>
      <c r="N150" s="310"/>
      <c r="O150" s="310"/>
      <c r="P150" s="310"/>
      <c r="Q150" s="347">
        <f>IF(SUM(K150:L150)=0,1,IF(L150&lt;&gt;0,SUM(K150:L150)/2,K150))*IF(SUM(M150:N150)=0,1,IF(N150&lt;&gt;0,SUM(M150:N150)/2,M150))*IF(SUM(O150:P150)=0,1,IF(P150&lt;&gt;0,SUM(O150:P150)/2,O150))</f>
        <v>153.69999999999999</v>
      </c>
      <c r="R150" s="347">
        <f>ROUND(J150*Q150,2)</f>
        <v>153.69999999999999</v>
      </c>
      <c r="S150" s="310"/>
      <c r="T150" s="474"/>
      <c r="U150" s="83"/>
      <c r="X150" s="268"/>
    </row>
    <row r="151" spans="2:34">
      <c r="B151" s="267" t="str">
        <f t="shared" si="59"/>
        <v>1.5.1.2</v>
      </c>
      <c r="F151" s="507" t="str">
        <f>CONCATENATE($F$149,".2")</f>
        <v>1.5.1.2</v>
      </c>
      <c r="G151" s="473" t="str">
        <f t="shared" si="42"/>
        <v>1.5.1.2</v>
      </c>
      <c r="H151" s="520" t="s">
        <v>4101</v>
      </c>
      <c r="I151" s="351"/>
      <c r="J151" s="310">
        <v>1</v>
      </c>
      <c r="K151" s="310">
        <f>2.7+2.7+2.4</f>
        <v>7.8</v>
      </c>
      <c r="L151" s="310"/>
      <c r="M151" s="310">
        <v>2.5</v>
      </c>
      <c r="N151" s="310"/>
      <c r="O151" s="310"/>
      <c r="P151" s="310"/>
      <c r="Q151" s="347">
        <f>IF(SUM(K151:L151)=0,1,IF(L151&lt;&gt;0,SUM(K151:L151)/2,K151))*IF(SUM(M151:N151)=0,1,IF(N151&lt;&gt;0,SUM(M151:N151)/2,M151))*IF(SUM(O151:P151)=0,1,IF(P151&lt;&gt;0,SUM(O151:P151)/2,O151))</f>
        <v>19.5</v>
      </c>
      <c r="R151" s="347">
        <f t="shared" ref="R151:R152" si="76">ROUND(J151*Q151,2)</f>
        <v>19.5</v>
      </c>
      <c r="S151" s="310"/>
      <c r="T151" s="474"/>
      <c r="U151" s="83"/>
      <c r="X151" s="268"/>
    </row>
    <row r="152" spans="2:34">
      <c r="B152" s="267" t="str">
        <f t="shared" si="59"/>
        <v>1.5.1.3</v>
      </c>
      <c r="F152" s="507" t="str">
        <f>CONCATENATE($F$149,".3")</f>
        <v>1.5.1.3</v>
      </c>
      <c r="G152" s="473" t="str">
        <f t="shared" si="42"/>
        <v>1.5.1.3</v>
      </c>
      <c r="H152" s="520" t="s">
        <v>4102</v>
      </c>
      <c r="I152" s="351"/>
      <c r="J152" s="310">
        <v>-5</v>
      </c>
      <c r="K152" s="310">
        <v>1.5</v>
      </c>
      <c r="L152" s="310"/>
      <c r="M152" s="310">
        <v>2.5</v>
      </c>
      <c r="N152" s="310"/>
      <c r="O152" s="310"/>
      <c r="P152" s="310"/>
      <c r="Q152" s="347">
        <f>IF(SUM(K152:L152)=0,1,IF(L152&lt;&gt;0,SUM(K152:L152)/2,K152))*IF(SUM(M152:N152)=0,1,IF(N152&lt;&gt;0,SUM(M152:N152)/2,M152))*IF(SUM(O152:P152)=0,1,IF(P152&lt;&gt;0,SUM(O152:P152)/2,O152))</f>
        <v>3.75</v>
      </c>
      <c r="R152" s="347">
        <f t="shared" si="76"/>
        <v>-18.75</v>
      </c>
      <c r="S152" s="310"/>
      <c r="T152" s="474"/>
      <c r="U152" s="83"/>
      <c r="X152" s="268"/>
    </row>
    <row r="153" spans="2:34">
      <c r="B153" s="267" t="str">
        <f t="shared" ref="B153" si="77">G153</f>
        <v>1.5.1.4</v>
      </c>
      <c r="F153" s="507" t="str">
        <f>CONCATENATE($F$149,".4")</f>
        <v>1.5.1.4</v>
      </c>
      <c r="G153" s="473" t="str">
        <f t="shared" ref="G153" si="78">F153</f>
        <v>1.5.1.4</v>
      </c>
      <c r="H153" s="520" t="s">
        <v>4103</v>
      </c>
      <c r="I153" s="351"/>
      <c r="J153" s="310">
        <v>-2</v>
      </c>
      <c r="K153" s="310">
        <v>2.5</v>
      </c>
      <c r="L153" s="310"/>
      <c r="M153" s="310">
        <v>1.2</v>
      </c>
      <c r="N153" s="310"/>
      <c r="O153" s="310"/>
      <c r="P153" s="310"/>
      <c r="Q153" s="347">
        <f>IF(SUM(K153:L153)=0,1,IF(L153&lt;&gt;0,SUM(K153:L153)/2,K153))*IF(SUM(M153:N153)=0,1,IF(N153&lt;&gt;0,SUM(M153:N153)/2,M153))*IF(SUM(O153:P153)=0,1,IF(P153&lt;&gt;0,SUM(O153:P153)/2,O153))</f>
        <v>3</v>
      </c>
      <c r="R153" s="347">
        <f t="shared" ref="R153" si="79">ROUND(J153*Q153,2)</f>
        <v>-6</v>
      </c>
      <c r="S153" s="310"/>
      <c r="T153" s="474"/>
      <c r="U153" s="83"/>
      <c r="X153" s="268"/>
    </row>
    <row r="154" spans="2:34" ht="76.5" customHeight="1">
      <c r="B154" s="267" t="str">
        <f t="shared" ref="B154:B155" si="80">G154</f>
        <v>1.5.2</v>
      </c>
      <c r="C154" s="84" t="s">
        <v>88</v>
      </c>
      <c r="D154" s="290">
        <f>Composição!B65</f>
        <v>12</v>
      </c>
      <c r="E154" s="290" t="s">
        <v>88</v>
      </c>
      <c r="F154" s="84" t="s">
        <v>4127</v>
      </c>
      <c r="G154" s="478" t="str">
        <f t="shared" ref="G154:G155" si="81">F154</f>
        <v>1.5.2</v>
      </c>
      <c r="H154" s="519" t="str">
        <f>IF(C154="GIDUR JP",VLOOKUP(D154,GIDUR!A:D,2,FALSE),IF(C154="DER PB",VLOOKUP('M.Cálc.Quant.'!D154,DER!A:D,2,FALSE),IF(C154="COMPOSIÇÃO",VLOOKUP(D154,Composição!B:J,2,FALSE),IF(E154="COMPOSIÇÃO",VLOOKUP(D154,'Sinapi_Comp-06.2023'!G:H,2,FALSE),VLOOKUP(D154,'Sinapi_Insum-06.2023'!A:B,2,FALSE)))))</f>
        <v>COBOGO DE CONCRETO (ELEMENTO VAZADO), 7X50X50CM, ASSENTADO COM ARGAMASSA TRACO 1:3 (CIMENTO E AREIA) [ADAPTADO SINAPI 73937/003]</v>
      </c>
      <c r="I154" s="479"/>
      <c r="J154" s="398"/>
      <c r="K154" s="398"/>
      <c r="L154" s="398"/>
      <c r="M154" s="398"/>
      <c r="N154" s="398"/>
      <c r="O154" s="398"/>
      <c r="P154" s="398"/>
      <c r="Q154" s="398"/>
      <c r="R154" s="398"/>
      <c r="S154" s="480">
        <f>SUM(R155:R156)</f>
        <v>191.54</v>
      </c>
      <c r="T154" s="477" t="str">
        <f>IF(C154="GIDUR JP",VLOOKUP(D154,GIDUR!A:D,3,FALSE),IF(C154="DER PB",VLOOKUP('M.Cálc.Quant.'!D154,DER!A:D,3,FALSE),IF(C154="COMPOSIÇÃO",VLOOKUP(D154,Composição!B:J,6,FALSE),IF(E154="COMPOSIÇÃO",VLOOKUP(D154,'Sinapi_Comp-06.2023'!G:I,3,FALSE),VLOOKUP(D154,'Sinapi_Insum-06.2023'!A:C,3,FALSE)))))</f>
        <v>M2</v>
      </c>
      <c r="U154" s="83"/>
      <c r="X154" s="268"/>
    </row>
    <row r="155" spans="2:34">
      <c r="B155" s="267" t="str">
        <f t="shared" si="80"/>
        <v>1.5.1.1</v>
      </c>
      <c r="F155" s="507" t="str">
        <f>CONCATENATE($F$149,".1")</f>
        <v>1.5.1.1</v>
      </c>
      <c r="G155" s="473" t="str">
        <f t="shared" si="81"/>
        <v>1.5.1.1</v>
      </c>
      <c r="H155" s="520" t="s">
        <v>4104</v>
      </c>
      <c r="I155" s="351" t="s">
        <v>4106</v>
      </c>
      <c r="J155" s="310">
        <v>2</v>
      </c>
      <c r="K155" s="310">
        <f>2.98+13.09+2.98+12.01+12.01+15.88</f>
        <v>58.95</v>
      </c>
      <c r="L155" s="310"/>
      <c r="M155" s="310"/>
      <c r="N155" s="310"/>
      <c r="O155" s="310"/>
      <c r="P155" s="310"/>
      <c r="Q155" s="347">
        <f>IF(SUM(K155:L155)=0,1,IF(L155&lt;&gt;0,SUM(K155:L155)/2,K155))*IF(SUM(M155:N155)=0,1,IF(N155&lt;&gt;0,SUM(M155:N155)/2,M155))*IF(SUM(O155:P155)=0,1,IF(P155&lt;&gt;0,SUM(O155:P155)/2,O155))</f>
        <v>58.95</v>
      </c>
      <c r="R155" s="347">
        <f>ROUND(J155*Q155,2)</f>
        <v>117.9</v>
      </c>
      <c r="S155" s="310"/>
      <c r="T155" s="474"/>
      <c r="U155" s="83"/>
      <c r="X155" s="268"/>
    </row>
    <row r="156" spans="2:34">
      <c r="B156" s="267" t="str">
        <f t="shared" ref="B156" si="82">G156</f>
        <v>1.5.1.2</v>
      </c>
      <c r="F156" s="507" t="str">
        <f>CONCATENATE($F$149,".2")</f>
        <v>1.5.1.2</v>
      </c>
      <c r="G156" s="473" t="str">
        <f t="shared" ref="G156" si="83">F156</f>
        <v>1.5.1.2</v>
      </c>
      <c r="H156" s="520" t="s">
        <v>4105</v>
      </c>
      <c r="I156" s="351" t="s">
        <v>4106</v>
      </c>
      <c r="J156" s="310">
        <v>2</v>
      </c>
      <c r="K156" s="310">
        <f>9.57+9.44+0.63+3.61+9.27+4.3</f>
        <v>36.82</v>
      </c>
      <c r="L156" s="310"/>
      <c r="M156" s="310"/>
      <c r="N156" s="310"/>
      <c r="O156" s="310"/>
      <c r="P156" s="310"/>
      <c r="Q156" s="347">
        <f>IF(SUM(K156:L156)=0,1,IF(L156&lt;&gt;0,SUM(K156:L156)/2,K156))*IF(SUM(M156:N156)=0,1,IF(N156&lt;&gt;0,SUM(M156:N156)/2,M156))*IF(SUM(O156:P156)=0,1,IF(P156&lt;&gt;0,SUM(O156:P156)/2,O156))</f>
        <v>36.82</v>
      </c>
      <c r="R156" s="347">
        <f>ROUND(J156*Q156,2)</f>
        <v>73.64</v>
      </c>
      <c r="S156" s="310"/>
      <c r="T156" s="474"/>
      <c r="U156" s="83"/>
      <c r="X156" s="268"/>
    </row>
    <row r="157" spans="2:34" ht="30">
      <c r="B157" s="267" t="str">
        <f t="shared" ref="B157:B158" si="84">G157</f>
        <v>1.5.3</v>
      </c>
      <c r="C157" s="84" t="s">
        <v>101</v>
      </c>
      <c r="D157" s="290">
        <v>105021</v>
      </c>
      <c r="E157" s="290" t="s">
        <v>88</v>
      </c>
      <c r="F157" s="84" t="s">
        <v>4128</v>
      </c>
      <c r="G157" s="478" t="str">
        <f t="shared" ref="G157:G158" si="85">F157</f>
        <v>1.5.3</v>
      </c>
      <c r="H157" s="519" t="str">
        <f>IF(C157="GIDUR JP",VLOOKUP(D157,GIDUR!A:D,2,FALSE),IF(C157="DER PB",VLOOKUP('M.Cálc.Quant.'!D157,DER!A:D,2,FALSE),IF(C157="COMPOSIÇÃO",VLOOKUP(D157,Composição!B:J,2,FALSE),IF(E157="COMPOSIÇÃO",VLOOKUP(D157,'Sinapi_Comp-06.2023'!G:H,2,FALSE),VLOOKUP(D157,'Sinapi_Insum-06.2023'!A:B,2,FALSE)))))</f>
        <v>VERGA PRÉ-MOLDADA COM ATÉ 1,5 M DE VÃO, ESPESSURA DE *15* CM. AF_03/2024</v>
      </c>
      <c r="I157" s="479"/>
      <c r="J157" s="398"/>
      <c r="K157" s="398"/>
      <c r="L157" s="398"/>
      <c r="M157" s="398"/>
      <c r="N157" s="398"/>
      <c r="O157" s="398"/>
      <c r="P157" s="398"/>
      <c r="Q157" s="398"/>
      <c r="R157" s="398"/>
      <c r="S157" s="480">
        <f>SUM(R158:R158)</f>
        <v>2.12</v>
      </c>
      <c r="T157" s="477" t="str">
        <f>IF(C157="GIDUR JP",VLOOKUP(D157,GIDUR!A:D,3,FALSE),IF(C157="DER PB",VLOOKUP('M.Cálc.Quant.'!D157,DER!A:D,3,FALSE),IF(C157="COMPOSIÇÃO",VLOOKUP(D157,Composição!B:J,6,FALSE),IF(E157="COMPOSIÇÃO",VLOOKUP(D157,'Sinapi_Comp-06.2023'!G:I,3,FALSE),VLOOKUP(D157,'Sinapi_Insum-06.2023'!A:C,3,FALSE)))))</f>
        <v>M</v>
      </c>
      <c r="U157" s="83"/>
      <c r="X157" s="268"/>
    </row>
    <row r="158" spans="2:34">
      <c r="B158" s="267" t="str">
        <f t="shared" si="84"/>
        <v>1.5.1.1</v>
      </c>
      <c r="F158" s="507" t="str">
        <f>CONCATENATE($F$149,".1")</f>
        <v>1.5.1.1</v>
      </c>
      <c r="G158" s="473" t="str">
        <f t="shared" si="85"/>
        <v>1.5.1.1</v>
      </c>
      <c r="H158" s="520" t="str">
        <f>LEFT(H157,SEARCH(" ",H157)-1)</f>
        <v>VERGA</v>
      </c>
      <c r="I158" s="351"/>
      <c r="J158" s="310">
        <v>1</v>
      </c>
      <c r="K158" s="310">
        <v>2.12</v>
      </c>
      <c r="L158" s="310"/>
      <c r="M158" s="310"/>
      <c r="N158" s="310"/>
      <c r="O158" s="310"/>
      <c r="P158" s="310"/>
      <c r="Q158" s="347">
        <f>IF(SUM(K158:L158)=0,1,IF(L158&lt;&gt;0,SUM(K158:L158)/2,K158))*IF(SUM(M158:N158)=0,1,IF(N158&lt;&gt;0,SUM(M158:N158)/2,M158))*IF(SUM(O158:P158)=0,1,IF(P158&lt;&gt;0,SUM(O158:P158)/2,O158))</f>
        <v>2.12</v>
      </c>
      <c r="R158" s="347">
        <f>ROUND(J158*Q158,2)</f>
        <v>2.12</v>
      </c>
      <c r="S158" s="310"/>
      <c r="T158" s="474"/>
      <c r="U158" s="83"/>
      <c r="X158" s="268"/>
    </row>
    <row r="159" spans="2:34" ht="30">
      <c r="B159" s="267" t="str">
        <f t="shared" ref="B159:B160" si="86">G159</f>
        <v>1.5.4</v>
      </c>
      <c r="C159" s="84" t="s">
        <v>101</v>
      </c>
      <c r="D159" s="290">
        <v>93184</v>
      </c>
      <c r="E159" s="290" t="s">
        <v>88</v>
      </c>
      <c r="F159" s="84" t="s">
        <v>4129</v>
      </c>
      <c r="G159" s="478" t="str">
        <f t="shared" ref="G159:G160" si="87">F159</f>
        <v>1.5.4</v>
      </c>
      <c r="H159" s="519" t="str">
        <f>IF(C159="GIDUR JP",VLOOKUP(D159,GIDUR!A:D,2,FALSE),IF(C159="DER PB",VLOOKUP('M.Cálc.Quant.'!D159,DER!A:D,2,FALSE),IF(C159="COMPOSIÇÃO",VLOOKUP(D159,Composição!B:J,2,FALSE),IF(E159="COMPOSIÇÃO",VLOOKUP(D159,'Sinapi_Comp-06.2023'!G:H,2,FALSE),VLOOKUP(D159,'Sinapi_Insum-06.2023'!A:B,2,FALSE)))))</f>
        <v>VERGA PRÉ-MOLDADA COM ATÉ 1,5 M DE VÃO, ESPESSURA DE *20* CM. AF_03/2024</v>
      </c>
      <c r="I159" s="479"/>
      <c r="J159" s="398"/>
      <c r="K159" s="398"/>
      <c r="L159" s="398"/>
      <c r="M159" s="398"/>
      <c r="N159" s="398"/>
      <c r="O159" s="398"/>
      <c r="P159" s="398"/>
      <c r="Q159" s="398"/>
      <c r="R159" s="398"/>
      <c r="S159" s="480">
        <f>SUM(R160:R162)</f>
        <v>15.95</v>
      </c>
      <c r="T159" s="477" t="str">
        <f>IF(C159="GIDUR JP",VLOOKUP(D159,GIDUR!A:D,3,FALSE),IF(C159="DER PB",VLOOKUP('M.Cálc.Quant.'!D159,DER!A:D,3,FALSE),IF(C159="COMPOSIÇÃO",VLOOKUP(D159,Composição!B:J,6,FALSE),IF(E159="COMPOSIÇÃO",VLOOKUP(D159,'Sinapi_Comp-06.2023'!G:I,3,FALSE),VLOOKUP(D159,'Sinapi_Insum-06.2023'!A:C,3,FALSE)))))</f>
        <v>M</v>
      </c>
      <c r="U159" s="83"/>
      <c r="X159" s="268"/>
    </row>
    <row r="160" spans="2:34">
      <c r="B160" s="267" t="str">
        <f t="shared" si="86"/>
        <v>1.5.1.1</v>
      </c>
      <c r="F160" s="507" t="str">
        <f>CONCATENATE($F$149,".1")</f>
        <v>1.5.1.1</v>
      </c>
      <c r="G160" s="473" t="str">
        <f t="shared" si="87"/>
        <v>1.5.1.1</v>
      </c>
      <c r="H160" s="520" t="s">
        <v>4107</v>
      </c>
      <c r="I160" s="351"/>
      <c r="J160" s="310">
        <v>5</v>
      </c>
      <c r="K160" s="310">
        <f>1.9</f>
        <v>1.9</v>
      </c>
      <c r="L160" s="310"/>
      <c r="M160" s="310"/>
      <c r="N160" s="310"/>
      <c r="O160" s="310"/>
      <c r="P160" s="310"/>
      <c r="Q160" s="347">
        <f>IF(SUM(K160:L160)=0,1,IF(L160&lt;&gt;0,SUM(K160:L160)/2,K160))*IF(SUM(M160:N160)=0,1,IF(N160&lt;&gt;0,SUM(M160:N160)/2,M160))*IF(SUM(O160:P160)=0,1,IF(P160&lt;&gt;0,SUM(O160:P160)/2,O160))</f>
        <v>1.9</v>
      </c>
      <c r="R160" s="347">
        <f>ROUND(J160*Q160,2)</f>
        <v>9.5</v>
      </c>
      <c r="S160" s="310"/>
      <c r="T160" s="474"/>
      <c r="U160" s="83"/>
      <c r="X160" s="268"/>
    </row>
    <row r="161" spans="2:34">
      <c r="B161" s="267" t="str">
        <f t="shared" ref="B161:B162" si="88">G161</f>
        <v>1.5.1.2</v>
      </c>
      <c r="F161" s="507" t="str">
        <f>CONCATENATE($F$149,".2")</f>
        <v>1.5.1.2</v>
      </c>
      <c r="G161" s="473" t="str">
        <f t="shared" ref="G161:G162" si="89">F161</f>
        <v>1.5.1.2</v>
      </c>
      <c r="H161" s="520" t="s">
        <v>4108</v>
      </c>
      <c r="I161" s="351"/>
      <c r="J161" s="310">
        <v>3</v>
      </c>
      <c r="K161" s="310">
        <v>1.75</v>
      </c>
      <c r="L161" s="310"/>
      <c r="M161" s="310"/>
      <c r="N161" s="310"/>
      <c r="O161" s="310"/>
      <c r="P161" s="310"/>
      <c r="Q161" s="347">
        <f>IF(SUM(K161:L161)=0,1,IF(L161&lt;&gt;0,SUM(K161:L161)/2,K161))*IF(SUM(M161:N161)=0,1,IF(N161&lt;&gt;0,SUM(M161:N161)/2,M161))*IF(SUM(O161:P161)=0,1,IF(P161&lt;&gt;0,SUM(O161:P161)/2,O161))</f>
        <v>1.75</v>
      </c>
      <c r="R161" s="347">
        <f>ROUND(J161*Q161,2)</f>
        <v>5.25</v>
      </c>
      <c r="S161" s="310"/>
      <c r="T161" s="474"/>
      <c r="U161" s="83"/>
      <c r="X161" s="268"/>
    </row>
    <row r="162" spans="2:34">
      <c r="B162" s="267" t="str">
        <f t="shared" si="88"/>
        <v>1.5.1.3</v>
      </c>
      <c r="F162" s="507" t="str">
        <f>CONCATENATE($F$149,".3")</f>
        <v>1.5.1.3</v>
      </c>
      <c r="G162" s="473" t="str">
        <f t="shared" si="89"/>
        <v>1.5.1.3</v>
      </c>
      <c r="H162" s="520" t="s">
        <v>4109</v>
      </c>
      <c r="I162" s="351"/>
      <c r="J162" s="310">
        <v>1</v>
      </c>
      <c r="K162" s="310">
        <v>1.2</v>
      </c>
      <c r="L162" s="310"/>
      <c r="M162" s="310"/>
      <c r="N162" s="310"/>
      <c r="O162" s="310"/>
      <c r="P162" s="310"/>
      <c r="Q162" s="347">
        <f>IF(SUM(K162:L162)=0,1,IF(L162&lt;&gt;0,SUM(K162:L162)/2,K162))*IF(SUM(M162:N162)=0,1,IF(N162&lt;&gt;0,SUM(M162:N162)/2,M162))*IF(SUM(O162:P162)=0,1,IF(P162&lt;&gt;0,SUM(O162:P162)/2,O162))</f>
        <v>1.2</v>
      </c>
      <c r="R162" s="347">
        <f>ROUND(J162*Q162,2)</f>
        <v>1.2</v>
      </c>
      <c r="S162" s="310"/>
      <c r="T162" s="474"/>
      <c r="U162" s="83"/>
      <c r="X162" s="268"/>
    </row>
    <row r="163" spans="2:34" ht="30">
      <c r="B163" s="267" t="str">
        <f t="shared" ref="B163:B164" si="90">G163</f>
        <v>1.5.5</v>
      </c>
      <c r="C163" s="84" t="s">
        <v>101</v>
      </c>
      <c r="D163" s="290">
        <v>93194</v>
      </c>
      <c r="E163" s="290" t="s">
        <v>88</v>
      </c>
      <c r="F163" s="84" t="s">
        <v>4130</v>
      </c>
      <c r="G163" s="478" t="str">
        <f t="shared" ref="G163:G164" si="91">F163</f>
        <v>1.5.5</v>
      </c>
      <c r="H163" s="519" t="str">
        <f>IF(C163="GIDUR JP",VLOOKUP(D163,GIDUR!A:D,2,FALSE),IF(C163="DER PB",VLOOKUP('M.Cálc.Quant.'!D163,DER!A:D,2,FALSE),IF(C163="COMPOSIÇÃO",VLOOKUP(D163,Composição!B:J,2,FALSE),IF(E163="COMPOSIÇÃO",VLOOKUP(D163,'Sinapi_Comp-06.2023'!G:H,2,FALSE),VLOOKUP(D163,'Sinapi_Insum-06.2023'!A:B,2,FALSE)))))</f>
        <v>CONTRAVERGA PRÉ-MOLDADA, ESPESSURA DE *20* CM. AF_03/2024</v>
      </c>
      <c r="I163" s="479"/>
      <c r="J163" s="398"/>
      <c r="K163" s="398"/>
      <c r="L163" s="398"/>
      <c r="M163" s="398"/>
      <c r="N163" s="398"/>
      <c r="O163" s="398"/>
      <c r="P163" s="398"/>
      <c r="Q163" s="398"/>
      <c r="R163" s="398"/>
      <c r="S163" s="480">
        <f>SUM(R164:R164)</f>
        <v>2.12</v>
      </c>
      <c r="T163" s="477" t="str">
        <f>IF(C163="GIDUR JP",VLOOKUP(D163,GIDUR!A:D,3,FALSE),IF(C163="DER PB",VLOOKUP('M.Cálc.Quant.'!D163,DER!A:D,3,FALSE),IF(C163="COMPOSIÇÃO",VLOOKUP(D163,Composição!B:J,6,FALSE),IF(E163="COMPOSIÇÃO",VLOOKUP(D163,'Sinapi_Comp-06.2023'!G:I,3,FALSE),VLOOKUP(D163,'Sinapi_Insum-06.2023'!A:C,3,FALSE)))))</f>
        <v>M</v>
      </c>
      <c r="U163" s="83"/>
      <c r="X163" s="268"/>
    </row>
    <row r="164" spans="2:34">
      <c r="B164" s="267" t="str">
        <f t="shared" si="90"/>
        <v>1.5.1.1</v>
      </c>
      <c r="F164" s="507" t="str">
        <f>CONCATENATE($F$149,".1")</f>
        <v>1.5.1.1</v>
      </c>
      <c r="G164" s="473" t="str">
        <f t="shared" si="91"/>
        <v>1.5.1.1</v>
      </c>
      <c r="H164" s="520" t="str">
        <f>LEFT(H163,SEARCH(" ",H163)-1)</f>
        <v>CONTRAVERGA</v>
      </c>
      <c r="I164" s="351"/>
      <c r="J164" s="310">
        <v>1</v>
      </c>
      <c r="K164" s="310">
        <v>2.12</v>
      </c>
      <c r="L164" s="310"/>
      <c r="M164" s="310"/>
      <c r="N164" s="310"/>
      <c r="O164" s="310"/>
      <c r="P164" s="310"/>
      <c r="Q164" s="347">
        <f>IF(SUM(K164:L164)=0,1,IF(L164&lt;&gt;0,SUM(K164:L164)/2,K164))*IF(SUM(M164:N164)=0,1,IF(N164&lt;&gt;0,SUM(M164:N164)/2,M164))*IF(SUM(O164:P164)=0,1,IF(P164&lt;&gt;0,SUM(O164:P164)/2,O164))</f>
        <v>2.12</v>
      </c>
      <c r="R164" s="347">
        <f>ROUND(J164*Q164,2)</f>
        <v>2.12</v>
      </c>
      <c r="S164" s="310"/>
      <c r="T164" s="474"/>
      <c r="U164" s="83"/>
      <c r="X164" s="268"/>
    </row>
    <row r="165" spans="2:34" outlineLevel="1">
      <c r="B165" s="267" t="str">
        <f t="shared" si="59"/>
        <v>1.6</v>
      </c>
      <c r="E165" s="290" t="e">
        <v>#N/A</v>
      </c>
      <c r="F165" s="304" t="s">
        <v>3974</v>
      </c>
      <c r="G165" s="291" t="str">
        <f t="shared" si="42"/>
        <v>1.6</v>
      </c>
      <c r="H165" s="511" t="s">
        <v>4025</v>
      </c>
      <c r="I165" s="292"/>
      <c r="J165" s="353"/>
      <c r="K165" s="292"/>
      <c r="L165" s="292"/>
      <c r="M165" s="292"/>
      <c r="N165" s="292"/>
      <c r="O165" s="292"/>
      <c r="P165" s="292"/>
      <c r="Q165" s="292"/>
      <c r="R165" s="292"/>
      <c r="S165" s="292"/>
      <c r="T165" s="293"/>
      <c r="U165" s="83"/>
      <c r="V165" s="268"/>
      <c r="W165" s="268"/>
      <c r="X165" s="268"/>
      <c r="Y165" s="268"/>
      <c r="Z165" s="268"/>
      <c r="AA165" s="268"/>
      <c r="AB165" s="268"/>
      <c r="AC165" s="268"/>
      <c r="AD165" s="268"/>
      <c r="AE165" s="268"/>
      <c r="AF165" s="268"/>
      <c r="AG165" s="268"/>
      <c r="AH165" s="268"/>
    </row>
    <row r="166" spans="2:34">
      <c r="B166" s="267" t="str">
        <f t="shared" si="59"/>
        <v>1.6.1</v>
      </c>
      <c r="E166" s="290" t="e">
        <v>#N/A</v>
      </c>
      <c r="F166" s="290" t="s">
        <v>3975</v>
      </c>
      <c r="G166" s="311" t="str">
        <f t="shared" si="42"/>
        <v>1.6.1</v>
      </c>
      <c r="H166" s="513" t="s">
        <v>4044</v>
      </c>
      <c r="I166" s="318"/>
      <c r="J166" s="352"/>
      <c r="K166" s="352"/>
      <c r="L166" s="352"/>
      <c r="M166" s="352"/>
      <c r="N166" s="352"/>
      <c r="O166" s="352"/>
      <c r="P166" s="352"/>
      <c r="Q166" s="352"/>
      <c r="R166" s="352"/>
      <c r="S166" s="508"/>
      <c r="T166" s="312"/>
      <c r="U166" s="83"/>
      <c r="X166" s="268"/>
    </row>
    <row r="167" spans="2:34" ht="60">
      <c r="B167" s="267" t="str">
        <f t="shared" si="59"/>
        <v>1.6.1.1</v>
      </c>
      <c r="C167" s="84" t="s">
        <v>101</v>
      </c>
      <c r="D167" s="290">
        <v>91341</v>
      </c>
      <c r="E167" s="290" t="s">
        <v>88</v>
      </c>
      <c r="F167" s="290" t="s">
        <v>3976</v>
      </c>
      <c r="G167" s="478" t="str">
        <f t="shared" si="42"/>
        <v>1.6.1.1</v>
      </c>
      <c r="H167" s="519" t="str">
        <f>IF(C167="GIDUR JP",VLOOKUP(D167,GIDUR!A:D,2,FALSE),IF(C167="DER PB",VLOOKUP('M.Cálc.Quant.'!D167,DER!A:D,2,FALSE),IF(C167="COMPOSIÇÃO",VLOOKUP(D167,Composição!B:J,2,FALSE),IF(E167="COMPOSIÇÃO",VLOOKUP(D167,'Sinapi_Comp-06.2023'!G:H,2,FALSE),VLOOKUP(D167,'Sinapi_Insum-06.2023'!A:B,2,FALSE)))))</f>
        <v>PORTA EM ALUMÍNIO DE ABRIR TIPO VENEZIANA COM GUARNIÇÃO, FIXAÇÃO COM PARAFUSOS - FORNECIMENTO E INSTALAÇÃO. AF_12/2019</v>
      </c>
      <c r="I167" s="479"/>
      <c r="J167" s="398"/>
      <c r="K167" s="398"/>
      <c r="L167" s="398"/>
      <c r="M167" s="398"/>
      <c r="N167" s="398"/>
      <c r="O167" s="398"/>
      <c r="P167" s="398"/>
      <c r="Q167" s="398"/>
      <c r="R167" s="398"/>
      <c r="S167" s="480">
        <f>SUM(R168)</f>
        <v>1.49</v>
      </c>
      <c r="T167" s="477" t="str">
        <f>IF(C167="GIDUR JP",VLOOKUP(D167,GIDUR!A:D,3,FALSE),IF(C167="DER PB",VLOOKUP('M.Cálc.Quant.'!D167,DER!A:D,3,FALSE),IF(C167="COMPOSIÇÃO",VLOOKUP(D167,Composição!B:J,6,FALSE),IF(E167="COMPOSIÇÃO",VLOOKUP(D167,'Sinapi_Comp-06.2023'!G:I,3,FALSE),VLOOKUP(D167,'Sinapi_Insum-06.2023'!A:C,3,FALSE)))))</f>
        <v>M2</v>
      </c>
      <c r="U167" s="83"/>
      <c r="V167" s="267">
        <v>12</v>
      </c>
      <c r="X167" s="268"/>
    </row>
    <row r="168" spans="2:34">
      <c r="B168" s="267" t="str">
        <f t="shared" si="59"/>
        <v>1.6.1.1.1</v>
      </c>
      <c r="F168" s="507" t="str">
        <f>CONCATENATE(F167,".1")</f>
        <v>1.6.1.1.1</v>
      </c>
      <c r="G168" s="473" t="str">
        <f t="shared" si="42"/>
        <v>1.6.1.1.1</v>
      </c>
      <c r="H168" s="520" t="s">
        <v>4109</v>
      </c>
      <c r="I168" s="351"/>
      <c r="J168" s="310">
        <v>1</v>
      </c>
      <c r="K168" s="310">
        <v>0.7</v>
      </c>
      <c r="L168" s="310"/>
      <c r="M168" s="310">
        <v>2.13</v>
      </c>
      <c r="N168" s="310"/>
      <c r="O168" s="310"/>
      <c r="P168" s="310"/>
      <c r="Q168" s="347">
        <f>IF(SUM(K168:L168)=0,1,IF(L168&lt;&gt;0,SUM(K168:L168)/2,K168))*IF(SUM(M168:N168)=0,1,IF(N168&lt;&gt;0,SUM(M168:N168)/2,M168))*IF(SUM(O168:P168)=0,1,IF(P168&lt;&gt;0,SUM(O168:P168)/2,O168))</f>
        <v>1.49</v>
      </c>
      <c r="R168" s="347">
        <f>ROUND(J168*Q168,2)</f>
        <v>1.49</v>
      </c>
      <c r="S168" s="310"/>
      <c r="T168" s="474"/>
      <c r="U168" s="83"/>
      <c r="X168" s="268"/>
    </row>
    <row r="169" spans="2:34" ht="45">
      <c r="B169" s="267" t="str">
        <f t="shared" si="59"/>
        <v>1.6.1.2</v>
      </c>
      <c r="C169" s="84" t="s">
        <v>88</v>
      </c>
      <c r="D169" s="290">
        <f>Composição!B70</f>
        <v>13</v>
      </c>
      <c r="E169" s="290" t="s">
        <v>88</v>
      </c>
      <c r="F169" s="84" t="s">
        <v>4131</v>
      </c>
      <c r="G169" s="478" t="str">
        <f t="shared" si="42"/>
        <v>1.6.1.2</v>
      </c>
      <c r="H169" s="519" t="str">
        <f>IF(C169="GIDUR JP",VLOOKUP(D169,GIDUR!A:D,2,FALSE),IF(C169="DER PB",VLOOKUP('M.Cálc.Quant.'!D169,DER!A:D,2,FALSE),IF(C169="COMPOSIÇÃO",VLOOKUP(D169,Composição!B:J,2,FALSE),IF(E169="COMPOSIÇÃO",VLOOKUP(D169,'Sinapi_Comp-06.2023'!G:H,2,FALSE),VLOOKUP(D169,'Sinapi_Insum-06.2023'!A:B,2,FALSE)))))</f>
        <v>PORTAO DE FERRO EM CHAPA GALVANIZADA PLANA 14 GSG [ADAPTADO SINAPI 68054]</v>
      </c>
      <c r="I169" s="479"/>
      <c r="J169" s="398"/>
      <c r="K169" s="398"/>
      <c r="L169" s="398"/>
      <c r="M169" s="398"/>
      <c r="N169" s="398"/>
      <c r="O169" s="398"/>
      <c r="P169" s="398"/>
      <c r="Q169" s="398"/>
      <c r="R169" s="398"/>
      <c r="S169" s="480">
        <f>SUM(R170:R171)</f>
        <v>27.75</v>
      </c>
      <c r="T169" s="477" t="str">
        <f>IF(C169="GIDUR JP",VLOOKUP(D169,GIDUR!A:D,3,FALSE),IF(C169="DER PB",VLOOKUP('M.Cálc.Quant.'!D169,DER!A:D,3,FALSE),IF(C169="COMPOSIÇÃO",VLOOKUP(D169,Composição!B:J,6,FALSE),IF(E169="COMPOSIÇÃO",VLOOKUP(D169,'Sinapi_Comp-06.2023'!G:I,3,FALSE),VLOOKUP(D169,'Sinapi_Insum-06.2023'!A:C,3,FALSE)))))</f>
        <v>M2</v>
      </c>
      <c r="U169" s="35"/>
      <c r="V169" s="267">
        <v>316.74</v>
      </c>
      <c r="X169" s="268"/>
    </row>
    <row r="170" spans="2:34">
      <c r="B170" s="267" t="str">
        <f t="shared" si="59"/>
        <v>1.6.1.2.1</v>
      </c>
      <c r="F170" s="507" t="str">
        <f>CONCATENATE(F169,".1")</f>
        <v>1.6.1.2.1</v>
      </c>
      <c r="G170" s="473" t="str">
        <f t="shared" si="42"/>
        <v>1.6.1.2.1</v>
      </c>
      <c r="H170" s="520" t="s">
        <v>4107</v>
      </c>
      <c r="I170" s="351"/>
      <c r="J170" s="310">
        <v>5</v>
      </c>
      <c r="K170" s="310">
        <v>1.5</v>
      </c>
      <c r="L170" s="310"/>
      <c r="M170" s="310">
        <v>2.5</v>
      </c>
      <c r="N170" s="310"/>
      <c r="O170" s="310"/>
      <c r="P170" s="310"/>
      <c r="Q170" s="347">
        <f>IF(SUM(K170:L170)=0,1,IF(L170&lt;&gt;0,SUM(K170:L170)/2,K170))*IF(SUM(M170:N170)=0,1,IF(N170&lt;&gt;0,SUM(M170:N170)/2,M170))*IF(SUM(O170:P170)=0,1,IF(P170&lt;&gt;0,SUM(O170:P170)/2,O170))</f>
        <v>3.75</v>
      </c>
      <c r="R170" s="347">
        <f>ROUND(J170*Q170,2)</f>
        <v>18.75</v>
      </c>
      <c r="S170" s="310"/>
      <c r="T170" s="474"/>
      <c r="U170" s="35"/>
      <c r="X170" s="268"/>
    </row>
    <row r="171" spans="2:34">
      <c r="B171" s="267" t="str">
        <f t="shared" ref="B171" si="92">G171</f>
        <v>1.6.1.2.2</v>
      </c>
      <c r="F171" s="507" t="str">
        <f>CONCATENATE(F169,".2")</f>
        <v>1.6.1.2.2</v>
      </c>
      <c r="G171" s="473" t="str">
        <f t="shared" ref="G171" si="93">F171</f>
        <v>1.6.1.2.2</v>
      </c>
      <c r="H171" s="520" t="s">
        <v>4108</v>
      </c>
      <c r="I171" s="351"/>
      <c r="J171" s="310">
        <v>3</v>
      </c>
      <c r="K171" s="310">
        <v>1.2</v>
      </c>
      <c r="L171" s="310"/>
      <c r="M171" s="310">
        <v>2.5</v>
      </c>
      <c r="N171" s="310"/>
      <c r="O171" s="310"/>
      <c r="P171" s="310"/>
      <c r="Q171" s="347">
        <f>IF(SUM(K171:L171)=0,1,IF(L171&lt;&gt;0,SUM(K171:L171)/2,K171))*IF(SUM(M171:N171)=0,1,IF(N171&lt;&gt;0,SUM(M171:N171)/2,M171))*IF(SUM(O171:P171)=0,1,IF(P171&lt;&gt;0,SUM(O171:P171)/2,O171))</f>
        <v>3</v>
      </c>
      <c r="R171" s="347">
        <f>ROUND(J171*Q171,2)</f>
        <v>9</v>
      </c>
      <c r="S171" s="310"/>
      <c r="T171" s="474"/>
      <c r="U171" s="35"/>
      <c r="X171" s="268"/>
    </row>
    <row r="172" spans="2:34" outlineLevel="1">
      <c r="B172" s="267" t="str">
        <f t="shared" si="59"/>
        <v>1.7</v>
      </c>
      <c r="F172" s="304" t="s">
        <v>3977</v>
      </c>
      <c r="G172" s="291" t="str">
        <f t="shared" si="42"/>
        <v>1.7</v>
      </c>
      <c r="H172" s="511" t="s">
        <v>883</v>
      </c>
      <c r="I172" s="292"/>
      <c r="J172" s="353"/>
      <c r="K172" s="292"/>
      <c r="L172" s="292"/>
      <c r="M172" s="292"/>
      <c r="N172" s="292"/>
      <c r="O172" s="292"/>
      <c r="P172" s="292"/>
      <c r="Q172" s="292"/>
      <c r="R172" s="292"/>
      <c r="S172" s="292"/>
      <c r="T172" s="293"/>
      <c r="U172" s="35"/>
      <c r="V172" s="268"/>
      <c r="W172" s="268"/>
      <c r="X172" s="268"/>
      <c r="Y172" s="268"/>
      <c r="Z172" s="268"/>
      <c r="AA172" s="268"/>
      <c r="AB172" s="268"/>
      <c r="AC172" s="268"/>
      <c r="AD172" s="268"/>
      <c r="AE172" s="268"/>
      <c r="AF172" s="268"/>
      <c r="AG172" s="268"/>
      <c r="AH172" s="268"/>
    </row>
    <row r="173" spans="2:34" ht="30">
      <c r="B173" s="267" t="str">
        <f t="shared" si="59"/>
        <v>1.7.1</v>
      </c>
      <c r="F173" s="290" t="s">
        <v>4020</v>
      </c>
      <c r="G173" s="311" t="str">
        <f t="shared" si="42"/>
        <v>1.7.1</v>
      </c>
      <c r="H173" s="513" t="s">
        <v>4027</v>
      </c>
      <c r="I173" s="318"/>
      <c r="J173" s="352"/>
      <c r="K173" s="352"/>
      <c r="L173" s="352"/>
      <c r="M173" s="352"/>
      <c r="N173" s="352"/>
      <c r="O173" s="352"/>
      <c r="P173" s="352"/>
      <c r="Q173" s="352"/>
      <c r="R173" s="352"/>
      <c r="S173" s="508"/>
      <c r="T173" s="312"/>
      <c r="U173" s="35"/>
      <c r="X173" s="268"/>
    </row>
    <row r="174" spans="2:34" ht="90">
      <c r="B174" s="267" t="str">
        <f t="shared" si="59"/>
        <v>1.7.1.1</v>
      </c>
      <c r="C174" s="290" t="s">
        <v>101</v>
      </c>
      <c r="D174" s="290">
        <v>100773</v>
      </c>
      <c r="E174" s="290" t="s">
        <v>88</v>
      </c>
      <c r="F174" s="84" t="s">
        <v>4045</v>
      </c>
      <c r="G174" s="478" t="str">
        <f t="shared" si="42"/>
        <v>1.7.1.1</v>
      </c>
      <c r="H174" s="656" t="s">
        <v>5635</v>
      </c>
      <c r="I174" s="479"/>
      <c r="J174" s="398"/>
      <c r="K174" s="398"/>
      <c r="L174" s="398"/>
      <c r="M174" s="398"/>
      <c r="N174" s="398"/>
      <c r="O174" s="398"/>
      <c r="P174" s="398"/>
      <c r="Q174" s="398"/>
      <c r="R174" s="398"/>
      <c r="S174" s="476">
        <f>SUM(R175)</f>
        <v>4972</v>
      </c>
      <c r="T174" s="611" t="s">
        <v>1448</v>
      </c>
      <c r="U174" s="35"/>
      <c r="V174" s="267">
        <v>0</v>
      </c>
      <c r="X174" s="268"/>
    </row>
    <row r="175" spans="2:34">
      <c r="B175" s="267" t="str">
        <f t="shared" si="59"/>
        <v>1.7.1.1.1</v>
      </c>
      <c r="F175" s="507" t="str">
        <f>CONCATENATE(F174,".1")</f>
        <v>1.7.1.1.1</v>
      </c>
      <c r="G175" s="473" t="str">
        <f t="shared" si="42"/>
        <v>1.7.1.1.1</v>
      </c>
      <c r="H175" s="520" t="s">
        <v>895</v>
      </c>
      <c r="I175" s="351" t="s">
        <v>4110</v>
      </c>
      <c r="J175" s="310">
        <v>1</v>
      </c>
      <c r="K175" s="310">
        <v>4972</v>
      </c>
      <c r="L175" s="310"/>
      <c r="M175" s="310"/>
      <c r="N175" s="310"/>
      <c r="O175" s="310"/>
      <c r="P175" s="310"/>
      <c r="Q175" s="347">
        <f>IF(SUM(K175:L175)=0,1,IF(L175&lt;&gt;0,SUM(K175:L175)/2,K175))*IF(SUM(M175:N175)=0,1,IF(N175&lt;&gt;0,SUM(M175:N175)/2,M175))*IF(SUM(O175:P175)=0,1,IF(P175&lt;&gt;0,SUM(O175:P175)/2,O175))</f>
        <v>4972</v>
      </c>
      <c r="R175" s="347">
        <f>ROUND(J175*Q175,2)</f>
        <v>4972</v>
      </c>
      <c r="S175" s="310"/>
      <c r="T175" s="474"/>
      <c r="U175" s="35"/>
      <c r="X175" s="268"/>
    </row>
    <row r="176" spans="2:34" ht="45">
      <c r="B176" s="267" t="str">
        <f t="shared" si="59"/>
        <v>1.7.1.2</v>
      </c>
      <c r="C176" s="290" t="s">
        <v>101</v>
      </c>
      <c r="D176" s="290">
        <v>94213</v>
      </c>
      <c r="E176" s="290" t="s">
        <v>88</v>
      </c>
      <c r="F176" s="84" t="s">
        <v>4046</v>
      </c>
      <c r="G176" s="478" t="str">
        <f t="shared" si="42"/>
        <v>1.7.1.2</v>
      </c>
      <c r="H176" s="519" t="str">
        <f>IF(C176="GIDUR JP",VLOOKUP(D176,GIDUR!A:D,2,FALSE),IF(C176="DER PB",VLOOKUP('M.Cálc.Quant.'!D176,DER!A:D,2,FALSE),IF(C176="COMPOSIÇÃO",VLOOKUP(D176,Composição!B:J,2,FALSE),IF(E176="COMPOSIÇÃO",VLOOKUP(D176,'Sinapi_Comp-06.2023'!G:H,2,FALSE),VLOOKUP(D176,'Sinapi_Insum-06.2023'!A:B,2,FALSE)))))</f>
        <v>TELHAMENTO COM TELHA DE AÇO/ALUMÍNIO E = 0,5 MM, COM ATÉ 2 ÁGUAS, INCLUSO IÇAMENTO. AF_07/2019</v>
      </c>
      <c r="I176" s="479"/>
      <c r="J176" s="398"/>
      <c r="K176" s="398"/>
      <c r="L176" s="398"/>
      <c r="M176" s="398"/>
      <c r="N176" s="398"/>
      <c r="O176" s="398"/>
      <c r="P176" s="398"/>
      <c r="Q176" s="398"/>
      <c r="R176" s="398"/>
      <c r="S176" s="476">
        <f>SUM(R177)</f>
        <v>690.98</v>
      </c>
      <c r="T176" s="477" t="str">
        <f>IF(C176="GIDUR JP",VLOOKUP(D176,GIDUR!A:D,3,FALSE),IF(C176="DER PB",VLOOKUP('M.Cálc.Quant.'!D176,DER!A:D,3,FALSE),IF(C176="COMPOSIÇÃO",VLOOKUP(D176,Composição!B:J,6,FALSE),IF(E176="COMPOSIÇÃO",VLOOKUP(D176,'Sinapi_Comp-06.2023'!G:I,3,FALSE),VLOOKUP(D176,'Sinapi_Insum-06.2023'!A:C,3,FALSE)))))</f>
        <v>M2</v>
      </c>
      <c r="U176" s="35">
        <f>23.56*36</f>
        <v>848.16</v>
      </c>
      <c r="V176" s="267">
        <v>848.16</v>
      </c>
      <c r="X176" s="268"/>
    </row>
    <row r="177" spans="2:34">
      <c r="B177" s="267" t="str">
        <f t="shared" si="59"/>
        <v>1.7.1.2.1</v>
      </c>
      <c r="F177" s="507" t="str">
        <f>CONCATENATE(F176,".1")</f>
        <v>1.7.1.2.1</v>
      </c>
      <c r="G177" s="473" t="str">
        <f t="shared" si="42"/>
        <v>1.7.1.2.1</v>
      </c>
      <c r="H177" s="520" t="str">
        <f>LEFT(H176,SEARCH(" ",H176)-1)</f>
        <v>TELHAMENTO</v>
      </c>
      <c r="I177" s="351"/>
      <c r="J177" s="310">
        <v>1</v>
      </c>
      <c r="K177" s="310">
        <v>27.75</v>
      </c>
      <c r="L177" s="310"/>
      <c r="M177" s="310">
        <v>24.9</v>
      </c>
      <c r="N177" s="310"/>
      <c r="O177" s="310"/>
      <c r="P177" s="310"/>
      <c r="Q177" s="347">
        <f>IF(SUM(K177:L177)=0,1,IF(L177&lt;&gt;0,SUM(K177:L177)/2,K177))*IF(SUM(M177:N177)=0,1,IF(N177&lt;&gt;0,SUM(M177:N177)/2,M177))*IF(SUM(O177:P177)=0,1,IF(P177&lt;&gt;0,SUM(O177:P177)/2,O177))</f>
        <v>690.98</v>
      </c>
      <c r="R177" s="347">
        <f>ROUND(J177*Q177,2)</f>
        <v>690.98</v>
      </c>
      <c r="S177" s="310"/>
      <c r="T177" s="474"/>
      <c r="U177" s="35"/>
      <c r="X177" s="268"/>
    </row>
    <row r="178" spans="2:34" ht="90">
      <c r="B178" s="267" t="str">
        <f t="shared" si="59"/>
        <v>1.7.1.3</v>
      </c>
      <c r="C178" s="290" t="s">
        <v>101</v>
      </c>
      <c r="D178" s="290">
        <v>100434</v>
      </c>
      <c r="E178" s="290" t="s">
        <v>88</v>
      </c>
      <c r="F178" s="84" t="s">
        <v>4047</v>
      </c>
      <c r="G178" s="478" t="str">
        <f t="shared" si="42"/>
        <v>1.7.1.3</v>
      </c>
      <c r="H178" s="519" t="str">
        <f>IF(C178="GIDUR JP",VLOOKUP(D178,GIDUR!A:D,2,FALSE),IF(C178="DER PB",VLOOKUP('M.Cálc.Quant.'!D178,DER!A:D,2,FALSE),IF(C178="COMPOSIÇÃO",VLOOKUP(D178,Composição!B:J,2,FALSE),IF(E178="COMPOSIÇÃO",VLOOKUP(D178,'Sinapi_Comp-06.2023'!G:H,2,FALSE),VLOOKUP(D178,'Sinapi_Insum-06.2023'!A:B,2,FALSE)))))</f>
        <v>CALHA DE BEIRAL, SEMICIRCULAR DE PVC, DIAMETRO 125 MM, INCLUINDO CABECEIRAS, EMENDAS, BOCAIS, SUPORTES E VEDAÇÕES, EXCLUINDO CONDUTORES, INCLUSO TRANSPORTE VERTICAL. AF_07/2019</v>
      </c>
      <c r="I178" s="479"/>
      <c r="J178" s="398"/>
      <c r="K178" s="398"/>
      <c r="L178" s="398"/>
      <c r="M178" s="398"/>
      <c r="N178" s="398"/>
      <c r="O178" s="398"/>
      <c r="P178" s="398"/>
      <c r="Q178" s="398"/>
      <c r="R178" s="398"/>
      <c r="S178" s="476">
        <f>SUM(R179)</f>
        <v>36</v>
      </c>
      <c r="T178" s="477" t="str">
        <f>IF(C178="GIDUR JP",VLOOKUP(D178,GIDUR!A:D,3,FALSE),IF(C178="DER PB",VLOOKUP('M.Cálc.Quant.'!D178,DER!A:D,3,FALSE),IF(C178="COMPOSIÇÃO",VLOOKUP(D178,Composição!B:J,6,FALSE),IF(E178="COMPOSIÇÃO",VLOOKUP(D178,'Sinapi_Comp-06.2023'!G:I,3,FALSE),VLOOKUP(D178,'Sinapi_Insum-06.2023'!A:C,3,FALSE)))))</f>
        <v>M</v>
      </c>
      <c r="U178" s="35"/>
      <c r="V178" s="267">
        <v>72</v>
      </c>
      <c r="X178" s="268"/>
    </row>
    <row r="179" spans="2:34">
      <c r="B179" s="267" t="str">
        <f t="shared" si="59"/>
        <v>1.7.1.3.1</v>
      </c>
      <c r="F179" s="507" t="str">
        <f>CONCATENATE(F178,".1")</f>
        <v>1.7.1.3.1</v>
      </c>
      <c r="G179" s="473" t="str">
        <f t="shared" si="42"/>
        <v>1.7.1.3.1</v>
      </c>
      <c r="H179" s="520" t="str">
        <f>LEFT(H178,SEARCH(" ",H178)-1)</f>
        <v>CALHA</v>
      </c>
      <c r="I179" s="351" t="s">
        <v>4040</v>
      </c>
      <c r="J179" s="310">
        <v>1</v>
      </c>
      <c r="K179" s="310">
        <v>36</v>
      </c>
      <c r="L179" s="310"/>
      <c r="M179" s="310"/>
      <c r="N179" s="310"/>
      <c r="O179" s="310"/>
      <c r="P179" s="310"/>
      <c r="Q179" s="347">
        <f>IF(SUM(K179:L179)=0,1,IF(L179&lt;&gt;0,SUM(K179:L179)/2,K179))*IF(SUM(M179:N179)=0,1,IF(N179&lt;&gt;0,SUM(M179:N179)/2,M179))*IF(SUM(O179:P179)=0,1,IF(P179&lt;&gt;0,SUM(O179:P179)/2,O179))</f>
        <v>36</v>
      </c>
      <c r="R179" s="347">
        <f>ROUND(J179*Q179,2)</f>
        <v>36</v>
      </c>
      <c r="S179" s="310"/>
      <c r="T179" s="474"/>
      <c r="U179" s="35"/>
      <c r="X179" s="268"/>
    </row>
    <row r="180" spans="2:34" ht="30">
      <c r="B180" s="267" t="str">
        <f t="shared" si="59"/>
        <v>1.7.1.4</v>
      </c>
      <c r="C180" s="84" t="s">
        <v>101</v>
      </c>
      <c r="D180" s="290">
        <v>96113</v>
      </c>
      <c r="E180" s="290" t="s">
        <v>88</v>
      </c>
      <c r="F180" s="84" t="s">
        <v>4048</v>
      </c>
      <c r="G180" s="478" t="str">
        <f t="shared" si="42"/>
        <v>1.7.1.4</v>
      </c>
      <c r="H180" s="519" t="str">
        <f>IF(C180="GIDUR JP",VLOOKUP(D180,GIDUR!A:D,2,FALSE),IF(C180="DER PB",VLOOKUP('M.Cálc.Quant.'!D180,DER!A:D,2,FALSE),IF(C180="COMPOSIÇÃO",VLOOKUP(D180,Composição!B:J,2,FALSE),IF(E180="COMPOSIÇÃO",VLOOKUP(D180,'Sinapi_Comp-06.2023'!G:H,2,FALSE),VLOOKUP(D180,'Sinapi_Insum-06.2023'!A:B,2,FALSE)))))</f>
        <v>FORRO EM PLACAS DE GESSO, PARA AMBIENTES COMERCIAIS. AF_08/2023_PS</v>
      </c>
      <c r="I180" s="479"/>
      <c r="J180" s="398"/>
      <c r="K180" s="398"/>
      <c r="L180" s="398"/>
      <c r="M180" s="398"/>
      <c r="N180" s="398"/>
      <c r="O180" s="398"/>
      <c r="P180" s="398"/>
      <c r="Q180" s="398"/>
      <c r="R180" s="398"/>
      <c r="S180" s="476">
        <f>SUM(R181)</f>
        <v>6.48</v>
      </c>
      <c r="T180" s="477" t="str">
        <f>IF(C180="GIDUR JP",VLOOKUP(D180,GIDUR!A:D,3,FALSE),IF(C180="DER PB",VLOOKUP('M.Cálc.Quant.'!D180,DER!A:D,3,FALSE),IF(C180="COMPOSIÇÃO",VLOOKUP(D180,Composição!B:J,6,FALSE),IF(E180="COMPOSIÇÃO",VLOOKUP(D180,'Sinapi_Comp-06.2023'!G:I,3,FALSE),VLOOKUP(D180,'Sinapi_Insum-06.2023'!A:C,3,FALSE)))))</f>
        <v>M2</v>
      </c>
      <c r="U180" s="35">
        <f>36*2</f>
        <v>72</v>
      </c>
      <c r="V180" s="267">
        <v>72</v>
      </c>
      <c r="X180" s="268"/>
    </row>
    <row r="181" spans="2:34">
      <c r="B181" s="267" t="str">
        <f t="shared" si="59"/>
        <v>1.7.1.4.1</v>
      </c>
      <c r="F181" s="507" t="str">
        <f>CONCATENATE(F180,".1")</f>
        <v>1.7.1.4.1</v>
      </c>
      <c r="G181" s="473" t="str">
        <f t="shared" si="42"/>
        <v>1.7.1.4.1</v>
      </c>
      <c r="H181" s="520" t="s">
        <v>4050</v>
      </c>
      <c r="I181" s="351" t="s">
        <v>4051</v>
      </c>
      <c r="J181" s="310">
        <v>1</v>
      </c>
      <c r="K181" s="310">
        <v>6.48</v>
      </c>
      <c r="L181" s="310"/>
      <c r="M181" s="310"/>
      <c r="N181" s="310"/>
      <c r="O181" s="310"/>
      <c r="P181" s="310"/>
      <c r="Q181" s="347">
        <f>IF(SUM(K181:L181)=0,1,IF(L181&lt;&gt;0,SUM(K181:L181)/2,K181))*IF(SUM(M181:N181)=0,1,IF(N181&lt;&gt;0,SUM(M181:N181)/2,M181))*IF(SUM(O181:P181)=0,1,IF(P181&lt;&gt;0,SUM(O181:P181)/2,O181))</f>
        <v>6.48</v>
      </c>
      <c r="R181" s="347">
        <f>ROUND(J181*Q181,2)</f>
        <v>6.48</v>
      </c>
      <c r="S181" s="310"/>
      <c r="T181" s="474"/>
      <c r="U181" s="35"/>
      <c r="X181" s="268"/>
    </row>
    <row r="182" spans="2:34" ht="60">
      <c r="B182" s="267" t="str">
        <f t="shared" si="59"/>
        <v>1.7.1.5</v>
      </c>
      <c r="C182" s="84" t="s">
        <v>101</v>
      </c>
      <c r="D182" s="290">
        <v>98562</v>
      </c>
      <c r="E182" s="290" t="s">
        <v>88</v>
      </c>
      <c r="F182" s="84" t="s">
        <v>4049</v>
      </c>
      <c r="G182" s="478" t="str">
        <f t="shared" si="42"/>
        <v>1.7.1.5</v>
      </c>
      <c r="H182" s="519" t="str">
        <f>IF(C182="GIDUR JP",VLOOKUP(D182,GIDUR!A:D,2,FALSE),IF(C182="DER PB",VLOOKUP('M.Cálc.Quant.'!D182,DER!A:D,2,FALSE),IF(C182="COMPOSIÇÃO",VLOOKUP(D182,Composição!B:J,2,FALSE),IF(E182="COMPOSIÇÃO",VLOOKUP(D182,'Sinapi_Comp-06.2023'!G:H,2,FALSE),VLOOKUP(D182,'Sinapi_Insum-06.2023'!A:B,2,FALSE)))))</f>
        <v>IMPERMEABILIZAÇÃO DE SUPERFÍCIE COM ARGAMASSA DE CIMENTO E AREIA, COM ADITIVO IMPERMEABILIZANTE, E = 1,5CM. AF_09/2023</v>
      </c>
      <c r="I182" s="479"/>
      <c r="J182" s="398"/>
      <c r="K182" s="398"/>
      <c r="L182" s="398"/>
      <c r="M182" s="398"/>
      <c r="N182" s="398"/>
      <c r="O182" s="398"/>
      <c r="P182" s="398"/>
      <c r="Q182" s="398"/>
      <c r="R182" s="398"/>
      <c r="S182" s="480">
        <f>SUM(R183:R183)</f>
        <v>29.12</v>
      </c>
      <c r="T182" s="477" t="str">
        <f>IF(C182="GIDUR JP",VLOOKUP(D182,GIDUR!A:D,3,FALSE),IF(C182="DER PB",VLOOKUP('M.Cálc.Quant.'!D182,DER!A:D,3,FALSE),IF(C182="COMPOSIÇÃO",VLOOKUP(D182,Composição!B:J,6,FALSE),IF(E182="COMPOSIÇÃO",VLOOKUP(D182,'Sinapi_Comp-06.2023'!G:I,3,FALSE),VLOOKUP(D182,'Sinapi_Insum-06.2023'!A:C,3,FALSE)))))</f>
        <v>M2</v>
      </c>
      <c r="U182" s="35">
        <f>(36*2*0.6)+(23.56*0.8)</f>
        <v>62.048000000000002</v>
      </c>
      <c r="V182" s="267">
        <v>72</v>
      </c>
      <c r="X182" s="268"/>
    </row>
    <row r="183" spans="2:34">
      <c r="B183" s="267" t="str">
        <f t="shared" si="59"/>
        <v>1.7.1.5.1</v>
      </c>
      <c r="F183" s="507" t="str">
        <f>CONCATENATE(F182,".1")</f>
        <v>1.7.1.5.1</v>
      </c>
      <c r="G183" s="473" t="str">
        <f t="shared" si="42"/>
        <v>1.7.1.5.1</v>
      </c>
      <c r="H183" s="520" t="s">
        <v>4036</v>
      </c>
      <c r="I183" s="351"/>
      <c r="J183" s="310">
        <v>1</v>
      </c>
      <c r="K183" s="310">
        <v>29.12</v>
      </c>
      <c r="L183" s="310"/>
      <c r="M183" s="310"/>
      <c r="N183" s="310"/>
      <c r="O183" s="310"/>
      <c r="P183" s="310"/>
      <c r="Q183" s="347">
        <f>IF(SUM(K183:L183)=0,1,IF(L183&lt;&gt;0,SUM(K183:L183)/2,K183))*IF(SUM(M183:N183)=0,1,IF(N183&lt;&gt;0,SUM(M183:N183)/2,M183))*IF(SUM(O183:P183)=0,1,IF(P183&lt;&gt;0,SUM(O183:P183)/2,O183))</f>
        <v>29.12</v>
      </c>
      <c r="R183" s="347">
        <f t="shared" ref="R183" si="94">ROUND(J183*Q183,2)</f>
        <v>29.12</v>
      </c>
      <c r="S183" s="310"/>
      <c r="T183" s="474"/>
      <c r="U183" s="35"/>
      <c r="X183" s="268"/>
    </row>
    <row r="184" spans="2:34" outlineLevel="1">
      <c r="B184" s="267" t="str">
        <f t="shared" si="59"/>
        <v>1.8</v>
      </c>
      <c r="F184" s="509" t="s">
        <v>3979</v>
      </c>
      <c r="G184" s="291" t="str">
        <f t="shared" ref="G184:G254" si="95">F184</f>
        <v>1.8</v>
      </c>
      <c r="H184" s="511" t="s">
        <v>4063</v>
      </c>
      <c r="I184" s="292"/>
      <c r="J184" s="353"/>
      <c r="K184" s="292"/>
      <c r="L184" s="292"/>
      <c r="M184" s="292"/>
      <c r="N184" s="292"/>
      <c r="O184" s="292"/>
      <c r="P184" s="292"/>
      <c r="Q184" s="292"/>
      <c r="R184" s="292"/>
      <c r="S184" s="292"/>
      <c r="T184" s="293"/>
      <c r="U184" s="35"/>
      <c r="V184" s="268"/>
      <c r="W184" s="268"/>
      <c r="X184" s="268"/>
      <c r="Y184" s="268"/>
      <c r="Z184" s="268"/>
      <c r="AA184" s="268"/>
      <c r="AB184" s="268"/>
      <c r="AC184" s="268"/>
      <c r="AD184" s="268"/>
      <c r="AE184" s="268"/>
      <c r="AF184" s="268"/>
      <c r="AG184" s="268"/>
      <c r="AH184" s="268"/>
    </row>
    <row r="185" spans="2:34" ht="75">
      <c r="B185" s="267" t="str">
        <f t="shared" si="59"/>
        <v>1.8.1</v>
      </c>
      <c r="C185" s="290" t="s">
        <v>101</v>
      </c>
      <c r="D185" s="290">
        <v>87879</v>
      </c>
      <c r="E185" s="290" t="s">
        <v>88</v>
      </c>
      <c r="F185" s="84" t="s">
        <v>3981</v>
      </c>
      <c r="G185" s="478" t="str">
        <f t="shared" si="95"/>
        <v>1.8.1</v>
      </c>
      <c r="H185" s="519" t="str">
        <f>IF(C185="GIDUR JP",VLOOKUP(D185,GIDUR!A:D,2,FALSE),IF(C185="DER PB",VLOOKUP('M.Cálc.Quant.'!D185,DER!A:D,2,FALSE),IF(C185="COMPOSIÇÃO",VLOOKUP(D185,Composição!B:J,2,FALSE),IF(E185="COMPOSIÇÃO",VLOOKUP(D185,'Sinapi_Comp-06.2023'!G:H,2,FALSE),VLOOKUP(D185,'Sinapi_Insum-06.2023'!A:B,2,FALSE)))))</f>
        <v>CHAPISCO APLICADO EM ALVENARIAS E ESTRUTURAS DE CONCRETO INTERNAS, COM COLHER DE PEDREIRO. ARGAMASSA TRAÇO 1:3 COM PREPARO EM BETONEIRA 400L. AF_10/2022</v>
      </c>
      <c r="I185" s="479"/>
      <c r="J185" s="398"/>
      <c r="K185" s="398"/>
      <c r="L185" s="398"/>
      <c r="M185" s="398"/>
      <c r="N185" s="398"/>
      <c r="O185" s="398"/>
      <c r="P185" s="398"/>
      <c r="Q185" s="398"/>
      <c r="R185" s="398"/>
      <c r="S185" s="480">
        <f>SUM(R186:R191)</f>
        <v>463.11</v>
      </c>
      <c r="T185" s="477" t="str">
        <f>IF(C185="GIDUR JP",VLOOKUP(D185,GIDUR!A:D,3,FALSE),IF(C185="DER PB",VLOOKUP('M.Cálc.Quant.'!D185,DER!A:D,3,FALSE),IF(C185="COMPOSIÇÃO",VLOOKUP(D185,Composição!B:J,6,FALSE),IF(E185="COMPOSIÇÃO",VLOOKUP(D185,'Sinapi_Comp-06.2023'!G:I,3,FALSE),VLOOKUP(D185,'Sinapi_Insum-06.2023'!A:C,3,FALSE)))))</f>
        <v>M2</v>
      </c>
      <c r="U185" s="35"/>
      <c r="V185" s="267">
        <v>442.95</v>
      </c>
      <c r="X185" s="268"/>
    </row>
    <row r="186" spans="2:34">
      <c r="B186" s="267" t="str">
        <f t="shared" si="59"/>
        <v>1.8.1.1</v>
      </c>
      <c r="F186" s="507" t="str">
        <f>CONCATENATE(F185,".1")</f>
        <v>1.8.1.1</v>
      </c>
      <c r="G186" s="473" t="str">
        <f t="shared" si="95"/>
        <v>1.8.1.1</v>
      </c>
      <c r="H186" s="520" t="s">
        <v>4112</v>
      </c>
      <c r="I186" s="351"/>
      <c r="J186" s="310">
        <v>1</v>
      </c>
      <c r="K186" s="347">
        <v>102.8</v>
      </c>
      <c r="L186" s="310"/>
      <c r="M186" s="310">
        <v>2.2999999999999998</v>
      </c>
      <c r="N186" s="310"/>
      <c r="O186" s="310"/>
      <c r="P186" s="310"/>
      <c r="Q186" s="347">
        <f t="shared" ref="Q186:Q191" si="96">IF(SUM(K186:L186)=0,1,IF(L186&lt;&gt;0,SUM(K186:L186)/2,K186))*IF(SUM(M186:N186)=0,1,IF(N186&lt;&gt;0,SUM(M186:N186)/2,M186))*IF(SUM(O186:P186)=0,1,IF(P186&lt;&gt;0,SUM(O186:P186)/2,O186))</f>
        <v>236.44</v>
      </c>
      <c r="R186" s="347">
        <f t="shared" ref="R186:R191" si="97">ROUND(J186*Q186,2)</f>
        <v>236.44</v>
      </c>
      <c r="S186" s="310"/>
      <c r="T186" s="474"/>
      <c r="U186" s="35"/>
      <c r="X186" s="268"/>
    </row>
    <row r="187" spans="2:34">
      <c r="B187" s="267" t="str">
        <f t="shared" ref="B187" si="98">G187</f>
        <v>1.8.1.2</v>
      </c>
      <c r="F187" s="507" t="str">
        <f>CONCATENATE(F185,".2")</f>
        <v>1.8.1.2</v>
      </c>
      <c r="G187" s="473" t="str">
        <f t="shared" ref="G187" si="99">F187</f>
        <v>1.8.1.2</v>
      </c>
      <c r="H187" s="520" t="s">
        <v>4111</v>
      </c>
      <c r="I187" s="351"/>
      <c r="J187" s="310">
        <v>1</v>
      </c>
      <c r="K187" s="347">
        <v>100.07</v>
      </c>
      <c r="L187" s="310"/>
      <c r="M187" s="310">
        <v>2.2999999999999998</v>
      </c>
      <c r="N187" s="310"/>
      <c r="O187" s="310"/>
      <c r="P187" s="310"/>
      <c r="Q187" s="347">
        <f t="shared" si="96"/>
        <v>230.16</v>
      </c>
      <c r="R187" s="347">
        <f t="shared" si="97"/>
        <v>230.16</v>
      </c>
      <c r="S187" s="310"/>
      <c r="T187" s="474"/>
      <c r="U187" s="35"/>
      <c r="X187" s="268"/>
    </row>
    <row r="188" spans="2:34">
      <c r="B188" s="267" t="str">
        <f t="shared" ref="B188:B190" si="100">G188</f>
        <v>1.8.1.3</v>
      </c>
      <c r="F188" s="507" t="str">
        <f>CONCATENATE(F185,".3")</f>
        <v>1.8.1.3</v>
      </c>
      <c r="G188" s="473" t="str">
        <f t="shared" ref="G188:G190" si="101">F188</f>
        <v>1.8.1.3</v>
      </c>
      <c r="H188" s="520" t="s">
        <v>4113</v>
      </c>
      <c r="I188" s="351"/>
      <c r="J188" s="310">
        <v>1</v>
      </c>
      <c r="K188" s="347">
        <v>10.3</v>
      </c>
      <c r="L188" s="310"/>
      <c r="M188" s="310">
        <v>2.5</v>
      </c>
      <c r="N188" s="310"/>
      <c r="O188" s="310"/>
      <c r="P188" s="310"/>
      <c r="Q188" s="347">
        <f t="shared" si="96"/>
        <v>25.75</v>
      </c>
      <c r="R188" s="347">
        <f t="shared" si="97"/>
        <v>25.75</v>
      </c>
      <c r="S188" s="310"/>
      <c r="T188" s="474"/>
      <c r="U188" s="35"/>
      <c r="X188" s="268"/>
    </row>
    <row r="189" spans="2:34">
      <c r="B189" s="267" t="str">
        <f t="shared" si="100"/>
        <v>1.8.1.4</v>
      </c>
      <c r="F189" s="507" t="str">
        <f>CONCATENATE(F185,".4")</f>
        <v>1.8.1.4</v>
      </c>
      <c r="G189" s="473" t="str">
        <f t="shared" si="101"/>
        <v>1.8.1.4</v>
      </c>
      <c r="H189" s="520" t="s">
        <v>4107</v>
      </c>
      <c r="I189" s="351"/>
      <c r="J189" s="310">
        <v>-5</v>
      </c>
      <c r="K189" s="310">
        <v>1.5</v>
      </c>
      <c r="L189" s="310"/>
      <c r="M189" s="310">
        <v>2.5</v>
      </c>
      <c r="N189" s="310"/>
      <c r="O189" s="310"/>
      <c r="P189" s="310"/>
      <c r="Q189" s="347">
        <f t="shared" si="96"/>
        <v>3.75</v>
      </c>
      <c r="R189" s="347">
        <f t="shared" si="97"/>
        <v>-18.75</v>
      </c>
      <c r="S189" s="310"/>
      <c r="T189" s="474"/>
      <c r="U189" s="35"/>
      <c r="X189" s="268"/>
    </row>
    <row r="190" spans="2:34">
      <c r="B190" s="267" t="str">
        <f t="shared" si="100"/>
        <v>1.8.1.5</v>
      </c>
      <c r="F190" s="507" t="str">
        <f>CONCATENATE(F185,".5")</f>
        <v>1.8.1.5</v>
      </c>
      <c r="G190" s="473" t="str">
        <f t="shared" si="101"/>
        <v>1.8.1.5</v>
      </c>
      <c r="H190" s="520" t="s">
        <v>4108</v>
      </c>
      <c r="I190" s="351"/>
      <c r="J190" s="310">
        <v>-3</v>
      </c>
      <c r="K190" s="310">
        <v>1.2</v>
      </c>
      <c r="L190" s="310"/>
      <c r="M190" s="310">
        <v>2.5</v>
      </c>
      <c r="N190" s="310"/>
      <c r="O190" s="310"/>
      <c r="P190" s="310"/>
      <c r="Q190" s="347">
        <f t="shared" si="96"/>
        <v>3</v>
      </c>
      <c r="R190" s="347">
        <f t="shared" si="97"/>
        <v>-9</v>
      </c>
      <c r="S190" s="310"/>
      <c r="T190" s="474"/>
      <c r="U190" s="35"/>
      <c r="X190" s="268"/>
    </row>
    <row r="191" spans="2:34">
      <c r="B191" s="267" t="str">
        <f t="shared" ref="B191" si="102">G191</f>
        <v>1.8.1.6</v>
      </c>
      <c r="F191" s="507" t="str">
        <f>CONCATENATE(F185,".6")</f>
        <v>1.8.1.6</v>
      </c>
      <c r="G191" s="473" t="str">
        <f t="shared" ref="G191" si="103">F191</f>
        <v>1.8.1.6</v>
      </c>
      <c r="H191" s="520" t="s">
        <v>4109</v>
      </c>
      <c r="I191" s="351"/>
      <c r="J191" s="310">
        <v>-1</v>
      </c>
      <c r="K191" s="310">
        <v>0.7</v>
      </c>
      <c r="L191" s="310"/>
      <c r="M191" s="310">
        <v>2.13</v>
      </c>
      <c r="N191" s="310"/>
      <c r="O191" s="310"/>
      <c r="P191" s="310"/>
      <c r="Q191" s="347">
        <f t="shared" si="96"/>
        <v>1.49</v>
      </c>
      <c r="R191" s="347">
        <f t="shared" si="97"/>
        <v>-1.49</v>
      </c>
      <c r="S191" s="310"/>
      <c r="T191" s="474"/>
      <c r="U191" s="35"/>
      <c r="X191" s="268"/>
    </row>
    <row r="192" spans="2:34" ht="90">
      <c r="B192" s="267" t="str">
        <f t="shared" si="59"/>
        <v>1.8.2</v>
      </c>
      <c r="C192" s="290" t="s">
        <v>101</v>
      </c>
      <c r="D192" s="290">
        <v>87529</v>
      </c>
      <c r="E192" s="290" t="s">
        <v>88</v>
      </c>
      <c r="F192" s="84" t="s">
        <v>4132</v>
      </c>
      <c r="G192" s="478" t="str">
        <f t="shared" si="95"/>
        <v>1.8.2</v>
      </c>
      <c r="H192" s="519" t="str">
        <f>IF(C192="GIDUR JP",VLOOKUP(D192,GIDUR!A:D,2,FALSE),IF(C192="DER PB",VLOOKUP('M.Cálc.Quant.'!D192,DER!A:D,2,FALSE),IF(C192="COMPOSIÇÃO",VLOOKUP(D192,Composição!B:J,2,FALSE),IF(E192="COMPOSIÇÃO",VLOOKUP(D192,'Sinapi_Comp-06.2023'!G:H,2,FALSE),VLOOKUP(D192,'Sinapi_Insum-06.2023'!A:B,2,FALSE)))))</f>
        <v>MASSA ÚNICA, EM ARGAMASSA TRAÇO 1:2:8, PREPARO MECÂNICO, APLICADA MANUALMENTE EM PAREDES INTERNAS DE AMBIENTES COM ÁREA ENTRE 5M² E 10M², E = 17,5MM, COM TALISCAS. AF_03/2024</v>
      </c>
      <c r="I192" s="479"/>
      <c r="J192" s="398"/>
      <c r="K192" s="398"/>
      <c r="L192" s="398"/>
      <c r="M192" s="398"/>
      <c r="N192" s="398"/>
      <c r="O192" s="398"/>
      <c r="P192" s="398"/>
      <c r="Q192" s="398"/>
      <c r="R192" s="398"/>
      <c r="S192" s="476">
        <f>SUM(R193)</f>
        <v>463.11</v>
      </c>
      <c r="T192" s="477" t="str">
        <f>IF(C192="GIDUR JP",VLOOKUP(D192,GIDUR!A:D,3,FALSE),IF(C192="DER PB",VLOOKUP('M.Cálc.Quant.'!D192,DER!A:D,3,FALSE),IF(C192="COMPOSIÇÃO",VLOOKUP(D192,Composição!B:J,6,FALSE),IF(E192="COMPOSIÇÃO",VLOOKUP(D192,'Sinapi_Comp-06.2023'!G:I,3,FALSE),VLOOKUP(D192,'Sinapi_Insum-06.2023'!A:C,3,FALSE)))))</f>
        <v>M2</v>
      </c>
      <c r="U192" s="35"/>
      <c r="V192" s="267">
        <v>442.95</v>
      </c>
      <c r="X192" s="268"/>
    </row>
    <row r="193" spans="2:34">
      <c r="B193" s="267" t="str">
        <f t="shared" si="59"/>
        <v>1.8.2.1</v>
      </c>
      <c r="F193" s="507" t="str">
        <f>CONCATENATE(F192,".1")</f>
        <v>1.8.2.1</v>
      </c>
      <c r="G193" s="473" t="str">
        <f t="shared" si="95"/>
        <v>1.8.2.1</v>
      </c>
      <c r="H193" s="520" t="str">
        <f>LEFT(H192,SEARCH(" ",H192)-1)</f>
        <v>MASSA</v>
      </c>
      <c r="I193" s="351" t="str">
        <f>CONCATENATE("Idem item ",G185)</f>
        <v>Idem item 1.8.1</v>
      </c>
      <c r="J193" s="310">
        <v>1</v>
      </c>
      <c r="K193" s="310">
        <f>S185</f>
        <v>463.11</v>
      </c>
      <c r="L193" s="310"/>
      <c r="M193" s="310"/>
      <c r="N193" s="310"/>
      <c r="O193" s="310"/>
      <c r="P193" s="310"/>
      <c r="Q193" s="347">
        <f>IF(SUM(K193:L193)=0,1,IF(L193&lt;&gt;0,SUM(K193:L193)/2,K193))*IF(SUM(M193:N193)=0,1,IF(N193&lt;&gt;0,SUM(M193:N193)/2,M193))*IF(SUM(O193:P193)=0,1,IF(P193&lt;&gt;0,SUM(O193:P193)/2,O193))</f>
        <v>463.11</v>
      </c>
      <c r="R193" s="347">
        <f>ROUND(J193*Q193,2)</f>
        <v>463.11</v>
      </c>
      <c r="S193" s="310"/>
      <c r="T193" s="474"/>
      <c r="U193" s="35"/>
      <c r="X193" s="268"/>
    </row>
    <row r="194" spans="2:34" outlineLevel="1">
      <c r="B194" s="267" t="str">
        <f t="shared" si="59"/>
        <v>1.9</v>
      </c>
      <c r="F194" s="509" t="s">
        <v>3982</v>
      </c>
      <c r="G194" s="291" t="str">
        <f t="shared" si="95"/>
        <v>1.9</v>
      </c>
      <c r="H194" s="511" t="s">
        <v>16</v>
      </c>
      <c r="I194" s="292"/>
      <c r="J194" s="353"/>
      <c r="K194" s="292"/>
      <c r="L194" s="292"/>
      <c r="M194" s="292"/>
      <c r="N194" s="292"/>
      <c r="O194" s="292"/>
      <c r="P194" s="292"/>
      <c r="Q194" s="292"/>
      <c r="R194" s="292"/>
      <c r="S194" s="292"/>
      <c r="T194" s="293"/>
      <c r="U194" s="35"/>
      <c r="V194" s="268"/>
      <c r="W194" s="268"/>
      <c r="X194" s="268"/>
      <c r="Y194" s="268"/>
      <c r="Z194" s="268"/>
      <c r="AA194" s="268"/>
      <c r="AB194" s="268"/>
      <c r="AC194" s="268"/>
      <c r="AD194" s="268"/>
      <c r="AE194" s="268"/>
      <c r="AF194" s="268"/>
      <c r="AG194" s="268"/>
      <c r="AH194" s="268"/>
    </row>
    <row r="195" spans="2:34" ht="45" outlineLevel="1">
      <c r="B195" s="267" t="str">
        <f t="shared" ref="B195:B196" si="104">G195</f>
        <v>1.9.1</v>
      </c>
      <c r="C195" s="84" t="s">
        <v>88</v>
      </c>
      <c r="D195" s="84">
        <f>Composição!B79</f>
        <v>14</v>
      </c>
      <c r="E195" s="290" t="s">
        <v>88</v>
      </c>
      <c r="F195" s="84" t="s">
        <v>3983</v>
      </c>
      <c r="G195" s="478" t="str">
        <f t="shared" ref="G195:G196" si="105">F195</f>
        <v>1.9.1</v>
      </c>
      <c r="H195" s="519" t="str">
        <f>IF(C195="GIDUR JP",VLOOKUP(D195,GIDUR!A:D,2,FALSE),IF(C195="DER PB",VLOOKUP('M.Cálc.Quant.'!D195,DER!A:D,2,FALSE),IF(C195="COMPOSIÇÃO",VLOOKUP(D195,Composição!B:J,2,FALSE),IF(E195="COMPOSIÇÃO",VLOOKUP(D195,'Sinapi_Comp-06.2023'!G:H,2,FALSE),VLOOKUP(D195,'Sinapi_Insum-06.2023'!A:B,2,FALSE)))))</f>
        <v>COMPACTACAO MECANICA, SEM CONTROLE DO GC (C/COMPACTADOR PLACA 400 KG) [ADAPTADO 74005/001]</v>
      </c>
      <c r="I195" s="479"/>
      <c r="J195" s="398"/>
      <c r="K195" s="398"/>
      <c r="L195" s="398"/>
      <c r="M195" s="398"/>
      <c r="N195" s="398"/>
      <c r="O195" s="398"/>
      <c r="P195" s="398"/>
      <c r="Q195" s="398"/>
      <c r="R195" s="398"/>
      <c r="S195" s="476">
        <f>SUM(R196)</f>
        <v>450.65</v>
      </c>
      <c r="T195" s="477" t="str">
        <f>IF(C195="GIDUR JP",VLOOKUP(D195,GIDUR!A:D,3,FALSE),IF(C195="DER PB",VLOOKUP('M.Cálc.Quant.'!D195,DER!A:D,3,FALSE),IF(C195="COMPOSIÇÃO",VLOOKUP(D195,Composição!B:J,6,FALSE),IF(E195="COMPOSIÇÃO",VLOOKUP(D195,'Sinapi_Comp-06.2023'!G:I,3,FALSE),VLOOKUP(D195,'Sinapi_Insum-06.2023'!A:C,3,FALSE)))))</f>
        <v>M2</v>
      </c>
      <c r="U195" s="35"/>
      <c r="V195" s="268"/>
      <c r="W195" s="268"/>
      <c r="X195" s="268"/>
      <c r="Y195" s="268"/>
      <c r="Z195" s="268"/>
      <c r="AA195" s="268"/>
      <c r="AB195" s="268"/>
      <c r="AC195" s="268"/>
      <c r="AD195" s="268"/>
      <c r="AE195" s="268"/>
      <c r="AF195" s="268"/>
      <c r="AG195" s="268"/>
      <c r="AH195" s="268"/>
    </row>
    <row r="196" spans="2:34" outlineLevel="1">
      <c r="B196" s="267" t="str">
        <f t="shared" si="104"/>
        <v>1.9.1.1</v>
      </c>
      <c r="F196" s="507" t="str">
        <f>CONCATENATE(F195,".1")</f>
        <v>1.9.1.1</v>
      </c>
      <c r="G196" s="473" t="str">
        <f t="shared" si="105"/>
        <v>1.9.1.1</v>
      </c>
      <c r="H196" s="520" t="str">
        <f>LEFT(H195,SEARCH(" ",H195)-1)</f>
        <v>COMPACTACAO</v>
      </c>
      <c r="I196" s="351"/>
      <c r="J196" s="310">
        <v>1</v>
      </c>
      <c r="K196" s="310">
        <f>K204</f>
        <v>450.65</v>
      </c>
      <c r="L196" s="310"/>
      <c r="M196" s="310"/>
      <c r="N196" s="310"/>
      <c r="O196" s="310"/>
      <c r="P196" s="310"/>
      <c r="Q196" s="347">
        <f>IF(SUM(K196:L196)=0,1,IF(L196&lt;&gt;0,SUM(K196:L196)/2,K196))*IF(SUM(M196:N196)=0,1,IF(N196&lt;&gt;0,SUM(M196:N196)/2,M196))*IF(SUM(O196:P196)=0,1,IF(P196&lt;&gt;0,SUM(O196:P196)/2,O196))</f>
        <v>450.65</v>
      </c>
      <c r="R196" s="347">
        <f>ROUND(J196*Q196,2)</f>
        <v>450.65</v>
      </c>
      <c r="S196" s="310"/>
      <c r="T196" s="474"/>
      <c r="U196" s="35"/>
      <c r="V196" s="268"/>
      <c r="W196" s="268"/>
      <c r="X196" s="268"/>
      <c r="Y196" s="268"/>
      <c r="Z196" s="268"/>
      <c r="AA196" s="268"/>
      <c r="AB196" s="268"/>
      <c r="AC196" s="268"/>
      <c r="AD196" s="268"/>
      <c r="AE196" s="268"/>
      <c r="AF196" s="268"/>
      <c r="AG196" s="268"/>
      <c r="AH196" s="268"/>
    </row>
    <row r="197" spans="2:34" ht="45">
      <c r="B197" s="267" t="str">
        <f t="shared" si="59"/>
        <v>1.9.2</v>
      </c>
      <c r="C197" s="84" t="s">
        <v>101</v>
      </c>
      <c r="D197" s="290">
        <v>96620</v>
      </c>
      <c r="E197" s="290" t="s">
        <v>88</v>
      </c>
      <c r="F197" s="84" t="s">
        <v>3984</v>
      </c>
      <c r="G197" s="478" t="str">
        <f t="shared" si="95"/>
        <v>1.9.2</v>
      </c>
      <c r="H197" s="519" t="str">
        <f>IF(C197="GIDUR JP",VLOOKUP(D197,GIDUR!A:D,2,FALSE),IF(C197="DER PB",VLOOKUP('M.Cálc.Quant.'!D197,DER!A:D,2,FALSE),IF(C197="COMPOSIÇÃO",VLOOKUP(D197,Composição!B:J,2,FALSE),IF(E197="COMPOSIÇÃO",VLOOKUP(D197,'Sinapi_Comp-06.2023'!G:H,2,FALSE),VLOOKUP(D197,'Sinapi_Insum-06.2023'!A:B,2,FALSE)))))</f>
        <v>LASTRO DE CONCRETO MAGRO, APLICADO EM PISOS, LAJES SOBRE SOLO OU RADIERS. AF_01/2024</v>
      </c>
      <c r="I197" s="479"/>
      <c r="J197" s="398"/>
      <c r="K197" s="398"/>
      <c r="L197" s="398"/>
      <c r="M197" s="398"/>
      <c r="N197" s="398"/>
      <c r="O197" s="398"/>
      <c r="P197" s="398"/>
      <c r="Q197" s="398"/>
      <c r="R197" s="398"/>
      <c r="S197" s="476">
        <f>SUM(R198)</f>
        <v>22.53</v>
      </c>
      <c r="T197" s="477" t="str">
        <f>IF(C197="GIDUR JP",VLOOKUP(D197,GIDUR!A:D,3,FALSE),IF(C197="DER PB",VLOOKUP('M.Cálc.Quant.'!D197,DER!A:D,3,FALSE),IF(C197="COMPOSIÇÃO",VLOOKUP(D197,Composição!B:J,6,FALSE),IF(E197="COMPOSIÇÃO",VLOOKUP(D197,'Sinapi_Comp-06.2023'!G:I,3,FALSE),VLOOKUP(D197,'Sinapi_Insum-06.2023'!A:C,3,FALSE)))))</f>
        <v>M3</v>
      </c>
      <c r="U197" s="35"/>
      <c r="V197" s="267">
        <v>602.1</v>
      </c>
      <c r="X197" s="268"/>
    </row>
    <row r="198" spans="2:34">
      <c r="B198" s="267" t="str">
        <f t="shared" si="59"/>
        <v>1.9.2.1</v>
      </c>
      <c r="F198" s="507" t="str">
        <f>CONCATENATE(F197,".1")</f>
        <v>1.9.2.1</v>
      </c>
      <c r="G198" s="473" t="str">
        <f t="shared" si="95"/>
        <v>1.9.2.1</v>
      </c>
      <c r="H198" s="520" t="str">
        <f>LEFT(H197,SEARCH(" ",H197)-1)</f>
        <v>LASTRO</v>
      </c>
      <c r="I198" s="351"/>
      <c r="J198" s="310">
        <v>1</v>
      </c>
      <c r="K198" s="310">
        <f>K202</f>
        <v>450.65</v>
      </c>
      <c r="L198" s="310"/>
      <c r="M198" s="310">
        <v>0.05</v>
      </c>
      <c r="N198" s="310"/>
      <c r="O198" s="310"/>
      <c r="P198" s="310"/>
      <c r="Q198" s="347">
        <f>IF(SUM(K198:L198)=0,1,IF(L198&lt;&gt;0,SUM(K198:L198)/2,K198))*IF(SUM(M198:N198)=0,1,IF(N198&lt;&gt;0,SUM(M198:N198)/2,M198))*IF(SUM(O198:P198)=0,1,IF(P198&lt;&gt;0,SUM(O198:P198)/2,O198))</f>
        <v>22.53</v>
      </c>
      <c r="R198" s="347">
        <f>ROUND(J198*Q198,2)</f>
        <v>22.53</v>
      </c>
      <c r="S198" s="310"/>
      <c r="T198" s="474"/>
      <c r="U198" s="35"/>
      <c r="X198" s="268"/>
    </row>
    <row r="199" spans="2:34" ht="75">
      <c r="B199" s="267" t="str">
        <f t="shared" si="59"/>
        <v>1.9.3</v>
      </c>
      <c r="C199" s="290" t="s">
        <v>101</v>
      </c>
      <c r="D199" s="290">
        <v>87256</v>
      </c>
      <c r="E199" s="290" t="s">
        <v>88</v>
      </c>
      <c r="F199" s="84" t="s">
        <v>4133</v>
      </c>
      <c r="G199" s="478" t="str">
        <f t="shared" si="95"/>
        <v>1.9.3</v>
      </c>
      <c r="H199" s="519" t="str">
        <f>IF(C199="GIDUR JP",VLOOKUP(D199,GIDUR!A:D,2,FALSE),IF(C199="DER PB",VLOOKUP('M.Cálc.Quant.'!D199,DER!A:D,2,FALSE),IF(C199="COMPOSIÇÃO",VLOOKUP(D199,Composição!B:J,2,FALSE),IF(E199="COMPOSIÇÃO",VLOOKUP(D199,'Sinapi_Comp-06.2023'!G:H,2,FALSE),VLOOKUP(D199,'Sinapi_Insum-06.2023'!A:B,2,FALSE)))))</f>
        <v>REVESTIMENTO CERÂMICO PARA PISO COM PLACAS TIPO ESMALTADA DE DIMENSÕES 60X60 CM APLICADA EM AMBIENTES DE ÁREA ENTRE 5 M2 E 10 M2. AF_02/2023_PE</v>
      </c>
      <c r="I199" s="479"/>
      <c r="J199" s="398"/>
      <c r="K199" s="398"/>
      <c r="L199" s="398"/>
      <c r="M199" s="398"/>
      <c r="N199" s="398"/>
      <c r="O199" s="398"/>
      <c r="P199" s="398"/>
      <c r="Q199" s="398"/>
      <c r="R199" s="398"/>
      <c r="S199" s="476">
        <f>SUM(R200)</f>
        <v>6.48</v>
      </c>
      <c r="T199" s="477" t="str">
        <f>IF(C199="GIDUR JP",VLOOKUP(D199,GIDUR!A:D,3,FALSE),IF(C199="DER PB",VLOOKUP('M.Cálc.Quant.'!D199,DER!A:D,3,FALSE),IF(C199="COMPOSIÇÃO",VLOOKUP(D199,Composição!B:J,6,FALSE),IF(E199="COMPOSIÇÃO",VLOOKUP(D199,'Sinapi_Comp-06.2023'!G:I,3,FALSE),VLOOKUP(D199,'Sinapi_Insum-06.2023'!A:C,3,FALSE)))))</f>
        <v>M2</v>
      </c>
      <c r="U199" s="35"/>
      <c r="V199" s="267">
        <v>217.75</v>
      </c>
      <c r="X199" s="268"/>
    </row>
    <row r="200" spans="2:34">
      <c r="B200" s="267" t="str">
        <f t="shared" ref="B200:B273" si="106">G200</f>
        <v>1.9.3.1</v>
      </c>
      <c r="F200" s="507" t="str">
        <f>CONCATENATE(F199,".1")</f>
        <v>1.9.3.1</v>
      </c>
      <c r="G200" s="473" t="str">
        <f t="shared" si="95"/>
        <v>1.9.3.1</v>
      </c>
      <c r="H200" s="520" t="str">
        <f>LEFT(H199,SEARCH(" ",H199)-1)</f>
        <v>REVESTIMENTO</v>
      </c>
      <c r="I200" s="351"/>
      <c r="J200" s="310">
        <v>1</v>
      </c>
      <c r="K200" s="310">
        <v>6.48</v>
      </c>
      <c r="L200" s="310"/>
      <c r="M200" s="310"/>
      <c r="N200" s="310"/>
      <c r="O200" s="310"/>
      <c r="P200" s="310"/>
      <c r="Q200" s="347">
        <f>IF(SUM(K200:L200)=0,1,IF(L200&lt;&gt;0,SUM(K200:L200)/2,K200))*IF(SUM(M200:N200)=0,1,IF(N200&lt;&gt;0,SUM(M200:N200)/2,M200))*IF(SUM(O200:P200)=0,1,IF(P200&lt;&gt;0,SUM(O200:P200)/2,O200))</f>
        <v>6.48</v>
      </c>
      <c r="R200" s="347">
        <f>ROUND(J200*Q200,2)</f>
        <v>6.48</v>
      </c>
      <c r="S200" s="310"/>
      <c r="T200" s="474"/>
      <c r="U200" s="35"/>
      <c r="X200" s="268"/>
    </row>
    <row r="201" spans="2:34" ht="60">
      <c r="B201" s="267" t="str">
        <f t="shared" si="106"/>
        <v>1.9.4</v>
      </c>
      <c r="C201" s="84" t="s">
        <v>88</v>
      </c>
      <c r="D201" s="290">
        <f>Composição!B82</f>
        <v>15</v>
      </c>
      <c r="E201" s="290" t="s">
        <v>88</v>
      </c>
      <c r="F201" s="84" t="s">
        <v>4134</v>
      </c>
      <c r="G201" s="478" t="str">
        <f t="shared" si="95"/>
        <v>1.9.4</v>
      </c>
      <c r="H201" s="519" t="str">
        <f>IF(C201="GIDUR JP",VLOOKUP(D201,GIDUR!A:D,2,FALSE),IF(C201="DER PB",VLOOKUP('M.Cálc.Quant.'!D201,DER!A:D,2,FALSE),IF(C201="COMPOSIÇÃO",VLOOKUP(D201,Composição!B:J,2,FALSE),IF(E201="COMPOSIÇÃO",VLOOKUP(D201,'Sinapi_Comp-06.2023'!G:H,2,FALSE),VLOOKUP(D201,'Sinapi_Insum-06.2023'!A:B,2,FALSE)))))</f>
        <v>PISO EM CONCRETO 20MPA PREPARO MECANICO, ESPESSURA 7 CM, COM ARMACAO EM TELA SOLDADA E ESPAÇADORES[ADAPTADO 72183]</v>
      </c>
      <c r="I201" s="479"/>
      <c r="J201" s="398"/>
      <c r="K201" s="398"/>
      <c r="L201" s="398"/>
      <c r="M201" s="398"/>
      <c r="N201" s="398"/>
      <c r="O201" s="398"/>
      <c r="P201" s="398"/>
      <c r="Q201" s="398"/>
      <c r="R201" s="398"/>
      <c r="S201" s="480">
        <f>SUM(R202)</f>
        <v>450.65</v>
      </c>
      <c r="T201" s="477" t="str">
        <f>IF(C201="GIDUR JP",VLOOKUP(D201,GIDUR!A:D,3,FALSE),IF(C201="DER PB",VLOOKUP('M.Cálc.Quant.'!D201,DER!A:D,3,FALSE),IF(C201="COMPOSIÇÃO",VLOOKUP(D201,Composição!B:J,6,FALSE),IF(E201="COMPOSIÇÃO",VLOOKUP(D201,'Sinapi_Comp-06.2023'!G:I,3,FALSE),VLOOKUP(D201,'Sinapi_Insum-06.2023'!A:C,3,FALSE)))))</f>
        <v>M2</v>
      </c>
      <c r="U201" s="35"/>
      <c r="V201" s="267">
        <v>16.489999999999998</v>
      </c>
      <c r="X201" s="268"/>
    </row>
    <row r="202" spans="2:34">
      <c r="B202" s="267" t="str">
        <f t="shared" si="106"/>
        <v>1.9.4.1</v>
      </c>
      <c r="F202" s="507" t="str">
        <f>CONCATENATE(F201,".1")</f>
        <v>1.9.4.1</v>
      </c>
      <c r="G202" s="473" t="str">
        <f t="shared" si="95"/>
        <v>1.9.4.1</v>
      </c>
      <c r="H202" s="520" t="str">
        <f>LEFT(H201,SEARCH(" ",H201)-1)</f>
        <v>PISO</v>
      </c>
      <c r="I202" s="351"/>
      <c r="J202" s="310">
        <v>1</v>
      </c>
      <c r="K202" s="310">
        <v>450.65</v>
      </c>
      <c r="L202" s="310"/>
      <c r="M202" s="310"/>
      <c r="N202" s="310"/>
      <c r="O202" s="310"/>
      <c r="P202" s="310"/>
      <c r="Q202" s="347">
        <f>IF(SUM(K202:L202)=0,1,IF(L202&lt;&gt;0,SUM(K202:L202)/2,K202))*IF(SUM(M202:N202)=0,1,IF(N202&lt;&gt;0,SUM(M202:N202)/2,M202))*IF(SUM(O202:P202)=0,1,IF(P202&lt;&gt;0,SUM(O202:P202)/2,O202))</f>
        <v>450.65</v>
      </c>
      <c r="R202" s="347">
        <f>ROUND(J202*Q202,2)</f>
        <v>450.65</v>
      </c>
      <c r="S202" s="310"/>
      <c r="T202" s="474"/>
      <c r="U202" s="35"/>
      <c r="X202" s="268"/>
    </row>
    <row r="203" spans="2:34" ht="60">
      <c r="B203" s="267" t="str">
        <f t="shared" ref="B203:B204" si="107">G203</f>
        <v>1.9.5</v>
      </c>
      <c r="C203" s="84" t="s">
        <v>88</v>
      </c>
      <c r="D203" s="84">
        <f>Composição!B113</f>
        <v>21</v>
      </c>
      <c r="E203" s="290" t="s">
        <v>88</v>
      </c>
      <c r="F203" s="84" t="s">
        <v>4135</v>
      </c>
      <c r="G203" s="478" t="str">
        <f t="shared" ref="G203:G204" si="108">F203</f>
        <v>1.9.5</v>
      </c>
      <c r="H203" s="519" t="str">
        <f>IF(C203="GIDUR JP",VLOOKUP(D203,GIDUR!A:D,2,FALSE),IF(C203="DER PB",VLOOKUP('M.Cálc.Quant.'!D203,DER!A:D,2,FALSE),IF(C203="COMPOSIÇÃO",VLOOKUP(D203,Composição!B:J,2,FALSE),IF(E203="COMPOSIÇÃO",VLOOKUP(D203,'Sinapi_Comp-06.2023'!G:H,2,FALSE),VLOOKUP(D203,'Sinapi_Insum-06.2023'!A:B,2,FALSE)))))</f>
        <v>PISO INDUSTRIAL ALTA RESISTENCIA, ESPESSURA 12MM, INCLUSO JUNTAS DE DILATACAO PLASTICAS E POLIMENTO MECANIZADO [ADAPTADO 72137]</v>
      </c>
      <c r="I203" s="479"/>
      <c r="J203" s="398"/>
      <c r="K203" s="398"/>
      <c r="L203" s="398"/>
      <c r="M203" s="398"/>
      <c r="N203" s="398"/>
      <c r="O203" s="398"/>
      <c r="P203" s="398"/>
      <c r="Q203" s="398"/>
      <c r="R203" s="398"/>
      <c r="S203" s="476">
        <f>SUM(R204)</f>
        <v>450.65</v>
      </c>
      <c r="T203" s="477" t="str">
        <f>IF(C203="GIDUR JP",VLOOKUP(D203,GIDUR!A:D,3,FALSE),IF(C203="DER PB",VLOOKUP('M.Cálc.Quant.'!D203,DER!A:D,3,FALSE),IF(C203="COMPOSIÇÃO",VLOOKUP(D203,Composição!B:J,6,FALSE),IF(E203="COMPOSIÇÃO",VLOOKUP(D203,'Sinapi_Comp-06.2023'!G:I,3,FALSE),VLOOKUP(D203,'Sinapi_Insum-06.2023'!A:C,3,FALSE)))))</f>
        <v>m2</v>
      </c>
      <c r="U203" s="35"/>
      <c r="X203" s="268"/>
    </row>
    <row r="204" spans="2:34">
      <c r="B204" s="267" t="str">
        <f t="shared" si="107"/>
        <v>1.9.5.1</v>
      </c>
      <c r="F204" s="507" t="str">
        <f>CONCATENATE(F203,".1")</f>
        <v>1.9.5.1</v>
      </c>
      <c r="G204" s="473" t="str">
        <f t="shared" si="108"/>
        <v>1.9.5.1</v>
      </c>
      <c r="H204" s="520" t="str">
        <f>LEFT(H203,SEARCH(" ",H203)-1)</f>
        <v>PISO</v>
      </c>
      <c r="I204" s="351"/>
      <c r="J204" s="310">
        <v>1</v>
      </c>
      <c r="K204" s="310">
        <v>450.65</v>
      </c>
      <c r="L204" s="310"/>
      <c r="M204" s="310"/>
      <c r="N204" s="310"/>
      <c r="O204" s="310"/>
      <c r="P204" s="310"/>
      <c r="Q204" s="347">
        <f>IF(SUM(K204:L204)=0,1,IF(L204&lt;&gt;0,SUM(K204:L204)/2,K204))*IF(SUM(M204:N204)=0,1,IF(N204&lt;&gt;0,SUM(M204:N204)/2,M204))*IF(SUM(O204:P204)=0,1,IF(P204&lt;&gt;0,SUM(O204:P204)/2,O204))</f>
        <v>450.65</v>
      </c>
      <c r="R204" s="347">
        <f>ROUND(J204*Q204,2)</f>
        <v>450.65</v>
      </c>
      <c r="S204" s="310"/>
      <c r="T204" s="474"/>
      <c r="U204" s="35"/>
      <c r="X204" s="268"/>
    </row>
    <row r="205" spans="2:34" ht="105">
      <c r="B205" s="267" t="str">
        <f t="shared" si="106"/>
        <v>1.9.6</v>
      </c>
      <c r="C205" s="290" t="s">
        <v>88</v>
      </c>
      <c r="D205" s="290">
        <f>Composição!B20</f>
        <v>2</v>
      </c>
      <c r="E205" s="290" t="s">
        <v>88</v>
      </c>
      <c r="F205" s="84" t="s">
        <v>4136</v>
      </c>
      <c r="G205" s="478" t="str">
        <f t="shared" si="95"/>
        <v>1.9.6</v>
      </c>
      <c r="H205" s="519" t="str">
        <f>IF(C205="GIDUR JP",VLOOKUP(D205,GIDUR!A:D,2,FALSE),IF(C205="DER PB",VLOOKUP('M.Cálc.Quant.'!D205,DER!A:D,2,FALSE),IF(C205="COMPOSIÇÃO",VLOOKUP(D205,Composição!B:J,2,FALSE),IF(E205="COMPOSIÇÃO",VLOOKUP(D205,'Sinapi_Comp-06.2023'!G:H,2,FALSE),VLOOKUP(D205,'Sinapi_Insum-06.2023'!A:B,2,FALSE)))))</f>
        <v>PISO TÁTIL DIRECIONAL E/OU ALERTA, DE CONCRETO, NA COR NATURAL, P/DEFICIENTES VISUAIS, DIMENSÕES 25X25CM, APLICADO COM ARGAMASSA INDUSTRIALIZADA AC-II, REJUNTADO, EXCLUSIVE REGULARIZAÇÃO DE BASE (ADAPTADO DE 09418/ORSE)</v>
      </c>
      <c r="I205" s="479"/>
      <c r="J205" s="398"/>
      <c r="K205" s="398"/>
      <c r="L205" s="398"/>
      <c r="M205" s="398"/>
      <c r="N205" s="398"/>
      <c r="O205" s="398"/>
      <c r="P205" s="398"/>
      <c r="Q205" s="398"/>
      <c r="R205" s="398"/>
      <c r="S205" s="476">
        <f>SUM(R206)</f>
        <v>19.100000000000001</v>
      </c>
      <c r="T205" s="477" t="str">
        <f>IF(C205="GIDUR JP",VLOOKUP(D205,GIDUR!A:D,3,FALSE),IF(C205="DER PB",VLOOKUP('M.Cálc.Quant.'!D205,DER!A:D,3,FALSE),IF(C205="COMPOSIÇÃO",VLOOKUP(D205,Composição!B:J,6,FALSE),IF(E205="COMPOSIÇÃO",VLOOKUP(D205,'Sinapi_Comp-06.2023'!G:I,3,FALSE),VLOOKUP(D205,'Sinapi_Insum-06.2023'!A:C,3,FALSE)))))</f>
        <v>M2</v>
      </c>
      <c r="U205" s="35"/>
      <c r="V205" s="267">
        <f xml:space="preserve"> (0.3*(0.87+0.6+3.92+3+4.2+0.3+22.77+4.2+9.34+0.83+0.3+
1.5*2+0.9+1.1+0.71+5.9+0.38+5.9+1.1+0.72*3+0.9*3))+(0.6*0.6*6)+(0.9*0.6*7)</f>
        <v>28.193999999999999</v>
      </c>
      <c r="X205" s="268"/>
    </row>
    <row r="206" spans="2:34">
      <c r="B206" s="267" t="str">
        <f t="shared" si="106"/>
        <v>1.9.6.1</v>
      </c>
      <c r="F206" s="507" t="str">
        <f>CONCATENATE(F205,".1")</f>
        <v>1.9.6.1</v>
      </c>
      <c r="G206" s="473" t="str">
        <f t="shared" si="95"/>
        <v>1.9.6.1</v>
      </c>
      <c r="H206" s="520" t="str">
        <f>LEFT(H205,SEARCH(" ",H205)-1)</f>
        <v>PISO</v>
      </c>
      <c r="I206" s="351"/>
      <c r="J206" s="310">
        <v>1</v>
      </c>
      <c r="K206" s="310">
        <v>19.100000000000001</v>
      </c>
      <c r="L206" s="310"/>
      <c r="M206" s="310"/>
      <c r="N206" s="310"/>
      <c r="O206" s="310"/>
      <c r="P206" s="310"/>
      <c r="Q206" s="347">
        <f>IF(SUM(K206:L206)=0,1,IF(L206&lt;&gt;0,SUM(K206:L206)/2,K206))*IF(SUM(M206:N206)=0,1,IF(N206&lt;&gt;0,SUM(M206:N206)/2,M206))*IF(SUM(O206:P206)=0,1,IF(P206&lt;&gt;0,SUM(O206:P206)/2,O206))</f>
        <v>19.100000000000001</v>
      </c>
      <c r="R206" s="347">
        <f>ROUND(J206*Q206,2)</f>
        <v>19.100000000000001</v>
      </c>
      <c r="S206" s="310"/>
      <c r="T206" s="474"/>
      <c r="U206" s="35"/>
      <c r="X206" s="268"/>
    </row>
    <row r="207" spans="2:34" ht="69" customHeight="1">
      <c r="B207" s="267" t="str">
        <f t="shared" ref="B207:B208" si="109">G207</f>
        <v>1.9.7</v>
      </c>
      <c r="C207" s="290" t="s">
        <v>101</v>
      </c>
      <c r="D207" s="290">
        <v>94319</v>
      </c>
      <c r="E207" s="290" t="s">
        <v>88</v>
      </c>
      <c r="F207" s="84" t="s">
        <v>7035</v>
      </c>
      <c r="G207" s="478" t="str">
        <f t="shared" ref="G207:G208" si="110">F207</f>
        <v>1.9.7</v>
      </c>
      <c r="H207" s="519" t="str">
        <f>IF(C207="GIDUR JP",VLOOKUP(D207,GIDUR!A:D,2,FALSE),IF(C207="DER PB",VLOOKUP('M.Cálc.Quant.'!D207,DER!A:D,2,FALSE),IF(C207="COMPOSIÇÃO",VLOOKUP(D207,Composição!B:J,2,FALSE),IF(E207="COMPOSIÇÃO",VLOOKUP(D207,'Sinapi_Comp-06.2023'!G:H,2,FALSE),VLOOKUP(D207,'Sinapi_Insum-06.2023'!A:B,2,FALSE)))))</f>
        <v>ATERRO MANUAL DE VALAS COM SOLO ARGILO-ARENOSO. AF_08/2023</v>
      </c>
      <c r="I207" s="479"/>
      <c r="J207" s="398"/>
      <c r="K207" s="398"/>
      <c r="L207" s="398"/>
      <c r="M207" s="398"/>
      <c r="N207" s="398"/>
      <c r="O207" s="398"/>
      <c r="P207" s="398"/>
      <c r="Q207" s="398"/>
      <c r="R207" s="398"/>
      <c r="S207" s="480">
        <f>SUM(R208)</f>
        <v>67.599999999999994</v>
      </c>
      <c r="T207" s="477" t="str">
        <f>IF(C207="GIDUR JP",VLOOKUP(D207,GIDUR!A:D,3,FALSE),IF(C207="DER PB",VLOOKUP('M.Cálc.Quant.'!D207,DER!A:D,3,FALSE),IF(C207="COMPOSIÇÃO",VLOOKUP(D207,Composição!B:J,6,FALSE),IF(E207="COMPOSIÇÃO",VLOOKUP(D207,'Sinapi_Comp-06.2023'!G:I,3,FALSE),VLOOKUP(D207,'Sinapi_Insum-06.2023'!A:C,3,FALSE)))))</f>
        <v>M3</v>
      </c>
      <c r="U207" s="35"/>
      <c r="X207" s="268"/>
    </row>
    <row r="208" spans="2:34">
      <c r="B208" s="267" t="str">
        <f t="shared" si="109"/>
        <v>1.9.7.1</v>
      </c>
      <c r="F208" s="507" t="str">
        <f>CONCATENATE(F207,".1")</f>
        <v>1.9.7.1</v>
      </c>
      <c r="G208" s="473" t="str">
        <f t="shared" si="110"/>
        <v>1.9.7.1</v>
      </c>
      <c r="H208" s="520" t="str">
        <f>LEFT(H207,SEARCH(" ",H207)-1)</f>
        <v>ATERRO</v>
      </c>
      <c r="I208" s="351" t="s">
        <v>7036</v>
      </c>
      <c r="J208" s="310">
        <v>1</v>
      </c>
      <c r="K208" s="310">
        <f>K202</f>
        <v>450.65</v>
      </c>
      <c r="L208" s="310"/>
      <c r="M208" s="310">
        <v>0.15</v>
      </c>
      <c r="N208" s="310"/>
      <c r="O208" s="310"/>
      <c r="P208" s="310"/>
      <c r="Q208" s="347">
        <f>IF(SUM(K208:L208)=0,1,IF(L208&lt;&gt;0,SUM(K208:L208)/2,K208))*IF(SUM(M208:N208)=0,1,IF(N208&lt;&gt;0,SUM(M208:N208)/2,M208))*IF(SUM(O208:P208)=0,1,IF(P208&lt;&gt;0,SUM(O208:P208)/2,O208))</f>
        <v>67.599999999999994</v>
      </c>
      <c r="R208" s="347">
        <f>ROUND(J208*Q208,2)</f>
        <v>67.599999999999994</v>
      </c>
      <c r="S208" s="310"/>
      <c r="T208" s="474"/>
      <c r="U208" s="35"/>
      <c r="X208" s="268"/>
    </row>
    <row r="209" spans="2:34" outlineLevel="1">
      <c r="B209" s="267" t="str">
        <f t="shared" si="106"/>
        <v>1.10</v>
      </c>
      <c r="F209" s="509" t="s">
        <v>3985</v>
      </c>
      <c r="G209" s="291" t="str">
        <f t="shared" si="95"/>
        <v>1.10</v>
      </c>
      <c r="H209" s="511" t="s">
        <v>4031</v>
      </c>
      <c r="I209" s="292"/>
      <c r="J209" s="353"/>
      <c r="K209" s="292"/>
      <c r="L209" s="292"/>
      <c r="M209" s="292"/>
      <c r="N209" s="292"/>
      <c r="O209" s="292"/>
      <c r="P209" s="292"/>
      <c r="Q209" s="292"/>
      <c r="R209" s="292"/>
      <c r="S209" s="292"/>
      <c r="T209" s="293"/>
      <c r="U209" s="35"/>
      <c r="V209" s="268"/>
      <c r="W209" s="268"/>
      <c r="X209" s="268"/>
      <c r="Y209" s="268"/>
      <c r="Z209" s="268"/>
      <c r="AA209" s="268"/>
      <c r="AB209" s="268"/>
      <c r="AC209" s="268"/>
      <c r="AD209" s="268"/>
      <c r="AE209" s="268"/>
      <c r="AF209" s="268"/>
      <c r="AG209" s="268"/>
      <c r="AH209" s="268"/>
    </row>
    <row r="210" spans="2:34" ht="45">
      <c r="B210" s="267" t="str">
        <f t="shared" si="106"/>
        <v>1.10.1</v>
      </c>
      <c r="C210" s="290" t="s">
        <v>101</v>
      </c>
      <c r="D210" s="290">
        <v>88485</v>
      </c>
      <c r="E210" s="290" t="s">
        <v>88</v>
      </c>
      <c r="F210" s="84" t="s">
        <v>4015</v>
      </c>
      <c r="G210" s="478" t="str">
        <f t="shared" si="95"/>
        <v>1.10.1</v>
      </c>
      <c r="H210" s="519" t="str">
        <f>IF(C210="GIDUR JP",VLOOKUP(D210,GIDUR!A:D,2,FALSE),IF(C210="DER PB",VLOOKUP('M.Cálc.Quant.'!D210,DER!A:D,2,FALSE),IF(C210="COMPOSIÇÃO",VLOOKUP(D210,Composição!B:J,2,FALSE),IF(E210="COMPOSIÇÃO",VLOOKUP(D210,'Sinapi_Comp-06.2023'!G:H,2,FALSE),VLOOKUP(D210,'Sinapi_Insum-06.2023'!A:B,2,FALSE)))))</f>
        <v>FUNDO SELADOR ACRÍLICO, APLICAÇÃO MANUAL EM PAREDE, UMA DEMÃO. AF_04/2023</v>
      </c>
      <c r="I210" s="479"/>
      <c r="J210" s="398"/>
      <c r="K210" s="398"/>
      <c r="L210" s="398"/>
      <c r="M210" s="398"/>
      <c r="N210" s="398"/>
      <c r="O210" s="398"/>
      <c r="P210" s="398"/>
      <c r="Q210" s="398"/>
      <c r="R210" s="398"/>
      <c r="S210" s="476">
        <f>SUM(R211)</f>
        <v>463.11</v>
      </c>
      <c r="T210" s="477" t="str">
        <f>IF(C210="GIDUR JP",VLOOKUP(D210,GIDUR!A:D,3,FALSE),IF(C210="DER PB",VLOOKUP('M.Cálc.Quant.'!D210,DER!A:D,3,FALSE),IF(C210="COMPOSIÇÃO",VLOOKUP(D210,Composição!B:J,6,FALSE),IF(E210="COMPOSIÇÃO",VLOOKUP(D210,'Sinapi_Comp-06.2023'!G:I,3,FALSE),VLOOKUP(D210,'Sinapi_Insum-06.2023'!A:C,3,FALSE)))))</f>
        <v>M2</v>
      </c>
      <c r="U210" s="35"/>
      <c r="V210" s="267">
        <v>1076.43</v>
      </c>
      <c r="X210" s="268"/>
    </row>
    <row r="211" spans="2:34">
      <c r="B211" s="267" t="str">
        <f t="shared" si="106"/>
        <v>1.10.1.1</v>
      </c>
      <c r="F211" s="507" t="str">
        <f>CONCATENATE(F210,".1")</f>
        <v>1.10.1.1</v>
      </c>
      <c r="G211" s="473" t="str">
        <f t="shared" si="95"/>
        <v>1.10.1.1</v>
      </c>
      <c r="H211" s="520"/>
      <c r="I211" s="351"/>
      <c r="J211" s="310">
        <v>1</v>
      </c>
      <c r="K211" s="347">
        <f>S185</f>
        <v>463.11</v>
      </c>
      <c r="L211" s="310"/>
      <c r="M211" s="310"/>
      <c r="N211" s="310"/>
      <c r="O211" s="310"/>
      <c r="P211" s="310"/>
      <c r="Q211" s="347">
        <f>IF(SUM(K211:L211)=0,1,IF(L211&lt;&gt;0,SUM(K211:L211)/2,K211))*IF(SUM(M211:N211)=0,1,IF(N211&lt;&gt;0,SUM(M211:N211)/2,M211))*IF(SUM(O211:P211)=0,1,IF(P211&lt;&gt;0,SUM(O211:P211)/2,O211))</f>
        <v>463.11</v>
      </c>
      <c r="R211" s="347">
        <f>ROUND(J211*Q211,2)</f>
        <v>463.11</v>
      </c>
      <c r="S211" s="310"/>
      <c r="T211" s="474"/>
      <c r="U211" s="35"/>
      <c r="X211" s="268"/>
    </row>
    <row r="212" spans="2:34" ht="45">
      <c r="B212" s="267" t="str">
        <f t="shared" si="106"/>
        <v>1.10.2</v>
      </c>
      <c r="C212" s="290" t="s">
        <v>101</v>
      </c>
      <c r="D212" s="290">
        <v>88495</v>
      </c>
      <c r="E212" s="290" t="s">
        <v>88</v>
      </c>
      <c r="F212" s="84" t="s">
        <v>4021</v>
      </c>
      <c r="G212" s="478" t="str">
        <f t="shared" si="95"/>
        <v>1.10.2</v>
      </c>
      <c r="H212" s="519" t="str">
        <f>IF(C212="GIDUR JP",VLOOKUP(D212,GIDUR!A:D,2,FALSE),IF(C212="DER PB",VLOOKUP('M.Cálc.Quant.'!D212,DER!A:D,2,FALSE),IF(C212="COMPOSIÇÃO",VLOOKUP(D212,Composição!B:J,2,FALSE),IF(E212="COMPOSIÇÃO",VLOOKUP(D212,'Sinapi_Comp-06.2023'!G:H,2,FALSE),VLOOKUP(D212,'Sinapi_Insum-06.2023'!A:B,2,FALSE)))))</f>
        <v>EMASSAMENTO COM MASSA LÁTEX, APLICAÇÃO EM PAREDE, UMA DEMÃO, LIXAMENTO MANUAL. AF_04/2023</v>
      </c>
      <c r="I212" s="479"/>
      <c r="J212" s="398"/>
      <c r="K212" s="398"/>
      <c r="L212" s="398"/>
      <c r="M212" s="398"/>
      <c r="N212" s="398"/>
      <c r="O212" s="398"/>
      <c r="P212" s="398"/>
      <c r="Q212" s="398"/>
      <c r="R212" s="398"/>
      <c r="S212" s="476">
        <f>SUM(R213)</f>
        <v>463.11</v>
      </c>
      <c r="T212" s="477" t="str">
        <f>IF(C212="GIDUR JP",VLOOKUP(D212,GIDUR!A:D,3,FALSE),IF(C212="DER PB",VLOOKUP('M.Cálc.Quant.'!D212,DER!A:D,3,FALSE),IF(C212="COMPOSIÇÃO",VLOOKUP(D212,Composição!B:J,6,FALSE),IF(E212="COMPOSIÇÃO",VLOOKUP(D212,'Sinapi_Comp-06.2023'!G:I,3,FALSE),VLOOKUP(D212,'Sinapi_Insum-06.2023'!A:C,3,FALSE)))))</f>
        <v>M2</v>
      </c>
      <c r="U212" s="35"/>
      <c r="V212" s="267">
        <v>442.95</v>
      </c>
      <c r="X212" s="268"/>
    </row>
    <row r="213" spans="2:34">
      <c r="B213" s="267" t="str">
        <f t="shared" si="106"/>
        <v>1.10.2.1</v>
      </c>
      <c r="F213" s="507" t="str">
        <f>CONCATENATE(F212,".1")</f>
        <v>1.10.2.1</v>
      </c>
      <c r="G213" s="473" t="str">
        <f t="shared" si="95"/>
        <v>1.10.2.1</v>
      </c>
      <c r="H213" s="520"/>
      <c r="I213" s="351"/>
      <c r="J213" s="310">
        <v>1</v>
      </c>
      <c r="K213" s="310">
        <f>S185</f>
        <v>463.11</v>
      </c>
      <c r="L213" s="310"/>
      <c r="M213" s="310"/>
      <c r="N213" s="310"/>
      <c r="O213" s="310"/>
      <c r="P213" s="310"/>
      <c r="Q213" s="347">
        <f>IF(SUM(K213:L213)=0,1,IF(L213&lt;&gt;0,SUM(K213:L213)/2,K213))*IF(SUM(M213:N213)=0,1,IF(N213&lt;&gt;0,SUM(M213:N213)/2,M213))*IF(SUM(O213:P213)=0,1,IF(P213&lt;&gt;0,SUM(O213:P213)/2,O213))</f>
        <v>463.11</v>
      </c>
      <c r="R213" s="347">
        <f>ROUND(J213*Q213,2)</f>
        <v>463.11</v>
      </c>
      <c r="S213" s="310"/>
      <c r="T213" s="474"/>
      <c r="U213" s="35"/>
      <c r="X213" s="268"/>
    </row>
    <row r="214" spans="2:34" ht="45">
      <c r="B214" s="267" t="str">
        <f t="shared" si="106"/>
        <v>1.10.3</v>
      </c>
      <c r="C214" s="290" t="s">
        <v>101</v>
      </c>
      <c r="D214" s="290">
        <v>88489</v>
      </c>
      <c r="E214" s="290" t="s">
        <v>88</v>
      </c>
      <c r="F214" s="84" t="s">
        <v>3986</v>
      </c>
      <c r="G214" s="478" t="str">
        <f t="shared" si="95"/>
        <v>1.10.3</v>
      </c>
      <c r="H214" s="519" t="str">
        <f>IF(C214="GIDUR JP",VLOOKUP(D214,GIDUR!A:D,2,FALSE),IF(C214="DER PB",VLOOKUP('M.Cálc.Quant.'!D214,DER!A:D,2,FALSE),IF(C214="COMPOSIÇÃO",VLOOKUP(D214,Composição!B:J,2,FALSE),IF(E214="COMPOSIÇÃO",VLOOKUP(D214,'Sinapi_Comp-06.2023'!G:H,2,FALSE),VLOOKUP(D214,'Sinapi_Insum-06.2023'!A:B,2,FALSE)))))</f>
        <v>PINTURA LÁTEX ACRÍLICA PREMIUM, APLICAÇÃO MANUAL EM PAREDES, DUAS DEMÃOS. AF_04/2023</v>
      </c>
      <c r="I214" s="479"/>
      <c r="J214" s="398"/>
      <c r="K214" s="398"/>
      <c r="L214" s="398"/>
      <c r="M214" s="398"/>
      <c r="N214" s="398"/>
      <c r="O214" s="398"/>
      <c r="P214" s="398"/>
      <c r="Q214" s="398"/>
      <c r="R214" s="398"/>
      <c r="S214" s="476">
        <f>SUM(R215)</f>
        <v>463.11</v>
      </c>
      <c r="T214" s="477" t="str">
        <f>IF(C214="GIDUR JP",VLOOKUP(D214,GIDUR!A:D,3,FALSE),IF(C214="DER PB",VLOOKUP('M.Cálc.Quant.'!D214,DER!A:D,3,FALSE),IF(C214="COMPOSIÇÃO",VLOOKUP(D214,Composição!B:J,6,FALSE),IF(E214="COMPOSIÇÃO",VLOOKUP(D214,'Sinapi_Comp-06.2023'!G:I,3,FALSE),VLOOKUP(D214,'Sinapi_Insum-06.2023'!A:C,3,FALSE)))))</f>
        <v>M2</v>
      </c>
      <c r="U214" s="35"/>
      <c r="V214" s="267">
        <v>1076.43</v>
      </c>
      <c r="X214" s="268"/>
    </row>
    <row r="215" spans="2:34">
      <c r="B215" s="267" t="str">
        <f t="shared" si="106"/>
        <v>1.10.3.1</v>
      </c>
      <c r="F215" s="507" t="str">
        <f>CONCATENATE(F214,".1")</f>
        <v>1.10.3.1</v>
      </c>
      <c r="G215" s="473" t="str">
        <f t="shared" si="95"/>
        <v>1.10.3.1</v>
      </c>
      <c r="H215" s="520"/>
      <c r="I215" s="351"/>
      <c r="J215" s="310">
        <v>1</v>
      </c>
      <c r="K215" s="347">
        <f>S185</f>
        <v>463.11</v>
      </c>
      <c r="L215" s="310"/>
      <c r="M215" s="310"/>
      <c r="N215" s="310"/>
      <c r="O215" s="310"/>
      <c r="P215" s="310"/>
      <c r="Q215" s="347">
        <f>IF(SUM(K215:L215)=0,1,IF(L215&lt;&gt;0,SUM(K215:L215)/2,K215))*IF(SUM(M215:N215)=0,1,IF(N215&lt;&gt;0,SUM(M215:N215)/2,M215))*IF(SUM(O215:P215)=0,1,IF(P215&lt;&gt;0,SUM(O215:P215)/2,O215))</f>
        <v>463.11</v>
      </c>
      <c r="R215" s="347">
        <f>ROUND(J215*Q215,2)</f>
        <v>463.11</v>
      </c>
      <c r="S215" s="310"/>
      <c r="T215" s="474"/>
      <c r="U215" s="35"/>
      <c r="X215" s="268"/>
    </row>
    <row r="216" spans="2:34" ht="45">
      <c r="B216" s="267" t="str">
        <f t="shared" ref="B216:B221" si="111">G216</f>
        <v>1.10.4</v>
      </c>
      <c r="C216" s="84" t="s">
        <v>88</v>
      </c>
      <c r="D216" s="290">
        <f>Composição!B89</f>
        <v>16</v>
      </c>
      <c r="E216" s="290" t="s">
        <v>88</v>
      </c>
      <c r="F216" s="84" t="s">
        <v>3987</v>
      </c>
      <c r="G216" s="478" t="str">
        <f t="shared" ref="G216:G221" si="112">F216</f>
        <v>1.10.4</v>
      </c>
      <c r="H216" s="519" t="str">
        <f>IF(C216="GIDUR JP",VLOOKUP(D216,GIDUR!A:D,2,FALSE),IF(C216="DER PB",VLOOKUP('M.Cálc.Quant.'!D216,DER!A:D,2,FALSE),IF(C216="COMPOSIÇÃO",VLOOKUP(D216,Composição!B:J,2,FALSE),IF(E216="COMPOSIÇÃO",VLOOKUP(D216,'Sinapi_Comp-06.2023'!G:H,2,FALSE),VLOOKUP(D216,'Sinapi_Insum-06.2023'!A:B,2,FALSE)))))</f>
        <v>APLICAÇÃO DE FUNDO SELADOR LÁTEX PVA EM TETO, UMA DEMÃO. AF_06/2014 [ADAPTADO 88482]</v>
      </c>
      <c r="I216" s="479"/>
      <c r="J216" s="398"/>
      <c r="K216" s="398"/>
      <c r="L216" s="398"/>
      <c r="M216" s="398"/>
      <c r="N216" s="398"/>
      <c r="O216" s="398"/>
      <c r="P216" s="398"/>
      <c r="Q216" s="398"/>
      <c r="R216" s="398"/>
      <c r="S216" s="476">
        <f>SUM(R217)</f>
        <v>6.48</v>
      </c>
      <c r="T216" s="477" t="str">
        <f>IF(C216="GIDUR JP",VLOOKUP(D216,GIDUR!A:D,3,FALSE),IF(C216="DER PB",VLOOKUP('M.Cálc.Quant.'!D216,DER!A:D,3,FALSE),IF(C216="COMPOSIÇÃO",VLOOKUP(D216,Composição!B:J,6,FALSE),IF(E216="COMPOSIÇÃO",VLOOKUP(D216,'Sinapi_Comp-06.2023'!G:I,3,FALSE),VLOOKUP(D216,'Sinapi_Insum-06.2023'!A:C,3,FALSE)))))</f>
        <v>M2</v>
      </c>
      <c r="U216" s="35"/>
      <c r="X216" s="268"/>
    </row>
    <row r="217" spans="2:34">
      <c r="B217" s="267" t="str">
        <f t="shared" si="111"/>
        <v>1.10.4.1</v>
      </c>
      <c r="F217" s="507" t="str">
        <f>CONCATENATE(F216,".1")</f>
        <v>1.10.4.1</v>
      </c>
      <c r="G217" s="473" t="str">
        <f t="shared" si="112"/>
        <v>1.10.4.1</v>
      </c>
      <c r="H217" s="520"/>
      <c r="I217" s="351"/>
      <c r="J217" s="310">
        <v>1</v>
      </c>
      <c r="K217" s="310">
        <v>6.48</v>
      </c>
      <c r="L217" s="310"/>
      <c r="M217" s="310"/>
      <c r="N217" s="310"/>
      <c r="O217" s="310"/>
      <c r="P217" s="310"/>
      <c r="Q217" s="347">
        <f>IF(SUM(K217:L217)=0,1,IF(L217&lt;&gt;0,SUM(K217:L217)/2,K217))*IF(SUM(M217:N217)=0,1,IF(N217&lt;&gt;0,SUM(M217:N217)/2,M217))*IF(SUM(O217:P217)=0,1,IF(P217&lt;&gt;0,SUM(O217:P217)/2,O217))</f>
        <v>6.48</v>
      </c>
      <c r="R217" s="347">
        <f>ROUND(J217*Q217,2)</f>
        <v>6.48</v>
      </c>
      <c r="S217" s="310"/>
      <c r="T217" s="474"/>
      <c r="U217" s="35"/>
      <c r="X217" s="268"/>
    </row>
    <row r="218" spans="2:34" ht="45">
      <c r="B218" s="267" t="str">
        <f t="shared" si="111"/>
        <v>1.10.5</v>
      </c>
      <c r="C218" s="290" t="s">
        <v>101</v>
      </c>
      <c r="D218" s="290">
        <v>88496</v>
      </c>
      <c r="E218" s="290" t="s">
        <v>88</v>
      </c>
      <c r="F218" s="84" t="s">
        <v>4137</v>
      </c>
      <c r="G218" s="478" t="str">
        <f t="shared" si="112"/>
        <v>1.10.5</v>
      </c>
      <c r="H218" s="519" t="str">
        <f>IF(C218="GIDUR JP",VLOOKUP(D218,GIDUR!A:D,2,FALSE),IF(C218="DER PB",VLOOKUP('M.Cálc.Quant.'!D218,DER!A:D,2,FALSE),IF(C218="COMPOSIÇÃO",VLOOKUP(D218,Composição!B:J,2,FALSE),IF(E218="COMPOSIÇÃO",VLOOKUP(D218,'Sinapi_Comp-06.2023'!G:H,2,FALSE),VLOOKUP(D218,'Sinapi_Insum-06.2023'!A:B,2,FALSE)))))</f>
        <v>EMASSAMENTO COM MASSA LÁTEX, APLICAÇÃO EM TETO, DUAS DEMÃOS, LIXAMENTO MANUAL. AF_04/2023</v>
      </c>
      <c r="I218" s="479"/>
      <c r="J218" s="398"/>
      <c r="K218" s="398"/>
      <c r="L218" s="398"/>
      <c r="M218" s="398"/>
      <c r="N218" s="398"/>
      <c r="O218" s="398"/>
      <c r="P218" s="398"/>
      <c r="Q218" s="398"/>
      <c r="R218" s="398"/>
      <c r="S218" s="476">
        <f>SUM(R219)</f>
        <v>6.48</v>
      </c>
      <c r="T218" s="477" t="str">
        <f>IF(C218="GIDUR JP",VLOOKUP(D218,GIDUR!A:D,3,FALSE),IF(C218="DER PB",VLOOKUP('M.Cálc.Quant.'!D218,DER!A:D,3,FALSE),IF(C218="COMPOSIÇÃO",VLOOKUP(D218,Composição!B:J,6,FALSE),IF(E218="COMPOSIÇÃO",VLOOKUP(D218,'Sinapi_Comp-06.2023'!G:I,3,FALSE),VLOOKUP(D218,'Sinapi_Insum-06.2023'!A:C,3,FALSE)))))</f>
        <v>M2</v>
      </c>
      <c r="U218" s="35"/>
      <c r="X218" s="268"/>
    </row>
    <row r="219" spans="2:34">
      <c r="B219" s="267" t="str">
        <f t="shared" si="111"/>
        <v>1.10.5.1</v>
      </c>
      <c r="F219" s="507" t="str">
        <f>CONCATENATE(F218,".1")</f>
        <v>1.10.5.1</v>
      </c>
      <c r="G219" s="473" t="str">
        <f t="shared" si="112"/>
        <v>1.10.5.1</v>
      </c>
      <c r="H219" s="520"/>
      <c r="I219" s="351"/>
      <c r="J219" s="310">
        <v>1</v>
      </c>
      <c r="K219" s="310">
        <v>6.48</v>
      </c>
      <c r="L219" s="310"/>
      <c r="M219" s="310"/>
      <c r="N219" s="310"/>
      <c r="O219" s="310"/>
      <c r="P219" s="310"/>
      <c r="Q219" s="347">
        <f>IF(SUM(K219:L219)=0,1,IF(L219&lt;&gt;0,SUM(K219:L219)/2,K219))*IF(SUM(M219:N219)=0,1,IF(N219&lt;&gt;0,SUM(M219:N219)/2,M219))*IF(SUM(O219:P219)=0,1,IF(P219&lt;&gt;0,SUM(O219:P219)/2,O219))</f>
        <v>6.48</v>
      </c>
      <c r="R219" s="347">
        <f>ROUND(J219*Q219,2)</f>
        <v>6.48</v>
      </c>
      <c r="S219" s="310"/>
      <c r="T219" s="474"/>
      <c r="U219" s="35"/>
      <c r="X219" s="268"/>
    </row>
    <row r="220" spans="2:34" ht="45">
      <c r="B220" s="267" t="str">
        <f t="shared" si="111"/>
        <v>1.10.6</v>
      </c>
      <c r="C220" s="290" t="s">
        <v>101</v>
      </c>
      <c r="D220" s="290">
        <v>88488</v>
      </c>
      <c r="E220" s="290" t="s">
        <v>88</v>
      </c>
      <c r="F220" s="84" t="s">
        <v>4138</v>
      </c>
      <c r="G220" s="478" t="str">
        <f t="shared" si="112"/>
        <v>1.10.6</v>
      </c>
      <c r="H220" s="519" t="str">
        <f>IF(C220="GIDUR JP",VLOOKUP(D220,GIDUR!A:D,2,FALSE),IF(C220="DER PB",VLOOKUP('M.Cálc.Quant.'!D220,DER!A:D,2,FALSE),IF(C220="COMPOSIÇÃO",VLOOKUP(D220,Composição!B:J,2,FALSE),IF(E220="COMPOSIÇÃO",VLOOKUP(D220,'Sinapi_Comp-06.2023'!G:H,2,FALSE),VLOOKUP(D220,'Sinapi_Insum-06.2023'!A:B,2,FALSE)))))</f>
        <v>PINTURA LÁTEX ACRÍLICA PREMIUM, APLICAÇÃO MANUAL EM TETO, DUAS DEMÃOS. AF_04/2023</v>
      </c>
      <c r="I220" s="479"/>
      <c r="J220" s="398"/>
      <c r="K220" s="398"/>
      <c r="L220" s="398"/>
      <c r="M220" s="398"/>
      <c r="N220" s="398"/>
      <c r="O220" s="398"/>
      <c r="P220" s="398"/>
      <c r="Q220" s="398"/>
      <c r="R220" s="398"/>
      <c r="S220" s="476">
        <f>SUM(R221)</f>
        <v>6.48</v>
      </c>
      <c r="T220" s="477" t="str">
        <f>IF(C220="GIDUR JP",VLOOKUP(D220,GIDUR!A:D,3,FALSE),IF(C220="DER PB",VLOOKUP('M.Cálc.Quant.'!D220,DER!A:D,3,FALSE),IF(C220="COMPOSIÇÃO",VLOOKUP(D220,Composição!B:J,6,FALSE),IF(E220="COMPOSIÇÃO",VLOOKUP(D220,'Sinapi_Comp-06.2023'!G:I,3,FALSE),VLOOKUP(D220,'Sinapi_Insum-06.2023'!A:C,3,FALSE)))))</f>
        <v>M2</v>
      </c>
      <c r="U220" s="35"/>
      <c r="X220" s="268"/>
    </row>
    <row r="221" spans="2:34">
      <c r="B221" s="267" t="str">
        <f t="shared" si="111"/>
        <v>1.10.6.1</v>
      </c>
      <c r="F221" s="507" t="str">
        <f>CONCATENATE(F220,".1")</f>
        <v>1.10.6.1</v>
      </c>
      <c r="G221" s="473" t="str">
        <f t="shared" si="112"/>
        <v>1.10.6.1</v>
      </c>
      <c r="H221" s="520"/>
      <c r="I221" s="351"/>
      <c r="J221" s="310">
        <v>1</v>
      </c>
      <c r="K221" s="310">
        <v>6.48</v>
      </c>
      <c r="L221" s="310"/>
      <c r="M221" s="310"/>
      <c r="N221" s="310"/>
      <c r="O221" s="310"/>
      <c r="P221" s="310"/>
      <c r="Q221" s="347">
        <f>IF(SUM(K221:L221)=0,1,IF(L221&lt;&gt;0,SUM(K221:L221)/2,K221))*IF(SUM(M221:N221)=0,1,IF(N221&lt;&gt;0,SUM(M221:N221)/2,M221))*IF(SUM(O221:P221)=0,1,IF(P221&lt;&gt;0,SUM(O221:P221)/2,O221))</f>
        <v>6.48</v>
      </c>
      <c r="R221" s="347">
        <f>ROUND(J221*Q221,2)</f>
        <v>6.48</v>
      </c>
      <c r="S221" s="310"/>
      <c r="T221" s="474"/>
      <c r="U221" s="35"/>
      <c r="X221" s="268"/>
    </row>
    <row r="222" spans="2:34" ht="45">
      <c r="B222" s="267" t="str">
        <f t="shared" si="106"/>
        <v>1.10.7</v>
      </c>
      <c r="C222" s="290" t="s">
        <v>101</v>
      </c>
      <c r="D222" s="290">
        <v>102494</v>
      </c>
      <c r="E222" s="290" t="s">
        <v>88</v>
      </c>
      <c r="F222" s="84" t="s">
        <v>4139</v>
      </c>
      <c r="G222" s="478" t="str">
        <f t="shared" si="95"/>
        <v>1.10.7</v>
      </c>
      <c r="H222" s="519" t="str">
        <f>IF(C222="GIDUR JP",VLOOKUP(D222,GIDUR!A:D,2,FALSE),IF(C222="DER PB",VLOOKUP('M.Cálc.Quant.'!D222,DER!A:D,2,FALSE),IF(C222="COMPOSIÇÃO",VLOOKUP(D222,Composição!B:J,2,FALSE),IF(E222="COMPOSIÇÃO",VLOOKUP(D222,'Sinapi_Comp-06.2023'!G:H,2,FALSE),VLOOKUP(D222,'Sinapi_Insum-06.2023'!A:B,2,FALSE)))))</f>
        <v>PINTURA DE PISO COM TINTA EPÓXI, APLICAÇÃO MANUAL, 2 DEMÃOS, INCLUSO PRIMER EPÓXI. AF_05/2021</v>
      </c>
      <c r="I222" s="479"/>
      <c r="J222" s="398"/>
      <c r="K222" s="398"/>
      <c r="L222" s="398"/>
      <c r="M222" s="398"/>
      <c r="N222" s="398"/>
      <c r="O222" s="398"/>
      <c r="P222" s="398"/>
      <c r="Q222" s="398"/>
      <c r="R222" s="398"/>
      <c r="S222" s="476">
        <f>SUM(R223)</f>
        <v>340.38</v>
      </c>
      <c r="T222" s="477" t="str">
        <f>IF(C222="GIDUR JP",VLOOKUP(D222,GIDUR!A:D,3,FALSE),IF(C222="DER PB",VLOOKUP('M.Cálc.Quant.'!D222,DER!A:D,3,FALSE),IF(C222="COMPOSIÇÃO",VLOOKUP(D222,Composição!B:J,6,FALSE),IF(E222="COMPOSIÇÃO",VLOOKUP(D222,'Sinapi_Comp-06.2023'!G:I,3,FALSE),VLOOKUP(D222,'Sinapi_Insum-06.2023'!A:C,3,FALSE)))))</f>
        <v>M2</v>
      </c>
      <c r="U222" s="35"/>
      <c r="V222" s="267">
        <v>26.19</v>
      </c>
      <c r="X222" s="268"/>
    </row>
    <row r="223" spans="2:34">
      <c r="B223" s="267" t="str">
        <f t="shared" si="106"/>
        <v>1.10.7.1</v>
      </c>
      <c r="F223" s="507" t="str">
        <f>CONCATENATE(F222,".1")</f>
        <v>1.10.7.1</v>
      </c>
      <c r="G223" s="473" t="str">
        <f t="shared" si="95"/>
        <v>1.10.7.1</v>
      </c>
      <c r="H223" s="520" t="str">
        <f>LEFT(H222,SEARCH(" ",H222)-1)</f>
        <v>PINTURA</v>
      </c>
      <c r="I223" s="351"/>
      <c r="J223" s="310">
        <v>1</v>
      </c>
      <c r="K223" s="310">
        <v>340.38</v>
      </c>
      <c r="L223" s="310"/>
      <c r="M223" s="310"/>
      <c r="N223" s="310"/>
      <c r="O223" s="310"/>
      <c r="P223" s="310"/>
      <c r="Q223" s="347">
        <f>IF(SUM(K223:L223)=0,1,IF(L223&lt;&gt;0,SUM(K223:L223)/2,K223))*IF(SUM(M223:N223)=0,1,IF(N223&lt;&gt;0,SUM(M223:N223)/2,M223))*IF(SUM(O223:P223)=0,1,IF(P223&lt;&gt;0,SUM(O223:P223)/2,O223))</f>
        <v>340.38</v>
      </c>
      <c r="R223" s="347">
        <f>ROUND(J223*Q223,2)</f>
        <v>340.38</v>
      </c>
      <c r="S223" s="310"/>
      <c r="T223" s="474"/>
      <c r="U223" s="35"/>
      <c r="X223" s="268"/>
    </row>
    <row r="224" spans="2:34" ht="60">
      <c r="B224" s="267" t="str">
        <f t="shared" si="106"/>
        <v>1.10.8</v>
      </c>
      <c r="C224" s="290" t="s">
        <v>88</v>
      </c>
      <c r="D224" s="290">
        <f>Composição!B31</f>
        <v>4</v>
      </c>
      <c r="E224" s="290" t="s">
        <v>88</v>
      </c>
      <c r="F224" s="84" t="s">
        <v>4140</v>
      </c>
      <c r="G224" s="478" t="str">
        <f t="shared" si="95"/>
        <v>1.10.8</v>
      </c>
      <c r="H224" s="519" t="str">
        <f>IF(C224="GIDUR JP",VLOOKUP(D224,GIDUR!A:D,2,FALSE),IF(C224="DER PB",VLOOKUP('M.Cálc.Quant.'!D224,DER!A:D,2,FALSE),IF(C224="COMPOSIÇÃO",VLOOKUP(D224,Composição!B:J,2,FALSE),IF(E224="COMPOSIÇÃO",VLOOKUP(D224,'Sinapi_Comp-06.2023'!G:H,2,FALSE),VLOOKUP(D224,'Sinapi_Insum-06.2023'!A:B,2,FALSE)))))</f>
        <v>FUNDO PREPARADOR PRIMER A BASE DE EPOXI, PARA ESTRUTURA METALICA, UMA DEMAO, ESPESSURA DE 25 MICRA (ADAPTADO DE SINAPI 73865/1)</v>
      </c>
      <c r="I224" s="479"/>
      <c r="J224" s="398"/>
      <c r="K224" s="398"/>
      <c r="L224" s="398"/>
      <c r="M224" s="398"/>
      <c r="N224" s="398"/>
      <c r="O224" s="398"/>
      <c r="P224" s="398"/>
      <c r="Q224" s="398"/>
      <c r="R224" s="398"/>
      <c r="S224" s="476">
        <f>SUM(R225)</f>
        <v>340.38</v>
      </c>
      <c r="T224" s="477" t="str">
        <f>IF(C224="GIDUR JP",VLOOKUP(D224,GIDUR!A:D,3,FALSE),IF(C224="DER PB",VLOOKUP('M.Cálc.Quant.'!D224,DER!A:D,3,FALSE),IF(C224="COMPOSIÇÃO",VLOOKUP(D224,Composição!B:J,6,FALSE),IF(E224="COMPOSIÇÃO",VLOOKUP(D224,'Sinapi_Comp-06.2023'!G:I,3,FALSE),VLOOKUP(D224,'Sinapi_Insum-06.2023'!A:C,3,FALSE)))))</f>
        <v>M2</v>
      </c>
      <c r="U224" s="35"/>
      <c r="V224" s="267">
        <v>570.92999999999995</v>
      </c>
      <c r="X224" s="268"/>
    </row>
    <row r="225" spans="2:34">
      <c r="B225" s="267" t="str">
        <f t="shared" si="106"/>
        <v>1.10.8.1</v>
      </c>
      <c r="F225" s="507" t="str">
        <f>CONCATENATE(F224,".1")</f>
        <v>1.10.8.1</v>
      </c>
      <c r="G225" s="473" t="str">
        <f t="shared" si="95"/>
        <v>1.10.8.1</v>
      </c>
      <c r="H225" s="520" t="str">
        <f>LEFT(H224,SEARCH(" ",H224)-1)</f>
        <v>FUNDO</v>
      </c>
      <c r="I225" s="351"/>
      <c r="J225" s="310">
        <v>1</v>
      </c>
      <c r="K225" s="310">
        <f>K223</f>
        <v>340.38</v>
      </c>
      <c r="L225" s="310"/>
      <c r="M225" s="310"/>
      <c r="N225" s="310"/>
      <c r="O225" s="310"/>
      <c r="P225" s="310"/>
      <c r="Q225" s="347">
        <f>IF(SUM(K225:L225)=0,1,IF(L225&lt;&gt;0,SUM(K225:L225)/2,K225))*IF(SUM(M225:N225)=0,1,IF(N225&lt;&gt;0,SUM(M225:N225)/2,M225))*IF(SUM(O225:P225)=0,1,IF(P225&lt;&gt;0,SUM(O225:P225)/2,O225))</f>
        <v>340.38</v>
      </c>
      <c r="R225" s="347">
        <f>ROUND(J225*Q225,2)</f>
        <v>340.38</v>
      </c>
      <c r="S225" s="310"/>
      <c r="T225" s="474"/>
      <c r="U225" s="35"/>
      <c r="X225" s="268"/>
    </row>
    <row r="226" spans="2:34" ht="90">
      <c r="B226" s="267" t="str">
        <f t="shared" si="106"/>
        <v>1.10.9</v>
      </c>
      <c r="C226" s="290" t="s">
        <v>88</v>
      </c>
      <c r="D226" s="290">
        <f>Composição!B37</f>
        <v>5</v>
      </c>
      <c r="E226" s="290" t="s">
        <v>88</v>
      </c>
      <c r="F226" s="84" t="s">
        <v>4141</v>
      </c>
      <c r="G226" s="478" t="str">
        <f t="shared" si="95"/>
        <v>1.10.9</v>
      </c>
      <c r="H226" s="519" t="str">
        <f>IF(C226="GIDUR JP",VLOOKUP(D226,GIDUR!A:D,2,FALSE),IF(C226="DER PB",VLOOKUP('M.Cálc.Quant.'!D226,DER!A:D,2,FALSE),IF(C226="COMPOSIÇÃO",VLOOKUP(D226,Composição!B:J,2,FALSE),IF(E226="COMPOSIÇÃO",VLOOKUP(D226,'Sinapi_Comp-06.2023'!G:H,2,FALSE),VLOOKUP(D226,'Sinapi_Insum-06.2023'!A:B,2,FALSE)))))</f>
        <v>PINTURA ESMALTE FOSCO, DUAS DEMAOS, SOBRE SUPERFICIE METALICA, INCLUSO UMA DEMAO DE FUNDO ANTICORROSIVO. UTILIZACAO DE REVOLVER ( AR-COMPRIMIDO) (ADAPTADO DE SINAPI 74145/1)</v>
      </c>
      <c r="I226" s="479"/>
      <c r="J226" s="398"/>
      <c r="K226" s="398"/>
      <c r="L226" s="398"/>
      <c r="M226" s="398"/>
      <c r="N226" s="398"/>
      <c r="O226" s="398"/>
      <c r="P226" s="398"/>
      <c r="Q226" s="398"/>
      <c r="R226" s="398"/>
      <c r="S226" s="476">
        <f>SUM(R227)</f>
        <v>340.38</v>
      </c>
      <c r="T226" s="477" t="str">
        <f>IF(C226="GIDUR JP",VLOOKUP(D226,GIDUR!A:D,3,FALSE),IF(C226="DER PB",VLOOKUP('M.Cálc.Quant.'!D226,DER!A:D,3,FALSE),IF(C226="COMPOSIÇÃO",VLOOKUP(D226,Composição!B:J,6,FALSE),IF(E226="COMPOSIÇÃO",VLOOKUP(D226,'Sinapi_Comp-06.2023'!G:I,3,FALSE),VLOOKUP(D226,'Sinapi_Insum-06.2023'!A:C,3,FALSE)))))</f>
        <v>M2</v>
      </c>
      <c r="U226" s="35"/>
      <c r="V226" s="267">
        <v>570.92999999999995</v>
      </c>
      <c r="X226" s="268"/>
    </row>
    <row r="227" spans="2:34">
      <c r="B227" s="267" t="str">
        <f t="shared" si="106"/>
        <v>1.10.9.1</v>
      </c>
      <c r="F227" s="507" t="str">
        <f>CONCATENATE(F226,".1")</f>
        <v>1.10.9.1</v>
      </c>
      <c r="G227" s="473" t="str">
        <f t="shared" si="95"/>
        <v>1.10.9.1</v>
      </c>
      <c r="H227" s="520" t="str">
        <f>LEFT(H226,SEARCH(" ",H226)-1)</f>
        <v>PINTURA</v>
      </c>
      <c r="I227" s="351"/>
      <c r="J227" s="310">
        <v>1</v>
      </c>
      <c r="K227" s="310">
        <f>K225</f>
        <v>340.38</v>
      </c>
      <c r="L227" s="310"/>
      <c r="M227" s="310"/>
      <c r="N227" s="310"/>
      <c r="O227" s="310"/>
      <c r="P227" s="310"/>
      <c r="Q227" s="347">
        <f>IF(SUM(K227:L227)=0,1,IF(L227&lt;&gt;0,SUM(K227:L227)/2,K227))*IF(SUM(M227:N227)=0,1,IF(N227&lt;&gt;0,SUM(M227:N227)/2,M227))*IF(SUM(O227:P227)=0,1,IF(P227&lt;&gt;0,SUM(O227:P227)/2,O227))</f>
        <v>340.38</v>
      </c>
      <c r="R227" s="347">
        <f>ROUND(J227*Q227,2)</f>
        <v>340.38</v>
      </c>
      <c r="S227" s="310"/>
      <c r="T227" s="474"/>
      <c r="U227" s="35"/>
      <c r="X227" s="268"/>
    </row>
    <row r="228" spans="2:34" ht="30" outlineLevel="1">
      <c r="B228" s="267" t="str">
        <f t="shared" si="106"/>
        <v>1.11</v>
      </c>
      <c r="F228" s="509" t="s">
        <v>3988</v>
      </c>
      <c r="G228" s="291" t="str">
        <f t="shared" si="95"/>
        <v>1.11</v>
      </c>
      <c r="H228" s="511" t="s">
        <v>4032</v>
      </c>
      <c r="I228" s="292"/>
      <c r="J228" s="353"/>
      <c r="K228" s="292"/>
      <c r="L228" s="292"/>
      <c r="M228" s="292"/>
      <c r="N228" s="292"/>
      <c r="O228" s="292"/>
      <c r="P228" s="292"/>
      <c r="Q228" s="292"/>
      <c r="R228" s="292"/>
      <c r="S228" s="292"/>
      <c r="T228" s="293"/>
      <c r="U228" s="35"/>
      <c r="V228" s="268"/>
      <c r="W228" s="268"/>
      <c r="X228" s="268"/>
      <c r="Y228" s="268"/>
      <c r="Z228" s="268"/>
      <c r="AA228" s="268"/>
      <c r="AB228" s="268"/>
      <c r="AC228" s="268"/>
      <c r="AD228" s="268"/>
      <c r="AE228" s="268"/>
      <c r="AF228" s="268"/>
      <c r="AG228" s="268"/>
      <c r="AH228" s="268"/>
    </row>
    <row r="229" spans="2:34" ht="30">
      <c r="B229" s="267" t="str">
        <f t="shared" si="106"/>
        <v>1.11.1</v>
      </c>
      <c r="C229" s="290" t="s">
        <v>101</v>
      </c>
      <c r="D229" s="290">
        <v>2392</v>
      </c>
      <c r="E229" s="84" t="s">
        <v>91</v>
      </c>
      <c r="F229" s="84" t="s">
        <v>3989</v>
      </c>
      <c r="G229" s="478" t="str">
        <f t="shared" si="95"/>
        <v>1.11.1</v>
      </c>
      <c r="H229" s="519" t="str">
        <f>IF(C229="GIDUR JP",VLOOKUP(D229,GIDUR!A:D,2,FALSE),IF(C229="DER PB",VLOOKUP('M.Cálc.Quant.'!D229,DER!A:D,2,FALSE),IF(C229="COMPOSIÇÃO",VLOOKUP(D229,Composição!B:J,2,FALSE),IF(E229="COMPOSIÇÃO",VLOOKUP(D229,'Sinapi_Comp-06.2023'!G:H,2,FALSE),VLOOKUP(D229,'Sinapi_Insum-06.2023'!A:B,2,FALSE)))))</f>
        <v>DISJUNTOR TIPO NEMA, TRIPOLAR 10 ATE 50A, TENSAO MAXIMA DE 415 V</v>
      </c>
      <c r="I229" s="479"/>
      <c r="J229" s="398"/>
      <c r="K229" s="398"/>
      <c r="L229" s="398"/>
      <c r="M229" s="398"/>
      <c r="N229" s="398"/>
      <c r="O229" s="398"/>
      <c r="P229" s="398"/>
      <c r="Q229" s="398"/>
      <c r="R229" s="398"/>
      <c r="S229" s="476">
        <f>SUM(R230)</f>
        <v>1</v>
      </c>
      <c r="T229" s="477" t="str">
        <f>IF(C229="GIDUR JP",VLOOKUP(D229,GIDUR!A:D,3,FALSE),IF(C229="DER PB",VLOOKUP('M.Cálc.Quant.'!D229,DER!A:D,3,FALSE),IF(C229="COMPOSIÇÃO",VLOOKUP(D229,Composição!B:J,6,FALSE),IF(E229="COMPOSIÇÃO",VLOOKUP(D229,'Sinapi_Comp-06.2023'!G:I,3,FALSE),VLOOKUP(D229,'Sinapi_Insum-06.2023'!A:C,3,FALSE)))))</f>
        <v>UN</v>
      </c>
      <c r="U229" s="35"/>
      <c r="V229" s="267">
        <v>8</v>
      </c>
      <c r="X229" s="268"/>
    </row>
    <row r="230" spans="2:34">
      <c r="B230" s="267" t="str">
        <f t="shared" si="106"/>
        <v>1.11.1.1</v>
      </c>
      <c r="F230" s="507" t="str">
        <f>CONCATENATE(F229,".1")</f>
        <v>1.11.1.1</v>
      </c>
      <c r="G230" s="473" t="str">
        <f t="shared" si="95"/>
        <v>1.11.1.1</v>
      </c>
      <c r="H230" s="520" t="str">
        <f>LEFT(H229,SEARCH(" ",H229)-1)</f>
        <v>DISJUNTOR</v>
      </c>
      <c r="I230" s="351"/>
      <c r="J230" s="310">
        <v>1</v>
      </c>
      <c r="K230" s="310">
        <v>1</v>
      </c>
      <c r="L230" s="310"/>
      <c r="M230" s="310"/>
      <c r="N230" s="310"/>
      <c r="O230" s="310"/>
      <c r="P230" s="310"/>
      <c r="Q230" s="347">
        <f>IF(SUM(K230:L230)=0,1,IF(L230&lt;&gt;0,SUM(K230:L230)/2,K230))*IF(SUM(M230:N230)=0,1,IF(N230&lt;&gt;0,SUM(M230:N230)/2,M230))*IF(SUM(O230:P230)=0,1,IF(P230&lt;&gt;0,SUM(O230:P230)/2,O230))</f>
        <v>1</v>
      </c>
      <c r="R230" s="347">
        <f>ROUND(J230*Q230,2)</f>
        <v>1</v>
      </c>
      <c r="S230" s="310"/>
      <c r="T230" s="474"/>
      <c r="U230" s="35"/>
      <c r="X230" s="268"/>
    </row>
    <row r="231" spans="2:34" ht="60">
      <c r="B231" s="267" t="str">
        <f t="shared" ref="B231:B232" si="113">G231</f>
        <v>1.11.2</v>
      </c>
      <c r="C231" s="290" t="s">
        <v>101</v>
      </c>
      <c r="D231" s="290">
        <v>93656</v>
      </c>
      <c r="E231" s="290" t="s">
        <v>88</v>
      </c>
      <c r="F231" s="84" t="s">
        <v>3990</v>
      </c>
      <c r="G231" s="478" t="str">
        <f t="shared" ref="G231:G232" si="114">F231</f>
        <v>1.11.2</v>
      </c>
      <c r="H231" s="519" t="str">
        <f>IF(C231="GIDUR JP",VLOOKUP(D231,GIDUR!A:D,2,FALSE),IF(C231="DER PB",VLOOKUP('M.Cálc.Quant.'!D231,DER!A:D,2,FALSE),IF(C231="COMPOSIÇÃO",VLOOKUP(D231,Composição!B:J,2,FALSE),IF(E231="COMPOSIÇÃO",VLOOKUP(D231,'Sinapi_Comp-06.2023'!G:H,2,FALSE),VLOOKUP(D231,'Sinapi_Insum-06.2023'!A:B,2,FALSE)))))</f>
        <v>DISJUNTOR MONOPOLAR TIPO DIN, CORRENTE NOMINAL DE 25A - FORNECIMENTO E INSTALAÇÃO. AF_10/2020</v>
      </c>
      <c r="I231" s="479"/>
      <c r="J231" s="398"/>
      <c r="K231" s="398"/>
      <c r="L231" s="398"/>
      <c r="M231" s="398"/>
      <c r="N231" s="398"/>
      <c r="O231" s="398"/>
      <c r="P231" s="398"/>
      <c r="Q231" s="398"/>
      <c r="R231" s="398"/>
      <c r="S231" s="476">
        <f>SUM(R232)</f>
        <v>1</v>
      </c>
      <c r="T231" s="477" t="str">
        <f>IF(C231="GIDUR JP",VLOOKUP(D231,GIDUR!A:D,3,FALSE),IF(C231="DER PB",VLOOKUP('M.Cálc.Quant.'!D231,DER!A:D,3,FALSE),IF(C231="COMPOSIÇÃO",VLOOKUP(D231,Composição!B:J,6,FALSE),IF(E231="COMPOSIÇÃO",VLOOKUP(D231,'Sinapi_Comp-06.2023'!G:I,3,FALSE),VLOOKUP(D231,'Sinapi_Insum-06.2023'!A:C,3,FALSE)))))</f>
        <v>UN</v>
      </c>
      <c r="U231" s="35"/>
      <c r="X231" s="268"/>
    </row>
    <row r="232" spans="2:34">
      <c r="B232" s="267" t="str">
        <f t="shared" si="113"/>
        <v>1.11.2.1</v>
      </c>
      <c r="F232" s="507" t="str">
        <f>CONCATENATE(F231,".1")</f>
        <v>1.11.2.1</v>
      </c>
      <c r="G232" s="473" t="str">
        <f t="shared" si="114"/>
        <v>1.11.2.1</v>
      </c>
      <c r="H232" s="520" t="str">
        <f>LEFT(H231,SEARCH(" ",H231)-1)</f>
        <v>DISJUNTOR</v>
      </c>
      <c r="I232" s="351"/>
      <c r="J232" s="310">
        <v>1</v>
      </c>
      <c r="K232" s="310">
        <v>1</v>
      </c>
      <c r="L232" s="310"/>
      <c r="M232" s="310"/>
      <c r="N232" s="310"/>
      <c r="O232" s="310"/>
      <c r="P232" s="310"/>
      <c r="Q232" s="347">
        <f>IF(SUM(K232:L232)=0,1,IF(L232&lt;&gt;0,SUM(K232:L232)/2,K232))*IF(SUM(M232:N232)=0,1,IF(N232&lt;&gt;0,SUM(M232:N232)/2,M232))*IF(SUM(O232:P232)=0,1,IF(P232&lt;&gt;0,SUM(O232:P232)/2,O232))</f>
        <v>1</v>
      </c>
      <c r="R232" s="347">
        <f>ROUND(J232*Q232,2)</f>
        <v>1</v>
      </c>
      <c r="S232" s="310"/>
      <c r="T232" s="474"/>
      <c r="U232" s="35"/>
      <c r="X232" s="268"/>
    </row>
    <row r="233" spans="2:34" ht="60">
      <c r="B233" s="267" t="str">
        <f t="shared" si="106"/>
        <v>1.11.3</v>
      </c>
      <c r="C233" s="290" t="s">
        <v>101</v>
      </c>
      <c r="D233" s="290">
        <v>93653</v>
      </c>
      <c r="E233" s="290" t="s">
        <v>88</v>
      </c>
      <c r="F233" s="84" t="s">
        <v>3991</v>
      </c>
      <c r="G233" s="478" t="str">
        <f t="shared" si="95"/>
        <v>1.11.3</v>
      </c>
      <c r="H233" s="519" t="str">
        <f>IF(C233="GIDUR JP",VLOOKUP(D233,GIDUR!A:D,2,FALSE),IF(C233="DER PB",VLOOKUP('M.Cálc.Quant.'!D233,DER!A:D,2,FALSE),IF(C233="COMPOSIÇÃO",VLOOKUP(D233,Composição!B:J,2,FALSE),IF(E233="COMPOSIÇÃO",VLOOKUP(D233,'Sinapi_Comp-06.2023'!G:H,2,FALSE),VLOOKUP(D233,'Sinapi_Insum-06.2023'!A:B,2,FALSE)))))</f>
        <v>DISJUNTOR MONOPOLAR TIPO DIN, CORRENTE NOMINAL DE 10A - FORNECIMENTO E INSTALAÇÃO. AF_10/2020</v>
      </c>
      <c r="I233" s="479"/>
      <c r="J233" s="398"/>
      <c r="K233" s="398"/>
      <c r="L233" s="398"/>
      <c r="M233" s="398"/>
      <c r="N233" s="398"/>
      <c r="O233" s="398"/>
      <c r="P233" s="398"/>
      <c r="Q233" s="398"/>
      <c r="R233" s="398"/>
      <c r="S233" s="476">
        <f>SUM(R234)</f>
        <v>7</v>
      </c>
      <c r="T233" s="477" t="str">
        <f>IF(C233="GIDUR JP",VLOOKUP(D233,GIDUR!A:D,3,FALSE),IF(C233="DER PB",VLOOKUP('M.Cálc.Quant.'!D233,DER!A:D,3,FALSE),IF(C233="COMPOSIÇÃO",VLOOKUP(D233,Composição!B:J,6,FALSE),IF(E233="COMPOSIÇÃO",VLOOKUP(D233,'Sinapi_Comp-06.2023'!G:I,3,FALSE),VLOOKUP(D233,'Sinapi_Insum-06.2023'!A:C,3,FALSE)))))</f>
        <v>UN</v>
      </c>
      <c r="U233" s="35"/>
      <c r="V233" s="267">
        <v>3</v>
      </c>
      <c r="X233" s="268"/>
    </row>
    <row r="234" spans="2:34">
      <c r="B234" s="267" t="str">
        <f t="shared" si="106"/>
        <v>1.11.3.1</v>
      </c>
      <c r="F234" s="507" t="str">
        <f>CONCATENATE(F233,".1")</f>
        <v>1.11.3.1</v>
      </c>
      <c r="G234" s="473" t="str">
        <f t="shared" si="95"/>
        <v>1.11.3.1</v>
      </c>
      <c r="H234" s="520" t="str">
        <f>LEFT(H233,SEARCH(" ",H233)-1)</f>
        <v>DISJUNTOR</v>
      </c>
      <c r="I234" s="351"/>
      <c r="J234" s="310">
        <v>1</v>
      </c>
      <c r="K234" s="310">
        <v>7</v>
      </c>
      <c r="L234" s="310"/>
      <c r="M234" s="310"/>
      <c r="N234" s="310"/>
      <c r="O234" s="310"/>
      <c r="P234" s="310"/>
      <c r="Q234" s="347">
        <f>IF(SUM(K234:L234)=0,1,IF(L234&lt;&gt;0,SUM(K234:L234)/2,K234))*IF(SUM(M234:N234)=0,1,IF(N234&lt;&gt;0,SUM(M234:N234)/2,M234))*IF(SUM(O234:P234)=0,1,IF(P234&lt;&gt;0,SUM(O234:P234)/2,O234))</f>
        <v>7</v>
      </c>
      <c r="R234" s="347">
        <f>ROUND(J234*Q234,2)</f>
        <v>7</v>
      </c>
      <c r="S234" s="310"/>
      <c r="T234" s="474"/>
      <c r="U234" s="35"/>
      <c r="X234" s="268"/>
    </row>
    <row r="235" spans="2:34" ht="60">
      <c r="B235" s="267" t="str">
        <f t="shared" si="106"/>
        <v>1.11.4</v>
      </c>
      <c r="C235" s="290" t="s">
        <v>101</v>
      </c>
      <c r="D235" s="290">
        <v>93654</v>
      </c>
      <c r="E235" s="290" t="s">
        <v>88</v>
      </c>
      <c r="F235" s="84" t="s">
        <v>3992</v>
      </c>
      <c r="G235" s="478" t="str">
        <f t="shared" si="95"/>
        <v>1.11.4</v>
      </c>
      <c r="H235" s="519" t="str">
        <f>IF(C235="GIDUR JP",VLOOKUP(D235,GIDUR!A:D,2,FALSE),IF(C235="DER PB",VLOOKUP('M.Cálc.Quant.'!D235,DER!A:D,2,FALSE),IF(C235="COMPOSIÇÃO",VLOOKUP(D235,Composição!B:J,2,FALSE),IF(E235="COMPOSIÇÃO",VLOOKUP(D235,'Sinapi_Comp-06.2023'!G:H,2,FALSE),VLOOKUP(D235,'Sinapi_Insum-06.2023'!A:B,2,FALSE)))))</f>
        <v>DISJUNTOR MONOPOLAR TIPO DIN, CORRENTE NOMINAL DE 16A - FORNECIMENTO E INSTALAÇÃO. AF_10/2020</v>
      </c>
      <c r="I235" s="479"/>
      <c r="J235" s="398"/>
      <c r="K235" s="398"/>
      <c r="L235" s="398"/>
      <c r="M235" s="398"/>
      <c r="N235" s="398"/>
      <c r="O235" s="398"/>
      <c r="P235" s="398"/>
      <c r="Q235" s="398"/>
      <c r="R235" s="398"/>
      <c r="S235" s="476">
        <f>SUM(R236)</f>
        <v>2</v>
      </c>
      <c r="T235" s="477" t="str">
        <f>IF(C235="GIDUR JP",VLOOKUP(D235,GIDUR!A:D,3,FALSE),IF(C235="DER PB",VLOOKUP('M.Cálc.Quant.'!D235,DER!A:D,3,FALSE),IF(C235="COMPOSIÇÃO",VLOOKUP(D235,Composição!B:J,6,FALSE),IF(E235="COMPOSIÇÃO",VLOOKUP(D235,'Sinapi_Comp-06.2023'!G:I,3,FALSE),VLOOKUP(D235,'Sinapi_Insum-06.2023'!A:C,3,FALSE)))))</f>
        <v>UN</v>
      </c>
      <c r="U235" s="35"/>
      <c r="V235" s="267">
        <v>2</v>
      </c>
      <c r="X235" s="268"/>
    </row>
    <row r="236" spans="2:34">
      <c r="B236" s="267" t="str">
        <f t="shared" si="106"/>
        <v>1.11.4.1</v>
      </c>
      <c r="F236" s="507" t="str">
        <f>CONCATENATE(F235,".1")</f>
        <v>1.11.4.1</v>
      </c>
      <c r="G236" s="473" t="str">
        <f t="shared" si="95"/>
        <v>1.11.4.1</v>
      </c>
      <c r="H236" s="520" t="str">
        <f>LEFT(H235,SEARCH(" ",H235)-1)</f>
        <v>DISJUNTOR</v>
      </c>
      <c r="I236" s="351"/>
      <c r="J236" s="310">
        <v>2</v>
      </c>
      <c r="K236" s="310">
        <v>1</v>
      </c>
      <c r="L236" s="310"/>
      <c r="M236" s="310"/>
      <c r="N236" s="310"/>
      <c r="O236" s="310"/>
      <c r="P236" s="310"/>
      <c r="Q236" s="347">
        <f>IF(SUM(K236:L236)=0,1,IF(L236&lt;&gt;0,SUM(K236:L236)/2,K236))*IF(SUM(M236:N236)=0,1,IF(N236&lt;&gt;0,SUM(M236:N236)/2,M236))*IF(SUM(O236:P236)=0,1,IF(P236&lt;&gt;0,SUM(O236:P236)/2,O236))</f>
        <v>1</v>
      </c>
      <c r="R236" s="347">
        <f>ROUND(J236*Q236,2)</f>
        <v>2</v>
      </c>
      <c r="S236" s="310"/>
      <c r="T236" s="474"/>
      <c r="U236" s="35"/>
      <c r="X236" s="268"/>
    </row>
    <row r="237" spans="2:34" ht="90">
      <c r="B237" s="267" t="str">
        <f t="shared" si="106"/>
        <v>1.11.5</v>
      </c>
      <c r="C237" s="290" t="s">
        <v>101</v>
      </c>
      <c r="D237" s="290">
        <v>101875</v>
      </c>
      <c r="E237" s="290" t="s">
        <v>88</v>
      </c>
      <c r="F237" s="84" t="s">
        <v>3994</v>
      </c>
      <c r="G237" s="478" t="str">
        <f t="shared" si="95"/>
        <v>1.11.5</v>
      </c>
      <c r="H237" s="519" t="str">
        <f>IF(C237="GIDUR JP",VLOOKUP(D237,GIDUR!A:D,2,FALSE),IF(C237="DER PB",VLOOKUP('M.Cálc.Quant.'!D237,DER!A:D,2,FALSE),IF(C237="COMPOSIÇÃO",VLOOKUP(D237,Composição!B:J,2,FALSE),IF(E237="COMPOSIÇÃO",VLOOKUP(D237,'Sinapi_Comp-06.2023'!G:H,2,FALSE),VLOOKUP(D237,'Sinapi_Insum-06.2023'!A:B,2,FALSE)))))</f>
        <v>QUADRO DE DISTRIBUIÇÃO DE ENERGIA EM CHAPA DE AÇO GALVANIZADO, DE EMBUTIR, COM BARRAMENTO TRIFÁSICO, PARA 12 DISJUNTORES DIN 100A - FORNECIMENTO E INSTALAÇÃO. AF_10/2020</v>
      </c>
      <c r="I237" s="479"/>
      <c r="J237" s="398"/>
      <c r="K237" s="398"/>
      <c r="L237" s="398"/>
      <c r="M237" s="398"/>
      <c r="N237" s="398"/>
      <c r="O237" s="398"/>
      <c r="P237" s="398"/>
      <c r="Q237" s="398"/>
      <c r="R237" s="398"/>
      <c r="S237" s="476">
        <f>SUM(R238)</f>
        <v>1</v>
      </c>
      <c r="T237" s="477" t="str">
        <f>IF(C237="GIDUR JP",VLOOKUP(D237,GIDUR!A:D,3,FALSE),IF(C237="DER PB",VLOOKUP('M.Cálc.Quant.'!D237,DER!A:D,3,FALSE),IF(C237="COMPOSIÇÃO",VLOOKUP(D237,Composição!B:J,6,FALSE),IF(E237="COMPOSIÇÃO",VLOOKUP(D237,'Sinapi_Comp-06.2023'!G:I,3,FALSE),VLOOKUP(D237,'Sinapi_Insum-06.2023'!A:C,3,FALSE)))))</f>
        <v>UN</v>
      </c>
      <c r="U237" s="35"/>
      <c r="V237" s="267">
        <v>370.3</v>
      </c>
      <c r="X237" s="268"/>
    </row>
    <row r="238" spans="2:34">
      <c r="B238" s="267" t="str">
        <f t="shared" si="106"/>
        <v>1.11.5.1</v>
      </c>
      <c r="F238" s="507" t="str">
        <f>CONCATENATE(F237,".1")</f>
        <v>1.11.5.1</v>
      </c>
      <c r="G238" s="473" t="str">
        <f t="shared" si="95"/>
        <v>1.11.5.1</v>
      </c>
      <c r="H238" s="520" t="str">
        <f>LEFT(H237,SEARCH(" ",H237)-1)</f>
        <v>QUADRO</v>
      </c>
      <c r="I238" s="351"/>
      <c r="J238" s="310">
        <v>1</v>
      </c>
      <c r="K238" s="310">
        <v>1</v>
      </c>
      <c r="L238" s="310"/>
      <c r="M238" s="310"/>
      <c r="N238" s="310"/>
      <c r="O238" s="310"/>
      <c r="P238" s="310"/>
      <c r="Q238" s="347">
        <f>IF(SUM(K238:L238)=0,1,IF(L238&lt;&gt;0,SUM(K238:L238)/2,K238))*IF(SUM(M238:N238)=0,1,IF(N238&lt;&gt;0,SUM(M238:N238)/2,M238))*IF(SUM(O238:P238)=0,1,IF(P238&lt;&gt;0,SUM(O238:P238)/2,O238))</f>
        <v>1</v>
      </c>
      <c r="R238" s="347">
        <f>ROUND(J238*Q238,2)</f>
        <v>1</v>
      </c>
      <c r="S238" s="310"/>
      <c r="T238" s="474"/>
      <c r="U238" s="35"/>
      <c r="X238" s="268"/>
    </row>
    <row r="239" spans="2:34">
      <c r="B239" s="267" t="str">
        <f t="shared" ref="B239" si="115">G239</f>
        <v>1.12</v>
      </c>
      <c r="F239" s="509" t="s">
        <v>3997</v>
      </c>
      <c r="G239" s="291" t="str">
        <f t="shared" ref="G239" si="116">F239</f>
        <v>1.12</v>
      </c>
      <c r="H239" s="511" t="s">
        <v>4091</v>
      </c>
      <c r="I239" s="292"/>
      <c r="J239" s="353"/>
      <c r="K239" s="292"/>
      <c r="L239" s="292"/>
      <c r="M239" s="292"/>
      <c r="N239" s="292"/>
      <c r="O239" s="292"/>
      <c r="P239" s="292"/>
      <c r="Q239" s="292"/>
      <c r="R239" s="292"/>
      <c r="S239" s="292"/>
      <c r="T239" s="293"/>
      <c r="U239" s="35"/>
      <c r="X239" s="268"/>
    </row>
    <row r="240" spans="2:34" ht="60">
      <c r="B240" s="267" t="str">
        <f t="shared" si="106"/>
        <v>1.12.1</v>
      </c>
      <c r="C240" s="290" t="s">
        <v>101</v>
      </c>
      <c r="D240" s="290">
        <v>90447</v>
      </c>
      <c r="E240" s="290" t="s">
        <v>88</v>
      </c>
      <c r="F240" s="84" t="s">
        <v>3998</v>
      </c>
      <c r="G240" s="478" t="str">
        <f t="shared" si="95"/>
        <v>1.12.1</v>
      </c>
      <c r="H240" s="519" t="str">
        <f>IF(C240="GIDUR JP",VLOOKUP(D240,GIDUR!A:D,2,FALSE),IF(C240="DER PB",VLOOKUP('M.Cálc.Quant.'!D240,DER!A:D,2,FALSE),IF(C240="COMPOSIÇÃO",VLOOKUP(D240,Composição!B:J,2,FALSE),IF(E240="COMPOSIÇÃO",VLOOKUP(D240,'Sinapi_Comp-06.2023'!G:H,2,FALSE),VLOOKUP(D240,'Sinapi_Insum-06.2023'!A:B,2,FALSE)))))</f>
        <v>RASGO LINEAR MANUAL EM ALVENARIA, PARA ELETRODUTOS, DIÂMETROS MENORES OU IGUAIS A 40 MM. AF_09/2023</v>
      </c>
      <c r="I240" s="479"/>
      <c r="J240" s="398"/>
      <c r="K240" s="398"/>
      <c r="L240" s="398"/>
      <c r="M240" s="398"/>
      <c r="N240" s="398"/>
      <c r="O240" s="398"/>
      <c r="P240" s="398"/>
      <c r="Q240" s="398"/>
      <c r="R240" s="398"/>
      <c r="S240" s="476">
        <f>SUM(R241)</f>
        <v>147.97999999999999</v>
      </c>
      <c r="T240" s="477" t="str">
        <f>IF(C240="GIDUR JP",VLOOKUP(D240,GIDUR!A:D,3,FALSE),IF(C240="DER PB",VLOOKUP('M.Cálc.Quant.'!D240,DER!A:D,3,FALSE),IF(C240="COMPOSIÇÃO",VLOOKUP(D240,Composição!B:J,6,FALSE),IF(E240="COMPOSIÇÃO",VLOOKUP(D240,'Sinapi_Comp-06.2023'!G:I,3,FALSE),VLOOKUP(D240,'Sinapi_Insum-06.2023'!A:C,3,FALSE)))))</f>
        <v>M</v>
      </c>
      <c r="U240" s="35"/>
      <c r="V240" s="267">
        <v>234.2</v>
      </c>
      <c r="X240" s="268"/>
    </row>
    <row r="241" spans="2:24">
      <c r="B241" s="267" t="str">
        <f t="shared" si="106"/>
        <v>1.12.1.1</v>
      </c>
      <c r="F241" s="507" t="str">
        <f>CONCATENATE(F240,".1")</f>
        <v>1.12.1.1</v>
      </c>
      <c r="G241" s="473" t="str">
        <f t="shared" si="95"/>
        <v>1.12.1.1</v>
      </c>
      <c r="H241" s="520" t="str">
        <f>LEFT(H240,SEARCH(" ",H240)-1)</f>
        <v>RASGO</v>
      </c>
      <c r="I241" s="351"/>
      <c r="J241" s="310">
        <v>1</v>
      </c>
      <c r="K241" s="310">
        <v>147.97999999999999</v>
      </c>
      <c r="L241" s="310"/>
      <c r="M241" s="310"/>
      <c r="N241" s="310"/>
      <c r="O241" s="310"/>
      <c r="P241" s="310"/>
      <c r="Q241" s="347">
        <f>IF(SUM(K241:L241)=0,1,IF(L241&lt;&gt;0,SUM(K241:L241)/2,K241))*IF(SUM(M241:N241)=0,1,IF(N241&lt;&gt;0,SUM(M241:N241)/2,M241))*IF(SUM(O241:P241)=0,1,IF(P241&lt;&gt;0,SUM(O241:P241)/2,O241))</f>
        <v>147.97999999999999</v>
      </c>
      <c r="R241" s="347">
        <f>ROUND(J241*Q241,2)</f>
        <v>147.97999999999999</v>
      </c>
      <c r="S241" s="310"/>
      <c r="T241" s="474"/>
      <c r="U241" s="35"/>
      <c r="X241" s="268"/>
    </row>
    <row r="242" spans="2:24" ht="75">
      <c r="B242" s="267" t="str">
        <f t="shared" si="106"/>
        <v>1.12.2</v>
      </c>
      <c r="C242" s="290" t="s">
        <v>101</v>
      </c>
      <c r="D242" s="290">
        <v>91847</v>
      </c>
      <c r="E242" s="290" t="s">
        <v>88</v>
      </c>
      <c r="F242" s="84" t="s">
        <v>3999</v>
      </c>
      <c r="G242" s="478" t="str">
        <f t="shared" si="95"/>
        <v>1.12.2</v>
      </c>
      <c r="H242" s="519" t="str">
        <f>IF(C242="GIDUR JP",VLOOKUP(D242,GIDUR!A:D,2,FALSE),IF(C242="DER PB",VLOOKUP('M.Cálc.Quant.'!D242,DER!A:D,2,FALSE),IF(C242="COMPOSIÇÃO",VLOOKUP(D242,Composição!B:J,2,FALSE),IF(E242="COMPOSIÇÃO",VLOOKUP(D242,'Sinapi_Comp-06.2023'!G:H,2,FALSE),VLOOKUP(D242,'Sinapi_Insum-06.2023'!A:B,2,FALSE)))))</f>
        <v>ELETRODUTO FLEXÍVEL CORRUGADO REFORÇADO, PVC, DN 32 MM (1"), PARA CIRCUITOS TERMINAIS, INSTALADO EM LAJE - FORNECIMENTO E INSTALAÇÃO. AF_03/2023</v>
      </c>
      <c r="I242" s="479"/>
      <c r="J242" s="398"/>
      <c r="K242" s="398"/>
      <c r="L242" s="398"/>
      <c r="M242" s="398"/>
      <c r="N242" s="398"/>
      <c r="O242" s="398"/>
      <c r="P242" s="398"/>
      <c r="Q242" s="398"/>
      <c r="R242" s="398"/>
      <c r="S242" s="476">
        <f>SUM(R243)</f>
        <v>36.9</v>
      </c>
      <c r="T242" s="477" t="str">
        <f>IF(C242="GIDUR JP",VLOOKUP(D242,GIDUR!A:D,3,FALSE),IF(C242="DER PB",VLOOKUP('M.Cálc.Quant.'!D242,DER!A:D,3,FALSE),IF(C242="COMPOSIÇÃO",VLOOKUP(D242,Composição!B:J,6,FALSE),IF(E242="COMPOSIÇÃO",VLOOKUP(D242,'Sinapi_Comp-06.2023'!G:I,3,FALSE),VLOOKUP(D242,'Sinapi_Insum-06.2023'!A:C,3,FALSE)))))</f>
        <v>M</v>
      </c>
      <c r="U242" s="35"/>
      <c r="V242" s="267">
        <v>348.8</v>
      </c>
      <c r="X242" s="268"/>
    </row>
    <row r="243" spans="2:24">
      <c r="B243" s="267" t="str">
        <f t="shared" si="106"/>
        <v>1.12.2.1</v>
      </c>
      <c r="F243" s="507" t="str">
        <f>CONCATENATE(F242,".1")</f>
        <v>1.12.2.1</v>
      </c>
      <c r="G243" s="473" t="str">
        <f t="shared" si="95"/>
        <v>1.12.2.1</v>
      </c>
      <c r="H243" s="520" t="str">
        <f>LEFT(H242,SEARCH(" ",H242)-1)</f>
        <v>ELETRODUTO</v>
      </c>
      <c r="I243" s="351"/>
      <c r="J243" s="310">
        <v>1</v>
      </c>
      <c r="K243" s="310">
        <v>36.9</v>
      </c>
      <c r="L243" s="310"/>
      <c r="M243" s="310"/>
      <c r="N243" s="310"/>
      <c r="O243" s="310"/>
      <c r="P243" s="310"/>
      <c r="Q243" s="347">
        <f>IF(SUM(K243:L243)=0,1,IF(L243&lt;&gt;0,SUM(K243:L243)/2,K243))*IF(SUM(M243:N243)=0,1,IF(N243&lt;&gt;0,SUM(M243:N243)/2,M243))*IF(SUM(O243:P243)=0,1,IF(P243&lt;&gt;0,SUM(O243:P243)/2,O243))</f>
        <v>36.9</v>
      </c>
      <c r="R243" s="347">
        <f>ROUND(J243*Q243,2)</f>
        <v>36.9</v>
      </c>
      <c r="S243" s="310"/>
      <c r="T243" s="474"/>
      <c r="U243" s="35"/>
      <c r="X243" s="268"/>
    </row>
    <row r="244" spans="2:24" ht="75">
      <c r="B244" s="267" t="str">
        <f t="shared" si="106"/>
        <v>1.12.3</v>
      </c>
      <c r="C244" s="290" t="s">
        <v>101</v>
      </c>
      <c r="D244" s="290">
        <v>91856</v>
      </c>
      <c r="E244" s="290" t="s">
        <v>88</v>
      </c>
      <c r="F244" s="84" t="s">
        <v>4000</v>
      </c>
      <c r="G244" s="478" t="str">
        <f t="shared" si="95"/>
        <v>1.12.3</v>
      </c>
      <c r="H244" s="519" t="str">
        <f>IF(C244="GIDUR JP",VLOOKUP(D244,GIDUR!A:D,2,FALSE),IF(C244="DER PB",VLOOKUP('M.Cálc.Quant.'!D244,DER!A:D,2,FALSE),IF(C244="COMPOSIÇÃO",VLOOKUP(D244,Composição!B:J,2,FALSE),IF(E244="COMPOSIÇÃO",VLOOKUP(D244,'Sinapi_Comp-06.2023'!G:H,2,FALSE),VLOOKUP(D244,'Sinapi_Insum-06.2023'!A:B,2,FALSE)))))</f>
        <v>ELETRODUTO FLEXÍVEL CORRUGADO, PVC, DN 32 MM (1"), PARA CIRCUITOS TERMINAIS, INSTALADO EM PAREDE - FORNECIMENTO E INSTALAÇÃO. AF_03/2023</v>
      </c>
      <c r="I244" s="479"/>
      <c r="J244" s="398"/>
      <c r="K244" s="398"/>
      <c r="L244" s="398"/>
      <c r="M244" s="398"/>
      <c r="N244" s="398"/>
      <c r="O244" s="398"/>
      <c r="P244" s="398"/>
      <c r="Q244" s="398"/>
      <c r="R244" s="398"/>
      <c r="S244" s="476">
        <f>SUM(R245)</f>
        <v>147.97999999999999</v>
      </c>
      <c r="T244" s="477" t="str">
        <f>IF(C244="GIDUR JP",VLOOKUP(D244,GIDUR!A:D,3,FALSE),IF(C244="DER PB",VLOOKUP('M.Cálc.Quant.'!D244,DER!A:D,3,FALSE),IF(C244="COMPOSIÇÃO",VLOOKUP(D244,Composição!B:J,6,FALSE),IF(E244="COMPOSIÇÃO",VLOOKUP(D244,'Sinapi_Comp-06.2023'!G:I,3,FALSE),VLOOKUP(D244,'Sinapi_Insum-06.2023'!A:C,3,FALSE)))))</f>
        <v>M</v>
      </c>
      <c r="U244" s="35"/>
      <c r="V244" s="267">
        <v>12.3</v>
      </c>
      <c r="X244" s="268"/>
    </row>
    <row r="245" spans="2:24">
      <c r="B245" s="267" t="str">
        <f t="shared" si="106"/>
        <v>1.12.3.1</v>
      </c>
      <c r="F245" s="507" t="str">
        <f>CONCATENATE(F244,".1")</f>
        <v>1.12.3.1</v>
      </c>
      <c r="G245" s="473" t="str">
        <f t="shared" si="95"/>
        <v>1.12.3.1</v>
      </c>
      <c r="H245" s="520" t="str">
        <f>LEFT(H244,SEARCH(" ",H244)-1)</f>
        <v>ELETRODUTO</v>
      </c>
      <c r="I245" s="351"/>
      <c r="J245" s="310">
        <v>1</v>
      </c>
      <c r="K245" s="310">
        <v>147.97999999999999</v>
      </c>
      <c r="L245" s="310"/>
      <c r="M245" s="310"/>
      <c r="N245" s="310"/>
      <c r="O245" s="310"/>
      <c r="P245" s="310"/>
      <c r="Q245" s="347">
        <f>IF(SUM(K245:L245)=0,1,IF(L245&lt;&gt;0,SUM(K245:L245)/2,K245))*IF(SUM(M245:N245)=0,1,IF(N245&lt;&gt;0,SUM(M245:N245)/2,M245))*IF(SUM(O245:P245)=0,1,IF(P245&lt;&gt;0,SUM(O245:P245)/2,O245))</f>
        <v>147.97999999999999</v>
      </c>
      <c r="R245" s="347">
        <f>ROUND(J245*Q245,2)</f>
        <v>147.97999999999999</v>
      </c>
      <c r="S245" s="310"/>
      <c r="T245" s="474"/>
      <c r="U245" s="35"/>
      <c r="X245" s="268"/>
    </row>
    <row r="246" spans="2:24" ht="45">
      <c r="B246" s="267" t="str">
        <f t="shared" si="106"/>
        <v>1.12.4</v>
      </c>
      <c r="C246" s="290" t="s">
        <v>101</v>
      </c>
      <c r="D246" s="290">
        <v>91937</v>
      </c>
      <c r="E246" s="290" t="s">
        <v>88</v>
      </c>
      <c r="F246" s="84" t="s">
        <v>4001</v>
      </c>
      <c r="G246" s="478" t="str">
        <f t="shared" si="95"/>
        <v>1.12.4</v>
      </c>
      <c r="H246" s="519" t="str">
        <f>IF(C246="GIDUR JP",VLOOKUP(D246,GIDUR!A:D,2,FALSE),IF(C246="DER PB",VLOOKUP('M.Cálc.Quant.'!D246,DER!A:D,2,FALSE),IF(C246="COMPOSIÇÃO",VLOOKUP(D246,Composição!B:J,2,FALSE),IF(E246="COMPOSIÇÃO",VLOOKUP(D246,'Sinapi_Comp-06.2023'!G:H,2,FALSE),VLOOKUP(D246,'Sinapi_Insum-06.2023'!A:B,2,FALSE)))))</f>
        <v>CAIXA OCTOGONAL 3" X 3", PVC, INSTALADA EM LAJE - FORNECIMENTO E INSTALAÇÃO. AF_03/2023</v>
      </c>
      <c r="I246" s="479"/>
      <c r="J246" s="398"/>
      <c r="K246" s="398"/>
      <c r="L246" s="398"/>
      <c r="M246" s="398"/>
      <c r="N246" s="398"/>
      <c r="O246" s="398"/>
      <c r="P246" s="398"/>
      <c r="Q246" s="398"/>
      <c r="R246" s="398"/>
      <c r="S246" s="476">
        <f>SUM(R247)</f>
        <v>3</v>
      </c>
      <c r="T246" s="477" t="str">
        <f>IF(C246="GIDUR JP",VLOOKUP(D246,GIDUR!A:D,3,FALSE),IF(C246="DER PB",VLOOKUP('M.Cálc.Quant.'!D246,DER!A:D,3,FALSE),IF(C246="COMPOSIÇÃO",VLOOKUP(D246,Composição!B:J,6,FALSE),IF(E246="COMPOSIÇÃO",VLOOKUP(D246,'Sinapi_Comp-06.2023'!G:I,3,FALSE),VLOOKUP(D246,'Sinapi_Insum-06.2023'!A:C,3,FALSE)))))</f>
        <v>UN</v>
      </c>
      <c r="U246" s="35"/>
      <c r="V246" s="267">
        <v>67.7</v>
      </c>
      <c r="X246" s="268"/>
    </row>
    <row r="247" spans="2:24">
      <c r="B247" s="267" t="str">
        <f t="shared" si="106"/>
        <v>1.12.4.1</v>
      </c>
      <c r="F247" s="507" t="str">
        <f>CONCATENATE(F246,".1")</f>
        <v>1.12.4.1</v>
      </c>
      <c r="G247" s="473" t="str">
        <f t="shared" si="95"/>
        <v>1.12.4.1</v>
      </c>
      <c r="H247" s="520" t="str">
        <f>LEFT(H246,SEARCH(" ",H246)-1)</f>
        <v>CAIXA</v>
      </c>
      <c r="I247" s="351"/>
      <c r="J247" s="310">
        <v>1</v>
      </c>
      <c r="K247" s="310">
        <v>3</v>
      </c>
      <c r="L247" s="310"/>
      <c r="M247" s="310"/>
      <c r="N247" s="310"/>
      <c r="O247" s="310"/>
      <c r="P247" s="310"/>
      <c r="Q247" s="347">
        <f>IF(SUM(K247:L247)=0,1,IF(L247&lt;&gt;0,SUM(K247:L247)/2,K247))*IF(SUM(M247:N247)=0,1,IF(N247&lt;&gt;0,SUM(M247:N247)/2,M247))*IF(SUM(O247:P247)=0,1,IF(P247&lt;&gt;0,SUM(O247:P247)/2,O247))</f>
        <v>3</v>
      </c>
      <c r="R247" s="347">
        <f>ROUND(J247*Q247,2)</f>
        <v>3</v>
      </c>
      <c r="S247" s="310"/>
      <c r="T247" s="474"/>
      <c r="U247" s="35"/>
      <c r="X247" s="268"/>
    </row>
    <row r="248" spans="2:24" ht="60">
      <c r="B248" s="267" t="str">
        <f t="shared" si="106"/>
        <v>1.12.5</v>
      </c>
      <c r="C248" s="290" t="s">
        <v>101</v>
      </c>
      <c r="D248" s="290">
        <v>91939</v>
      </c>
      <c r="E248" s="84" t="s">
        <v>88</v>
      </c>
      <c r="F248" s="84" t="s">
        <v>4002</v>
      </c>
      <c r="G248" s="478" t="str">
        <f t="shared" si="95"/>
        <v>1.12.5</v>
      </c>
      <c r="H248" s="519" t="str">
        <f>IF(C248="GIDUR JP",VLOOKUP(D248,GIDUR!A:D,2,FALSE),IF(C248="DER PB",VLOOKUP('M.Cálc.Quant.'!D248,DER!A:D,2,FALSE),IF(C248="COMPOSIÇÃO",VLOOKUP(D248,Composição!B:J,2,FALSE),IF(E248="COMPOSIÇÃO",VLOOKUP(D248,'Sinapi_Comp-06.2023'!G:H,2,FALSE),VLOOKUP(D248,'Sinapi_Insum-06.2023'!A:B,2,FALSE)))))</f>
        <v>CAIXA RETANGULAR 4" X 2" ALTA (2,00 M DO PISO), PVC, INSTALADA EM PAREDE - FORNECIMENTO E INSTALAÇÃO. AF_03/2023</v>
      </c>
      <c r="I248" s="479"/>
      <c r="J248" s="398"/>
      <c r="K248" s="398"/>
      <c r="L248" s="398"/>
      <c r="M248" s="398"/>
      <c r="N248" s="398"/>
      <c r="O248" s="398"/>
      <c r="P248" s="398"/>
      <c r="Q248" s="398"/>
      <c r="R248" s="398"/>
      <c r="S248" s="476">
        <f>SUM(R249)</f>
        <v>2</v>
      </c>
      <c r="T248" s="477" t="str">
        <f>IF(C248="GIDUR JP",VLOOKUP(D248,GIDUR!A:D,3,FALSE),IF(C248="DER PB",VLOOKUP('M.Cálc.Quant.'!D248,DER!A:D,3,FALSE),IF(C248="COMPOSIÇÃO",VLOOKUP(D248,Composição!B:J,6,FALSE),IF(E248="COMPOSIÇÃO",VLOOKUP(D248,'Sinapi_Comp-06.2023'!G:I,3,FALSE),VLOOKUP(D248,'Sinapi_Insum-06.2023'!A:C,3,FALSE)))))</f>
        <v>UN</v>
      </c>
      <c r="U248" s="35"/>
      <c r="V248" s="267">
        <v>115</v>
      </c>
      <c r="X248" s="268"/>
    </row>
    <row r="249" spans="2:24">
      <c r="B249" s="267" t="str">
        <f t="shared" si="106"/>
        <v>1.12.5.1</v>
      </c>
      <c r="F249" s="507" t="str">
        <f>CONCATENATE(F248,".1")</f>
        <v>1.12.5.1</v>
      </c>
      <c r="G249" s="473" t="str">
        <f t="shared" si="95"/>
        <v>1.12.5.1</v>
      </c>
      <c r="H249" s="520" t="str">
        <f>LEFT(H248,SEARCH(" ",H248)-1)</f>
        <v>CAIXA</v>
      </c>
      <c r="I249" s="351"/>
      <c r="J249" s="310">
        <v>1</v>
      </c>
      <c r="K249" s="310">
        <v>2</v>
      </c>
      <c r="L249" s="310"/>
      <c r="M249" s="310"/>
      <c r="N249" s="310"/>
      <c r="O249" s="310"/>
      <c r="P249" s="310"/>
      <c r="Q249" s="347">
        <f>IF(SUM(K249:L249)=0,1,IF(L249&lt;&gt;0,SUM(K249:L249)/2,K249))*IF(SUM(M249:N249)=0,1,IF(N249&lt;&gt;0,SUM(M249:N249)/2,M249))*IF(SUM(O249:P249)=0,1,IF(P249&lt;&gt;0,SUM(O249:P249)/2,O249))</f>
        <v>2</v>
      </c>
      <c r="R249" s="347">
        <f>ROUND(J249*Q249,2)</f>
        <v>2</v>
      </c>
      <c r="S249" s="310"/>
      <c r="T249" s="474"/>
      <c r="U249" s="35"/>
      <c r="X249" s="268"/>
    </row>
    <row r="250" spans="2:24" ht="60">
      <c r="B250" s="267" t="str">
        <f t="shared" si="106"/>
        <v>1.12.6</v>
      </c>
      <c r="C250" s="290" t="s">
        <v>101</v>
      </c>
      <c r="D250" s="290">
        <v>91940</v>
      </c>
      <c r="E250" s="84" t="s">
        <v>88</v>
      </c>
      <c r="F250" s="84" t="s">
        <v>4003</v>
      </c>
      <c r="G250" s="478" t="str">
        <f t="shared" si="95"/>
        <v>1.12.6</v>
      </c>
      <c r="H250" s="519" t="str">
        <f>IF(C250="GIDUR JP",VLOOKUP(D250,GIDUR!A:D,2,FALSE),IF(C250="DER PB",VLOOKUP('M.Cálc.Quant.'!D250,DER!A:D,2,FALSE),IF(C250="COMPOSIÇÃO",VLOOKUP(D250,Composição!B:J,2,FALSE),IF(E250="COMPOSIÇÃO",VLOOKUP(D250,'Sinapi_Comp-06.2023'!G:H,2,FALSE),VLOOKUP(D250,'Sinapi_Insum-06.2023'!A:B,2,FALSE)))))</f>
        <v>CAIXA RETANGULAR 4" X 2" MÉDIA (1,30 M DO PISO), PVC, INSTALADA EM PAREDE - FORNECIMENTO E INSTALAÇÃO. AF_03/2023</v>
      </c>
      <c r="I250" s="479"/>
      <c r="J250" s="398"/>
      <c r="K250" s="398"/>
      <c r="L250" s="398"/>
      <c r="M250" s="398"/>
      <c r="N250" s="398"/>
      <c r="O250" s="398"/>
      <c r="P250" s="398"/>
      <c r="Q250" s="398"/>
      <c r="R250" s="398"/>
      <c r="S250" s="476">
        <f>SUM(R251)</f>
        <v>1</v>
      </c>
      <c r="T250" s="477" t="str">
        <f>IF(C250="GIDUR JP",VLOOKUP(D250,GIDUR!A:D,3,FALSE),IF(C250="DER PB",VLOOKUP('M.Cálc.Quant.'!D250,DER!A:D,3,FALSE),IF(C250="COMPOSIÇÃO",VLOOKUP(D250,Composição!B:J,6,FALSE),IF(E250="COMPOSIÇÃO",VLOOKUP(D250,'Sinapi_Comp-06.2023'!G:I,3,FALSE),VLOOKUP(D250,'Sinapi_Insum-06.2023'!A:C,3,FALSE)))))</f>
        <v>UN</v>
      </c>
      <c r="U250" s="35"/>
      <c r="V250" s="267">
        <v>27</v>
      </c>
      <c r="X250" s="268"/>
    </row>
    <row r="251" spans="2:24">
      <c r="B251" s="267" t="str">
        <f t="shared" si="106"/>
        <v>1.12.6.1</v>
      </c>
      <c r="F251" s="507" t="str">
        <f>CONCATENATE(F250,".1")</f>
        <v>1.12.6.1</v>
      </c>
      <c r="G251" s="473" t="str">
        <f t="shared" si="95"/>
        <v>1.12.6.1</v>
      </c>
      <c r="H251" s="520" t="str">
        <f>LEFT(H250,SEARCH(" ",H250)-1)</f>
        <v>CAIXA</v>
      </c>
      <c r="I251" s="351"/>
      <c r="J251" s="310">
        <v>1</v>
      </c>
      <c r="K251" s="310">
        <v>1</v>
      </c>
      <c r="L251" s="310"/>
      <c r="M251" s="310"/>
      <c r="N251" s="310"/>
      <c r="O251" s="310"/>
      <c r="P251" s="310"/>
      <c r="Q251" s="347">
        <f>IF(SUM(K251:L251)=0,1,IF(L251&lt;&gt;0,SUM(K251:L251)/2,K251))*IF(SUM(M251:N251)=0,1,IF(N251&lt;&gt;0,SUM(M251:N251)/2,M251))*IF(SUM(O251:P251)=0,1,IF(P251&lt;&gt;0,SUM(O251:P251)/2,O251))</f>
        <v>1</v>
      </c>
      <c r="R251" s="347">
        <f>ROUND(J251*Q251,2)</f>
        <v>1</v>
      </c>
      <c r="S251" s="310"/>
      <c r="T251" s="474"/>
      <c r="U251" s="35"/>
      <c r="X251" s="268"/>
    </row>
    <row r="252" spans="2:24" ht="60">
      <c r="B252" s="267" t="str">
        <f t="shared" si="106"/>
        <v>1.12.7</v>
      </c>
      <c r="C252" s="290" t="s">
        <v>101</v>
      </c>
      <c r="D252" s="290">
        <v>91941</v>
      </c>
      <c r="E252" s="84" t="s">
        <v>88</v>
      </c>
      <c r="F252" s="84" t="s">
        <v>4004</v>
      </c>
      <c r="G252" s="478" t="str">
        <f t="shared" si="95"/>
        <v>1.12.7</v>
      </c>
      <c r="H252" s="519" t="str">
        <f>IF(C252="GIDUR JP",VLOOKUP(D252,GIDUR!A:D,2,FALSE),IF(C252="DER PB",VLOOKUP('M.Cálc.Quant.'!D252,DER!A:D,2,FALSE),IF(C252="COMPOSIÇÃO",VLOOKUP(D252,Composição!B:J,2,FALSE),IF(E252="COMPOSIÇÃO",VLOOKUP(D252,'Sinapi_Comp-06.2023'!G:H,2,FALSE),VLOOKUP(D252,'Sinapi_Insum-06.2023'!A:B,2,FALSE)))))</f>
        <v>CAIXA RETANGULAR 4" X 2" BAIXA (0,30 M DO PISO), PVC, INSTALADA EM PAREDE - FORNECIMENTO E INSTALAÇÃO. AF_03/2023</v>
      </c>
      <c r="I252" s="479"/>
      <c r="J252" s="398"/>
      <c r="K252" s="398"/>
      <c r="L252" s="398"/>
      <c r="M252" s="398"/>
      <c r="N252" s="398"/>
      <c r="O252" s="398"/>
      <c r="P252" s="398"/>
      <c r="Q252" s="398"/>
      <c r="R252" s="398"/>
      <c r="S252" s="476">
        <f>SUM(R253)</f>
        <v>2</v>
      </c>
      <c r="T252" s="477" t="str">
        <f>IF(C252="GIDUR JP",VLOOKUP(D252,GIDUR!A:D,3,FALSE),IF(C252="DER PB",VLOOKUP('M.Cálc.Quant.'!D252,DER!A:D,3,FALSE),IF(C252="COMPOSIÇÃO",VLOOKUP(D252,Composição!B:J,6,FALSE),IF(E252="COMPOSIÇÃO",VLOOKUP(D252,'Sinapi_Comp-06.2023'!G:I,3,FALSE),VLOOKUP(D252,'Sinapi_Insum-06.2023'!A:C,3,FALSE)))))</f>
        <v>UN</v>
      </c>
      <c r="U252" s="35"/>
      <c r="V252" s="267">
        <v>120</v>
      </c>
      <c r="X252" s="268"/>
    </row>
    <row r="253" spans="2:24">
      <c r="B253" s="267" t="str">
        <f t="shared" si="106"/>
        <v>1.12.7.1</v>
      </c>
      <c r="F253" s="507" t="str">
        <f>CONCATENATE(F252,".1")</f>
        <v>1.12.7.1</v>
      </c>
      <c r="G253" s="473" t="str">
        <f t="shared" si="95"/>
        <v>1.12.7.1</v>
      </c>
      <c r="H253" s="520" t="str">
        <f>LEFT(H252,SEARCH(" ",H252)-1)</f>
        <v>CAIXA</v>
      </c>
      <c r="I253" s="351"/>
      <c r="J253" s="310">
        <v>1</v>
      </c>
      <c r="K253" s="310">
        <v>2</v>
      </c>
      <c r="L253" s="310"/>
      <c r="M253" s="310"/>
      <c r="N253" s="310"/>
      <c r="O253" s="310"/>
      <c r="P253" s="310"/>
      <c r="Q253" s="347">
        <f>IF(SUM(K253:L253)=0,1,IF(L253&lt;&gt;0,SUM(K253:L253)/2,K253))*IF(SUM(M253:N253)=0,1,IF(N253&lt;&gt;0,SUM(M253:N253)/2,M253))*IF(SUM(O253:P253)=0,1,IF(P253&lt;&gt;0,SUM(O253:P253)/2,O253))</f>
        <v>2</v>
      </c>
      <c r="R253" s="347">
        <f>ROUND(J253*Q253,2)</f>
        <v>2</v>
      </c>
      <c r="S253" s="310"/>
      <c r="T253" s="474"/>
      <c r="U253" s="35"/>
      <c r="X253" s="268"/>
    </row>
    <row r="254" spans="2:24">
      <c r="B254" s="267" t="str">
        <f t="shared" si="106"/>
        <v>1.13</v>
      </c>
      <c r="F254" s="509" t="s">
        <v>4005</v>
      </c>
      <c r="G254" s="291" t="str">
        <f t="shared" si="95"/>
        <v>1.13</v>
      </c>
      <c r="H254" s="511" t="s">
        <v>4092</v>
      </c>
      <c r="I254" s="292"/>
      <c r="J254" s="353"/>
      <c r="K254" s="292"/>
      <c r="L254" s="292"/>
      <c r="M254" s="292"/>
      <c r="N254" s="292"/>
      <c r="O254" s="292"/>
      <c r="P254" s="292"/>
      <c r="Q254" s="292"/>
      <c r="R254" s="292"/>
      <c r="S254" s="292"/>
      <c r="T254" s="293"/>
      <c r="U254" s="35"/>
      <c r="X254" s="268"/>
    </row>
    <row r="255" spans="2:24" ht="60">
      <c r="B255" s="267" t="str">
        <f t="shared" si="106"/>
        <v>1.13.1</v>
      </c>
      <c r="C255" s="290" t="s">
        <v>101</v>
      </c>
      <c r="D255" s="290">
        <v>91924</v>
      </c>
      <c r="E255" s="84" t="s">
        <v>88</v>
      </c>
      <c r="F255" s="84" t="s">
        <v>4006</v>
      </c>
      <c r="G255" s="478" t="str">
        <f t="shared" ref="G255:G336" si="117">F255</f>
        <v>1.13.1</v>
      </c>
      <c r="H255" s="519" t="str">
        <f>IF(C255="GIDUR JP",VLOOKUP(D255,GIDUR!A:D,2,FALSE),IF(C255="DER PB",VLOOKUP('M.Cálc.Quant.'!D255,DER!A:D,2,FALSE),IF(C255="COMPOSIÇÃO",VLOOKUP(D255,Composição!B:J,2,FALSE),IF(E255="COMPOSIÇÃO",VLOOKUP(D255,'Sinapi_Comp-06.2023'!G:H,2,FALSE),VLOOKUP(D255,'Sinapi_Insum-06.2023'!A:B,2,FALSE)))))</f>
        <v>CABO DE COBRE FLEXÍVEL ISOLADO, 1,5 MM², ANTI-CHAMA 450/750 V, PARA CIRCUITOS TERMINAIS - FORNECIMENTO E INSTALAÇÃO. AF_03/2023</v>
      </c>
      <c r="I255" s="479"/>
      <c r="J255" s="398"/>
      <c r="K255" s="398"/>
      <c r="L255" s="398"/>
      <c r="M255" s="398"/>
      <c r="N255" s="398"/>
      <c r="O255" s="398"/>
      <c r="P255" s="398"/>
      <c r="Q255" s="398"/>
      <c r="R255" s="398"/>
      <c r="S255" s="480">
        <f>SUM(R256:R259)</f>
        <v>40.71</v>
      </c>
      <c r="T255" s="477" t="str">
        <f>IF(C255="GIDUR JP",VLOOKUP(D255,GIDUR!A:D,3,FALSE),IF(C255="DER PB",VLOOKUP('M.Cálc.Quant.'!D255,DER!A:D,3,FALSE),IF(C255="COMPOSIÇÃO",VLOOKUP(D255,Composição!B:J,6,FALSE),IF(E255="COMPOSIÇÃO",VLOOKUP(D255,'Sinapi_Comp-06.2023'!G:I,3,FALSE),VLOOKUP(D255,'Sinapi_Insum-06.2023'!A:C,3,FALSE)))))</f>
        <v>M</v>
      </c>
      <c r="U255" s="35"/>
      <c r="V255" s="267">
        <v>22</v>
      </c>
      <c r="X255" s="268"/>
    </row>
    <row r="256" spans="2:24">
      <c r="B256" s="267" t="str">
        <f t="shared" ref="B256" si="118">G256</f>
        <v>1.13.1.1</v>
      </c>
      <c r="F256" s="507" t="str">
        <f>CONCATENATE(F255,".1")</f>
        <v>1.13.1.1</v>
      </c>
      <c r="G256" s="473" t="str">
        <f t="shared" ref="G256" si="119">F256</f>
        <v>1.13.1.1</v>
      </c>
      <c r="H256" s="520" t="s">
        <v>4115</v>
      </c>
      <c r="I256" s="351"/>
      <c r="J256" s="310">
        <v>1</v>
      </c>
      <c r="K256" s="310">
        <v>5.73</v>
      </c>
      <c r="L256" s="310"/>
      <c r="M256" s="310"/>
      <c r="N256" s="310"/>
      <c r="O256" s="310"/>
      <c r="P256" s="310"/>
      <c r="Q256" s="347">
        <f>IF(SUM(K256:L256)=0,1,IF(L256&lt;&gt;0,SUM(K256:L256)/2,K256))*IF(SUM(M256:N256)=0,1,IF(N256&lt;&gt;0,SUM(M256:N256)/2,M256))*IF(SUM(O256:P256)=0,1,IF(P256&lt;&gt;0,SUM(O256:P256)/2,O256))</f>
        <v>5.73</v>
      </c>
      <c r="R256" s="347">
        <f>ROUND(J256*Q256,2)</f>
        <v>5.73</v>
      </c>
      <c r="S256" s="310"/>
      <c r="T256" s="474"/>
      <c r="U256" s="35"/>
      <c r="V256" s="267"/>
      <c r="X256" s="268"/>
    </row>
    <row r="257" spans="2:24">
      <c r="B257" s="267" t="str">
        <f t="shared" ref="B257" si="120">G257</f>
        <v>1.13.1.2</v>
      </c>
      <c r="F257" s="507" t="str">
        <f>CONCATENATE(F255,".2")</f>
        <v>1.13.1.2</v>
      </c>
      <c r="G257" s="473" t="str">
        <f t="shared" ref="G257" si="121">F257</f>
        <v>1.13.1.2</v>
      </c>
      <c r="H257" s="520" t="s">
        <v>4116</v>
      </c>
      <c r="I257" s="351"/>
      <c r="J257" s="310">
        <v>1</v>
      </c>
      <c r="K257" s="310">
        <v>10.37</v>
      </c>
      <c r="L257" s="310"/>
      <c r="M257" s="310"/>
      <c r="N257" s="310"/>
      <c r="O257" s="310"/>
      <c r="P257" s="310"/>
      <c r="Q257" s="347">
        <f>IF(SUM(K257:L257)=0,1,IF(L257&lt;&gt;0,SUM(K257:L257)/2,K257))*IF(SUM(M257:N257)=0,1,IF(N257&lt;&gt;0,SUM(M257:N257)/2,M257))*IF(SUM(O257:P257)=0,1,IF(P257&lt;&gt;0,SUM(O257:P257)/2,O257))</f>
        <v>10.37</v>
      </c>
      <c r="R257" s="347">
        <f>ROUND(J257*Q257,2)</f>
        <v>10.37</v>
      </c>
      <c r="S257" s="310"/>
      <c r="T257" s="474"/>
      <c r="U257" s="35"/>
      <c r="V257" s="267"/>
      <c r="X257" s="268"/>
    </row>
    <row r="258" spans="2:24">
      <c r="B258" s="267" t="str">
        <f t="shared" ref="B258:B259" si="122">G258</f>
        <v>1.13.1.3</v>
      </c>
      <c r="F258" s="507" t="str">
        <f>CONCATENATE(F255,".3")</f>
        <v>1.13.1.3</v>
      </c>
      <c r="G258" s="473" t="str">
        <f t="shared" ref="G258:G259" si="123">F258</f>
        <v>1.13.1.3</v>
      </c>
      <c r="H258" s="520" t="s">
        <v>4117</v>
      </c>
      <c r="I258" s="351"/>
      <c r="J258" s="310">
        <v>1</v>
      </c>
      <c r="K258" s="310">
        <v>16.91</v>
      </c>
      <c r="L258" s="310"/>
      <c r="M258" s="310"/>
      <c r="N258" s="310"/>
      <c r="O258" s="310"/>
      <c r="P258" s="310"/>
      <c r="Q258" s="347">
        <f>IF(SUM(K258:L258)=0,1,IF(L258&lt;&gt;0,SUM(K258:L258)/2,K258))*IF(SUM(M258:N258)=0,1,IF(N258&lt;&gt;0,SUM(M258:N258)/2,M258))*IF(SUM(O258:P258)=0,1,IF(P258&lt;&gt;0,SUM(O258:P258)/2,O258))</f>
        <v>16.91</v>
      </c>
      <c r="R258" s="347">
        <f>ROUND(J258*Q258,2)</f>
        <v>16.91</v>
      </c>
      <c r="S258" s="310"/>
      <c r="T258" s="474"/>
      <c r="U258" s="35"/>
      <c r="V258" s="267"/>
      <c r="X258" s="268"/>
    </row>
    <row r="259" spans="2:24">
      <c r="B259" s="267" t="str">
        <f t="shared" si="122"/>
        <v>1.13.1.4</v>
      </c>
      <c r="F259" s="507" t="str">
        <f>CONCATENATE(F255,".4")</f>
        <v>1.13.1.4</v>
      </c>
      <c r="G259" s="473" t="str">
        <f t="shared" si="123"/>
        <v>1.13.1.4</v>
      </c>
      <c r="H259" s="520" t="s">
        <v>4118</v>
      </c>
      <c r="I259" s="351"/>
      <c r="J259" s="310">
        <v>1</v>
      </c>
      <c r="K259" s="310">
        <v>7.7</v>
      </c>
      <c r="L259" s="310"/>
      <c r="M259" s="310"/>
      <c r="N259" s="310"/>
      <c r="O259" s="310"/>
      <c r="P259" s="310"/>
      <c r="Q259" s="347">
        <f>IF(SUM(K259:L259)=0,1,IF(L259&lt;&gt;0,SUM(K259:L259)/2,K259))*IF(SUM(M259:N259)=0,1,IF(N259&lt;&gt;0,SUM(M259:N259)/2,M259))*IF(SUM(O259:P259)=0,1,IF(P259&lt;&gt;0,SUM(O259:P259)/2,O259))</f>
        <v>7.7</v>
      </c>
      <c r="R259" s="347">
        <f>ROUND(J259*Q259,2)</f>
        <v>7.7</v>
      </c>
      <c r="S259" s="310"/>
      <c r="T259" s="474"/>
      <c r="U259" s="35"/>
      <c r="V259" s="267"/>
      <c r="X259" s="268"/>
    </row>
    <row r="260" spans="2:24" ht="60">
      <c r="B260" s="267" t="str">
        <f t="shared" si="106"/>
        <v>1.13.2</v>
      </c>
      <c r="C260" s="290" t="s">
        <v>101</v>
      </c>
      <c r="D260" s="290">
        <v>91926</v>
      </c>
      <c r="E260" s="290" t="s">
        <v>88</v>
      </c>
      <c r="F260" s="84" t="s">
        <v>4007</v>
      </c>
      <c r="G260" s="478" t="str">
        <f t="shared" si="117"/>
        <v>1.13.2</v>
      </c>
      <c r="H260" s="519" t="str">
        <f>IF(C260="GIDUR JP",VLOOKUP(D260,GIDUR!A:D,2,FALSE),IF(C260="DER PB",VLOOKUP('M.Cálc.Quant.'!D260,DER!A:D,2,FALSE),IF(C260="COMPOSIÇÃO",VLOOKUP(D260,Composição!B:J,2,FALSE),IF(E260="COMPOSIÇÃO",VLOOKUP(D260,'Sinapi_Comp-06.2023'!G:H,2,FALSE),VLOOKUP(D260,'Sinapi_Insum-06.2023'!A:B,2,FALSE)))))</f>
        <v>CABO DE COBRE FLEXÍVEL ISOLADO, 2,5 MM², ANTI-CHAMA 450/750 V, PARA CIRCUITOS TERMINAIS - FORNECIMENTO E INSTALAÇÃO. AF_03/2023</v>
      </c>
      <c r="I260" s="479"/>
      <c r="J260" s="398"/>
      <c r="K260" s="398"/>
      <c r="L260" s="398"/>
      <c r="M260" s="398"/>
      <c r="N260" s="398"/>
      <c r="O260" s="398"/>
      <c r="P260" s="398"/>
      <c r="Q260" s="398"/>
      <c r="R260" s="398"/>
      <c r="S260" s="480">
        <f>SUM(R261:R263)</f>
        <v>666.97</v>
      </c>
      <c r="T260" s="477" t="str">
        <f>IF(C260="GIDUR JP",VLOOKUP(D260,GIDUR!A:D,3,FALSE),IF(C260="DER PB",VLOOKUP('M.Cálc.Quant.'!D260,DER!A:D,3,FALSE),IF(C260="COMPOSIÇÃO",VLOOKUP(D260,Composição!B:J,6,FALSE),IF(E260="COMPOSIÇÃO",VLOOKUP(D260,'Sinapi_Comp-06.2023'!G:I,3,FALSE),VLOOKUP(D260,'Sinapi_Insum-06.2023'!A:C,3,FALSE)))))</f>
        <v>M</v>
      </c>
      <c r="U260" s="35"/>
      <c r="V260" s="267">
        <v>126.8</v>
      </c>
      <c r="X260" s="268"/>
    </row>
    <row r="261" spans="2:24" ht="18" customHeight="1">
      <c r="B261" s="267" t="str">
        <f t="shared" si="106"/>
        <v>1.13.2.1</v>
      </c>
      <c r="F261" s="507" t="str">
        <f>CONCATENATE(F260,".1")</f>
        <v>1.13.2.1</v>
      </c>
      <c r="G261" s="473" t="str">
        <f t="shared" si="117"/>
        <v>1.13.2.1</v>
      </c>
      <c r="H261" s="520" t="s">
        <v>4115</v>
      </c>
      <c r="I261" s="351"/>
      <c r="J261" s="310">
        <v>1</v>
      </c>
      <c r="K261" s="310">
        <v>236.22</v>
      </c>
      <c r="L261" s="310"/>
      <c r="M261" s="310"/>
      <c r="N261" s="310"/>
      <c r="O261" s="310"/>
      <c r="P261" s="310"/>
      <c r="Q261" s="347">
        <f>IF(SUM(K261:L261)=0,1,IF(L261&lt;&gt;0,SUM(K261:L261)/2,K261))*IF(SUM(M261:N261)=0,1,IF(N261&lt;&gt;0,SUM(M261:N261)/2,M261))*IF(SUM(O261:P261)=0,1,IF(P261&lt;&gt;0,SUM(O261:P261)/2,O261))</f>
        <v>236.22</v>
      </c>
      <c r="R261" s="347">
        <f>ROUND(J261*Q261,2)</f>
        <v>236.22</v>
      </c>
      <c r="S261" s="310"/>
      <c r="T261" s="474"/>
      <c r="U261" s="35"/>
      <c r="X261" s="268"/>
    </row>
    <row r="262" spans="2:24">
      <c r="B262" s="267" t="str">
        <f t="shared" si="106"/>
        <v>1.13.2.2</v>
      </c>
      <c r="F262" s="507" t="str">
        <f>CONCATENATE(F260,".2")</f>
        <v>1.13.2.2</v>
      </c>
      <c r="G262" s="473" t="str">
        <f t="shared" si="117"/>
        <v>1.13.2.2</v>
      </c>
      <c r="H262" s="520" t="s">
        <v>4116</v>
      </c>
      <c r="I262" s="351"/>
      <c r="J262" s="310">
        <v>1</v>
      </c>
      <c r="K262" s="310">
        <v>236.22</v>
      </c>
      <c r="L262" s="310"/>
      <c r="M262" s="310"/>
      <c r="N262" s="310"/>
      <c r="O262" s="310"/>
      <c r="P262" s="310"/>
      <c r="Q262" s="347">
        <f>IF(SUM(K262:L262)=0,1,IF(L262&lt;&gt;0,SUM(K262:L262)/2,K262))*IF(SUM(M262:N262)=0,1,IF(N262&lt;&gt;0,SUM(M262:N262)/2,M262))*IF(SUM(O262:P262)=0,1,IF(P262&lt;&gt;0,SUM(O262:P262)/2,O262))</f>
        <v>236.22</v>
      </c>
      <c r="R262" s="347">
        <f>ROUND(J262*Q262,2)</f>
        <v>236.22</v>
      </c>
      <c r="S262" s="310"/>
      <c r="T262" s="474"/>
      <c r="U262" s="35"/>
      <c r="X262" s="268"/>
    </row>
    <row r="263" spans="2:24">
      <c r="B263" s="267" t="str">
        <f t="shared" si="106"/>
        <v>1.13.2.3</v>
      </c>
      <c r="F263" s="507" t="str">
        <f>CONCATENATE(F260,".3")</f>
        <v>1.13.2.3</v>
      </c>
      <c r="G263" s="473" t="str">
        <f t="shared" si="117"/>
        <v>1.13.2.3</v>
      </c>
      <c r="H263" s="520" t="s">
        <v>4118</v>
      </c>
      <c r="I263" s="351"/>
      <c r="J263" s="310">
        <v>1</v>
      </c>
      <c r="K263" s="310">
        <v>194.53</v>
      </c>
      <c r="L263" s="310"/>
      <c r="M263" s="310"/>
      <c r="N263" s="310"/>
      <c r="O263" s="310"/>
      <c r="P263" s="310"/>
      <c r="Q263" s="347">
        <f>IF(SUM(K263:L263)=0,1,IF(L263&lt;&gt;0,SUM(K263:L263)/2,K263))*IF(SUM(M263:N263)=0,1,IF(N263&lt;&gt;0,SUM(M263:N263)/2,M263))*IF(SUM(O263:P263)=0,1,IF(P263&lt;&gt;0,SUM(O263:P263)/2,O263))</f>
        <v>194.53</v>
      </c>
      <c r="R263" s="347">
        <f>ROUND(J263*Q263,2)</f>
        <v>194.53</v>
      </c>
      <c r="S263" s="310"/>
      <c r="T263" s="474"/>
      <c r="U263" s="35"/>
      <c r="X263" s="268"/>
    </row>
    <row r="264" spans="2:24">
      <c r="B264" s="267" t="str">
        <f t="shared" ref="B264" si="124">G264</f>
        <v>1.14</v>
      </c>
      <c r="F264" s="509" t="s">
        <v>4008</v>
      </c>
      <c r="G264" s="291" t="str">
        <f t="shared" si="117"/>
        <v>1.14</v>
      </c>
      <c r="H264" s="511" t="s">
        <v>4093</v>
      </c>
      <c r="I264" s="292"/>
      <c r="J264" s="353"/>
      <c r="K264" s="292"/>
      <c r="L264" s="292"/>
      <c r="M264" s="292"/>
      <c r="N264" s="292"/>
      <c r="O264" s="292"/>
      <c r="P264" s="292"/>
      <c r="Q264" s="292"/>
      <c r="R264" s="292"/>
      <c r="S264" s="292"/>
      <c r="T264" s="293"/>
      <c r="U264" s="35"/>
      <c r="X264" s="268"/>
    </row>
    <row r="265" spans="2:24" ht="60">
      <c r="B265" s="267" t="str">
        <f t="shared" si="106"/>
        <v>1.14.1</v>
      </c>
      <c r="C265" s="290" t="s">
        <v>101</v>
      </c>
      <c r="D265" s="290">
        <v>91992</v>
      </c>
      <c r="E265" s="290" t="s">
        <v>88</v>
      </c>
      <c r="F265" s="84" t="s">
        <v>4009</v>
      </c>
      <c r="G265" s="478" t="str">
        <f t="shared" si="117"/>
        <v>1.14.1</v>
      </c>
      <c r="H265" s="519" t="str">
        <f>IF(C265="GIDUR JP",VLOOKUP(D265,GIDUR!A:D,2,FALSE),IF(C265="DER PB",VLOOKUP('M.Cálc.Quant.'!D265,DER!A:D,2,FALSE),IF(C265="COMPOSIÇÃO",VLOOKUP(D265,Composição!B:J,2,FALSE),IF(E265="COMPOSIÇÃO",VLOOKUP(D265,'Sinapi_Comp-06.2023'!G:H,2,FALSE),VLOOKUP(D265,'Sinapi_Insum-06.2023'!A:B,2,FALSE)))))</f>
        <v>TOMADA ALTA DE EMBUTIR (1 MÓDULO), 2P+T 10 A, INCLUINDO SUPORTE E PLACA - FORNECIMENTO E INSTALAÇÃO. AF_03/2023</v>
      </c>
      <c r="I265" s="479"/>
      <c r="J265" s="398"/>
      <c r="K265" s="398"/>
      <c r="L265" s="398"/>
      <c r="M265" s="398"/>
      <c r="N265" s="398"/>
      <c r="O265" s="398"/>
      <c r="P265" s="398"/>
      <c r="Q265" s="398"/>
      <c r="R265" s="398"/>
      <c r="S265" s="476">
        <f>SUM(R266)</f>
        <v>2</v>
      </c>
      <c r="T265" s="477" t="str">
        <f>IF(C265="GIDUR JP",VLOOKUP(D265,GIDUR!A:D,3,FALSE),IF(C265="DER PB",VLOOKUP('M.Cálc.Quant.'!D265,DER!A:D,3,FALSE),IF(C265="COMPOSIÇÃO",VLOOKUP(D265,Composição!B:J,6,FALSE),IF(E265="COMPOSIÇÃO",VLOOKUP(D265,'Sinapi_Comp-06.2023'!G:I,3,FALSE),VLOOKUP(D265,'Sinapi_Insum-06.2023'!A:C,3,FALSE)))))</f>
        <v>UN</v>
      </c>
      <c r="U265" s="35"/>
      <c r="V265" s="267">
        <v>28.5</v>
      </c>
      <c r="X265" s="268"/>
    </row>
    <row r="266" spans="2:24">
      <c r="B266" s="267" t="str">
        <f t="shared" si="106"/>
        <v>1.14.1.1</v>
      </c>
      <c r="F266" s="507" t="str">
        <f>CONCATENATE(F265,".1")</f>
        <v>1.14.1.1</v>
      </c>
      <c r="G266" s="473" t="str">
        <f t="shared" si="117"/>
        <v>1.14.1.1</v>
      </c>
      <c r="H266" s="520" t="str">
        <f>LEFT(H265,SEARCH(" ",H265)-1)</f>
        <v>TOMADA</v>
      </c>
      <c r="I266" s="351"/>
      <c r="J266" s="310">
        <v>1</v>
      </c>
      <c r="K266" s="310">
        <v>2</v>
      </c>
      <c r="L266" s="310"/>
      <c r="M266" s="310"/>
      <c r="N266" s="310"/>
      <c r="O266" s="310"/>
      <c r="P266" s="310"/>
      <c r="Q266" s="347">
        <f>IF(SUM(K266:L266)=0,1,IF(L266&lt;&gt;0,SUM(K266:L266)/2,K266))*IF(SUM(M266:N266)=0,1,IF(N266&lt;&gt;0,SUM(M266:N266)/2,M266))*IF(SUM(O266:P266)=0,1,IF(P266&lt;&gt;0,SUM(O266:P266)/2,O266))</f>
        <v>2</v>
      </c>
      <c r="R266" s="347">
        <f>ROUND(J266*Q266,2)</f>
        <v>2</v>
      </c>
      <c r="S266" s="310"/>
      <c r="T266" s="474"/>
      <c r="U266" s="35"/>
      <c r="X266" s="268"/>
    </row>
    <row r="267" spans="2:24" ht="60">
      <c r="B267" s="267" t="str">
        <f t="shared" si="106"/>
        <v>1.14.2</v>
      </c>
      <c r="C267" s="290" t="s">
        <v>101</v>
      </c>
      <c r="D267" s="290">
        <v>92000</v>
      </c>
      <c r="E267" s="290" t="s">
        <v>88</v>
      </c>
      <c r="F267" s="84" t="s">
        <v>4010</v>
      </c>
      <c r="G267" s="478" t="str">
        <f t="shared" si="117"/>
        <v>1.14.2</v>
      </c>
      <c r="H267" s="519" t="str">
        <f>IF(C267="GIDUR JP",VLOOKUP(D267,GIDUR!A:D,2,FALSE),IF(C267="DER PB",VLOOKUP('M.Cálc.Quant.'!D267,DER!A:D,2,FALSE),IF(C267="COMPOSIÇÃO",VLOOKUP(D267,Composição!B:J,2,FALSE),IF(E267="COMPOSIÇÃO",VLOOKUP(D267,'Sinapi_Comp-06.2023'!G:H,2,FALSE),VLOOKUP(D267,'Sinapi_Insum-06.2023'!A:B,2,FALSE)))))</f>
        <v>TOMADA BAIXA DE EMBUTIR (1 MÓDULO), 2P+T 10 A, INCLUINDO SUPORTE E PLACA - FORNECIMENTO E INSTALAÇÃO. AF_03/2023</v>
      </c>
      <c r="I267" s="479"/>
      <c r="J267" s="398"/>
      <c r="K267" s="398"/>
      <c r="L267" s="398"/>
      <c r="M267" s="398"/>
      <c r="N267" s="398"/>
      <c r="O267" s="398"/>
      <c r="P267" s="398"/>
      <c r="Q267" s="398"/>
      <c r="R267" s="398"/>
      <c r="S267" s="476">
        <f>SUM(R268)</f>
        <v>2</v>
      </c>
      <c r="T267" s="477" t="str">
        <f>IF(C267="GIDUR JP",VLOOKUP(D267,GIDUR!A:D,3,FALSE),IF(C267="DER PB",VLOOKUP('M.Cálc.Quant.'!D267,DER!A:D,3,FALSE),IF(C267="COMPOSIÇÃO",VLOOKUP(D267,Composição!B:J,6,FALSE),IF(E267="COMPOSIÇÃO",VLOOKUP(D267,'Sinapi_Comp-06.2023'!G:I,3,FALSE),VLOOKUP(D267,'Sinapi_Insum-06.2023'!A:C,3,FALSE)))))</f>
        <v>UN</v>
      </c>
      <c r="U267" s="35"/>
      <c r="V267" s="267">
        <v>126</v>
      </c>
      <c r="X267" s="268"/>
    </row>
    <row r="268" spans="2:24">
      <c r="B268" s="267" t="str">
        <f t="shared" si="106"/>
        <v>1.14.2.1</v>
      </c>
      <c r="F268" s="507" t="str">
        <f>CONCATENATE(F267,".1")</f>
        <v>1.14.2.1</v>
      </c>
      <c r="G268" s="473" t="str">
        <f t="shared" si="117"/>
        <v>1.14.2.1</v>
      </c>
      <c r="H268" s="520" t="str">
        <f>LEFT(H267,SEARCH(" ",H267)-1)</f>
        <v>TOMADA</v>
      </c>
      <c r="I268" s="351"/>
      <c r="J268" s="310">
        <v>1</v>
      </c>
      <c r="K268" s="310">
        <v>2</v>
      </c>
      <c r="L268" s="310"/>
      <c r="M268" s="310"/>
      <c r="N268" s="310"/>
      <c r="O268" s="310"/>
      <c r="P268" s="310"/>
      <c r="Q268" s="347">
        <f>IF(SUM(K268:L268)=0,1,IF(L268&lt;&gt;0,SUM(K268:L268)/2,K268))*IF(SUM(M268:N268)=0,1,IF(N268&lt;&gt;0,SUM(M268:N268)/2,M268))*IF(SUM(O268:P268)=0,1,IF(P268&lt;&gt;0,SUM(O268:P268)/2,O268))</f>
        <v>2</v>
      </c>
      <c r="R268" s="347">
        <f>ROUND(J268*Q268,2)</f>
        <v>2</v>
      </c>
      <c r="S268" s="310"/>
      <c r="T268" s="474"/>
      <c r="U268" s="35"/>
      <c r="X268" s="268"/>
    </row>
    <row r="269" spans="2:24" ht="60">
      <c r="B269" s="267" t="str">
        <f t="shared" si="106"/>
        <v>1.14.3</v>
      </c>
      <c r="C269" s="290" t="s">
        <v>101</v>
      </c>
      <c r="D269" s="290">
        <v>91966</v>
      </c>
      <c r="E269" s="290" t="s">
        <v>88</v>
      </c>
      <c r="F269" s="84" t="s">
        <v>4022</v>
      </c>
      <c r="G269" s="478" t="str">
        <f t="shared" si="117"/>
        <v>1.14.3</v>
      </c>
      <c r="H269" s="519" t="str">
        <f>IF(C269="GIDUR JP",VLOOKUP(D269,GIDUR!A:D,2,FALSE),IF(C269="DER PB",VLOOKUP('M.Cálc.Quant.'!D269,DER!A:D,2,FALSE),IF(C269="COMPOSIÇÃO",VLOOKUP(D269,Composição!B:J,2,FALSE),IF(E269="COMPOSIÇÃO",VLOOKUP(D269,'Sinapi_Comp-06.2023'!G:H,2,FALSE),VLOOKUP(D269,'Sinapi_Insum-06.2023'!A:B,2,FALSE)))))</f>
        <v>INTERRUPTOR SIMPLES (3 MÓDULOS), 10A/250V, SEM SUPORTE E SEM PLACA - FORNECIMENTO E INSTALAÇÃO. AF_03/2023</v>
      </c>
      <c r="I269" s="479"/>
      <c r="J269" s="398"/>
      <c r="K269" s="398"/>
      <c r="L269" s="398"/>
      <c r="M269" s="398"/>
      <c r="N269" s="398"/>
      <c r="O269" s="398"/>
      <c r="P269" s="398"/>
      <c r="Q269" s="398"/>
      <c r="R269" s="398"/>
      <c r="S269" s="476">
        <f>SUM(R270)</f>
        <v>1</v>
      </c>
      <c r="T269" s="477" t="str">
        <f>IF(C269="GIDUR JP",VLOOKUP(D269,GIDUR!A:D,3,FALSE),IF(C269="DER PB",VLOOKUP('M.Cálc.Quant.'!D269,DER!A:D,3,FALSE),IF(C269="COMPOSIÇÃO",VLOOKUP(D269,Composição!B:J,6,FALSE),IF(E269="COMPOSIÇÃO",VLOOKUP(D269,'Sinapi_Comp-06.2023'!G:I,3,FALSE),VLOOKUP(D269,'Sinapi_Insum-06.2023'!A:C,3,FALSE)))))</f>
        <v>UN</v>
      </c>
      <c r="U269" s="35"/>
      <c r="V269" s="267">
        <v>22.9</v>
      </c>
      <c r="X269" s="268"/>
    </row>
    <row r="270" spans="2:24">
      <c r="B270" s="267" t="str">
        <f t="shared" si="106"/>
        <v>1.14.3.1</v>
      </c>
      <c r="F270" s="507" t="str">
        <f>CONCATENATE(F269,".1")</f>
        <v>1.14.3.1</v>
      </c>
      <c r="G270" s="473" t="str">
        <f t="shared" si="117"/>
        <v>1.14.3.1</v>
      </c>
      <c r="H270" s="520" t="str">
        <f>LEFT(H269,SEARCH(" ",H269)-1)</f>
        <v>INTERRUPTOR</v>
      </c>
      <c r="I270" s="351"/>
      <c r="J270" s="310">
        <v>1</v>
      </c>
      <c r="K270" s="310">
        <v>1</v>
      </c>
      <c r="L270" s="310"/>
      <c r="M270" s="310"/>
      <c r="N270" s="310"/>
      <c r="O270" s="310"/>
      <c r="P270" s="310"/>
      <c r="Q270" s="347">
        <f>IF(SUM(K270:L270)=0,1,IF(L270&lt;&gt;0,SUM(K270:L270)/2,K270))*IF(SUM(M270:N270)=0,1,IF(N270&lt;&gt;0,SUM(M270:N270)/2,M270))*IF(SUM(O270:P270)=0,1,IF(P270&lt;&gt;0,SUM(O270:P270)/2,O270))</f>
        <v>1</v>
      </c>
      <c r="R270" s="347">
        <f>ROUND(J270*Q270,2)</f>
        <v>1</v>
      </c>
      <c r="S270" s="310"/>
      <c r="T270" s="474"/>
      <c r="U270" s="35"/>
      <c r="X270" s="268"/>
    </row>
    <row r="271" spans="2:24" ht="60">
      <c r="B271" s="267" t="str">
        <f t="shared" si="106"/>
        <v>1.14.4</v>
      </c>
      <c r="C271" s="290" t="s">
        <v>101</v>
      </c>
      <c r="D271" s="290">
        <v>103782</v>
      </c>
      <c r="E271" s="290" t="s">
        <v>88</v>
      </c>
      <c r="F271" s="84" t="s">
        <v>4023</v>
      </c>
      <c r="G271" s="478" t="str">
        <f t="shared" si="117"/>
        <v>1.14.4</v>
      </c>
      <c r="H271" s="519" t="str">
        <f>IF(C271="GIDUR JP",VLOOKUP(D271,GIDUR!A:D,2,FALSE),IF(C271="DER PB",VLOOKUP('M.Cálc.Quant.'!D271,DER!A:D,2,FALSE),IF(C271="COMPOSIÇÃO",VLOOKUP(D271,Composição!B:J,2,FALSE),IF(E271="COMPOSIÇÃO",VLOOKUP(D271,'Sinapi_Comp-06.2023'!G:H,2,FALSE),VLOOKUP(D271,'Sinapi_Insum-06.2023'!A:B,2,FALSE)))))</f>
        <v>LUMINÁRIA TIPO PLAFON CIRCULAR, DE SOBREPOR, COM LED DE 12/13 W - FORNECIMENTO E INSTALAÇÃO. AF_09/2024</v>
      </c>
      <c r="I271" s="479"/>
      <c r="J271" s="398"/>
      <c r="K271" s="398"/>
      <c r="L271" s="398"/>
      <c r="M271" s="398"/>
      <c r="N271" s="398"/>
      <c r="O271" s="398"/>
      <c r="P271" s="398"/>
      <c r="Q271" s="398"/>
      <c r="R271" s="398"/>
      <c r="S271" s="476">
        <f>SUM(R272)</f>
        <v>3</v>
      </c>
      <c r="T271" s="477" t="str">
        <f>IF(C271="GIDUR JP",VLOOKUP(D271,GIDUR!A:D,3,FALSE),IF(C271="DER PB",VLOOKUP('M.Cálc.Quant.'!D271,DER!A:D,3,FALSE),IF(C271="COMPOSIÇÃO",VLOOKUP(D271,Composição!B:J,6,FALSE),IF(E271="COMPOSIÇÃO",VLOOKUP(D271,'Sinapi_Comp-06.2023'!G:I,3,FALSE),VLOOKUP(D271,'Sinapi_Insum-06.2023'!A:C,3,FALSE)))))</f>
        <v>UN</v>
      </c>
      <c r="U271" s="35"/>
      <c r="V271" s="267">
        <v>35</v>
      </c>
      <c r="X271" s="268"/>
    </row>
    <row r="272" spans="2:24">
      <c r="B272" s="267" t="str">
        <f t="shared" si="106"/>
        <v>1.14.4.1</v>
      </c>
      <c r="F272" s="507" t="str">
        <f>CONCATENATE(F271,".1")</f>
        <v>1.14.4.1</v>
      </c>
      <c r="G272" s="473" t="str">
        <f t="shared" si="117"/>
        <v>1.14.4.1</v>
      </c>
      <c r="H272" s="520" t="str">
        <f>LEFT(H271,SEARCH(" ",H271)-1)</f>
        <v>LUMINÁRIA</v>
      </c>
      <c r="I272" s="351"/>
      <c r="J272" s="310">
        <v>1</v>
      </c>
      <c r="K272" s="310">
        <v>3</v>
      </c>
      <c r="L272" s="310"/>
      <c r="M272" s="310"/>
      <c r="N272" s="310"/>
      <c r="O272" s="310"/>
      <c r="P272" s="310"/>
      <c r="Q272" s="347">
        <f>IF(SUM(K272:L272)=0,1,IF(L272&lt;&gt;0,SUM(K272:L272)/2,K272))*IF(SUM(M272:N272)=0,1,IF(N272&lt;&gt;0,SUM(M272:N272)/2,M272))*IF(SUM(O272:P272)=0,1,IF(P272&lt;&gt;0,SUM(O272:P272)/2,O272))</f>
        <v>3</v>
      </c>
      <c r="R272" s="347">
        <f>ROUND(J272*Q272,2)</f>
        <v>3</v>
      </c>
      <c r="S272" s="310"/>
      <c r="T272" s="474"/>
      <c r="U272" s="35"/>
      <c r="X272" s="268"/>
    </row>
    <row r="273" spans="2:34" ht="30">
      <c r="B273" s="267" t="str">
        <f t="shared" si="106"/>
        <v>1.14.5</v>
      </c>
      <c r="C273" s="290" t="s">
        <v>101</v>
      </c>
      <c r="D273" s="290">
        <v>39391</v>
      </c>
      <c r="E273" s="84" t="s">
        <v>16695</v>
      </c>
      <c r="F273" s="84" t="s">
        <v>4024</v>
      </c>
      <c r="G273" s="478" t="str">
        <f t="shared" si="117"/>
        <v>1.14.5</v>
      </c>
      <c r="H273" s="519" t="str">
        <f>IF(C273="GIDUR JP",VLOOKUP(D273,GIDUR!A:D,2,FALSE),IF(C273="DER PB",VLOOKUP('M.Cálc.Quant.'!D273,DER!A:D,2,FALSE),IF(C273="COMPOSIÇÃO",VLOOKUP(D273,Composição!B:J,2,FALSE),IF(E273="COMPOSIÇÃO",VLOOKUP(D273,'Sinapi_Comp-06.2023'!G:H,2,FALSE),VLOOKUP(D273,'Sinapi_Insum-06.2023'!A:B,2,FALSE)))))</f>
        <v>LUMINARIA LED REFLETOR RETANGULAR BIVOLT, LUZ BRANCA, 50 W</v>
      </c>
      <c r="I273" s="479"/>
      <c r="J273" s="398"/>
      <c r="K273" s="398"/>
      <c r="L273" s="398"/>
      <c r="M273" s="398"/>
      <c r="N273" s="398"/>
      <c r="O273" s="398"/>
      <c r="P273" s="398"/>
      <c r="Q273" s="398"/>
      <c r="R273" s="398"/>
      <c r="S273" s="476">
        <f>SUM(R274)</f>
        <v>16</v>
      </c>
      <c r="T273" s="611" t="s">
        <v>16696</v>
      </c>
      <c r="U273" s="35"/>
      <c r="V273" s="267">
        <v>7</v>
      </c>
      <c r="X273" s="268"/>
    </row>
    <row r="274" spans="2:34">
      <c r="B274" s="267" t="str">
        <f t="shared" ref="B274:B336" si="125">G274</f>
        <v>1.14.5.1</v>
      </c>
      <c r="F274" s="507" t="str">
        <f>CONCATENATE(F273,".1")</f>
        <v>1.14.5.1</v>
      </c>
      <c r="G274" s="473" t="str">
        <f t="shared" si="117"/>
        <v>1.14.5.1</v>
      </c>
      <c r="H274" s="520" t="str">
        <f>LEFT(H273,SEARCH(" ",H273)-1)</f>
        <v>LUMINARIA</v>
      </c>
      <c r="I274" s="351"/>
      <c r="J274" s="310">
        <v>1</v>
      </c>
      <c r="K274" s="310">
        <v>16</v>
      </c>
      <c r="L274" s="310"/>
      <c r="M274" s="310"/>
      <c r="N274" s="310"/>
      <c r="O274" s="310"/>
      <c r="P274" s="310"/>
      <c r="Q274" s="347">
        <f>IF(SUM(K274:L274)=0,1,IF(L274&lt;&gt;0,SUM(K274:L274)/2,K274))*IF(SUM(M274:N274)=0,1,IF(N274&lt;&gt;0,SUM(M274:N274)/2,M274))*IF(SUM(O274:P274)=0,1,IF(P274&lt;&gt;0,SUM(O274:P274)/2,O274))</f>
        <v>16</v>
      </c>
      <c r="R274" s="347">
        <f>ROUND(J274*Q274,2)</f>
        <v>16</v>
      </c>
      <c r="S274" s="310"/>
      <c r="T274" s="474"/>
      <c r="U274" s="35"/>
      <c r="X274" s="268"/>
    </row>
    <row r="275" spans="2:34" outlineLevel="1">
      <c r="B275" s="267" t="str">
        <f t="shared" si="125"/>
        <v>1.15</v>
      </c>
      <c r="F275" s="509" t="s">
        <v>4011</v>
      </c>
      <c r="G275" s="291" t="str">
        <f t="shared" si="117"/>
        <v>1.15</v>
      </c>
      <c r="H275" s="511" t="s">
        <v>4033</v>
      </c>
      <c r="I275" s="292"/>
      <c r="J275" s="353"/>
      <c r="K275" s="292"/>
      <c r="L275" s="292"/>
      <c r="M275" s="292"/>
      <c r="N275" s="292"/>
      <c r="O275" s="292"/>
      <c r="P275" s="292"/>
      <c r="Q275" s="292"/>
      <c r="R275" s="292"/>
      <c r="S275" s="292"/>
      <c r="T275" s="293"/>
      <c r="U275" s="35"/>
      <c r="V275" s="268"/>
      <c r="W275" s="268"/>
      <c r="X275" s="268"/>
      <c r="Y275" s="268"/>
      <c r="Z275" s="268"/>
      <c r="AA275" s="268"/>
      <c r="AB275" s="268"/>
      <c r="AC275" s="268"/>
      <c r="AD275" s="268"/>
      <c r="AE275" s="268"/>
      <c r="AF275" s="268"/>
      <c r="AG275" s="268"/>
      <c r="AH275" s="268"/>
    </row>
    <row r="276" spans="2:34" ht="105">
      <c r="B276" s="267" t="str">
        <f t="shared" si="125"/>
        <v>1.15.1</v>
      </c>
      <c r="C276" s="290" t="s">
        <v>101</v>
      </c>
      <c r="D276" s="290">
        <v>25398</v>
      </c>
      <c r="E276" s="290" t="s">
        <v>91</v>
      </c>
      <c r="F276" s="84" t="s">
        <v>4142</v>
      </c>
      <c r="G276" s="478" t="str">
        <f t="shared" si="117"/>
        <v>1.15.1</v>
      </c>
      <c r="H276" s="519" t="str">
        <f>IF(C276="GIDUR JP",VLOOKUP(D276,GIDUR!A:D,2,FALSE),IF(C276="DER PB",VLOOKUP('M.Cálc.Quant.'!D276,DER!A:D,2,FALSE),IF(C276="COMPOSIÇÃO",VLOOKUP(D276,Composição!B:J,2,FALSE),IF(E276="COMPOSIÇÃO",VLOOKUP(D276,'Sinapi_Comp-06.2023'!G:H,2,FALSE),VLOOKUP(D276,'Sinapi_Insum-06.2023'!A:B,2,FALSE)))))</f>
        <v>CONJUNTO PARA FUTSAL COM PAR DE TRAVES OFICIAIS DE 3,00 X 2,00 M EM TUBO DE ACO GALVANIZADO 3" COM REQUADROS EM TUBO DE 1", PINTURA EM PRIMER COM TINTA ESMALTE SINTETICO E REDES DE POLIETILENO FIO 4 MM</v>
      </c>
      <c r="I276" s="479"/>
      <c r="J276" s="398"/>
      <c r="K276" s="398"/>
      <c r="L276" s="398"/>
      <c r="M276" s="398"/>
      <c r="N276" s="398"/>
      <c r="O276" s="398"/>
      <c r="P276" s="398"/>
      <c r="Q276" s="398"/>
      <c r="R276" s="398"/>
      <c r="S276" s="476">
        <f>SUM(R277)</f>
        <v>1</v>
      </c>
      <c r="T276" s="477" t="str">
        <f>IF(C276="GIDUR JP",VLOOKUP(D276,GIDUR!A:D,3,FALSE),IF(C276="DER PB",VLOOKUP('M.Cálc.Quant.'!D276,DER!A:D,3,FALSE),IF(C276="COMPOSIÇÃO",VLOOKUP(D276,Composição!B:J,6,FALSE),IF(E276="COMPOSIÇÃO",VLOOKUP(D276,'Sinapi_Comp-06.2023'!G:I,3,FALSE),VLOOKUP(D276,'Sinapi_Insum-06.2023'!A:C,3,FALSE)))))</f>
        <v>UN</v>
      </c>
      <c r="U276" s="35"/>
      <c r="V276" s="267">
        <v>1</v>
      </c>
      <c r="X276" s="268"/>
    </row>
    <row r="277" spans="2:34">
      <c r="B277" s="267" t="str">
        <f t="shared" si="125"/>
        <v>1.15.1.1</v>
      </c>
      <c r="F277" s="507" t="str">
        <f>CONCATENATE(F276,".1")</f>
        <v>1.15.1.1</v>
      </c>
      <c r="G277" s="473" t="str">
        <f t="shared" si="117"/>
        <v>1.15.1.1</v>
      </c>
      <c r="H277" s="520" t="str">
        <f>LEFT(H276,SEARCH(" ",H276)-1)</f>
        <v>CONJUNTO</v>
      </c>
      <c r="I277" s="351"/>
      <c r="J277" s="310">
        <v>1</v>
      </c>
      <c r="K277" s="310">
        <v>1</v>
      </c>
      <c r="L277" s="310"/>
      <c r="M277" s="310"/>
      <c r="N277" s="310"/>
      <c r="O277" s="310"/>
      <c r="P277" s="310"/>
      <c r="Q277" s="347">
        <f>IF(SUM(K277:L277)=0,1,IF(L277&lt;&gt;0,SUM(K277:L277)/2,K277))*IF(SUM(M277:N277)=0,1,IF(N277&lt;&gt;0,SUM(M277:N277)/2,M277))*IF(SUM(O277:P277)=0,1,IF(P277&lt;&gt;0,SUM(O277:P277)/2,O277))</f>
        <v>1</v>
      </c>
      <c r="R277" s="347">
        <f>ROUND(J277*Q277,2)</f>
        <v>1</v>
      </c>
      <c r="S277" s="310"/>
      <c r="T277" s="474"/>
      <c r="U277" s="35"/>
      <c r="X277" s="268"/>
    </row>
    <row r="278" spans="2:34" ht="75">
      <c r="B278" s="267" t="str">
        <f t="shared" si="125"/>
        <v>1.15.2</v>
      </c>
      <c r="C278" s="290" t="s">
        <v>88</v>
      </c>
      <c r="D278" s="290">
        <f>Composição!B26</f>
        <v>3</v>
      </c>
      <c r="E278" s="290" t="s">
        <v>91</v>
      </c>
      <c r="F278" s="84" t="s">
        <v>4143</v>
      </c>
      <c r="G278" s="478" t="str">
        <f t="shared" si="117"/>
        <v>1.15.2</v>
      </c>
      <c r="H278" s="519" t="str">
        <f>IF(C278="GIDUR JP",VLOOKUP(D278,GIDUR!A:D,2,FALSE),IF(C278="DER PB",VLOOKUP('M.Cálc.Quant.'!D278,DER!A:D,2,FALSE),IF(C278="COMPOSIÇÃO",VLOOKUP(D278,Composição!B:J,2,FALSE),IF(E278="COMPOSIÇÃO",VLOOKUP(D278,'Sinapi_Comp-06.2023'!G:H,2,FALSE),VLOOKUP(D278,'Sinapi_Insum-06.2023'!A:B,2,FALSE)))))</f>
        <v>ESTRUTURA METÁLICA MÓVEL PARA TABELA EM AÇO COM ARO PARA BASQUETE, PADRÃO OFICIAL, EM TUBO GALVANIZADO D=5" - INSTALADA (ADAPTADO DE ORSE 2419)")</v>
      </c>
      <c r="I278" s="479"/>
      <c r="J278" s="398"/>
      <c r="K278" s="398"/>
      <c r="L278" s="398"/>
      <c r="M278" s="398"/>
      <c r="N278" s="398"/>
      <c r="O278" s="398"/>
      <c r="P278" s="398"/>
      <c r="Q278" s="398"/>
      <c r="R278" s="398"/>
      <c r="S278" s="476">
        <f>SUM(R279)</f>
        <v>1</v>
      </c>
      <c r="T278" s="477" t="str">
        <f>IF(C278="GIDUR JP",VLOOKUP(D278,GIDUR!A:D,3,FALSE),IF(C278="DER PB",VLOOKUP('M.Cálc.Quant.'!D278,DER!A:D,3,FALSE),IF(C278="COMPOSIÇÃO",VLOOKUP(D278,Composição!B:J,6,FALSE),IF(E278="COMPOSIÇÃO",VLOOKUP(D278,'Sinapi_Comp-06.2023'!G:I,3,FALSE),VLOOKUP(D278,'Sinapi_Insum-06.2023'!A:C,3,FALSE)))))</f>
        <v xml:space="preserve">UN    </v>
      </c>
      <c r="U278" s="35"/>
      <c r="V278" s="267">
        <v>1</v>
      </c>
      <c r="X278" s="268"/>
    </row>
    <row r="279" spans="2:34">
      <c r="B279" s="267" t="str">
        <f t="shared" si="125"/>
        <v>1.15.2.1</v>
      </c>
      <c r="F279" s="507" t="str">
        <f>CONCATENATE(F278,".1")</f>
        <v>1.15.2.1</v>
      </c>
      <c r="G279" s="473" t="str">
        <f t="shared" si="117"/>
        <v>1.15.2.1</v>
      </c>
      <c r="H279" s="520" t="str">
        <f>LEFT(H278,SEARCH(" ",H278)-1)</f>
        <v>ESTRUTURA</v>
      </c>
      <c r="I279" s="351"/>
      <c r="J279" s="310">
        <v>1</v>
      </c>
      <c r="K279" s="310">
        <v>1</v>
      </c>
      <c r="L279" s="310"/>
      <c r="M279" s="310"/>
      <c r="N279" s="310"/>
      <c r="O279" s="310"/>
      <c r="P279" s="310"/>
      <c r="Q279" s="347">
        <f>IF(SUM(K279:L279)=0,1,IF(L279&lt;&gt;0,SUM(K279:L279)/2,K279))*IF(SUM(M279:N279)=0,1,IF(N279&lt;&gt;0,SUM(M279:N279)/2,M279))*IF(SUM(O279:P279)=0,1,IF(P279&lt;&gt;0,SUM(O279:P279)/2,O279))</f>
        <v>1</v>
      </c>
      <c r="R279" s="347">
        <f>ROUND(J279*Q279,2)</f>
        <v>1</v>
      </c>
      <c r="S279" s="310"/>
      <c r="T279" s="474"/>
      <c r="U279" s="35"/>
      <c r="X279" s="268"/>
    </row>
    <row r="280" spans="2:34" ht="90">
      <c r="B280" s="267" t="str">
        <f t="shared" si="125"/>
        <v>1.15.3</v>
      </c>
      <c r="C280" s="290" t="s">
        <v>101</v>
      </c>
      <c r="D280" s="290">
        <v>25399</v>
      </c>
      <c r="E280" s="290" t="s">
        <v>91</v>
      </c>
      <c r="F280" s="84" t="s">
        <v>4144</v>
      </c>
      <c r="G280" s="478" t="str">
        <f t="shared" si="117"/>
        <v>1.15.3</v>
      </c>
      <c r="H280" s="519" t="str">
        <f>IF(C280="GIDUR JP",VLOOKUP(D280,GIDUR!A:D,2,FALSE),IF(C280="DER PB",VLOOKUP('M.Cálc.Quant.'!D280,DER!A:D,2,FALSE),IF(C280="COMPOSIÇÃO",VLOOKUP(D280,Composição!B:J,2,FALSE),IF(E280="COMPOSIÇÃO",VLOOKUP(D280,'Sinapi_Comp-06.2023'!G:H,2,FALSE),VLOOKUP(D280,'Sinapi_Insum-06.2023'!A:B,2,FALSE)))))</f>
        <v>CONJUNTO PARA QUADRA DE VOLEI COM POSTES EM TUBO DE ACO GALVANIZADO 3", H = *255* CM, PINTURA EM TINTA ESMALTE SINTETICO, REDE DE NYLON COM 2 MM, MALHA 10 X 10 CM E ANTENAS OFICIAIS EM FIBRA DE VIDRO</v>
      </c>
      <c r="I280" s="479"/>
      <c r="J280" s="398"/>
      <c r="K280" s="398"/>
      <c r="L280" s="398"/>
      <c r="M280" s="398"/>
      <c r="N280" s="398"/>
      <c r="O280" s="398"/>
      <c r="P280" s="398"/>
      <c r="Q280" s="398"/>
      <c r="R280" s="398"/>
      <c r="S280" s="476">
        <f>SUM(R281)</f>
        <v>1</v>
      </c>
      <c r="T280" s="477" t="str">
        <f>IF(C280="GIDUR JP",VLOOKUP(D280,GIDUR!A:D,3,FALSE),IF(C280="DER PB",VLOOKUP('M.Cálc.Quant.'!D280,DER!A:D,3,FALSE),IF(C280="COMPOSIÇÃO",VLOOKUP(D280,Composição!B:J,6,FALSE),IF(E280="COMPOSIÇÃO",VLOOKUP(D280,'Sinapi_Comp-06.2023'!G:I,3,FALSE),VLOOKUP(D280,'Sinapi_Insum-06.2023'!A:C,3,FALSE)))))</f>
        <v>UN</v>
      </c>
      <c r="U280" s="35"/>
      <c r="V280" s="267">
        <v>1</v>
      </c>
      <c r="X280" s="268"/>
    </row>
    <row r="281" spans="2:34">
      <c r="B281" s="267" t="str">
        <f t="shared" si="125"/>
        <v>1.15.3.1</v>
      </c>
      <c r="F281" s="507" t="str">
        <f>CONCATENATE(F280,".1")</f>
        <v>1.15.3.1</v>
      </c>
      <c r="G281" s="473" t="str">
        <f t="shared" si="117"/>
        <v>1.15.3.1</v>
      </c>
      <c r="H281" s="520" t="str">
        <f>LEFT(H280,SEARCH(" ",H280)-1)</f>
        <v>CONJUNTO</v>
      </c>
      <c r="I281" s="351"/>
      <c r="J281" s="310">
        <v>1</v>
      </c>
      <c r="K281" s="310">
        <v>1</v>
      </c>
      <c r="L281" s="310"/>
      <c r="M281" s="310"/>
      <c r="N281" s="310"/>
      <c r="O281" s="310"/>
      <c r="P281" s="310"/>
      <c r="Q281" s="347">
        <f>IF(SUM(K281:L281)=0,1,IF(L281&lt;&gt;0,SUM(K281:L281)/2,K281))*IF(SUM(M281:N281)=0,1,IF(N281&lt;&gt;0,SUM(M281:N281)/2,M281))*IF(SUM(O281:P281)=0,1,IF(P281&lt;&gt;0,SUM(O281:P281)/2,O281))</f>
        <v>1</v>
      </c>
      <c r="R281" s="347">
        <f>ROUND(J281*Q281,2)</f>
        <v>1</v>
      </c>
      <c r="S281" s="310"/>
      <c r="T281" s="474"/>
      <c r="U281" s="35"/>
      <c r="X281" s="268"/>
    </row>
    <row r="282" spans="2:34">
      <c r="B282" s="267" t="str">
        <f t="shared" ref="B282:B288" si="126">G282</f>
        <v>1.16</v>
      </c>
      <c r="F282" s="509" t="s">
        <v>4012</v>
      </c>
      <c r="G282" s="291" t="str">
        <f t="shared" ref="G282:G288" si="127">F282</f>
        <v>1.16</v>
      </c>
      <c r="H282" s="511" t="s">
        <v>4094</v>
      </c>
      <c r="I282" s="292"/>
      <c r="J282" s="353"/>
      <c r="K282" s="292"/>
      <c r="L282" s="292"/>
      <c r="M282" s="292"/>
      <c r="N282" s="292"/>
      <c r="O282" s="292"/>
      <c r="P282" s="292"/>
      <c r="Q282" s="292"/>
      <c r="R282" s="292"/>
      <c r="S282" s="292"/>
      <c r="T282" s="293"/>
      <c r="U282" s="35"/>
      <c r="X282" s="268"/>
    </row>
    <row r="283" spans="2:34" ht="60">
      <c r="B283" s="267" t="str">
        <f t="shared" si="126"/>
        <v>1.16.1</v>
      </c>
      <c r="C283" s="290" t="s">
        <v>101</v>
      </c>
      <c r="D283" s="290">
        <v>89529</v>
      </c>
      <c r="E283" s="84" t="s">
        <v>88</v>
      </c>
      <c r="F283" s="84" t="s">
        <v>4013</v>
      </c>
      <c r="G283" s="478" t="str">
        <f t="shared" si="127"/>
        <v>1.16.1</v>
      </c>
      <c r="H283" s="519" t="str">
        <f>IF(C283="GIDUR JP",VLOOKUP(D283,GIDUR!A:D,2,FALSE),IF(C283="DER PB",VLOOKUP('M.Cálc.Quant.'!D283,DER!A:D,2,FALSE),IF(C283="COMPOSIÇÃO",VLOOKUP(D283,Composição!B:J,2,FALSE),IF(E283="COMPOSIÇÃO",VLOOKUP(D283,'Sinapi_Comp-06.2023'!G:H,2,FALSE),VLOOKUP(D283,'Sinapi_Insum-06.2023'!A:B,2,FALSE)))))</f>
        <v>JOELHO 90 GRAUS, PVC, SERIE R, ÁGUA PLUVIAL, DN 100 MM, JUNTA ELÁSTICA, FORNECIDO E INSTALADO EM RAMAL DE ENCAMINHAMENTO. AF_06/2022</v>
      </c>
      <c r="I283" s="479"/>
      <c r="J283" s="398"/>
      <c r="K283" s="398"/>
      <c r="L283" s="398"/>
      <c r="M283" s="398"/>
      <c r="N283" s="398"/>
      <c r="O283" s="398"/>
      <c r="P283" s="398"/>
      <c r="Q283" s="398"/>
      <c r="R283" s="398"/>
      <c r="S283" s="476">
        <f>SUM(R284)</f>
        <v>6</v>
      </c>
      <c r="T283" s="477" t="str">
        <f>IF(C283="GIDUR JP",VLOOKUP(D283,GIDUR!A:D,3,FALSE),IF(C283="DER PB",VLOOKUP('M.Cálc.Quant.'!D283,DER!A:D,3,FALSE),IF(C283="COMPOSIÇÃO",VLOOKUP(D283,Composição!B:J,6,FALSE),IF(E283="COMPOSIÇÃO",VLOOKUP(D283,'Sinapi_Comp-06.2023'!G:I,3,FALSE),VLOOKUP(D283,'Sinapi_Insum-06.2023'!A:C,3,FALSE)))))</f>
        <v>UN</v>
      </c>
      <c r="U283" s="35"/>
      <c r="X283" s="268"/>
    </row>
    <row r="284" spans="2:34">
      <c r="B284" s="267" t="str">
        <f t="shared" si="126"/>
        <v>1.16.1.1</v>
      </c>
      <c r="F284" s="507" t="str">
        <f>CONCATENATE(F283,".1")</f>
        <v>1.16.1.1</v>
      </c>
      <c r="G284" s="473" t="str">
        <f t="shared" si="127"/>
        <v>1.16.1.1</v>
      </c>
      <c r="H284" s="520" t="str">
        <f>LEFT(H283,SEARCH(" ",H283)-1)</f>
        <v>JOELHO</v>
      </c>
      <c r="I284" s="351"/>
      <c r="J284" s="310">
        <v>1</v>
      </c>
      <c r="K284" s="310">
        <v>6</v>
      </c>
      <c r="L284" s="310"/>
      <c r="M284" s="310"/>
      <c r="N284" s="310"/>
      <c r="O284" s="310"/>
      <c r="P284" s="310"/>
      <c r="Q284" s="347">
        <f>IF(SUM(K284:L284)=0,1,IF(L284&lt;&gt;0,SUM(K284:L284)/2,K284))*IF(SUM(M284:N284)=0,1,IF(N284&lt;&gt;0,SUM(M284:N284)/2,M284))*IF(SUM(O284:P284)=0,1,IF(P284&lt;&gt;0,SUM(O284:P284)/2,O284))</f>
        <v>6</v>
      </c>
      <c r="R284" s="347">
        <f>ROUND(J284*Q284,2)</f>
        <v>6</v>
      </c>
      <c r="S284" s="310"/>
      <c r="T284" s="474"/>
      <c r="U284" s="35"/>
      <c r="X284" s="268"/>
    </row>
    <row r="285" spans="2:34" ht="60">
      <c r="B285" s="267" t="str">
        <f t="shared" si="126"/>
        <v>1.16.2</v>
      </c>
      <c r="C285" s="84" t="s">
        <v>101</v>
      </c>
      <c r="D285" s="290">
        <v>89531</v>
      </c>
      <c r="E285" s="84" t="s">
        <v>88</v>
      </c>
      <c r="F285" s="84" t="s">
        <v>4065</v>
      </c>
      <c r="G285" s="478" t="str">
        <f t="shared" si="127"/>
        <v>1.16.2</v>
      </c>
      <c r="H285" s="519" t="str">
        <f>IF(C285="GIDUR JP",VLOOKUP(D285,GIDUR!A:D,2,FALSE),IF(C285="DER PB",VLOOKUP('M.Cálc.Quant.'!D285,DER!A:D,2,FALSE),IF(C285="COMPOSIÇÃO",VLOOKUP(D285,Composição!B:J,2,FALSE),IF(E285="COMPOSIÇÃO",VLOOKUP(D285,'Sinapi_Comp-06.2023'!G:H,2,FALSE),VLOOKUP(D285,'Sinapi_Insum-06.2023'!A:B,2,FALSE)))))</f>
        <v>JOELHO 45 GRAUS, PVC, SERIE R, ÁGUA PLUVIAL, DN 100 MM, JUNTA ELÁSTICA, FORNECIDO E INSTALADO EM RAMAL DE ENCAMINHAMENTO. AF_06/2022</v>
      </c>
      <c r="I285" s="479"/>
      <c r="J285" s="398"/>
      <c r="K285" s="398"/>
      <c r="L285" s="398"/>
      <c r="M285" s="398"/>
      <c r="N285" s="398"/>
      <c r="O285" s="398"/>
      <c r="P285" s="398"/>
      <c r="Q285" s="398"/>
      <c r="R285" s="398"/>
      <c r="S285" s="476">
        <f>SUM(R286)</f>
        <v>6</v>
      </c>
      <c r="T285" s="477" t="str">
        <f>IF(C285="GIDUR JP",VLOOKUP(D285,GIDUR!A:D,3,FALSE),IF(C285="DER PB",VLOOKUP('M.Cálc.Quant.'!D285,DER!A:D,3,FALSE),IF(C285="COMPOSIÇÃO",VLOOKUP(D285,Composição!B:J,6,FALSE),IF(E285="COMPOSIÇÃO",VLOOKUP(D285,'Sinapi_Comp-06.2023'!G:I,3,FALSE),VLOOKUP(D285,'Sinapi_Insum-06.2023'!A:C,3,FALSE)))))</f>
        <v>UN</v>
      </c>
      <c r="U285" s="35"/>
      <c r="X285" s="268"/>
    </row>
    <row r="286" spans="2:34">
      <c r="B286" s="267" t="str">
        <f t="shared" si="126"/>
        <v>1.16.2.1</v>
      </c>
      <c r="F286" s="507" t="str">
        <f>CONCATENATE(F285,".1")</f>
        <v>1.16.2.1</v>
      </c>
      <c r="G286" s="473" t="str">
        <f t="shared" si="127"/>
        <v>1.16.2.1</v>
      </c>
      <c r="H286" s="520" t="str">
        <f>LEFT(H285,SEARCH(" ",H285)-1)</f>
        <v>JOELHO</v>
      </c>
      <c r="I286" s="351"/>
      <c r="J286" s="310">
        <v>1</v>
      </c>
      <c r="K286" s="310">
        <v>6</v>
      </c>
      <c r="L286" s="310"/>
      <c r="M286" s="310"/>
      <c r="N286" s="310"/>
      <c r="O286" s="310"/>
      <c r="P286" s="310"/>
      <c r="Q286" s="347">
        <f>IF(SUM(K286:L286)=0,1,IF(L286&lt;&gt;0,SUM(K286:L286)/2,K286))*IF(SUM(M286:N286)=0,1,IF(N286&lt;&gt;0,SUM(M286:N286)/2,M286))*IF(SUM(O286:P286)=0,1,IF(P286&lt;&gt;0,SUM(O286:P286)/2,O286))</f>
        <v>6</v>
      </c>
      <c r="R286" s="347">
        <f>ROUND(J286*Q286,2)</f>
        <v>6</v>
      </c>
      <c r="S286" s="310"/>
      <c r="T286" s="474"/>
      <c r="U286" s="35"/>
      <c r="X286" s="268"/>
    </row>
    <row r="287" spans="2:34" ht="60">
      <c r="B287" s="267" t="str">
        <f t="shared" si="126"/>
        <v>1.16.3</v>
      </c>
      <c r="C287" s="290" t="s">
        <v>101</v>
      </c>
      <c r="D287" s="290">
        <v>89578</v>
      </c>
      <c r="E287" s="84" t="s">
        <v>88</v>
      </c>
      <c r="F287" s="84" t="s">
        <v>4066</v>
      </c>
      <c r="G287" s="478" t="str">
        <f t="shared" si="127"/>
        <v>1.16.3</v>
      </c>
      <c r="H287" s="519" t="str">
        <f>IF(C287="GIDUR JP",VLOOKUP(D287,GIDUR!A:D,2,FALSE),IF(C287="DER PB",VLOOKUP('M.Cálc.Quant.'!D287,DER!A:D,2,FALSE),IF(C287="COMPOSIÇÃO",VLOOKUP(D287,Composição!B:J,2,FALSE),IF(E287="COMPOSIÇÃO",VLOOKUP(D287,'Sinapi_Comp-06.2023'!G:H,2,FALSE),VLOOKUP(D287,'Sinapi_Insum-06.2023'!A:B,2,FALSE)))))</f>
        <v>TUBO PVC, SÉRIE R, ÁGUA PLUVIAL, DN 100 MM, FORNECIDO E INSTALADO EM CONDUTORES VERTICAIS DE ÁGUAS PLUVIAIS. AF_06/2022</v>
      </c>
      <c r="I287" s="479"/>
      <c r="J287" s="398"/>
      <c r="K287" s="398"/>
      <c r="L287" s="398"/>
      <c r="M287" s="398"/>
      <c r="N287" s="398"/>
      <c r="O287" s="398"/>
      <c r="P287" s="398"/>
      <c r="Q287" s="398"/>
      <c r="R287" s="398"/>
      <c r="S287" s="476">
        <f>SUM(R288)</f>
        <v>32.380000000000003</v>
      </c>
      <c r="T287" s="477" t="str">
        <f>IF(C287="GIDUR JP",VLOOKUP(D287,GIDUR!A:D,3,FALSE),IF(C287="DER PB",VLOOKUP('M.Cálc.Quant.'!D287,DER!A:D,3,FALSE),IF(C287="COMPOSIÇÃO",VLOOKUP(D287,Composição!B:J,6,FALSE),IF(E287="COMPOSIÇÃO",VLOOKUP(D287,'Sinapi_Comp-06.2023'!G:I,3,FALSE),VLOOKUP(D287,'Sinapi_Insum-06.2023'!A:C,3,FALSE)))))</f>
        <v>M</v>
      </c>
      <c r="U287" s="35"/>
      <c r="X287" s="268"/>
    </row>
    <row r="288" spans="2:34">
      <c r="B288" s="267" t="str">
        <f t="shared" si="126"/>
        <v>1.16.3.1</v>
      </c>
      <c r="F288" s="507" t="str">
        <f>CONCATENATE(F287,".1")</f>
        <v>1.16.3.1</v>
      </c>
      <c r="G288" s="473" t="str">
        <f t="shared" si="127"/>
        <v>1.16.3.1</v>
      </c>
      <c r="H288" s="520" t="str">
        <f>LEFT(H287,SEARCH(" ",H287)-1)</f>
        <v>TUBO</v>
      </c>
      <c r="I288" s="351"/>
      <c r="J288" s="310">
        <v>1</v>
      </c>
      <c r="K288" s="310">
        <v>32.380000000000003</v>
      </c>
      <c r="L288" s="310"/>
      <c r="M288" s="310"/>
      <c r="N288" s="310"/>
      <c r="O288" s="310"/>
      <c r="P288" s="310"/>
      <c r="Q288" s="347">
        <f>IF(SUM(K288:L288)=0,1,IF(L288&lt;&gt;0,SUM(K288:L288)/2,K288))*IF(SUM(M288:N288)=0,1,IF(N288&lt;&gt;0,SUM(M288:N288)/2,M288))*IF(SUM(O288:P288)=0,1,IF(P288&lt;&gt;0,SUM(O288:P288)/2,O288))</f>
        <v>32.380000000000003</v>
      </c>
      <c r="R288" s="347">
        <f>ROUND(J288*Q288,2)</f>
        <v>32.380000000000003</v>
      </c>
      <c r="S288" s="310"/>
      <c r="T288" s="474"/>
      <c r="U288" s="35"/>
      <c r="X288" s="268"/>
    </row>
    <row r="289" spans="2:24" ht="60">
      <c r="B289" s="267" t="str">
        <f t="shared" ref="B289:B290" si="128">G289</f>
        <v>1.16.4</v>
      </c>
      <c r="C289" s="290" t="s">
        <v>101</v>
      </c>
      <c r="D289" s="290">
        <v>89578</v>
      </c>
      <c r="E289" s="84" t="s">
        <v>88</v>
      </c>
      <c r="F289" s="84" t="s">
        <v>4145</v>
      </c>
      <c r="G289" s="478" t="str">
        <f t="shared" ref="G289:G290" si="129">F289</f>
        <v>1.16.4</v>
      </c>
      <c r="H289" s="519" t="str">
        <f>IF(C289="GIDUR JP",VLOOKUP(D289,GIDUR!A:D,2,FALSE),IF(C289="DER PB",VLOOKUP('M.Cálc.Quant.'!D289,DER!A:D,2,FALSE),IF(C289="COMPOSIÇÃO",VLOOKUP(D289,Composição!B:J,2,FALSE),IF(E289="COMPOSIÇÃO",VLOOKUP(D289,'Sinapi_Comp-06.2023'!G:H,2,FALSE),VLOOKUP(D289,'Sinapi_Insum-06.2023'!A:B,2,FALSE)))))</f>
        <v>TUBO PVC, SÉRIE R, ÁGUA PLUVIAL, DN 100 MM, FORNECIDO E INSTALADO EM CONDUTORES VERTICAIS DE ÁGUAS PLUVIAIS. AF_06/2022</v>
      </c>
      <c r="I289" s="479"/>
      <c r="J289" s="398"/>
      <c r="K289" s="398"/>
      <c r="L289" s="398"/>
      <c r="M289" s="398"/>
      <c r="N289" s="398"/>
      <c r="O289" s="398"/>
      <c r="P289" s="398"/>
      <c r="Q289" s="398"/>
      <c r="R289" s="398"/>
      <c r="S289" s="476">
        <f>SUM(R290)</f>
        <v>1</v>
      </c>
      <c r="T289" s="477" t="str">
        <f>IF(C289="GIDUR JP",VLOOKUP(D289,GIDUR!A:D,3,FALSE),IF(C289="DER PB",VLOOKUP('M.Cálc.Quant.'!D289,DER!A:D,3,FALSE),IF(C289="COMPOSIÇÃO",VLOOKUP(D289,Composição!B:J,6,FALSE),IF(E289="COMPOSIÇÃO",VLOOKUP(D289,'Sinapi_Comp-06.2023'!G:I,3,FALSE),VLOOKUP(D289,'Sinapi_Insum-06.2023'!A:C,3,FALSE)))))</f>
        <v>M</v>
      </c>
      <c r="U289" s="35"/>
      <c r="X289" s="268"/>
    </row>
    <row r="290" spans="2:24">
      <c r="B290" s="267" t="str">
        <f t="shared" si="128"/>
        <v>1.16.4.1</v>
      </c>
      <c r="F290" s="507" t="str">
        <f>CONCATENATE(F289,".1")</f>
        <v>1.16.4.1</v>
      </c>
      <c r="G290" s="473" t="str">
        <f t="shared" si="129"/>
        <v>1.16.4.1</v>
      </c>
      <c r="H290" s="520" t="str">
        <f>LEFT(H289,SEARCH(" ",H289)-1)</f>
        <v>TUBO</v>
      </c>
      <c r="I290" s="351"/>
      <c r="J290" s="310">
        <v>1</v>
      </c>
      <c r="K290" s="310">
        <v>1</v>
      </c>
      <c r="L290" s="310"/>
      <c r="M290" s="310"/>
      <c r="N290" s="310"/>
      <c r="O290" s="310"/>
      <c r="P290" s="310"/>
      <c r="Q290" s="347">
        <f>IF(SUM(K290:L290)=0,1,IF(L290&lt;&gt;0,SUM(K290:L290)/2,K290))*IF(SUM(M290:N290)=0,1,IF(N290&lt;&gt;0,SUM(M290:N290)/2,M290))*IF(SUM(O290:P290)=0,1,IF(P290&lt;&gt;0,SUM(O290:P290)/2,O290))</f>
        <v>1</v>
      </c>
      <c r="R290" s="347">
        <f>ROUND(J290*Q290,2)</f>
        <v>1</v>
      </c>
      <c r="S290" s="310"/>
      <c r="T290" s="474"/>
      <c r="U290" s="35"/>
      <c r="X290" s="268"/>
    </row>
    <row r="291" spans="2:24" ht="45">
      <c r="B291" s="267" t="str">
        <f t="shared" ref="B291:B301" si="130">G291</f>
        <v>1.16.5</v>
      </c>
      <c r="C291" s="84" t="s">
        <v>88</v>
      </c>
      <c r="D291" s="290">
        <f>Composição!B93</f>
        <v>17</v>
      </c>
      <c r="E291" s="84" t="s">
        <v>91</v>
      </c>
      <c r="F291" s="84" t="s">
        <v>4146</v>
      </c>
      <c r="G291" s="478" t="str">
        <f t="shared" ref="G291:G301" si="131">F291</f>
        <v>1.16.5</v>
      </c>
      <c r="H291" s="519" t="str">
        <f>IF(C291="GIDUR JP",VLOOKUP(D291,GIDUR!A:D,2,FALSE),IF(C291="DER PB",VLOOKUP('M.Cálc.Quant.'!D291,DER!A:D,2,FALSE),IF(C291="COMPOSIÇÃO",VLOOKUP(D291,Composição!B:J,2,FALSE),IF(E291="COMPOSIÇÃO",VLOOKUP(D291,'Sinapi_Comp-06.2023'!G:H,2,FALSE),VLOOKUP(D291,'Sinapi_Insum-06.2023'!A:B,2,FALSE)))))</f>
        <v>CAIXA DE INSPEÇÃO 80X80X80CM EM ALVENARIA - EXECUÇÃO [ADAPTADO 72289]</v>
      </c>
      <c r="I291" s="479"/>
      <c r="J291" s="398"/>
      <c r="K291" s="398"/>
      <c r="L291" s="398"/>
      <c r="M291" s="398"/>
      <c r="N291" s="398"/>
      <c r="O291" s="398"/>
      <c r="P291" s="398"/>
      <c r="Q291" s="398"/>
      <c r="R291" s="398"/>
      <c r="S291" s="476">
        <f>SUM(R292)</f>
        <v>1</v>
      </c>
      <c r="T291" s="477" t="str">
        <f>IF(C291="GIDUR JP",VLOOKUP(D291,GIDUR!A:D,3,FALSE),IF(C291="DER PB",VLOOKUP('M.Cálc.Quant.'!D291,DER!A:D,3,FALSE),IF(C291="COMPOSIÇÃO",VLOOKUP(D291,Composição!B:J,6,FALSE),IF(E291="COMPOSIÇÃO",VLOOKUP(D291,'Sinapi_Comp-06.2023'!G:I,3,FALSE),VLOOKUP(D291,'Sinapi_Insum-06.2023'!A:C,3,FALSE)))))</f>
        <v>UN</v>
      </c>
      <c r="U291" s="35"/>
      <c r="X291" s="268"/>
    </row>
    <row r="292" spans="2:24">
      <c r="B292" s="267" t="str">
        <f t="shared" si="130"/>
        <v>1.16.5.1</v>
      </c>
      <c r="F292" s="507" t="str">
        <f>CONCATENATE(F291,".1")</f>
        <v>1.16.5.1</v>
      </c>
      <c r="G292" s="473" t="str">
        <f t="shared" si="131"/>
        <v>1.16.5.1</v>
      </c>
      <c r="H292" s="520" t="str">
        <f>LEFT(H291,SEARCH(" ",H291)-1)</f>
        <v>CAIXA</v>
      </c>
      <c r="I292" s="351"/>
      <c r="J292" s="310">
        <v>1</v>
      </c>
      <c r="K292" s="310">
        <v>1</v>
      </c>
      <c r="L292" s="310"/>
      <c r="M292" s="310"/>
      <c r="N292" s="310"/>
      <c r="O292" s="310"/>
      <c r="P292" s="310"/>
      <c r="Q292" s="347">
        <f>IF(SUM(K292:L292)=0,1,IF(L292&lt;&gt;0,SUM(K292:L292)/2,K292))*IF(SUM(M292:N292)=0,1,IF(N292&lt;&gt;0,SUM(M292:N292)/2,M292))*IF(SUM(O292:P292)=0,1,IF(P292&lt;&gt;0,SUM(O292:P292)/2,O292))</f>
        <v>1</v>
      </c>
      <c r="R292" s="347">
        <f>ROUND(J292*Q292,2)</f>
        <v>1</v>
      </c>
      <c r="S292" s="310"/>
      <c r="T292" s="474"/>
      <c r="U292" s="35"/>
      <c r="X292" s="268"/>
    </row>
    <row r="293" spans="2:24">
      <c r="B293" s="267" t="str">
        <f t="shared" si="130"/>
        <v>1.17</v>
      </c>
      <c r="F293" s="509" t="s">
        <v>4064</v>
      </c>
      <c r="G293" s="291" t="str">
        <f t="shared" si="131"/>
        <v>1.17</v>
      </c>
      <c r="H293" s="511" t="s">
        <v>4096</v>
      </c>
      <c r="I293" s="292"/>
      <c r="J293" s="353"/>
      <c r="K293" s="292"/>
      <c r="L293" s="292"/>
      <c r="M293" s="292"/>
      <c r="N293" s="292"/>
      <c r="O293" s="292"/>
      <c r="P293" s="292"/>
      <c r="Q293" s="292"/>
      <c r="R293" s="292"/>
      <c r="S293" s="292"/>
      <c r="T293" s="293"/>
      <c r="U293" s="35"/>
      <c r="X293" s="268"/>
    </row>
    <row r="294" spans="2:24" ht="30">
      <c r="B294" s="267" t="str">
        <f t="shared" si="130"/>
        <v>1.17.1</v>
      </c>
      <c r="C294" s="84" t="s">
        <v>88</v>
      </c>
      <c r="D294" s="290">
        <f>Composição!B101</f>
        <v>18</v>
      </c>
      <c r="E294" s="84" t="s">
        <v>88</v>
      </c>
      <c r="F294" s="84" t="s">
        <v>4067</v>
      </c>
      <c r="G294" s="478" t="str">
        <f t="shared" si="131"/>
        <v>1.17.1</v>
      </c>
      <c r="H294" s="519" t="str">
        <f>IF(C294="GIDUR JP",VLOOKUP(D294,GIDUR!A:D,2,FALSE),IF(C294="DER PB",VLOOKUP('M.Cálc.Quant.'!D294,DER!A:D,2,FALSE),IF(C294="COMPOSIÇÃO",VLOOKUP(D294,Composição!B:J,2,FALSE),IF(E294="COMPOSIÇÃO",VLOOKUP(D294,'Sinapi_Comp-06.2023'!G:H,2,FALSE),VLOOKUP(D294,'Sinapi_Insum-06.2023'!A:B,2,FALSE)))))</f>
        <v>EXTINTOR DE PQS 4KG - FORNECIMENTO E INSTALACAO [ADAPTADO 72553]</v>
      </c>
      <c r="I294" s="479"/>
      <c r="J294" s="398"/>
      <c r="K294" s="398"/>
      <c r="L294" s="398"/>
      <c r="M294" s="398"/>
      <c r="N294" s="398"/>
      <c r="O294" s="398"/>
      <c r="P294" s="398"/>
      <c r="Q294" s="398"/>
      <c r="R294" s="398"/>
      <c r="S294" s="476">
        <f>SUM(R295)</f>
        <v>2</v>
      </c>
      <c r="T294" s="477" t="str">
        <f>IF(C294="GIDUR JP",VLOOKUP(D294,GIDUR!A:D,3,FALSE),IF(C294="DER PB",VLOOKUP('M.Cálc.Quant.'!D294,DER!A:D,3,FALSE),IF(C294="COMPOSIÇÃO",VLOOKUP(D294,Composição!B:J,6,FALSE),IF(E294="COMPOSIÇÃO",VLOOKUP(D294,'Sinapi_Comp-06.2023'!G:I,3,FALSE),VLOOKUP(D294,'Sinapi_Insum-06.2023'!A:C,3,FALSE)))))</f>
        <v>UN</v>
      </c>
      <c r="U294" s="35"/>
      <c r="X294" s="268"/>
    </row>
    <row r="295" spans="2:24">
      <c r="B295" s="267" t="str">
        <f t="shared" si="130"/>
        <v>1.17.1.1</v>
      </c>
      <c r="F295" s="507" t="str">
        <f>CONCATENATE(F294,".1")</f>
        <v>1.17.1.1</v>
      </c>
      <c r="G295" s="473" t="str">
        <f t="shared" si="131"/>
        <v>1.17.1.1</v>
      </c>
      <c r="H295" s="520" t="str">
        <f>LEFT(H294,SEARCH(" ",H294)-1)</f>
        <v>EXTINTOR</v>
      </c>
      <c r="I295" s="351"/>
      <c r="J295" s="310">
        <v>1</v>
      </c>
      <c r="K295" s="310">
        <v>2</v>
      </c>
      <c r="L295" s="310"/>
      <c r="M295" s="310"/>
      <c r="N295" s="310"/>
      <c r="O295" s="310"/>
      <c r="P295" s="310"/>
      <c r="Q295" s="347">
        <f>IF(SUM(K295:L295)=0,1,IF(L295&lt;&gt;0,SUM(K295:L295)/2,K295))*IF(SUM(M295:N295)=0,1,IF(N295&lt;&gt;0,SUM(M295:N295)/2,M295))*IF(SUM(O295:P295)=0,1,IF(P295&lt;&gt;0,SUM(O295:P295)/2,O295))</f>
        <v>2</v>
      </c>
      <c r="R295" s="347">
        <f>ROUND(J295*Q295,2)</f>
        <v>2</v>
      </c>
      <c r="S295" s="310"/>
      <c r="T295" s="474"/>
      <c r="U295" s="35"/>
      <c r="X295" s="268"/>
    </row>
    <row r="296" spans="2:24" ht="60">
      <c r="B296" s="267" t="str">
        <f t="shared" si="130"/>
        <v>1.17.2</v>
      </c>
      <c r="C296" s="84" t="s">
        <v>88</v>
      </c>
      <c r="D296" s="84">
        <f>Composição!B106</f>
        <v>19</v>
      </c>
      <c r="E296" s="84" t="s">
        <v>88</v>
      </c>
      <c r="F296" s="84" t="s">
        <v>4147</v>
      </c>
      <c r="G296" s="478" t="str">
        <f t="shared" si="131"/>
        <v>1.17.2</v>
      </c>
      <c r="H296" s="519" t="str">
        <f>IF(C296="GIDUR JP",VLOOKUP(D296,GIDUR!A:D,2,FALSE),IF(C296="DER PB",VLOOKUP('M.Cálc.Quant.'!D296,DER!A:D,2,FALSE),IF(C296="COMPOSIÇÃO",VLOOKUP(D296,Composição!B:J,2,FALSE),IF(E296="COMPOSIÇÃO",VLOOKUP(D296,'Sinapi_Comp-06.2023'!G:H,2,FALSE),VLOOKUP(D296,'Sinapi_Insum-06.2023'!A:B,2,FALSE)))))</f>
        <v>EXTINTOR INCENDIO AGUA-PRESSURIZADA 10L INCL SUPORTE PAREDE CARGA COMPLETA FORNECIMENTO E COLOCACAOO [ADAPTADO 73775/002]</v>
      </c>
      <c r="I296" s="479"/>
      <c r="J296" s="398"/>
      <c r="K296" s="398"/>
      <c r="L296" s="398"/>
      <c r="M296" s="398"/>
      <c r="N296" s="398"/>
      <c r="O296" s="398"/>
      <c r="P296" s="398"/>
      <c r="Q296" s="398"/>
      <c r="R296" s="398"/>
      <c r="S296" s="476">
        <f>SUM(R297)</f>
        <v>2</v>
      </c>
      <c r="T296" s="477" t="str">
        <f>IF(C296="GIDUR JP",VLOOKUP(D296,GIDUR!A:D,3,FALSE),IF(C296="DER PB",VLOOKUP('M.Cálc.Quant.'!D296,DER!A:D,3,FALSE),IF(C296="COMPOSIÇÃO",VLOOKUP(D296,Composição!B:J,6,FALSE),IF(E296="COMPOSIÇÃO",VLOOKUP(D296,'Sinapi_Comp-06.2023'!G:I,3,FALSE),VLOOKUP(D296,'Sinapi_Insum-06.2023'!A:C,3,FALSE)))))</f>
        <v>UN</v>
      </c>
      <c r="U296" s="35"/>
      <c r="X296" s="268"/>
    </row>
    <row r="297" spans="2:24">
      <c r="B297" s="267" t="str">
        <f t="shared" si="130"/>
        <v>1.17.2.1</v>
      </c>
      <c r="F297" s="507" t="str">
        <f>CONCATENATE(F296,".1")</f>
        <v>1.17.2.1</v>
      </c>
      <c r="G297" s="473" t="str">
        <f t="shared" si="131"/>
        <v>1.17.2.1</v>
      </c>
      <c r="H297" s="520" t="str">
        <f>LEFT(H296,SEARCH(" ",H296)-1)</f>
        <v>EXTINTOR</v>
      </c>
      <c r="I297" s="351"/>
      <c r="J297" s="310">
        <v>1</v>
      </c>
      <c r="K297" s="310">
        <v>2</v>
      </c>
      <c r="L297" s="310"/>
      <c r="M297" s="310"/>
      <c r="N297" s="310"/>
      <c r="O297" s="310"/>
      <c r="P297" s="310"/>
      <c r="Q297" s="347">
        <f>IF(SUM(K297:L297)=0,1,IF(L297&lt;&gt;0,SUM(K297:L297)/2,K297))*IF(SUM(M297:N297)=0,1,IF(N297&lt;&gt;0,SUM(M297:N297)/2,M297))*IF(SUM(O297:P297)=0,1,IF(P297&lt;&gt;0,SUM(O297:P297)/2,O297))</f>
        <v>2</v>
      </c>
      <c r="R297" s="347">
        <f>ROUND(J297*Q297,2)</f>
        <v>2</v>
      </c>
      <c r="S297" s="310"/>
      <c r="T297" s="474"/>
      <c r="U297" s="35"/>
      <c r="X297" s="268"/>
    </row>
    <row r="298" spans="2:24" ht="90">
      <c r="B298" s="267" t="str">
        <f t="shared" si="130"/>
        <v>1.17.3</v>
      </c>
      <c r="C298" s="84" t="s">
        <v>88</v>
      </c>
      <c r="D298" s="290">
        <f>Composição!B110</f>
        <v>20</v>
      </c>
      <c r="E298" s="84" t="s">
        <v>88</v>
      </c>
      <c r="F298" s="84" t="s">
        <v>4148</v>
      </c>
      <c r="G298" s="478" t="str">
        <f t="shared" si="131"/>
        <v>1.17.3</v>
      </c>
      <c r="H298" s="519" t="str">
        <f>IF(C298="GIDUR JP",VLOOKUP(D298,GIDUR!A:D,2,FALSE),IF(C298="DER PB",VLOOKUP('M.Cálc.Quant.'!D298,DER!A:D,2,FALSE),IF(C298="COMPOSIÇÃO",VLOOKUP(D298,Composição!B:J,2,FALSE),IF(E298="COMPOSIÇÃO",VLOOKUP(D298,'Sinapi_Comp-06.2023'!G:H,2,FALSE),VLOOKUP(D298,'Sinapi_Insum-06.2023'!A:B,2,FALSE)))))</f>
        <v>PLACA DE SINALIZACAO DE SEGURANCA CONTRA INCENDIO, FOTOLUMINESCENTE, QUADRADA, *20 X 20* CM, EM PVC *2* MM ANTI-CHAMAS (SIMBOLOS, CORES E PICTOGRAMAS CONFORME NBR 13434) [ADAPTADO ORSE 12137]</v>
      </c>
      <c r="I298" s="479"/>
      <c r="J298" s="398"/>
      <c r="K298" s="398"/>
      <c r="L298" s="398"/>
      <c r="M298" s="398"/>
      <c r="N298" s="398"/>
      <c r="O298" s="398"/>
      <c r="P298" s="398"/>
      <c r="Q298" s="398"/>
      <c r="R298" s="398"/>
      <c r="S298" s="476">
        <f>SUM(R299)</f>
        <v>13</v>
      </c>
      <c r="T298" s="477" t="str">
        <f>IF(C298="GIDUR JP",VLOOKUP(D298,GIDUR!A:D,3,FALSE),IF(C298="DER PB",VLOOKUP('M.Cálc.Quant.'!D298,DER!A:D,3,FALSE),IF(C298="COMPOSIÇÃO",VLOOKUP(D298,Composição!B:J,6,FALSE),IF(E298="COMPOSIÇÃO",VLOOKUP(D298,'Sinapi_Comp-06.2023'!G:I,3,FALSE),VLOOKUP(D298,'Sinapi_Insum-06.2023'!A:C,3,FALSE)))))</f>
        <v>UN</v>
      </c>
      <c r="U298" s="35"/>
      <c r="X298" s="268"/>
    </row>
    <row r="299" spans="2:24">
      <c r="B299" s="267" t="str">
        <f t="shared" si="130"/>
        <v>1.17.3.1</v>
      </c>
      <c r="F299" s="507" t="str">
        <f>CONCATENATE(F298,".1")</f>
        <v>1.17.3.1</v>
      </c>
      <c r="G299" s="473" t="str">
        <f t="shared" si="131"/>
        <v>1.17.3.1</v>
      </c>
      <c r="H299" s="520" t="str">
        <f>LEFT(H298,SEARCH(" ",H298)-1)</f>
        <v>PLACA</v>
      </c>
      <c r="I299" s="351"/>
      <c r="J299" s="310">
        <v>1</v>
      </c>
      <c r="K299" s="310">
        <v>13</v>
      </c>
      <c r="L299" s="310"/>
      <c r="M299" s="310"/>
      <c r="N299" s="310"/>
      <c r="O299" s="310"/>
      <c r="P299" s="310"/>
      <c r="Q299" s="347">
        <f>IF(SUM(K299:L299)=0,1,IF(L299&lt;&gt;0,SUM(K299:L299)/2,K299))*IF(SUM(M299:N299)=0,1,IF(N299&lt;&gt;0,SUM(M299:N299)/2,M299))*IF(SUM(O299:P299)=0,1,IF(P299&lt;&gt;0,SUM(O299:P299)/2,O299))</f>
        <v>13</v>
      </c>
      <c r="R299" s="347">
        <f>ROUND(J299*Q299,2)</f>
        <v>13</v>
      </c>
      <c r="S299" s="310"/>
      <c r="T299" s="474"/>
      <c r="U299" s="35"/>
      <c r="X299" s="268"/>
    </row>
    <row r="300" spans="2:24" ht="51" customHeight="1">
      <c r="B300" s="267" t="str">
        <f t="shared" si="130"/>
        <v>1.17.4</v>
      </c>
      <c r="C300" s="290" t="s">
        <v>101</v>
      </c>
      <c r="D300" s="290">
        <v>97599</v>
      </c>
      <c r="E300" s="84" t="s">
        <v>88</v>
      </c>
      <c r="F300" s="84" t="s">
        <v>4149</v>
      </c>
      <c r="G300" s="478" t="str">
        <f t="shared" si="131"/>
        <v>1.17.4</v>
      </c>
      <c r="H300" s="519" t="str">
        <f>IF(C300="GIDUR JP",VLOOKUP(D300,GIDUR!A:D,2,FALSE),IF(C300="DER PB",VLOOKUP('M.Cálc.Quant.'!D300,DER!A:D,2,FALSE),IF(C300="COMPOSIÇÃO",VLOOKUP(D300,Composição!B:J,2,FALSE),IF(E300="COMPOSIÇÃO",VLOOKUP(D300,'Sinapi_Comp-06.2023'!G:H,2,FALSE),VLOOKUP(D300,'Sinapi_Insum-06.2023'!A:B,2,FALSE)))))</f>
        <v>LUMINÁRIA DE EMERGÊNCIA, COM 30 LÂMPADAS LED DE 2 W, SEM REATOR - FORNECIMENTO E INSTALAÇÃO. AF_09/2024</v>
      </c>
      <c r="I300" s="479"/>
      <c r="J300" s="398"/>
      <c r="K300" s="398"/>
      <c r="L300" s="398"/>
      <c r="M300" s="398"/>
      <c r="N300" s="398"/>
      <c r="O300" s="398"/>
      <c r="P300" s="398"/>
      <c r="Q300" s="398"/>
      <c r="R300" s="398"/>
      <c r="S300" s="476">
        <f>SUM(R301)</f>
        <v>2</v>
      </c>
      <c r="T300" s="477" t="str">
        <f>IF(C300="GIDUR JP",VLOOKUP(D300,GIDUR!A:D,3,FALSE),IF(C300="DER PB",VLOOKUP('M.Cálc.Quant.'!D300,DER!A:D,3,FALSE),IF(C300="COMPOSIÇÃO",VLOOKUP(D300,Composição!B:J,6,FALSE),IF(E300="COMPOSIÇÃO",VLOOKUP(D300,'Sinapi_Comp-06.2023'!G:I,3,FALSE),VLOOKUP(D300,'Sinapi_Insum-06.2023'!A:C,3,FALSE)))))</f>
        <v>UN</v>
      </c>
      <c r="U300" s="35"/>
      <c r="X300" s="268"/>
    </row>
    <row r="301" spans="2:24">
      <c r="B301" s="267" t="str">
        <f t="shared" si="130"/>
        <v>1.17.4.1</v>
      </c>
      <c r="F301" s="507" t="str">
        <f>CONCATENATE(F300,".1")</f>
        <v>1.17.4.1</v>
      </c>
      <c r="G301" s="473" t="str">
        <f t="shared" si="131"/>
        <v>1.17.4.1</v>
      </c>
      <c r="H301" s="520" t="str">
        <f>LEFT(H300,SEARCH(" ",H300)-1)</f>
        <v>LUMINÁRIA</v>
      </c>
      <c r="I301" s="351"/>
      <c r="J301" s="310">
        <v>1</v>
      </c>
      <c r="K301" s="310">
        <v>2</v>
      </c>
      <c r="L301" s="310"/>
      <c r="M301" s="310"/>
      <c r="N301" s="310"/>
      <c r="O301" s="310"/>
      <c r="P301" s="310"/>
      <c r="Q301" s="347">
        <f>IF(SUM(K301:L301)=0,1,IF(L301&lt;&gt;0,SUM(K301:L301)/2,K301))*IF(SUM(M301:N301)=0,1,IF(N301&lt;&gt;0,SUM(M301:N301)/2,M301))*IF(SUM(O301:P301)=0,1,IF(P301&lt;&gt;0,SUM(O301:P301)/2,O301))</f>
        <v>2</v>
      </c>
      <c r="R301" s="347">
        <f>ROUND(J301*Q301,2)</f>
        <v>2</v>
      </c>
      <c r="S301" s="310"/>
      <c r="T301" s="474"/>
      <c r="U301" s="35"/>
      <c r="X301" s="268"/>
    </row>
    <row r="302" spans="2:24">
      <c r="B302" s="267" t="str">
        <f t="shared" ref="B302:B304" si="132">G302</f>
        <v>1.18</v>
      </c>
      <c r="F302" s="509" t="s">
        <v>4064</v>
      </c>
      <c r="G302" s="535" t="s">
        <v>4150</v>
      </c>
      <c r="H302" s="511" t="s">
        <v>4154</v>
      </c>
      <c r="I302" s="292"/>
      <c r="J302" s="353"/>
      <c r="K302" s="292"/>
      <c r="L302" s="292"/>
      <c r="M302" s="292"/>
      <c r="N302" s="292"/>
      <c r="O302" s="292"/>
      <c r="P302" s="292"/>
      <c r="Q302" s="292"/>
      <c r="R302" s="292"/>
      <c r="S302" s="292"/>
      <c r="T302" s="293"/>
      <c r="U302" s="35"/>
      <c r="X302" s="268"/>
    </row>
    <row r="303" spans="2:24" ht="30">
      <c r="B303" s="267" t="str">
        <f t="shared" si="132"/>
        <v>1.18.1</v>
      </c>
      <c r="C303" s="84" t="s">
        <v>88</v>
      </c>
      <c r="D303" s="290">
        <f>Composição!B50</f>
        <v>8</v>
      </c>
      <c r="E303" s="84" t="s">
        <v>88</v>
      </c>
      <c r="F303" s="84" t="s">
        <v>4151</v>
      </c>
      <c r="G303" s="478" t="str">
        <f t="shared" ref="G303:G304" si="133">F303</f>
        <v>1.18.1</v>
      </c>
      <c r="H303" s="519" t="str">
        <f>IF(C303="GIDUR JP",VLOOKUP(D303,GIDUR!A:D,2,FALSE),IF(C303="DER PB",VLOOKUP('M.Cálc.Quant.'!D303,DER!A:D,2,FALSE),IF(C303="COMPOSIÇÃO",VLOOKUP(D303,Composição!B:J,2,FALSE),IF(E303="COMPOSIÇÃO",VLOOKUP(D303,'Sinapi_Comp-06.2023'!G:H,2,FALSE),VLOOKUP(D303,'Sinapi_Insum-06.2023'!A:B,2,FALSE)))))</f>
        <v>ESCAVACAO MANUAL EM SOLO-PROF. ATE 1,50 M [ADAPTADO SINAPI 79561/001]</v>
      </c>
      <c r="I303" s="479"/>
      <c r="J303" s="398"/>
      <c r="K303" s="398"/>
      <c r="L303" s="398"/>
      <c r="M303" s="398"/>
      <c r="N303" s="398"/>
      <c r="O303" s="398"/>
      <c r="P303" s="398"/>
      <c r="Q303" s="398"/>
      <c r="R303" s="398"/>
      <c r="S303" s="480">
        <f>SUM(R304)</f>
        <v>4.32</v>
      </c>
      <c r="T303" s="477" t="str">
        <f>IF(C303="GIDUR JP",VLOOKUP(D303,GIDUR!A:D,3,FALSE),IF(C303="DER PB",VLOOKUP('M.Cálc.Quant.'!D303,DER!A:D,3,FALSE),IF(C303="COMPOSIÇÃO",VLOOKUP(D303,Composição!B:J,6,FALSE),IF(E303="COMPOSIÇÃO",VLOOKUP(D303,'Sinapi_Comp-06.2023'!G:I,3,FALSE),VLOOKUP(D303,'Sinapi_Insum-06.2023'!A:C,3,FALSE)))))</f>
        <v>M3</v>
      </c>
      <c r="U303" s="35"/>
      <c r="X303" s="268"/>
    </row>
    <row r="304" spans="2:24">
      <c r="B304" s="267" t="str">
        <f t="shared" si="132"/>
        <v>1.18.1.1</v>
      </c>
      <c r="F304" s="507" t="str">
        <f>CONCATENATE(F303,".1")</f>
        <v>1.18.1.1</v>
      </c>
      <c r="G304" s="473" t="str">
        <f t="shared" si="133"/>
        <v>1.18.1.1</v>
      </c>
      <c r="H304" s="520" t="s">
        <v>4159</v>
      </c>
      <c r="I304" s="351"/>
      <c r="J304" s="310">
        <v>12</v>
      </c>
      <c r="K304" s="310">
        <v>9</v>
      </c>
      <c r="L304" s="310"/>
      <c r="M304" s="310">
        <v>0.2</v>
      </c>
      <c r="N304" s="310"/>
      <c r="O304" s="310">
        <v>0.2</v>
      </c>
      <c r="P304" s="310"/>
      <c r="Q304" s="347">
        <f>IF(SUM(K304:L304)=0,1,IF(L304&lt;&gt;0,SUM(K304:L304)/2,K304))*IF(SUM(M304:N304)=0,1,IF(N304&lt;&gt;0,SUM(M304:N304)/2,M304))*IF(SUM(O304:P304)=0,1,IF(P304&lt;&gt;0,SUM(O304:P304)/2,O304))</f>
        <v>0.36</v>
      </c>
      <c r="R304" s="347">
        <f>ROUND(J304*Q304,2)</f>
        <v>4.32</v>
      </c>
      <c r="S304" s="310"/>
      <c r="T304" s="474"/>
      <c r="U304" s="35"/>
      <c r="X304" s="268"/>
    </row>
    <row r="305" spans="2:24" ht="45">
      <c r="B305" s="267" t="str">
        <f t="shared" ref="B305:B306" si="134">G305</f>
        <v>1.18.2</v>
      </c>
      <c r="C305" s="84" t="s">
        <v>101</v>
      </c>
      <c r="D305" s="290">
        <v>93382</v>
      </c>
      <c r="E305" s="84" t="s">
        <v>88</v>
      </c>
      <c r="F305" s="84" t="s">
        <v>4152</v>
      </c>
      <c r="G305" s="478" t="str">
        <f t="shared" ref="G305:G306" si="135">F305</f>
        <v>1.18.2</v>
      </c>
      <c r="H305" s="519" t="str">
        <f>IF(C305="GIDUR JP",VLOOKUP(D305,GIDUR!A:D,2,FALSE),IF(C305="DER PB",VLOOKUP('M.Cálc.Quant.'!D305,DER!A:D,2,FALSE),IF(C305="COMPOSIÇÃO",VLOOKUP(D305,Composição!B:J,2,FALSE),IF(E305="COMPOSIÇÃO",VLOOKUP(D305,'Sinapi_Comp-06.2023'!G:H,2,FALSE),VLOOKUP(D305,'Sinapi_Insum-06.2023'!A:B,2,FALSE)))))</f>
        <v>REATERRO MANUAL DE VALAS, COM COMPACTADOR DE SOLOS DE PERCUSSÃO. AF_08/2023</v>
      </c>
      <c r="I305" s="479"/>
      <c r="J305" s="398"/>
      <c r="K305" s="398"/>
      <c r="L305" s="398"/>
      <c r="M305" s="398"/>
      <c r="N305" s="398"/>
      <c r="O305" s="398"/>
      <c r="P305" s="398"/>
      <c r="Q305" s="398"/>
      <c r="R305" s="398"/>
      <c r="S305" s="480">
        <f>SUM(R306)</f>
        <v>2.04</v>
      </c>
      <c r="T305" s="477" t="str">
        <f>IF(C305="GIDUR JP",VLOOKUP(D305,GIDUR!A:D,3,FALSE),IF(C305="DER PB",VLOOKUP('M.Cálc.Quant.'!D305,DER!A:D,3,FALSE),IF(C305="COMPOSIÇÃO",VLOOKUP(D305,Composição!B:J,6,FALSE),IF(E305="COMPOSIÇÃO",VLOOKUP(D305,'Sinapi_Comp-06.2023'!G:I,3,FALSE),VLOOKUP(D305,'Sinapi_Insum-06.2023'!A:C,3,FALSE)))))</f>
        <v>M3</v>
      </c>
      <c r="U305" s="35"/>
      <c r="X305" s="268"/>
    </row>
    <row r="306" spans="2:24">
      <c r="B306" s="267" t="str">
        <f t="shared" si="134"/>
        <v>1.18.2.1</v>
      </c>
      <c r="F306" s="507" t="str">
        <f>CONCATENATE(F305,".1")</f>
        <v>1.18.2.1</v>
      </c>
      <c r="G306" s="473" t="str">
        <f t="shared" si="135"/>
        <v>1.18.2.1</v>
      </c>
      <c r="H306" s="520" t="s">
        <v>4176</v>
      </c>
      <c r="I306" s="351"/>
      <c r="J306" s="310">
        <v>1</v>
      </c>
      <c r="K306" s="347">
        <f>S303-S318</f>
        <v>2.04</v>
      </c>
      <c r="L306" s="310"/>
      <c r="M306" s="310"/>
      <c r="N306" s="310"/>
      <c r="O306" s="310"/>
      <c r="P306" s="310"/>
      <c r="Q306" s="347">
        <f>IF(SUM(K306:L306)=0,1,IF(L306&lt;&gt;0,SUM(K306:L306)/2,K306))*IF(SUM(M306:N306)=0,1,IF(N306&lt;&gt;0,SUM(M306:N306)/2,M306))*IF(SUM(O306:P306)=0,1,IF(P306&lt;&gt;0,SUM(O306:P306)/2,O306))</f>
        <v>2.04</v>
      </c>
      <c r="R306" s="347">
        <f>ROUND(J306*Q306,2)</f>
        <v>2.04</v>
      </c>
      <c r="S306" s="310"/>
      <c r="T306" s="474"/>
      <c r="U306" s="35"/>
      <c r="X306" s="268"/>
    </row>
    <row r="307" spans="2:24" ht="75">
      <c r="B307" s="267" t="str">
        <f t="shared" ref="B307:B308" si="136">G307</f>
        <v>1.18.3</v>
      </c>
      <c r="C307" s="84" t="s">
        <v>101</v>
      </c>
      <c r="D307" s="290">
        <v>103322</v>
      </c>
      <c r="E307" s="84" t="s">
        <v>88</v>
      </c>
      <c r="F307" s="84" t="s">
        <v>4153</v>
      </c>
      <c r="G307" s="478" t="str">
        <f t="shared" ref="G307:G308" si="137">F307</f>
        <v>1.18.3</v>
      </c>
      <c r="H307" s="519" t="str">
        <f>IF(C307="GIDUR JP",VLOOKUP(D307,GIDUR!A:D,2,FALSE),IF(C307="DER PB",VLOOKUP('M.Cálc.Quant.'!D307,DER!A:D,2,FALSE),IF(C307="COMPOSIÇÃO",VLOOKUP(D307,Composição!B:J,2,FALSE),IF(E307="COMPOSIÇÃO",VLOOKUP(D307,'Sinapi_Comp-06.2023'!G:H,2,FALSE),VLOOKUP(D307,'Sinapi_Insum-06.2023'!A:B,2,FALSE)))))</f>
        <v>ALVENARIA DE VEDAÇÃO DE BLOCOS CERÂMICOS FURADOS NA VERTICAL DE 9X19X39 CM (ESPESSURA 9 CM) E ARGAMASSA DE ASSENTAMENTO COM PREPARO EM BETONEIRA. AF_12/2021</v>
      </c>
      <c r="I307" s="479"/>
      <c r="J307" s="398"/>
      <c r="K307" s="398"/>
      <c r="L307" s="398"/>
      <c r="M307" s="398"/>
      <c r="N307" s="398"/>
      <c r="O307" s="398"/>
      <c r="P307" s="398"/>
      <c r="Q307" s="398"/>
      <c r="R307" s="398"/>
      <c r="S307" s="480">
        <f>SUM(R308:R310)</f>
        <v>60.12</v>
      </c>
      <c r="T307" s="477" t="str">
        <f>IF(C307="GIDUR JP",VLOOKUP(D307,GIDUR!A:D,3,FALSE),IF(C307="DER PB",VLOOKUP('M.Cálc.Quant.'!D307,DER!A:D,3,FALSE),IF(C307="COMPOSIÇÃO",VLOOKUP(D307,Composição!B:J,6,FALSE),IF(E307="COMPOSIÇÃO",VLOOKUP(D307,'Sinapi_Comp-06.2023'!G:I,3,FALSE),VLOOKUP(D307,'Sinapi_Insum-06.2023'!A:C,3,FALSE)))))</f>
        <v>M2</v>
      </c>
      <c r="U307" s="35"/>
      <c r="X307" s="268"/>
    </row>
    <row r="308" spans="2:24">
      <c r="B308" s="267" t="str">
        <f t="shared" si="136"/>
        <v>1.18.3.1</v>
      </c>
      <c r="F308" s="507" t="str">
        <f>CONCATENATE(F307,".1")</f>
        <v>1.18.3.1</v>
      </c>
      <c r="G308" s="473" t="str">
        <f t="shared" si="137"/>
        <v>1.18.3.1</v>
      </c>
      <c r="H308" s="520" t="s">
        <v>4163</v>
      </c>
      <c r="I308" s="351"/>
      <c r="J308" s="310">
        <v>4</v>
      </c>
      <c r="K308" s="310">
        <v>9</v>
      </c>
      <c r="L308" s="310"/>
      <c r="M308" s="310">
        <v>0.2</v>
      </c>
      <c r="N308" s="310"/>
      <c r="O308" s="310"/>
      <c r="P308" s="310"/>
      <c r="Q308" s="347">
        <f>IF(SUM(K308:L308)=0,1,IF(L308&lt;&gt;0,SUM(K308:L308)/2,K308))*IF(SUM(M308:N308)=0,1,IF(N308&lt;&gt;0,SUM(M308:N308)/2,M308))*IF(SUM(O308:P308)=0,1,IF(P308&lt;&gt;0,SUM(O308:P308)/2,O308))</f>
        <v>1.8</v>
      </c>
      <c r="R308" s="347">
        <f>ROUND(J308*Q308,2)</f>
        <v>7.2</v>
      </c>
      <c r="S308" s="310"/>
      <c r="T308" s="474"/>
      <c r="U308" s="35"/>
      <c r="X308" s="268"/>
    </row>
    <row r="309" spans="2:24">
      <c r="B309" s="267" t="str">
        <f t="shared" ref="B309" si="138">G309</f>
        <v>1.18.3.2</v>
      </c>
      <c r="F309" s="507" t="str">
        <f>CONCATENATE(F307,".2")</f>
        <v>1.18.3.2</v>
      </c>
      <c r="G309" s="473" t="str">
        <f t="shared" ref="G309" si="139">F309</f>
        <v>1.18.3.2</v>
      </c>
      <c r="H309" s="520" t="s">
        <v>4162</v>
      </c>
      <c r="I309" s="351"/>
      <c r="J309" s="310">
        <v>4</v>
      </c>
      <c r="K309" s="310">
        <v>9</v>
      </c>
      <c r="L309" s="310"/>
      <c r="M309" s="310">
        <v>0.4</v>
      </c>
      <c r="N309" s="310"/>
      <c r="O309" s="310"/>
      <c r="P309" s="310"/>
      <c r="Q309" s="347">
        <f>IF(SUM(K309:L309)=0,1,IF(L309&lt;&gt;0,SUM(K309:L309)/2,K309))*IF(SUM(M309:N309)=0,1,IF(N309&lt;&gt;0,SUM(M309:N309)/2,M309))*IF(SUM(O309:P309)=0,1,IF(P309&lt;&gt;0,SUM(O309:P309)/2,O309))</f>
        <v>3.6</v>
      </c>
      <c r="R309" s="347">
        <f>ROUND(J309*Q309,2)</f>
        <v>14.4</v>
      </c>
      <c r="S309" s="310"/>
      <c r="T309" s="474"/>
      <c r="U309" s="35"/>
      <c r="X309" s="268"/>
    </row>
    <row r="310" spans="2:24">
      <c r="B310" s="267" t="str">
        <f t="shared" ref="B310" si="140">G310</f>
        <v>1.18.3.3</v>
      </c>
      <c r="F310" s="507" t="str">
        <f>CONCATENATE(F307,".3")</f>
        <v>1.18.3.3</v>
      </c>
      <c r="G310" s="473" t="str">
        <f t="shared" ref="G310" si="141">F310</f>
        <v>1.18.3.3</v>
      </c>
      <c r="H310" s="520" t="s">
        <v>4161</v>
      </c>
      <c r="I310" s="351"/>
      <c r="J310" s="310">
        <v>4</v>
      </c>
      <c r="K310" s="310">
        <v>9</v>
      </c>
      <c r="L310" s="310"/>
      <c r="M310" s="310">
        <v>1.07</v>
      </c>
      <c r="N310" s="310"/>
      <c r="O310" s="310"/>
      <c r="P310" s="310"/>
      <c r="Q310" s="347">
        <f>IF(SUM(K310:L310)=0,1,IF(L310&lt;&gt;0,SUM(K310:L310)/2,K310))*IF(SUM(M310:N310)=0,1,IF(N310&lt;&gt;0,SUM(M310:N310)/2,M310))*IF(SUM(O310:P310)=0,1,IF(P310&lt;&gt;0,SUM(O310:P310)/2,O310))</f>
        <v>9.6300000000000008</v>
      </c>
      <c r="R310" s="347">
        <f>ROUND(J310*Q310,2)</f>
        <v>38.520000000000003</v>
      </c>
      <c r="S310" s="310"/>
      <c r="T310" s="474"/>
      <c r="U310" s="35"/>
      <c r="X310" s="268"/>
    </row>
    <row r="311" spans="2:24" ht="75">
      <c r="B311" s="267" t="str">
        <f t="shared" ref="B311:B313" si="142">G311</f>
        <v>1.18.4</v>
      </c>
      <c r="C311" s="84" t="s">
        <v>101</v>
      </c>
      <c r="D311" s="290">
        <v>92522</v>
      </c>
      <c r="E311" s="84" t="s">
        <v>88</v>
      </c>
      <c r="F311" s="84" t="s">
        <v>4165</v>
      </c>
      <c r="G311" s="478" t="str">
        <f t="shared" ref="G311:G313" si="143">F311</f>
        <v>1.18.4</v>
      </c>
      <c r="H311" s="519" t="str">
        <f>IF(C311="GIDUR JP",VLOOKUP(D311,GIDUR!A:D,2,FALSE),IF(C311="DER PB",VLOOKUP('M.Cálc.Quant.'!D311,DER!A:D,2,FALSE),IF(C311="COMPOSIÇÃO",VLOOKUP(D311,Composição!B:J,2,FALSE),IF(E311="COMPOSIÇÃO",VLOOKUP(D311,'Sinapi_Comp-06.2023'!G:H,2,FALSE),VLOOKUP(D311,'Sinapi_Insum-06.2023'!A:B,2,FALSE)))))</f>
        <v>MONTAGEM E DESMONTAGEM DE FÔRMA DE LAJE MACIÇA, PÉ-DIREITO SIMPLES, EM CHAPA DE MADEIRA COMPENSADA RESINADA, 8 UTILIZAÇÕES. AF_09/2020</v>
      </c>
      <c r="I311" s="479"/>
      <c r="J311" s="398"/>
      <c r="K311" s="398"/>
      <c r="L311" s="398"/>
      <c r="M311" s="398"/>
      <c r="N311" s="398"/>
      <c r="O311" s="398"/>
      <c r="P311" s="398"/>
      <c r="Q311" s="398"/>
      <c r="R311" s="398"/>
      <c r="S311" s="480">
        <f>SUM(R312:R313)</f>
        <v>57.6</v>
      </c>
      <c r="T311" s="477" t="str">
        <f>IF(C311="GIDUR JP",VLOOKUP(D311,GIDUR!A:D,3,FALSE),IF(C311="DER PB",VLOOKUP('M.Cálc.Quant.'!D311,DER!A:D,3,FALSE),IF(C311="COMPOSIÇÃO",VLOOKUP(D311,Composição!B:J,6,FALSE),IF(E311="COMPOSIÇÃO",VLOOKUP(D311,'Sinapi_Comp-06.2023'!G:I,3,FALSE),VLOOKUP(D311,'Sinapi_Insum-06.2023'!A:C,3,FALSE)))))</f>
        <v>M2</v>
      </c>
      <c r="U311" s="35">
        <f>9*0.5*0.1</f>
        <v>0.45</v>
      </c>
      <c r="X311" s="268"/>
    </row>
    <row r="312" spans="2:24">
      <c r="B312" s="267" t="str">
        <f t="shared" si="142"/>
        <v>1.18.4.1</v>
      </c>
      <c r="F312" s="507" t="str">
        <f>CONCATENATE(F311,".1")</f>
        <v>1.18.4.1</v>
      </c>
      <c r="G312" s="473" t="str">
        <f t="shared" si="143"/>
        <v>1.18.4.1</v>
      </c>
      <c r="H312" s="520" t="s">
        <v>4164</v>
      </c>
      <c r="I312" s="351"/>
      <c r="J312" s="310">
        <v>4</v>
      </c>
      <c r="K312" s="310">
        <v>9</v>
      </c>
      <c r="L312" s="310"/>
      <c r="M312" s="310">
        <v>1</v>
      </c>
      <c r="N312" s="310"/>
      <c r="O312" s="310"/>
      <c r="P312" s="310"/>
      <c r="Q312" s="347">
        <f>IF(SUM(K312:L312)=0,1,IF(L312&lt;&gt;0,SUM(K312:L312)/2,K312))*IF(SUM(M312:N312)=0,1,IF(N312&lt;&gt;0,SUM(M312:N312)/2,M312))*IF(SUM(O312:P312)=0,1,IF(P312&lt;&gt;0,SUM(O312:P312)/2,O312))</f>
        <v>9</v>
      </c>
      <c r="R312" s="347">
        <f>ROUND(J312*Q312,2)</f>
        <v>36</v>
      </c>
      <c r="S312" s="310"/>
      <c r="T312" s="474"/>
      <c r="U312" s="35"/>
      <c r="X312" s="268"/>
    </row>
    <row r="313" spans="2:24">
      <c r="B313" s="267" t="str">
        <f t="shared" si="142"/>
        <v>1.18.4.2</v>
      </c>
      <c r="F313" s="507" t="str">
        <f>CONCATENATE(F311,".2")</f>
        <v>1.18.4.2</v>
      </c>
      <c r="G313" s="473" t="str">
        <f t="shared" si="143"/>
        <v>1.18.4.2</v>
      </c>
      <c r="H313" s="520" t="s">
        <v>4160</v>
      </c>
      <c r="I313" s="351"/>
      <c r="J313" s="310">
        <v>4</v>
      </c>
      <c r="K313" s="310">
        <v>9</v>
      </c>
      <c r="L313" s="310"/>
      <c r="M313" s="310">
        <v>0.6</v>
      </c>
      <c r="N313" s="310"/>
      <c r="O313" s="310"/>
      <c r="P313" s="310"/>
      <c r="Q313" s="347">
        <f>IF(SUM(K313:L313)=0,1,IF(L313&lt;&gt;0,SUM(K313:L313)/2,K313))*IF(SUM(M313:N313)=0,1,IF(N313&lt;&gt;0,SUM(M313:N313)/2,M313))*IF(SUM(O313:P313)=0,1,IF(P313&lt;&gt;0,SUM(O313:P313)/2,O313))</f>
        <v>5.4</v>
      </c>
      <c r="R313" s="347">
        <f>ROUND(J313*Q313,2)</f>
        <v>21.6</v>
      </c>
      <c r="S313" s="310"/>
      <c r="T313" s="474"/>
      <c r="U313" s="35"/>
      <c r="X313" s="268"/>
    </row>
    <row r="314" spans="2:24" ht="30">
      <c r="B314" s="267" t="str">
        <f t="shared" ref="B314:B315" si="144">G314</f>
        <v>1.18.5</v>
      </c>
      <c r="C314" s="84" t="s">
        <v>101</v>
      </c>
      <c r="D314" s="290">
        <v>96543</v>
      </c>
      <c r="E314" s="84" t="s">
        <v>88</v>
      </c>
      <c r="F314" s="84" t="s">
        <v>4166</v>
      </c>
      <c r="G314" s="478" t="str">
        <f t="shared" ref="G314:G315" si="145">F314</f>
        <v>1.18.5</v>
      </c>
      <c r="H314" s="519" t="str">
        <f>IF(C314="GIDUR JP",VLOOKUP(D314,GIDUR!A:D,2,FALSE),IF(C314="DER PB",VLOOKUP('M.Cálc.Quant.'!D314,DER!A:D,2,FALSE),IF(C314="COMPOSIÇÃO",VLOOKUP(D314,Composição!B:J,2,FALSE),IF(E314="COMPOSIÇÃO",VLOOKUP(D314,'Sinapi_Comp-06.2023'!G:H,2,FALSE),VLOOKUP(D314,'Sinapi_Insum-06.2023'!A:B,2,FALSE)))))</f>
        <v>ARMAÇÃO DE BLOCO UTILIZANDO AÇO CA-60 DE 5 MM - MONTAGEM. AF_01/2024</v>
      </c>
      <c r="I314" s="479"/>
      <c r="J314" s="398"/>
      <c r="K314" s="398"/>
      <c r="L314" s="398"/>
      <c r="M314" s="398"/>
      <c r="N314" s="398"/>
      <c r="O314" s="398"/>
      <c r="P314" s="398"/>
      <c r="Q314" s="398"/>
      <c r="R314" s="398"/>
      <c r="S314" s="480">
        <f>SUM(R315:R316)</f>
        <v>124</v>
      </c>
      <c r="T314" s="477" t="str">
        <f>IF(C314="GIDUR JP",VLOOKUP(D314,GIDUR!A:D,3,FALSE),IF(C314="DER PB",VLOOKUP('M.Cálc.Quant.'!D314,DER!A:D,3,FALSE),IF(C314="COMPOSIÇÃO",VLOOKUP(D314,Composição!B:J,6,FALSE),IF(E314="COMPOSIÇÃO",VLOOKUP(D314,'Sinapi_Comp-06.2023'!G:I,3,FALSE),VLOOKUP(D314,'Sinapi_Insum-06.2023'!A:C,3,FALSE)))))</f>
        <v>KG</v>
      </c>
      <c r="U314" s="35"/>
      <c r="X314" s="268"/>
    </row>
    <row r="315" spans="2:24">
      <c r="B315" s="267" t="str">
        <f t="shared" si="144"/>
        <v>1.18.5.1</v>
      </c>
      <c r="F315" s="507" t="str">
        <f>CONCATENATE(F314,".1")</f>
        <v>1.18.5.1</v>
      </c>
      <c r="G315" s="473" t="str">
        <f t="shared" si="145"/>
        <v>1.18.5.1</v>
      </c>
      <c r="H315" s="520" t="s">
        <v>4167</v>
      </c>
      <c r="I315" s="351"/>
      <c r="J315" s="310">
        <v>4</v>
      </c>
      <c r="K315" s="310">
        <v>31</v>
      </c>
      <c r="L315" s="310"/>
      <c r="M315" s="310"/>
      <c r="N315" s="310"/>
      <c r="O315" s="310"/>
      <c r="P315" s="310"/>
      <c r="Q315" s="347">
        <f>IF(SUM(K315:L315)=0,1,IF(L315&lt;&gt;0,SUM(K315:L315)/2,K315))*IF(SUM(M315:N315)=0,1,IF(N315&lt;&gt;0,SUM(M315:N315)/2,M315))*IF(SUM(O315:P315)=0,1,IF(P315&lt;&gt;0,SUM(O315:P315)/2,O315))</f>
        <v>31</v>
      </c>
      <c r="R315" s="347">
        <f>ROUND(J315*Q315,2)</f>
        <v>124</v>
      </c>
      <c r="S315" s="310"/>
      <c r="T315" s="474"/>
      <c r="U315" s="35"/>
      <c r="X315" s="268"/>
    </row>
    <row r="316" spans="2:24" ht="30">
      <c r="B316" s="267" t="str">
        <f t="shared" ref="B316:B317" si="146">G316</f>
        <v>1.18.6</v>
      </c>
      <c r="C316" s="84" t="s">
        <v>101</v>
      </c>
      <c r="D316" s="290">
        <v>96546</v>
      </c>
      <c r="E316" s="84" t="s">
        <v>88</v>
      </c>
      <c r="F316" s="84" t="s">
        <v>4168</v>
      </c>
      <c r="G316" s="478" t="str">
        <f t="shared" ref="G316:G317" si="147">F316</f>
        <v>1.18.6</v>
      </c>
      <c r="H316" s="519" t="str">
        <f>IF(C316="GIDUR JP",VLOOKUP(D316,GIDUR!A:D,2,FALSE),IF(C316="DER PB",VLOOKUP('M.Cálc.Quant.'!D316,DER!A:D,2,FALSE),IF(C316="COMPOSIÇÃO",VLOOKUP(D316,Composição!B:J,2,FALSE),IF(E316="COMPOSIÇÃO",VLOOKUP(D316,'Sinapi_Comp-06.2023'!G:H,2,FALSE),VLOOKUP(D316,'Sinapi_Insum-06.2023'!A:B,2,FALSE)))))</f>
        <v>ARMAÇÃO DE BLOCO UTILIZANDO AÇO CA-50 DE 10 MM - MONTAGEM. AF_01/2024</v>
      </c>
      <c r="I316" s="479"/>
      <c r="J316" s="398"/>
      <c r="K316" s="398"/>
      <c r="L316" s="398"/>
      <c r="M316" s="398"/>
      <c r="N316" s="398"/>
      <c r="O316" s="398"/>
      <c r="P316" s="398"/>
      <c r="Q316" s="398"/>
      <c r="R316" s="398"/>
      <c r="S316" s="480">
        <f>SUM(R317:R318)</f>
        <v>308</v>
      </c>
      <c r="T316" s="477" t="str">
        <f>IF(C316="GIDUR JP",VLOOKUP(D316,GIDUR!A:D,3,FALSE),IF(C316="DER PB",VLOOKUP('M.Cálc.Quant.'!D316,DER!A:D,3,FALSE),IF(C316="COMPOSIÇÃO",VLOOKUP(D316,Composição!B:J,6,FALSE),IF(E316="COMPOSIÇÃO",VLOOKUP(D316,'Sinapi_Comp-06.2023'!G:I,3,FALSE),VLOOKUP(D316,'Sinapi_Insum-06.2023'!A:C,3,FALSE)))))</f>
        <v>KG</v>
      </c>
      <c r="U316" s="35"/>
      <c r="X316" s="268"/>
    </row>
    <row r="317" spans="2:24">
      <c r="B317" s="267" t="str">
        <f t="shared" si="146"/>
        <v>1.18.6.1</v>
      </c>
      <c r="F317" s="507" t="str">
        <f>CONCATENATE(F316,".1")</f>
        <v>1.18.6.1</v>
      </c>
      <c r="G317" s="473" t="str">
        <f t="shared" si="147"/>
        <v>1.18.6.1</v>
      </c>
      <c r="H317" s="520" t="s">
        <v>4167</v>
      </c>
      <c r="I317" s="351"/>
      <c r="J317" s="310">
        <v>4</v>
      </c>
      <c r="K317" s="310">
        <v>77</v>
      </c>
      <c r="L317" s="310"/>
      <c r="M317" s="310"/>
      <c r="N317" s="310"/>
      <c r="O317" s="310"/>
      <c r="P317" s="310"/>
      <c r="Q317" s="347">
        <f>IF(SUM(K317:L317)=0,1,IF(L317&lt;&gt;0,SUM(K317:L317)/2,K317))*IF(SUM(M317:N317)=0,1,IF(N317&lt;&gt;0,SUM(M317:N317)/2,M317))*IF(SUM(O317:P317)=0,1,IF(P317&lt;&gt;0,SUM(O317:P317)/2,O317))</f>
        <v>77</v>
      </c>
      <c r="R317" s="347">
        <f>ROUND(J317*Q317,2)</f>
        <v>308</v>
      </c>
      <c r="S317" s="310"/>
      <c r="T317" s="474"/>
      <c r="U317" s="35"/>
      <c r="X317" s="268"/>
    </row>
    <row r="318" spans="2:24" ht="60">
      <c r="B318" s="267" t="str">
        <f t="shared" ref="B318:B319" si="148">G318</f>
        <v>1.18.7</v>
      </c>
      <c r="C318" s="84" t="s">
        <v>101</v>
      </c>
      <c r="D318" s="290">
        <v>94963</v>
      </c>
      <c r="E318" s="84" t="s">
        <v>88</v>
      </c>
      <c r="F318" s="84" t="s">
        <v>4169</v>
      </c>
      <c r="G318" s="478" t="str">
        <f t="shared" ref="G318:G319" si="149">F318</f>
        <v>1.18.7</v>
      </c>
      <c r="H318" s="519" t="str">
        <f>IF(C318="GIDUR JP",VLOOKUP(D318,GIDUR!A:D,2,FALSE),IF(C318="DER PB",VLOOKUP('M.Cálc.Quant.'!D318,DER!A:D,2,FALSE),IF(C318="COMPOSIÇÃO",VLOOKUP(D318,Composição!B:J,2,FALSE),IF(E318="COMPOSIÇÃO",VLOOKUP(D318,'Sinapi_Comp-06.2023'!G:H,2,FALSE),VLOOKUP(D318,'Sinapi_Insum-06.2023'!A:B,2,FALSE)))))</f>
        <v>CONCRETO FCK = 15MPA, TRAÇO 1:3,4:3,5 (EM MASSA SECA DE CIMENTO/ AREIA MÉDIA/ BRITA 1) - PREPARO MECÂNICO COM BETONEIRA 400 L. AF_05/2021</v>
      </c>
      <c r="I318" s="479"/>
      <c r="J318" s="398"/>
      <c r="K318" s="398"/>
      <c r="L318" s="398"/>
      <c r="M318" s="398"/>
      <c r="N318" s="398"/>
      <c r="O318" s="398"/>
      <c r="P318" s="398"/>
      <c r="Q318" s="398"/>
      <c r="R318" s="398"/>
      <c r="S318" s="480">
        <f>SUM(R319:R320)</f>
        <v>2.2799999999999998</v>
      </c>
      <c r="T318" s="477" t="str">
        <f>IF(C318="GIDUR JP",VLOOKUP(D318,GIDUR!A:D,3,FALSE),IF(C318="DER PB",VLOOKUP('M.Cálc.Quant.'!D318,DER!A:D,3,FALSE),IF(C318="COMPOSIÇÃO",VLOOKUP(D318,Composição!B:J,6,FALSE),IF(E318="COMPOSIÇÃO",VLOOKUP(D318,'Sinapi_Comp-06.2023'!G:I,3,FALSE),VLOOKUP(D318,'Sinapi_Insum-06.2023'!A:C,3,FALSE)))))</f>
        <v>M3</v>
      </c>
      <c r="U318" s="35"/>
      <c r="X318" s="268"/>
    </row>
    <row r="319" spans="2:24">
      <c r="B319" s="267" t="str">
        <f t="shared" si="148"/>
        <v>1.18.7.1</v>
      </c>
      <c r="F319" s="507" t="str">
        <f>CONCATENATE(F318,".1")</f>
        <v>1.18.7.1</v>
      </c>
      <c r="G319" s="473" t="str">
        <f t="shared" si="149"/>
        <v>1.18.7.1</v>
      </c>
      <c r="H319" s="520" t="s">
        <v>4167</v>
      </c>
      <c r="I319" s="351"/>
      <c r="J319" s="310">
        <v>4</v>
      </c>
      <c r="K319" s="310">
        <v>0.56999999999999995</v>
      </c>
      <c r="L319" s="310"/>
      <c r="M319" s="310"/>
      <c r="N319" s="310"/>
      <c r="O319" s="310"/>
      <c r="P319" s="310"/>
      <c r="Q319" s="347">
        <f>IF(SUM(K319:L319)=0,1,IF(L319&lt;&gt;0,SUM(K319:L319)/2,K319))*IF(SUM(M319:N319)=0,1,IF(N319&lt;&gt;0,SUM(M319:N319)/2,M319))*IF(SUM(O319:P319)=0,1,IF(P319&lt;&gt;0,SUM(O319:P319)/2,O319))</f>
        <v>0.56999999999999995</v>
      </c>
      <c r="R319" s="347">
        <f>ROUND(J319*Q319,2)</f>
        <v>2.2799999999999998</v>
      </c>
      <c r="S319" s="310"/>
      <c r="T319" s="474"/>
      <c r="U319" s="35"/>
      <c r="X319" s="268"/>
    </row>
    <row r="320" spans="2:24" ht="45">
      <c r="B320" s="267" t="str">
        <f t="shared" ref="B320:B321" si="150">G320</f>
        <v>1.18.8</v>
      </c>
      <c r="C320" s="84" t="s">
        <v>101</v>
      </c>
      <c r="D320" s="290">
        <v>103670</v>
      </c>
      <c r="E320" s="84" t="s">
        <v>88</v>
      </c>
      <c r="F320" s="84" t="s">
        <v>4170</v>
      </c>
      <c r="G320" s="478" t="str">
        <f t="shared" ref="G320:G321" si="151">F320</f>
        <v>1.18.8</v>
      </c>
      <c r="H320" s="519" t="str">
        <f>IF(C320="GIDUR JP",VLOOKUP(D320,GIDUR!A:D,2,FALSE),IF(C320="DER PB",VLOOKUP('M.Cálc.Quant.'!D320,DER!A:D,2,FALSE),IF(C320="COMPOSIÇÃO",VLOOKUP(D320,Composição!B:J,2,FALSE),IF(E320="COMPOSIÇÃO",VLOOKUP(D320,'Sinapi_Comp-06.2023'!G:H,2,FALSE),VLOOKUP(D320,'Sinapi_Insum-06.2023'!A:B,2,FALSE)))))</f>
        <v>LANÇAMENTO COM USO DE BALDES, ADENSAMENTO E ACABAMENTO DE CONCRETO EM ESTRUTURAS. AF_02/2022</v>
      </c>
      <c r="I320" s="479"/>
      <c r="J320" s="398"/>
      <c r="K320" s="398"/>
      <c r="L320" s="398"/>
      <c r="M320" s="398"/>
      <c r="N320" s="398"/>
      <c r="O320" s="398"/>
      <c r="P320" s="398"/>
      <c r="Q320" s="398"/>
      <c r="R320" s="398"/>
      <c r="S320" s="480">
        <f>SUM(R321:R322)</f>
        <v>2.2799999999999998</v>
      </c>
      <c r="T320" s="477" t="str">
        <f>IF(C320="GIDUR JP",VLOOKUP(D320,GIDUR!A:D,3,FALSE),IF(C320="DER PB",VLOOKUP('M.Cálc.Quant.'!D320,DER!A:D,3,FALSE),IF(C320="COMPOSIÇÃO",VLOOKUP(D320,Composição!B:J,6,FALSE),IF(E320="COMPOSIÇÃO",VLOOKUP(D320,'Sinapi_Comp-06.2023'!G:I,3,FALSE),VLOOKUP(D320,'Sinapi_Insum-06.2023'!A:C,3,FALSE)))))</f>
        <v>M3</v>
      </c>
      <c r="U320" s="35"/>
      <c r="X320" s="268"/>
    </row>
    <row r="321" spans="2:34">
      <c r="B321" s="267" t="str">
        <f t="shared" si="150"/>
        <v>1.18.8.1</v>
      </c>
      <c r="F321" s="507" t="str">
        <f>CONCATENATE(F320,".1")</f>
        <v>1.18.8.1</v>
      </c>
      <c r="G321" s="473" t="str">
        <f t="shared" si="151"/>
        <v>1.18.8.1</v>
      </c>
      <c r="H321" s="520" t="s">
        <v>4167</v>
      </c>
      <c r="I321" s="351"/>
      <c r="J321" s="310">
        <v>4</v>
      </c>
      <c r="K321" s="310">
        <v>0.56999999999999995</v>
      </c>
      <c r="L321" s="310"/>
      <c r="M321" s="310"/>
      <c r="N321" s="310"/>
      <c r="O321" s="310"/>
      <c r="P321" s="310"/>
      <c r="Q321" s="347">
        <f>IF(SUM(K321:L321)=0,1,IF(L321&lt;&gt;0,SUM(K321:L321)/2,K321))*IF(SUM(M321:N321)=0,1,IF(N321&lt;&gt;0,SUM(M321:N321)/2,M321))*IF(SUM(O321:P321)=0,1,IF(P321&lt;&gt;0,SUM(O321:P321)/2,O321))</f>
        <v>0.56999999999999995</v>
      </c>
      <c r="R321" s="347">
        <f>ROUND(J321*Q321,2)</f>
        <v>2.2799999999999998</v>
      </c>
      <c r="S321" s="310"/>
      <c r="T321" s="474"/>
      <c r="U321" s="35"/>
      <c r="X321" s="268"/>
    </row>
    <row r="322" spans="2:34" ht="75">
      <c r="B322" s="267" t="str">
        <f t="shared" ref="B322:B323" si="152">G322</f>
        <v>1.18.9</v>
      </c>
      <c r="C322" s="84" t="s">
        <v>101</v>
      </c>
      <c r="D322" s="290">
        <v>87879</v>
      </c>
      <c r="E322" s="84" t="s">
        <v>88</v>
      </c>
      <c r="F322" s="84" t="s">
        <v>4171</v>
      </c>
      <c r="G322" s="478" t="str">
        <f t="shared" ref="G322:G323" si="153">F322</f>
        <v>1.18.9</v>
      </c>
      <c r="H322" s="519" t="str">
        <f>IF(C322="GIDUR JP",VLOOKUP(D322,GIDUR!A:D,2,FALSE),IF(C322="DER PB",VLOOKUP('M.Cálc.Quant.'!D322,DER!A:D,2,FALSE),IF(C322="COMPOSIÇÃO",VLOOKUP(D322,Composição!B:J,2,FALSE),IF(E322="COMPOSIÇÃO",VLOOKUP(D322,'Sinapi_Comp-06.2023'!G:H,2,FALSE),VLOOKUP(D322,'Sinapi_Insum-06.2023'!A:B,2,FALSE)))))</f>
        <v>CHAPISCO APLICADO EM ALVENARIAS E ESTRUTURAS DE CONCRETO INTERNAS, COM COLHER DE PEDREIRO. ARGAMASSA TRAÇO 1:3 COM PREPARO EM BETONEIRA 400L. AF_10/2022</v>
      </c>
      <c r="I322" s="479"/>
      <c r="J322" s="398"/>
      <c r="K322" s="398"/>
      <c r="L322" s="398"/>
      <c r="M322" s="398"/>
      <c r="N322" s="398"/>
      <c r="O322" s="398"/>
      <c r="P322" s="398"/>
      <c r="Q322" s="398"/>
      <c r="R322" s="398"/>
      <c r="S322" s="480">
        <f>SUM(R323:R324)</f>
        <v>21.6</v>
      </c>
      <c r="T322" s="477" t="str">
        <f>IF(C322="GIDUR JP",VLOOKUP(D322,GIDUR!A:D,3,FALSE),IF(C322="DER PB",VLOOKUP('M.Cálc.Quant.'!D322,DER!A:D,3,FALSE),IF(C322="COMPOSIÇÃO",VLOOKUP(D322,Composição!B:J,6,FALSE),IF(E322="COMPOSIÇÃO",VLOOKUP(D322,'Sinapi_Comp-06.2023'!G:I,3,FALSE),VLOOKUP(D322,'Sinapi_Insum-06.2023'!A:C,3,FALSE)))))</f>
        <v>M2</v>
      </c>
      <c r="U322" s="35"/>
      <c r="X322" s="268"/>
    </row>
    <row r="323" spans="2:34">
      <c r="B323" s="267" t="str">
        <f t="shared" si="152"/>
        <v>1.18.9.1</v>
      </c>
      <c r="F323" s="507" t="str">
        <f>CONCATENATE(F322,".1")</f>
        <v>1.18.9.1</v>
      </c>
      <c r="G323" s="473" t="str">
        <f t="shared" si="153"/>
        <v>1.18.9.1</v>
      </c>
      <c r="H323" s="520" t="s">
        <v>4167</v>
      </c>
      <c r="I323" s="351"/>
      <c r="J323" s="310">
        <v>1</v>
      </c>
      <c r="K323" s="310">
        <v>9</v>
      </c>
      <c r="L323" s="310"/>
      <c r="M323" s="310">
        <v>2.4</v>
      </c>
      <c r="N323" s="310"/>
      <c r="O323" s="310"/>
      <c r="P323" s="310"/>
      <c r="Q323" s="347">
        <f>IF(SUM(K323:L323)=0,1,IF(L323&lt;&gt;0,SUM(K323:L323)/2,K323))*IF(SUM(M323:N323)=0,1,IF(N323&lt;&gt;0,SUM(M323:N323)/2,M323))*IF(SUM(O323:P323)=0,1,IF(P323&lt;&gt;0,SUM(O323:P323)/2,O323))</f>
        <v>21.6</v>
      </c>
      <c r="R323" s="347">
        <f>ROUND(J323*Q323,2)</f>
        <v>21.6</v>
      </c>
      <c r="S323" s="310"/>
      <c r="T323" s="474"/>
      <c r="U323" s="35"/>
      <c r="X323" s="268"/>
    </row>
    <row r="324" spans="2:34" ht="90">
      <c r="B324" s="267" t="str">
        <f t="shared" ref="B324:B325" si="154">G324</f>
        <v>1.18.10</v>
      </c>
      <c r="C324" s="84" t="s">
        <v>101</v>
      </c>
      <c r="D324" s="290">
        <v>87529</v>
      </c>
      <c r="E324" s="84" t="s">
        <v>88</v>
      </c>
      <c r="F324" s="84" t="s">
        <v>4172</v>
      </c>
      <c r="G324" s="478" t="str">
        <f t="shared" ref="G324:G325" si="155">F324</f>
        <v>1.18.10</v>
      </c>
      <c r="H324" s="519" t="str">
        <f>IF(C324="GIDUR JP",VLOOKUP(D324,GIDUR!A:D,2,FALSE),IF(C324="DER PB",VLOOKUP('M.Cálc.Quant.'!D324,DER!A:D,2,FALSE),IF(C324="COMPOSIÇÃO",VLOOKUP(D324,Composição!B:J,2,FALSE),IF(E324="COMPOSIÇÃO",VLOOKUP(D324,'Sinapi_Comp-06.2023'!G:H,2,FALSE),VLOOKUP(D324,'Sinapi_Insum-06.2023'!A:B,2,FALSE)))))</f>
        <v>MASSA ÚNICA, EM ARGAMASSA TRAÇO 1:2:8, PREPARO MECÂNICO, APLICADA MANUALMENTE EM PAREDES INTERNAS DE AMBIENTES COM ÁREA ENTRE 5M² E 10M², E = 17,5MM, COM TALISCAS. AF_03/2024</v>
      </c>
      <c r="I324" s="479"/>
      <c r="J324" s="398"/>
      <c r="K324" s="398"/>
      <c r="L324" s="398"/>
      <c r="M324" s="398"/>
      <c r="N324" s="398"/>
      <c r="O324" s="398"/>
      <c r="P324" s="398"/>
      <c r="Q324" s="398"/>
      <c r="R324" s="398"/>
      <c r="S324" s="480">
        <f>SUM(R325:R325)</f>
        <v>21.6</v>
      </c>
      <c r="T324" s="477" t="str">
        <f>IF(C324="GIDUR JP",VLOOKUP(D324,GIDUR!A:D,3,FALSE),IF(C324="DER PB",VLOOKUP('M.Cálc.Quant.'!D324,DER!A:D,3,FALSE),IF(C324="COMPOSIÇÃO",VLOOKUP(D324,Composição!B:J,6,FALSE),IF(E324="COMPOSIÇÃO",VLOOKUP(D324,'Sinapi_Comp-06.2023'!G:I,3,FALSE),VLOOKUP(D324,'Sinapi_Insum-06.2023'!A:C,3,FALSE)))))</f>
        <v>M2</v>
      </c>
      <c r="U324" s="35"/>
      <c r="X324" s="268"/>
    </row>
    <row r="325" spans="2:34">
      <c r="B325" s="267" t="str">
        <f t="shared" si="154"/>
        <v>1.18.10.1</v>
      </c>
      <c r="F325" s="507" t="str">
        <f>CONCATENATE(F324,".1")</f>
        <v>1.18.10.1</v>
      </c>
      <c r="G325" s="473" t="str">
        <f t="shared" si="155"/>
        <v>1.18.10.1</v>
      </c>
      <c r="H325" s="520" t="s">
        <v>4167</v>
      </c>
      <c r="I325" s="351"/>
      <c r="J325" s="310">
        <v>1</v>
      </c>
      <c r="K325" s="310">
        <v>9</v>
      </c>
      <c r="L325" s="310"/>
      <c r="M325" s="310">
        <v>2.4</v>
      </c>
      <c r="N325" s="310"/>
      <c r="O325" s="310"/>
      <c r="P325" s="310"/>
      <c r="Q325" s="347">
        <f>IF(SUM(K325:L325)=0,1,IF(L325&lt;&gt;0,SUM(K325:L325)/2,K325))*IF(SUM(M325:N325)=0,1,IF(N325&lt;&gt;0,SUM(M325:N325)/2,M325))*IF(SUM(O325:P325)=0,1,IF(P325&lt;&gt;0,SUM(O325:P325)/2,O325))</f>
        <v>21.6</v>
      </c>
      <c r="R325" s="347">
        <f>ROUND(J325*Q325,2)</f>
        <v>21.6</v>
      </c>
      <c r="S325" s="310"/>
      <c r="T325" s="474"/>
      <c r="U325" s="35"/>
      <c r="X325" s="268"/>
    </row>
    <row r="326" spans="2:34" ht="45">
      <c r="B326" s="267" t="str">
        <f t="shared" ref="B326:B327" si="156">G326</f>
        <v>1.18.11</v>
      </c>
      <c r="C326" s="84" t="s">
        <v>101</v>
      </c>
      <c r="D326" s="290">
        <v>88485</v>
      </c>
      <c r="E326" s="84" t="s">
        <v>88</v>
      </c>
      <c r="F326" s="84" t="s">
        <v>4173</v>
      </c>
      <c r="G326" s="478" t="str">
        <f t="shared" ref="G326:G327" si="157">F326</f>
        <v>1.18.11</v>
      </c>
      <c r="H326" s="519" t="str">
        <f>IF(C326="GIDUR JP",VLOOKUP(D326,GIDUR!A:D,2,FALSE),IF(C326="DER PB",VLOOKUP('M.Cálc.Quant.'!D326,DER!A:D,2,FALSE),IF(C326="COMPOSIÇÃO",VLOOKUP(D326,Composição!B:J,2,FALSE),IF(E326="COMPOSIÇÃO",VLOOKUP(D326,'Sinapi_Comp-06.2023'!G:H,2,FALSE),VLOOKUP(D326,'Sinapi_Insum-06.2023'!A:B,2,FALSE)))))</f>
        <v>FUNDO SELADOR ACRÍLICO, APLICAÇÃO MANUAL EM PAREDE, UMA DEMÃO. AF_04/2023</v>
      </c>
      <c r="I326" s="479"/>
      <c r="J326" s="398"/>
      <c r="K326" s="398"/>
      <c r="L326" s="398"/>
      <c r="M326" s="398"/>
      <c r="N326" s="398"/>
      <c r="O326" s="398"/>
      <c r="P326" s="398"/>
      <c r="Q326" s="398"/>
      <c r="R326" s="398"/>
      <c r="S326" s="480">
        <f>SUM(R327:R327)</f>
        <v>21.6</v>
      </c>
      <c r="T326" s="477" t="str">
        <f>IF(C326="GIDUR JP",VLOOKUP(D326,GIDUR!A:D,3,FALSE),IF(C326="DER PB",VLOOKUP('M.Cálc.Quant.'!D326,DER!A:D,3,FALSE),IF(C326="COMPOSIÇÃO",VLOOKUP(D326,Composição!B:J,6,FALSE),IF(E326="COMPOSIÇÃO",VLOOKUP(D326,'Sinapi_Comp-06.2023'!G:I,3,FALSE),VLOOKUP(D326,'Sinapi_Insum-06.2023'!A:C,3,FALSE)))))</f>
        <v>M2</v>
      </c>
      <c r="U326" s="35"/>
      <c r="X326" s="268"/>
    </row>
    <row r="327" spans="2:34">
      <c r="B327" s="267" t="str">
        <f t="shared" si="156"/>
        <v>1.18.11.1</v>
      </c>
      <c r="F327" s="507" t="str">
        <f>CONCATENATE(F326,".1")</f>
        <v>1.18.11.1</v>
      </c>
      <c r="G327" s="473" t="str">
        <f t="shared" si="157"/>
        <v>1.18.11.1</v>
      </c>
      <c r="H327" s="520" t="s">
        <v>4167</v>
      </c>
      <c r="I327" s="351"/>
      <c r="J327" s="310">
        <v>1</v>
      </c>
      <c r="K327" s="310">
        <v>9</v>
      </c>
      <c r="L327" s="310"/>
      <c r="M327" s="310">
        <v>2.4</v>
      </c>
      <c r="N327" s="310"/>
      <c r="O327" s="310"/>
      <c r="P327" s="310"/>
      <c r="Q327" s="347">
        <f>IF(SUM(K327:L327)=0,1,IF(L327&lt;&gt;0,SUM(K327:L327)/2,K327))*IF(SUM(M327:N327)=0,1,IF(N327&lt;&gt;0,SUM(M327:N327)/2,M327))*IF(SUM(O327:P327)=0,1,IF(P327&lt;&gt;0,SUM(O327:P327)/2,O327))</f>
        <v>21.6</v>
      </c>
      <c r="R327" s="347">
        <f>ROUND(J327*Q327,2)</f>
        <v>21.6</v>
      </c>
      <c r="S327" s="310"/>
      <c r="T327" s="474"/>
      <c r="U327" s="35"/>
      <c r="X327" s="268"/>
    </row>
    <row r="328" spans="2:34" ht="45">
      <c r="B328" s="267" t="str">
        <f t="shared" ref="B328:B329" si="158">G328</f>
        <v>1.18.12</v>
      </c>
      <c r="C328" s="84" t="s">
        <v>101</v>
      </c>
      <c r="D328" s="290">
        <v>88495</v>
      </c>
      <c r="E328" s="84" t="s">
        <v>88</v>
      </c>
      <c r="F328" s="84" t="s">
        <v>4174</v>
      </c>
      <c r="G328" s="478" t="str">
        <f t="shared" ref="G328:G329" si="159">F328</f>
        <v>1.18.12</v>
      </c>
      <c r="H328" s="519" t="str">
        <f>IF(C328="GIDUR JP",VLOOKUP(D328,GIDUR!A:D,2,FALSE),IF(C328="DER PB",VLOOKUP('M.Cálc.Quant.'!D328,DER!A:D,2,FALSE),IF(C328="COMPOSIÇÃO",VLOOKUP(D328,Composição!B:J,2,FALSE),IF(E328="COMPOSIÇÃO",VLOOKUP(D328,'Sinapi_Comp-06.2023'!G:H,2,FALSE),VLOOKUP(D328,'Sinapi_Insum-06.2023'!A:B,2,FALSE)))))</f>
        <v>EMASSAMENTO COM MASSA LÁTEX, APLICAÇÃO EM PAREDE, UMA DEMÃO, LIXAMENTO MANUAL. AF_04/2023</v>
      </c>
      <c r="I328" s="479"/>
      <c r="J328" s="398"/>
      <c r="K328" s="398"/>
      <c r="L328" s="398"/>
      <c r="M328" s="398"/>
      <c r="N328" s="398"/>
      <c r="O328" s="398"/>
      <c r="P328" s="398"/>
      <c r="Q328" s="398"/>
      <c r="R328" s="398"/>
      <c r="S328" s="480">
        <f>SUM(R329:R329)</f>
        <v>21.6</v>
      </c>
      <c r="T328" s="477" t="str">
        <f>IF(C328="GIDUR JP",VLOOKUP(D328,GIDUR!A:D,3,FALSE),IF(C328="DER PB",VLOOKUP('M.Cálc.Quant.'!D328,DER!A:D,3,FALSE),IF(C328="COMPOSIÇÃO",VLOOKUP(D328,Composição!B:J,6,FALSE),IF(E328="COMPOSIÇÃO",VLOOKUP(D328,'Sinapi_Comp-06.2023'!G:I,3,FALSE),VLOOKUP(D328,'Sinapi_Insum-06.2023'!A:C,3,FALSE)))))</f>
        <v>M2</v>
      </c>
      <c r="U328" s="35"/>
      <c r="X328" s="268"/>
    </row>
    <row r="329" spans="2:34">
      <c r="B329" s="267" t="str">
        <f t="shared" si="158"/>
        <v>1.18.12.1</v>
      </c>
      <c r="F329" s="507" t="str">
        <f>CONCATENATE(F328,".1")</f>
        <v>1.18.12.1</v>
      </c>
      <c r="G329" s="473" t="str">
        <f t="shared" si="159"/>
        <v>1.18.12.1</v>
      </c>
      <c r="H329" s="520" t="s">
        <v>4167</v>
      </c>
      <c r="I329" s="351"/>
      <c r="J329" s="310">
        <v>1</v>
      </c>
      <c r="K329" s="310">
        <v>9</v>
      </c>
      <c r="L329" s="310"/>
      <c r="M329" s="310">
        <v>2.4</v>
      </c>
      <c r="N329" s="310"/>
      <c r="O329" s="310"/>
      <c r="P329" s="310"/>
      <c r="Q329" s="347">
        <f>IF(SUM(K329:L329)=0,1,IF(L329&lt;&gt;0,SUM(K329:L329)/2,K329))*IF(SUM(M329:N329)=0,1,IF(N329&lt;&gt;0,SUM(M329:N329)/2,M329))*IF(SUM(O329:P329)=0,1,IF(P329&lt;&gt;0,SUM(O329:P329)/2,O329))</f>
        <v>21.6</v>
      </c>
      <c r="R329" s="347">
        <f>ROUND(J329*Q329,2)</f>
        <v>21.6</v>
      </c>
      <c r="S329" s="310"/>
      <c r="T329" s="474"/>
      <c r="U329" s="35"/>
      <c r="X329" s="268"/>
    </row>
    <row r="330" spans="2:34" ht="45">
      <c r="B330" s="267" t="str">
        <f t="shared" ref="B330:B331" si="160">G330</f>
        <v>1.18.13</v>
      </c>
      <c r="C330" s="84" t="s">
        <v>101</v>
      </c>
      <c r="D330" s="290">
        <v>88489</v>
      </c>
      <c r="E330" s="84" t="s">
        <v>88</v>
      </c>
      <c r="F330" s="84" t="s">
        <v>4175</v>
      </c>
      <c r="G330" s="478" t="str">
        <f t="shared" ref="G330:G331" si="161">F330</f>
        <v>1.18.13</v>
      </c>
      <c r="H330" s="519" t="str">
        <f>IF(C330="GIDUR JP",VLOOKUP(D330,GIDUR!A:D,2,FALSE),IF(C330="DER PB",VLOOKUP('M.Cálc.Quant.'!D330,DER!A:D,2,FALSE),IF(C330="COMPOSIÇÃO",VLOOKUP(D330,Composição!B:J,2,FALSE),IF(E330="COMPOSIÇÃO",VLOOKUP(D330,'Sinapi_Comp-06.2023'!G:H,2,FALSE),VLOOKUP(D330,'Sinapi_Insum-06.2023'!A:B,2,FALSE)))))</f>
        <v>PINTURA LÁTEX ACRÍLICA PREMIUM, APLICAÇÃO MANUAL EM PAREDES, DUAS DEMÃOS. AF_04/2023</v>
      </c>
      <c r="I330" s="479"/>
      <c r="J330" s="398"/>
      <c r="K330" s="398"/>
      <c r="L330" s="398"/>
      <c r="M330" s="398"/>
      <c r="N330" s="398"/>
      <c r="O330" s="398"/>
      <c r="P330" s="398"/>
      <c r="Q330" s="398"/>
      <c r="R330" s="398"/>
      <c r="S330" s="480">
        <f>SUM(R331:R331)</f>
        <v>21.6</v>
      </c>
      <c r="T330" s="477" t="str">
        <f>IF(C330="GIDUR JP",VLOOKUP(D330,GIDUR!A:D,3,FALSE),IF(C330="DER PB",VLOOKUP('M.Cálc.Quant.'!D330,DER!A:D,3,FALSE),IF(C330="COMPOSIÇÃO",VLOOKUP(D330,Composição!B:J,6,FALSE),IF(E330="COMPOSIÇÃO",VLOOKUP(D330,'Sinapi_Comp-06.2023'!G:I,3,FALSE),VLOOKUP(D330,'Sinapi_Insum-06.2023'!A:C,3,FALSE)))))</f>
        <v>M2</v>
      </c>
      <c r="U330" s="35"/>
      <c r="X330" s="268"/>
    </row>
    <row r="331" spans="2:34">
      <c r="B331" s="267" t="str">
        <f t="shared" si="160"/>
        <v>1.18.13.1</v>
      </c>
      <c r="F331" s="507" t="str">
        <f>CONCATENATE(F330,".1")</f>
        <v>1.18.13.1</v>
      </c>
      <c r="G331" s="473" t="str">
        <f t="shared" si="161"/>
        <v>1.18.13.1</v>
      </c>
      <c r="H331" s="520" t="s">
        <v>4167</v>
      </c>
      <c r="I331" s="351"/>
      <c r="J331" s="310">
        <v>1</v>
      </c>
      <c r="K331" s="310">
        <v>9</v>
      </c>
      <c r="L331" s="310"/>
      <c r="M331" s="310">
        <v>2.4</v>
      </c>
      <c r="N331" s="310"/>
      <c r="O331" s="310"/>
      <c r="P331" s="310"/>
      <c r="Q331" s="347">
        <f>IF(SUM(K331:L331)=0,1,IF(L331&lt;&gt;0,SUM(K331:L331)/2,K331))*IF(SUM(M331:N331)=0,1,IF(N331&lt;&gt;0,SUM(M331:N331)/2,M331))*IF(SUM(O331:P331)=0,1,IF(P331&lt;&gt;0,SUM(O331:P331)/2,O331))</f>
        <v>21.6</v>
      </c>
      <c r="R331" s="347">
        <f>ROUND(J331*Q331,2)</f>
        <v>21.6</v>
      </c>
      <c r="S331" s="310"/>
      <c r="T331" s="474"/>
      <c r="U331" s="35"/>
      <c r="X331" s="268"/>
    </row>
    <row r="332" spans="2:34" outlineLevel="1">
      <c r="B332" s="267" t="str">
        <f t="shared" si="125"/>
        <v>1.19</v>
      </c>
      <c r="F332" s="509" t="s">
        <v>4155</v>
      </c>
      <c r="G332" s="535" t="s">
        <v>4155</v>
      </c>
      <c r="H332" s="511" t="s">
        <v>4034</v>
      </c>
      <c r="I332" s="292"/>
      <c r="J332" s="353"/>
      <c r="K332" s="292"/>
      <c r="L332" s="292"/>
      <c r="M332" s="292"/>
      <c r="N332" s="292"/>
      <c r="O332" s="292"/>
      <c r="P332" s="292"/>
      <c r="Q332" s="292"/>
      <c r="R332" s="292"/>
      <c r="S332" s="292"/>
      <c r="T332" s="293"/>
      <c r="U332" s="35"/>
      <c r="V332" s="268"/>
      <c r="W332" s="268"/>
      <c r="X332" s="268"/>
      <c r="Y332" s="268"/>
      <c r="Z332" s="268"/>
      <c r="AA332" s="268"/>
      <c r="AB332" s="268"/>
      <c r="AC332" s="268"/>
      <c r="AD332" s="268"/>
      <c r="AE332" s="268"/>
      <c r="AF332" s="268"/>
      <c r="AG332" s="268"/>
      <c r="AH332" s="268"/>
    </row>
    <row r="333" spans="2:34" ht="30">
      <c r="B333" s="267" t="str">
        <f t="shared" si="125"/>
        <v>1.19.1</v>
      </c>
      <c r="C333" s="290" t="s">
        <v>88</v>
      </c>
      <c r="D333" s="290">
        <f>Composição!B44</f>
        <v>6</v>
      </c>
      <c r="E333" s="290" t="s">
        <v>88</v>
      </c>
      <c r="F333" s="84" t="s">
        <v>4156</v>
      </c>
      <c r="G333" s="536" t="s">
        <v>4156</v>
      </c>
      <c r="H333" s="519" t="str">
        <f>IF(C333="GIDUR JP",VLOOKUP(D333,GIDUR!A:D,2,FALSE),IF(C333="DER PB",VLOOKUP('M.Cálc.Quant.'!D333,DER!A:D,2,FALSE),IF(C333="COMPOSIÇÃO",VLOOKUP(D333,Composição!B:J,2,FALSE),IF(E333="COMPOSIÇÃO",VLOOKUP(D333,'Sinapi_Comp-06.2023'!G:H,2,FALSE),VLOOKUP(D333,'Sinapi_Insum-06.2023'!A:B,2,FALSE)))))</f>
        <v>LIMPEZA FINAL DA OBRA (ADAPTADO DE SINAPI 9537)</v>
      </c>
      <c r="I333" s="479"/>
      <c r="J333" s="398"/>
      <c r="K333" s="398"/>
      <c r="L333" s="398"/>
      <c r="M333" s="398"/>
      <c r="N333" s="398"/>
      <c r="O333" s="398"/>
      <c r="P333" s="398"/>
      <c r="Q333" s="398"/>
      <c r="R333" s="398"/>
      <c r="S333" s="476">
        <f>SUM(R334)</f>
        <v>476.23</v>
      </c>
      <c r="T333" s="477" t="str">
        <f>IF(C333="GIDUR JP",VLOOKUP(D333,GIDUR!A:D,3,FALSE),IF(C333="DER PB",VLOOKUP('M.Cálc.Quant.'!D333,DER!A:D,3,FALSE),IF(C333="COMPOSIÇÃO",VLOOKUP(D333,Composição!B:J,6,FALSE),IF(E333="COMPOSIÇÃO",VLOOKUP(D333,'Sinapi_Comp-06.2023'!G:I,3,FALSE),VLOOKUP(D333,'Sinapi_Insum-06.2023'!A:C,3,FALSE)))))</f>
        <v>M2</v>
      </c>
      <c r="U333" s="35"/>
      <c r="V333" s="267"/>
      <c r="X333" s="268"/>
    </row>
    <row r="334" spans="2:34">
      <c r="B334" s="267" t="str">
        <f t="shared" si="125"/>
        <v>1.19.1.1</v>
      </c>
      <c r="F334" s="507" t="str">
        <f>CONCATENATE(F333,".1")</f>
        <v>1.19.1.1</v>
      </c>
      <c r="G334" s="473" t="str">
        <f t="shared" si="117"/>
        <v>1.19.1.1</v>
      </c>
      <c r="H334" s="520" t="str">
        <f>LEFT(H333,SEARCH(" ",H333)-1)</f>
        <v>LIMPEZA</v>
      </c>
      <c r="I334" s="351"/>
      <c r="J334" s="310">
        <v>1</v>
      </c>
      <c r="K334" s="310">
        <v>476.23</v>
      </c>
      <c r="L334" s="310"/>
      <c r="M334" s="310"/>
      <c r="N334" s="310"/>
      <c r="O334" s="310"/>
      <c r="P334" s="310"/>
      <c r="Q334" s="347">
        <f>IF(SUM(K334:L334)=0,1,IF(L334&lt;&gt;0,SUM(K334:L334)/2,K334))*IF(SUM(M334:N334)=0,1,IF(N334&lt;&gt;0,SUM(M334:N334)/2,M334))*IF(SUM(O334:P334)=0,1,IF(P334&lt;&gt;0,SUM(O334:P334)/2,O334))</f>
        <v>476.23</v>
      </c>
      <c r="R334" s="347">
        <f>ROUND(J334*Q334,2)</f>
        <v>476.23</v>
      </c>
      <c r="S334" s="310"/>
      <c r="T334" s="474"/>
      <c r="U334" s="35"/>
      <c r="X334" s="268"/>
    </row>
    <row r="335" spans="2:34" ht="49.5" customHeight="1">
      <c r="B335" s="267" t="str">
        <f t="shared" si="125"/>
        <v>1.19.2</v>
      </c>
      <c r="C335" s="290" t="s">
        <v>101</v>
      </c>
      <c r="D335" s="290">
        <v>102179</v>
      </c>
      <c r="E335" s="84" t="s">
        <v>88</v>
      </c>
      <c r="F335" s="84" t="s">
        <v>4157</v>
      </c>
      <c r="G335" s="536" t="s">
        <v>4157</v>
      </c>
      <c r="H335" s="519" t="str">
        <f>IF(C335="GIDUR JP",VLOOKUP(D335,GIDUR!A:D,2,FALSE),IF(C335="DER PB",VLOOKUP('M.Cálc.Quant.'!D335,DER!A:D,2,FALSE),IF(C335="COMPOSIÇÃO",VLOOKUP(D335,Composição!B:J,2,FALSE),IF(E335="COMPOSIÇÃO",VLOOKUP(D335,'Sinapi_Comp-06.2023'!G:H,2,FALSE),VLOOKUP(D335,'Sinapi_Insum-06.2023'!A:B,2,FALSE)))))</f>
        <v>INSTALAÇÃO DE VIDRO TEMPERADO, E = 6 MM, ENCAIXADO EM PERFIL U. AF_01/2021_PS</v>
      </c>
      <c r="I335" s="479"/>
      <c r="J335" s="398"/>
      <c r="K335" s="398"/>
      <c r="L335" s="398"/>
      <c r="M335" s="398"/>
      <c r="N335" s="398"/>
      <c r="O335" s="398"/>
      <c r="P335" s="398"/>
      <c r="Q335" s="398"/>
      <c r="R335" s="398"/>
      <c r="S335" s="476">
        <f>SUM(R336)</f>
        <v>0.24</v>
      </c>
      <c r="T335" s="477" t="str">
        <f>IF(C335="GIDUR JP",VLOOKUP(D335,GIDUR!A:D,3,FALSE),IF(C335="DER PB",VLOOKUP('M.Cálc.Quant.'!D335,DER!A:D,3,FALSE),IF(C335="COMPOSIÇÃO",VLOOKUP(D335,Composição!B:J,6,FALSE),IF(E335="COMPOSIÇÃO",VLOOKUP(D335,'Sinapi_Comp-06.2023'!G:I,3,FALSE),VLOOKUP(D335,'Sinapi_Insum-06.2023'!A:C,3,FALSE)))))</f>
        <v>M2</v>
      </c>
    </row>
    <row r="336" spans="2:34">
      <c r="B336" s="267" t="str">
        <f t="shared" si="125"/>
        <v>1.19.2.1</v>
      </c>
      <c r="F336" s="507" t="str">
        <f>CONCATENATE(F335,".1")</f>
        <v>1.19.2.1</v>
      </c>
      <c r="G336" s="473" t="str">
        <f t="shared" si="117"/>
        <v>1.19.2.1</v>
      </c>
      <c r="H336" s="520" t="str">
        <f>LEFT(H335,SEARCH(" ",H335)-1)</f>
        <v>INSTALAÇÃO</v>
      </c>
      <c r="I336" s="351"/>
      <c r="J336" s="310">
        <v>1</v>
      </c>
      <c r="K336" s="310">
        <v>0.48</v>
      </c>
      <c r="L336" s="310"/>
      <c r="M336" s="310">
        <v>0.5</v>
      </c>
      <c r="N336" s="310"/>
      <c r="O336" s="310"/>
      <c r="P336" s="310"/>
      <c r="Q336" s="347">
        <f>IF(SUM(K336:L336)=0,1,IF(L336&lt;&gt;0,SUM(K336:L336)/2,K336))*IF(SUM(M336:N336)=0,1,IF(N336&lt;&gt;0,SUM(M336:N336)/2,M336))*IF(SUM(O336:P336)=0,1,IF(P336&lt;&gt;0,SUM(O336:P336)/2,O336))</f>
        <v>0.24</v>
      </c>
      <c r="R336" s="347">
        <f>ROUND(J336*Q336,2)</f>
        <v>0.24</v>
      </c>
      <c r="S336" s="310"/>
      <c r="T336" s="474"/>
    </row>
    <row r="337" spans="1:20" ht="101.25" customHeight="1">
      <c r="B337" s="267" t="str">
        <f t="shared" ref="B337:B338" si="162">G337</f>
        <v>1.19.3</v>
      </c>
      <c r="C337" s="290" t="s">
        <v>101</v>
      </c>
      <c r="D337" s="84">
        <v>102362</v>
      </c>
      <c r="E337" s="84" t="s">
        <v>88</v>
      </c>
      <c r="F337" s="84" t="s">
        <v>4158</v>
      </c>
      <c r="G337" s="536" t="s">
        <v>4158</v>
      </c>
      <c r="H337" s="519" t="str">
        <f>IF(C337="GIDUR JP",VLOOKUP(D337,GIDUR!A:D,2,FALSE),IF(C337="DER PB",VLOOKUP('M.Cálc.Quant.'!D337,DER!A:D,2,FALSE),IF(C337="COMPOSIÇÃO",VLOOKUP(D337,Composição!B:J,2,FALSE),IF(E337="COMPOSIÇÃO",VLOOKUP(D337,'Sinapi_Comp-06.2023'!G:H,2,FALSE),VLOOKUP(D337,'Sinapi_Insum-06.2023'!A:B,2,FALSE)))))</f>
        <v>ALAMBRADO PARA QUADRA POLIESPORTIVA, ESTRUTURADO POR TUBOS DE ACO GALVANIZADO, (MONTANTES COM DIAMETRO 2", TRAVESSAS E ESCORAS COM DIÂMETRO 1 ¼"), COM TELA DE ARAME GALVANIZADO, FIO 14 BWG E MALHA QUADRADA 5X5CM (EXCETO MURETA). AF_03/2021</v>
      </c>
      <c r="I337" s="479"/>
      <c r="J337" s="398"/>
      <c r="K337" s="398"/>
      <c r="L337" s="398"/>
      <c r="M337" s="398"/>
      <c r="N337" s="398"/>
      <c r="O337" s="398"/>
      <c r="P337" s="398"/>
      <c r="Q337" s="398"/>
      <c r="R337" s="398"/>
      <c r="S337" s="476">
        <f>SUM(R338)</f>
        <v>172.44</v>
      </c>
      <c r="T337" s="477" t="str">
        <f>IF(C337="GIDUR JP",VLOOKUP(D337,GIDUR!A:D,3,FALSE),IF(C337="DER PB",VLOOKUP('M.Cálc.Quant.'!D337,DER!A:D,3,FALSE),IF(C337="COMPOSIÇÃO",VLOOKUP(D337,Composição!B:J,6,FALSE),IF(E337="COMPOSIÇÃO",VLOOKUP(D337,'Sinapi_Comp-06.2023'!G:I,3,FALSE),VLOOKUP(D337,'Sinapi_Insum-06.2023'!A:C,3,FALSE)))))</f>
        <v>M2</v>
      </c>
    </row>
    <row r="338" spans="1:20" ht="15.75" thickBot="1">
      <c r="B338" s="267" t="str">
        <f t="shared" si="162"/>
        <v>1.19.3.1</v>
      </c>
      <c r="F338" s="507" t="str">
        <f>CONCATENATE(F337,".1")</f>
        <v>1.19.3.1</v>
      </c>
      <c r="G338" s="541" t="str">
        <f t="shared" ref="G338" si="163">F338</f>
        <v>1.19.3.1</v>
      </c>
      <c r="H338" s="542" t="s">
        <v>4119</v>
      </c>
      <c r="I338" s="543"/>
      <c r="J338" s="544">
        <v>1</v>
      </c>
      <c r="K338" s="544">
        <v>172.44</v>
      </c>
      <c r="L338" s="544"/>
      <c r="M338" s="544"/>
      <c r="N338" s="544"/>
      <c r="O338" s="544"/>
      <c r="P338" s="544"/>
      <c r="Q338" s="545">
        <f>IF(SUM(K338:L338)=0,1,IF(L338&lt;&gt;0,SUM(K338:L338)/2,K338))*IF(SUM(M338:N338)=0,1,IF(N338&lt;&gt;0,SUM(M338:N338)/2,M338))*IF(SUM(O338:P338)=0,1,IF(P338&lt;&gt;0,SUM(O338:P338)/2,O338))</f>
        <v>172.44</v>
      </c>
      <c r="R338" s="545">
        <f>ROUND(J338*Q338,2)</f>
        <v>172.44</v>
      </c>
      <c r="S338" s="544"/>
      <c r="T338" s="546"/>
    </row>
    <row r="339" spans="1:20">
      <c r="A339" s="600"/>
      <c r="B339" s="601" t="s">
        <v>7039</v>
      </c>
      <c r="C339" s="602"/>
      <c r="D339" s="602"/>
      <c r="E339" s="602"/>
      <c r="F339" s="603" t="s">
        <v>7039</v>
      </c>
      <c r="G339" s="604" t="s">
        <v>7039</v>
      </c>
      <c r="H339" s="605" t="s">
        <v>7040</v>
      </c>
      <c r="I339" s="606"/>
      <c r="J339" s="607"/>
      <c r="K339" s="606"/>
      <c r="L339" s="606"/>
      <c r="M339" s="606"/>
      <c r="N339" s="606"/>
      <c r="O339" s="606"/>
      <c r="P339" s="606"/>
      <c r="Q339" s="606"/>
      <c r="R339" s="606"/>
      <c r="S339" s="606"/>
      <c r="T339" s="608"/>
    </row>
    <row r="340" spans="1:20">
      <c r="A340" s="600"/>
      <c r="B340" s="601" t="s">
        <v>83</v>
      </c>
      <c r="C340" s="602"/>
      <c r="D340" s="602"/>
      <c r="E340" s="602"/>
      <c r="F340" s="609" t="s">
        <v>83</v>
      </c>
      <c r="G340" s="614" t="s">
        <v>83</v>
      </c>
      <c r="H340" s="615" t="s">
        <v>15</v>
      </c>
      <c r="I340" s="67"/>
      <c r="J340" s="67"/>
      <c r="K340" s="616"/>
      <c r="L340" s="616"/>
      <c r="M340" s="617"/>
      <c r="N340" s="617"/>
      <c r="O340" s="617"/>
      <c r="P340" s="617"/>
      <c r="Q340" s="66"/>
      <c r="R340" s="66"/>
      <c r="S340" s="66"/>
      <c r="T340" s="618"/>
    </row>
    <row r="341" spans="1:20" ht="30">
      <c r="A341" s="600"/>
      <c r="B341" s="601" t="s">
        <v>7041</v>
      </c>
      <c r="C341" s="602" t="s">
        <v>101</v>
      </c>
      <c r="D341" s="602">
        <v>93358</v>
      </c>
      <c r="E341" s="602" t="s">
        <v>88</v>
      </c>
      <c r="F341" s="602" t="s">
        <v>7041</v>
      </c>
      <c r="G341" s="536" t="s">
        <v>7041</v>
      </c>
      <c r="H341" s="519" t="str">
        <f>IF(C341="GIDUR JP",VLOOKUP(D341,GIDUR!A:D,2,FALSE),IF(C341="DER PB",VLOOKUP('M.Cálc.Quant.'!D341,DER!A:D,2,FALSE),IF(C341="COMPOSIÇÃO",VLOOKUP(D341,Composição!B:J,2,FALSE),IF(E341="COMPOSIÇÃO",VLOOKUP(D341,'Sinapi_Comp-06.2023'!G:H,2,FALSE),VLOOKUP(D341,'Sinapi_Insum-06.2023'!A:B,2,FALSE)))))</f>
        <v>ESCAVAÇÃO MANUAL DE VALA. AF_09/2024</v>
      </c>
      <c r="I341" s="479"/>
      <c r="J341" s="398"/>
      <c r="K341" s="398"/>
      <c r="L341" s="398"/>
      <c r="M341" s="398"/>
      <c r="N341" s="398"/>
      <c r="O341" s="398"/>
      <c r="P341" s="398"/>
      <c r="Q341" s="398"/>
      <c r="R341" s="398"/>
      <c r="S341" s="610">
        <f>SUM(R342:R349)</f>
        <v>7.7</v>
      </c>
      <c r="T341" s="477" t="str">
        <f>IF(C341="GIDUR JP",VLOOKUP(D341,GIDUR!A:D,3,FALSE),IF(C341="DER PB",VLOOKUP('M.Cálc.Quant.'!D341,DER!A:D,3,FALSE),IF(C341="COMPOSIÇÃO",VLOOKUP(D341,Composição!B:J,6,FALSE),IF(E341="COMPOSIÇÃO",VLOOKUP(D341,'Sinapi_Comp-06.2023'!G:I,3,FALSE),VLOOKUP(D341,'Sinapi_Insum-06.2023'!A:C,3,FALSE)))))</f>
        <v>M3</v>
      </c>
    </row>
    <row r="342" spans="1:20" ht="18" customHeight="1">
      <c r="A342" s="600">
        <v>4</v>
      </c>
      <c r="B342" s="601" t="str">
        <f t="shared" ref="B342:B349" si="164">G342</f>
        <v>2.1.1.1</v>
      </c>
      <c r="C342" s="612"/>
      <c r="D342" s="612"/>
      <c r="E342" s="612"/>
      <c r="F342" s="313" t="str">
        <f>CONCATENATE(F341,".1")</f>
        <v>2.1.1.1</v>
      </c>
      <c r="G342" s="621" t="str">
        <f>F342</f>
        <v>2.1.1.1</v>
      </c>
      <c r="H342" s="520" t="s">
        <v>7074</v>
      </c>
      <c r="I342" s="351"/>
      <c r="J342" s="310">
        <v>1</v>
      </c>
      <c r="K342" s="310">
        <f>32.43+3.14*2+2</f>
        <v>40.71</v>
      </c>
      <c r="L342" s="310"/>
      <c r="M342" s="310">
        <v>0.15</v>
      </c>
      <c r="N342" s="310"/>
      <c r="O342" s="310">
        <v>0.3</v>
      </c>
      <c r="P342" s="310"/>
      <c r="Q342" s="347">
        <f>IF(SUM(K342:L342)=0,1,IF(L342&lt;&gt;0,SUM(K342:L342)/2,K342))*IF(SUM(M342:N342)=0,1,IF(N342&lt;&gt;0,SUM(M342:N342)/2,M342))*IF(SUM(O342:P342)=0,1,IF(P342&lt;&gt;0,SUM(O342:P342)/2,O342))</f>
        <v>1.83</v>
      </c>
      <c r="R342" s="347">
        <f>ROUND(J342*Q342,2)</f>
        <v>1.83</v>
      </c>
      <c r="S342" s="310"/>
      <c r="T342" s="474"/>
    </row>
    <row r="343" spans="1:20" ht="35.25" customHeight="1">
      <c r="A343" s="600">
        <v>4</v>
      </c>
      <c r="B343" s="601" t="str">
        <f t="shared" si="164"/>
        <v>2.1.1.2</v>
      </c>
      <c r="C343" s="612"/>
      <c r="D343" s="612"/>
      <c r="E343" s="612"/>
      <c r="F343" s="313" t="str">
        <f>CONCATENATE(F341,".2")</f>
        <v>2.1.1.2</v>
      </c>
      <c r="G343" s="621" t="str">
        <f t="shared" ref="G343:G349" si="165">F343</f>
        <v>2.1.1.2</v>
      </c>
      <c r="H343" s="623" t="s">
        <v>7078</v>
      </c>
      <c r="I343" s="310"/>
      <c r="J343" s="310">
        <v>6</v>
      </c>
      <c r="K343" s="347">
        <v>0.7</v>
      </c>
      <c r="L343" s="347"/>
      <c r="M343" s="347">
        <v>0.6</v>
      </c>
      <c r="N343" s="347"/>
      <c r="O343" s="347">
        <v>1</v>
      </c>
      <c r="P343" s="347"/>
      <c r="Q343" s="310">
        <f t="shared" ref="Q343:Q349" si="166">IF(SUM(K343:L343)=0,1,IF(L343&lt;&gt;0,SUM(K343:L343)/2,K343))*IF(SUM(M343:N343)=0,1,IF(N343&lt;&gt;0,SUM(M343:N343)/2,M343))*IF(SUM(O343:P343)=0,1,IF(P343&lt;&gt;0,SUM(O343:P343)/2,O343))</f>
        <v>0.42</v>
      </c>
      <c r="R343" s="310">
        <f t="shared" ref="R343:R349" si="167">ROUND(J343*Q343,2)</f>
        <v>2.52</v>
      </c>
      <c r="S343" s="310"/>
      <c r="T343" s="474"/>
    </row>
    <row r="344" spans="1:20" ht="35.25" customHeight="1">
      <c r="A344" s="600">
        <v>4</v>
      </c>
      <c r="B344" s="601" t="str">
        <f t="shared" si="164"/>
        <v>2.1.1.3</v>
      </c>
      <c r="C344" s="612"/>
      <c r="D344" s="612"/>
      <c r="E344" s="612"/>
      <c r="F344" s="313" t="str">
        <f>CONCATENATE(F341,".3")</f>
        <v>2.1.1.3</v>
      </c>
      <c r="G344" s="621" t="str">
        <f t="shared" si="165"/>
        <v>2.1.1.3</v>
      </c>
      <c r="H344" s="623" t="s">
        <v>7079</v>
      </c>
      <c r="I344" s="310"/>
      <c r="J344" s="310">
        <v>4</v>
      </c>
      <c r="K344" s="347">
        <v>0.85</v>
      </c>
      <c r="L344" s="347"/>
      <c r="M344" s="347">
        <v>0.75</v>
      </c>
      <c r="N344" s="347"/>
      <c r="O344" s="347">
        <v>1</v>
      </c>
      <c r="P344" s="347"/>
      <c r="Q344" s="310">
        <f t="shared" si="166"/>
        <v>0.63749999999999996</v>
      </c>
      <c r="R344" s="310">
        <f t="shared" si="167"/>
        <v>2.5499999999999998</v>
      </c>
      <c r="S344" s="310"/>
      <c r="T344" s="474"/>
    </row>
    <row r="345" spans="1:20" ht="35.25" customHeight="1">
      <c r="A345" s="600">
        <v>4</v>
      </c>
      <c r="B345" s="601" t="str">
        <f t="shared" si="164"/>
        <v>2.1.1.4</v>
      </c>
      <c r="C345" s="612"/>
      <c r="D345" s="612"/>
      <c r="E345" s="612"/>
      <c r="F345" s="313" t="str">
        <f>CONCATENATE(F341,".4")</f>
        <v>2.1.1.4</v>
      </c>
      <c r="G345" s="621" t="str">
        <f t="shared" si="165"/>
        <v>2.1.1.4</v>
      </c>
      <c r="H345" s="623" t="s">
        <v>7080</v>
      </c>
      <c r="I345" s="310"/>
      <c r="J345" s="310">
        <v>1</v>
      </c>
      <c r="K345" s="347">
        <v>0.15</v>
      </c>
      <c r="L345" s="347"/>
      <c r="M345" s="347">
        <v>0.3</v>
      </c>
      <c r="N345" s="347"/>
      <c r="O345" s="347">
        <v>2.95</v>
      </c>
      <c r="P345" s="347"/>
      <c r="Q345" s="310">
        <f t="shared" si="166"/>
        <v>0.13275000000000001</v>
      </c>
      <c r="R345" s="310">
        <f t="shared" si="167"/>
        <v>0.13</v>
      </c>
      <c r="S345" s="310"/>
      <c r="T345" s="474"/>
    </row>
    <row r="346" spans="1:20" ht="35.25" customHeight="1">
      <c r="A346" s="600">
        <v>4</v>
      </c>
      <c r="B346" s="601" t="str">
        <f t="shared" si="164"/>
        <v>2.1.1.5</v>
      </c>
      <c r="C346" s="612"/>
      <c r="D346" s="612"/>
      <c r="E346" s="612"/>
      <c r="F346" s="313" t="str">
        <f>CONCATENATE(F341,".5")</f>
        <v>2.1.1.5</v>
      </c>
      <c r="G346" s="621" t="str">
        <f t="shared" si="165"/>
        <v>2.1.1.5</v>
      </c>
      <c r="H346" s="623" t="s">
        <v>7081</v>
      </c>
      <c r="I346" s="310"/>
      <c r="J346" s="310">
        <v>1</v>
      </c>
      <c r="K346" s="347">
        <v>0.15</v>
      </c>
      <c r="L346" s="347"/>
      <c r="M346" s="347">
        <v>0.3</v>
      </c>
      <c r="N346" s="347"/>
      <c r="O346" s="347">
        <v>3.15</v>
      </c>
      <c r="P346" s="347"/>
      <c r="Q346" s="310">
        <f t="shared" si="166"/>
        <v>0.14174999999999999</v>
      </c>
      <c r="R346" s="310">
        <f t="shared" si="167"/>
        <v>0.14000000000000001</v>
      </c>
      <c r="S346" s="310"/>
      <c r="T346" s="474"/>
    </row>
    <row r="347" spans="1:20" ht="35.25" customHeight="1">
      <c r="A347" s="600">
        <v>4</v>
      </c>
      <c r="B347" s="601" t="str">
        <f t="shared" si="164"/>
        <v>2.1.1.6</v>
      </c>
      <c r="C347" s="612"/>
      <c r="D347" s="612"/>
      <c r="E347" s="612"/>
      <c r="F347" s="313" t="str">
        <f>CONCATENATE(F341,".6")</f>
        <v>2.1.1.6</v>
      </c>
      <c r="G347" s="621" t="str">
        <f t="shared" si="165"/>
        <v>2.1.1.6</v>
      </c>
      <c r="H347" s="623" t="s">
        <v>7082</v>
      </c>
      <c r="I347" s="310"/>
      <c r="J347" s="310">
        <v>1</v>
      </c>
      <c r="K347" s="347">
        <v>0.15</v>
      </c>
      <c r="L347" s="347"/>
      <c r="M347" s="347">
        <v>0.3</v>
      </c>
      <c r="N347" s="347"/>
      <c r="O347" s="347">
        <f>3.35+1.8</f>
        <v>5.15</v>
      </c>
      <c r="P347" s="347"/>
      <c r="Q347" s="310">
        <f t="shared" si="166"/>
        <v>0.23175000000000001</v>
      </c>
      <c r="R347" s="310">
        <f t="shared" si="167"/>
        <v>0.23</v>
      </c>
      <c r="S347" s="310"/>
      <c r="T347" s="474"/>
    </row>
    <row r="348" spans="1:20">
      <c r="A348" s="600">
        <v>4</v>
      </c>
      <c r="B348" s="601" t="str">
        <f t="shared" si="164"/>
        <v>2.1.1.7</v>
      </c>
      <c r="C348" s="612"/>
      <c r="D348" s="612"/>
      <c r="E348" s="612"/>
      <c r="F348" s="313" t="str">
        <f>CONCATENATE(F341,".7")</f>
        <v>2.1.1.7</v>
      </c>
      <c r="G348" s="621" t="str">
        <f t="shared" si="165"/>
        <v>2.1.1.7</v>
      </c>
      <c r="H348" s="623" t="s">
        <v>7083</v>
      </c>
      <c r="I348" s="310"/>
      <c r="J348" s="310">
        <v>1</v>
      </c>
      <c r="K348" s="347">
        <v>0.15</v>
      </c>
      <c r="L348" s="347"/>
      <c r="M348" s="347">
        <v>0.3</v>
      </c>
      <c r="N348" s="347"/>
      <c r="O348" s="347">
        <f>3.35+1.5</f>
        <v>4.8499999999999996</v>
      </c>
      <c r="P348" s="347"/>
      <c r="Q348" s="310">
        <f t="shared" si="166"/>
        <v>0.21825</v>
      </c>
      <c r="R348" s="310">
        <f t="shared" si="167"/>
        <v>0.22</v>
      </c>
      <c r="S348" s="620"/>
      <c r="T348" s="611"/>
    </row>
    <row r="349" spans="1:20">
      <c r="A349" s="600">
        <v>4</v>
      </c>
      <c r="B349" s="601" t="str">
        <f t="shared" si="164"/>
        <v>2.1.1.8</v>
      </c>
      <c r="C349" s="612"/>
      <c r="D349" s="612"/>
      <c r="E349" s="612"/>
      <c r="F349" s="313" t="str">
        <f>CONCATENATE(F341,".8")</f>
        <v>2.1.1.8</v>
      </c>
      <c r="G349" s="621" t="str">
        <f t="shared" si="165"/>
        <v>2.1.1.8</v>
      </c>
      <c r="H349" s="623" t="s">
        <v>7084</v>
      </c>
      <c r="I349" s="310"/>
      <c r="J349" s="310">
        <v>1</v>
      </c>
      <c r="K349" s="347">
        <v>0.15</v>
      </c>
      <c r="L349" s="347"/>
      <c r="M349" s="347">
        <v>0.3</v>
      </c>
      <c r="N349" s="347"/>
      <c r="O349" s="347">
        <v>1.8</v>
      </c>
      <c r="P349" s="347"/>
      <c r="Q349" s="310">
        <f t="shared" si="166"/>
        <v>8.1000000000000003E-2</v>
      </c>
      <c r="R349" s="310">
        <f t="shared" si="167"/>
        <v>0.08</v>
      </c>
      <c r="S349" s="620"/>
      <c r="T349" s="611"/>
    </row>
    <row r="350" spans="1:20" ht="45">
      <c r="A350" s="600"/>
      <c r="B350" s="601" t="str">
        <f>G350</f>
        <v>2.1.2</v>
      </c>
      <c r="C350" s="602" t="s">
        <v>101</v>
      </c>
      <c r="D350" s="602">
        <v>93382</v>
      </c>
      <c r="E350" s="602" t="s">
        <v>88</v>
      </c>
      <c r="F350" s="84" t="s">
        <v>7075</v>
      </c>
      <c r="G350" s="536" t="str">
        <f>F350</f>
        <v>2.1.2</v>
      </c>
      <c r="H350" s="519" t="str">
        <f>IF(C350="GIDUR JP",VLOOKUP(D350,GIDUR!A:D,2,FALSE),IF(C350="DER PB",VLOOKUP('M.Cálc.Quant.'!D350,DER!A:D,2,FALSE),IF(C350="COMPOSIÇÃO",VLOOKUP(D350,Composição!B:J,2,FALSE),IF(E350="COMPOSIÇÃO",VLOOKUP(D350,'Sinapi_Comp-06.2023'!G:H,2,FALSE),VLOOKUP(D350,'Sinapi_Insum-06.2023'!A:B,2,FALSE)))))</f>
        <v>REATERRO MANUAL DE VALAS, COM COMPACTADOR DE SOLOS DE PERCUSSÃO. AF_08/2023</v>
      </c>
      <c r="I350" s="479"/>
      <c r="J350" s="398"/>
      <c r="K350" s="398"/>
      <c r="L350" s="398"/>
      <c r="M350" s="398"/>
      <c r="N350" s="398"/>
      <c r="O350" s="398"/>
      <c r="P350" s="398"/>
      <c r="Q350" s="398"/>
      <c r="R350" s="398"/>
      <c r="S350" s="610">
        <f>SUM(R351)</f>
        <v>4.17</v>
      </c>
      <c r="T350" s="477" t="str">
        <f>IF(C350="GIDUR JP",VLOOKUP(D350,GIDUR!A:D,3,FALSE),IF(C350="DER PB",VLOOKUP('M.Cálc.Quant.'!D350,DER!A:D,3,FALSE),IF(C350="COMPOSIÇÃO",VLOOKUP(D350,Composição!B:J,6,FALSE),IF(E350="COMPOSIÇÃO",VLOOKUP(D350,'Sinapi_Comp-06.2023'!G:I,3,FALSE),VLOOKUP(D350,'Sinapi_Insum-06.2023'!A:C,3,FALSE)))))</f>
        <v>M3</v>
      </c>
    </row>
    <row r="351" spans="1:20">
      <c r="A351" s="600"/>
      <c r="B351" s="601" t="str">
        <f>G351</f>
        <v>2.12.1.1</v>
      </c>
      <c r="C351" s="602"/>
      <c r="D351" s="602"/>
      <c r="E351" s="602"/>
      <c r="F351" s="507" t="s">
        <v>7072</v>
      </c>
      <c r="G351" s="473" t="str">
        <f>F351</f>
        <v>2.12.1.1</v>
      </c>
      <c r="H351" s="520"/>
      <c r="I351" s="351"/>
      <c r="J351" s="310">
        <v>1</v>
      </c>
      <c r="K351" s="347">
        <f>S341-S390</f>
        <v>4.17</v>
      </c>
      <c r="L351" s="310"/>
      <c r="M351" s="310"/>
      <c r="N351" s="310"/>
      <c r="O351" s="310"/>
      <c r="P351" s="310"/>
      <c r="Q351" s="347">
        <f>IF(SUM(K351:L351)=0,1,IF(L351&lt;&gt;0,SUM(K351:L351)/2,K351))*IF(SUM(M351:N351)=0,1,IF(N351&lt;&gt;0,SUM(M351:N351)/2,M351))*IF(SUM(O351:P351)=0,1,IF(P351&lt;&gt;0,SUM(O351:P351)/2,O351))</f>
        <v>4.17</v>
      </c>
      <c r="R351" s="347">
        <f>ROUND(J351*Q351,2)</f>
        <v>4.17</v>
      </c>
      <c r="S351" s="310"/>
      <c r="T351" s="474"/>
    </row>
    <row r="352" spans="1:20" ht="30">
      <c r="A352" s="600"/>
      <c r="B352" s="601" t="str">
        <f>G352</f>
        <v>2.1.3</v>
      </c>
      <c r="C352" s="602" t="s">
        <v>101</v>
      </c>
      <c r="D352" s="602">
        <v>94319</v>
      </c>
      <c r="E352" s="602" t="s">
        <v>88</v>
      </c>
      <c r="F352" s="84" t="s">
        <v>7076</v>
      </c>
      <c r="G352" s="536" t="str">
        <f>F352</f>
        <v>2.1.3</v>
      </c>
      <c r="H352" s="519" t="str">
        <f>IF(C352="GIDUR JP",VLOOKUP(D352,GIDUR!A:D,2,FALSE),IF(C352="DER PB",VLOOKUP('M.Cálc.Quant.'!D352,DER!A:D,2,FALSE),IF(C352="COMPOSIÇÃO",VLOOKUP(D352,Composição!B:J,2,FALSE),IF(E352="COMPOSIÇÃO",VLOOKUP(D352,'Sinapi_Comp-06.2023'!G:H,2,FALSE),VLOOKUP(D352,'Sinapi_Insum-06.2023'!A:B,2,FALSE)))))</f>
        <v>ATERRO MANUAL DE VALAS COM SOLO ARGILO-ARENOSO. AF_08/2023</v>
      </c>
      <c r="I352" s="479"/>
      <c r="J352" s="398"/>
      <c r="K352" s="398"/>
      <c r="L352" s="398"/>
      <c r="M352" s="398"/>
      <c r="N352" s="398"/>
      <c r="O352" s="398"/>
      <c r="P352" s="398"/>
      <c r="Q352" s="398"/>
      <c r="R352" s="398"/>
      <c r="S352" s="610">
        <f>SUM(R353)</f>
        <v>12.97</v>
      </c>
      <c r="T352" s="477" t="str">
        <f>IF(C352="GIDUR JP",VLOOKUP(D352,GIDUR!A:D,3,FALSE),IF(C352="DER PB",VLOOKUP('M.Cálc.Quant.'!D352,DER!A:D,3,FALSE),IF(C352="COMPOSIÇÃO",VLOOKUP(D352,Composição!B:J,6,FALSE),IF(E352="COMPOSIÇÃO",VLOOKUP(D352,'Sinapi_Comp-06.2023'!G:I,3,FALSE),VLOOKUP(D352,'Sinapi_Insum-06.2023'!A:C,3,FALSE)))))</f>
        <v>M3</v>
      </c>
    </row>
    <row r="353" spans="1:20">
      <c r="A353" s="600"/>
      <c r="B353" s="601" t="str">
        <f>G353</f>
        <v>2.3.1.1</v>
      </c>
      <c r="C353" s="602"/>
      <c r="D353" s="602"/>
      <c r="E353" s="602"/>
      <c r="F353" s="507" t="s">
        <v>7048</v>
      </c>
      <c r="G353" s="473" t="str">
        <f>F353</f>
        <v>2.3.1.1</v>
      </c>
      <c r="H353" s="520"/>
      <c r="I353" s="351"/>
      <c r="J353" s="310">
        <v>1</v>
      </c>
      <c r="K353" s="310">
        <v>32.43</v>
      </c>
      <c r="L353" s="310"/>
      <c r="M353" s="310">
        <v>0.4</v>
      </c>
      <c r="N353" s="310"/>
      <c r="O353" s="310"/>
      <c r="P353" s="310"/>
      <c r="Q353" s="347">
        <f>IF(SUM(K353:L353)=0,1,IF(L353&lt;&gt;0,SUM(K353:L353)/2,K353))*IF(SUM(M353:N353)=0,1,IF(N353&lt;&gt;0,SUM(M353:N353)/2,M353))*IF(SUM(O353:P353)=0,1,IF(P353&lt;&gt;0,SUM(O353:P353)/2,O353))</f>
        <v>12.97</v>
      </c>
      <c r="R353" s="347">
        <f>ROUND(J353*Q353,2)</f>
        <v>12.97</v>
      </c>
      <c r="S353" s="310"/>
      <c r="T353" s="474"/>
    </row>
    <row r="354" spans="1:20">
      <c r="A354" s="600"/>
      <c r="B354" s="601" t="s">
        <v>1772</v>
      </c>
      <c r="C354" s="602"/>
      <c r="D354" s="602"/>
      <c r="E354" s="602"/>
      <c r="F354" s="609" t="s">
        <v>1772</v>
      </c>
      <c r="G354" s="614" t="s">
        <v>1772</v>
      </c>
      <c r="H354" s="615" t="s">
        <v>7042</v>
      </c>
      <c r="I354" s="67"/>
      <c r="J354" s="67"/>
      <c r="K354" s="616"/>
      <c r="L354" s="616"/>
      <c r="M354" s="617"/>
      <c r="N354" s="617"/>
      <c r="O354" s="617"/>
      <c r="P354" s="617"/>
      <c r="Q354" s="66"/>
      <c r="R354" s="66"/>
      <c r="S354" s="66"/>
      <c r="T354" s="618"/>
    </row>
    <row r="355" spans="1:20" ht="78" customHeight="1">
      <c r="A355" s="600">
        <v>3</v>
      </c>
      <c r="B355" s="601" t="str">
        <f>G355</f>
        <v>2.2.1</v>
      </c>
      <c r="C355" s="84" t="s">
        <v>82</v>
      </c>
      <c r="D355" s="576">
        <v>99059</v>
      </c>
      <c r="E355" s="602" t="s">
        <v>88</v>
      </c>
      <c r="F355" s="509" t="s">
        <v>7043</v>
      </c>
      <c r="G355" s="619" t="str">
        <f>F355</f>
        <v>2.2.1</v>
      </c>
      <c r="H355" s="519" t="str">
        <f>IF(C355="GIDUR JP",VLOOKUP(D355,GIDUR!A:D,2,FALSE),IF(C355="DER PB",VLOOKUP('M.Cálc.Quant.'!D355,DER!A:D,2,FALSE),IF(C355="COMPOSIÇÃO",VLOOKUP(D355,Composição!B:J,2,FALSE),IF(E355="COMPOSIÇÃO",VLOOKUP(D355,'Sinapi_Comp-06.2023'!G:H,2,FALSE),VLOOKUP(D355,'Sinapi_Insum-06.2023'!A:B,2,FALSE)))))</f>
        <v>LOCAÇÃO CONVENCIONAL DE OBRA, UTILIZANDO GABARITO DE TÁBUAS CORRIDAS PONTALETADAS A CADA 2,00M - 2 UTILIZAÇÕES. AF_03/2024</v>
      </c>
      <c r="I355" s="310"/>
      <c r="J355" s="479"/>
      <c r="K355" s="610"/>
      <c r="L355" s="610"/>
      <c r="M355" s="610"/>
      <c r="N355" s="610"/>
      <c r="O355" s="610"/>
      <c r="P355" s="610"/>
      <c r="Q355" s="620"/>
      <c r="R355" s="620"/>
      <c r="S355" s="620">
        <f>SUM(R356:R356)</f>
        <v>24.65</v>
      </c>
      <c r="T355" s="477" t="str">
        <f>IF(C355="GIDUR JP",VLOOKUP(D355,GIDUR!A:D,3,FALSE),IF(C355="DER PB",VLOOKUP('M.Cálc.Quant.'!D355,DER!A:D,3,FALSE),IF(C355="COMPOSIÇÃO",VLOOKUP(D355,Composição!B:J,6,FALSE),IF(E355="COMPOSIÇÃO",VLOOKUP(D355,'Sinapi_Comp-06.2023'!G:I,3,FALSE),VLOOKUP(D355,'Sinapi_Insum-06.2023'!A:C,3,FALSE)))))</f>
        <v>M</v>
      </c>
    </row>
    <row r="356" spans="1:20">
      <c r="A356" s="600">
        <v>4</v>
      </c>
      <c r="B356" s="601" t="str">
        <f t="shared" ref="B356:B410" si="168">G356</f>
        <v>2.2.1.13</v>
      </c>
      <c r="C356" s="612"/>
      <c r="D356" s="612"/>
      <c r="E356" s="612"/>
      <c r="F356" s="313" t="str">
        <f>CONCATENATE(F355,".13")</f>
        <v>2.2.1.13</v>
      </c>
      <c r="G356" s="621" t="str">
        <f>F356</f>
        <v>2.2.1.13</v>
      </c>
      <c r="H356" s="622"/>
      <c r="I356" s="310"/>
      <c r="J356" s="310">
        <v>24.65</v>
      </c>
      <c r="K356" s="347"/>
      <c r="L356" s="347"/>
      <c r="M356" s="347"/>
      <c r="N356" s="347"/>
      <c r="O356" s="347"/>
      <c r="P356" s="347"/>
      <c r="Q356" s="347">
        <f>IF(SUM(K356:L356)=0,1,IF(L356&lt;&gt;0,SUM(K356:L356)/2,K356))*IF(SUM(M356:N356)=0,1,IF(N356&lt;&gt;0,SUM(M356:N356)/2,M356))*IF(SUM(O356:P356)=0,1,IF(P356&lt;&gt;0,SUM(O356:P356)/2,O356))</f>
        <v>1</v>
      </c>
      <c r="R356" s="347">
        <f>ROUND(J356*Q356,2)</f>
        <v>24.65</v>
      </c>
      <c r="S356" s="620"/>
      <c r="T356" s="611"/>
    </row>
    <row r="357" spans="1:20" ht="45">
      <c r="A357" s="600">
        <v>3</v>
      </c>
      <c r="B357" s="601" t="str">
        <f t="shared" si="168"/>
        <v>2.2.2</v>
      </c>
      <c r="C357" s="84" t="s">
        <v>82</v>
      </c>
      <c r="D357" s="576">
        <v>101616</v>
      </c>
      <c r="E357" s="602" t="s">
        <v>88</v>
      </c>
      <c r="F357" s="509" t="s">
        <v>7044</v>
      </c>
      <c r="G357" s="619" t="str">
        <f>F357</f>
        <v>2.2.2</v>
      </c>
      <c r="H357" s="519" t="str">
        <f>IF(C357="GIDUR JP",VLOOKUP(D357,GIDUR!A:D,2,FALSE),IF(C357="DER PB",VLOOKUP('M.Cálc.Quant.'!D357,DER!A:D,2,FALSE),IF(C357="COMPOSIÇÃO",VLOOKUP(D357,Composição!B:J,2,FALSE),IF(E357="COMPOSIÇÃO",VLOOKUP(D357,'Sinapi_Comp-06.2023'!G:H,2,FALSE),VLOOKUP(D357,'Sinapi_Insum-06.2023'!A:B,2,FALSE)))))</f>
        <v>PREPARO DE FUNDO DE VALA COM LARGURA MENOR QUE 1,5 M (ACERTO DO SOLO NATURAL). AF_08/2020</v>
      </c>
      <c r="I357" s="479"/>
      <c r="J357" s="479"/>
      <c r="K357" s="610"/>
      <c r="L357" s="610"/>
      <c r="M357" s="610"/>
      <c r="N357" s="610"/>
      <c r="O357" s="610"/>
      <c r="P357" s="610"/>
      <c r="Q357" s="620"/>
      <c r="R357" s="620"/>
      <c r="S357" s="620">
        <f>SUM(R358:R365)</f>
        <v>7.75</v>
      </c>
      <c r="T357" s="477" t="str">
        <f>IF(C357="GIDUR JP",VLOOKUP(D357,GIDUR!A:D,3,FALSE),IF(C357="DER PB",VLOOKUP('M.Cálc.Quant.'!D357,DER!A:D,3,FALSE),IF(C357="COMPOSIÇÃO",VLOOKUP(D357,Composição!B:J,6,FALSE),IF(E357="COMPOSIÇÃO",VLOOKUP(D357,'Sinapi_Comp-06.2023'!G:I,3,FALSE),VLOOKUP(D357,'Sinapi_Insum-06.2023'!A:C,3,FALSE)))))</f>
        <v>M2</v>
      </c>
    </row>
    <row r="358" spans="1:20">
      <c r="A358" s="600">
        <v>4</v>
      </c>
      <c r="B358" s="601" t="str">
        <f t="shared" si="168"/>
        <v>2.2.2.1</v>
      </c>
      <c r="C358" s="612"/>
      <c r="D358" s="612"/>
      <c r="E358" s="612"/>
      <c r="F358" s="313" t="str">
        <f>CONCATENATE(F357,".1")</f>
        <v>2.2.2.1</v>
      </c>
      <c r="G358" s="621" t="str">
        <f>F358</f>
        <v>2.2.2.1</v>
      </c>
      <c r="H358" s="622" t="s">
        <v>7077</v>
      </c>
      <c r="I358" s="310"/>
      <c r="J358" s="310"/>
      <c r="K358" s="347"/>
      <c r="L358" s="347"/>
      <c r="M358" s="347"/>
      <c r="N358" s="347"/>
      <c r="O358" s="347"/>
      <c r="P358" s="347"/>
      <c r="Q358" s="310">
        <f t="shared" ref="Q358:Q365" si="169">IF(SUM(K358:L358)=0,1,IF(L358&lt;&gt;0,SUM(K358:L358)/2,K358))*IF(SUM(M358:N358)=0,1,IF(N358&lt;&gt;0,SUM(M358:N358)/2,M358))*IF(SUM(O358:P358)=0,1,IF(P358&lt;&gt;0,SUM(O358:P358)/2,O358))</f>
        <v>1</v>
      </c>
      <c r="R358" s="310">
        <f t="shared" ref="R358:R365" si="170">ROUND(J358*Q358,2)</f>
        <v>0</v>
      </c>
      <c r="S358" s="620"/>
      <c r="T358" s="611"/>
    </row>
    <row r="359" spans="1:20">
      <c r="A359" s="600">
        <v>4</v>
      </c>
      <c r="B359" s="601" t="str">
        <f t="shared" si="168"/>
        <v>2.2.2.2</v>
      </c>
      <c r="C359" s="612"/>
      <c r="D359" s="612"/>
      <c r="E359" s="612"/>
      <c r="F359" s="313" t="str">
        <f>CONCATENATE(F357,".2")</f>
        <v>2.2.2.2</v>
      </c>
      <c r="G359" s="621" t="str">
        <f t="shared" ref="G359:G365" si="171">F359</f>
        <v>2.2.2.2</v>
      </c>
      <c r="H359" s="623" t="s">
        <v>7078</v>
      </c>
      <c r="I359" s="310"/>
      <c r="J359" s="310">
        <v>6</v>
      </c>
      <c r="K359" s="347">
        <v>0.7</v>
      </c>
      <c r="L359" s="347"/>
      <c r="M359" s="347">
        <v>0.6</v>
      </c>
      <c r="N359" s="347"/>
      <c r="O359" s="347"/>
      <c r="P359" s="347"/>
      <c r="Q359" s="310">
        <f t="shared" si="169"/>
        <v>0.42</v>
      </c>
      <c r="R359" s="310">
        <f t="shared" si="170"/>
        <v>2.52</v>
      </c>
      <c r="S359" s="620"/>
      <c r="T359" s="611"/>
    </row>
    <row r="360" spans="1:20">
      <c r="A360" s="600">
        <v>4</v>
      </c>
      <c r="B360" s="601" t="str">
        <f t="shared" si="168"/>
        <v>2.2.2.3</v>
      </c>
      <c r="C360" s="612"/>
      <c r="D360" s="612"/>
      <c r="E360" s="612"/>
      <c r="F360" s="313" t="str">
        <f>CONCATENATE(F357,".3")</f>
        <v>2.2.2.3</v>
      </c>
      <c r="G360" s="621" t="str">
        <f t="shared" si="171"/>
        <v>2.2.2.3</v>
      </c>
      <c r="H360" s="623" t="s">
        <v>7079</v>
      </c>
      <c r="I360" s="310"/>
      <c r="J360" s="310">
        <v>4</v>
      </c>
      <c r="K360" s="347">
        <v>0.85</v>
      </c>
      <c r="L360" s="347"/>
      <c r="M360" s="347">
        <v>0.75</v>
      </c>
      <c r="N360" s="347"/>
      <c r="O360" s="347"/>
      <c r="P360" s="347"/>
      <c r="Q360" s="310">
        <f t="shared" si="169"/>
        <v>0.63749999999999996</v>
      </c>
      <c r="R360" s="310">
        <f t="shared" si="170"/>
        <v>2.5499999999999998</v>
      </c>
      <c r="S360" s="620"/>
      <c r="T360" s="611"/>
    </row>
    <row r="361" spans="1:20">
      <c r="A361" s="600">
        <v>4</v>
      </c>
      <c r="B361" s="601" t="str">
        <f t="shared" si="168"/>
        <v>2.2.2.4</v>
      </c>
      <c r="C361" s="612"/>
      <c r="D361" s="612"/>
      <c r="E361" s="612"/>
      <c r="F361" s="313" t="str">
        <f>CONCATENATE(F357,".4")</f>
        <v>2.2.2.4</v>
      </c>
      <c r="G361" s="621" t="str">
        <f t="shared" si="171"/>
        <v>2.2.2.4</v>
      </c>
      <c r="H361" s="623" t="s">
        <v>7080</v>
      </c>
      <c r="I361" s="310"/>
      <c r="J361" s="310">
        <v>1</v>
      </c>
      <c r="K361" s="347">
        <v>0.15</v>
      </c>
      <c r="L361" s="347"/>
      <c r="M361" s="347">
        <v>2.95</v>
      </c>
      <c r="N361" s="347"/>
      <c r="O361" s="347"/>
      <c r="P361" s="347"/>
      <c r="Q361" s="310">
        <f t="shared" si="169"/>
        <v>0.4425</v>
      </c>
      <c r="R361" s="310">
        <f t="shared" si="170"/>
        <v>0.44</v>
      </c>
      <c r="S361" s="620"/>
      <c r="T361" s="611"/>
    </row>
    <row r="362" spans="1:20">
      <c r="A362" s="600">
        <v>4</v>
      </c>
      <c r="B362" s="601" t="str">
        <f t="shared" si="168"/>
        <v>2.2.2.5</v>
      </c>
      <c r="C362" s="612"/>
      <c r="D362" s="612"/>
      <c r="E362" s="612"/>
      <c r="F362" s="313" t="str">
        <f>CONCATENATE(F357,".5")</f>
        <v>2.2.2.5</v>
      </c>
      <c r="G362" s="621" t="str">
        <f t="shared" si="171"/>
        <v>2.2.2.5</v>
      </c>
      <c r="H362" s="623" t="s">
        <v>7081</v>
      </c>
      <c r="I362" s="310"/>
      <c r="J362" s="310">
        <v>1</v>
      </c>
      <c r="K362" s="347">
        <v>0.15</v>
      </c>
      <c r="L362" s="347"/>
      <c r="M362" s="347">
        <v>3.15</v>
      </c>
      <c r="N362" s="347"/>
      <c r="O362" s="347"/>
      <c r="P362" s="347"/>
      <c r="Q362" s="310">
        <f t="shared" si="169"/>
        <v>0.47249999999999998</v>
      </c>
      <c r="R362" s="310">
        <f t="shared" si="170"/>
        <v>0.47</v>
      </c>
      <c r="S362" s="620"/>
      <c r="T362" s="611"/>
    </row>
    <row r="363" spans="1:20">
      <c r="A363" s="600">
        <v>4</v>
      </c>
      <c r="B363" s="601" t="str">
        <f t="shared" si="168"/>
        <v>2.2.2.6</v>
      </c>
      <c r="C363" s="612"/>
      <c r="D363" s="612"/>
      <c r="E363" s="612"/>
      <c r="F363" s="313" t="str">
        <f>CONCATENATE(F357,".6")</f>
        <v>2.2.2.6</v>
      </c>
      <c r="G363" s="621" t="str">
        <f t="shared" si="171"/>
        <v>2.2.2.6</v>
      </c>
      <c r="H363" s="623" t="s">
        <v>7082</v>
      </c>
      <c r="I363" s="310"/>
      <c r="J363" s="310">
        <v>1</v>
      </c>
      <c r="K363" s="347">
        <v>0.15</v>
      </c>
      <c r="L363" s="347"/>
      <c r="M363" s="347">
        <f>3.35+1.8</f>
        <v>5.15</v>
      </c>
      <c r="N363" s="347"/>
      <c r="O363" s="347"/>
      <c r="P363" s="347"/>
      <c r="Q363" s="310">
        <f t="shared" si="169"/>
        <v>0.77249999999999996</v>
      </c>
      <c r="R363" s="310">
        <f t="shared" si="170"/>
        <v>0.77</v>
      </c>
      <c r="S363" s="620"/>
      <c r="T363" s="611"/>
    </row>
    <row r="364" spans="1:20">
      <c r="A364" s="600">
        <v>4</v>
      </c>
      <c r="B364" s="601" t="str">
        <f t="shared" si="168"/>
        <v>2.2.2.7</v>
      </c>
      <c r="C364" s="612"/>
      <c r="D364" s="612"/>
      <c r="E364" s="612"/>
      <c r="F364" s="313" t="str">
        <f>CONCATENATE(F357,".7")</f>
        <v>2.2.2.7</v>
      </c>
      <c r="G364" s="621" t="str">
        <f t="shared" si="171"/>
        <v>2.2.2.7</v>
      </c>
      <c r="H364" s="623" t="s">
        <v>7083</v>
      </c>
      <c r="I364" s="310"/>
      <c r="J364" s="310">
        <v>1</v>
      </c>
      <c r="K364" s="347">
        <v>0.15</v>
      </c>
      <c r="L364" s="347"/>
      <c r="M364" s="347">
        <f>3.35+1.5</f>
        <v>4.8499999999999996</v>
      </c>
      <c r="N364" s="347"/>
      <c r="O364" s="347"/>
      <c r="P364" s="347"/>
      <c r="Q364" s="310">
        <f t="shared" si="169"/>
        <v>0.72750000000000004</v>
      </c>
      <c r="R364" s="310">
        <f t="shared" si="170"/>
        <v>0.73</v>
      </c>
      <c r="S364" s="620"/>
      <c r="T364" s="611"/>
    </row>
    <row r="365" spans="1:20">
      <c r="A365" s="600">
        <v>4</v>
      </c>
      <c r="B365" s="601" t="str">
        <f t="shared" si="168"/>
        <v>2.2.2.8</v>
      </c>
      <c r="C365" s="612"/>
      <c r="D365" s="612"/>
      <c r="E365" s="612"/>
      <c r="F365" s="313" t="str">
        <f>CONCATENATE(F357,".8")</f>
        <v>2.2.2.8</v>
      </c>
      <c r="G365" s="621" t="str">
        <f t="shared" si="171"/>
        <v>2.2.2.8</v>
      </c>
      <c r="H365" s="623" t="s">
        <v>7084</v>
      </c>
      <c r="I365" s="310"/>
      <c r="J365" s="310">
        <v>1</v>
      </c>
      <c r="K365" s="347">
        <v>0.15</v>
      </c>
      <c r="L365" s="347"/>
      <c r="M365" s="347">
        <v>1.8</v>
      </c>
      <c r="N365" s="347"/>
      <c r="O365" s="347"/>
      <c r="P365" s="347"/>
      <c r="Q365" s="310">
        <f t="shared" si="169"/>
        <v>0.27</v>
      </c>
      <c r="R365" s="310">
        <f t="shared" si="170"/>
        <v>0.27</v>
      </c>
      <c r="S365" s="620"/>
      <c r="T365" s="611"/>
    </row>
    <row r="366" spans="1:20" ht="45">
      <c r="A366" s="600">
        <v>3</v>
      </c>
      <c r="B366" s="601" t="str">
        <f t="shared" si="168"/>
        <v>2.2.3</v>
      </c>
      <c r="C366" s="84" t="s">
        <v>82</v>
      </c>
      <c r="D366" s="576">
        <v>95241</v>
      </c>
      <c r="E366" s="602" t="s">
        <v>88</v>
      </c>
      <c r="F366" s="509" t="s">
        <v>7045</v>
      </c>
      <c r="G366" s="619" t="str">
        <f>F366</f>
        <v>2.2.3</v>
      </c>
      <c r="H366" s="519" t="str">
        <f>IF(C366="GIDUR JP",VLOOKUP(D366,GIDUR!A:D,2,FALSE),IF(C366="DER PB",VLOOKUP('M.Cálc.Quant.'!D366,DER!A:D,2,FALSE),IF(C366="COMPOSIÇÃO",VLOOKUP(D366,Composição!B:J,2,FALSE),IF(E366="COMPOSIÇÃO",VLOOKUP(D366,'Sinapi_Comp-06.2023'!G:H,2,FALSE),VLOOKUP(D366,'Sinapi_Insum-06.2023'!A:B,2,FALSE)))))</f>
        <v>LASTRO DE CONCRETO MAGRO, APLICADO EM PISOS, LAJES SOBRE SOLO OU RADIERS, ESPESSURA DE 5 CM. AF_01/2024</v>
      </c>
      <c r="I366" s="479"/>
      <c r="J366" s="479"/>
      <c r="K366" s="610"/>
      <c r="L366" s="610"/>
      <c r="M366" s="610"/>
      <c r="N366" s="610"/>
      <c r="O366" s="610"/>
      <c r="P366" s="610"/>
      <c r="Q366" s="620"/>
      <c r="R366" s="620"/>
      <c r="S366" s="620">
        <f>SUM(R367:R367)</f>
        <v>7.75</v>
      </c>
      <c r="T366" s="477" t="str">
        <f>IF(C366="GIDUR JP",VLOOKUP(D366,GIDUR!A:D,3,FALSE),IF(C366="DER PB",VLOOKUP('M.Cálc.Quant.'!D366,DER!A:D,3,FALSE),IF(C366="COMPOSIÇÃO",VLOOKUP(D366,Composição!B:J,6,FALSE),IF(E366="COMPOSIÇÃO",VLOOKUP(D366,'Sinapi_Comp-06.2023'!G:I,3,FALSE),VLOOKUP(D366,'Sinapi_Insum-06.2023'!A:C,3,FALSE)))))</f>
        <v>M2</v>
      </c>
    </row>
    <row r="367" spans="1:20">
      <c r="A367" s="600">
        <v>4</v>
      </c>
      <c r="B367" s="601" t="str">
        <f t="shared" si="168"/>
        <v>2.2.3.1</v>
      </c>
      <c r="C367" s="612"/>
      <c r="D367" s="612"/>
      <c r="E367" s="612"/>
      <c r="F367" s="313" t="str">
        <f>CONCATENATE(F366,".1")</f>
        <v>2.2.3.1</v>
      </c>
      <c r="G367" s="621" t="str">
        <f>F367</f>
        <v>2.2.3.1</v>
      </c>
      <c r="H367" s="623" t="s">
        <v>7085</v>
      </c>
      <c r="I367" s="310" t="str">
        <f>CONCATENATE("idem item ",G357)</f>
        <v>idem item 2.2.2</v>
      </c>
      <c r="J367" s="310">
        <v>1</v>
      </c>
      <c r="K367" s="347">
        <f>S357</f>
        <v>7.75</v>
      </c>
      <c r="L367" s="347"/>
      <c r="M367" s="347"/>
      <c r="N367" s="347"/>
      <c r="O367" s="347"/>
      <c r="P367" s="347"/>
      <c r="Q367" s="310">
        <f>IF(SUM(K367:L367)=0,1,IF(L367&lt;&gt;0,SUM(K367:L367)/2,K367))*IF(SUM(M367:N367)=0,1,IF(N367&lt;&gt;0,SUM(M367:N367)/2,M367))*IF(SUM(O367:P367)=0,1,IF(P367&lt;&gt;0,SUM(O367:P367)/2,O367))</f>
        <v>7.75</v>
      </c>
      <c r="R367" s="310">
        <f t="shared" ref="R367" si="172">ROUND(J367*Q367,2)</f>
        <v>7.75</v>
      </c>
      <c r="S367" s="620"/>
      <c r="T367" s="611"/>
    </row>
    <row r="368" spans="1:20" ht="75">
      <c r="A368" s="600">
        <v>3</v>
      </c>
      <c r="B368" s="601" t="str">
        <f t="shared" si="168"/>
        <v>2.2.4</v>
      </c>
      <c r="C368" s="84" t="s">
        <v>82</v>
      </c>
      <c r="D368" s="576">
        <v>96534</v>
      </c>
      <c r="E368" s="602" t="s">
        <v>88</v>
      </c>
      <c r="F368" s="509" t="s">
        <v>7150</v>
      </c>
      <c r="G368" s="619" t="str">
        <f>F368</f>
        <v>2.2.4</v>
      </c>
      <c r="H368" s="519" t="str">
        <f>IF(C368="GIDUR JP",VLOOKUP(D368,GIDUR!A:D,2,FALSE),IF(C368="DER PB",VLOOKUP('M.Cálc.Quant.'!D368,DER!A:D,2,FALSE),IF(C368="COMPOSIÇÃO",VLOOKUP(D368,Composição!B:J,2,FALSE),IF(E368="COMPOSIÇÃO",VLOOKUP(D368,'Sinapi_Comp-06.2023'!G:H,2,FALSE),VLOOKUP(D368,'Sinapi_Insum-06.2023'!A:B,2,FALSE)))))</f>
        <v>FABRICAÇÃO, MONTAGEM E DESMONTAGEM DE FÔRMA PARA BLOCO DE COROAMENTO, EM MADEIRA SERRADA, E=25 MM, 4 UTILIZAÇÕES. AF_01/2024</v>
      </c>
      <c r="I368" s="479"/>
      <c r="J368" s="479"/>
      <c r="K368" s="610"/>
      <c r="L368" s="610"/>
      <c r="M368" s="610"/>
      <c r="N368" s="610"/>
      <c r="O368" s="610"/>
      <c r="P368" s="610"/>
      <c r="Q368" s="620"/>
      <c r="R368" s="620"/>
      <c r="S368" s="620">
        <f>SUM(R369:R371)</f>
        <v>46.56</v>
      </c>
      <c r="T368" s="477" t="str">
        <f>IF(C368="GIDUR JP",VLOOKUP(D368,GIDUR!A:D,3,FALSE),IF(C368="DER PB",VLOOKUP('M.Cálc.Quant.'!D368,DER!A:D,3,FALSE),IF(C368="COMPOSIÇÃO",VLOOKUP(D368,Composição!B:J,6,FALSE),IF(E368="COMPOSIÇÃO",VLOOKUP(D368,'Sinapi_Comp-06.2023'!G:I,3,FALSE),VLOOKUP(D368,'Sinapi_Insum-06.2023'!A:C,3,FALSE)))))</f>
        <v>M2</v>
      </c>
    </row>
    <row r="369" spans="1:20">
      <c r="A369" s="600">
        <v>4</v>
      </c>
      <c r="B369" s="601" t="str">
        <f t="shared" ref="B369:B371" si="173">G369</f>
        <v>2.2.4.1</v>
      </c>
      <c r="C369" s="612"/>
      <c r="D369" s="612"/>
      <c r="E369" s="612"/>
      <c r="F369" s="313" t="str">
        <f>CONCATENATE(F368,".1")</f>
        <v>2.2.4.1</v>
      </c>
      <c r="G369" s="621" t="str">
        <f>F369</f>
        <v>2.2.4.1</v>
      </c>
      <c r="H369" s="622" t="s">
        <v>7077</v>
      </c>
      <c r="I369" s="310"/>
      <c r="J369" s="310"/>
      <c r="K369" s="347"/>
      <c r="L369" s="347"/>
      <c r="M369" s="347"/>
      <c r="N369" s="347"/>
      <c r="O369" s="347"/>
      <c r="P369" s="347"/>
      <c r="Q369" s="310">
        <f t="shared" ref="Q369:Q371" si="174">IF(SUM(K369:L369)=0,1,IF(L369&lt;&gt;0,SUM(K369:L369)/2,K369))*IF(SUM(M369:N369)=0,1,IF(N369&lt;&gt;0,SUM(M369:N369)/2,M369))*IF(SUM(O369:P369)=0,1,IF(P369&lt;&gt;0,SUM(O369:P369)/2,O369))</f>
        <v>1</v>
      </c>
      <c r="R369" s="310">
        <f t="shared" ref="R369:R371" si="175">ROUND(J369*Q369,2)</f>
        <v>0</v>
      </c>
      <c r="S369" s="620"/>
      <c r="T369" s="611"/>
    </row>
    <row r="370" spans="1:20">
      <c r="A370" s="600">
        <v>4</v>
      </c>
      <c r="B370" s="601" t="str">
        <f t="shared" si="173"/>
        <v>2.2.4.2</v>
      </c>
      <c r="C370" s="612"/>
      <c r="D370" s="612"/>
      <c r="E370" s="612"/>
      <c r="F370" s="313" t="str">
        <f>CONCATENATE(F368,".2")</f>
        <v>2.2.4.2</v>
      </c>
      <c r="G370" s="621" t="str">
        <f t="shared" ref="G370:G371" si="176">F370</f>
        <v>2.2.4.2</v>
      </c>
      <c r="H370" s="623" t="s">
        <v>4081</v>
      </c>
      <c r="I370" s="310"/>
      <c r="J370" s="310">
        <v>1</v>
      </c>
      <c r="K370" s="347">
        <v>15.1</v>
      </c>
      <c r="L370" s="347"/>
      <c r="M370" s="347"/>
      <c r="N370" s="347"/>
      <c r="O370" s="347"/>
      <c r="P370" s="347"/>
      <c r="Q370" s="310">
        <f t="shared" si="174"/>
        <v>15.1</v>
      </c>
      <c r="R370" s="310">
        <f t="shared" si="175"/>
        <v>15.1</v>
      </c>
      <c r="S370" s="620"/>
      <c r="T370" s="611"/>
    </row>
    <row r="371" spans="1:20">
      <c r="A371" s="600">
        <v>4</v>
      </c>
      <c r="B371" s="601" t="str">
        <f t="shared" si="173"/>
        <v>2.2.4.3</v>
      </c>
      <c r="C371" s="612"/>
      <c r="D371" s="612"/>
      <c r="E371" s="612"/>
      <c r="F371" s="313" t="str">
        <f>CONCATENATE(F368,".3")</f>
        <v>2.2.4.3</v>
      </c>
      <c r="G371" s="621" t="str">
        <f t="shared" si="176"/>
        <v>2.2.4.3</v>
      </c>
      <c r="H371" s="623" t="s">
        <v>4080</v>
      </c>
      <c r="I371" s="310"/>
      <c r="J371" s="310">
        <v>1</v>
      </c>
      <c r="K371" s="347">
        <v>31.46</v>
      </c>
      <c r="L371" s="347"/>
      <c r="M371" s="347"/>
      <c r="N371" s="347"/>
      <c r="O371" s="347"/>
      <c r="P371" s="347"/>
      <c r="Q371" s="310">
        <f t="shared" si="174"/>
        <v>31.46</v>
      </c>
      <c r="R371" s="310">
        <f t="shared" si="175"/>
        <v>31.46</v>
      </c>
      <c r="S371" s="620"/>
      <c r="T371" s="611"/>
    </row>
    <row r="372" spans="1:20" ht="30">
      <c r="A372" s="600">
        <v>3</v>
      </c>
      <c r="B372" s="601" t="str">
        <f t="shared" si="168"/>
        <v>2.2.5</v>
      </c>
      <c r="C372" s="84" t="s">
        <v>82</v>
      </c>
      <c r="D372" s="576">
        <v>96543</v>
      </c>
      <c r="E372" s="84" t="s">
        <v>88</v>
      </c>
      <c r="F372" s="509" t="s">
        <v>7151</v>
      </c>
      <c r="G372" s="619" t="str">
        <f>F372</f>
        <v>2.2.5</v>
      </c>
      <c r="H372" s="519" t="str">
        <f>IF(C372="GIDUR JP",VLOOKUP(D372,GIDUR!A:D,2,FALSE),IF(C372="DER PB",VLOOKUP('M.Cálc.Quant.'!D372,DER!A:D,2,FALSE),IF(C372="COMPOSIÇÃO",VLOOKUP(D372,Composição!B:J,2,FALSE),IF(E372="COMPOSIÇÃO",VLOOKUP(D372,'Sinapi_Comp-06.2023'!G:H,2,FALSE),VLOOKUP(D372,'Sinapi_Insum-06.2023'!A:B,2,FALSE)))))</f>
        <v>ARMAÇÃO DE BLOCO UTILIZANDO AÇO CA-60 DE 5 MM - MONTAGEM. AF_01/2024</v>
      </c>
      <c r="I372" s="479"/>
      <c r="J372" s="479"/>
      <c r="K372" s="610"/>
      <c r="L372" s="610"/>
      <c r="M372" s="610"/>
      <c r="N372" s="610"/>
      <c r="O372" s="610"/>
      <c r="P372" s="610"/>
      <c r="Q372" s="620"/>
      <c r="R372" s="620"/>
      <c r="S372" s="620">
        <f>SUM(R373:R375)</f>
        <v>36.6</v>
      </c>
      <c r="T372" s="477" t="str">
        <f>IF(C372="GIDUR JP",VLOOKUP(D372,GIDUR!A:D,3,FALSE),IF(C372="DER PB",VLOOKUP('M.Cálc.Quant.'!D372,DER!A:D,3,FALSE),IF(C372="COMPOSIÇÃO",VLOOKUP(D372,Composição!B:J,6,FALSE),IF(E372="COMPOSIÇÃO",VLOOKUP(D372,'Sinapi_Comp-06.2023'!G:I,3,FALSE),VLOOKUP(D372,'Sinapi_Insum-06.2023'!A:C,3,FALSE)))))</f>
        <v>KG</v>
      </c>
    </row>
    <row r="373" spans="1:20">
      <c r="A373" s="600">
        <v>4</v>
      </c>
      <c r="B373" s="601" t="str">
        <f t="shared" ref="B373:B375" si="177">G373</f>
        <v>2.2.5.1</v>
      </c>
      <c r="C373" s="612"/>
      <c r="D373" s="612"/>
      <c r="E373" s="612"/>
      <c r="F373" s="313" t="str">
        <f>CONCATENATE(F372,".1")</f>
        <v>2.2.5.1</v>
      </c>
      <c r="G373" s="621" t="str">
        <f>F373</f>
        <v>2.2.5.1</v>
      </c>
      <c r="H373" s="622" t="s">
        <v>7077</v>
      </c>
      <c r="I373" s="310"/>
      <c r="J373" s="310"/>
      <c r="K373" s="347"/>
      <c r="L373" s="347"/>
      <c r="M373" s="347"/>
      <c r="N373" s="347"/>
      <c r="O373" s="347"/>
      <c r="P373" s="347"/>
      <c r="Q373" s="310">
        <f t="shared" ref="Q373:Q375" si="178">IF(SUM(K373:L373)=0,1,IF(L373&lt;&gt;0,SUM(K373:L373)/2,K373))*IF(SUM(M373:N373)=0,1,IF(N373&lt;&gt;0,SUM(M373:N373)/2,M373))*IF(SUM(O373:P373)=0,1,IF(P373&lt;&gt;0,SUM(O373:P373)/2,O373))</f>
        <v>1</v>
      </c>
      <c r="R373" s="310">
        <f t="shared" ref="R373:R375" si="179">ROUND(J373*Q373,2)</f>
        <v>0</v>
      </c>
      <c r="S373" s="620"/>
      <c r="T373" s="611"/>
    </row>
    <row r="374" spans="1:20">
      <c r="A374" s="600">
        <v>4</v>
      </c>
      <c r="B374" s="601" t="str">
        <f t="shared" si="177"/>
        <v>2.2.5.2</v>
      </c>
      <c r="C374" s="612"/>
      <c r="D374" s="612"/>
      <c r="E374" s="612"/>
      <c r="F374" s="313" t="str">
        <f>CONCATENATE(F372,".2")</f>
        <v>2.2.5.2</v>
      </c>
      <c r="G374" s="621" t="str">
        <f t="shared" ref="G374:G375" si="180">F374</f>
        <v>2.2.5.2</v>
      </c>
      <c r="H374" s="623" t="s">
        <v>4081</v>
      </c>
      <c r="I374" s="310"/>
      <c r="J374" s="310">
        <v>1</v>
      </c>
      <c r="K374" s="347">
        <v>8.6999999999999993</v>
      </c>
      <c r="L374" s="347"/>
      <c r="M374" s="347"/>
      <c r="N374" s="347"/>
      <c r="O374" s="347"/>
      <c r="P374" s="347"/>
      <c r="Q374" s="310">
        <f t="shared" si="178"/>
        <v>8.6999999999999993</v>
      </c>
      <c r="R374" s="310">
        <f t="shared" si="179"/>
        <v>8.6999999999999993</v>
      </c>
      <c r="S374" s="620"/>
      <c r="T374" s="611"/>
    </row>
    <row r="375" spans="1:20">
      <c r="A375" s="600">
        <v>4</v>
      </c>
      <c r="B375" s="601" t="str">
        <f t="shared" si="177"/>
        <v>2.2.5.3</v>
      </c>
      <c r="C375" s="612"/>
      <c r="D375" s="612"/>
      <c r="E375" s="612"/>
      <c r="F375" s="313" t="str">
        <f>CONCATENATE(F372,".3")</f>
        <v>2.2.5.3</v>
      </c>
      <c r="G375" s="621" t="str">
        <f t="shared" si="180"/>
        <v>2.2.5.3</v>
      </c>
      <c r="H375" s="623" t="s">
        <v>4080</v>
      </c>
      <c r="I375" s="310"/>
      <c r="J375" s="310">
        <v>1</v>
      </c>
      <c r="K375" s="347">
        <v>27.9</v>
      </c>
      <c r="L375" s="347"/>
      <c r="M375" s="347"/>
      <c r="N375" s="347"/>
      <c r="O375" s="347"/>
      <c r="P375" s="347"/>
      <c r="Q375" s="310">
        <f t="shared" si="178"/>
        <v>27.9</v>
      </c>
      <c r="R375" s="310">
        <f t="shared" si="179"/>
        <v>27.9</v>
      </c>
      <c r="S375" s="620"/>
      <c r="T375" s="611"/>
    </row>
    <row r="376" spans="1:20" ht="30">
      <c r="A376" s="600">
        <v>3</v>
      </c>
      <c r="B376" s="601" t="str">
        <f t="shared" si="168"/>
        <v>2.2.6</v>
      </c>
      <c r="C376" s="84" t="s">
        <v>82</v>
      </c>
      <c r="D376" s="576">
        <v>96544</v>
      </c>
      <c r="E376" s="84" t="s">
        <v>88</v>
      </c>
      <c r="F376" s="509" t="s">
        <v>7152</v>
      </c>
      <c r="G376" s="619" t="str">
        <f>F376</f>
        <v>2.2.6</v>
      </c>
      <c r="H376" s="519" t="str">
        <f>IF(C376="GIDUR JP",VLOOKUP(D376,GIDUR!A:D,2,FALSE),IF(C376="DER PB",VLOOKUP('M.Cálc.Quant.'!D376,DER!A:D,2,FALSE),IF(C376="COMPOSIÇÃO",VLOOKUP(D376,Composição!B:J,2,FALSE),IF(E376="COMPOSIÇÃO",VLOOKUP(D376,'Sinapi_Comp-06.2023'!G:H,2,FALSE),VLOOKUP(D376,'Sinapi_Insum-06.2023'!A:B,2,FALSE)))))</f>
        <v>ARMAÇÃO DE BLOCO UTILIZANDO AÇO CA-50 DE 6,3 MM - MONTAGEM. AF_01/2024</v>
      </c>
      <c r="I376" s="479"/>
      <c r="J376" s="479"/>
      <c r="K376" s="610"/>
      <c r="L376" s="610"/>
      <c r="M376" s="610"/>
      <c r="N376" s="610"/>
      <c r="O376" s="610"/>
      <c r="P376" s="610"/>
      <c r="Q376" s="620"/>
      <c r="R376" s="620"/>
      <c r="S376" s="620">
        <f>SUM(R377:R378)</f>
        <v>0.7</v>
      </c>
      <c r="T376" s="477" t="str">
        <f>IF(C376="GIDUR JP",VLOOKUP(D376,GIDUR!A:D,3,FALSE),IF(C376="DER PB",VLOOKUP('M.Cálc.Quant.'!D376,DER!A:D,3,FALSE),IF(C376="COMPOSIÇÃO",VLOOKUP(D376,Composição!B:J,6,FALSE),IF(E376="COMPOSIÇÃO",VLOOKUP(D376,'Sinapi_Comp-06.2023'!G:I,3,FALSE),VLOOKUP(D376,'Sinapi_Insum-06.2023'!A:C,3,FALSE)))))</f>
        <v>KG</v>
      </c>
    </row>
    <row r="377" spans="1:20">
      <c r="A377" s="600">
        <v>4</v>
      </c>
      <c r="B377" s="601" t="str">
        <f t="shared" si="168"/>
        <v>2.2.6.1</v>
      </c>
      <c r="C377" s="612"/>
      <c r="D377" s="612"/>
      <c r="E377" s="612"/>
      <c r="F377" s="313" t="str">
        <f>CONCATENATE(F376,".1")</f>
        <v>2.2.6.1</v>
      </c>
      <c r="G377" s="621" t="str">
        <f>F377</f>
        <v>2.2.6.1</v>
      </c>
      <c r="H377" s="622" t="s">
        <v>7077</v>
      </c>
      <c r="I377" s="310"/>
      <c r="J377" s="310"/>
      <c r="K377" s="347"/>
      <c r="L377" s="347"/>
      <c r="M377" s="347"/>
      <c r="N377" s="347"/>
      <c r="O377" s="347"/>
      <c r="P377" s="347"/>
      <c r="Q377" s="310">
        <f>IF(SUM(K377:L377)=0,1,IF(L377&lt;&gt;0,SUM(K377:L377)/2,K377))*IF(SUM(M377:N377)=0,1,IF(N377&lt;&gt;0,SUM(M377:N377)/2,M377))*IF(SUM(O377:P377)=0,1,IF(P377&lt;&gt;0,SUM(O377:P377)/2,O377))</f>
        <v>1</v>
      </c>
      <c r="R377" s="310">
        <f t="shared" ref="R377:R378" si="181">ROUND(J377*Q377,2)</f>
        <v>0</v>
      </c>
      <c r="S377" s="620"/>
      <c r="T377" s="611"/>
    </row>
    <row r="378" spans="1:20">
      <c r="A378" s="600">
        <v>4</v>
      </c>
      <c r="B378" s="601" t="str">
        <f t="shared" si="168"/>
        <v>2.2.6.2</v>
      </c>
      <c r="C378" s="612"/>
      <c r="D378" s="612"/>
      <c r="E378" s="612"/>
      <c r="F378" s="313" t="str">
        <f>CONCATENATE(F376,".2")</f>
        <v>2.2.6.2</v>
      </c>
      <c r="G378" s="621" t="str">
        <f>F378</f>
        <v>2.2.6.2</v>
      </c>
      <c r="H378" s="623" t="s">
        <v>4080</v>
      </c>
      <c r="I378" s="310"/>
      <c r="J378" s="310">
        <v>1</v>
      </c>
      <c r="K378" s="347">
        <v>0.7</v>
      </c>
      <c r="L378" s="347"/>
      <c r="M378" s="347"/>
      <c r="N378" s="347"/>
      <c r="O378" s="347"/>
      <c r="P378" s="347"/>
      <c r="Q378" s="310">
        <f>IF(SUM(K378:L378)=0,1,IF(L378&lt;&gt;0,SUM(K378:L378)/2,K378))*IF(SUM(M378:N378)=0,1,IF(N378&lt;&gt;0,SUM(M378:N378)/2,M378))*IF(SUM(O378:P378)=0,1,IF(P378&lt;&gt;0,SUM(O378:P378)/2,O378))</f>
        <v>0.7</v>
      </c>
      <c r="R378" s="310">
        <f t="shared" si="181"/>
        <v>0.7</v>
      </c>
      <c r="S378" s="620"/>
      <c r="T378" s="611"/>
    </row>
    <row r="379" spans="1:20" ht="30">
      <c r="A379" s="600">
        <v>3</v>
      </c>
      <c r="B379" s="601" t="str">
        <f t="shared" si="168"/>
        <v>2.2.7</v>
      </c>
      <c r="C379" s="84" t="s">
        <v>82</v>
      </c>
      <c r="D379" s="576">
        <v>96545</v>
      </c>
      <c r="E379" s="84" t="s">
        <v>88</v>
      </c>
      <c r="F379" s="509" t="s">
        <v>7153</v>
      </c>
      <c r="G379" s="619" t="str">
        <f>F379</f>
        <v>2.2.7</v>
      </c>
      <c r="H379" s="519" t="str">
        <f>IF(C379="GIDUR JP",VLOOKUP(D379,GIDUR!A:D,2,FALSE),IF(C379="DER PB",VLOOKUP('M.Cálc.Quant.'!D379,DER!A:D,2,FALSE),IF(C379="COMPOSIÇÃO",VLOOKUP(D379,Composição!B:J,2,FALSE),IF(E379="COMPOSIÇÃO",VLOOKUP(D379,'Sinapi_Comp-06.2023'!G:H,2,FALSE),VLOOKUP(D379,'Sinapi_Insum-06.2023'!A:B,2,FALSE)))))</f>
        <v>ARMAÇÃO DE BLOCO UTILIZANDO AÇO CA-50 DE 8 MM - MONTAGEM. AF_01/2024</v>
      </c>
      <c r="I379" s="479"/>
      <c r="J379" s="479"/>
      <c r="K379" s="610"/>
      <c r="L379" s="610"/>
      <c r="M379" s="610"/>
      <c r="N379" s="610"/>
      <c r="O379" s="610"/>
      <c r="P379" s="610"/>
      <c r="Q379" s="620"/>
      <c r="R379" s="620"/>
      <c r="S379" s="620">
        <f>SUM(R380:R382)</f>
        <v>93.6</v>
      </c>
      <c r="T379" s="477" t="str">
        <f>IF(C379="GIDUR JP",VLOOKUP(D379,GIDUR!A:D,3,FALSE),IF(C379="DER PB",VLOOKUP('M.Cálc.Quant.'!D379,DER!A:D,3,FALSE),IF(C379="COMPOSIÇÃO",VLOOKUP(D379,Composição!B:J,6,FALSE),IF(E379="COMPOSIÇÃO",VLOOKUP(D379,'Sinapi_Comp-06.2023'!G:I,3,FALSE),VLOOKUP(D379,'Sinapi_Insum-06.2023'!A:C,3,FALSE)))))</f>
        <v>KG</v>
      </c>
    </row>
    <row r="380" spans="1:20">
      <c r="A380" s="600">
        <v>4</v>
      </c>
      <c r="B380" s="601" t="str">
        <f t="shared" si="168"/>
        <v>2.2.7.6</v>
      </c>
      <c r="C380" s="612"/>
      <c r="D380" s="612"/>
      <c r="E380" s="612"/>
      <c r="F380" s="313" t="str">
        <f>CONCATENATE(F379,".6")</f>
        <v>2.2.7.6</v>
      </c>
      <c r="G380" s="621" t="str">
        <f>F380</f>
        <v>2.2.7.6</v>
      </c>
      <c r="H380" s="622" t="s">
        <v>7077</v>
      </c>
      <c r="I380" s="310"/>
      <c r="J380" s="310"/>
      <c r="K380" s="347"/>
      <c r="L380" s="347"/>
      <c r="M380" s="347"/>
      <c r="N380" s="347"/>
      <c r="O380" s="347"/>
      <c r="P380" s="347"/>
      <c r="Q380" s="310">
        <f t="shared" ref="Q380:Q382" si="182">IF(SUM(K380:L380)=0,1,IF(L380&lt;&gt;0,SUM(K380:L380)/2,K380))*IF(SUM(M380:N380)=0,1,IF(N380&lt;&gt;0,SUM(M380:N380)/2,M380))*IF(SUM(O380:P380)=0,1,IF(P380&lt;&gt;0,SUM(O380:P380)/2,O380))</f>
        <v>1</v>
      </c>
      <c r="R380" s="310">
        <f t="shared" ref="R380:R382" si="183">ROUND(J380*Q380,2)</f>
        <v>0</v>
      </c>
      <c r="S380" s="620"/>
      <c r="T380" s="611"/>
    </row>
    <row r="381" spans="1:20">
      <c r="A381" s="600">
        <v>4</v>
      </c>
      <c r="B381" s="601" t="str">
        <f t="shared" si="168"/>
        <v>2.2.7.7</v>
      </c>
      <c r="C381" s="612"/>
      <c r="D381" s="612"/>
      <c r="E381" s="612"/>
      <c r="F381" s="313" t="str">
        <f>CONCATENATE(F379,".7")</f>
        <v>2.2.7.7</v>
      </c>
      <c r="G381" s="621" t="str">
        <f t="shared" ref="G381:G382" si="184">F381</f>
        <v>2.2.7.7</v>
      </c>
      <c r="H381" s="623" t="s">
        <v>4081</v>
      </c>
      <c r="I381" s="310"/>
      <c r="J381" s="310">
        <v>1</v>
      </c>
      <c r="K381" s="347">
        <v>44</v>
      </c>
      <c r="L381" s="347"/>
      <c r="M381" s="347"/>
      <c r="N381" s="347"/>
      <c r="O381" s="347"/>
      <c r="P381" s="347"/>
      <c r="Q381" s="310">
        <f t="shared" si="182"/>
        <v>44</v>
      </c>
      <c r="R381" s="310">
        <f t="shared" si="183"/>
        <v>44</v>
      </c>
      <c r="S381" s="620"/>
      <c r="T381" s="611"/>
    </row>
    <row r="382" spans="1:20">
      <c r="A382" s="600">
        <v>4</v>
      </c>
      <c r="B382" s="601" t="str">
        <f t="shared" si="168"/>
        <v>2.2.7.8</v>
      </c>
      <c r="C382" s="612"/>
      <c r="D382" s="612"/>
      <c r="E382" s="612"/>
      <c r="F382" s="313" t="str">
        <f>CONCATENATE(F379,".8")</f>
        <v>2.2.7.8</v>
      </c>
      <c r="G382" s="621" t="str">
        <f t="shared" si="184"/>
        <v>2.2.7.8</v>
      </c>
      <c r="H382" s="623" t="s">
        <v>4080</v>
      </c>
      <c r="I382" s="310"/>
      <c r="J382" s="310">
        <v>1</v>
      </c>
      <c r="K382" s="347">
        <v>49.6</v>
      </c>
      <c r="L382" s="347"/>
      <c r="M382" s="347"/>
      <c r="N382" s="347"/>
      <c r="O382" s="347"/>
      <c r="P382" s="347"/>
      <c r="Q382" s="310">
        <f t="shared" si="182"/>
        <v>49.6</v>
      </c>
      <c r="R382" s="310">
        <f t="shared" si="183"/>
        <v>49.6</v>
      </c>
      <c r="S382" s="620"/>
      <c r="T382" s="611"/>
    </row>
    <row r="383" spans="1:20" ht="30">
      <c r="A383" s="600">
        <v>3</v>
      </c>
      <c r="B383" s="601" t="str">
        <f t="shared" si="168"/>
        <v>2.2.8</v>
      </c>
      <c r="C383" s="84" t="s">
        <v>82</v>
      </c>
      <c r="D383" s="576">
        <v>96546</v>
      </c>
      <c r="E383" s="84" t="s">
        <v>88</v>
      </c>
      <c r="F383" s="509" t="s">
        <v>7154</v>
      </c>
      <c r="G383" s="619" t="str">
        <f>F383</f>
        <v>2.2.8</v>
      </c>
      <c r="H383" s="519" t="str">
        <f>IF(C383="GIDUR JP",VLOOKUP(D383,GIDUR!A:D,2,FALSE),IF(C383="DER PB",VLOOKUP('M.Cálc.Quant.'!D383,DER!A:D,2,FALSE),IF(C383="COMPOSIÇÃO",VLOOKUP(D383,Composição!B:J,2,FALSE),IF(E383="COMPOSIÇÃO",VLOOKUP(D383,'Sinapi_Comp-06.2023'!G:H,2,FALSE),VLOOKUP(D383,'Sinapi_Insum-06.2023'!A:B,2,FALSE)))))</f>
        <v>ARMAÇÃO DE BLOCO UTILIZANDO AÇO CA-50 DE 10 MM - MONTAGEM. AF_01/2024</v>
      </c>
      <c r="I383" s="479"/>
      <c r="J383" s="479"/>
      <c r="K383" s="610"/>
      <c r="L383" s="610"/>
      <c r="M383" s="610"/>
      <c r="N383" s="610"/>
      <c r="O383" s="610"/>
      <c r="P383" s="610"/>
      <c r="Q383" s="620"/>
      <c r="R383" s="620"/>
      <c r="S383" s="620">
        <f>SUM(R384:R386)</f>
        <v>68.900000000000006</v>
      </c>
      <c r="T383" s="477" t="str">
        <f>IF(C383="GIDUR JP",VLOOKUP(D383,GIDUR!A:D,3,FALSE),IF(C383="DER PB",VLOOKUP('M.Cálc.Quant.'!D383,DER!A:D,3,FALSE),IF(C383="COMPOSIÇÃO",VLOOKUP(D383,Composição!B:J,6,FALSE),IF(E383="COMPOSIÇÃO",VLOOKUP(D383,'Sinapi_Comp-06.2023'!G:I,3,FALSE),VLOOKUP(D383,'Sinapi_Insum-06.2023'!A:C,3,FALSE)))))</f>
        <v>KG</v>
      </c>
    </row>
    <row r="384" spans="1:20">
      <c r="A384" s="600">
        <v>4</v>
      </c>
      <c r="B384" s="601" t="str">
        <f t="shared" si="168"/>
        <v>2.2.8.1</v>
      </c>
      <c r="C384" s="612"/>
      <c r="D384" s="612"/>
      <c r="E384" s="612"/>
      <c r="F384" s="313" t="str">
        <f>CONCATENATE(F383,".1")</f>
        <v>2.2.8.1</v>
      </c>
      <c r="G384" s="621" t="str">
        <f>F384</f>
        <v>2.2.8.1</v>
      </c>
      <c r="H384" s="622" t="s">
        <v>7077</v>
      </c>
      <c r="I384" s="310"/>
      <c r="J384" s="310"/>
      <c r="K384" s="347"/>
      <c r="L384" s="347"/>
      <c r="M384" s="347"/>
      <c r="N384" s="347"/>
      <c r="O384" s="347"/>
      <c r="P384" s="347"/>
      <c r="Q384" s="310">
        <f>IF(SUM(K384:L384)=0,1,IF(L384&lt;&gt;0,SUM(K384:L384)/2,K384))*IF(SUM(M384:N384)=0,1,IF(N384&lt;&gt;0,SUM(M384:N384)/2,M384))*IF(SUM(O384:P384)=0,1,IF(P384&lt;&gt;0,SUM(O384:P384)/2,O384))</f>
        <v>1</v>
      </c>
      <c r="R384" s="310">
        <f t="shared" ref="R384:R386" si="185">ROUND(J384*Q384,2)</f>
        <v>0</v>
      </c>
      <c r="S384" s="620"/>
      <c r="T384" s="611"/>
    </row>
    <row r="385" spans="1:20">
      <c r="A385" s="600">
        <v>4</v>
      </c>
      <c r="B385" s="601" t="str">
        <f t="shared" si="168"/>
        <v>2.2.8.2</v>
      </c>
      <c r="C385" s="612"/>
      <c r="D385" s="612"/>
      <c r="E385" s="612"/>
      <c r="F385" s="313" t="str">
        <f>CONCATENATE(F383,".2")</f>
        <v>2.2.8.2</v>
      </c>
      <c r="G385" s="621" t="str">
        <f t="shared" ref="G385:G386" si="186">F385</f>
        <v>2.2.8.2</v>
      </c>
      <c r="H385" s="623" t="s">
        <v>4081</v>
      </c>
      <c r="I385" s="310"/>
      <c r="J385" s="310">
        <v>1</v>
      </c>
      <c r="K385" s="347">
        <v>30.8</v>
      </c>
      <c r="L385" s="347"/>
      <c r="M385" s="347"/>
      <c r="N385" s="347"/>
      <c r="O385" s="347"/>
      <c r="P385" s="347"/>
      <c r="Q385" s="310">
        <f>IF(SUM(K385:L385)=0,1,IF(L385&lt;&gt;0,SUM(K385:L385)/2,K385))*IF(SUM(M385:N385)=0,1,IF(N385&lt;&gt;0,SUM(M385:N385)/2,M385))*IF(SUM(O385:P385)=0,1,IF(P385&lt;&gt;0,SUM(O385:P385)/2,O385))</f>
        <v>30.8</v>
      </c>
      <c r="R385" s="310">
        <f t="shared" si="185"/>
        <v>30.8</v>
      </c>
      <c r="S385" s="620"/>
      <c r="T385" s="611"/>
    </row>
    <row r="386" spans="1:20">
      <c r="A386" s="600">
        <v>4</v>
      </c>
      <c r="B386" s="601" t="str">
        <f t="shared" si="168"/>
        <v>2.2.8.3</v>
      </c>
      <c r="C386" s="612"/>
      <c r="D386" s="612"/>
      <c r="E386" s="612"/>
      <c r="F386" s="313" t="str">
        <f>CONCATENATE(F383,".3")</f>
        <v>2.2.8.3</v>
      </c>
      <c r="G386" s="621" t="str">
        <f t="shared" si="186"/>
        <v>2.2.8.3</v>
      </c>
      <c r="H386" s="623" t="s">
        <v>4080</v>
      </c>
      <c r="I386" s="310"/>
      <c r="J386" s="310">
        <v>1</v>
      </c>
      <c r="K386" s="347">
        <v>38.1</v>
      </c>
      <c r="L386" s="347"/>
      <c r="M386" s="347"/>
      <c r="N386" s="347"/>
      <c r="O386" s="347"/>
      <c r="P386" s="347"/>
      <c r="Q386" s="310">
        <f>IF(SUM(K386:L386)=0,1,IF(L386&lt;&gt;0,SUM(K386:L386)/2,K386))*IF(SUM(M386:N386)=0,1,IF(N386&lt;&gt;0,SUM(M386:N386)/2,M386))*IF(SUM(O386:P386)=0,1,IF(P386&lt;&gt;0,SUM(O386:P386)/2,O386))</f>
        <v>38.1</v>
      </c>
      <c r="R386" s="310">
        <f t="shared" si="185"/>
        <v>38.1</v>
      </c>
      <c r="S386" s="620"/>
      <c r="T386" s="611"/>
    </row>
    <row r="387" spans="1:20" ht="60">
      <c r="A387" s="600">
        <v>3</v>
      </c>
      <c r="B387" s="601" t="str">
        <f t="shared" si="168"/>
        <v>2.2.9</v>
      </c>
      <c r="C387" s="84" t="s">
        <v>82</v>
      </c>
      <c r="D387" s="576">
        <v>104920</v>
      </c>
      <c r="E387" s="84" t="s">
        <v>88</v>
      </c>
      <c r="F387" s="509" t="s">
        <v>7155</v>
      </c>
      <c r="G387" s="619" t="str">
        <f>F387</f>
        <v>2.2.9</v>
      </c>
      <c r="H387" s="519" t="str">
        <f>IF(C387="GIDUR JP",VLOOKUP(D387,GIDUR!A:D,2,FALSE),IF(C387="DER PB",VLOOKUP('M.Cálc.Quant.'!D387,DER!A:D,2,FALSE),IF(C387="COMPOSIÇÃO",VLOOKUP(D387,Composição!B:J,2,FALSE),IF(E387="COMPOSIÇÃO",VLOOKUP(D387,'Sinapi_Comp-06.2023'!G:H,2,FALSE),VLOOKUP(D387,'Sinapi_Insum-06.2023'!A:B,2,FALSE)))))</f>
        <v>ARMAÇÃO DE BLOCO, SAPATA ISOLADA, VIGA BALDRAME E SAPATA CORRIDA UTILIZANDO AÇO CA-50 DE 12,5 MM - MONTAGEM. AF_01/2024</v>
      </c>
      <c r="I387" s="479"/>
      <c r="J387" s="479"/>
      <c r="K387" s="610"/>
      <c r="L387" s="610"/>
      <c r="M387" s="610"/>
      <c r="N387" s="610"/>
      <c r="O387" s="610"/>
      <c r="P387" s="610"/>
      <c r="Q387" s="620"/>
      <c r="R387" s="620"/>
      <c r="S387" s="620">
        <f>SUM(R388:R389)</f>
        <v>17</v>
      </c>
      <c r="T387" s="477" t="str">
        <f>IF(C387="GIDUR JP",VLOOKUP(D387,GIDUR!A:D,3,FALSE),IF(C387="DER PB",VLOOKUP('M.Cálc.Quant.'!D387,DER!A:D,3,FALSE),IF(C387="COMPOSIÇÃO",VLOOKUP(D387,Composição!B:J,6,FALSE),IF(E387="COMPOSIÇÃO",VLOOKUP(D387,'Sinapi_Comp-06.2023'!G:I,3,FALSE),VLOOKUP(D387,'Sinapi_Insum-06.2023'!A:C,3,FALSE)))))</f>
        <v>KG</v>
      </c>
    </row>
    <row r="388" spans="1:20">
      <c r="A388" s="600">
        <v>4</v>
      </c>
      <c r="B388" s="601" t="str">
        <f t="shared" si="168"/>
        <v>2.2.9.4</v>
      </c>
      <c r="C388" s="612"/>
      <c r="D388" s="612"/>
      <c r="E388" s="612"/>
      <c r="F388" s="313" t="str">
        <f>CONCATENATE(F387,".4")</f>
        <v>2.2.9.4</v>
      </c>
      <c r="G388" s="621" t="str">
        <f>F388</f>
        <v>2.2.9.4</v>
      </c>
      <c r="H388" s="622" t="s">
        <v>7077</v>
      </c>
      <c r="I388" s="310"/>
      <c r="J388" s="310"/>
      <c r="K388" s="347"/>
      <c r="L388" s="347"/>
      <c r="M388" s="347"/>
      <c r="N388" s="347"/>
      <c r="O388" s="347"/>
      <c r="P388" s="347"/>
      <c r="Q388" s="310">
        <f>IF(SUM(K388:L388)=0,1,IF(L388&lt;&gt;0,SUM(K388:L388)/2,K388))*IF(SUM(M388:N388)=0,1,IF(N388&lt;&gt;0,SUM(M388:N388)/2,M388))*IF(SUM(O388:P388)=0,1,IF(P388&lt;&gt;0,SUM(O388:P388)/2,O388))</f>
        <v>1</v>
      </c>
      <c r="R388" s="310">
        <f t="shared" ref="R388:R389" si="187">ROUND(J388*Q388,2)</f>
        <v>0</v>
      </c>
      <c r="S388" s="620"/>
      <c r="T388" s="611"/>
    </row>
    <row r="389" spans="1:20">
      <c r="A389" s="600">
        <v>4</v>
      </c>
      <c r="B389" s="601" t="str">
        <f t="shared" si="168"/>
        <v>2.2.9.5</v>
      </c>
      <c r="C389" s="612"/>
      <c r="D389" s="612"/>
      <c r="E389" s="612"/>
      <c r="F389" s="313" t="str">
        <f>CONCATENATE(F387,".5")</f>
        <v>2.2.9.5</v>
      </c>
      <c r="G389" s="621" t="str">
        <f>F389</f>
        <v>2.2.9.5</v>
      </c>
      <c r="H389" s="623" t="s">
        <v>4081</v>
      </c>
      <c r="I389" s="310"/>
      <c r="J389" s="310">
        <v>1</v>
      </c>
      <c r="K389" s="347">
        <v>17</v>
      </c>
      <c r="L389" s="347"/>
      <c r="M389" s="347"/>
      <c r="N389" s="347"/>
      <c r="O389" s="347"/>
      <c r="P389" s="347"/>
      <c r="Q389" s="310">
        <f>IF(SUM(K389:L389)=0,1,IF(L389&lt;&gt;0,SUM(K389:L389)/2,K389))*IF(SUM(M389:N389)=0,1,IF(N389&lt;&gt;0,SUM(M389:N389)/2,M389))*IF(SUM(O389:P389)=0,1,IF(P389&lt;&gt;0,SUM(O389:P389)/2,O389))</f>
        <v>17</v>
      </c>
      <c r="R389" s="310">
        <f t="shared" si="187"/>
        <v>17</v>
      </c>
      <c r="S389" s="620"/>
      <c r="T389" s="611"/>
    </row>
    <row r="390" spans="1:20" ht="75">
      <c r="A390" s="600">
        <v>3</v>
      </c>
      <c r="B390" s="601" t="str">
        <f t="shared" si="168"/>
        <v>2.2.10</v>
      </c>
      <c r="C390" s="84" t="s">
        <v>82</v>
      </c>
      <c r="D390" s="576">
        <v>96555</v>
      </c>
      <c r="E390" s="84" t="s">
        <v>88</v>
      </c>
      <c r="F390" s="509" t="s">
        <v>7156</v>
      </c>
      <c r="G390" s="619" t="str">
        <f>F390</f>
        <v>2.2.10</v>
      </c>
      <c r="H390" s="519" t="str">
        <f>IF(C390="GIDUR JP",VLOOKUP(D390,GIDUR!A:D,2,FALSE),IF(C390="DER PB",VLOOKUP('M.Cálc.Quant.'!D390,DER!A:D,2,FALSE),IF(C390="COMPOSIÇÃO",VLOOKUP(D390,Composição!B:J,2,FALSE),IF(E390="COMPOSIÇÃO",VLOOKUP(D390,'Sinapi_Comp-06.2023'!G:H,2,FALSE),VLOOKUP(D390,'Sinapi_Insum-06.2023'!A:B,2,FALSE)))))</f>
        <v>CONCRETAGEM DE BLOCO DE COROAMENTO OU VIGA BALDRAME, FCK 30 MPA, COM USO DE JERICA - LANÇAMENTO, ADENSAMENTO E ACABAMENTO. AF_01/2024</v>
      </c>
      <c r="I390" s="479"/>
      <c r="J390" s="479"/>
      <c r="K390" s="610"/>
      <c r="L390" s="610"/>
      <c r="M390" s="610"/>
      <c r="N390" s="610"/>
      <c r="O390" s="610"/>
      <c r="P390" s="610"/>
      <c r="Q390" s="620"/>
      <c r="R390" s="620"/>
      <c r="S390" s="620">
        <f>SUM(R391:R393)</f>
        <v>3.53</v>
      </c>
      <c r="T390" s="477" t="str">
        <f>IF(C390="GIDUR JP",VLOOKUP(D390,GIDUR!A:D,3,FALSE),IF(C390="DER PB",VLOOKUP('M.Cálc.Quant.'!D390,DER!A:D,3,FALSE),IF(C390="COMPOSIÇÃO",VLOOKUP(D390,Composição!B:J,6,FALSE),IF(E390="COMPOSIÇÃO",VLOOKUP(D390,'Sinapi_Comp-06.2023'!G:I,3,FALSE),VLOOKUP(D390,'Sinapi_Insum-06.2023'!A:C,3,FALSE)))))</f>
        <v>M3</v>
      </c>
    </row>
    <row r="391" spans="1:20">
      <c r="A391" s="600">
        <v>4</v>
      </c>
      <c r="B391" s="601" t="str">
        <f t="shared" ref="B391:B392" si="188">G391</f>
        <v>2.2.10.1</v>
      </c>
      <c r="C391" s="612"/>
      <c r="D391" s="612"/>
      <c r="E391" s="612"/>
      <c r="F391" s="313" t="str">
        <f>CONCATENATE(F390,".1")</f>
        <v>2.2.10.1</v>
      </c>
      <c r="G391" s="621" t="str">
        <f>F391</f>
        <v>2.2.10.1</v>
      </c>
      <c r="H391" s="622" t="s">
        <v>7077</v>
      </c>
      <c r="I391" s="310"/>
      <c r="J391" s="310"/>
      <c r="K391" s="347"/>
      <c r="L391" s="347"/>
      <c r="M391" s="347"/>
      <c r="N391" s="347"/>
      <c r="O391" s="347"/>
      <c r="P391" s="347"/>
      <c r="Q391" s="310">
        <f t="shared" ref="Q391:Q393" si="189">IF(SUM(K391:L391)=0,1,IF(L391&lt;&gt;0,SUM(K391:L391)/2,K391))*IF(SUM(M391:N391)=0,1,IF(N391&lt;&gt;0,SUM(M391:N391)/2,M391))*IF(SUM(O391:P391)=0,1,IF(P391&lt;&gt;0,SUM(O391:P391)/2,O391))</f>
        <v>1</v>
      </c>
      <c r="R391" s="310">
        <f t="shared" ref="R391:R393" si="190">ROUND(J391*Q391,2)</f>
        <v>0</v>
      </c>
      <c r="S391" s="620"/>
      <c r="T391" s="611"/>
    </row>
    <row r="392" spans="1:20">
      <c r="A392" s="600">
        <v>4</v>
      </c>
      <c r="B392" s="601" t="str">
        <f t="shared" si="188"/>
        <v>2.2.10.2</v>
      </c>
      <c r="C392" s="612"/>
      <c r="D392" s="612"/>
      <c r="E392" s="612"/>
      <c r="F392" s="313" t="str">
        <f>CONCATENATE(F390,".2")</f>
        <v>2.2.10.2</v>
      </c>
      <c r="G392" s="621" t="str">
        <f t="shared" ref="G392" si="191">F392</f>
        <v>2.2.10.2</v>
      </c>
      <c r="H392" s="623" t="s">
        <v>4081</v>
      </c>
      <c r="I392" s="310"/>
      <c r="J392" s="310">
        <v>1</v>
      </c>
      <c r="K392" s="347">
        <v>1.64</v>
      </c>
      <c r="L392" s="347"/>
      <c r="M392" s="347"/>
      <c r="N392" s="347"/>
      <c r="O392" s="347"/>
      <c r="P392" s="347"/>
      <c r="Q392" s="310">
        <f t="shared" si="189"/>
        <v>1.64</v>
      </c>
      <c r="R392" s="310">
        <f t="shared" si="190"/>
        <v>1.64</v>
      </c>
      <c r="S392" s="620"/>
      <c r="T392" s="611"/>
    </row>
    <row r="393" spans="1:20">
      <c r="A393" s="600">
        <v>4</v>
      </c>
      <c r="B393" s="601" t="str">
        <f t="shared" si="168"/>
        <v>2.2.10.3</v>
      </c>
      <c r="C393" s="612"/>
      <c r="D393" s="612"/>
      <c r="E393" s="612"/>
      <c r="F393" s="313" t="str">
        <f>CONCATENATE(F390,".3")</f>
        <v>2.2.10.3</v>
      </c>
      <c r="G393" s="621" t="str">
        <f t="shared" ref="G393" si="192">F393</f>
        <v>2.2.10.3</v>
      </c>
      <c r="H393" s="623" t="s">
        <v>4080</v>
      </c>
      <c r="I393" s="310"/>
      <c r="J393" s="310">
        <v>1</v>
      </c>
      <c r="K393" s="347">
        <v>1.89</v>
      </c>
      <c r="L393" s="347"/>
      <c r="M393" s="347"/>
      <c r="N393" s="347"/>
      <c r="O393" s="347"/>
      <c r="P393" s="347"/>
      <c r="Q393" s="310">
        <f t="shared" si="189"/>
        <v>1.89</v>
      </c>
      <c r="R393" s="310">
        <f t="shared" si="190"/>
        <v>1.89</v>
      </c>
      <c r="S393" s="620"/>
      <c r="T393" s="611"/>
    </row>
    <row r="394" spans="1:20" ht="45">
      <c r="A394" s="600">
        <v>3</v>
      </c>
      <c r="B394" s="601" t="str">
        <f t="shared" si="168"/>
        <v>2.2.11</v>
      </c>
      <c r="C394" s="84" t="s">
        <v>82</v>
      </c>
      <c r="D394" s="576">
        <v>98555</v>
      </c>
      <c r="E394" s="84" t="s">
        <v>88</v>
      </c>
      <c r="F394" s="509" t="s">
        <v>7157</v>
      </c>
      <c r="G394" s="619" t="str">
        <f>F394</f>
        <v>2.2.11</v>
      </c>
      <c r="H394" s="519" t="str">
        <f>IF(C394="GIDUR JP",VLOOKUP(D394,GIDUR!A:D,2,FALSE),IF(C394="DER PB",VLOOKUP('M.Cálc.Quant.'!D394,DER!A:D,2,FALSE),IF(C394="COMPOSIÇÃO",VLOOKUP(D394,Composição!B:J,2,FALSE),IF(E394="COMPOSIÇÃO",VLOOKUP(D394,'Sinapi_Comp-06.2023'!G:H,2,FALSE),VLOOKUP(D394,'Sinapi_Insum-06.2023'!A:B,2,FALSE)))))</f>
        <v>IMPERMEABILIZAÇÃO DE SUPERFÍCIE COM ARGAMASSA POLIMÉRICA / MEMBRANA ACRÍLICA, 3 DEMÃOS. AF_09/2023</v>
      </c>
      <c r="I394" s="479"/>
      <c r="J394" s="479"/>
      <c r="K394" s="610"/>
      <c r="L394" s="610"/>
      <c r="M394" s="610"/>
      <c r="N394" s="610"/>
      <c r="O394" s="610"/>
      <c r="P394" s="610"/>
      <c r="Q394" s="620"/>
      <c r="R394" s="620"/>
      <c r="S394" s="620">
        <f>SUM(R395:R400)</f>
        <v>13.42</v>
      </c>
      <c r="T394" s="477" t="str">
        <f>IF(C394="GIDUR JP",VLOOKUP(D394,GIDUR!A:D,3,FALSE),IF(C394="DER PB",VLOOKUP('M.Cálc.Quant.'!D394,DER!A:D,3,FALSE),IF(C394="COMPOSIÇÃO",VLOOKUP(D394,Composição!B:J,6,FALSE),IF(E394="COMPOSIÇÃO",VLOOKUP(D394,'Sinapi_Comp-06.2023'!G:I,3,FALSE),VLOOKUP(D394,'Sinapi_Insum-06.2023'!A:C,3,FALSE)))))</f>
        <v>M2</v>
      </c>
    </row>
    <row r="395" spans="1:20">
      <c r="A395" s="600">
        <v>4</v>
      </c>
      <c r="B395" s="601" t="str">
        <f t="shared" ref="B395:B400" si="193">G395</f>
        <v>2.2.11.1</v>
      </c>
      <c r="C395" s="612"/>
      <c r="D395" s="612"/>
      <c r="E395" s="612"/>
      <c r="F395" s="313" t="str">
        <f>CONCATENATE(F394,".1")</f>
        <v>2.2.11.1</v>
      </c>
      <c r="G395" s="621" t="str">
        <f>F395</f>
        <v>2.2.11.1</v>
      </c>
      <c r="H395" s="622" t="s">
        <v>7077</v>
      </c>
      <c r="I395" s="310"/>
      <c r="J395" s="310"/>
      <c r="K395" s="347"/>
      <c r="L395" s="347"/>
      <c r="M395" s="347"/>
      <c r="N395" s="347"/>
      <c r="O395" s="347"/>
      <c r="P395" s="347"/>
      <c r="Q395" s="310">
        <f t="shared" ref="Q395:Q400" si="194">IF(SUM(K395:L395)=0,1,IF(L395&lt;&gt;0,SUM(K395:L395)/2,K395))*IF(SUM(M395:N395)=0,1,IF(N395&lt;&gt;0,SUM(M395:N395)/2,M395))*IF(SUM(O395:P395)=0,1,IF(P395&lt;&gt;0,SUM(O395:P395)/2,O395))</f>
        <v>1</v>
      </c>
      <c r="R395" s="310">
        <f t="shared" ref="R395:R400" si="195">ROUND(J395*Q395,2)</f>
        <v>0</v>
      </c>
      <c r="S395" s="620"/>
      <c r="T395" s="611"/>
    </row>
    <row r="396" spans="1:20">
      <c r="A396" s="600">
        <v>4</v>
      </c>
      <c r="B396" s="601" t="str">
        <f t="shared" si="193"/>
        <v>2.2.11.2</v>
      </c>
      <c r="C396" s="612"/>
      <c r="D396" s="612"/>
      <c r="E396" s="612"/>
      <c r="F396" s="313" t="str">
        <f>CONCATENATE(F394,".2")</f>
        <v>2.2.11.2</v>
      </c>
      <c r="G396" s="621" t="str">
        <f t="shared" ref="G396:G400" si="196">F396</f>
        <v>2.2.11.2</v>
      </c>
      <c r="H396" s="623" t="s">
        <v>7080</v>
      </c>
      <c r="I396" s="310"/>
      <c r="J396" s="310">
        <v>1</v>
      </c>
      <c r="K396" s="347">
        <v>2.95</v>
      </c>
      <c r="L396" s="347"/>
      <c r="M396" s="347">
        <f>0.3*2+0.15</f>
        <v>0.75</v>
      </c>
      <c r="N396" s="347"/>
      <c r="O396" s="347"/>
      <c r="P396" s="347"/>
      <c r="Q396" s="310">
        <f t="shared" si="194"/>
        <v>2.2124999999999999</v>
      </c>
      <c r="R396" s="310">
        <f t="shared" si="195"/>
        <v>2.21</v>
      </c>
      <c r="S396" s="620"/>
      <c r="T396" s="611"/>
    </row>
    <row r="397" spans="1:20">
      <c r="A397" s="600">
        <v>4</v>
      </c>
      <c r="B397" s="601" t="str">
        <f t="shared" si="193"/>
        <v>2.2.11.3</v>
      </c>
      <c r="C397" s="612"/>
      <c r="D397" s="612"/>
      <c r="E397" s="612"/>
      <c r="F397" s="313" t="str">
        <f>CONCATENATE(F394,".3")</f>
        <v>2.2.11.3</v>
      </c>
      <c r="G397" s="621" t="str">
        <f t="shared" si="196"/>
        <v>2.2.11.3</v>
      </c>
      <c r="H397" s="623" t="s">
        <v>7081</v>
      </c>
      <c r="I397" s="310"/>
      <c r="J397" s="310">
        <v>1</v>
      </c>
      <c r="K397" s="347">
        <v>3.15</v>
      </c>
      <c r="L397" s="347"/>
      <c r="M397" s="347">
        <f t="shared" ref="M397:M400" si="197">0.3*2+0.15</f>
        <v>0.75</v>
      </c>
      <c r="N397" s="347"/>
      <c r="O397" s="347"/>
      <c r="P397" s="347"/>
      <c r="Q397" s="310">
        <f t="shared" si="194"/>
        <v>2.3624999999999998</v>
      </c>
      <c r="R397" s="310">
        <f t="shared" si="195"/>
        <v>2.36</v>
      </c>
      <c r="S397" s="620"/>
      <c r="T397" s="611"/>
    </row>
    <row r="398" spans="1:20">
      <c r="A398" s="600">
        <v>4</v>
      </c>
      <c r="B398" s="601" t="str">
        <f t="shared" si="193"/>
        <v>2.2.11.4</v>
      </c>
      <c r="C398" s="612"/>
      <c r="D398" s="612"/>
      <c r="E398" s="612"/>
      <c r="F398" s="313" t="str">
        <f>CONCATENATE(F394,".4")</f>
        <v>2.2.11.4</v>
      </c>
      <c r="G398" s="621" t="str">
        <f t="shared" si="196"/>
        <v>2.2.11.4</v>
      </c>
      <c r="H398" s="623" t="s">
        <v>7082</v>
      </c>
      <c r="I398" s="310"/>
      <c r="J398" s="310">
        <v>1</v>
      </c>
      <c r="K398" s="347">
        <f>3.35+1.8</f>
        <v>5.15</v>
      </c>
      <c r="L398" s="347"/>
      <c r="M398" s="347">
        <f t="shared" si="197"/>
        <v>0.75</v>
      </c>
      <c r="N398" s="347"/>
      <c r="O398" s="347"/>
      <c r="P398" s="347"/>
      <c r="Q398" s="310">
        <f t="shared" si="194"/>
        <v>3.8624999999999998</v>
      </c>
      <c r="R398" s="310">
        <f t="shared" si="195"/>
        <v>3.86</v>
      </c>
      <c r="S398" s="620"/>
      <c r="T398" s="611"/>
    </row>
    <row r="399" spans="1:20">
      <c r="A399" s="600">
        <v>4</v>
      </c>
      <c r="B399" s="601" t="str">
        <f t="shared" si="193"/>
        <v>2.2.11.5</v>
      </c>
      <c r="C399" s="612"/>
      <c r="D399" s="612"/>
      <c r="E399" s="612"/>
      <c r="F399" s="313" t="str">
        <f>CONCATENATE(F394,".5")</f>
        <v>2.2.11.5</v>
      </c>
      <c r="G399" s="621" t="str">
        <f t="shared" si="196"/>
        <v>2.2.11.5</v>
      </c>
      <c r="H399" s="623" t="s">
        <v>7083</v>
      </c>
      <c r="I399" s="310"/>
      <c r="J399" s="310">
        <v>1</v>
      </c>
      <c r="K399" s="347">
        <f>3.35+1.5</f>
        <v>4.8499999999999996</v>
      </c>
      <c r="L399" s="347"/>
      <c r="M399" s="347">
        <f t="shared" si="197"/>
        <v>0.75</v>
      </c>
      <c r="N399" s="347"/>
      <c r="O399" s="347"/>
      <c r="P399" s="347"/>
      <c r="Q399" s="310">
        <f t="shared" si="194"/>
        <v>3.6375000000000002</v>
      </c>
      <c r="R399" s="310">
        <f t="shared" si="195"/>
        <v>3.64</v>
      </c>
      <c r="S399" s="620"/>
      <c r="T399" s="611"/>
    </row>
    <row r="400" spans="1:20">
      <c r="A400" s="600">
        <v>4</v>
      </c>
      <c r="B400" s="601" t="str">
        <f t="shared" si="193"/>
        <v>2.2.11.6</v>
      </c>
      <c r="C400" s="612"/>
      <c r="D400" s="612"/>
      <c r="E400" s="612"/>
      <c r="F400" s="313" t="str">
        <f>CONCATENATE(F394,".6")</f>
        <v>2.2.11.6</v>
      </c>
      <c r="G400" s="621" t="str">
        <f t="shared" si="196"/>
        <v>2.2.11.6</v>
      </c>
      <c r="H400" s="623" t="s">
        <v>7084</v>
      </c>
      <c r="I400" s="310"/>
      <c r="J400" s="310">
        <v>1</v>
      </c>
      <c r="K400" s="347">
        <v>1.8</v>
      </c>
      <c r="L400" s="347"/>
      <c r="M400" s="347">
        <f t="shared" si="197"/>
        <v>0.75</v>
      </c>
      <c r="N400" s="347"/>
      <c r="O400" s="347"/>
      <c r="P400" s="347"/>
      <c r="Q400" s="310">
        <f t="shared" si="194"/>
        <v>1.35</v>
      </c>
      <c r="R400" s="310">
        <f t="shared" si="195"/>
        <v>1.35</v>
      </c>
      <c r="S400" s="620"/>
      <c r="T400" s="611"/>
    </row>
    <row r="401" spans="1:20" ht="45">
      <c r="A401" s="600">
        <v>3</v>
      </c>
      <c r="B401" s="601" t="str">
        <f t="shared" si="168"/>
        <v>2.2.12</v>
      </c>
      <c r="C401" s="84" t="s">
        <v>82</v>
      </c>
      <c r="D401" s="576">
        <v>93382</v>
      </c>
      <c r="E401" s="602" t="s">
        <v>88</v>
      </c>
      <c r="F401" s="509" t="s">
        <v>7158</v>
      </c>
      <c r="G401" s="619" t="str">
        <f>F401</f>
        <v>2.2.12</v>
      </c>
      <c r="H401" s="519" t="str">
        <f>IF(C401="GIDUR JP",VLOOKUP(D401,GIDUR!A:D,2,FALSE),IF(C401="DER PB",VLOOKUP('M.Cálc.Quant.'!D401,DER!A:D,2,FALSE),IF(C401="COMPOSIÇÃO",VLOOKUP(D401,Composição!B:J,2,FALSE),IF(E401="COMPOSIÇÃO",VLOOKUP(D401,'Sinapi_Comp-06.2023'!G:H,2,FALSE),VLOOKUP(D401,'Sinapi_Insum-06.2023'!A:B,2,FALSE)))))</f>
        <v>REATERRO MANUAL DE VALAS, COM COMPACTADOR DE SOLOS DE PERCUSSÃO. AF_08/2023</v>
      </c>
      <c r="I401" s="310" t="s">
        <v>7086</v>
      </c>
      <c r="J401" s="479"/>
      <c r="K401" s="610"/>
      <c r="L401" s="610"/>
      <c r="M401" s="610"/>
      <c r="N401" s="610"/>
      <c r="O401" s="610"/>
      <c r="P401" s="610"/>
      <c r="Q401" s="620"/>
      <c r="R401" s="620"/>
      <c r="S401" s="620">
        <f>SUM(R402:R404)</f>
        <v>20.73</v>
      </c>
      <c r="T401" s="477" t="str">
        <f>IF(C401="GIDUR JP",VLOOKUP(D401,GIDUR!A:D,3,FALSE),IF(C401="DER PB",VLOOKUP('M.Cálc.Quant.'!D401,DER!A:D,3,FALSE),IF(C401="COMPOSIÇÃO",VLOOKUP(D401,Composição!B:J,6,FALSE),IF(E401="COMPOSIÇÃO",VLOOKUP(D401,'Sinapi_Comp-06.2023'!G:I,3,FALSE),VLOOKUP(D401,'Sinapi_Insum-06.2023'!A:C,3,FALSE)))))</f>
        <v>M3</v>
      </c>
    </row>
    <row r="402" spans="1:20">
      <c r="A402" s="600">
        <v>4</v>
      </c>
      <c r="B402" s="601" t="str">
        <f t="shared" si="168"/>
        <v>2.2.12.1</v>
      </c>
      <c r="C402" s="612"/>
      <c r="D402" s="612"/>
      <c r="E402" s="612"/>
      <c r="F402" s="313" t="str">
        <f>CONCATENATE(F401,".1")</f>
        <v>2.2.12.1</v>
      </c>
      <c r="G402" s="621" t="str">
        <f>F402</f>
        <v>2.2.12.1</v>
      </c>
      <c r="H402" s="623" t="s">
        <v>7087</v>
      </c>
      <c r="I402" s="310" t="str">
        <f>CONCATENATE("idem item ",G355)</f>
        <v>idem item 2.2.1</v>
      </c>
      <c r="J402" s="310">
        <v>1</v>
      </c>
      <c r="K402" s="347">
        <f>S355</f>
        <v>24.65</v>
      </c>
      <c r="L402" s="347"/>
      <c r="M402" s="347"/>
      <c r="N402" s="347"/>
      <c r="O402" s="347"/>
      <c r="P402" s="347"/>
      <c r="Q402" s="310">
        <f>IF(SUM(K402:L402)=0,1,IF(L402&lt;&gt;0,SUM(K402:L402)/2,K402))*IF(SUM(M402:N402)=0,1,IF(N402&lt;&gt;0,SUM(M402:N402)/2,M402))*IF(SUM(O402:P402)=0,1,IF(P402&lt;&gt;0,SUM(O402:P402)/2,O402))</f>
        <v>24.65</v>
      </c>
      <c r="R402" s="310">
        <f t="shared" ref="R402:R404" si="198">ROUND(J402*Q402,2)</f>
        <v>24.65</v>
      </c>
      <c r="S402" s="620"/>
      <c r="T402" s="611"/>
    </row>
    <row r="403" spans="1:20">
      <c r="A403" s="600">
        <v>4</v>
      </c>
      <c r="B403" s="601" t="str">
        <f t="shared" si="168"/>
        <v>2.2.12.2</v>
      </c>
      <c r="C403" s="612"/>
      <c r="D403" s="612"/>
      <c r="E403" s="612"/>
      <c r="F403" s="313" t="str">
        <f>CONCATENATE(F401,".2")</f>
        <v>2.2.12.2</v>
      </c>
      <c r="G403" s="621" t="str">
        <f t="shared" ref="G403:G404" si="199">F403</f>
        <v>2.2.12.2</v>
      </c>
      <c r="H403" s="623" t="s">
        <v>7088</v>
      </c>
      <c r="I403" s="310" t="str">
        <f>CONCATENATE("idem item ",G366," x altura")</f>
        <v>idem item 2.2.3 x altura</v>
      </c>
      <c r="J403" s="310">
        <v>-1</v>
      </c>
      <c r="K403" s="347">
        <f>S366</f>
        <v>7.75</v>
      </c>
      <c r="L403" s="347"/>
      <c r="M403" s="347">
        <v>0.05</v>
      </c>
      <c r="N403" s="347"/>
      <c r="O403" s="347"/>
      <c r="P403" s="347"/>
      <c r="Q403" s="310">
        <f>IF(SUM(K403:L403)=0,1,IF(L403&lt;&gt;0,SUM(K403:L403)/2,K403))*IF(SUM(M403:N403)=0,1,IF(N403&lt;&gt;0,SUM(M403:N403)/2,M403))*IF(SUM(O403:P403)=0,1,IF(P403&lt;&gt;0,SUM(O403:P403)/2,O403))</f>
        <v>0.38750000000000001</v>
      </c>
      <c r="R403" s="310">
        <f t="shared" si="198"/>
        <v>-0.39</v>
      </c>
      <c r="S403" s="620"/>
      <c r="T403" s="611"/>
    </row>
    <row r="404" spans="1:20">
      <c r="A404" s="600">
        <v>4</v>
      </c>
      <c r="B404" s="601" t="str">
        <f t="shared" si="168"/>
        <v>2.2.12.3</v>
      </c>
      <c r="C404" s="612"/>
      <c r="D404" s="612"/>
      <c r="E404" s="612"/>
      <c r="F404" s="313" t="str">
        <f>CONCATENATE(F401,".3")</f>
        <v>2.2.12.3</v>
      </c>
      <c r="G404" s="621" t="str">
        <f t="shared" si="199"/>
        <v>2.2.12.3</v>
      </c>
      <c r="H404" s="623" t="s">
        <v>7089</v>
      </c>
      <c r="I404" s="310" t="str">
        <f>CONCATENATE("idem item ",G390)</f>
        <v>idem item 2.2.10</v>
      </c>
      <c r="J404" s="310">
        <v>-1</v>
      </c>
      <c r="K404" s="347">
        <f>S390</f>
        <v>3.53</v>
      </c>
      <c r="L404" s="347"/>
      <c r="M404" s="347"/>
      <c r="N404" s="347"/>
      <c r="O404" s="347"/>
      <c r="P404" s="347"/>
      <c r="Q404" s="310">
        <f>IF(SUM(K404:L404)=0,1,IF(L404&lt;&gt;0,SUM(K404:L404)/2,K404))*IF(SUM(M404:N404)=0,1,IF(N404&lt;&gt;0,SUM(M404:N404)/2,M404))*IF(SUM(O404:P404)=0,1,IF(P404&lt;&gt;0,SUM(O404:P404)/2,O404))</f>
        <v>3.53</v>
      </c>
      <c r="R404" s="310">
        <f t="shared" si="198"/>
        <v>-3.53</v>
      </c>
      <c r="S404" s="620"/>
      <c r="T404" s="611"/>
    </row>
    <row r="405" spans="1:20">
      <c r="A405" s="600">
        <v>2</v>
      </c>
      <c r="B405" s="601" t="str">
        <f t="shared" si="168"/>
        <v>2.3</v>
      </c>
      <c r="C405" s="612"/>
      <c r="D405" s="612"/>
      <c r="E405" s="612"/>
      <c r="F405" s="613" t="s">
        <v>7046</v>
      </c>
      <c r="G405" s="614" t="str">
        <f>F405</f>
        <v>2.3</v>
      </c>
      <c r="H405" s="615" t="s">
        <v>7090</v>
      </c>
      <c r="I405" s="67"/>
      <c r="J405" s="67"/>
      <c r="K405" s="616"/>
      <c r="L405" s="616"/>
      <c r="M405" s="617"/>
      <c r="N405" s="617"/>
      <c r="O405" s="617"/>
      <c r="P405" s="617"/>
      <c r="Q405" s="66"/>
      <c r="R405" s="66"/>
      <c r="S405" s="66"/>
      <c r="T405" s="618"/>
    </row>
    <row r="406" spans="1:20" ht="60">
      <c r="A406" s="600">
        <v>3</v>
      </c>
      <c r="B406" s="601" t="str">
        <f t="shared" si="168"/>
        <v>2.3.1</v>
      </c>
      <c r="C406" s="84" t="s">
        <v>82</v>
      </c>
      <c r="D406" s="576">
        <v>92768</v>
      </c>
      <c r="E406" s="84" t="s">
        <v>88</v>
      </c>
      <c r="F406" s="509" t="s">
        <v>7047</v>
      </c>
      <c r="G406" s="619" t="str">
        <f>F406</f>
        <v>2.3.1</v>
      </c>
      <c r="H406" s="519" t="str">
        <f>IF(C406="GIDUR JP",VLOOKUP(D406,GIDUR!A:D,2,FALSE),IF(C406="DER PB",VLOOKUP('M.Cálc.Quant.'!D406,DER!A:D,2,FALSE),IF(C406="COMPOSIÇÃO",VLOOKUP(D406,Composição!B:J,2,FALSE),IF(E406="COMPOSIÇÃO",VLOOKUP(D406,'Sinapi_Comp-06.2023'!G:H,2,FALSE),VLOOKUP(D406,'Sinapi_Insum-06.2023'!A:B,2,FALSE)))))</f>
        <v>ARMAÇÃO DE LAJE DE ESTRUTURA CONVENCIONAL DE CONCRETO ARMADO UTILIZANDO AÇO CA-60 DE 5,0 MM - MONTAGEM. AF_06/2022</v>
      </c>
      <c r="I406" s="479"/>
      <c r="J406" s="479"/>
      <c r="K406" s="610"/>
      <c r="L406" s="610"/>
      <c r="M406" s="610"/>
      <c r="N406" s="610"/>
      <c r="O406" s="610"/>
      <c r="P406" s="610"/>
      <c r="Q406" s="620"/>
      <c r="R406" s="620"/>
      <c r="S406" s="620">
        <f>SUM(R407:R409)</f>
        <v>32.1</v>
      </c>
      <c r="T406" s="477" t="str">
        <f>IF(C406="GIDUR JP",VLOOKUP(D406,GIDUR!A:D,3,FALSE),IF(C406="DER PB",VLOOKUP('M.Cálc.Quant.'!D406,DER!A:D,3,FALSE),IF(C406="COMPOSIÇÃO",VLOOKUP(D406,Composição!B:J,6,FALSE),IF(E406="COMPOSIÇÃO",VLOOKUP(D406,'Sinapi_Comp-06.2023'!G:I,3,FALSE),VLOOKUP(D406,'Sinapi_Insum-06.2023'!A:C,3,FALSE)))))</f>
        <v>KG</v>
      </c>
    </row>
    <row r="407" spans="1:20">
      <c r="A407" s="600">
        <v>4</v>
      </c>
      <c r="B407" s="601" t="str">
        <f t="shared" si="168"/>
        <v>2.3.1.1</v>
      </c>
      <c r="C407" s="612"/>
      <c r="D407" s="612"/>
      <c r="E407" s="612"/>
      <c r="F407" s="313" t="str">
        <f>CONCATENATE(F406,".1")</f>
        <v>2.3.1.1</v>
      </c>
      <c r="G407" s="621" t="str">
        <f>F407</f>
        <v>2.3.1.1</v>
      </c>
      <c r="H407" s="622" t="s">
        <v>7077</v>
      </c>
      <c r="I407" s="310"/>
      <c r="J407" s="310"/>
      <c r="K407" s="347"/>
      <c r="L407" s="347"/>
      <c r="M407" s="347"/>
      <c r="N407" s="347"/>
      <c r="O407" s="347"/>
      <c r="P407" s="347"/>
      <c r="Q407" s="310">
        <f>IF(SUM(K407:L407)=0,1,IF(L407&lt;&gt;0,SUM(K407:L407)/2,K407))*IF(SUM(M407:N407)=0,1,IF(N407&lt;&gt;0,SUM(M407:N407)/2,M407))*IF(SUM(O407:P407)=0,1,IF(P407&lt;&gt;0,SUM(O407:P407)/2,O407))</f>
        <v>1</v>
      </c>
      <c r="R407" s="310">
        <f t="shared" ref="R407:R409" si="200">ROUND(J407*Q407,2)</f>
        <v>0</v>
      </c>
      <c r="S407" s="620"/>
      <c r="T407" s="611"/>
    </row>
    <row r="408" spans="1:20">
      <c r="A408" s="600">
        <v>4</v>
      </c>
      <c r="B408" s="601" t="str">
        <f t="shared" si="168"/>
        <v>2.3.1.2</v>
      </c>
      <c r="C408" s="612"/>
      <c r="D408" s="612"/>
      <c r="E408" s="612"/>
      <c r="F408" s="313" t="str">
        <f>CONCATENATE(F406,".2")</f>
        <v>2.3.1.2</v>
      </c>
      <c r="G408" s="621" t="str">
        <f t="shared" ref="G408:G409" si="201">F408</f>
        <v>2.3.1.2</v>
      </c>
      <c r="H408" s="623" t="s">
        <v>7091</v>
      </c>
      <c r="I408" s="310"/>
      <c r="J408" s="310">
        <v>1</v>
      </c>
      <c r="K408" s="347">
        <v>22.5</v>
      </c>
      <c r="L408" s="347"/>
      <c r="M408" s="347"/>
      <c r="N408" s="347"/>
      <c r="O408" s="347"/>
      <c r="P408" s="347"/>
      <c r="Q408" s="310">
        <f>IF(SUM(K408:L408)=0,1,IF(L408&lt;&gt;0,SUM(K408:L408)/2,K408))*IF(SUM(M408:N408)=0,1,IF(N408&lt;&gt;0,SUM(M408:N408)/2,M408))*IF(SUM(O408:P408)=0,1,IF(P408&lt;&gt;0,SUM(O408:P408)/2,O408))</f>
        <v>22.5</v>
      </c>
      <c r="R408" s="310">
        <f t="shared" si="200"/>
        <v>22.5</v>
      </c>
      <c r="S408" s="620"/>
      <c r="T408" s="611"/>
    </row>
    <row r="409" spans="1:20">
      <c r="A409" s="600">
        <v>4</v>
      </c>
      <c r="B409" s="601" t="str">
        <f t="shared" si="168"/>
        <v>2.3.1.3</v>
      </c>
      <c r="C409" s="612"/>
      <c r="D409" s="612"/>
      <c r="E409" s="612"/>
      <c r="F409" s="313" t="str">
        <f>CONCATENATE(F406,".3")</f>
        <v>2.3.1.3</v>
      </c>
      <c r="G409" s="621" t="str">
        <f t="shared" si="201"/>
        <v>2.3.1.3</v>
      </c>
      <c r="H409" s="623" t="s">
        <v>7092</v>
      </c>
      <c r="I409" s="310"/>
      <c r="J409" s="310">
        <v>1</v>
      </c>
      <c r="K409" s="347">
        <v>9.6</v>
      </c>
      <c r="L409" s="347"/>
      <c r="M409" s="347"/>
      <c r="N409" s="347"/>
      <c r="O409" s="347"/>
      <c r="P409" s="347"/>
      <c r="Q409" s="310">
        <f>IF(SUM(K409:L409)=0,1,IF(L409&lt;&gt;0,SUM(K409:L409)/2,K409))*IF(SUM(M409:N409)=0,1,IF(N409&lt;&gt;0,SUM(M409:N409)/2,M409))*IF(SUM(O409:P409)=0,1,IF(P409&lt;&gt;0,SUM(O409:P409)/2,O409))</f>
        <v>9.6</v>
      </c>
      <c r="R409" s="310">
        <f t="shared" si="200"/>
        <v>9.6</v>
      </c>
      <c r="S409" s="620"/>
      <c r="T409" s="611"/>
    </row>
    <row r="410" spans="1:20" ht="75">
      <c r="A410" s="600">
        <v>3</v>
      </c>
      <c r="B410" s="601" t="str">
        <f t="shared" si="168"/>
        <v>2.3.2</v>
      </c>
      <c r="C410" s="84" t="s">
        <v>82</v>
      </c>
      <c r="D410" s="576">
        <v>101963</v>
      </c>
      <c r="E410" s="84" t="s">
        <v>88</v>
      </c>
      <c r="F410" s="509" t="s">
        <v>7159</v>
      </c>
      <c r="G410" s="619" t="str">
        <f>F410</f>
        <v>2.3.2</v>
      </c>
      <c r="H410" s="519" t="str">
        <f>IF(C410="GIDUR JP",VLOOKUP(D410,GIDUR!A:D,2,FALSE),IF(C410="DER PB",VLOOKUP('M.Cálc.Quant.'!D410,DER!A:D,2,FALSE),IF(C410="COMPOSIÇÃO",VLOOKUP(D410,Composição!B:J,2,FALSE),IF(E410="COMPOSIÇÃO",VLOOKUP(D410,'Sinapi_Comp-06.2023'!G:H,2,FALSE),VLOOKUP(D410,'Sinapi_Insum-06.2023'!A:B,2,FALSE)))))</f>
        <v>LAJE PRÉ-MOLDADA UNIDIRECIONAL, BIAPOIADA, PARA PISO, ENCHIMENTO EM CERÂMICA, VIGOTA CONVENCIONAL, ALTURA TOTAL DA LAJE (ENCHIMENTO+CAPA) = (8+4). AF_11/2020</v>
      </c>
      <c r="I410" s="479"/>
      <c r="J410" s="479"/>
      <c r="K410" s="610"/>
      <c r="L410" s="610"/>
      <c r="M410" s="610"/>
      <c r="N410" s="610"/>
      <c r="O410" s="610"/>
      <c r="P410" s="610"/>
      <c r="Q410" s="620"/>
      <c r="R410" s="620"/>
      <c r="S410" s="620">
        <f>SUM(R411:R413)</f>
        <v>32.450000000000003</v>
      </c>
      <c r="T410" s="477" t="str">
        <f>IF(C410="GIDUR JP",VLOOKUP(D410,GIDUR!A:D,3,FALSE),IF(C410="DER PB",VLOOKUP('M.Cálc.Quant.'!D410,DER!A:D,3,FALSE),IF(C410="COMPOSIÇÃO",VLOOKUP(D410,Composição!B:J,6,FALSE),IF(E410="COMPOSIÇÃO",VLOOKUP(D410,'Sinapi_Comp-06.2023'!G:I,3,FALSE),VLOOKUP(D410,'Sinapi_Insum-06.2023'!A:C,3,FALSE)))))</f>
        <v>M2</v>
      </c>
    </row>
    <row r="411" spans="1:20">
      <c r="A411" s="600">
        <v>4</v>
      </c>
      <c r="B411" s="601" t="str">
        <f t="shared" ref="B411:B474" si="202">G411</f>
        <v>2.3.2.1</v>
      </c>
      <c r="C411" s="612"/>
      <c r="D411" s="612"/>
      <c r="E411" s="612"/>
      <c r="F411" s="313" t="str">
        <f>CONCATENATE(F410,".1")</f>
        <v>2.3.2.1</v>
      </c>
      <c r="G411" s="621" t="str">
        <f>F411</f>
        <v>2.3.2.1</v>
      </c>
      <c r="H411" s="622" t="s">
        <v>7077</v>
      </c>
      <c r="I411" s="310"/>
      <c r="J411" s="310"/>
      <c r="K411" s="347"/>
      <c r="L411" s="347"/>
      <c r="M411" s="347"/>
      <c r="N411" s="347"/>
      <c r="O411" s="347"/>
      <c r="P411" s="347"/>
      <c r="Q411" s="310">
        <f>IF(SUM(K411:L411)=0,1,IF(L411&lt;&gt;0,SUM(K411:L411)/2,K411))*IF(SUM(M411:N411)=0,1,IF(N411&lt;&gt;0,SUM(M411:N411)/2,M411))*IF(SUM(O411:P411)=0,1,IF(P411&lt;&gt;0,SUM(O411:P411)/2,O411))</f>
        <v>1</v>
      </c>
      <c r="R411" s="310">
        <f t="shared" ref="R411:R413" si="203">ROUND(J411*Q411,2)</f>
        <v>0</v>
      </c>
      <c r="S411" s="620"/>
      <c r="T411" s="611"/>
    </row>
    <row r="412" spans="1:20">
      <c r="A412" s="600">
        <v>4</v>
      </c>
      <c r="B412" s="601" t="str">
        <f t="shared" si="202"/>
        <v>2.3.2.2</v>
      </c>
      <c r="C412" s="612"/>
      <c r="D412" s="612"/>
      <c r="E412" s="612"/>
      <c r="F412" s="313" t="str">
        <f>CONCATENATE(F410,".2")</f>
        <v>2.3.2.2</v>
      </c>
      <c r="G412" s="621" t="str">
        <f t="shared" ref="G412:G413" si="204">F412</f>
        <v>2.3.2.2</v>
      </c>
      <c r="H412" s="623" t="s">
        <v>7091</v>
      </c>
      <c r="I412" s="310"/>
      <c r="J412" s="310">
        <v>1</v>
      </c>
      <c r="K412" s="347">
        <f>4.73+22.05</f>
        <v>26.78</v>
      </c>
      <c r="L412" s="347"/>
      <c r="M412" s="347"/>
      <c r="N412" s="347"/>
      <c r="O412" s="347"/>
      <c r="P412" s="347"/>
      <c r="Q412" s="310">
        <f>IF(SUM(K412:L412)=0,1,IF(L412&lt;&gt;0,SUM(K412:L412)/2,K412))*IF(SUM(M412:N412)=0,1,IF(N412&lt;&gt;0,SUM(M412:N412)/2,M412))*IF(SUM(O412:P412)=0,1,IF(P412&lt;&gt;0,SUM(O412:P412)/2,O412))</f>
        <v>26.78</v>
      </c>
      <c r="R412" s="310">
        <f t="shared" si="203"/>
        <v>26.78</v>
      </c>
      <c r="S412" s="620"/>
      <c r="T412" s="611"/>
    </row>
    <row r="413" spans="1:20">
      <c r="A413" s="600">
        <v>4</v>
      </c>
      <c r="B413" s="601" t="str">
        <f t="shared" si="202"/>
        <v>2.3.2.3</v>
      </c>
      <c r="C413" s="612"/>
      <c r="D413" s="612"/>
      <c r="E413" s="612"/>
      <c r="F413" s="313" t="str">
        <f>CONCATENATE(F410,".3")</f>
        <v>2.3.2.3</v>
      </c>
      <c r="G413" s="621" t="str">
        <f t="shared" si="204"/>
        <v>2.3.2.3</v>
      </c>
      <c r="H413" s="623" t="s">
        <v>7092</v>
      </c>
      <c r="I413" s="310"/>
      <c r="J413" s="310">
        <v>1</v>
      </c>
      <c r="K413" s="347">
        <v>5.67</v>
      </c>
      <c r="L413" s="347"/>
      <c r="M413" s="347"/>
      <c r="N413" s="347"/>
      <c r="O413" s="347"/>
      <c r="P413" s="347"/>
      <c r="Q413" s="310">
        <f>IF(SUM(K413:L413)=0,1,IF(L413&lt;&gt;0,SUM(K413:L413)/2,K413))*IF(SUM(M413:N413)=0,1,IF(N413&lt;&gt;0,SUM(M413:N413)/2,M413))*IF(SUM(O413:P413)=0,1,IF(P413&lt;&gt;0,SUM(O413:P413)/2,O413))</f>
        <v>5.67</v>
      </c>
      <c r="R413" s="310">
        <f t="shared" si="203"/>
        <v>5.67</v>
      </c>
      <c r="S413" s="620"/>
      <c r="T413" s="611"/>
    </row>
    <row r="414" spans="1:20" ht="75">
      <c r="A414" s="600">
        <v>3</v>
      </c>
      <c r="B414" s="601" t="str">
        <f t="shared" si="202"/>
        <v>2.3.3</v>
      </c>
      <c r="C414" s="84" t="s">
        <v>82</v>
      </c>
      <c r="D414" s="576">
        <v>92480</v>
      </c>
      <c r="E414" s="84" t="s">
        <v>88</v>
      </c>
      <c r="F414" s="509" t="s">
        <v>7161</v>
      </c>
      <c r="G414" s="619" t="str">
        <f>F414</f>
        <v>2.3.3</v>
      </c>
      <c r="H414" s="519" t="str">
        <f>IF(C414="GIDUR JP",VLOOKUP(D414,GIDUR!A:D,2,FALSE),IF(C414="DER PB",VLOOKUP('M.Cálc.Quant.'!D414,DER!A:D,2,FALSE),IF(C414="COMPOSIÇÃO",VLOOKUP(D414,Composição!B:J,2,FALSE),IF(E414="COMPOSIÇÃO",VLOOKUP(D414,'Sinapi_Comp-06.2023'!G:H,2,FALSE),VLOOKUP(D414,'Sinapi_Insum-06.2023'!A:B,2,FALSE)))))</f>
        <v>MONTAGEM E DESMONTAGEM DE FÔRMA DE VIGA, ESCORAMENTO METÁLICO, PÉ-DIREITO SIMPLES, EM CHAPA DE MADEIRA PLASTIFICADA, 18 UTILIZAÇÕES. AF_09/2020</v>
      </c>
      <c r="I414" s="479"/>
      <c r="J414" s="479"/>
      <c r="K414" s="610"/>
      <c r="L414" s="610"/>
      <c r="M414" s="610"/>
      <c r="N414" s="610"/>
      <c r="O414" s="610"/>
      <c r="P414" s="610"/>
      <c r="Q414" s="620"/>
      <c r="R414" s="620"/>
      <c r="S414" s="620">
        <f>SUM(R415:R418)</f>
        <v>83.88</v>
      </c>
      <c r="T414" s="477" t="str">
        <f>IF(C414="GIDUR JP",VLOOKUP(D414,GIDUR!A:D,3,FALSE),IF(C414="DER PB",VLOOKUP('M.Cálc.Quant.'!D414,DER!A:D,3,FALSE),IF(C414="COMPOSIÇÃO",VLOOKUP(D414,Composição!B:J,6,FALSE),IF(E414="COMPOSIÇÃO",VLOOKUP(D414,'Sinapi_Comp-06.2023'!G:I,3,FALSE),VLOOKUP(D414,'Sinapi_Insum-06.2023'!A:C,3,FALSE)))))</f>
        <v>M2</v>
      </c>
    </row>
    <row r="415" spans="1:20">
      <c r="A415" s="600">
        <v>4</v>
      </c>
      <c r="B415" s="601" t="str">
        <f t="shared" ref="B415:B417" si="205">G415</f>
        <v>2.3.3.1</v>
      </c>
      <c r="C415" s="612"/>
      <c r="D415" s="612"/>
      <c r="E415" s="612"/>
      <c r="F415" s="313" t="str">
        <f>CONCATENATE(F414,".1")</f>
        <v>2.3.3.1</v>
      </c>
      <c r="G415" s="621" t="str">
        <f>F415</f>
        <v>2.3.3.1</v>
      </c>
      <c r="H415" s="622" t="s">
        <v>7077</v>
      </c>
      <c r="I415" s="310"/>
      <c r="J415" s="310"/>
      <c r="K415" s="347"/>
      <c r="L415" s="347"/>
      <c r="M415" s="347"/>
      <c r="N415" s="347"/>
      <c r="O415" s="347"/>
      <c r="P415" s="347"/>
      <c r="Q415" s="310">
        <f t="shared" ref="Q415:Q418" si="206">IF(SUM(K415:L415)=0,1,IF(L415&lt;&gt;0,SUM(K415:L415)/2,K415))*IF(SUM(M415:N415)=0,1,IF(N415&lt;&gt;0,SUM(M415:N415)/2,M415))*IF(SUM(O415:P415)=0,1,IF(P415&lt;&gt;0,SUM(O415:P415)/2,O415))</f>
        <v>1</v>
      </c>
      <c r="R415" s="310">
        <f t="shared" ref="R415:R418" si="207">ROUND(J415*Q415,2)</f>
        <v>0</v>
      </c>
      <c r="S415" s="620"/>
      <c r="T415" s="611"/>
    </row>
    <row r="416" spans="1:20">
      <c r="A416" s="600">
        <v>4</v>
      </c>
      <c r="B416" s="601" t="str">
        <f t="shared" si="205"/>
        <v>2.3.3.2</v>
      </c>
      <c r="C416" s="612"/>
      <c r="D416" s="612"/>
      <c r="E416" s="612"/>
      <c r="F416" s="313" t="str">
        <f>CONCATENATE(F414,".2")</f>
        <v>2.3.3.2</v>
      </c>
      <c r="G416" s="621" t="str">
        <f t="shared" ref="G416:G417" si="208">F416</f>
        <v>2.3.3.2</v>
      </c>
      <c r="H416" s="623" t="s">
        <v>7093</v>
      </c>
      <c r="I416" s="310"/>
      <c r="J416" s="310">
        <v>1</v>
      </c>
      <c r="K416" s="347">
        <v>47.2</v>
      </c>
      <c r="L416" s="347"/>
      <c r="M416" s="347"/>
      <c r="N416" s="347"/>
      <c r="O416" s="347"/>
      <c r="P416" s="347"/>
      <c r="Q416" s="310">
        <f t="shared" si="206"/>
        <v>47.2</v>
      </c>
      <c r="R416" s="310">
        <f t="shared" si="207"/>
        <v>47.2</v>
      </c>
      <c r="S416" s="620"/>
      <c r="T416" s="611"/>
    </row>
    <row r="417" spans="1:20" ht="30">
      <c r="A417" s="600">
        <v>4</v>
      </c>
      <c r="B417" s="601" t="str">
        <f t="shared" si="205"/>
        <v>2.3.3.3</v>
      </c>
      <c r="C417" s="612"/>
      <c r="D417" s="612"/>
      <c r="E417" s="612"/>
      <c r="F417" s="313" t="str">
        <f>CONCATENATE(F414,".3")</f>
        <v>2.3.3.3</v>
      </c>
      <c r="G417" s="621" t="str">
        <f t="shared" si="208"/>
        <v>2.3.3.3</v>
      </c>
      <c r="H417" s="623" t="s">
        <v>7094</v>
      </c>
      <c r="I417" s="310"/>
      <c r="J417" s="310">
        <v>1</v>
      </c>
      <c r="K417" s="347">
        <v>28.38</v>
      </c>
      <c r="L417" s="347"/>
      <c r="M417" s="347"/>
      <c r="N417" s="347"/>
      <c r="O417" s="347"/>
      <c r="P417" s="347"/>
      <c r="Q417" s="310">
        <f t="shared" si="206"/>
        <v>28.38</v>
      </c>
      <c r="R417" s="310">
        <f t="shared" si="207"/>
        <v>28.38</v>
      </c>
      <c r="S417" s="620"/>
      <c r="T417" s="611"/>
    </row>
    <row r="418" spans="1:20">
      <c r="A418" s="600">
        <v>4</v>
      </c>
      <c r="B418" s="601" t="str">
        <f t="shared" si="202"/>
        <v>2.3.3.11</v>
      </c>
      <c r="C418" s="612"/>
      <c r="D418" s="612"/>
      <c r="E418" s="612"/>
      <c r="F418" s="313" t="str">
        <f>CONCATENATE(F414,".11")</f>
        <v>2.3.3.11</v>
      </c>
      <c r="G418" s="621" t="str">
        <f t="shared" ref="G418" si="209">F418</f>
        <v>2.3.3.11</v>
      </c>
      <c r="H418" s="623" t="s">
        <v>7095</v>
      </c>
      <c r="I418" s="310"/>
      <c r="J418" s="310">
        <v>1</v>
      </c>
      <c r="K418" s="347">
        <v>8.3000000000000007</v>
      </c>
      <c r="L418" s="347"/>
      <c r="M418" s="347"/>
      <c r="N418" s="347"/>
      <c r="O418" s="347"/>
      <c r="P418" s="347"/>
      <c r="Q418" s="310">
        <f t="shared" si="206"/>
        <v>8.3000000000000007</v>
      </c>
      <c r="R418" s="310">
        <f t="shared" si="207"/>
        <v>8.3000000000000007</v>
      </c>
      <c r="S418" s="620"/>
      <c r="T418" s="611"/>
    </row>
    <row r="419" spans="1:20" ht="60">
      <c r="A419" s="600">
        <v>3</v>
      </c>
      <c r="B419" s="601" t="str">
        <f t="shared" si="202"/>
        <v>2.3.4</v>
      </c>
      <c r="C419" s="84" t="s">
        <v>82</v>
      </c>
      <c r="D419" s="576">
        <v>92759</v>
      </c>
      <c r="E419" s="84" t="s">
        <v>88</v>
      </c>
      <c r="F419" s="509" t="s">
        <v>7160</v>
      </c>
      <c r="G419" s="619" t="str">
        <f>F419</f>
        <v>2.3.4</v>
      </c>
      <c r="H419" s="519" t="str">
        <f>IF(C419="GIDUR JP",VLOOKUP(D419,GIDUR!A:D,2,FALSE),IF(C419="DER PB",VLOOKUP('M.Cálc.Quant.'!D419,DER!A:D,2,FALSE),IF(C419="COMPOSIÇÃO",VLOOKUP(D419,Composição!B:J,2,FALSE),IF(E419="COMPOSIÇÃO",VLOOKUP(D419,'Sinapi_Comp-06.2023'!G:H,2,FALSE),VLOOKUP(D419,'Sinapi_Insum-06.2023'!A:B,2,FALSE)))))</f>
        <v>ARMAÇÃO DE PILAR OU VIGA DE ESTRUTURA CONVENCIONAL DE CONCRETO ARMADO UTILIZANDO AÇO CA-60 DE 5,0 MM - MONTAGEM. AF_06/2022</v>
      </c>
      <c r="I419" s="479"/>
      <c r="J419" s="479"/>
      <c r="K419" s="610"/>
      <c r="L419" s="610"/>
      <c r="M419" s="610"/>
      <c r="N419" s="610"/>
      <c r="O419" s="610"/>
      <c r="P419" s="610"/>
      <c r="Q419" s="620"/>
      <c r="R419" s="620"/>
      <c r="S419" s="620">
        <f>SUM(R420:R423)</f>
        <v>98.9</v>
      </c>
      <c r="T419" s="477" t="str">
        <f>IF(C419="GIDUR JP",VLOOKUP(D419,GIDUR!A:D,3,FALSE),IF(C419="DER PB",VLOOKUP('M.Cálc.Quant.'!D419,DER!A:D,3,FALSE),IF(C419="COMPOSIÇÃO",VLOOKUP(D419,Composição!B:J,6,FALSE),IF(E419="COMPOSIÇÃO",VLOOKUP(D419,'Sinapi_Comp-06.2023'!G:I,3,FALSE),VLOOKUP(D419,'Sinapi_Insum-06.2023'!A:C,3,FALSE)))))</f>
        <v>KG</v>
      </c>
    </row>
    <row r="420" spans="1:20">
      <c r="A420" s="600">
        <v>4</v>
      </c>
      <c r="B420" s="601" t="str">
        <f t="shared" ref="B420:B423" si="210">G420</f>
        <v>2.3.4.1</v>
      </c>
      <c r="C420" s="612"/>
      <c r="D420" s="612"/>
      <c r="E420" s="612"/>
      <c r="F420" s="313" t="str">
        <f>CONCATENATE(F419,".1")</f>
        <v>2.3.4.1</v>
      </c>
      <c r="G420" s="621" t="str">
        <f>F420</f>
        <v>2.3.4.1</v>
      </c>
      <c r="H420" s="622" t="s">
        <v>7077</v>
      </c>
      <c r="I420" s="310"/>
      <c r="J420" s="310"/>
      <c r="K420" s="347"/>
      <c r="L420" s="347"/>
      <c r="M420" s="347"/>
      <c r="N420" s="347"/>
      <c r="O420" s="347"/>
      <c r="P420" s="347"/>
      <c r="Q420" s="310">
        <f t="shared" ref="Q420:Q423" si="211">IF(SUM(K420:L420)=0,1,IF(L420&lt;&gt;0,SUM(K420:L420)/2,K420))*IF(SUM(M420:N420)=0,1,IF(N420&lt;&gt;0,SUM(M420:N420)/2,M420))*IF(SUM(O420:P420)=0,1,IF(P420&lt;&gt;0,SUM(O420:P420)/2,O420))</f>
        <v>1</v>
      </c>
      <c r="R420" s="310">
        <f t="shared" ref="R420:R423" si="212">ROUND(J420*Q420,2)</f>
        <v>0</v>
      </c>
      <c r="S420" s="620"/>
      <c r="T420" s="611"/>
    </row>
    <row r="421" spans="1:20">
      <c r="A421" s="600">
        <v>4</v>
      </c>
      <c r="B421" s="601" t="str">
        <f t="shared" si="210"/>
        <v>2.3.4.2</v>
      </c>
      <c r="C421" s="612"/>
      <c r="D421" s="612"/>
      <c r="E421" s="612"/>
      <c r="F421" s="313" t="str">
        <f>CONCATENATE(F419,".2")</f>
        <v>2.3.4.2</v>
      </c>
      <c r="G421" s="621" t="str">
        <f t="shared" ref="G421:G422" si="213">F421</f>
        <v>2.3.4.2</v>
      </c>
      <c r="H421" s="623" t="s">
        <v>7093</v>
      </c>
      <c r="I421" s="310"/>
      <c r="J421" s="310">
        <v>1</v>
      </c>
      <c r="K421" s="347">
        <v>46.7</v>
      </c>
      <c r="L421" s="347"/>
      <c r="M421" s="347"/>
      <c r="N421" s="347"/>
      <c r="O421" s="347"/>
      <c r="P421" s="347"/>
      <c r="Q421" s="310">
        <f t="shared" si="211"/>
        <v>46.7</v>
      </c>
      <c r="R421" s="310">
        <f t="shared" si="212"/>
        <v>46.7</v>
      </c>
      <c r="S421" s="620"/>
      <c r="T421" s="611"/>
    </row>
    <row r="422" spans="1:20" ht="30">
      <c r="A422" s="600">
        <v>4</v>
      </c>
      <c r="B422" s="601" t="str">
        <f t="shared" si="210"/>
        <v>2.3.4.3</v>
      </c>
      <c r="C422" s="612"/>
      <c r="D422" s="612"/>
      <c r="E422" s="612"/>
      <c r="F422" s="313" t="str">
        <f>CONCATENATE(F419,".3")</f>
        <v>2.3.4.3</v>
      </c>
      <c r="G422" s="621" t="str">
        <f t="shared" si="213"/>
        <v>2.3.4.3</v>
      </c>
      <c r="H422" s="623" t="s">
        <v>7094</v>
      </c>
      <c r="I422" s="310"/>
      <c r="J422" s="310">
        <v>1</v>
      </c>
      <c r="K422" s="347">
        <v>38.1</v>
      </c>
      <c r="L422" s="347"/>
      <c r="M422" s="347"/>
      <c r="N422" s="347"/>
      <c r="O422" s="347"/>
      <c r="P422" s="347"/>
      <c r="Q422" s="310">
        <f t="shared" si="211"/>
        <v>38.1</v>
      </c>
      <c r="R422" s="310">
        <f t="shared" si="212"/>
        <v>38.1</v>
      </c>
      <c r="S422" s="620"/>
      <c r="T422" s="611"/>
    </row>
    <row r="423" spans="1:20">
      <c r="A423" s="600">
        <v>4</v>
      </c>
      <c r="B423" s="601" t="str">
        <f t="shared" si="210"/>
        <v>2.3.4.4</v>
      </c>
      <c r="C423" s="612"/>
      <c r="D423" s="612"/>
      <c r="E423" s="612"/>
      <c r="F423" s="313" t="str">
        <f>CONCATENATE(F419,".4")</f>
        <v>2.3.4.4</v>
      </c>
      <c r="G423" s="621" t="str">
        <f t="shared" ref="G423:G428" si="214">F423</f>
        <v>2.3.4.4</v>
      </c>
      <c r="H423" s="623" t="s">
        <v>7095</v>
      </c>
      <c r="I423" s="310"/>
      <c r="J423" s="310">
        <v>1</v>
      </c>
      <c r="K423" s="347">
        <v>14.1</v>
      </c>
      <c r="L423" s="347"/>
      <c r="M423" s="347"/>
      <c r="N423" s="347"/>
      <c r="O423" s="347"/>
      <c r="P423" s="347"/>
      <c r="Q423" s="310">
        <f t="shared" si="211"/>
        <v>14.1</v>
      </c>
      <c r="R423" s="310">
        <f t="shared" si="212"/>
        <v>14.1</v>
      </c>
      <c r="S423" s="620"/>
      <c r="T423" s="611"/>
    </row>
    <row r="424" spans="1:20" ht="83.25" customHeight="1">
      <c r="A424" s="600">
        <v>3</v>
      </c>
      <c r="B424" s="601" t="str">
        <f t="shared" si="202"/>
        <v>2.3.5</v>
      </c>
      <c r="C424" s="84" t="s">
        <v>82</v>
      </c>
      <c r="D424" s="576">
        <v>92760</v>
      </c>
      <c r="E424" s="84" t="s">
        <v>88</v>
      </c>
      <c r="F424" s="509" t="s">
        <v>7162</v>
      </c>
      <c r="G424" s="619" t="str">
        <f t="shared" si="214"/>
        <v>2.3.5</v>
      </c>
      <c r="H424" s="519" t="str">
        <f>IF(C424="GIDUR JP",VLOOKUP(D424,GIDUR!A:D,2,FALSE),IF(C424="DER PB",VLOOKUP('M.Cálc.Quant.'!D424,DER!A:D,2,FALSE),IF(C424="COMPOSIÇÃO",VLOOKUP(D424,Composição!B:J,2,FALSE),IF(E424="COMPOSIÇÃO",VLOOKUP(D424,'Sinapi_Comp-06.2023'!G:H,2,FALSE),VLOOKUP(D424,'Sinapi_Insum-06.2023'!A:B,2,FALSE)))))</f>
        <v>ARMAÇÃO DE PILAR OU VIGA DE ESTRUTURA CONVENCIONAL DE CONCRETO ARMADO UTILIZANDO AÇO CA-50 DE 6,3 MM - MONTAGEM. AF_06/2022</v>
      </c>
      <c r="I424" s="479"/>
      <c r="J424" s="479"/>
      <c r="K424" s="610"/>
      <c r="L424" s="610"/>
      <c r="M424" s="610"/>
      <c r="N424" s="610"/>
      <c r="O424" s="610"/>
      <c r="P424" s="610"/>
      <c r="Q424" s="620"/>
      <c r="R424" s="620"/>
      <c r="S424" s="620">
        <f>SUM(R425:R426)</f>
        <v>0.7</v>
      </c>
      <c r="T424" s="477" t="str">
        <f>IF(C424="GIDUR JP",VLOOKUP(D424,GIDUR!A:D,3,FALSE),IF(C424="DER PB",VLOOKUP('M.Cálc.Quant.'!D424,DER!A:D,3,FALSE),IF(C424="COMPOSIÇÃO",VLOOKUP(D424,Composição!B:J,6,FALSE),IF(E424="COMPOSIÇÃO",VLOOKUP(D424,'Sinapi_Comp-06.2023'!G:I,3,FALSE),VLOOKUP(D424,'Sinapi_Insum-06.2023'!A:C,3,FALSE)))))</f>
        <v>KG</v>
      </c>
    </row>
    <row r="425" spans="1:20">
      <c r="A425" s="600">
        <v>4</v>
      </c>
      <c r="B425" s="601" t="str">
        <f t="shared" si="202"/>
        <v>2.3.5.1</v>
      </c>
      <c r="C425" s="612"/>
      <c r="D425" s="612"/>
      <c r="E425" s="612"/>
      <c r="F425" s="313" t="str">
        <f>CONCATENATE(F424,".1")</f>
        <v>2.3.5.1</v>
      </c>
      <c r="G425" s="621" t="str">
        <f t="shared" si="214"/>
        <v>2.3.5.1</v>
      </c>
      <c r="H425" s="622" t="s">
        <v>7077</v>
      </c>
      <c r="I425" s="310"/>
      <c r="J425" s="310"/>
      <c r="K425" s="347"/>
      <c r="L425" s="347"/>
      <c r="M425" s="347"/>
      <c r="N425" s="347"/>
      <c r="O425" s="347"/>
      <c r="P425" s="347"/>
      <c r="Q425" s="310">
        <f>IF(SUM(K425:L425)=0,1,IF(L425&lt;&gt;0,SUM(K425:L425)/2,K425))*IF(SUM(M425:N425)=0,1,IF(N425&lt;&gt;0,SUM(M425:N425)/2,M425))*IF(SUM(O425:P425)=0,1,IF(P425&lt;&gt;0,SUM(O425:P425)/2,O425))</f>
        <v>1</v>
      </c>
      <c r="R425" s="310">
        <f t="shared" ref="R425:R426" si="215">ROUND(J425*Q425,2)</f>
        <v>0</v>
      </c>
      <c r="S425" s="620"/>
      <c r="T425" s="611"/>
    </row>
    <row r="426" spans="1:20">
      <c r="A426" s="600">
        <v>4</v>
      </c>
      <c r="B426" s="601" t="str">
        <f t="shared" si="202"/>
        <v>2.3.5.2</v>
      </c>
      <c r="C426" s="612"/>
      <c r="D426" s="612"/>
      <c r="E426" s="612"/>
      <c r="F426" s="313" t="str">
        <f>CONCATENATE(F424,".2")</f>
        <v>2.3.5.2</v>
      </c>
      <c r="G426" s="621" t="str">
        <f t="shared" si="214"/>
        <v>2.3.5.2</v>
      </c>
      <c r="H426" s="623" t="s">
        <v>7093</v>
      </c>
      <c r="I426" s="310"/>
      <c r="J426" s="310">
        <v>1</v>
      </c>
      <c r="K426" s="347">
        <v>0.7</v>
      </c>
      <c r="L426" s="347"/>
      <c r="M426" s="347"/>
      <c r="N426" s="347"/>
      <c r="O426" s="347"/>
      <c r="P426" s="347"/>
      <c r="Q426" s="310">
        <f>IF(SUM(K426:L426)=0,1,IF(L426&lt;&gt;0,SUM(K426:L426)/2,K426))*IF(SUM(M426:N426)=0,1,IF(N426&lt;&gt;0,SUM(M426:N426)/2,M426))*IF(SUM(O426:P426)=0,1,IF(P426&lt;&gt;0,SUM(O426:P426)/2,O426))</f>
        <v>0.7</v>
      </c>
      <c r="R426" s="310">
        <f t="shared" si="215"/>
        <v>0.7</v>
      </c>
      <c r="S426" s="620"/>
      <c r="T426" s="611"/>
    </row>
    <row r="427" spans="1:20" ht="60">
      <c r="A427" s="600">
        <v>3</v>
      </c>
      <c r="B427" s="601" t="str">
        <f t="shared" si="202"/>
        <v>2.3.6</v>
      </c>
      <c r="C427" s="84" t="s">
        <v>82</v>
      </c>
      <c r="D427" s="576">
        <v>92761</v>
      </c>
      <c r="E427" s="84" t="s">
        <v>88</v>
      </c>
      <c r="F427" s="509" t="s">
        <v>7163</v>
      </c>
      <c r="G427" s="619" t="str">
        <f t="shared" si="214"/>
        <v>2.3.6</v>
      </c>
      <c r="H427" s="519" t="str">
        <f>IF(C427="GIDUR JP",VLOOKUP(D427,GIDUR!A:D,2,FALSE),IF(C427="DER PB",VLOOKUP('M.Cálc.Quant.'!D427,DER!A:D,2,FALSE),IF(C427="COMPOSIÇÃO",VLOOKUP(D427,Composição!B:J,2,FALSE),IF(E427="COMPOSIÇÃO",VLOOKUP(D427,'Sinapi_Comp-06.2023'!G:H,2,FALSE),VLOOKUP(D427,'Sinapi_Insum-06.2023'!A:B,2,FALSE)))))</f>
        <v>ARMAÇÃO DE PILAR OU VIGA DE ESTRUTURA CONVENCIONAL DE CONCRETO ARMADO UTILIZANDO AÇO CA-50 DE 8,0 MM - MONTAGEM. AF_06/2022</v>
      </c>
      <c r="I427" s="479"/>
      <c r="J427" s="479"/>
      <c r="K427" s="610"/>
      <c r="L427" s="610"/>
      <c r="M427" s="610"/>
      <c r="N427" s="610"/>
      <c r="O427" s="610"/>
      <c r="P427" s="610"/>
      <c r="Q427" s="620"/>
      <c r="R427" s="620"/>
      <c r="S427" s="620">
        <f>SUM(R428:R431)</f>
        <v>102.1</v>
      </c>
      <c r="T427" s="477" t="str">
        <f>IF(C427="GIDUR JP",VLOOKUP(D427,GIDUR!A:D,3,FALSE),IF(C427="DER PB",VLOOKUP('M.Cálc.Quant.'!D427,DER!A:D,3,FALSE),IF(C427="COMPOSIÇÃO",VLOOKUP(D427,Composição!B:J,6,FALSE),IF(E427="COMPOSIÇÃO",VLOOKUP(D427,'Sinapi_Comp-06.2023'!G:I,3,FALSE),VLOOKUP(D427,'Sinapi_Insum-06.2023'!A:C,3,FALSE)))))</f>
        <v>KG</v>
      </c>
    </row>
    <row r="428" spans="1:20">
      <c r="A428" s="600">
        <v>4</v>
      </c>
      <c r="B428" s="601" t="str">
        <f t="shared" si="202"/>
        <v>2.3.6.1</v>
      </c>
      <c r="C428" s="612"/>
      <c r="D428" s="612"/>
      <c r="E428" s="612"/>
      <c r="F428" s="313" t="str">
        <f>CONCATENATE(F427,".1")</f>
        <v>2.3.6.1</v>
      </c>
      <c r="G428" s="621" t="str">
        <f t="shared" si="214"/>
        <v>2.3.6.1</v>
      </c>
      <c r="H428" s="622" t="s">
        <v>7077</v>
      </c>
      <c r="I428" s="310"/>
      <c r="J428" s="310"/>
      <c r="K428" s="347"/>
      <c r="L428" s="347"/>
      <c r="M428" s="347"/>
      <c r="N428" s="347"/>
      <c r="O428" s="347"/>
      <c r="P428" s="347"/>
      <c r="Q428" s="310">
        <f t="shared" ref="Q428:Q431" si="216">IF(SUM(K428:L428)=0,1,IF(L428&lt;&gt;0,SUM(K428:L428)/2,K428))*IF(SUM(M428:N428)=0,1,IF(N428&lt;&gt;0,SUM(M428:N428)/2,M428))*IF(SUM(O428:P428)=0,1,IF(P428&lt;&gt;0,SUM(O428:P428)/2,O428))</f>
        <v>1</v>
      </c>
      <c r="R428" s="310">
        <f t="shared" ref="R428:R431" si="217">ROUND(J428*Q428,2)</f>
        <v>0</v>
      </c>
      <c r="S428" s="620"/>
      <c r="T428" s="611"/>
    </row>
    <row r="429" spans="1:20">
      <c r="A429" s="600">
        <v>4</v>
      </c>
      <c r="B429" s="601" t="str">
        <f t="shared" si="202"/>
        <v>2.3.6.2</v>
      </c>
      <c r="C429" s="612"/>
      <c r="D429" s="612"/>
      <c r="E429" s="612"/>
      <c r="F429" s="313" t="str">
        <f>CONCATENATE(F427,".2")</f>
        <v>2.3.6.2</v>
      </c>
      <c r="G429" s="621" t="str">
        <f t="shared" ref="G429:G430" si="218">F429</f>
        <v>2.3.6.2</v>
      </c>
      <c r="H429" s="623" t="s">
        <v>7093</v>
      </c>
      <c r="I429" s="310"/>
      <c r="J429" s="310">
        <v>1</v>
      </c>
      <c r="K429" s="347">
        <v>34.299999999999997</v>
      </c>
      <c r="L429" s="347"/>
      <c r="M429" s="347"/>
      <c r="N429" s="347"/>
      <c r="O429" s="347"/>
      <c r="P429" s="347"/>
      <c r="Q429" s="310">
        <f t="shared" si="216"/>
        <v>34.299999999999997</v>
      </c>
      <c r="R429" s="310">
        <f t="shared" si="217"/>
        <v>34.299999999999997</v>
      </c>
      <c r="S429" s="620"/>
      <c r="T429" s="611"/>
    </row>
    <row r="430" spans="1:20" ht="30">
      <c r="A430" s="600">
        <v>4</v>
      </c>
      <c r="B430" s="601" t="str">
        <f t="shared" si="202"/>
        <v>2.3.6.3</v>
      </c>
      <c r="C430" s="612"/>
      <c r="D430" s="612"/>
      <c r="E430" s="612"/>
      <c r="F430" s="313" t="str">
        <f>CONCATENATE(F427,".3")</f>
        <v>2.3.6.3</v>
      </c>
      <c r="G430" s="621" t="str">
        <f t="shared" si="218"/>
        <v>2.3.6.3</v>
      </c>
      <c r="H430" s="623" t="s">
        <v>7094</v>
      </c>
      <c r="I430" s="310"/>
      <c r="J430" s="310">
        <v>1</v>
      </c>
      <c r="K430" s="347">
        <v>49.7</v>
      </c>
      <c r="L430" s="347"/>
      <c r="M430" s="347"/>
      <c r="N430" s="347"/>
      <c r="O430" s="347"/>
      <c r="P430" s="347"/>
      <c r="Q430" s="310">
        <f t="shared" si="216"/>
        <v>49.7</v>
      </c>
      <c r="R430" s="310">
        <f t="shared" si="217"/>
        <v>49.7</v>
      </c>
      <c r="S430" s="620"/>
      <c r="T430" s="611"/>
    </row>
    <row r="431" spans="1:20">
      <c r="A431" s="600">
        <v>4</v>
      </c>
      <c r="B431" s="601" t="str">
        <f t="shared" si="202"/>
        <v>2.3.6.4</v>
      </c>
      <c r="C431" s="612"/>
      <c r="D431" s="612"/>
      <c r="E431" s="612"/>
      <c r="F431" s="313" t="str">
        <f>CONCATENATE(F427,".4")</f>
        <v>2.3.6.4</v>
      </c>
      <c r="G431" s="621" t="str">
        <f>F431</f>
        <v>2.3.6.4</v>
      </c>
      <c r="H431" s="623" t="s">
        <v>7095</v>
      </c>
      <c r="I431" s="310"/>
      <c r="J431" s="310">
        <v>1</v>
      </c>
      <c r="K431" s="347">
        <v>18.100000000000001</v>
      </c>
      <c r="L431" s="347"/>
      <c r="M431" s="347"/>
      <c r="N431" s="347"/>
      <c r="O431" s="347"/>
      <c r="P431" s="347"/>
      <c r="Q431" s="310">
        <f t="shared" si="216"/>
        <v>18.100000000000001</v>
      </c>
      <c r="R431" s="310">
        <f t="shared" si="217"/>
        <v>18.100000000000001</v>
      </c>
      <c r="S431" s="620"/>
      <c r="T431" s="611"/>
    </row>
    <row r="432" spans="1:20" ht="60">
      <c r="A432" s="600">
        <v>3</v>
      </c>
      <c r="B432" s="601" t="str">
        <f t="shared" si="202"/>
        <v>2.3.7</v>
      </c>
      <c r="C432" s="84" t="s">
        <v>82</v>
      </c>
      <c r="D432" s="576">
        <v>92762</v>
      </c>
      <c r="E432" s="84" t="s">
        <v>88</v>
      </c>
      <c r="F432" s="509" t="s">
        <v>7164</v>
      </c>
      <c r="G432" s="619" t="str">
        <f>F432</f>
        <v>2.3.7</v>
      </c>
      <c r="H432" s="519" t="str">
        <f>IF(C432="GIDUR JP",VLOOKUP(D432,GIDUR!A:D,2,FALSE),IF(C432="DER PB",VLOOKUP('M.Cálc.Quant.'!D432,DER!A:D,2,FALSE),IF(C432="COMPOSIÇÃO",VLOOKUP(D432,Composição!B:J,2,FALSE),IF(E432="COMPOSIÇÃO",VLOOKUP(D432,'Sinapi_Comp-06.2023'!G:H,2,FALSE),VLOOKUP(D432,'Sinapi_Insum-06.2023'!A:B,2,FALSE)))))</f>
        <v>ARMAÇÃO DE PILAR OU VIGA DE ESTRUTURA CONVENCIONAL DE CONCRETO ARMADO UTILIZANDO AÇO CA-50 DE 10,0 MM - MONTAGEM. AF_06/2022</v>
      </c>
      <c r="I432" s="479"/>
      <c r="J432" s="479"/>
      <c r="K432" s="610"/>
      <c r="L432" s="610"/>
      <c r="M432" s="610"/>
      <c r="N432" s="610"/>
      <c r="O432" s="610"/>
      <c r="P432" s="610"/>
      <c r="Q432" s="620"/>
      <c r="R432" s="620"/>
      <c r="S432" s="620">
        <f>SUM(R433:R436)</f>
        <v>130.6</v>
      </c>
      <c r="T432" s="477" t="str">
        <f>IF(C432="GIDUR JP",VLOOKUP(D432,GIDUR!A:D,3,FALSE),IF(C432="DER PB",VLOOKUP('M.Cálc.Quant.'!D432,DER!A:D,3,FALSE),IF(C432="COMPOSIÇÃO",VLOOKUP(D432,Composição!B:J,6,FALSE),IF(E432="COMPOSIÇÃO",VLOOKUP(D432,'Sinapi_Comp-06.2023'!G:I,3,FALSE),VLOOKUP(D432,'Sinapi_Insum-06.2023'!A:C,3,FALSE)))))</f>
        <v>KG</v>
      </c>
    </row>
    <row r="433" spans="1:20">
      <c r="A433" s="600">
        <v>4</v>
      </c>
      <c r="B433" s="601" t="str">
        <f t="shared" ref="B433:B436" si="219">G433</f>
        <v>2.3.7.1</v>
      </c>
      <c r="C433" s="612"/>
      <c r="D433" s="612"/>
      <c r="E433" s="612"/>
      <c r="F433" s="313" t="str">
        <f>CONCATENATE(F432,".1")</f>
        <v>2.3.7.1</v>
      </c>
      <c r="G433" s="621" t="str">
        <f>F433</f>
        <v>2.3.7.1</v>
      </c>
      <c r="H433" s="622" t="s">
        <v>7077</v>
      </c>
      <c r="I433" s="310"/>
      <c r="J433" s="310"/>
      <c r="K433" s="347"/>
      <c r="L433" s="347"/>
      <c r="M433" s="347"/>
      <c r="N433" s="347"/>
      <c r="O433" s="347"/>
      <c r="P433" s="347"/>
      <c r="Q433" s="310">
        <f>IF(SUM(K433:L433)=0,1,IF(L433&lt;&gt;0,SUM(K433:L433)/2,K433))*IF(SUM(M433:N433)=0,1,IF(N433&lt;&gt;0,SUM(M433:N433)/2,M433))*IF(SUM(O433:P433)=0,1,IF(P433&lt;&gt;0,SUM(O433:P433)/2,O433))</f>
        <v>1</v>
      </c>
      <c r="R433" s="310">
        <f t="shared" ref="R433:R436" si="220">ROUND(J433*Q433,2)</f>
        <v>0</v>
      </c>
      <c r="S433" s="620"/>
      <c r="T433" s="611"/>
    </row>
    <row r="434" spans="1:20">
      <c r="A434" s="600">
        <v>4</v>
      </c>
      <c r="B434" s="601" t="str">
        <f t="shared" si="219"/>
        <v>2.3.7.2</v>
      </c>
      <c r="C434" s="612"/>
      <c r="D434" s="612"/>
      <c r="E434" s="612"/>
      <c r="F434" s="313" t="str">
        <f>CONCATENATE(F432,".2")</f>
        <v>2.3.7.2</v>
      </c>
      <c r="G434" s="621" t="str">
        <f t="shared" ref="G434:G435" si="221">F434</f>
        <v>2.3.7.2</v>
      </c>
      <c r="H434" s="623" t="s">
        <v>7093</v>
      </c>
      <c r="I434" s="310"/>
      <c r="J434" s="310">
        <v>1</v>
      </c>
      <c r="K434" s="347">
        <v>91.9</v>
      </c>
      <c r="L434" s="347"/>
      <c r="M434" s="347"/>
      <c r="N434" s="347"/>
      <c r="O434" s="347"/>
      <c r="P434" s="347"/>
      <c r="Q434" s="310">
        <f>IF(SUM(K434:L434)=0,1,IF(L434&lt;&gt;0,SUM(K434:L434)/2,K434))*IF(SUM(M434:N434)=0,1,IF(N434&lt;&gt;0,SUM(M434:N434)/2,M434))*IF(SUM(O434:P434)=0,1,IF(P434&lt;&gt;0,SUM(O434:P434)/2,O434))</f>
        <v>91.9</v>
      </c>
      <c r="R434" s="310">
        <f t="shared" si="220"/>
        <v>91.9</v>
      </c>
      <c r="S434" s="620"/>
      <c r="T434" s="611"/>
    </row>
    <row r="435" spans="1:20" ht="30">
      <c r="A435" s="600">
        <v>4</v>
      </c>
      <c r="B435" s="601" t="str">
        <f t="shared" si="219"/>
        <v>2.3.7.3</v>
      </c>
      <c r="C435" s="612"/>
      <c r="D435" s="612"/>
      <c r="E435" s="612"/>
      <c r="F435" s="313" t="str">
        <f>CONCATENATE(F432,".3")</f>
        <v>2.3.7.3</v>
      </c>
      <c r="G435" s="621" t="str">
        <f t="shared" si="221"/>
        <v>2.3.7.3</v>
      </c>
      <c r="H435" s="623" t="s">
        <v>7094</v>
      </c>
      <c r="I435" s="310"/>
      <c r="J435" s="310">
        <v>1</v>
      </c>
      <c r="K435" s="347">
        <v>32.700000000000003</v>
      </c>
      <c r="L435" s="347"/>
      <c r="M435" s="347"/>
      <c r="N435" s="347"/>
      <c r="O435" s="347"/>
      <c r="P435" s="347"/>
      <c r="Q435" s="310">
        <f>IF(SUM(K435:L435)=0,1,IF(L435&lt;&gt;0,SUM(K435:L435)/2,K435))*IF(SUM(M435:N435)=0,1,IF(N435&lt;&gt;0,SUM(M435:N435)/2,M435))*IF(SUM(O435:P435)=0,1,IF(P435&lt;&gt;0,SUM(O435:P435)/2,O435))</f>
        <v>32.700000000000003</v>
      </c>
      <c r="R435" s="310">
        <f t="shared" si="220"/>
        <v>32.700000000000003</v>
      </c>
      <c r="S435" s="620"/>
      <c r="T435" s="611"/>
    </row>
    <row r="436" spans="1:20">
      <c r="A436" s="600">
        <v>4</v>
      </c>
      <c r="B436" s="601" t="str">
        <f t="shared" si="219"/>
        <v>2.3.7.4</v>
      </c>
      <c r="C436" s="612"/>
      <c r="D436" s="612"/>
      <c r="E436" s="612"/>
      <c r="F436" s="313" t="str">
        <f>CONCATENATE(F432,".4")</f>
        <v>2.3.7.4</v>
      </c>
      <c r="G436" s="621" t="str">
        <f>F436</f>
        <v>2.3.7.4</v>
      </c>
      <c r="H436" s="623" t="s">
        <v>7095</v>
      </c>
      <c r="I436" s="310"/>
      <c r="J436" s="310">
        <v>1</v>
      </c>
      <c r="K436" s="347">
        <v>6</v>
      </c>
      <c r="L436" s="347"/>
      <c r="M436" s="347"/>
      <c r="N436" s="347"/>
      <c r="O436" s="347"/>
      <c r="P436" s="347"/>
      <c r="Q436" s="310">
        <f>IF(SUM(K436:L436)=0,1,IF(L436&lt;&gt;0,SUM(K436:L436)/2,K436))*IF(SUM(M436:N436)=0,1,IF(N436&lt;&gt;0,SUM(M436:N436)/2,M436))*IF(SUM(O436:P436)=0,1,IF(P436&lt;&gt;0,SUM(O436:P436)/2,O436))</f>
        <v>6</v>
      </c>
      <c r="R436" s="310">
        <f t="shared" si="220"/>
        <v>6</v>
      </c>
      <c r="S436" s="620"/>
      <c r="T436" s="611"/>
    </row>
    <row r="437" spans="1:20" ht="60">
      <c r="A437" s="600">
        <v>3</v>
      </c>
      <c r="B437" s="601" t="str">
        <f t="shared" si="202"/>
        <v>2.3.8</v>
      </c>
      <c r="C437" s="84" t="s">
        <v>82</v>
      </c>
      <c r="D437" s="576">
        <v>92763</v>
      </c>
      <c r="E437" s="84" t="s">
        <v>88</v>
      </c>
      <c r="F437" s="509" t="s">
        <v>7165</v>
      </c>
      <c r="G437" s="619" t="str">
        <f>F437</f>
        <v>2.3.8</v>
      </c>
      <c r="H437" s="519" t="str">
        <f>IF(C437="GIDUR JP",VLOOKUP(D437,GIDUR!A:D,2,FALSE),IF(C437="DER PB",VLOOKUP('M.Cálc.Quant.'!D437,DER!A:D,2,FALSE),IF(C437="COMPOSIÇÃO",VLOOKUP(D437,Composição!B:J,2,FALSE),IF(E437="COMPOSIÇÃO",VLOOKUP(D437,'Sinapi_Comp-06.2023'!G:H,2,FALSE),VLOOKUP(D437,'Sinapi_Insum-06.2023'!A:B,2,FALSE)))))</f>
        <v>ARMAÇÃO DE PILAR OU VIGA DE ESTRUTURA CONVENCIONAL DE CONCRETO ARMADO UTILIZANDO AÇO CA-50 DE 12,5 MM - MONTAGEM. AF_06/2022</v>
      </c>
      <c r="I437" s="479"/>
      <c r="J437" s="479"/>
      <c r="K437" s="610"/>
      <c r="L437" s="610"/>
      <c r="M437" s="610"/>
      <c r="N437" s="610"/>
      <c r="O437" s="610"/>
      <c r="P437" s="610"/>
      <c r="Q437" s="620"/>
      <c r="R437" s="620"/>
      <c r="S437" s="620">
        <f>SUM(R438:R439)</f>
        <v>26</v>
      </c>
      <c r="T437" s="477" t="str">
        <f>IF(C437="GIDUR JP",VLOOKUP(D437,GIDUR!A:D,3,FALSE),IF(C437="DER PB",VLOOKUP('M.Cálc.Quant.'!D437,DER!A:D,3,FALSE),IF(C437="COMPOSIÇÃO",VLOOKUP(D437,Composição!B:J,6,FALSE),IF(E437="COMPOSIÇÃO",VLOOKUP(D437,'Sinapi_Comp-06.2023'!G:I,3,FALSE),VLOOKUP(D437,'Sinapi_Insum-06.2023'!A:C,3,FALSE)))))</f>
        <v>KG</v>
      </c>
    </row>
    <row r="438" spans="1:20" ht="69.75" customHeight="1">
      <c r="A438" s="600">
        <v>4</v>
      </c>
      <c r="B438" s="601" t="str">
        <f t="shared" si="202"/>
        <v>2.3.8.1</v>
      </c>
      <c r="C438" s="612"/>
      <c r="D438" s="612"/>
      <c r="E438" s="612"/>
      <c r="F438" s="313" t="str">
        <f>CONCATENATE(F437,".1")</f>
        <v>2.3.8.1</v>
      </c>
      <c r="G438" s="621" t="str">
        <f>F438</f>
        <v>2.3.8.1</v>
      </c>
      <c r="H438" s="622" t="s">
        <v>7077</v>
      </c>
      <c r="I438" s="310"/>
      <c r="J438" s="310"/>
      <c r="K438" s="347"/>
      <c r="L438" s="347"/>
      <c r="M438" s="347"/>
      <c r="N438" s="347"/>
      <c r="O438" s="347"/>
      <c r="P438" s="347"/>
      <c r="Q438" s="310">
        <f t="shared" ref="Q438:Q439" si="222">IF(SUM(K438:L438)=0,1,IF(L438&lt;&gt;0,SUM(K438:L438)/2,K438))*IF(SUM(M438:N438)=0,1,IF(N438&lt;&gt;0,SUM(M438:N438)/2,M438))*IF(SUM(O438:P438)=0,1,IF(P438&lt;&gt;0,SUM(O438:P438)/2,O438))</f>
        <v>1</v>
      </c>
      <c r="R438" s="310">
        <f t="shared" ref="R438:R439" si="223">ROUND(J438*Q438,2)</f>
        <v>0</v>
      </c>
      <c r="S438" s="620"/>
      <c r="T438" s="611"/>
    </row>
    <row r="439" spans="1:20">
      <c r="A439" s="600">
        <v>4</v>
      </c>
      <c r="B439" s="601" t="str">
        <f t="shared" si="202"/>
        <v>2.3.8.2</v>
      </c>
      <c r="C439" s="612"/>
      <c r="D439" s="612"/>
      <c r="E439" s="612"/>
      <c r="F439" s="313" t="str">
        <f>CONCATENATE(F437,".2")</f>
        <v>2.3.8.2</v>
      </c>
      <c r="G439" s="621" t="str">
        <f t="shared" ref="G439" si="224">F439</f>
        <v>2.3.8.2</v>
      </c>
      <c r="H439" s="623" t="s">
        <v>7093</v>
      </c>
      <c r="I439" s="310"/>
      <c r="J439" s="310">
        <v>1</v>
      </c>
      <c r="K439" s="347">
        <v>26</v>
      </c>
      <c r="L439" s="347"/>
      <c r="M439" s="347"/>
      <c r="N439" s="347"/>
      <c r="O439" s="347"/>
      <c r="P439" s="347"/>
      <c r="Q439" s="310">
        <f t="shared" si="222"/>
        <v>26</v>
      </c>
      <c r="R439" s="310">
        <f t="shared" si="223"/>
        <v>26</v>
      </c>
      <c r="S439" s="620"/>
      <c r="T439" s="611"/>
    </row>
    <row r="440" spans="1:20" ht="105">
      <c r="A440" s="600">
        <v>3</v>
      </c>
      <c r="B440" s="601" t="str">
        <f t="shared" si="202"/>
        <v>2.3.9</v>
      </c>
      <c r="C440" s="84" t="s">
        <v>82</v>
      </c>
      <c r="D440" s="576">
        <v>103681</v>
      </c>
      <c r="E440" s="84" t="s">
        <v>88</v>
      </c>
      <c r="F440" s="509" t="s">
        <v>7166</v>
      </c>
      <c r="G440" s="619" t="str">
        <f>F440</f>
        <v>2.3.9</v>
      </c>
      <c r="H440" s="519" t="str">
        <f>IF(C440="GIDUR JP",VLOOKUP(D440,GIDUR!A:D,2,FALSE),IF(C440="DER PB",VLOOKUP('M.Cálc.Quant.'!D440,DER!A:D,2,FALSE),IF(C440="COMPOSIÇÃO",VLOOKUP(D440,Composição!B:J,2,FALSE),IF(E440="COMPOSIÇÃO",VLOOKUP(D440,'Sinapi_Comp-06.2023'!G:H,2,FALSE),VLOOKUP(D440,'Sinapi_Insum-06.2023'!A:B,2,FALSE)))))</f>
        <v>CONCRETAGEM DE VIGAS E LAJES, FCK=25 MPA, PARA LAJES MACIÇAS OU NERVURADAS COM GRUA DE CAÇAMBA DE 500 L EM EDIFICAÇÃO DE MULTIPAVIMENTOS ATÉ 16 ANDARES - LANÇAMENTO, ADENSAMENTO E ACABAMENTO. AF_02/2022</v>
      </c>
      <c r="I440" s="479"/>
      <c r="J440" s="479"/>
      <c r="K440" s="610"/>
      <c r="L440" s="610"/>
      <c r="M440" s="610"/>
      <c r="N440" s="610"/>
      <c r="O440" s="610"/>
      <c r="P440" s="610"/>
      <c r="Q440" s="620"/>
      <c r="R440" s="620"/>
      <c r="S440" s="620">
        <f>SUM(R441:R444)</f>
        <v>4.5</v>
      </c>
      <c r="T440" s="477" t="str">
        <f>IF(C440="GIDUR JP",VLOOKUP(D440,GIDUR!A:D,3,FALSE),IF(C440="DER PB",VLOOKUP('M.Cálc.Quant.'!D440,DER!A:D,3,FALSE),IF(C440="COMPOSIÇÃO",VLOOKUP(D440,Composição!B:J,6,FALSE),IF(E440="COMPOSIÇÃO",VLOOKUP(D440,'Sinapi_Comp-06.2023'!G:I,3,FALSE),VLOOKUP(D440,'Sinapi_Insum-06.2023'!A:C,3,FALSE)))))</f>
        <v>M3</v>
      </c>
    </row>
    <row r="441" spans="1:20">
      <c r="A441" s="600">
        <v>4</v>
      </c>
      <c r="B441" s="601" t="str">
        <f t="shared" ref="B441:B444" si="225">G441</f>
        <v>2.3.9.1</v>
      </c>
      <c r="C441" s="612"/>
      <c r="D441" s="612"/>
      <c r="E441" s="612"/>
      <c r="F441" s="313" t="str">
        <f>CONCATENATE(F440,".1")</f>
        <v>2.3.9.1</v>
      </c>
      <c r="G441" s="621" t="str">
        <f>F441</f>
        <v>2.3.9.1</v>
      </c>
      <c r="H441" s="622" t="s">
        <v>7077</v>
      </c>
      <c r="I441" s="310"/>
      <c r="J441" s="310"/>
      <c r="K441" s="347"/>
      <c r="L441" s="347"/>
      <c r="M441" s="347"/>
      <c r="N441" s="347"/>
      <c r="O441" s="347"/>
      <c r="P441" s="347"/>
      <c r="Q441" s="310">
        <f t="shared" ref="Q441:Q444" si="226">IF(SUM(K441:L441)=0,1,IF(L441&lt;&gt;0,SUM(K441:L441)/2,K441))*IF(SUM(M441:N441)=0,1,IF(N441&lt;&gt;0,SUM(M441:N441)/2,M441))*IF(SUM(O441:P441)=0,1,IF(P441&lt;&gt;0,SUM(O441:P441)/2,O441))</f>
        <v>1</v>
      </c>
      <c r="R441" s="310">
        <f t="shared" ref="R441:R444" si="227">ROUND(J441*Q441,2)</f>
        <v>0</v>
      </c>
      <c r="S441" s="620"/>
      <c r="T441" s="611"/>
    </row>
    <row r="442" spans="1:20">
      <c r="A442" s="600">
        <v>4</v>
      </c>
      <c r="B442" s="601" t="str">
        <f t="shared" si="225"/>
        <v>2.3.9.2</v>
      </c>
      <c r="C442" s="612"/>
      <c r="D442" s="612"/>
      <c r="E442" s="612"/>
      <c r="F442" s="313" t="str">
        <f>CONCATENATE(F440,".2")</f>
        <v>2.3.9.2</v>
      </c>
      <c r="G442" s="621" t="str">
        <f t="shared" ref="G442:G443" si="228">F442</f>
        <v>2.3.9.2</v>
      </c>
      <c r="H442" s="623" t="s">
        <v>7093</v>
      </c>
      <c r="I442" s="310"/>
      <c r="J442" s="310">
        <v>1</v>
      </c>
      <c r="K442" s="347">
        <v>2.5299999999999998</v>
      </c>
      <c r="L442" s="347"/>
      <c r="M442" s="347"/>
      <c r="N442" s="347"/>
      <c r="O442" s="347"/>
      <c r="P442" s="347"/>
      <c r="Q442" s="310">
        <f t="shared" si="226"/>
        <v>2.5299999999999998</v>
      </c>
      <c r="R442" s="310">
        <f t="shared" si="227"/>
        <v>2.5299999999999998</v>
      </c>
      <c r="S442" s="620"/>
      <c r="T442" s="611"/>
    </row>
    <row r="443" spans="1:20" ht="30">
      <c r="A443" s="600">
        <v>4</v>
      </c>
      <c r="B443" s="601" t="str">
        <f t="shared" si="225"/>
        <v>2.3.9.3</v>
      </c>
      <c r="C443" s="612"/>
      <c r="D443" s="612"/>
      <c r="E443" s="612"/>
      <c r="F443" s="313" t="str">
        <f>CONCATENATE(F440,".3")</f>
        <v>2.3.9.3</v>
      </c>
      <c r="G443" s="621" t="str">
        <f t="shared" si="228"/>
        <v>2.3.9.3</v>
      </c>
      <c r="H443" s="623" t="s">
        <v>7094</v>
      </c>
      <c r="I443" s="310"/>
      <c r="J443" s="310">
        <v>1</v>
      </c>
      <c r="K443" s="347">
        <v>1.53</v>
      </c>
      <c r="L443" s="347"/>
      <c r="M443" s="347"/>
      <c r="N443" s="347"/>
      <c r="O443" s="347"/>
      <c r="P443" s="347"/>
      <c r="Q443" s="310">
        <f t="shared" si="226"/>
        <v>1.53</v>
      </c>
      <c r="R443" s="310">
        <f t="shared" si="227"/>
        <v>1.53</v>
      </c>
      <c r="S443" s="620"/>
      <c r="T443" s="611"/>
    </row>
    <row r="444" spans="1:20">
      <c r="A444" s="600">
        <v>4</v>
      </c>
      <c r="B444" s="601" t="str">
        <f t="shared" si="225"/>
        <v>2.3.9.4</v>
      </c>
      <c r="C444" s="612"/>
      <c r="D444" s="612"/>
      <c r="E444" s="612"/>
      <c r="F444" s="313" t="str">
        <f>CONCATENATE(F440,".4")</f>
        <v>2.3.9.4</v>
      </c>
      <c r="G444" s="621" t="str">
        <f>F444</f>
        <v>2.3.9.4</v>
      </c>
      <c r="H444" s="623" t="s">
        <v>7095</v>
      </c>
      <c r="I444" s="310"/>
      <c r="J444" s="310">
        <v>1</v>
      </c>
      <c r="K444" s="347">
        <v>0.44</v>
      </c>
      <c r="L444" s="347"/>
      <c r="M444" s="347"/>
      <c r="N444" s="347"/>
      <c r="O444" s="347"/>
      <c r="P444" s="347"/>
      <c r="Q444" s="310">
        <f t="shared" si="226"/>
        <v>0.44</v>
      </c>
      <c r="R444" s="310">
        <f t="shared" si="227"/>
        <v>0.44</v>
      </c>
      <c r="S444" s="620"/>
      <c r="T444" s="611"/>
    </row>
    <row r="445" spans="1:20">
      <c r="A445" s="600">
        <v>2</v>
      </c>
      <c r="B445" s="601" t="str">
        <f t="shared" si="202"/>
        <v>2.4</v>
      </c>
      <c r="C445" s="612"/>
      <c r="D445" s="612"/>
      <c r="E445" s="612"/>
      <c r="F445" s="613" t="s">
        <v>7049</v>
      </c>
      <c r="G445" s="614" t="str">
        <f>F445</f>
        <v>2.4</v>
      </c>
      <c r="H445" s="615" t="s">
        <v>7096</v>
      </c>
      <c r="I445" s="67"/>
      <c r="J445" s="67"/>
      <c r="K445" s="616"/>
      <c r="L445" s="616"/>
      <c r="M445" s="617"/>
      <c r="N445" s="617"/>
      <c r="O445" s="617"/>
      <c r="P445" s="617"/>
      <c r="Q445" s="66"/>
      <c r="R445" s="66"/>
      <c r="S445" s="66"/>
      <c r="T445" s="618"/>
    </row>
    <row r="446" spans="1:20" ht="75">
      <c r="A446" s="600">
        <v>3</v>
      </c>
      <c r="B446" s="601" t="str">
        <f t="shared" si="202"/>
        <v>2.4.1</v>
      </c>
      <c r="C446" s="84" t="s">
        <v>82</v>
      </c>
      <c r="D446" s="602">
        <v>103322</v>
      </c>
      <c r="E446" s="602" t="s">
        <v>88</v>
      </c>
      <c r="F446" s="509" t="s">
        <v>7050</v>
      </c>
      <c r="G446" s="619" t="str">
        <f>F446</f>
        <v>2.4.1</v>
      </c>
      <c r="H446" s="519" t="str">
        <f>IF(C446="GIDUR JP",VLOOKUP(D446,GIDUR!A:D,2,FALSE),IF(C446="DER PB",VLOOKUP('M.Cálc.Quant.'!D446,DER!A:D,2,FALSE),IF(C446="COMPOSIÇÃO",VLOOKUP(D446,Composição!B:J,2,FALSE),IF(E446="COMPOSIÇÃO",VLOOKUP(D446,'Sinapi_Comp-06.2023'!G:H,2,FALSE),VLOOKUP(D446,'Sinapi_Insum-06.2023'!A:B,2,FALSE)))))</f>
        <v>ALVENARIA DE VEDAÇÃO DE BLOCOS CERÂMICOS FURADOS NA VERTICAL DE 9X19X39 CM (ESPESSURA 9 CM) E ARGAMASSA DE ASSENTAMENTO COM PREPARO EM BETONEIRA. AF_12/2021</v>
      </c>
      <c r="I446" s="479"/>
      <c r="J446" s="479"/>
      <c r="K446" s="610"/>
      <c r="L446" s="610"/>
      <c r="M446" s="610"/>
      <c r="N446" s="610"/>
      <c r="O446" s="610"/>
      <c r="P446" s="610"/>
      <c r="Q446" s="620"/>
      <c r="R446" s="620"/>
      <c r="S446" s="620">
        <f>SUM(R447:R464)</f>
        <v>135.18</v>
      </c>
      <c r="T446" s="477" t="str">
        <f>IF(C446="GIDUR JP",VLOOKUP(D446,GIDUR!A:D,3,FALSE),IF(C446="DER PB",VLOOKUP('M.Cálc.Quant.'!D446,DER!A:D,3,FALSE),IF(C446="COMPOSIÇÃO",VLOOKUP(D446,Composição!B:J,6,FALSE),IF(E446="COMPOSIÇÃO",VLOOKUP(D446,'Sinapi_Comp-06.2023'!G:I,3,FALSE),VLOOKUP(D446,'Sinapi_Insum-06.2023'!A:C,3,FALSE)))))</f>
        <v>M2</v>
      </c>
    </row>
    <row r="447" spans="1:20">
      <c r="A447" s="600">
        <v>4</v>
      </c>
      <c r="B447" s="601" t="str">
        <f t="shared" si="202"/>
        <v>2.4.1.1</v>
      </c>
      <c r="C447" s="612"/>
      <c r="D447" s="612"/>
      <c r="E447" s="612"/>
      <c r="F447" s="313" t="str">
        <f>CONCATENATE(F446,".1")</f>
        <v>2.4.1.1</v>
      </c>
      <c r="G447" s="621" t="str">
        <f>F447</f>
        <v>2.4.1.1</v>
      </c>
      <c r="H447" s="622" t="s">
        <v>7097</v>
      </c>
      <c r="I447" s="310"/>
      <c r="J447" s="310"/>
      <c r="K447" s="347"/>
      <c r="L447" s="347"/>
      <c r="M447" s="347"/>
      <c r="N447" s="347"/>
      <c r="O447" s="347"/>
      <c r="P447" s="347"/>
      <c r="Q447" s="310">
        <f t="shared" ref="Q447:Q464" si="229">IF(SUM(K447:L447)=0,1,IF(L447&lt;&gt;0,SUM(K447:L447)/2,K447))*IF(SUM(M447:N447)=0,1,IF(N447&lt;&gt;0,SUM(M447:N447)/2,M447))*IF(SUM(O447:P447)=0,1,IF(P447&lt;&gt;0,SUM(O447:P447)/2,O447))</f>
        <v>1</v>
      </c>
      <c r="R447" s="310">
        <f t="shared" ref="R447:R464" si="230">ROUND(J447*Q447,2)</f>
        <v>0</v>
      </c>
      <c r="S447" s="620"/>
      <c r="T447" s="611"/>
    </row>
    <row r="448" spans="1:20">
      <c r="A448" s="600">
        <v>4</v>
      </c>
      <c r="B448" s="601" t="str">
        <f t="shared" si="202"/>
        <v>2.4.1.2</v>
      </c>
      <c r="C448" s="612"/>
      <c r="D448" s="612"/>
      <c r="E448" s="612"/>
      <c r="F448" s="313" t="str">
        <f>CONCATENATE(F446,".2")</f>
        <v>2.4.1.2</v>
      </c>
      <c r="G448" s="621" t="str">
        <f t="shared" ref="G448:G464" si="231">F448</f>
        <v>2.4.1.2</v>
      </c>
      <c r="H448" s="623" t="s">
        <v>7098</v>
      </c>
      <c r="I448" s="310"/>
      <c r="J448" s="310">
        <v>1</v>
      </c>
      <c r="K448" s="347">
        <v>9.75</v>
      </c>
      <c r="L448" s="347"/>
      <c r="M448" s="347">
        <f>2.9-0.3</f>
        <v>2.6</v>
      </c>
      <c r="N448" s="347"/>
      <c r="O448" s="347"/>
      <c r="P448" s="347"/>
      <c r="Q448" s="310">
        <f t="shared" si="229"/>
        <v>25.35</v>
      </c>
      <c r="R448" s="310">
        <f t="shared" si="230"/>
        <v>25.35</v>
      </c>
      <c r="S448" s="620"/>
      <c r="T448" s="611"/>
    </row>
    <row r="449" spans="1:20">
      <c r="A449" s="600">
        <v>4</v>
      </c>
      <c r="B449" s="601" t="str">
        <f t="shared" si="202"/>
        <v>2.4.1.3</v>
      </c>
      <c r="C449" s="612"/>
      <c r="D449" s="612"/>
      <c r="E449" s="612"/>
      <c r="F449" s="313" t="str">
        <f>CONCATENATE(F446,".3")</f>
        <v>2.4.1.3</v>
      </c>
      <c r="G449" s="621" t="str">
        <f t="shared" si="231"/>
        <v>2.4.1.3</v>
      </c>
      <c r="H449" s="623" t="s">
        <v>7099</v>
      </c>
      <c r="I449" s="310" t="s">
        <v>4107</v>
      </c>
      <c r="J449" s="310">
        <v>-1</v>
      </c>
      <c r="K449" s="347">
        <v>0.8</v>
      </c>
      <c r="L449" s="347"/>
      <c r="M449" s="347">
        <v>2.1</v>
      </c>
      <c r="N449" s="347"/>
      <c r="O449" s="347"/>
      <c r="P449" s="347"/>
      <c r="Q449" s="310">
        <f t="shared" si="229"/>
        <v>1.68</v>
      </c>
      <c r="R449" s="310">
        <f t="shared" si="230"/>
        <v>-1.68</v>
      </c>
      <c r="S449" s="620"/>
      <c r="T449" s="611"/>
    </row>
    <row r="450" spans="1:20">
      <c r="A450" s="600">
        <v>4</v>
      </c>
      <c r="B450" s="601" t="str">
        <f t="shared" si="202"/>
        <v>2.4.1.4</v>
      </c>
      <c r="C450" s="612"/>
      <c r="D450" s="612"/>
      <c r="E450" s="612"/>
      <c r="F450" s="313" t="str">
        <f>CONCATENATE(F446,".4")</f>
        <v>2.4.1.4</v>
      </c>
      <c r="G450" s="621" t="str">
        <f t="shared" si="231"/>
        <v>2.4.1.4</v>
      </c>
      <c r="H450" s="623" t="s">
        <v>7100</v>
      </c>
      <c r="I450" s="310" t="s">
        <v>7101</v>
      </c>
      <c r="J450" s="310">
        <v>-1</v>
      </c>
      <c r="K450" s="347">
        <v>0.3</v>
      </c>
      <c r="L450" s="347"/>
      <c r="M450" s="347">
        <v>1</v>
      </c>
      <c r="N450" s="347"/>
      <c r="O450" s="347"/>
      <c r="P450" s="347"/>
      <c r="Q450" s="310">
        <f t="shared" si="229"/>
        <v>0.3</v>
      </c>
      <c r="R450" s="310">
        <f t="shared" si="230"/>
        <v>-0.3</v>
      </c>
      <c r="S450" s="620"/>
      <c r="T450" s="611"/>
    </row>
    <row r="451" spans="1:20">
      <c r="A451" s="600">
        <v>4</v>
      </c>
      <c r="B451" s="601" t="str">
        <f t="shared" si="202"/>
        <v>2.4.1.5</v>
      </c>
      <c r="C451" s="612"/>
      <c r="D451" s="612"/>
      <c r="E451" s="612"/>
      <c r="F451" s="313" t="str">
        <f>CONCATENATE(F446,".5")</f>
        <v>2.4.1.5</v>
      </c>
      <c r="G451" s="621" t="str">
        <f t="shared" si="231"/>
        <v>2.4.1.5</v>
      </c>
      <c r="H451" s="623" t="s">
        <v>7102</v>
      </c>
      <c r="I451" s="310"/>
      <c r="J451" s="310">
        <v>1</v>
      </c>
      <c r="K451" s="347">
        <f>3.38*2+3.5+3.15+2*1.5</f>
        <v>16.41</v>
      </c>
      <c r="L451" s="347"/>
      <c r="M451" s="347">
        <v>2.6</v>
      </c>
      <c r="N451" s="347"/>
      <c r="O451" s="347"/>
      <c r="P451" s="347"/>
      <c r="Q451" s="310">
        <f t="shared" si="229"/>
        <v>42.665999999999997</v>
      </c>
      <c r="R451" s="310">
        <f t="shared" si="230"/>
        <v>42.67</v>
      </c>
      <c r="S451" s="620"/>
      <c r="T451" s="611"/>
    </row>
    <row r="452" spans="1:20">
      <c r="A452" s="600">
        <v>4</v>
      </c>
      <c r="B452" s="601" t="str">
        <f t="shared" si="202"/>
        <v>2.4.1.6</v>
      </c>
      <c r="C452" s="612"/>
      <c r="D452" s="612"/>
      <c r="E452" s="612"/>
      <c r="F452" s="313" t="str">
        <f>CONCATENATE(F446,".6")</f>
        <v>2.4.1.6</v>
      </c>
      <c r="G452" s="621" t="str">
        <f t="shared" si="231"/>
        <v>2.4.1.6</v>
      </c>
      <c r="H452" s="623" t="s">
        <v>7099</v>
      </c>
      <c r="I452" s="310" t="s">
        <v>4107</v>
      </c>
      <c r="J452" s="310">
        <v>-4</v>
      </c>
      <c r="K452" s="347">
        <v>0.8</v>
      </c>
      <c r="L452" s="347"/>
      <c r="M452" s="347">
        <v>2.1</v>
      </c>
      <c r="N452" s="347"/>
      <c r="O452" s="347"/>
      <c r="P452" s="347"/>
      <c r="Q452" s="310">
        <f t="shared" si="229"/>
        <v>1.68</v>
      </c>
      <c r="R452" s="310">
        <f t="shared" si="230"/>
        <v>-6.72</v>
      </c>
      <c r="S452" s="620"/>
      <c r="T452" s="611"/>
    </row>
    <row r="453" spans="1:20">
      <c r="A453" s="600">
        <v>4</v>
      </c>
      <c r="B453" s="601" t="str">
        <f t="shared" si="202"/>
        <v>2.4.1.7</v>
      </c>
      <c r="C453" s="612"/>
      <c r="D453" s="612"/>
      <c r="E453" s="612"/>
      <c r="F453" s="313" t="str">
        <f>CONCATENATE(F446,".7")</f>
        <v>2.4.1.7</v>
      </c>
      <c r="G453" s="621" t="str">
        <f t="shared" si="231"/>
        <v>2.4.1.7</v>
      </c>
      <c r="H453" s="623" t="s">
        <v>7100</v>
      </c>
      <c r="I453" s="310" t="s">
        <v>7101</v>
      </c>
      <c r="J453" s="310">
        <v>-1</v>
      </c>
      <c r="K453" s="347">
        <v>0.3</v>
      </c>
      <c r="L453" s="347"/>
      <c r="M453" s="347">
        <v>1</v>
      </c>
      <c r="N453" s="347"/>
      <c r="O453" s="347"/>
      <c r="P453" s="347"/>
      <c r="Q453" s="310">
        <f t="shared" si="229"/>
        <v>0.3</v>
      </c>
      <c r="R453" s="310">
        <f t="shared" si="230"/>
        <v>-0.3</v>
      </c>
      <c r="S453" s="620"/>
      <c r="T453" s="611"/>
    </row>
    <row r="454" spans="1:20">
      <c r="A454" s="600">
        <v>4</v>
      </c>
      <c r="B454" s="601" t="str">
        <f t="shared" si="202"/>
        <v>2.4.1.8</v>
      </c>
      <c r="C454" s="612"/>
      <c r="D454" s="612"/>
      <c r="E454" s="612"/>
      <c r="F454" s="313" t="str">
        <f>CONCATENATE(F446,".8")</f>
        <v>2.4.1.8</v>
      </c>
      <c r="G454" s="621" t="str">
        <f t="shared" si="231"/>
        <v>2.4.1.8</v>
      </c>
      <c r="H454" s="623" t="s">
        <v>7103</v>
      </c>
      <c r="I454" s="310"/>
      <c r="J454" s="310">
        <v>1</v>
      </c>
      <c r="K454" s="347">
        <f>3.38*2+3.5+2*1.5</f>
        <v>13.26</v>
      </c>
      <c r="L454" s="347"/>
      <c r="M454" s="347">
        <v>2.6</v>
      </c>
      <c r="N454" s="347"/>
      <c r="O454" s="347"/>
      <c r="P454" s="347"/>
      <c r="Q454" s="310">
        <f t="shared" si="229"/>
        <v>34.475999999999999</v>
      </c>
      <c r="R454" s="310">
        <f t="shared" si="230"/>
        <v>34.479999999999997</v>
      </c>
      <c r="S454" s="620"/>
      <c r="T454" s="611"/>
    </row>
    <row r="455" spans="1:20">
      <c r="A455" s="600">
        <v>4</v>
      </c>
      <c r="B455" s="601" t="str">
        <f t="shared" si="202"/>
        <v>2.4.1.9</v>
      </c>
      <c r="C455" s="612"/>
      <c r="D455" s="612"/>
      <c r="E455" s="612"/>
      <c r="F455" s="313" t="str">
        <f>CONCATENATE(F446,".9")</f>
        <v>2.4.1.9</v>
      </c>
      <c r="G455" s="621" t="str">
        <f t="shared" si="231"/>
        <v>2.4.1.9</v>
      </c>
      <c r="H455" s="623" t="s">
        <v>7099</v>
      </c>
      <c r="I455" s="310" t="s">
        <v>4107</v>
      </c>
      <c r="J455" s="310">
        <v>-4</v>
      </c>
      <c r="K455" s="347">
        <v>0.8</v>
      </c>
      <c r="L455" s="347"/>
      <c r="M455" s="347">
        <v>2.1</v>
      </c>
      <c r="N455" s="347"/>
      <c r="O455" s="347"/>
      <c r="P455" s="347"/>
      <c r="Q455" s="310">
        <f t="shared" si="229"/>
        <v>1.68</v>
      </c>
      <c r="R455" s="310">
        <f t="shared" si="230"/>
        <v>-6.72</v>
      </c>
      <c r="S455" s="620"/>
      <c r="T455" s="611"/>
    </row>
    <row r="456" spans="1:20">
      <c r="A456" s="600">
        <v>4</v>
      </c>
      <c r="B456" s="601" t="str">
        <f t="shared" si="202"/>
        <v>2.4.1.10</v>
      </c>
      <c r="C456" s="612"/>
      <c r="D456" s="612"/>
      <c r="E456" s="612"/>
      <c r="F456" s="313" t="str">
        <f>CONCATENATE(F446,".10")</f>
        <v>2.4.1.10</v>
      </c>
      <c r="G456" s="621" t="str">
        <f t="shared" si="231"/>
        <v>2.4.1.10</v>
      </c>
      <c r="H456" s="623" t="s">
        <v>7100</v>
      </c>
      <c r="I456" s="310" t="s">
        <v>7101</v>
      </c>
      <c r="J456" s="310">
        <v>-1</v>
      </c>
      <c r="K456" s="347">
        <v>0.3</v>
      </c>
      <c r="L456" s="347"/>
      <c r="M456" s="347">
        <v>1</v>
      </c>
      <c r="N456" s="347"/>
      <c r="O456" s="347"/>
      <c r="P456" s="347"/>
      <c r="Q456" s="310">
        <f t="shared" si="229"/>
        <v>0.3</v>
      </c>
      <c r="R456" s="310">
        <f t="shared" si="230"/>
        <v>-0.3</v>
      </c>
      <c r="S456" s="620"/>
      <c r="T456" s="611"/>
    </row>
    <row r="457" spans="1:20">
      <c r="A457" s="600">
        <v>4</v>
      </c>
      <c r="B457" s="601" t="str">
        <f t="shared" si="202"/>
        <v>2.4.1.11</v>
      </c>
      <c r="C457" s="612"/>
      <c r="D457" s="612"/>
      <c r="E457" s="612"/>
      <c r="F457" s="313" t="str">
        <f>CONCATENATE(F446,".11")</f>
        <v>2.4.1.11</v>
      </c>
      <c r="G457" s="621" t="str">
        <f t="shared" si="231"/>
        <v>2.4.1.11</v>
      </c>
      <c r="H457" s="623" t="s">
        <v>7104</v>
      </c>
      <c r="I457" s="310"/>
      <c r="J457" s="310">
        <v>1</v>
      </c>
      <c r="K457" s="347">
        <f>6.95+1.8</f>
        <v>8.75</v>
      </c>
      <c r="L457" s="347"/>
      <c r="M457" s="347">
        <v>2.9</v>
      </c>
      <c r="N457" s="347"/>
      <c r="O457" s="347"/>
      <c r="P457" s="347"/>
      <c r="Q457" s="310">
        <f t="shared" si="229"/>
        <v>25.375</v>
      </c>
      <c r="R457" s="310">
        <f t="shared" si="230"/>
        <v>25.38</v>
      </c>
      <c r="S457" s="620"/>
      <c r="T457" s="611"/>
    </row>
    <row r="458" spans="1:20">
      <c r="A458" s="600">
        <v>4</v>
      </c>
      <c r="B458" s="601" t="str">
        <f t="shared" si="202"/>
        <v>2.4.1.12</v>
      </c>
      <c r="C458" s="612"/>
      <c r="D458" s="612"/>
      <c r="E458" s="612"/>
      <c r="F458" s="313" t="str">
        <f>CONCATENATE(F446,".12")</f>
        <v>2.4.1.12</v>
      </c>
      <c r="G458" s="621" t="str">
        <f t="shared" si="231"/>
        <v>2.4.1.12</v>
      </c>
      <c r="H458" s="623" t="s">
        <v>7099</v>
      </c>
      <c r="I458" s="310" t="s">
        <v>4108</v>
      </c>
      <c r="J458" s="310">
        <v>-2</v>
      </c>
      <c r="K458" s="347">
        <v>0.9</v>
      </c>
      <c r="L458" s="347"/>
      <c r="M458" s="347">
        <v>2.1</v>
      </c>
      <c r="N458" s="347"/>
      <c r="O458" s="347"/>
      <c r="P458" s="347"/>
      <c r="Q458" s="310">
        <f t="shared" si="229"/>
        <v>1.89</v>
      </c>
      <c r="R458" s="310">
        <f t="shared" si="230"/>
        <v>-3.78</v>
      </c>
      <c r="S458" s="620"/>
      <c r="T458" s="611"/>
    </row>
    <row r="459" spans="1:20">
      <c r="A459" s="600">
        <v>4</v>
      </c>
      <c r="B459" s="601" t="str">
        <f t="shared" si="202"/>
        <v>2.4.1.13</v>
      </c>
      <c r="C459" s="612"/>
      <c r="D459" s="612"/>
      <c r="E459" s="612"/>
      <c r="F459" s="313" t="str">
        <f>CONCATENATE(F446,".13")</f>
        <v>2.4.1.13</v>
      </c>
      <c r="G459" s="621" t="str">
        <f t="shared" si="231"/>
        <v>2.4.1.13</v>
      </c>
      <c r="H459" s="623" t="s">
        <v>7100</v>
      </c>
      <c r="I459" s="310" t="s">
        <v>7101</v>
      </c>
      <c r="J459" s="310">
        <v>-2</v>
      </c>
      <c r="K459" s="347">
        <v>0.3</v>
      </c>
      <c r="L459" s="347"/>
      <c r="M459" s="347">
        <v>1</v>
      </c>
      <c r="N459" s="347"/>
      <c r="O459" s="347"/>
      <c r="P459" s="347"/>
      <c r="Q459" s="310">
        <f t="shared" si="229"/>
        <v>0.3</v>
      </c>
      <c r="R459" s="310">
        <f t="shared" si="230"/>
        <v>-0.6</v>
      </c>
      <c r="S459" s="620"/>
      <c r="T459" s="611"/>
    </row>
    <row r="460" spans="1:20" ht="30">
      <c r="A460" s="600">
        <v>4</v>
      </c>
      <c r="B460" s="601" t="str">
        <f t="shared" si="202"/>
        <v>2.4.1.14</v>
      </c>
      <c r="C460" s="612"/>
      <c r="D460" s="612"/>
      <c r="E460" s="612"/>
      <c r="F460" s="313" t="str">
        <f>CONCATENATE(F446,".14")</f>
        <v>2.4.1.14</v>
      </c>
      <c r="G460" s="621" t="str">
        <f t="shared" si="231"/>
        <v>2.4.1.14</v>
      </c>
      <c r="H460" s="622" t="s">
        <v>7105</v>
      </c>
      <c r="I460" s="310"/>
      <c r="J460" s="310"/>
      <c r="K460" s="347"/>
      <c r="L460" s="347"/>
      <c r="M460" s="347"/>
      <c r="N460" s="347"/>
      <c r="O460" s="347"/>
      <c r="P460" s="347"/>
      <c r="Q460" s="310">
        <f t="shared" si="229"/>
        <v>1</v>
      </c>
      <c r="R460" s="310">
        <f t="shared" si="230"/>
        <v>0</v>
      </c>
      <c r="S460" s="620"/>
      <c r="T460" s="611"/>
    </row>
    <row r="461" spans="1:20">
      <c r="A461" s="600">
        <v>4</v>
      </c>
      <c r="B461" s="601" t="str">
        <f t="shared" si="202"/>
        <v>2.4.1.15</v>
      </c>
      <c r="C461" s="612"/>
      <c r="D461" s="612"/>
      <c r="E461" s="612"/>
      <c r="F461" s="313" t="str">
        <f>CONCATENATE(F446,".15")</f>
        <v>2.4.1.15</v>
      </c>
      <c r="G461" s="621" t="str">
        <f t="shared" si="231"/>
        <v>2.4.1.15</v>
      </c>
      <c r="H461" s="623" t="s">
        <v>7104</v>
      </c>
      <c r="I461" s="310"/>
      <c r="J461" s="310">
        <v>1</v>
      </c>
      <c r="K461" s="347">
        <v>8.75</v>
      </c>
      <c r="L461" s="347"/>
      <c r="M461" s="347">
        <v>0.7</v>
      </c>
      <c r="N461" s="347"/>
      <c r="O461" s="347"/>
      <c r="P461" s="347"/>
      <c r="Q461" s="310">
        <f t="shared" si="229"/>
        <v>6.125</v>
      </c>
      <c r="R461" s="310">
        <f t="shared" si="230"/>
        <v>6.13</v>
      </c>
      <c r="S461" s="620"/>
      <c r="T461" s="611"/>
    </row>
    <row r="462" spans="1:20">
      <c r="A462" s="600">
        <v>4</v>
      </c>
      <c r="B462" s="601" t="str">
        <f t="shared" si="202"/>
        <v>2.4.1.16</v>
      </c>
      <c r="C462" s="612"/>
      <c r="D462" s="612"/>
      <c r="E462" s="612"/>
      <c r="F462" s="313" t="str">
        <f>CONCATENATE(F446,".16")</f>
        <v>2.4.1.16</v>
      </c>
      <c r="G462" s="621" t="str">
        <f t="shared" si="231"/>
        <v>2.4.1.16</v>
      </c>
      <c r="H462" s="623" t="s">
        <v>7106</v>
      </c>
      <c r="I462" s="310"/>
      <c r="J462" s="310">
        <v>1</v>
      </c>
      <c r="K462" s="347">
        <v>21.05</v>
      </c>
      <c r="L462" s="347"/>
      <c r="M462" s="347">
        <v>0.8</v>
      </c>
      <c r="N462" s="347"/>
      <c r="O462" s="347"/>
      <c r="P462" s="347"/>
      <c r="Q462" s="310">
        <f t="shared" si="229"/>
        <v>16.84</v>
      </c>
      <c r="R462" s="310">
        <f t="shared" si="230"/>
        <v>16.84</v>
      </c>
      <c r="S462" s="620"/>
      <c r="T462" s="611"/>
    </row>
    <row r="463" spans="1:20">
      <c r="A463" s="600">
        <v>4</v>
      </c>
      <c r="B463" s="601" t="str">
        <f t="shared" si="202"/>
        <v>2.4.1.17</v>
      </c>
      <c r="C463" s="612"/>
      <c r="D463" s="612"/>
      <c r="E463" s="612"/>
      <c r="F463" s="313" t="str">
        <f>CONCATENATE(F446,".17")</f>
        <v>2.4.1.17</v>
      </c>
      <c r="G463" s="621" t="str">
        <f t="shared" si="231"/>
        <v>2.4.1.17</v>
      </c>
      <c r="H463" s="622" t="s">
        <v>7107</v>
      </c>
      <c r="I463" s="310"/>
      <c r="J463" s="310"/>
      <c r="K463" s="347"/>
      <c r="L463" s="347"/>
      <c r="M463" s="347"/>
      <c r="N463" s="347"/>
      <c r="O463" s="347"/>
      <c r="P463" s="347"/>
      <c r="Q463" s="310">
        <f t="shared" si="229"/>
        <v>1</v>
      </c>
      <c r="R463" s="310">
        <f t="shared" si="230"/>
        <v>0</v>
      </c>
      <c r="S463" s="620"/>
      <c r="T463" s="611"/>
    </row>
    <row r="464" spans="1:20">
      <c r="A464" s="600">
        <v>4</v>
      </c>
      <c r="B464" s="601" t="str">
        <f t="shared" si="202"/>
        <v>2.4.1.18</v>
      </c>
      <c r="C464" s="612"/>
      <c r="D464" s="612"/>
      <c r="E464" s="612"/>
      <c r="F464" s="313" t="str">
        <f>CONCATENATE(F446,".18")</f>
        <v>2.4.1.18</v>
      </c>
      <c r="G464" s="621" t="str">
        <f t="shared" si="231"/>
        <v>2.4.1.18</v>
      </c>
      <c r="H464" s="623" t="s">
        <v>7108</v>
      </c>
      <c r="I464" s="310"/>
      <c r="J464" s="310">
        <v>1</v>
      </c>
      <c r="K464" s="347">
        <v>10.5</v>
      </c>
      <c r="L464" s="347"/>
      <c r="M464" s="347">
        <v>0.45</v>
      </c>
      <c r="N464" s="347"/>
      <c r="O464" s="347"/>
      <c r="P464" s="347"/>
      <c r="Q464" s="310">
        <f t="shared" si="229"/>
        <v>4.7249999999999996</v>
      </c>
      <c r="R464" s="310">
        <f t="shared" si="230"/>
        <v>4.7300000000000004</v>
      </c>
      <c r="S464" s="620"/>
      <c r="T464" s="611"/>
    </row>
    <row r="465" spans="1:20" ht="45">
      <c r="A465" s="600">
        <v>3</v>
      </c>
      <c r="B465" s="601" t="str">
        <f t="shared" si="202"/>
        <v>2.4.2</v>
      </c>
      <c r="C465" s="84" t="s">
        <v>82</v>
      </c>
      <c r="D465" s="602">
        <v>105031</v>
      </c>
      <c r="E465" s="602" t="s">
        <v>88</v>
      </c>
      <c r="F465" s="509" t="s">
        <v>7167</v>
      </c>
      <c r="G465" s="619" t="str">
        <f t="shared" ref="G465:G472" si="232">F465</f>
        <v>2.4.2</v>
      </c>
      <c r="H465" s="519" t="str">
        <f>IF(C465="GIDUR JP",VLOOKUP(D465,GIDUR!A:D,2,FALSE),IF(C465="DER PB",VLOOKUP('M.Cálc.Quant.'!D465,DER!A:D,2,FALSE),IF(C465="COMPOSIÇÃO",VLOOKUP(D465,Composição!B:J,2,FALSE),IF(E465="COMPOSIÇÃO",VLOOKUP(D465,'Sinapi_Comp-06.2023'!G:H,2,FALSE),VLOOKUP(D465,'Sinapi_Insum-06.2023'!A:B,2,FALSE)))))</f>
        <v>CONTRAVERGA MOLDADA IN LOCO COM UTILIZAÇÃO DE BLOCOS CANALETA, ESPESSURA DE *15* CM. AF_03/2024</v>
      </c>
      <c r="I465" s="479"/>
      <c r="J465" s="479"/>
      <c r="K465" s="610"/>
      <c r="L465" s="610"/>
      <c r="M465" s="610"/>
      <c r="N465" s="610"/>
      <c r="O465" s="610"/>
      <c r="P465" s="610"/>
      <c r="Q465" s="620"/>
      <c r="R465" s="620"/>
      <c r="S465" s="620">
        <f>SUM(R466)</f>
        <v>12.8</v>
      </c>
      <c r="T465" s="477" t="str">
        <f>IF(C465="GIDUR JP",VLOOKUP(D465,GIDUR!A:D,3,FALSE),IF(C465="DER PB",VLOOKUP('M.Cálc.Quant.'!D465,DER!A:D,3,FALSE),IF(C465="COMPOSIÇÃO",VLOOKUP(D465,Composição!B:J,6,FALSE),IF(E465="COMPOSIÇÃO",VLOOKUP(D465,'Sinapi_Comp-06.2023'!G:I,3,FALSE),VLOOKUP(D465,'Sinapi_Insum-06.2023'!A:C,3,FALSE)))))</f>
        <v>M</v>
      </c>
    </row>
    <row r="466" spans="1:20">
      <c r="A466" s="600">
        <v>4</v>
      </c>
      <c r="B466" s="601" t="str">
        <f t="shared" si="202"/>
        <v>2.4.2.1</v>
      </c>
      <c r="C466" s="612"/>
      <c r="D466" s="612"/>
      <c r="E466" s="612"/>
      <c r="F466" s="313" t="str">
        <f>CONCATENATE(F465,".1")</f>
        <v>2.4.2.1</v>
      </c>
      <c r="G466" s="621" t="str">
        <f t="shared" si="232"/>
        <v>2.4.2.1</v>
      </c>
      <c r="H466" s="623" t="s">
        <v>7101</v>
      </c>
      <c r="I466" s="310" t="s">
        <v>7109</v>
      </c>
      <c r="J466" s="310">
        <v>8</v>
      </c>
      <c r="K466" s="347">
        <v>1.6</v>
      </c>
      <c r="L466" s="347"/>
      <c r="M466" s="347"/>
      <c r="N466" s="347"/>
      <c r="O466" s="347"/>
      <c r="P466" s="347"/>
      <c r="Q466" s="310">
        <f>IF(SUM(K466:L466)=0,1,IF(L466&lt;&gt;0,SUM(K466:L466)/2,K466))*IF(SUM(M466:N466)=0,1,IF(N466&lt;&gt;0,SUM(M466:N466)/2,M466))*IF(SUM(O466:P466)=0,1,IF(P466&lt;&gt;0,SUM(O466:P466)/2,O466))</f>
        <v>1.6</v>
      </c>
      <c r="R466" s="310">
        <f t="shared" ref="R466" si="233">ROUND(J466*Q466,2)</f>
        <v>12.8</v>
      </c>
      <c r="S466" s="620"/>
      <c r="T466" s="611"/>
    </row>
    <row r="467" spans="1:20" ht="45">
      <c r="A467" s="600">
        <v>3</v>
      </c>
      <c r="B467" s="601" t="str">
        <f t="shared" si="202"/>
        <v>2.4.3</v>
      </c>
      <c r="C467" s="84" t="s">
        <v>82</v>
      </c>
      <c r="D467" s="602">
        <v>105036</v>
      </c>
      <c r="E467" s="602" t="s">
        <v>88</v>
      </c>
      <c r="F467" s="509" t="s">
        <v>7168</v>
      </c>
      <c r="G467" s="619" t="str">
        <f t="shared" si="232"/>
        <v>2.4.3</v>
      </c>
      <c r="H467" s="519" t="str">
        <f>IF(C467="GIDUR JP",VLOOKUP(D467,GIDUR!A:D,2,FALSE),IF(C467="DER PB",VLOOKUP('M.Cálc.Quant.'!D467,DER!A:D,2,FALSE),IF(C467="COMPOSIÇÃO",VLOOKUP(D467,Composição!B:J,2,FALSE),IF(E467="COMPOSIÇÃO",VLOOKUP(D467,'Sinapi_Comp-06.2023'!G:H,2,FALSE),VLOOKUP(D467,'Sinapi_Insum-06.2023'!A:B,2,FALSE)))))</f>
        <v>VERGA PRÉ-FABRICADA COM ATÉ 1,5 M DE VÃO, ESPESSURA DE *15* CM. AF_03/2024</v>
      </c>
      <c r="I467" s="479"/>
      <c r="J467" s="479"/>
      <c r="K467" s="610"/>
      <c r="L467" s="610"/>
      <c r="M467" s="610"/>
      <c r="N467" s="610"/>
      <c r="O467" s="610"/>
      <c r="P467" s="610"/>
      <c r="Q467" s="620"/>
      <c r="R467" s="620"/>
      <c r="S467" s="620">
        <f>SUM(R468:R469)</f>
        <v>15.6</v>
      </c>
      <c r="T467" s="477" t="str">
        <f>IF(C467="GIDUR JP",VLOOKUP(D467,GIDUR!A:D,3,FALSE),IF(C467="DER PB",VLOOKUP('M.Cálc.Quant.'!D467,DER!A:D,3,FALSE),IF(C467="COMPOSIÇÃO",VLOOKUP(D467,Composição!B:J,6,FALSE),IF(E467="COMPOSIÇÃO",VLOOKUP(D467,'Sinapi_Comp-06.2023'!G:I,3,FALSE),VLOOKUP(D467,'Sinapi_Insum-06.2023'!A:C,3,FALSE)))))</f>
        <v>M</v>
      </c>
    </row>
    <row r="468" spans="1:20">
      <c r="A468" s="600">
        <v>4</v>
      </c>
      <c r="B468" s="601" t="str">
        <f t="shared" si="202"/>
        <v>2.4.3.1</v>
      </c>
      <c r="C468" s="612"/>
      <c r="D468" s="612"/>
      <c r="E468" s="612"/>
      <c r="F468" s="313" t="str">
        <f>CONCATENATE(F467,".1")</f>
        <v>2.4.3.1</v>
      </c>
      <c r="G468" s="621" t="str">
        <f t="shared" si="232"/>
        <v>2.4.3.1</v>
      </c>
      <c r="H468" s="623" t="s">
        <v>4107</v>
      </c>
      <c r="I468" s="310" t="s">
        <v>7110</v>
      </c>
      <c r="J468" s="310">
        <v>9</v>
      </c>
      <c r="K468" s="347">
        <f>0.8+0.6</f>
        <v>1.4</v>
      </c>
      <c r="L468" s="347"/>
      <c r="M468" s="347"/>
      <c r="N468" s="347"/>
      <c r="O468" s="347"/>
      <c r="P468" s="347"/>
      <c r="Q468" s="310">
        <f>IF(SUM(K468:L468)=0,1,IF(L468&lt;&gt;0,SUM(K468:L468)/2,K468))*IF(SUM(M468:N468)=0,1,IF(N468&lt;&gt;0,SUM(M468:N468)/2,M468))*IF(SUM(O468:P468)=0,1,IF(P468&lt;&gt;0,SUM(O468:P468)/2,O468))</f>
        <v>1.4</v>
      </c>
      <c r="R468" s="310">
        <f t="shared" ref="R468:R469" si="234">ROUND(J468*Q468,2)</f>
        <v>12.6</v>
      </c>
      <c r="S468" s="620"/>
      <c r="T468" s="611"/>
    </row>
    <row r="469" spans="1:20">
      <c r="A469" s="600">
        <v>4</v>
      </c>
      <c r="B469" s="601" t="str">
        <f t="shared" si="202"/>
        <v>2.4.3.2</v>
      </c>
      <c r="C469" s="612"/>
      <c r="D469" s="612"/>
      <c r="E469" s="612"/>
      <c r="F469" s="313" t="str">
        <f>CONCATENATE(F467,".2")</f>
        <v>2.4.3.2</v>
      </c>
      <c r="G469" s="621" t="str">
        <f t="shared" si="232"/>
        <v>2.4.3.2</v>
      </c>
      <c r="H469" s="623" t="s">
        <v>4108</v>
      </c>
      <c r="I469" s="310" t="s">
        <v>7111</v>
      </c>
      <c r="J469" s="310">
        <v>2</v>
      </c>
      <c r="K469" s="347">
        <f>0.9+0.6</f>
        <v>1.5</v>
      </c>
      <c r="L469" s="347"/>
      <c r="M469" s="347"/>
      <c r="N469" s="347"/>
      <c r="O469" s="347"/>
      <c r="P469" s="347"/>
      <c r="Q469" s="310">
        <f>IF(SUM(K469:L469)=0,1,IF(L469&lt;&gt;0,SUM(K469:L469)/2,K469))*IF(SUM(M469:N469)=0,1,IF(N469&lt;&gt;0,SUM(M469:N469)/2,M469))*IF(SUM(O469:P469)=0,1,IF(P469&lt;&gt;0,SUM(O469:P469)/2,O469))</f>
        <v>1.5</v>
      </c>
      <c r="R469" s="310">
        <f t="shared" si="234"/>
        <v>3</v>
      </c>
      <c r="S469" s="620"/>
      <c r="T469" s="611"/>
    </row>
    <row r="470" spans="1:20">
      <c r="A470" s="600">
        <v>2</v>
      </c>
      <c r="B470" s="601" t="str">
        <f t="shared" si="202"/>
        <v>2.5</v>
      </c>
      <c r="C470" s="612"/>
      <c r="D470" s="612"/>
      <c r="E470" s="612"/>
      <c r="F470" s="613" t="s">
        <v>7051</v>
      </c>
      <c r="G470" s="614" t="str">
        <f t="shared" si="232"/>
        <v>2.5</v>
      </c>
      <c r="H470" s="615" t="s">
        <v>7112</v>
      </c>
      <c r="I470" s="67"/>
      <c r="J470" s="67"/>
      <c r="K470" s="616"/>
      <c r="L470" s="616"/>
      <c r="M470" s="617"/>
      <c r="N470" s="617"/>
      <c r="O470" s="617"/>
      <c r="P470" s="617"/>
      <c r="Q470" s="66"/>
      <c r="R470" s="66"/>
      <c r="S470" s="66"/>
      <c r="T470" s="618"/>
    </row>
    <row r="471" spans="1:20" ht="90">
      <c r="A471" s="600">
        <v>3</v>
      </c>
      <c r="B471" s="601" t="str">
        <f t="shared" si="202"/>
        <v>2.5.1</v>
      </c>
      <c r="C471" s="84" t="s">
        <v>82</v>
      </c>
      <c r="D471" s="602">
        <v>87905</v>
      </c>
      <c r="E471" s="602" t="s">
        <v>88</v>
      </c>
      <c r="F471" s="509" t="s">
        <v>7052</v>
      </c>
      <c r="G471" s="619" t="str">
        <f t="shared" si="232"/>
        <v>2.5.1</v>
      </c>
      <c r="H471" s="519" t="str">
        <f>IF(C471="GIDUR JP",VLOOKUP(D471,GIDUR!A:D,2,FALSE),IF(C471="DER PB",VLOOKUP('M.Cálc.Quant.'!D471,DER!A:D,2,FALSE),IF(C471="COMPOSIÇÃO",VLOOKUP(D471,Composição!B:J,2,FALSE),IF(E471="COMPOSIÇÃO",VLOOKUP(D471,'Sinapi_Comp-06.2023'!G:H,2,FALSE),VLOOKUP(D471,'Sinapi_Insum-06.2023'!A:B,2,FALSE)))))</f>
        <v>CHAPISCO APLICADO EM ALVENARIA (COM PRESENÇA DE VÃOS) E ESTRUTURAS DE CONCRETO DE FACHADA, COM COLHER DE PEDREIRO. ARGAMASSA TRAÇO 1:3 COM PREPARO EM BETONEIRA 400L. AF_10/2022</v>
      </c>
      <c r="I471" s="479"/>
      <c r="J471" s="479"/>
      <c r="K471" s="610"/>
      <c r="L471" s="610"/>
      <c r="M471" s="610"/>
      <c r="N471" s="610"/>
      <c r="O471" s="610"/>
      <c r="P471" s="610"/>
      <c r="Q471" s="620"/>
      <c r="R471" s="620"/>
      <c r="S471" s="620">
        <f>SUM(R472:R477)</f>
        <v>149.08000000000001</v>
      </c>
      <c r="T471" s="477" t="str">
        <f>IF(C471="GIDUR JP",VLOOKUP(D471,GIDUR!A:D,3,FALSE),IF(C471="DER PB",VLOOKUP('M.Cálc.Quant.'!D471,DER!A:D,3,FALSE),IF(C471="COMPOSIÇÃO",VLOOKUP(D471,Composição!B:J,6,FALSE),IF(E471="COMPOSIÇÃO",VLOOKUP(D471,'Sinapi_Comp-06.2023'!G:I,3,FALSE),VLOOKUP(D471,'Sinapi_Insum-06.2023'!A:C,3,FALSE)))))</f>
        <v>M2</v>
      </c>
    </row>
    <row r="472" spans="1:20">
      <c r="A472" s="600">
        <v>4</v>
      </c>
      <c r="B472" s="601" t="str">
        <f t="shared" si="202"/>
        <v>2.5.1.1</v>
      </c>
      <c r="C472" s="612"/>
      <c r="D472" s="612"/>
      <c r="E472" s="612"/>
      <c r="F472" s="313" t="str">
        <f>CONCATENATE(F471,".1")</f>
        <v>2.5.1.1</v>
      </c>
      <c r="G472" s="621" t="str">
        <f t="shared" si="232"/>
        <v>2.5.1.1</v>
      </c>
      <c r="H472" s="622" t="s">
        <v>7077</v>
      </c>
      <c r="I472" s="310"/>
      <c r="J472" s="310"/>
      <c r="K472" s="347"/>
      <c r="L472" s="347"/>
      <c r="M472" s="347"/>
      <c r="N472" s="347"/>
      <c r="O472" s="347"/>
      <c r="P472" s="347"/>
      <c r="Q472" s="310">
        <f t="shared" ref="Q472:Q477" si="235">IF(SUM(K472:L472)=0,1,IF(L472&lt;&gt;0,SUM(K472:L472)/2,K472))*IF(SUM(M472:N472)=0,1,IF(N472&lt;&gt;0,SUM(M472:N472)/2,M472))*IF(SUM(O472:P472)=0,1,IF(P472&lt;&gt;0,SUM(O472:P472)/2,O472))</f>
        <v>1</v>
      </c>
      <c r="R472" s="310">
        <f t="shared" ref="R472:R477" si="236">ROUND(J472*Q472,2)</f>
        <v>0</v>
      </c>
      <c r="S472" s="620"/>
      <c r="T472" s="611"/>
    </row>
    <row r="473" spans="1:20">
      <c r="A473" s="600">
        <v>4</v>
      </c>
      <c r="B473" s="601" t="str">
        <f t="shared" si="202"/>
        <v>2.5.1.2</v>
      </c>
      <c r="C473" s="612"/>
      <c r="D473" s="612"/>
      <c r="E473" s="612"/>
      <c r="F473" s="313" t="str">
        <f>CONCATENATE(F471,".2")</f>
        <v>2.5.1.2</v>
      </c>
      <c r="G473" s="621" t="str">
        <f t="shared" ref="G473:G477" si="237">F473</f>
        <v>2.5.1.2</v>
      </c>
      <c r="H473" s="623" t="s">
        <v>7113</v>
      </c>
      <c r="I473" s="310"/>
      <c r="J473" s="310">
        <v>1</v>
      </c>
      <c r="K473" s="347">
        <v>38.119999999999997</v>
      </c>
      <c r="L473" s="347"/>
      <c r="M473" s="347">
        <v>4.05</v>
      </c>
      <c r="N473" s="347"/>
      <c r="O473" s="347"/>
      <c r="P473" s="347"/>
      <c r="Q473" s="310">
        <f t="shared" si="235"/>
        <v>154.386</v>
      </c>
      <c r="R473" s="310">
        <f t="shared" si="236"/>
        <v>154.38999999999999</v>
      </c>
      <c r="S473" s="620"/>
      <c r="T473" s="611"/>
    </row>
    <row r="474" spans="1:20">
      <c r="A474" s="600">
        <v>4</v>
      </c>
      <c r="B474" s="601" t="str">
        <f t="shared" si="202"/>
        <v>2.5.1.3</v>
      </c>
      <c r="C474" s="612"/>
      <c r="D474" s="612"/>
      <c r="E474" s="612"/>
      <c r="F474" s="313" t="str">
        <f>CONCATENATE(F471,".3")</f>
        <v>2.5.1.3</v>
      </c>
      <c r="G474" s="621" t="str">
        <f t="shared" si="237"/>
        <v>2.5.1.3</v>
      </c>
      <c r="H474" s="623" t="s">
        <v>7099</v>
      </c>
      <c r="I474" s="310" t="s">
        <v>4107</v>
      </c>
      <c r="J474" s="310">
        <v>-3</v>
      </c>
      <c r="K474" s="347">
        <v>0.8</v>
      </c>
      <c r="L474" s="347"/>
      <c r="M474" s="347">
        <v>2.1</v>
      </c>
      <c r="N474" s="347"/>
      <c r="O474" s="347"/>
      <c r="P474" s="347"/>
      <c r="Q474" s="310">
        <f t="shared" si="235"/>
        <v>1.68</v>
      </c>
      <c r="R474" s="310">
        <f t="shared" si="236"/>
        <v>-5.04</v>
      </c>
      <c r="S474" s="620"/>
      <c r="T474" s="611"/>
    </row>
    <row r="475" spans="1:20">
      <c r="A475" s="600">
        <v>4</v>
      </c>
      <c r="B475" s="601" t="str">
        <f t="shared" ref="B475:B538" si="238">G475</f>
        <v>2.5.1.4</v>
      </c>
      <c r="C475" s="612"/>
      <c r="D475" s="612"/>
      <c r="E475" s="612"/>
      <c r="F475" s="313" t="str">
        <f>CONCATENATE(F471,".4")</f>
        <v>2.5.1.4</v>
      </c>
      <c r="G475" s="621" t="str">
        <f t="shared" si="237"/>
        <v>2.5.1.4</v>
      </c>
      <c r="H475" s="623" t="s">
        <v>7099</v>
      </c>
      <c r="I475" s="310" t="s">
        <v>4108</v>
      </c>
      <c r="J475" s="310">
        <v>-2</v>
      </c>
      <c r="K475" s="347">
        <v>0.9</v>
      </c>
      <c r="L475" s="347"/>
      <c r="M475" s="347">
        <v>2.1</v>
      </c>
      <c r="N475" s="347"/>
      <c r="O475" s="347"/>
      <c r="P475" s="347"/>
      <c r="Q475" s="310">
        <f t="shared" si="235"/>
        <v>1.89</v>
      </c>
      <c r="R475" s="310">
        <f t="shared" si="236"/>
        <v>-3.78</v>
      </c>
      <c r="S475" s="620"/>
      <c r="T475" s="611"/>
    </row>
    <row r="476" spans="1:20">
      <c r="A476" s="600">
        <v>4</v>
      </c>
      <c r="B476" s="601" t="str">
        <f t="shared" si="238"/>
        <v>2.5.1.5</v>
      </c>
      <c r="C476" s="612"/>
      <c r="D476" s="612"/>
      <c r="E476" s="612"/>
      <c r="F476" s="313" t="str">
        <f>CONCATENATE(F471,".5")</f>
        <v>2.5.1.5</v>
      </c>
      <c r="G476" s="621" t="str">
        <f t="shared" si="237"/>
        <v>2.5.1.5</v>
      </c>
      <c r="H476" s="623" t="s">
        <v>7100</v>
      </c>
      <c r="I476" s="310" t="s">
        <v>7101</v>
      </c>
      <c r="J476" s="310">
        <v>-4</v>
      </c>
      <c r="K476" s="347">
        <v>0.3</v>
      </c>
      <c r="L476" s="347"/>
      <c r="M476" s="347">
        <v>1</v>
      </c>
      <c r="N476" s="347"/>
      <c r="O476" s="347"/>
      <c r="P476" s="347"/>
      <c r="Q476" s="310">
        <f t="shared" si="235"/>
        <v>0.3</v>
      </c>
      <c r="R476" s="310">
        <f t="shared" si="236"/>
        <v>-1.2</v>
      </c>
      <c r="S476" s="620"/>
      <c r="T476" s="611"/>
    </row>
    <row r="477" spans="1:20">
      <c r="A477" s="600">
        <v>4</v>
      </c>
      <c r="B477" s="601" t="str">
        <f t="shared" si="238"/>
        <v>2.5.1.6</v>
      </c>
      <c r="C477" s="612"/>
      <c r="D477" s="612"/>
      <c r="E477" s="612"/>
      <c r="F477" s="313" t="str">
        <f>CONCATENATE(F471,".6")</f>
        <v>2.5.1.6</v>
      </c>
      <c r="G477" s="621" t="str">
        <f t="shared" si="237"/>
        <v>2.5.1.6</v>
      </c>
      <c r="H477" s="623" t="s">
        <v>7114</v>
      </c>
      <c r="I477" s="310"/>
      <c r="J477" s="310">
        <v>1</v>
      </c>
      <c r="K477" s="347">
        <v>7.24</v>
      </c>
      <c r="L477" s="347"/>
      <c r="M477" s="347">
        <v>0.65</v>
      </c>
      <c r="N477" s="347"/>
      <c r="O477" s="347"/>
      <c r="P477" s="347"/>
      <c r="Q477" s="310">
        <f t="shared" si="235"/>
        <v>4.7060000000000004</v>
      </c>
      <c r="R477" s="310">
        <f t="shared" si="236"/>
        <v>4.71</v>
      </c>
      <c r="S477" s="620"/>
      <c r="T477" s="611"/>
    </row>
    <row r="478" spans="1:20" ht="75">
      <c r="A478" s="600">
        <v>3</v>
      </c>
      <c r="B478" s="601" t="str">
        <f t="shared" si="238"/>
        <v>2.5.2</v>
      </c>
      <c r="C478" s="84" t="s">
        <v>82</v>
      </c>
      <c r="D478" s="84">
        <v>87879</v>
      </c>
      <c r="E478" s="602" t="s">
        <v>88</v>
      </c>
      <c r="F478" s="509" t="s">
        <v>7053</v>
      </c>
      <c r="G478" s="619" t="str">
        <f>F478</f>
        <v>2.5.2</v>
      </c>
      <c r="H478" s="519" t="str">
        <f>IF(C478="GIDUR JP",VLOOKUP(D478,GIDUR!A:D,2,FALSE),IF(C478="DER PB",VLOOKUP('M.Cálc.Quant.'!D478,DER!A:D,2,FALSE),IF(C478="COMPOSIÇÃO",VLOOKUP(D478,Composição!B:J,2,FALSE),IF(E478="COMPOSIÇÃO",VLOOKUP(D478,'Sinapi_Comp-06.2023'!G:H,2,FALSE),VLOOKUP(D478,'Sinapi_Insum-06.2023'!A:B,2,FALSE)))))</f>
        <v>CHAPISCO APLICADO EM ALVENARIAS E ESTRUTURAS DE CONCRETO INTERNAS, COM COLHER DE PEDREIRO. ARGAMASSA TRAÇO 1:3 COM PREPARO EM BETONEIRA 400L. AF_10/2022</v>
      </c>
      <c r="I478" s="479"/>
      <c r="J478" s="310"/>
      <c r="K478" s="610"/>
      <c r="L478" s="610"/>
      <c r="M478" s="610"/>
      <c r="N478" s="610"/>
      <c r="O478" s="610"/>
      <c r="P478" s="610"/>
      <c r="Q478" s="620"/>
      <c r="R478" s="620"/>
      <c r="S478" s="620">
        <f>SUM(R479:R490)</f>
        <v>174.22</v>
      </c>
      <c r="T478" s="477" t="str">
        <f>IF(C478="GIDUR JP",VLOOKUP(D478,GIDUR!A:D,3,FALSE),IF(C478="DER PB",VLOOKUP('M.Cálc.Quant.'!D478,DER!A:D,3,FALSE),IF(C478="COMPOSIÇÃO",VLOOKUP(D478,Composição!B:J,6,FALSE),IF(E478="COMPOSIÇÃO",VLOOKUP(D478,'Sinapi_Comp-06.2023'!G:I,3,FALSE),VLOOKUP(D478,'Sinapi_Insum-06.2023'!A:C,3,FALSE)))))</f>
        <v>M2</v>
      </c>
    </row>
    <row r="479" spans="1:20">
      <c r="A479" s="600">
        <v>4</v>
      </c>
      <c r="B479" s="601" t="str">
        <f t="shared" si="238"/>
        <v>2.5.2.1</v>
      </c>
      <c r="C479" s="612"/>
      <c r="D479" s="612"/>
      <c r="E479" s="612"/>
      <c r="F479" s="313" t="str">
        <f>CONCATENATE(F478,".1")</f>
        <v>2.5.2.1</v>
      </c>
      <c r="G479" s="621" t="str">
        <f>F479</f>
        <v>2.5.2.1</v>
      </c>
      <c r="H479" s="622" t="s">
        <v>7097</v>
      </c>
      <c r="I479" s="310"/>
      <c r="J479" s="310"/>
      <c r="K479" s="347"/>
      <c r="L479" s="347"/>
      <c r="M479" s="347"/>
      <c r="N479" s="347"/>
      <c r="O479" s="347"/>
      <c r="P479" s="347"/>
      <c r="Q479" s="310">
        <f t="shared" ref="Q479:Q490" si="239">IF(SUM(K479:L479)=0,1,IF(L479&lt;&gt;0,SUM(K479:L479)/2,K479))*IF(SUM(M479:N479)=0,1,IF(N479&lt;&gt;0,SUM(M479:N479)/2,M479))*IF(SUM(O479:P479)=0,1,IF(P479&lt;&gt;0,SUM(O479:P479)/2,O479))</f>
        <v>1</v>
      </c>
      <c r="R479" s="310">
        <f t="shared" ref="R479:R490" si="240">ROUND(J479*Q479,2)</f>
        <v>0</v>
      </c>
      <c r="S479" s="620"/>
      <c r="T479" s="611"/>
    </row>
    <row r="480" spans="1:20">
      <c r="A480" s="600">
        <v>4</v>
      </c>
      <c r="B480" s="601" t="str">
        <f t="shared" si="238"/>
        <v>2.5.2.2</v>
      </c>
      <c r="C480" s="612"/>
      <c r="D480" s="612"/>
      <c r="E480" s="612"/>
      <c r="F480" s="313" t="str">
        <f>CONCATENATE(F478,".2")</f>
        <v>2.5.2.2</v>
      </c>
      <c r="G480" s="621" t="str">
        <f t="shared" ref="G480:G493" si="241">F480</f>
        <v>2.5.2.2</v>
      </c>
      <c r="H480" s="623" t="s">
        <v>7098</v>
      </c>
      <c r="I480" s="310"/>
      <c r="J480" s="310">
        <v>1</v>
      </c>
      <c r="K480" s="347">
        <v>9.3000000000000007</v>
      </c>
      <c r="L480" s="347"/>
      <c r="M480" s="347">
        <f>2.9-0.3</f>
        <v>2.6</v>
      </c>
      <c r="N480" s="347"/>
      <c r="O480" s="347"/>
      <c r="P480" s="347"/>
      <c r="Q480" s="310">
        <f t="shared" si="239"/>
        <v>24.18</v>
      </c>
      <c r="R480" s="310">
        <f t="shared" si="240"/>
        <v>24.18</v>
      </c>
      <c r="S480" s="620"/>
      <c r="T480" s="611"/>
    </row>
    <row r="481" spans="1:20">
      <c r="A481" s="600">
        <v>4</v>
      </c>
      <c r="B481" s="601" t="str">
        <f t="shared" si="238"/>
        <v>2.5.2.3</v>
      </c>
      <c r="C481" s="612"/>
      <c r="D481" s="612"/>
      <c r="E481" s="612"/>
      <c r="F481" s="313" t="str">
        <f>CONCATENATE(F478,".3")</f>
        <v>2.5.2.3</v>
      </c>
      <c r="G481" s="621" t="str">
        <f t="shared" si="241"/>
        <v>2.5.2.3</v>
      </c>
      <c r="H481" s="623" t="s">
        <v>7099</v>
      </c>
      <c r="I481" s="310" t="s">
        <v>4107</v>
      </c>
      <c r="J481" s="310">
        <v>-1</v>
      </c>
      <c r="K481" s="347">
        <v>0.8</v>
      </c>
      <c r="L481" s="347"/>
      <c r="M481" s="347">
        <v>2.1</v>
      </c>
      <c r="N481" s="347"/>
      <c r="O481" s="347"/>
      <c r="P481" s="347"/>
      <c r="Q481" s="310">
        <f t="shared" si="239"/>
        <v>1.68</v>
      </c>
      <c r="R481" s="310">
        <f t="shared" si="240"/>
        <v>-1.68</v>
      </c>
      <c r="S481" s="620"/>
      <c r="T481" s="611"/>
    </row>
    <row r="482" spans="1:20">
      <c r="A482" s="600">
        <v>4</v>
      </c>
      <c r="B482" s="601" t="str">
        <f t="shared" si="238"/>
        <v>2.5.2.4</v>
      </c>
      <c r="C482" s="612"/>
      <c r="D482" s="612"/>
      <c r="E482" s="612"/>
      <c r="F482" s="313" t="str">
        <f>CONCATENATE(F478,".4")</f>
        <v>2.5.2.4</v>
      </c>
      <c r="G482" s="621" t="str">
        <f t="shared" si="241"/>
        <v>2.5.2.4</v>
      </c>
      <c r="H482" s="623" t="s">
        <v>7100</v>
      </c>
      <c r="I482" s="310" t="s">
        <v>7101</v>
      </c>
      <c r="J482" s="310">
        <v>-1</v>
      </c>
      <c r="K482" s="347">
        <v>0.3</v>
      </c>
      <c r="L482" s="347"/>
      <c r="M482" s="347">
        <v>1</v>
      </c>
      <c r="N482" s="347"/>
      <c r="O482" s="347"/>
      <c r="P482" s="347"/>
      <c r="Q482" s="310">
        <f t="shared" si="239"/>
        <v>0.3</v>
      </c>
      <c r="R482" s="310">
        <f t="shared" si="240"/>
        <v>-0.3</v>
      </c>
      <c r="S482" s="620"/>
      <c r="T482" s="611"/>
    </row>
    <row r="483" spans="1:20">
      <c r="A483" s="600">
        <v>4</v>
      </c>
      <c r="B483" s="601" t="str">
        <f t="shared" si="238"/>
        <v>2.5.2.5</v>
      </c>
      <c r="C483" s="612"/>
      <c r="D483" s="612"/>
      <c r="E483" s="612"/>
      <c r="F483" s="313" t="str">
        <f>CONCATENATE(F478,".5")</f>
        <v>2.5.2.5</v>
      </c>
      <c r="G483" s="621" t="str">
        <f t="shared" si="241"/>
        <v>2.5.2.5</v>
      </c>
      <c r="H483" s="623" t="s">
        <v>7115</v>
      </c>
      <c r="I483" s="310" t="s">
        <v>7116</v>
      </c>
      <c r="J483" s="310">
        <v>2</v>
      </c>
      <c r="K483" s="347">
        <v>21.7</v>
      </c>
      <c r="L483" s="347"/>
      <c r="M483" s="347">
        <v>2.6</v>
      </c>
      <c r="N483" s="347"/>
      <c r="O483" s="347"/>
      <c r="P483" s="347"/>
      <c r="Q483" s="310">
        <f t="shared" si="239"/>
        <v>56.42</v>
      </c>
      <c r="R483" s="310">
        <f t="shared" si="240"/>
        <v>112.84</v>
      </c>
      <c r="S483" s="620"/>
      <c r="T483" s="611"/>
    </row>
    <row r="484" spans="1:20">
      <c r="A484" s="600">
        <v>4</v>
      </c>
      <c r="B484" s="601" t="str">
        <f t="shared" si="238"/>
        <v>2.5.2.6</v>
      </c>
      <c r="C484" s="612"/>
      <c r="D484" s="612"/>
      <c r="E484" s="612"/>
      <c r="F484" s="313" t="str">
        <f>CONCATENATE(F478,".6")</f>
        <v>2.5.2.6</v>
      </c>
      <c r="G484" s="621" t="str">
        <f t="shared" si="241"/>
        <v>2.5.2.6</v>
      </c>
      <c r="H484" s="623" t="s">
        <v>7099</v>
      </c>
      <c r="I484" s="310" t="s">
        <v>4107</v>
      </c>
      <c r="J484" s="310">
        <v>-2</v>
      </c>
      <c r="K484" s="347">
        <v>0.8</v>
      </c>
      <c r="L484" s="347"/>
      <c r="M484" s="347">
        <v>2.1</v>
      </c>
      <c r="N484" s="347"/>
      <c r="O484" s="347"/>
      <c r="P484" s="347"/>
      <c r="Q484" s="310">
        <f t="shared" si="239"/>
        <v>1.68</v>
      </c>
      <c r="R484" s="310">
        <f t="shared" si="240"/>
        <v>-3.36</v>
      </c>
      <c r="S484" s="620"/>
      <c r="T484" s="611"/>
    </row>
    <row r="485" spans="1:20">
      <c r="A485" s="600">
        <v>4</v>
      </c>
      <c r="B485" s="601" t="str">
        <f t="shared" si="238"/>
        <v>2.5.2.7</v>
      </c>
      <c r="C485" s="612"/>
      <c r="D485" s="612"/>
      <c r="E485" s="612"/>
      <c r="F485" s="313" t="str">
        <f>CONCATENATE(F478,".7")</f>
        <v>2.5.2.7</v>
      </c>
      <c r="G485" s="621" t="str">
        <f t="shared" si="241"/>
        <v>2.5.2.7</v>
      </c>
      <c r="H485" s="623" t="s">
        <v>7100</v>
      </c>
      <c r="I485" s="310" t="s">
        <v>7101</v>
      </c>
      <c r="J485" s="310">
        <v>-2</v>
      </c>
      <c r="K485" s="347">
        <v>0.3</v>
      </c>
      <c r="L485" s="347"/>
      <c r="M485" s="347">
        <v>1</v>
      </c>
      <c r="N485" s="347"/>
      <c r="O485" s="347"/>
      <c r="P485" s="347"/>
      <c r="Q485" s="310">
        <f t="shared" si="239"/>
        <v>0.3</v>
      </c>
      <c r="R485" s="310">
        <f t="shared" si="240"/>
        <v>-0.6</v>
      </c>
      <c r="S485" s="620"/>
      <c r="T485" s="611"/>
    </row>
    <row r="486" spans="1:20">
      <c r="A486" s="600">
        <v>4</v>
      </c>
      <c r="B486" s="601" t="str">
        <f t="shared" si="238"/>
        <v>2.5.2.8</v>
      </c>
      <c r="C486" s="612"/>
      <c r="D486" s="612"/>
      <c r="E486" s="612"/>
      <c r="F486" s="313" t="str">
        <f>CONCATENATE(F478,".8")</f>
        <v>2.5.2.8</v>
      </c>
      <c r="G486" s="621" t="str">
        <f t="shared" si="241"/>
        <v>2.5.2.8</v>
      </c>
      <c r="H486" s="623" t="s">
        <v>7104</v>
      </c>
      <c r="I486" s="310"/>
      <c r="J486" s="310">
        <v>2</v>
      </c>
      <c r="K486" s="347">
        <v>6.6</v>
      </c>
      <c r="L486" s="347"/>
      <c r="M486" s="347">
        <v>2.9</v>
      </c>
      <c r="N486" s="347"/>
      <c r="O486" s="347"/>
      <c r="P486" s="347"/>
      <c r="Q486" s="310">
        <f t="shared" si="239"/>
        <v>19.14</v>
      </c>
      <c r="R486" s="310">
        <f t="shared" si="240"/>
        <v>38.28</v>
      </c>
      <c r="S486" s="620"/>
      <c r="T486" s="611"/>
    </row>
    <row r="487" spans="1:20">
      <c r="A487" s="600">
        <v>4</v>
      </c>
      <c r="B487" s="601" t="str">
        <f t="shared" si="238"/>
        <v>2.5.2.9</v>
      </c>
      <c r="C487" s="612"/>
      <c r="D487" s="612"/>
      <c r="E487" s="612"/>
      <c r="F487" s="313" t="str">
        <f>CONCATENATE(F478,".9")</f>
        <v>2.5.2.9</v>
      </c>
      <c r="G487" s="621" t="str">
        <f t="shared" si="241"/>
        <v>2.5.2.9</v>
      </c>
      <c r="H487" s="623" t="s">
        <v>7099</v>
      </c>
      <c r="I487" s="310" t="s">
        <v>4108</v>
      </c>
      <c r="J487" s="310">
        <v>-2</v>
      </c>
      <c r="K487" s="347">
        <v>0.9</v>
      </c>
      <c r="L487" s="347"/>
      <c r="M487" s="347">
        <v>2.1</v>
      </c>
      <c r="N487" s="347"/>
      <c r="O487" s="347"/>
      <c r="P487" s="347"/>
      <c r="Q487" s="310">
        <f t="shared" si="239"/>
        <v>1.89</v>
      </c>
      <c r="R487" s="310">
        <f t="shared" si="240"/>
        <v>-3.78</v>
      </c>
      <c r="S487" s="620"/>
      <c r="T487" s="611"/>
    </row>
    <row r="488" spans="1:20">
      <c r="A488" s="600">
        <v>4</v>
      </c>
      <c r="B488" s="601" t="str">
        <f t="shared" si="238"/>
        <v>2.5.2.10</v>
      </c>
      <c r="C488" s="612"/>
      <c r="D488" s="612"/>
      <c r="E488" s="612"/>
      <c r="F488" s="313" t="str">
        <f>CONCATENATE(F478,".10")</f>
        <v>2.5.2.10</v>
      </c>
      <c r="G488" s="621" t="str">
        <f t="shared" si="241"/>
        <v>2.5.2.10</v>
      </c>
      <c r="H488" s="623" t="s">
        <v>7100</v>
      </c>
      <c r="I488" s="310" t="s">
        <v>7101</v>
      </c>
      <c r="J488" s="310">
        <v>-2</v>
      </c>
      <c r="K488" s="347">
        <v>0.3</v>
      </c>
      <c r="L488" s="347"/>
      <c r="M488" s="347">
        <v>1</v>
      </c>
      <c r="N488" s="347"/>
      <c r="O488" s="347"/>
      <c r="P488" s="347"/>
      <c r="Q488" s="310">
        <f t="shared" si="239"/>
        <v>0.3</v>
      </c>
      <c r="R488" s="310">
        <f t="shared" si="240"/>
        <v>-0.6</v>
      </c>
      <c r="S488" s="620"/>
      <c r="T488" s="611"/>
    </row>
    <row r="489" spans="1:20" ht="30">
      <c r="A489" s="600">
        <v>4</v>
      </c>
      <c r="B489" s="601" t="str">
        <f t="shared" si="238"/>
        <v>2.5.2.11</v>
      </c>
      <c r="C489" s="612"/>
      <c r="D489" s="612"/>
      <c r="E489" s="612"/>
      <c r="F489" s="313" t="str">
        <f>CONCATENATE(F478,".11")</f>
        <v>2.5.2.11</v>
      </c>
      <c r="G489" s="621" t="str">
        <f t="shared" si="241"/>
        <v>2.5.2.11</v>
      </c>
      <c r="H489" s="622" t="s">
        <v>7105</v>
      </c>
      <c r="I489" s="310"/>
      <c r="J489" s="310"/>
      <c r="K489" s="347"/>
      <c r="L489" s="347"/>
      <c r="M489" s="347"/>
      <c r="N489" s="347"/>
      <c r="O489" s="347"/>
      <c r="P489" s="347"/>
      <c r="Q489" s="310">
        <f t="shared" si="239"/>
        <v>1</v>
      </c>
      <c r="R489" s="310">
        <f t="shared" si="240"/>
        <v>0</v>
      </c>
      <c r="S489" s="620"/>
      <c r="T489" s="611"/>
    </row>
    <row r="490" spans="1:20">
      <c r="A490" s="600">
        <v>4</v>
      </c>
      <c r="B490" s="601" t="str">
        <f t="shared" si="238"/>
        <v>2.5.2.12</v>
      </c>
      <c r="C490" s="612"/>
      <c r="D490" s="612"/>
      <c r="E490" s="612"/>
      <c r="F490" s="313" t="str">
        <f>CONCATENATE(F478,".12")</f>
        <v>2.5.2.12</v>
      </c>
      <c r="G490" s="621" t="str">
        <f t="shared" si="241"/>
        <v>2.5.2.12</v>
      </c>
      <c r="H490" s="623" t="s">
        <v>7104</v>
      </c>
      <c r="I490" s="310"/>
      <c r="J490" s="310">
        <v>2</v>
      </c>
      <c r="K490" s="347">
        <v>6.6</v>
      </c>
      <c r="L490" s="347"/>
      <c r="M490" s="347">
        <v>0.7</v>
      </c>
      <c r="N490" s="347"/>
      <c r="O490" s="347"/>
      <c r="P490" s="347"/>
      <c r="Q490" s="310">
        <f t="shared" si="239"/>
        <v>4.62</v>
      </c>
      <c r="R490" s="310">
        <f t="shared" si="240"/>
        <v>9.24</v>
      </c>
      <c r="S490" s="620"/>
      <c r="T490" s="611"/>
    </row>
    <row r="491" spans="1:20" ht="90">
      <c r="A491" s="600">
        <v>3</v>
      </c>
      <c r="B491" s="601" t="str">
        <f t="shared" si="238"/>
        <v>2.5.3</v>
      </c>
      <c r="C491" s="84" t="s">
        <v>82</v>
      </c>
      <c r="D491" s="602">
        <v>87548</v>
      </c>
      <c r="E491" s="602" t="s">
        <v>88</v>
      </c>
      <c r="F491" s="509" t="s">
        <v>7054</v>
      </c>
      <c r="G491" s="619" t="str">
        <f t="shared" si="241"/>
        <v>2.5.3</v>
      </c>
      <c r="H491" s="519" t="str">
        <f>IF(C491="GIDUR JP",VLOOKUP(D491,GIDUR!A:D,2,FALSE),IF(C491="DER PB",VLOOKUP('M.Cálc.Quant.'!D491,DER!A:D,2,FALSE),IF(C491="COMPOSIÇÃO",VLOOKUP(D491,Composição!B:J,2,FALSE),IF(E491="COMPOSIÇÃO",VLOOKUP(D491,'Sinapi_Comp-06.2023'!G:H,2,FALSE),VLOOKUP(D491,'Sinapi_Insum-06.2023'!A:B,2,FALSE)))))</f>
        <v>MASSA ÚNICA, EM ARGAMASSA TRAÇO 1:2:8, PREPARO MANUAL, APLICADA MANUALMENTE EM PAREDES INTERNAS DE AMBIENTES COM ÁREA ENTRE 5M² E 10M², E = 10MM, COM TALISCAS. AF_03/2024</v>
      </c>
      <c r="I491" s="479"/>
      <c r="J491" s="479"/>
      <c r="K491" s="610"/>
      <c r="L491" s="610"/>
      <c r="M491" s="610"/>
      <c r="N491" s="610"/>
      <c r="O491" s="610"/>
      <c r="P491" s="610"/>
      <c r="Q491" s="620"/>
      <c r="R491" s="620"/>
      <c r="S491" s="620">
        <f>SUM(R492:R493)</f>
        <v>323.3</v>
      </c>
      <c r="T491" s="477" t="str">
        <f>IF(C491="GIDUR JP",VLOOKUP(D491,GIDUR!A:D,3,FALSE),IF(C491="DER PB",VLOOKUP('M.Cálc.Quant.'!D491,DER!A:D,3,FALSE),IF(C491="COMPOSIÇÃO",VLOOKUP(D491,Composição!B:J,6,FALSE),IF(E491="COMPOSIÇÃO",VLOOKUP(D491,'Sinapi_Comp-06.2023'!G:I,3,FALSE),VLOOKUP(D491,'Sinapi_Insum-06.2023'!A:C,3,FALSE)))))</f>
        <v>M2</v>
      </c>
    </row>
    <row r="492" spans="1:20">
      <c r="A492" s="600">
        <v>4</v>
      </c>
      <c r="B492" s="601" t="str">
        <f t="shared" si="238"/>
        <v>2.5.3.1</v>
      </c>
      <c r="C492" s="612"/>
      <c r="D492" s="612"/>
      <c r="E492" s="612"/>
      <c r="F492" s="313" t="str">
        <f>CONCATENATE(F491,".1")</f>
        <v>2.5.3.1</v>
      </c>
      <c r="G492" s="621" t="str">
        <f t="shared" si="241"/>
        <v>2.5.3.1</v>
      </c>
      <c r="H492" s="623" t="s">
        <v>7117</v>
      </c>
      <c r="I492" s="310" t="str">
        <f>CONCATENATE("idem item ",G471)</f>
        <v>idem item 2.5.1</v>
      </c>
      <c r="J492" s="310">
        <v>1</v>
      </c>
      <c r="K492" s="347">
        <f>S471</f>
        <v>149.08000000000001</v>
      </c>
      <c r="L492" s="347"/>
      <c r="M492" s="347"/>
      <c r="N492" s="347"/>
      <c r="O492" s="347"/>
      <c r="P492" s="347"/>
      <c r="Q492" s="310">
        <f>IF(SUM(K492:L492)=0,1,IF(L492&lt;&gt;0,SUM(K492:L492)/2,K492))*IF(SUM(M492:N492)=0,1,IF(N492&lt;&gt;0,SUM(M492:N492)/2,M492))*IF(SUM(O492:P492)=0,1,IF(P492&lt;&gt;0,SUM(O492:P492)/2,O492))</f>
        <v>149.08000000000001</v>
      </c>
      <c r="R492" s="310">
        <f t="shared" ref="R492:R493" si="242">ROUND(J492*Q492,2)</f>
        <v>149.08000000000001</v>
      </c>
      <c r="S492" s="620"/>
      <c r="T492" s="611"/>
    </row>
    <row r="493" spans="1:20">
      <c r="A493" s="600">
        <v>4</v>
      </c>
      <c r="B493" s="601" t="str">
        <f t="shared" si="238"/>
        <v>2.5.3.2</v>
      </c>
      <c r="C493" s="612"/>
      <c r="D493" s="612"/>
      <c r="E493" s="612"/>
      <c r="F493" s="313" t="str">
        <f>CONCATENATE(F491,".2")</f>
        <v>2.5.3.2</v>
      </c>
      <c r="G493" s="621" t="str">
        <f t="shared" si="241"/>
        <v>2.5.3.2</v>
      </c>
      <c r="H493" s="623" t="s">
        <v>7118</v>
      </c>
      <c r="I493" s="310" t="str">
        <f>CONCATENATE("idem item ",G478)</f>
        <v>idem item 2.5.2</v>
      </c>
      <c r="J493" s="310">
        <v>1</v>
      </c>
      <c r="K493" s="347">
        <f>S478</f>
        <v>174.22</v>
      </c>
      <c r="L493" s="347"/>
      <c r="M493" s="347"/>
      <c r="N493" s="347"/>
      <c r="O493" s="347"/>
      <c r="P493" s="347"/>
      <c r="Q493" s="310">
        <f>IF(SUM(K493:L493)=0,1,IF(L493&lt;&gt;0,SUM(K493:L493)/2,K493))*IF(SUM(M493:N493)=0,1,IF(N493&lt;&gt;0,SUM(M493:N493)/2,M493))*IF(SUM(O493:P493)=0,1,IF(P493&lt;&gt;0,SUM(O493:P493)/2,O493))</f>
        <v>174.22</v>
      </c>
      <c r="R493" s="310">
        <f t="shared" si="242"/>
        <v>174.22</v>
      </c>
      <c r="S493" s="620"/>
      <c r="T493" s="611"/>
    </row>
    <row r="494" spans="1:20" ht="75">
      <c r="A494" s="600">
        <v>3</v>
      </c>
      <c r="B494" s="601" t="str">
        <f t="shared" si="238"/>
        <v>2.5.4</v>
      </c>
      <c r="C494" s="84" t="s">
        <v>82</v>
      </c>
      <c r="D494" s="602">
        <v>104613</v>
      </c>
      <c r="E494" s="602" t="s">
        <v>88</v>
      </c>
      <c r="F494" s="509" t="s">
        <v>7055</v>
      </c>
      <c r="G494" s="619" t="str">
        <f>F494</f>
        <v>2.5.4</v>
      </c>
      <c r="H494" s="519" t="str">
        <f>IF(C494="GIDUR JP",VLOOKUP(D494,GIDUR!A:D,2,FALSE),IF(C494="DER PB",VLOOKUP('M.Cálc.Quant.'!D494,DER!A:D,2,FALSE),IF(C494="COMPOSIÇÃO",VLOOKUP(D494,Composição!B:J,2,FALSE),IF(E494="COMPOSIÇÃO",VLOOKUP(D494,'Sinapi_Comp-06.2023'!G:H,2,FALSE),VLOOKUP(D494,'Sinapi_Insum-06.2023'!A:B,2,FALSE)))))</f>
        <v>REVESTIMENTO CERÂMICO PARA PAREDES INTERNAS COM PLACAS TIPO ESMALTADA DE DIMENSÕES 20X20 CM APLICADAS EM DIAGONAL, NA ALTURA INTEIRA DAS PAREDES. AF_02/2023_PE</v>
      </c>
      <c r="I494" s="310" t="s">
        <v>7119</v>
      </c>
      <c r="J494" s="310"/>
      <c r="K494" s="347"/>
      <c r="L494" s="347"/>
      <c r="M494" s="347"/>
      <c r="N494" s="347"/>
      <c r="O494" s="347"/>
      <c r="P494" s="347"/>
      <c r="Q494" s="620"/>
      <c r="R494" s="620"/>
      <c r="S494" s="620">
        <f>SUM(R495:R501)</f>
        <v>133.16</v>
      </c>
      <c r="T494" s="477" t="str">
        <f>IF(C494="GIDUR JP",VLOOKUP(D494,GIDUR!A:D,3,FALSE),IF(C494="DER PB",VLOOKUP('M.Cálc.Quant.'!D494,DER!A:D,3,FALSE),IF(C494="COMPOSIÇÃO",VLOOKUP(D494,Composição!B:J,6,FALSE),IF(E494="COMPOSIÇÃO",VLOOKUP(D494,'Sinapi_Comp-06.2023'!G:I,3,FALSE),VLOOKUP(D494,'Sinapi_Insum-06.2023'!A:C,3,FALSE)))))</f>
        <v>M2</v>
      </c>
    </row>
    <row r="495" spans="1:20">
      <c r="A495" s="600">
        <v>4</v>
      </c>
      <c r="B495" s="601" t="str">
        <f t="shared" si="238"/>
        <v>2.5.4.1</v>
      </c>
      <c r="C495" s="612"/>
      <c r="D495" s="612"/>
      <c r="E495" s="612"/>
      <c r="F495" s="313" t="str">
        <f>CONCATENATE(F494,".1")</f>
        <v>2.5.4.1</v>
      </c>
      <c r="G495" s="621" t="str">
        <f>F495</f>
        <v>2.5.4.1</v>
      </c>
      <c r="H495" s="622" t="s">
        <v>7097</v>
      </c>
      <c r="I495" s="310"/>
      <c r="J495" s="310"/>
      <c r="K495" s="347"/>
      <c r="L495" s="347"/>
      <c r="M495" s="347"/>
      <c r="N495" s="347"/>
      <c r="O495" s="347"/>
      <c r="P495" s="347"/>
      <c r="Q495" s="310">
        <f t="shared" ref="Q495:Q501" si="243">IF(SUM(K495:L495)=0,1,IF(L495&lt;&gt;0,SUM(K495:L495)/2,K495))*IF(SUM(M495:N495)=0,1,IF(N495&lt;&gt;0,SUM(M495:N495)/2,M495))*IF(SUM(O495:P495)=0,1,IF(P495&lt;&gt;0,SUM(O495:P495)/2,O495))</f>
        <v>1</v>
      </c>
      <c r="R495" s="310">
        <f t="shared" ref="R495:R501" si="244">ROUND(J495*Q495,2)</f>
        <v>0</v>
      </c>
      <c r="S495" s="620"/>
      <c r="T495" s="611"/>
    </row>
    <row r="496" spans="1:20">
      <c r="A496" s="600">
        <v>4</v>
      </c>
      <c r="B496" s="601" t="str">
        <f t="shared" si="238"/>
        <v>2.5.4.2</v>
      </c>
      <c r="C496" s="612"/>
      <c r="D496" s="612"/>
      <c r="E496" s="612"/>
      <c r="F496" s="313" t="str">
        <f>CONCATENATE(F494,".2")</f>
        <v>2.5.4.2</v>
      </c>
      <c r="G496" s="621" t="str">
        <f t="shared" ref="G496:G501" si="245">F496</f>
        <v>2.5.4.2</v>
      </c>
      <c r="H496" s="623" t="s">
        <v>7115</v>
      </c>
      <c r="I496" s="310" t="s">
        <v>7116</v>
      </c>
      <c r="J496" s="310">
        <v>2</v>
      </c>
      <c r="K496" s="347">
        <v>21.7</v>
      </c>
      <c r="L496" s="347"/>
      <c r="M496" s="347">
        <v>2.5</v>
      </c>
      <c r="N496" s="347"/>
      <c r="O496" s="347"/>
      <c r="P496" s="347"/>
      <c r="Q496" s="310">
        <f t="shared" si="243"/>
        <v>54.25</v>
      </c>
      <c r="R496" s="310">
        <f t="shared" si="244"/>
        <v>108.5</v>
      </c>
      <c r="S496" s="620"/>
      <c r="T496" s="611"/>
    </row>
    <row r="497" spans="1:20">
      <c r="A497" s="600">
        <v>4</v>
      </c>
      <c r="B497" s="601" t="str">
        <f t="shared" si="238"/>
        <v>2.5.4.3</v>
      </c>
      <c r="C497" s="612"/>
      <c r="D497" s="612"/>
      <c r="E497" s="612"/>
      <c r="F497" s="313" t="str">
        <f>CONCATENATE(F494,".3")</f>
        <v>2.5.4.3</v>
      </c>
      <c r="G497" s="621" t="str">
        <f t="shared" si="245"/>
        <v>2.5.4.3</v>
      </c>
      <c r="H497" s="623" t="s">
        <v>7099</v>
      </c>
      <c r="I497" s="310"/>
      <c r="J497" s="310">
        <v>-2</v>
      </c>
      <c r="K497" s="347">
        <v>0.8</v>
      </c>
      <c r="L497" s="347"/>
      <c r="M497" s="347">
        <v>2.1</v>
      </c>
      <c r="N497" s="347"/>
      <c r="O497" s="347"/>
      <c r="P497" s="347"/>
      <c r="Q497" s="310">
        <f t="shared" si="243"/>
        <v>1.68</v>
      </c>
      <c r="R497" s="310">
        <f t="shared" si="244"/>
        <v>-3.36</v>
      </c>
      <c r="S497" s="620"/>
      <c r="T497" s="611"/>
    </row>
    <row r="498" spans="1:20">
      <c r="A498" s="600">
        <v>4</v>
      </c>
      <c r="B498" s="601" t="str">
        <f t="shared" si="238"/>
        <v>2.5.4.4</v>
      </c>
      <c r="C498" s="612"/>
      <c r="D498" s="612"/>
      <c r="E498" s="612"/>
      <c r="F498" s="313" t="str">
        <f>CONCATENATE(F494,".4")</f>
        <v>2.5.4.4</v>
      </c>
      <c r="G498" s="621" t="str">
        <f t="shared" si="245"/>
        <v>2.5.4.4</v>
      </c>
      <c r="H498" s="623" t="s">
        <v>7100</v>
      </c>
      <c r="I498" s="310"/>
      <c r="J498" s="310">
        <v>-2</v>
      </c>
      <c r="K498" s="347">
        <v>0.3</v>
      </c>
      <c r="L498" s="347"/>
      <c r="M498" s="347">
        <v>1</v>
      </c>
      <c r="N498" s="347"/>
      <c r="O498" s="347"/>
      <c r="P498" s="347"/>
      <c r="Q498" s="310">
        <f t="shared" si="243"/>
        <v>0.3</v>
      </c>
      <c r="R498" s="310">
        <f t="shared" si="244"/>
        <v>-0.6</v>
      </c>
      <c r="S498" s="620"/>
      <c r="T498" s="611"/>
    </row>
    <row r="499" spans="1:20">
      <c r="A499" s="600">
        <v>4</v>
      </c>
      <c r="B499" s="601" t="str">
        <f t="shared" si="238"/>
        <v>2.5.4.5</v>
      </c>
      <c r="C499" s="612"/>
      <c r="D499" s="612"/>
      <c r="E499" s="612"/>
      <c r="F499" s="313" t="str">
        <f>CONCATENATE(F494,".5")</f>
        <v>2.5.4.5</v>
      </c>
      <c r="G499" s="621" t="str">
        <f t="shared" si="245"/>
        <v>2.5.4.5</v>
      </c>
      <c r="H499" s="623" t="s">
        <v>7104</v>
      </c>
      <c r="I499" s="310"/>
      <c r="J499" s="310">
        <v>2</v>
      </c>
      <c r="K499" s="347">
        <v>6.6</v>
      </c>
      <c r="L499" s="347"/>
      <c r="M499" s="347">
        <v>2.5</v>
      </c>
      <c r="N499" s="347"/>
      <c r="O499" s="347"/>
      <c r="P499" s="347"/>
      <c r="Q499" s="310">
        <f t="shared" si="243"/>
        <v>16.5</v>
      </c>
      <c r="R499" s="310">
        <f t="shared" si="244"/>
        <v>33</v>
      </c>
      <c r="S499" s="620"/>
      <c r="T499" s="611"/>
    </row>
    <row r="500" spans="1:20">
      <c r="A500" s="600">
        <v>4</v>
      </c>
      <c r="B500" s="601" t="str">
        <f t="shared" si="238"/>
        <v>2.5.4.6</v>
      </c>
      <c r="C500" s="612"/>
      <c r="D500" s="612"/>
      <c r="E500" s="612"/>
      <c r="F500" s="313" t="str">
        <f>CONCATENATE(F494,".6")</f>
        <v>2.5.4.6</v>
      </c>
      <c r="G500" s="621" t="str">
        <f t="shared" si="245"/>
        <v>2.5.4.6</v>
      </c>
      <c r="H500" s="623" t="s">
        <v>7099</v>
      </c>
      <c r="I500" s="310"/>
      <c r="J500" s="310">
        <v>-2</v>
      </c>
      <c r="K500" s="347">
        <v>0.9</v>
      </c>
      <c r="L500" s="347"/>
      <c r="M500" s="347">
        <v>2.1</v>
      </c>
      <c r="N500" s="347"/>
      <c r="O500" s="347"/>
      <c r="P500" s="347"/>
      <c r="Q500" s="310">
        <f t="shared" si="243"/>
        <v>1.89</v>
      </c>
      <c r="R500" s="310">
        <f t="shared" si="244"/>
        <v>-3.78</v>
      </c>
      <c r="S500" s="620"/>
      <c r="T500" s="611"/>
    </row>
    <row r="501" spans="1:20">
      <c r="A501" s="600">
        <v>4</v>
      </c>
      <c r="B501" s="601" t="str">
        <f t="shared" si="238"/>
        <v>2.5.4.7</v>
      </c>
      <c r="C501" s="612"/>
      <c r="D501" s="612"/>
      <c r="E501" s="612"/>
      <c r="F501" s="313" t="str">
        <f>CONCATENATE(F494,".7")</f>
        <v>2.5.4.7</v>
      </c>
      <c r="G501" s="621" t="str">
        <f t="shared" si="245"/>
        <v>2.5.4.7</v>
      </c>
      <c r="H501" s="623" t="s">
        <v>7100</v>
      </c>
      <c r="I501" s="310"/>
      <c r="J501" s="310">
        <v>-2</v>
      </c>
      <c r="K501" s="347">
        <v>0.3</v>
      </c>
      <c r="L501" s="347"/>
      <c r="M501" s="347">
        <v>1</v>
      </c>
      <c r="N501" s="347"/>
      <c r="O501" s="347"/>
      <c r="P501" s="347"/>
      <c r="Q501" s="310">
        <f t="shared" si="243"/>
        <v>0.3</v>
      </c>
      <c r="R501" s="310">
        <f t="shared" si="244"/>
        <v>-0.6</v>
      </c>
      <c r="S501" s="620"/>
      <c r="T501" s="611"/>
    </row>
    <row r="502" spans="1:20" ht="30">
      <c r="A502" s="600">
        <v>3</v>
      </c>
      <c r="B502" s="601" t="str">
        <f t="shared" si="238"/>
        <v>2.5.5</v>
      </c>
      <c r="C502" s="84" t="s">
        <v>82</v>
      </c>
      <c r="D502" s="602">
        <v>95305</v>
      </c>
      <c r="E502" s="602" t="s">
        <v>88</v>
      </c>
      <c r="F502" s="509" t="s">
        <v>7057</v>
      </c>
      <c r="G502" s="619" t="str">
        <f>F502</f>
        <v>2.5.5</v>
      </c>
      <c r="H502" s="519" t="str">
        <f>IF(C502="GIDUR JP",VLOOKUP(D502,GIDUR!A:D,2,FALSE),IF(C502="DER PB",VLOOKUP('M.Cálc.Quant.'!D502,DER!A:D,2,FALSE),IF(C502="COMPOSIÇÃO",VLOOKUP(D502,Composição!B:J,2,FALSE),IF(E502="COMPOSIÇÃO",VLOOKUP(D502,'Sinapi_Comp-06.2023'!G:H,2,FALSE),VLOOKUP(D502,'Sinapi_Insum-06.2023'!A:B,2,FALSE)))))</f>
        <v>TEXTURA ACRÍLICA, APLICAÇÃO MANUAL EM PAREDE, UMA DEMÃO. AF_04/2023</v>
      </c>
      <c r="I502" s="310"/>
      <c r="J502" s="479"/>
      <c r="K502" s="610"/>
      <c r="L502" s="610"/>
      <c r="M502" s="610"/>
      <c r="N502" s="610"/>
      <c r="O502" s="610"/>
      <c r="P502" s="610"/>
      <c r="Q502" s="620"/>
      <c r="R502" s="620"/>
      <c r="S502" s="620">
        <f>SUM(R503:R507)</f>
        <v>170.35</v>
      </c>
      <c r="T502" s="477" t="str">
        <f>IF(C502="GIDUR JP",VLOOKUP(D502,GIDUR!A:D,3,FALSE),IF(C502="DER PB",VLOOKUP('M.Cálc.Quant.'!D502,DER!A:D,3,FALSE),IF(C502="COMPOSIÇÃO",VLOOKUP(D502,Composição!B:J,6,FALSE),IF(E502="COMPOSIÇÃO",VLOOKUP(D502,'Sinapi_Comp-06.2023'!G:I,3,FALSE),VLOOKUP(D502,'Sinapi_Insum-06.2023'!A:C,3,FALSE)))))</f>
        <v>M2</v>
      </c>
    </row>
    <row r="503" spans="1:20">
      <c r="A503" s="600">
        <v>4</v>
      </c>
      <c r="B503" s="601" t="str">
        <f t="shared" si="238"/>
        <v>2.5.5.1</v>
      </c>
      <c r="C503" s="612"/>
      <c r="D503" s="612"/>
      <c r="E503" s="612"/>
      <c r="F503" s="313" t="str">
        <f>CONCATENATE(F502,".1")</f>
        <v>2.5.5.1</v>
      </c>
      <c r="G503" s="621" t="str">
        <f>F503</f>
        <v>2.5.5.1</v>
      </c>
      <c r="H503" s="623" t="s">
        <v>7117</v>
      </c>
      <c r="I503" s="310" t="str">
        <f>CONCATENATE("idem item ",G471)</f>
        <v>idem item 2.5.1</v>
      </c>
      <c r="J503" s="310">
        <v>1</v>
      </c>
      <c r="K503" s="347">
        <f>S471</f>
        <v>149.08000000000001</v>
      </c>
      <c r="L503" s="347"/>
      <c r="M503" s="347"/>
      <c r="N503" s="347"/>
      <c r="O503" s="347"/>
      <c r="P503" s="347"/>
      <c r="Q503" s="310">
        <f>IF(SUM(K503:L503)=0,1,IF(L503&lt;&gt;0,SUM(K503:L503)/2,K503))*IF(SUM(M503:N503)=0,1,IF(N503&lt;&gt;0,SUM(M503:N503)/2,M503))*IF(SUM(O503:P503)=0,1,IF(P503&lt;&gt;0,SUM(O503:P503)/2,O503))</f>
        <v>149.08000000000001</v>
      </c>
      <c r="R503" s="310">
        <f t="shared" ref="R503" si="246">ROUND(J503*Q503,2)</f>
        <v>149.08000000000001</v>
      </c>
      <c r="S503" s="620"/>
      <c r="T503" s="611"/>
    </row>
    <row r="504" spans="1:20">
      <c r="A504" s="600">
        <v>4</v>
      </c>
      <c r="B504" s="601" t="str">
        <f t="shared" si="238"/>
        <v>2.5.5.2</v>
      </c>
      <c r="C504" s="612"/>
      <c r="D504" s="612"/>
      <c r="E504" s="612"/>
      <c r="F504" s="313" t="str">
        <f>CONCATENATE(F502,".2")</f>
        <v>2.5.5.2</v>
      </c>
      <c r="G504" s="621" t="str">
        <f t="shared" ref="G504:G507" si="247">F504</f>
        <v>2.5.5.2</v>
      </c>
      <c r="H504" s="622" t="s">
        <v>7118</v>
      </c>
      <c r="I504" s="310"/>
      <c r="J504" s="310"/>
      <c r="K504" s="347"/>
      <c r="L504" s="347"/>
      <c r="M504" s="347"/>
      <c r="N504" s="347"/>
      <c r="O504" s="347"/>
      <c r="P504" s="347"/>
      <c r="Q504" s="310">
        <f>IF(SUM(K504:L504)=0,1,IF(L504&lt;&gt;0,SUM(K504:L504)/2,K504))*IF(SUM(M504:N504)=0,1,IF(N504&lt;&gt;0,SUM(M504:N504)/2,M504))*IF(SUM(O504:P504)=0,1,IF(P504&lt;&gt;0,SUM(O504:P504)/2,O504))</f>
        <v>1</v>
      </c>
      <c r="R504" s="310">
        <f>ROUND(J504*Q504,2)</f>
        <v>0</v>
      </c>
      <c r="S504" s="620"/>
      <c r="T504" s="611"/>
    </row>
    <row r="505" spans="1:20" ht="30">
      <c r="A505" s="600">
        <v>4</v>
      </c>
      <c r="B505" s="601" t="str">
        <f t="shared" si="238"/>
        <v>2.5.5.3</v>
      </c>
      <c r="C505" s="612"/>
      <c r="D505" s="612"/>
      <c r="E505" s="612"/>
      <c r="F505" s="313" t="str">
        <f>CONCATENATE(F502,".3")</f>
        <v>2.5.5.3</v>
      </c>
      <c r="G505" s="621" t="str">
        <f t="shared" si="247"/>
        <v>2.5.5.3</v>
      </c>
      <c r="H505" s="623" t="s">
        <v>7098</v>
      </c>
      <c r="I505" s="310" t="s">
        <v>7119</v>
      </c>
      <c r="J505" s="310">
        <v>1</v>
      </c>
      <c r="K505" s="347">
        <v>9.3000000000000007</v>
      </c>
      <c r="L505" s="347"/>
      <c r="M505" s="347">
        <v>2.5</v>
      </c>
      <c r="N505" s="347"/>
      <c r="O505" s="347"/>
      <c r="P505" s="347"/>
      <c r="Q505" s="310">
        <f>IF(SUM(K505:L505)=0,1,IF(L505&lt;&gt;0,SUM(K505:L505)/2,K505))*IF(SUM(M505:N505)=0,1,IF(N505&lt;&gt;0,SUM(M505:N505)/2,M505))*IF(SUM(O505:P505)=0,1,IF(P505&lt;&gt;0,SUM(O505:P505)/2,O505))</f>
        <v>23.25</v>
      </c>
      <c r="R505" s="310">
        <f>ROUND(J505*Q505,2)</f>
        <v>23.25</v>
      </c>
      <c r="S505" s="620"/>
      <c r="T505" s="611"/>
    </row>
    <row r="506" spans="1:20">
      <c r="A506" s="600">
        <v>4</v>
      </c>
      <c r="B506" s="601" t="str">
        <f t="shared" si="238"/>
        <v>2.5.5.4</v>
      </c>
      <c r="C506" s="612"/>
      <c r="D506" s="612"/>
      <c r="E506" s="612"/>
      <c r="F506" s="313" t="str">
        <f>CONCATENATE(F502,".4")</f>
        <v>2.5.5.4</v>
      </c>
      <c r="G506" s="621" t="str">
        <f t="shared" si="247"/>
        <v>2.5.5.4</v>
      </c>
      <c r="H506" s="623" t="s">
        <v>7099</v>
      </c>
      <c r="I506" s="310"/>
      <c r="J506" s="310">
        <v>-1</v>
      </c>
      <c r="K506" s="347">
        <v>0.8</v>
      </c>
      <c r="L506" s="347"/>
      <c r="M506" s="347">
        <v>2.1</v>
      </c>
      <c r="N506" s="347"/>
      <c r="O506" s="347"/>
      <c r="P506" s="347"/>
      <c r="Q506" s="310">
        <f>IF(SUM(K506:L506)=0,1,IF(L506&lt;&gt;0,SUM(K506:L506)/2,K506))*IF(SUM(M506:N506)=0,1,IF(N506&lt;&gt;0,SUM(M506:N506)/2,M506))*IF(SUM(O506:P506)=0,1,IF(P506&lt;&gt;0,SUM(O506:P506)/2,O506))</f>
        <v>1.68</v>
      </c>
      <c r="R506" s="310">
        <f>ROUND(J506*Q506,2)</f>
        <v>-1.68</v>
      </c>
      <c r="S506" s="620"/>
      <c r="T506" s="611"/>
    </row>
    <row r="507" spans="1:20">
      <c r="A507" s="600">
        <v>4</v>
      </c>
      <c r="B507" s="601" t="str">
        <f t="shared" si="238"/>
        <v>2.5.5.5</v>
      </c>
      <c r="C507" s="612"/>
      <c r="D507" s="612"/>
      <c r="E507" s="612"/>
      <c r="F507" s="313" t="str">
        <f>CONCATENATE(F502,".5")</f>
        <v>2.5.5.5</v>
      </c>
      <c r="G507" s="621" t="str">
        <f t="shared" si="247"/>
        <v>2.5.5.5</v>
      </c>
      <c r="H507" s="623" t="s">
        <v>7100</v>
      </c>
      <c r="I507" s="310"/>
      <c r="J507" s="310">
        <v>-1</v>
      </c>
      <c r="K507" s="347">
        <v>0.3</v>
      </c>
      <c r="L507" s="347"/>
      <c r="M507" s="347">
        <v>1</v>
      </c>
      <c r="N507" s="347"/>
      <c r="O507" s="347"/>
      <c r="P507" s="347"/>
      <c r="Q507" s="310">
        <f>IF(SUM(K507:L507)=0,1,IF(L507&lt;&gt;0,SUM(K507:L507)/2,K507))*IF(SUM(M507:N507)=0,1,IF(N507&lt;&gt;0,SUM(M507:N507)/2,M507))*IF(SUM(O507:P507)=0,1,IF(P507&lt;&gt;0,SUM(O507:P507)/2,O507))</f>
        <v>0.3</v>
      </c>
      <c r="R507" s="310">
        <f>ROUND(J507*Q507,2)</f>
        <v>-0.3</v>
      </c>
      <c r="S507" s="620"/>
      <c r="T507" s="611"/>
    </row>
    <row r="508" spans="1:20" ht="60">
      <c r="A508" s="600">
        <v>3</v>
      </c>
      <c r="B508" s="601" t="str">
        <f t="shared" si="238"/>
        <v>2.5.6</v>
      </c>
      <c r="C508" s="84" t="s">
        <v>82</v>
      </c>
      <c r="D508" s="84">
        <v>88411</v>
      </c>
      <c r="E508" s="602" t="s">
        <v>88</v>
      </c>
      <c r="F508" s="509" t="s">
        <v>7056</v>
      </c>
      <c r="G508" s="619" t="str">
        <f t="shared" ref="G508:G513" si="248">F508</f>
        <v>2.5.6</v>
      </c>
      <c r="H508" s="519" t="str">
        <f>IF(C508="GIDUR JP",VLOOKUP(D508,GIDUR!A:D,2,FALSE),IF(C508="DER PB",VLOOKUP('M.Cálc.Quant.'!D508,DER!A:D,2,FALSE),IF(C508="COMPOSIÇÃO",VLOOKUP(D508,Composição!B:J,2,FALSE),IF(E508="COMPOSIÇÃO",VLOOKUP(D508,'Sinapi_Comp-06.2023'!G:H,2,FALSE),VLOOKUP(D508,'Sinapi_Insum-06.2023'!A:B,2,FALSE)))))</f>
        <v>APLICAÇÃO MANUAL DE FUNDO SELADOR ACRÍLICO EM PANOS COM PRESENÇA DE VÃOS DE EDIFÍCIOS DE MÚLTIPLOS PAVIMENTOS. AF_03/2024</v>
      </c>
      <c r="I508" s="479"/>
      <c r="J508" s="310"/>
      <c r="K508" s="610"/>
      <c r="L508" s="610"/>
      <c r="M508" s="610"/>
      <c r="N508" s="610"/>
      <c r="O508" s="610"/>
      <c r="P508" s="610"/>
      <c r="Q508" s="620"/>
      <c r="R508" s="620"/>
      <c r="S508" s="620">
        <f>SUM(R509)</f>
        <v>170.35</v>
      </c>
      <c r="T508" s="477" t="str">
        <f>IF(C508="GIDUR JP",VLOOKUP(D508,GIDUR!A:D,3,FALSE),IF(C508="DER PB",VLOOKUP('M.Cálc.Quant.'!D508,DER!A:D,3,FALSE),IF(C508="COMPOSIÇÃO",VLOOKUP(D508,Composição!B:J,6,FALSE),IF(E508="COMPOSIÇÃO",VLOOKUP(D508,'Sinapi_Comp-06.2023'!G:I,3,FALSE),VLOOKUP(D508,'Sinapi_Insum-06.2023'!A:C,3,FALSE)))))</f>
        <v>M2</v>
      </c>
    </row>
    <row r="509" spans="1:20">
      <c r="A509" s="600">
        <v>4</v>
      </c>
      <c r="B509" s="601" t="str">
        <f t="shared" si="238"/>
        <v>2.5.6.1</v>
      </c>
      <c r="C509" s="612"/>
      <c r="D509" s="612"/>
      <c r="E509" s="612"/>
      <c r="F509" s="313" t="str">
        <f>CONCATENATE(F508,".1")</f>
        <v>2.5.6.1</v>
      </c>
      <c r="G509" s="621" t="str">
        <f t="shared" si="248"/>
        <v>2.5.6.1</v>
      </c>
      <c r="H509" s="623" t="s">
        <v>7120</v>
      </c>
      <c r="I509" s="310" t="str">
        <f>CONCATENATE("idem item ",G502)</f>
        <v>idem item 2.5.5</v>
      </c>
      <c r="J509" s="310">
        <v>1</v>
      </c>
      <c r="K509" s="347">
        <f>S502</f>
        <v>170.35</v>
      </c>
      <c r="L509" s="347"/>
      <c r="M509" s="347"/>
      <c r="N509" s="347"/>
      <c r="O509" s="347"/>
      <c r="P509" s="347"/>
      <c r="Q509" s="310">
        <f>IF(SUM(K509:L509)=0,1,IF(L509&lt;&gt;0,SUM(K509:L509)/2,K509))*IF(SUM(M509:N509)=0,1,IF(N509&lt;&gt;0,SUM(M509:N509)/2,M509))*IF(SUM(O509:P509)=0,1,IF(P509&lt;&gt;0,SUM(O509:P509)/2,O509))</f>
        <v>170.35</v>
      </c>
      <c r="R509" s="310">
        <f t="shared" ref="R509" si="249">ROUND(J509*Q509,2)</f>
        <v>170.35</v>
      </c>
      <c r="S509" s="620"/>
      <c r="T509" s="611"/>
    </row>
    <row r="510" spans="1:20" ht="45">
      <c r="A510" s="600">
        <v>3</v>
      </c>
      <c r="B510" s="601" t="str">
        <f t="shared" si="238"/>
        <v>2.5.7</v>
      </c>
      <c r="C510" s="84" t="s">
        <v>82</v>
      </c>
      <c r="D510" s="602">
        <v>88489</v>
      </c>
      <c r="E510" s="602" t="s">
        <v>88</v>
      </c>
      <c r="F510" s="509" t="s">
        <v>7169</v>
      </c>
      <c r="G510" s="619" t="str">
        <f t="shared" si="248"/>
        <v>2.5.7</v>
      </c>
      <c r="H510" s="519" t="str">
        <f>IF(C510="GIDUR JP",VLOOKUP(D510,GIDUR!A:D,2,FALSE),IF(C510="DER PB",VLOOKUP('M.Cálc.Quant.'!D510,DER!A:D,2,FALSE),IF(C510="COMPOSIÇÃO",VLOOKUP(D510,Composição!B:J,2,FALSE),IF(E510="COMPOSIÇÃO",VLOOKUP(D510,'Sinapi_Comp-06.2023'!G:H,2,FALSE),VLOOKUP(D510,'Sinapi_Insum-06.2023'!A:B,2,FALSE)))))</f>
        <v>PINTURA LÁTEX ACRÍLICA PREMIUM, APLICAÇÃO MANUAL EM PAREDES, DUAS DEMÃOS. AF_04/2023</v>
      </c>
      <c r="I510" s="479"/>
      <c r="J510" s="479"/>
      <c r="K510" s="610"/>
      <c r="L510" s="610"/>
      <c r="M510" s="610"/>
      <c r="N510" s="610"/>
      <c r="O510" s="610"/>
      <c r="P510" s="610"/>
      <c r="Q510" s="620"/>
      <c r="R510" s="620"/>
      <c r="S510" s="620">
        <f>SUM(R511:R511)</f>
        <v>170.35</v>
      </c>
      <c r="T510" s="477" t="str">
        <f>IF(C510="GIDUR JP",VLOOKUP(D510,GIDUR!A:D,3,FALSE),IF(C510="DER PB",VLOOKUP('M.Cálc.Quant.'!D510,DER!A:D,3,FALSE),IF(C510="COMPOSIÇÃO",VLOOKUP(D510,Composição!B:J,6,FALSE),IF(E510="COMPOSIÇÃO",VLOOKUP(D510,'Sinapi_Comp-06.2023'!G:I,3,FALSE),VLOOKUP(D510,'Sinapi_Insum-06.2023'!A:C,3,FALSE)))))</f>
        <v>M2</v>
      </c>
    </row>
    <row r="511" spans="1:20">
      <c r="A511" s="600">
        <v>4</v>
      </c>
      <c r="B511" s="601" t="str">
        <f t="shared" si="238"/>
        <v>2.5.7.1</v>
      </c>
      <c r="C511" s="612"/>
      <c r="D511" s="612"/>
      <c r="E511" s="612"/>
      <c r="F511" s="313" t="str">
        <f>CONCATENATE(F510,".1")</f>
        <v>2.5.7.1</v>
      </c>
      <c r="G511" s="621" t="str">
        <f t="shared" si="248"/>
        <v>2.5.7.1</v>
      </c>
      <c r="H511" s="623" t="s">
        <v>7120</v>
      </c>
      <c r="I511" s="310" t="str">
        <f>CONCATENATE("idem item ",G502)</f>
        <v>idem item 2.5.5</v>
      </c>
      <c r="J511" s="310">
        <v>1</v>
      </c>
      <c r="K511" s="347">
        <f>S502</f>
        <v>170.35</v>
      </c>
      <c r="L511" s="347"/>
      <c r="M511" s="347"/>
      <c r="N511" s="347"/>
      <c r="O511" s="347"/>
      <c r="P511" s="347"/>
      <c r="Q511" s="310">
        <f>IF(SUM(K511:L511)=0,1,IF(L511&lt;&gt;0,SUM(K511:L511)/2,K511))*IF(SUM(M511:N511)=0,1,IF(N511&lt;&gt;0,SUM(M511:N511)/2,M511))*IF(SUM(O511:P511)=0,1,IF(P511&lt;&gt;0,SUM(O511:P511)/2,O511))</f>
        <v>170.35</v>
      </c>
      <c r="R511" s="310">
        <f t="shared" ref="R511" si="250">ROUND(J511*Q511,2)</f>
        <v>170.35</v>
      </c>
      <c r="S511" s="620"/>
      <c r="T511" s="611"/>
    </row>
    <row r="512" spans="1:20" ht="30">
      <c r="A512" s="600">
        <v>3</v>
      </c>
      <c r="B512" s="601" t="str">
        <f t="shared" si="238"/>
        <v>2.5.8</v>
      </c>
      <c r="C512" s="84" t="s">
        <v>82</v>
      </c>
      <c r="D512" s="624">
        <v>96113</v>
      </c>
      <c r="E512" s="602" t="s">
        <v>88</v>
      </c>
      <c r="F512" s="509" t="s">
        <v>7170</v>
      </c>
      <c r="G512" s="619" t="str">
        <f t="shared" si="248"/>
        <v>2.5.8</v>
      </c>
      <c r="H512" s="519" t="str">
        <f>IF(C512="GIDUR JP",VLOOKUP(D512,GIDUR!A:D,2,FALSE),IF(C512="DER PB",VLOOKUP('M.Cálc.Quant.'!D512,DER!A:D,2,FALSE),IF(C512="COMPOSIÇÃO",VLOOKUP(D512,Composição!B:J,2,FALSE),IF(E512="COMPOSIÇÃO",VLOOKUP(D512,'Sinapi_Comp-06.2023'!G:H,2,FALSE),VLOOKUP(D512,'Sinapi_Insum-06.2023'!A:B,2,FALSE)))))</f>
        <v>FORRO EM PLACAS DE GESSO, PARA AMBIENTES COMERCIAIS. AF_08/2023_PS</v>
      </c>
      <c r="I512" s="310"/>
      <c r="J512" s="310"/>
      <c r="K512" s="347"/>
      <c r="L512" s="347"/>
      <c r="M512" s="347"/>
      <c r="N512" s="347"/>
      <c r="O512" s="347"/>
      <c r="P512" s="347"/>
      <c r="Q512" s="620"/>
      <c r="R512" s="620"/>
      <c r="S512" s="620">
        <f>SUM(R513:R515)</f>
        <v>31.24</v>
      </c>
      <c r="T512" s="477" t="str">
        <f>IF(C512="GIDUR JP",VLOOKUP(D512,GIDUR!A:D,3,FALSE),IF(C512="DER PB",VLOOKUP('M.Cálc.Quant.'!D512,DER!A:D,3,FALSE),IF(C512="COMPOSIÇÃO",VLOOKUP(D512,Composição!B:J,6,FALSE),IF(E512="COMPOSIÇÃO",VLOOKUP(D512,'Sinapi_Comp-06.2023'!G:I,3,FALSE),VLOOKUP(D512,'Sinapi_Insum-06.2023'!A:C,3,FALSE)))))</f>
        <v>M2</v>
      </c>
    </row>
    <row r="513" spans="1:20">
      <c r="A513" s="600">
        <v>4</v>
      </c>
      <c r="B513" s="601" t="str">
        <f t="shared" si="238"/>
        <v>2.5.8.1</v>
      </c>
      <c r="C513" s="612"/>
      <c r="D513" s="612"/>
      <c r="E513" s="612"/>
      <c r="F513" s="313" t="str">
        <f>CONCATENATE(F512,".1")</f>
        <v>2.5.8.1</v>
      </c>
      <c r="G513" s="621" t="str">
        <f t="shared" si="248"/>
        <v>2.5.8.1</v>
      </c>
      <c r="H513" s="623" t="s">
        <v>7098</v>
      </c>
      <c r="I513" s="310"/>
      <c r="J513" s="310">
        <v>1</v>
      </c>
      <c r="K513" s="347">
        <v>4.72</v>
      </c>
      <c r="L513" s="347"/>
      <c r="M513" s="347"/>
      <c r="N513" s="347"/>
      <c r="O513" s="347"/>
      <c r="P513" s="347"/>
      <c r="Q513" s="310">
        <f>IF(SUM(K513:L513)=0,1,IF(L513&lt;&gt;0,SUM(K513:L513)/2,K513))*IF(SUM(M513:N513)=0,1,IF(N513&lt;&gt;0,SUM(M513:N513)/2,M513))*IF(SUM(O513:P513)=0,1,IF(P513&lt;&gt;0,SUM(O513:P513)/2,O513))</f>
        <v>4.72</v>
      </c>
      <c r="R513" s="310">
        <f t="shared" ref="R513:R515" si="251">ROUND(J513*Q513,2)</f>
        <v>4.72</v>
      </c>
      <c r="S513" s="620"/>
      <c r="T513" s="611"/>
    </row>
    <row r="514" spans="1:20">
      <c r="A514" s="600">
        <v>4</v>
      </c>
      <c r="B514" s="601" t="str">
        <f t="shared" si="238"/>
        <v>2.5.8.2</v>
      </c>
      <c r="C514" s="612"/>
      <c r="D514" s="612"/>
      <c r="E514" s="612"/>
      <c r="F514" s="313" t="str">
        <f>CONCATENATE(F512,".2")</f>
        <v>2.5.8.2</v>
      </c>
      <c r="G514" s="621" t="str">
        <f t="shared" ref="G514:G515" si="252">F514</f>
        <v>2.5.8.2</v>
      </c>
      <c r="H514" s="623" t="s">
        <v>7115</v>
      </c>
      <c r="I514" s="310"/>
      <c r="J514" s="310">
        <v>2</v>
      </c>
      <c r="K514" s="347">
        <v>10.56</v>
      </c>
      <c r="L514" s="347"/>
      <c r="M514" s="347"/>
      <c r="N514" s="347"/>
      <c r="O514" s="347"/>
      <c r="P514" s="347"/>
      <c r="Q514" s="310">
        <f>IF(SUM(K514:L514)=0,1,IF(L514&lt;&gt;0,SUM(K514:L514)/2,K514))*IF(SUM(M514:N514)=0,1,IF(N514&lt;&gt;0,SUM(M514:N514)/2,M514))*IF(SUM(O514:P514)=0,1,IF(P514&lt;&gt;0,SUM(O514:P514)/2,O514))</f>
        <v>10.56</v>
      </c>
      <c r="R514" s="310">
        <f t="shared" si="251"/>
        <v>21.12</v>
      </c>
      <c r="S514" s="620"/>
      <c r="T514" s="611"/>
    </row>
    <row r="515" spans="1:20">
      <c r="A515" s="600">
        <v>4</v>
      </c>
      <c r="B515" s="601" t="str">
        <f t="shared" si="238"/>
        <v>2.5.8.3</v>
      </c>
      <c r="C515" s="612"/>
      <c r="D515" s="612"/>
      <c r="E515" s="612"/>
      <c r="F515" s="313" t="str">
        <f>CONCATENATE(F512,".3")</f>
        <v>2.5.8.3</v>
      </c>
      <c r="G515" s="621" t="str">
        <f t="shared" si="252"/>
        <v>2.5.8.3</v>
      </c>
      <c r="H515" s="623" t="s">
        <v>7104</v>
      </c>
      <c r="I515" s="310"/>
      <c r="J515" s="310">
        <v>2</v>
      </c>
      <c r="K515" s="347">
        <v>2.7</v>
      </c>
      <c r="L515" s="347"/>
      <c r="M515" s="347"/>
      <c r="N515" s="347"/>
      <c r="O515" s="347"/>
      <c r="P515" s="347"/>
      <c r="Q515" s="310">
        <f>IF(SUM(K515:L515)=0,1,IF(L515&lt;&gt;0,SUM(K515:L515)/2,K515))*IF(SUM(M515:N515)=0,1,IF(N515&lt;&gt;0,SUM(M515:N515)/2,M515))*IF(SUM(O515:P515)=0,1,IF(P515&lt;&gt;0,SUM(O515:P515)/2,O515))</f>
        <v>2.7</v>
      </c>
      <c r="R515" s="310">
        <f t="shared" si="251"/>
        <v>5.4</v>
      </c>
      <c r="S515" s="620"/>
      <c r="T515" s="611"/>
    </row>
    <row r="516" spans="1:20" ht="45">
      <c r="A516" s="600">
        <v>3</v>
      </c>
      <c r="B516" s="601" t="str">
        <f t="shared" si="238"/>
        <v>2.5.9</v>
      </c>
      <c r="C516" s="84" t="s">
        <v>82</v>
      </c>
      <c r="D516" s="602">
        <v>88484</v>
      </c>
      <c r="E516" s="602" t="s">
        <v>88</v>
      </c>
      <c r="F516" s="509" t="s">
        <v>7171</v>
      </c>
      <c r="G516" s="619" t="str">
        <f t="shared" ref="G516:G547" si="253">F516</f>
        <v>2.5.9</v>
      </c>
      <c r="H516" s="519" t="str">
        <f>IF(C516="GIDUR JP",VLOOKUP(D516,GIDUR!A:D,2,FALSE),IF(C516="DER PB",VLOOKUP('M.Cálc.Quant.'!D516,DER!A:D,2,FALSE),IF(C516="COMPOSIÇÃO",VLOOKUP(D516,Composição!B:J,2,FALSE),IF(E516="COMPOSIÇÃO",VLOOKUP(D516,'Sinapi_Comp-06.2023'!G:H,2,FALSE),VLOOKUP(D516,'Sinapi_Insum-06.2023'!A:B,2,FALSE)))))</f>
        <v>FUNDO SELADOR ACRÍLICO, APLICAÇÃO MANUAL EM TETO, UMA DEMÃO. AF_04/2023</v>
      </c>
      <c r="I516" s="310"/>
      <c r="J516" s="310"/>
      <c r="K516" s="347"/>
      <c r="L516" s="347"/>
      <c r="M516" s="347"/>
      <c r="N516" s="347"/>
      <c r="O516" s="347"/>
      <c r="P516" s="347"/>
      <c r="Q516" s="620"/>
      <c r="R516" s="620"/>
      <c r="S516" s="620">
        <f>SUM(R517:R517)</f>
        <v>31.24</v>
      </c>
      <c r="T516" s="477" t="str">
        <f>IF(C516="GIDUR JP",VLOOKUP(D516,GIDUR!A:D,3,FALSE),IF(C516="DER PB",VLOOKUP('M.Cálc.Quant.'!D516,DER!A:D,3,FALSE),IF(C516="COMPOSIÇÃO",VLOOKUP(D516,Composição!B:J,6,FALSE),IF(E516="COMPOSIÇÃO",VLOOKUP(D516,'Sinapi_Comp-06.2023'!G:I,3,FALSE),VLOOKUP(D516,'Sinapi_Insum-06.2023'!A:C,3,FALSE)))))</f>
        <v>M2</v>
      </c>
    </row>
    <row r="517" spans="1:20">
      <c r="A517" s="600">
        <v>4</v>
      </c>
      <c r="B517" s="601" t="str">
        <f t="shared" si="238"/>
        <v>2.5.9.1</v>
      </c>
      <c r="C517" s="612"/>
      <c r="D517" s="612"/>
      <c r="E517" s="612"/>
      <c r="F517" s="313" t="str">
        <f>CONCATENATE(F516,".1")</f>
        <v>2.5.9.1</v>
      </c>
      <c r="G517" s="621" t="str">
        <f t="shared" si="253"/>
        <v>2.5.9.1</v>
      </c>
      <c r="H517" s="623" t="s">
        <v>7121</v>
      </c>
      <c r="I517" s="310" t="str">
        <f>CONCATENATE("idem item ",G512)</f>
        <v>idem item 2.5.8</v>
      </c>
      <c r="J517" s="310">
        <v>1</v>
      </c>
      <c r="K517" s="347">
        <f>S512</f>
        <v>31.24</v>
      </c>
      <c r="L517" s="347"/>
      <c r="M517" s="347"/>
      <c r="N517" s="347"/>
      <c r="O517" s="347"/>
      <c r="P517" s="347"/>
      <c r="Q517" s="310">
        <f>IF(SUM(K517:L517)=0,1,IF(L517&lt;&gt;0,SUM(K517:L517)/2,K517))*IF(SUM(M517:N517)=0,1,IF(N517&lt;&gt;0,SUM(M517:N517)/2,M517))*IF(SUM(O517:P517)=0,1,IF(P517&lt;&gt;0,SUM(O517:P517)/2,O517))</f>
        <v>31.24</v>
      </c>
      <c r="R517" s="310">
        <f t="shared" ref="R517" si="254">ROUND(J517*Q517,2)</f>
        <v>31.24</v>
      </c>
      <c r="S517" s="620"/>
      <c r="T517" s="611"/>
    </row>
    <row r="518" spans="1:20" ht="45">
      <c r="A518" s="600">
        <v>3</v>
      </c>
      <c r="B518" s="601" t="str">
        <f t="shared" si="238"/>
        <v>2.5.10</v>
      </c>
      <c r="C518" s="84" t="s">
        <v>82</v>
      </c>
      <c r="D518" s="602">
        <v>88488</v>
      </c>
      <c r="E518" s="602" t="s">
        <v>88</v>
      </c>
      <c r="F518" s="509" t="s">
        <v>7172</v>
      </c>
      <c r="G518" s="619" t="str">
        <f t="shared" si="253"/>
        <v>2.5.10</v>
      </c>
      <c r="H518" s="519" t="str">
        <f>IF(C518="GIDUR JP",VLOOKUP(D518,GIDUR!A:D,2,FALSE),IF(C518="DER PB",VLOOKUP('M.Cálc.Quant.'!D518,DER!A:D,2,FALSE),IF(C518="COMPOSIÇÃO",VLOOKUP(D518,Composição!B:J,2,FALSE),IF(E518="COMPOSIÇÃO",VLOOKUP(D518,'Sinapi_Comp-06.2023'!G:H,2,FALSE),VLOOKUP(D518,'Sinapi_Insum-06.2023'!A:B,2,FALSE)))))</f>
        <v>PINTURA LÁTEX ACRÍLICA PREMIUM, APLICAÇÃO MANUAL EM TETO, DUAS DEMÃOS. AF_04/2023</v>
      </c>
      <c r="I518" s="310"/>
      <c r="J518" s="310"/>
      <c r="K518" s="347"/>
      <c r="L518" s="347"/>
      <c r="M518" s="347"/>
      <c r="N518" s="347"/>
      <c r="O518" s="347"/>
      <c r="P518" s="347"/>
      <c r="Q518" s="620"/>
      <c r="R518" s="620"/>
      <c r="S518" s="620">
        <f>SUM(R519)</f>
        <v>31.24</v>
      </c>
      <c r="T518" s="477" t="str">
        <f>IF(C518="GIDUR JP",VLOOKUP(D518,GIDUR!A:D,3,FALSE),IF(C518="DER PB",VLOOKUP('M.Cálc.Quant.'!D518,DER!A:D,3,FALSE),IF(C518="COMPOSIÇÃO",VLOOKUP(D518,Composição!B:J,6,FALSE),IF(E518="COMPOSIÇÃO",VLOOKUP(D518,'Sinapi_Comp-06.2023'!G:I,3,FALSE),VLOOKUP(D518,'Sinapi_Insum-06.2023'!A:C,3,FALSE)))))</f>
        <v>M2</v>
      </c>
    </row>
    <row r="519" spans="1:20">
      <c r="A519" s="600">
        <v>4</v>
      </c>
      <c r="B519" s="601" t="str">
        <f t="shared" si="238"/>
        <v>2.5.10.1</v>
      </c>
      <c r="C519" s="612"/>
      <c r="D519" s="612"/>
      <c r="E519" s="612"/>
      <c r="F519" s="313" t="str">
        <f>CONCATENATE(F518,".1")</f>
        <v>2.5.10.1</v>
      </c>
      <c r="G519" s="621" t="str">
        <f t="shared" si="253"/>
        <v>2.5.10.1</v>
      </c>
      <c r="H519" s="623" t="s">
        <v>7121</v>
      </c>
      <c r="I519" s="310" t="str">
        <f>CONCATENATE("idem item ",G512)</f>
        <v>idem item 2.5.8</v>
      </c>
      <c r="J519" s="310">
        <v>1</v>
      </c>
      <c r="K519" s="347">
        <f>S512</f>
        <v>31.24</v>
      </c>
      <c r="L519" s="347"/>
      <c r="M519" s="347"/>
      <c r="N519" s="347"/>
      <c r="O519" s="347"/>
      <c r="P519" s="347"/>
      <c r="Q519" s="310">
        <f>IF(SUM(K519:L519)=0,1,IF(L519&lt;&gt;0,SUM(K519:L519)/2,K519))*IF(SUM(M519:N519)=0,1,IF(N519&lt;&gt;0,SUM(M519:N519)/2,M519))*IF(SUM(O519:P519)=0,1,IF(P519&lt;&gt;0,SUM(O519:P519)/2,O519))</f>
        <v>31.24</v>
      </c>
      <c r="R519" s="310">
        <f t="shared" ref="R519" si="255">ROUND(J519*Q519,2)</f>
        <v>31.24</v>
      </c>
      <c r="S519" s="620"/>
      <c r="T519" s="611"/>
    </row>
    <row r="520" spans="1:20" ht="60">
      <c r="A520" s="600">
        <v>3</v>
      </c>
      <c r="B520" s="601" t="str">
        <f t="shared" si="238"/>
        <v>2.5.11</v>
      </c>
      <c r="C520" s="84" t="s">
        <v>82</v>
      </c>
      <c r="D520" s="602">
        <v>98546</v>
      </c>
      <c r="E520" s="602" t="s">
        <v>88</v>
      </c>
      <c r="F520" s="509" t="s">
        <v>7173</v>
      </c>
      <c r="G520" s="619" t="str">
        <f t="shared" si="253"/>
        <v>2.5.11</v>
      </c>
      <c r="H520" s="519" t="str">
        <f>IF(C520="GIDUR JP",VLOOKUP(D520,GIDUR!A:D,2,FALSE),IF(C520="DER PB",VLOOKUP('M.Cálc.Quant.'!D520,DER!A:D,2,FALSE),IF(C520="COMPOSIÇÃO",VLOOKUP(D520,Composição!B:J,2,FALSE),IF(E520="COMPOSIÇÃO",VLOOKUP(D520,'Sinapi_Comp-06.2023'!G:H,2,FALSE),VLOOKUP(D520,'Sinapi_Insum-06.2023'!A:B,2,FALSE)))))</f>
        <v>IMPERMEABILIZAÇÃO DE SUPERFÍCIE COM MANTA ASFÁLTICA, UMA CAMADA, INCLUSIVE APLICAÇÃO DE PRIMER ASFÁLTICO, E=4MM. AF_09/2023</v>
      </c>
      <c r="I520" s="310"/>
      <c r="J520" s="310"/>
      <c r="K520" s="347"/>
      <c r="L520" s="347"/>
      <c r="M520" s="347"/>
      <c r="N520" s="347"/>
      <c r="O520" s="347"/>
      <c r="P520" s="347"/>
      <c r="Q520" s="620"/>
      <c r="R520" s="620"/>
      <c r="S520" s="620">
        <f>SUM(R521:R522)</f>
        <v>12.11</v>
      </c>
      <c r="T520" s="477" t="str">
        <f>IF(C520="GIDUR JP",VLOOKUP(D520,GIDUR!A:D,3,FALSE),IF(C520="DER PB",VLOOKUP('M.Cálc.Quant.'!D520,DER!A:D,3,FALSE),IF(C520="COMPOSIÇÃO",VLOOKUP(D520,Composição!B:J,6,FALSE),IF(E520="COMPOSIÇÃO",VLOOKUP(D520,'Sinapi_Comp-06.2023'!G:I,3,FALSE),VLOOKUP(D520,'Sinapi_Insum-06.2023'!A:C,3,FALSE)))))</f>
        <v>M2</v>
      </c>
    </row>
    <row r="521" spans="1:20" ht="30">
      <c r="A521" s="600">
        <v>4</v>
      </c>
      <c r="B521" s="601" t="str">
        <f t="shared" si="238"/>
        <v>2.5.11.1</v>
      </c>
      <c r="C521" s="612"/>
      <c r="D521" s="612"/>
      <c r="E521" s="612"/>
      <c r="F521" s="313" t="str">
        <f>CONCATENATE(F520,".1")</f>
        <v>2.5.11.1</v>
      </c>
      <c r="G521" s="621" t="str">
        <f t="shared" si="253"/>
        <v>2.5.11.1</v>
      </c>
      <c r="H521" s="623" t="s">
        <v>7122</v>
      </c>
      <c r="I521" s="310"/>
      <c r="J521" s="310">
        <v>1</v>
      </c>
      <c r="K521" s="347">
        <v>5.67</v>
      </c>
      <c r="L521" s="347"/>
      <c r="M521" s="347"/>
      <c r="N521" s="347"/>
      <c r="O521" s="347"/>
      <c r="P521" s="347"/>
      <c r="Q521" s="310">
        <f>IF(SUM(K521:L521)=0,1,IF(L521&lt;&gt;0,SUM(K521:L521)/2,K521))*IF(SUM(M521:N521)=0,1,IF(N521&lt;&gt;0,SUM(M521:N521)/2,M521))*IF(SUM(O521:P521)=0,1,IF(P521&lt;&gt;0,SUM(O521:P521)/2,O521))</f>
        <v>5.67</v>
      </c>
      <c r="R521" s="310">
        <f t="shared" ref="R521:R522" si="256">ROUND(J521*Q521,2)</f>
        <v>5.67</v>
      </c>
      <c r="S521" s="620"/>
      <c r="T521" s="611"/>
    </row>
    <row r="522" spans="1:20">
      <c r="A522" s="600">
        <v>4</v>
      </c>
      <c r="B522" s="601" t="str">
        <f t="shared" si="238"/>
        <v>2.5.11.2</v>
      </c>
      <c r="C522" s="612"/>
      <c r="D522" s="612"/>
      <c r="E522" s="612"/>
      <c r="F522" s="313" t="str">
        <f>CONCATENATE(F520,".2")</f>
        <v>2.5.11.2</v>
      </c>
      <c r="G522" s="621" t="str">
        <f t="shared" si="253"/>
        <v>2.5.11.2</v>
      </c>
      <c r="H522" s="623" t="s">
        <v>7123</v>
      </c>
      <c r="I522" s="310"/>
      <c r="J522" s="310">
        <v>1</v>
      </c>
      <c r="K522" s="347">
        <v>9.9</v>
      </c>
      <c r="L522" s="347"/>
      <c r="M522" s="347">
        <v>0.65</v>
      </c>
      <c r="N522" s="347"/>
      <c r="O522" s="347"/>
      <c r="P522" s="347"/>
      <c r="Q522" s="310">
        <f>IF(SUM(K522:L522)=0,1,IF(L522&lt;&gt;0,SUM(K522:L522)/2,K522))*IF(SUM(M522:N522)=0,1,IF(N522&lt;&gt;0,SUM(M522:N522)/2,M522))*IF(SUM(O522:P522)=0,1,IF(P522&lt;&gt;0,SUM(O522:P522)/2,O522))</f>
        <v>6.4349999999999996</v>
      </c>
      <c r="R522" s="310">
        <f t="shared" si="256"/>
        <v>6.44</v>
      </c>
      <c r="S522" s="620"/>
      <c r="T522" s="611"/>
    </row>
    <row r="523" spans="1:20">
      <c r="A523" s="600">
        <v>2</v>
      </c>
      <c r="B523" s="601" t="str">
        <f t="shared" si="238"/>
        <v>2.6</v>
      </c>
      <c r="C523" s="612"/>
      <c r="D523" s="612"/>
      <c r="E523" s="612"/>
      <c r="F523" s="613" t="s">
        <v>7058</v>
      </c>
      <c r="G523" s="614" t="str">
        <f t="shared" si="253"/>
        <v>2.6</v>
      </c>
      <c r="H523" s="615" t="s">
        <v>7124</v>
      </c>
      <c r="I523" s="67"/>
      <c r="J523" s="67"/>
      <c r="K523" s="616"/>
      <c r="L523" s="616"/>
      <c r="M523" s="617"/>
      <c r="N523" s="617"/>
      <c r="O523" s="617"/>
      <c r="P523" s="617"/>
      <c r="Q523" s="66"/>
      <c r="R523" s="66"/>
      <c r="S523" s="66"/>
      <c r="T523" s="618"/>
    </row>
    <row r="524" spans="1:20" ht="75">
      <c r="A524" s="600">
        <v>3</v>
      </c>
      <c r="B524" s="601" t="str">
        <f t="shared" si="238"/>
        <v>2.6.1</v>
      </c>
      <c r="C524" s="84" t="s">
        <v>82</v>
      </c>
      <c r="D524" s="602">
        <v>87769</v>
      </c>
      <c r="E524" s="602" t="s">
        <v>88</v>
      </c>
      <c r="F524" s="509" t="s">
        <v>7059</v>
      </c>
      <c r="G524" s="619" t="str">
        <f t="shared" si="253"/>
        <v>2.6.1</v>
      </c>
      <c r="H524" s="519" t="str">
        <f>IF(C524="GIDUR JP",VLOOKUP(D524,GIDUR!A:D,2,FALSE),IF(C524="DER PB",VLOOKUP('M.Cálc.Quant.'!D524,DER!A:D,2,FALSE),IF(C524="COMPOSIÇÃO",VLOOKUP(D524,Composição!B:J,2,FALSE),IF(E524="COMPOSIÇÃO",VLOOKUP(D524,'Sinapi_Comp-06.2023'!G:H,2,FALSE),VLOOKUP(D524,'Sinapi_Insum-06.2023'!A:B,2,FALSE)))))</f>
        <v>CONTRAPISO EM ARGAMASSA PRONTA, PREPARO MANUAL, APLICADO EM ÁREAS MOLHADAS SOBRE IMPERMEABILIZAÇÃO, ACABAMENTO NÃO REFORÇADO, ESPESSURA 4CM. AF_07/2021</v>
      </c>
      <c r="I524" s="310"/>
      <c r="J524" s="310"/>
      <c r="K524" s="347"/>
      <c r="L524" s="347"/>
      <c r="M524" s="347"/>
      <c r="N524" s="347"/>
      <c r="O524" s="347"/>
      <c r="P524" s="347"/>
      <c r="Q524" s="620"/>
      <c r="R524" s="620"/>
      <c r="S524" s="620">
        <f>SUM(R525)</f>
        <v>31.24</v>
      </c>
      <c r="T524" s="477" t="str">
        <f>IF(C524="GIDUR JP",VLOOKUP(D524,GIDUR!A:D,3,FALSE),IF(C524="DER PB",VLOOKUP('M.Cálc.Quant.'!D524,DER!A:D,3,FALSE),IF(C524="COMPOSIÇÃO",VLOOKUP(D524,Composição!B:J,6,FALSE),IF(E524="COMPOSIÇÃO",VLOOKUP(D524,'Sinapi_Comp-06.2023'!G:I,3,FALSE),VLOOKUP(D524,'Sinapi_Insum-06.2023'!A:C,3,FALSE)))))</f>
        <v>M2</v>
      </c>
    </row>
    <row r="525" spans="1:20">
      <c r="A525" s="600">
        <v>4</v>
      </c>
      <c r="B525" s="601" t="str">
        <f t="shared" si="238"/>
        <v>2.6.1.1</v>
      </c>
      <c r="C525" s="612"/>
      <c r="D525" s="612"/>
      <c r="E525" s="612"/>
      <c r="F525" s="313" t="str">
        <f>CONCATENATE(F524,".1")</f>
        <v>2.6.1.1</v>
      </c>
      <c r="G525" s="621" t="str">
        <f t="shared" si="253"/>
        <v>2.6.1.1</v>
      </c>
      <c r="H525" s="623" t="s">
        <v>7121</v>
      </c>
      <c r="I525" s="310" t="str">
        <f>CONCATENATE("idem item ",G512)</f>
        <v>idem item 2.5.8</v>
      </c>
      <c r="J525" s="310">
        <v>1</v>
      </c>
      <c r="K525" s="347">
        <f>S512</f>
        <v>31.24</v>
      </c>
      <c r="L525" s="347"/>
      <c r="M525" s="347"/>
      <c r="N525" s="347"/>
      <c r="O525" s="347"/>
      <c r="P525" s="347"/>
      <c r="Q525" s="310">
        <f>IF(SUM(K525:L525)=0,1,IF(L525&lt;&gt;0,SUM(K525:L525)/2,K525))*IF(SUM(M525:N525)=0,1,IF(N525&lt;&gt;0,SUM(M525:N525)/2,M525))*IF(SUM(O525:P525)=0,1,IF(P525&lt;&gt;0,SUM(O525:P525)/2,O525))</f>
        <v>31.24</v>
      </c>
      <c r="R525" s="310">
        <f t="shared" ref="R525" si="257">ROUND(J525*Q525,2)</f>
        <v>31.24</v>
      </c>
      <c r="S525" s="620"/>
      <c r="T525" s="611"/>
    </row>
    <row r="526" spans="1:20" ht="75">
      <c r="A526" s="600">
        <v>3</v>
      </c>
      <c r="B526" s="601" t="str">
        <f t="shared" si="238"/>
        <v>2.6.2</v>
      </c>
      <c r="C526" s="84" t="s">
        <v>82</v>
      </c>
      <c r="D526" s="602">
        <v>87247</v>
      </c>
      <c r="E526" s="602" t="s">
        <v>88</v>
      </c>
      <c r="F526" s="509" t="s">
        <v>7060</v>
      </c>
      <c r="G526" s="619" t="str">
        <f t="shared" si="253"/>
        <v>2.6.2</v>
      </c>
      <c r="H526" s="519" t="str">
        <f>IF(C526="GIDUR JP",VLOOKUP(D526,GIDUR!A:D,2,FALSE),IF(C526="DER PB",VLOOKUP('M.Cálc.Quant.'!D526,DER!A:D,2,FALSE),IF(C526="COMPOSIÇÃO",VLOOKUP(D526,Composição!B:J,2,FALSE),IF(E526="COMPOSIÇÃO",VLOOKUP(D526,'Sinapi_Comp-06.2023'!G:H,2,FALSE),VLOOKUP(D526,'Sinapi_Insum-06.2023'!A:B,2,FALSE)))))</f>
        <v>REVESTIMENTO CERÂMICO PARA PISO COM PLACAS TIPO ESMALTADA DE DIMENSÕES 35X35 CM APLICADA EM AMBIENTES DE ÁREA ENTRE 5 M2 E 10 M2. AF_02/2023_PE</v>
      </c>
      <c r="I526" s="479"/>
      <c r="J526" s="479"/>
      <c r="K526" s="610"/>
      <c r="L526" s="610"/>
      <c r="M526" s="625"/>
      <c r="N526" s="610"/>
      <c r="O526" s="610"/>
      <c r="P526" s="610"/>
      <c r="Q526" s="620"/>
      <c r="R526" s="620"/>
      <c r="S526" s="620">
        <f>SUM(R527:R527)</f>
        <v>31.24</v>
      </c>
      <c r="T526" s="477" t="str">
        <f>IF(C526="GIDUR JP",VLOOKUP(D526,GIDUR!A:D,3,FALSE),IF(C526="DER PB",VLOOKUP('M.Cálc.Quant.'!D526,DER!A:D,3,FALSE),IF(C526="COMPOSIÇÃO",VLOOKUP(D526,Composição!B:J,6,FALSE),IF(E526="COMPOSIÇÃO",VLOOKUP(D526,'Sinapi_Comp-06.2023'!G:I,3,FALSE),VLOOKUP(D526,'Sinapi_Insum-06.2023'!A:C,3,FALSE)))))</f>
        <v>M2</v>
      </c>
    </row>
    <row r="527" spans="1:20">
      <c r="A527" s="600">
        <v>4</v>
      </c>
      <c r="B527" s="601" t="str">
        <f t="shared" si="238"/>
        <v>2.6.2.1</v>
      </c>
      <c r="C527" s="612"/>
      <c r="D527" s="612"/>
      <c r="E527" s="612"/>
      <c r="F527" s="313" t="str">
        <f>CONCATENATE(F526,".1")</f>
        <v>2.6.2.1</v>
      </c>
      <c r="G527" s="621" t="str">
        <f t="shared" si="253"/>
        <v>2.6.2.1</v>
      </c>
      <c r="H527" s="623" t="s">
        <v>7121</v>
      </c>
      <c r="I527" s="310" t="str">
        <f>CONCATENATE("idem item ",G512)</f>
        <v>idem item 2.5.8</v>
      </c>
      <c r="J527" s="310">
        <v>1</v>
      </c>
      <c r="K527" s="347">
        <f>S512</f>
        <v>31.24</v>
      </c>
      <c r="L527" s="347"/>
      <c r="M527" s="347"/>
      <c r="N527" s="347"/>
      <c r="O527" s="347"/>
      <c r="P527" s="347"/>
      <c r="Q527" s="310">
        <f>IF(SUM(K527:L527)=0,1,IF(L527&lt;&gt;0,SUM(K527:L527)/2,K527))*IF(SUM(M527:N527)=0,1,IF(N527&lt;&gt;0,SUM(M527:N527)/2,M527))*IF(SUM(O527:P527)=0,1,IF(P527&lt;&gt;0,SUM(O527:P527)/2,O527))</f>
        <v>31.24</v>
      </c>
      <c r="R527" s="310">
        <f t="shared" ref="R527" si="258">ROUND(J527*Q527,2)</f>
        <v>31.24</v>
      </c>
      <c r="S527" s="620"/>
      <c r="T527" s="611"/>
    </row>
    <row r="528" spans="1:20">
      <c r="A528" s="600">
        <f t="shared" ref="A528:A563" si="259">LEN(G528)-LEN(SUBSTITUTE(G528,".",""))+1</f>
        <v>2</v>
      </c>
      <c r="B528" s="601" t="str">
        <f t="shared" si="238"/>
        <v>2.7</v>
      </c>
      <c r="C528" s="602"/>
      <c r="D528" s="602"/>
      <c r="E528" s="602"/>
      <c r="F528" s="509" t="s">
        <v>7061</v>
      </c>
      <c r="G528" s="626" t="str">
        <f t="shared" si="253"/>
        <v>2.7</v>
      </c>
      <c r="H528" s="615" t="s">
        <v>7125</v>
      </c>
      <c r="I528" s="67"/>
      <c r="J528" s="67"/>
      <c r="K528" s="67"/>
      <c r="L528" s="67"/>
      <c r="M528" s="66"/>
      <c r="N528" s="66"/>
      <c r="O528" s="66"/>
      <c r="P528" s="66"/>
      <c r="Q528" s="66"/>
      <c r="R528" s="66"/>
      <c r="S528" s="66"/>
      <c r="T528" s="618"/>
    </row>
    <row r="529" spans="1:20" ht="120">
      <c r="A529" s="600">
        <f t="shared" si="259"/>
        <v>3</v>
      </c>
      <c r="B529" s="601" t="str">
        <f t="shared" si="238"/>
        <v>2.7.1</v>
      </c>
      <c r="C529" s="627" t="s">
        <v>82</v>
      </c>
      <c r="D529" s="576">
        <v>100689</v>
      </c>
      <c r="E529" s="602" t="s">
        <v>88</v>
      </c>
      <c r="F529" s="84" t="s">
        <v>7062</v>
      </c>
      <c r="G529" s="536" t="str">
        <f t="shared" si="253"/>
        <v>2.7.1</v>
      </c>
      <c r="H529" s="519" t="str">
        <f>IF(C529="GIDUR JP",VLOOKUP(D529,GIDUR!A:D,2,FALSE),IF(C529="DER PB",VLOOKUP('M.Cálc.Quant.'!D529,DER!A:D,2,FALSE),IF(C529="COMPOSIÇÃO",VLOOKUP(D529,Composição!B:J,2,FALSE),IF(E529="COMPOSIÇÃO",VLOOKUP(D529,'Sinapi_Comp-06.2023'!G:H,2,FALSE),VLOOKUP(D529,'Sinapi_Insum-06.2023'!A:B,2,FALSE)))))</f>
        <v>KIT DE PORTA DE MADEIRA FRISADA, SEMI-OCA (LEVE OU MÉDIA), PADRÃO MÉDIO, 80X210CM, ESPESSURA DE 3,5CM, ITENS INCLUSOS: DOBRADIÇAS, MONTAGEM E INSTALAÇÃO DE BATENTE, FECHADURA COM EXECUÇÃO DO FURO - FORNECIMENTO E INSTALAÇÃO. AF_12/2019</v>
      </c>
      <c r="I529" s="479"/>
      <c r="J529" s="479"/>
      <c r="K529" s="620"/>
      <c r="L529" s="620"/>
      <c r="M529" s="620"/>
      <c r="N529" s="620"/>
      <c r="O529" s="620"/>
      <c r="P529" s="620"/>
      <c r="Q529" s="620"/>
      <c r="R529" s="620"/>
      <c r="S529" s="620">
        <f>SUM(R530:R530)</f>
        <v>3</v>
      </c>
      <c r="T529" s="477" t="str">
        <f>IF(C529="GIDUR JP",VLOOKUP(D529,GIDUR!A:D,3,FALSE),IF(C529="DER PB",VLOOKUP('M.Cálc.Quant.'!D529,DER!A:D,3,FALSE),IF(C529="COMPOSIÇÃO",VLOOKUP(D529,Composição!B:J,6,FALSE),IF(E529="COMPOSIÇÃO",VLOOKUP(D529,'Sinapi_Comp-06.2023'!G:I,3,FALSE),VLOOKUP(D529,'Sinapi_Insum-06.2023'!A:C,3,FALSE)))))</f>
        <v>UN</v>
      </c>
    </row>
    <row r="530" spans="1:20" ht="21.75" customHeight="1">
      <c r="A530" s="600">
        <f t="shared" si="259"/>
        <v>4</v>
      </c>
      <c r="B530" s="601" t="str">
        <f t="shared" si="238"/>
        <v>2.7.1.1</v>
      </c>
      <c r="C530" s="628"/>
      <c r="D530" s="576"/>
      <c r="E530" s="602"/>
      <c r="F530" s="313" t="str">
        <f>CONCATENATE(F529,".1")</f>
        <v>2.7.1.1</v>
      </c>
      <c r="G530" s="473" t="str">
        <f t="shared" si="253"/>
        <v>2.7.1.1</v>
      </c>
      <c r="H530" s="623" t="s">
        <v>4107</v>
      </c>
      <c r="I530" s="629"/>
      <c r="J530" s="310">
        <v>3</v>
      </c>
      <c r="K530" s="310"/>
      <c r="L530" s="310"/>
      <c r="M530" s="310"/>
      <c r="N530" s="310"/>
      <c r="O530" s="310"/>
      <c r="P530" s="310"/>
      <c r="Q530" s="310">
        <f t="shared" ref="Q530" si="260">IF(SUM(K530:L530)=0,1,IF(L530&lt;&gt;0,SUM(K530:L530)/2,K530))*IF(SUM(M530:N530)=0,1,IF(N530&lt;&gt;0,SUM(M530:N530)/2,M530))*IF(SUM(O530:P530)=0,1,IF(P530&lt;&gt;0,SUM(O530:P530)/2,O530))</f>
        <v>1</v>
      </c>
      <c r="R530" s="310">
        <f t="shared" ref="R530" si="261">ROUND(J530*Q530,2)</f>
        <v>3</v>
      </c>
      <c r="S530" s="620"/>
      <c r="T530" s="611"/>
    </row>
    <row r="531" spans="1:20" ht="120">
      <c r="A531" s="600">
        <f t="shared" si="259"/>
        <v>3</v>
      </c>
      <c r="B531" s="601" t="str">
        <f t="shared" si="238"/>
        <v>2.7.2</v>
      </c>
      <c r="C531" s="627" t="s">
        <v>82</v>
      </c>
      <c r="D531" s="576">
        <v>100686</v>
      </c>
      <c r="E531" s="602" t="s">
        <v>88</v>
      </c>
      <c r="F531" s="84" t="s">
        <v>7063</v>
      </c>
      <c r="G531" s="536" t="str">
        <f t="shared" si="253"/>
        <v>2.7.2</v>
      </c>
      <c r="H531" s="519" t="str">
        <f>IF(C531="GIDUR JP",VLOOKUP(D531,GIDUR!A:D,2,FALSE),IF(C531="DER PB",VLOOKUP('M.Cálc.Quant.'!D531,DER!A:D,2,FALSE),IF(C531="COMPOSIÇÃO",VLOOKUP(D531,Composição!B:J,2,FALSE),IF(E531="COMPOSIÇÃO",VLOOKUP(D531,'Sinapi_Comp-06.2023'!G:H,2,FALSE),VLOOKUP(D531,'Sinapi_Insum-06.2023'!A:B,2,FALSE)))))</f>
        <v>KIT DE PORTA DE MADEIRA PARA VERNIZ, SEMI-OCA (LEVE OU MÉDIA), PADRÃO POPULAR, 90X210CM, ESPESSURA DE 3CM, ITENS INCLUSOS: DOBRADIÇAS, MONTAGEM E INSTALAÇÃO DE BATENTE, FECHADURA COM EXECUÇÃO DO FURO - FORNECIMENTO E INSTALAÇÃO. AF_12/2019</v>
      </c>
      <c r="I531" s="479"/>
      <c r="J531" s="479"/>
      <c r="K531" s="620"/>
      <c r="L531" s="620"/>
      <c r="M531" s="620"/>
      <c r="N531" s="620"/>
      <c r="O531" s="620"/>
      <c r="P531" s="620"/>
      <c r="Q531" s="620"/>
      <c r="R531" s="620"/>
      <c r="S531" s="620">
        <f>SUM(R532:R532)</f>
        <v>2</v>
      </c>
      <c r="T531" s="477" t="str">
        <f>IF(C531="GIDUR JP",VLOOKUP(D531,GIDUR!A:D,3,FALSE),IF(C531="DER PB",VLOOKUP('M.Cálc.Quant.'!D531,DER!A:D,3,FALSE),IF(C531="COMPOSIÇÃO",VLOOKUP(D531,Composição!B:J,6,FALSE),IF(E531="COMPOSIÇÃO",VLOOKUP(D531,'Sinapi_Comp-06.2023'!G:I,3,FALSE),VLOOKUP(D531,'Sinapi_Insum-06.2023'!A:C,3,FALSE)))))</f>
        <v>UN</v>
      </c>
    </row>
    <row r="532" spans="1:20">
      <c r="A532" s="600">
        <f t="shared" si="259"/>
        <v>4</v>
      </c>
      <c r="B532" s="601" t="str">
        <f t="shared" si="238"/>
        <v>2.7.2.1</v>
      </c>
      <c r="C532" s="628"/>
      <c r="D532" s="576"/>
      <c r="E532" s="602"/>
      <c r="F532" s="313" t="str">
        <f>CONCATENATE(F531,".1")</f>
        <v>2.7.2.1</v>
      </c>
      <c r="G532" s="473" t="str">
        <f t="shared" si="253"/>
        <v>2.7.2.1</v>
      </c>
      <c r="H532" s="623" t="s">
        <v>4108</v>
      </c>
      <c r="I532" s="629"/>
      <c r="J532" s="310">
        <v>2</v>
      </c>
      <c r="K532" s="310"/>
      <c r="L532" s="310"/>
      <c r="M532" s="310"/>
      <c r="N532" s="310"/>
      <c r="O532" s="310"/>
      <c r="P532" s="310"/>
      <c r="Q532" s="310">
        <f t="shared" ref="Q532" si="262">IF(SUM(K532:L532)=0,1,IF(L532&lt;&gt;0,SUM(K532:L532)/2,K532))*IF(SUM(M532:N532)=0,1,IF(N532&lt;&gt;0,SUM(M532:N532)/2,M532))*IF(SUM(O532:P532)=0,1,IF(P532&lt;&gt;0,SUM(O532:P532)/2,O532))</f>
        <v>1</v>
      </c>
      <c r="R532" s="310">
        <f t="shared" ref="R532" si="263">ROUND(J532*Q532,2)</f>
        <v>2</v>
      </c>
      <c r="S532" s="620"/>
      <c r="T532" s="611"/>
    </row>
    <row r="533" spans="1:20" ht="30" customHeight="1">
      <c r="A533" s="600">
        <f t="shared" si="259"/>
        <v>3</v>
      </c>
      <c r="B533" s="601" t="str">
        <f t="shared" si="238"/>
        <v>2.7.3</v>
      </c>
      <c r="C533" s="627" t="s">
        <v>82</v>
      </c>
      <c r="D533" s="576">
        <v>94570</v>
      </c>
      <c r="E533" s="602" t="s">
        <v>88</v>
      </c>
      <c r="F533" s="84" t="s">
        <v>7064</v>
      </c>
      <c r="G533" s="536" t="str">
        <f t="shared" si="253"/>
        <v>2.7.3</v>
      </c>
      <c r="H533" s="519" t="str">
        <f>IF(C533="GIDUR JP",VLOOKUP(D533,GIDUR!A:D,2,FALSE),IF(C533="DER PB",VLOOKUP('M.Cálc.Quant.'!D533,DER!A:D,2,FALSE),IF(C533="COMPOSIÇÃO",VLOOKUP(D533,Composição!B:J,2,FALSE),IF(E533="COMPOSIÇÃO",VLOOKUP(D533,'Sinapi_Comp-06.2023'!G:H,2,FALSE),VLOOKUP(D533,'Sinapi_Insum-06.2023'!A:B,2,FALSE)))))</f>
        <v>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v>
      </c>
      <c r="I533" s="479"/>
      <c r="J533" s="479"/>
      <c r="K533" s="620"/>
      <c r="L533" s="620"/>
      <c r="M533" s="620"/>
      <c r="N533" s="620"/>
      <c r="O533" s="620"/>
      <c r="P533" s="620"/>
      <c r="Q533" s="620"/>
      <c r="R533" s="620"/>
      <c r="S533" s="620">
        <f>SUM(R534:R534)</f>
        <v>1.2</v>
      </c>
      <c r="T533" s="477" t="str">
        <f>IF(C533="GIDUR JP",VLOOKUP(D533,GIDUR!A:D,3,FALSE),IF(C533="DER PB",VLOOKUP('M.Cálc.Quant.'!D533,DER!A:D,3,FALSE),IF(C533="COMPOSIÇÃO",VLOOKUP(D533,Composição!B:J,6,FALSE),IF(E533="COMPOSIÇÃO",VLOOKUP(D533,'Sinapi_Comp-06.2023'!G:I,3,FALSE),VLOOKUP(D533,'Sinapi_Insum-06.2023'!A:C,3,FALSE)))))</f>
        <v>M2</v>
      </c>
    </row>
    <row r="534" spans="1:20" ht="24" customHeight="1">
      <c r="A534" s="600">
        <f t="shared" si="259"/>
        <v>4</v>
      </c>
      <c r="B534" s="601" t="str">
        <f t="shared" si="238"/>
        <v>2.7.3.1</v>
      </c>
      <c r="C534" s="628"/>
      <c r="D534" s="576"/>
      <c r="E534" s="602"/>
      <c r="F534" s="313" t="str">
        <f>CONCATENATE(F533,".1")</f>
        <v>2.7.3.1</v>
      </c>
      <c r="G534" s="473" t="str">
        <f t="shared" si="253"/>
        <v>2.7.3.1</v>
      </c>
      <c r="H534" s="623" t="s">
        <v>7101</v>
      </c>
      <c r="I534" s="629"/>
      <c r="J534" s="310">
        <v>4</v>
      </c>
      <c r="K534" s="310">
        <v>1</v>
      </c>
      <c r="L534" s="310"/>
      <c r="M534" s="310">
        <v>0.3</v>
      </c>
      <c r="N534" s="310"/>
      <c r="O534" s="310"/>
      <c r="P534" s="310"/>
      <c r="Q534" s="310">
        <f>IF(SUM(K534:L534)=0,1,IF(L534&lt;&gt;0,SUM(K534:L534)/2,K534))*IF(SUM(M534:N534)=0,1,IF(N534&lt;&gt;0,SUM(M534:N534)/2,M534))*IF(SUM(O534:P534)=0,1,IF(P534&lt;&gt;0,SUM(O534:P534)/2,O534))</f>
        <v>0.3</v>
      </c>
      <c r="R534" s="310">
        <f t="shared" ref="R534" si="264">ROUND(J534*Q534,2)</f>
        <v>1.2</v>
      </c>
      <c r="S534" s="620"/>
      <c r="T534" s="611"/>
    </row>
    <row r="535" spans="1:20" ht="105">
      <c r="A535" s="600">
        <f t="shared" si="259"/>
        <v>3</v>
      </c>
      <c r="B535" s="601" t="str">
        <f t="shared" si="238"/>
        <v>2.7.4</v>
      </c>
      <c r="C535" s="627" t="s">
        <v>82</v>
      </c>
      <c r="D535" s="576">
        <v>91331</v>
      </c>
      <c r="E535" s="602" t="s">
        <v>88</v>
      </c>
      <c r="F535" s="84" t="s">
        <v>7174</v>
      </c>
      <c r="G535" s="536" t="str">
        <f t="shared" si="253"/>
        <v>2.7.4</v>
      </c>
      <c r="H535" s="519" t="str">
        <f>IF(C535="GIDUR JP",VLOOKUP(D535,GIDUR!A:D,2,FALSE),IF(C535="DER PB",VLOOKUP('M.Cálc.Quant.'!D535,DER!A:D,2,FALSE),IF(C535="COMPOSIÇÃO",VLOOKUP(D535,Composição!B:J,2,FALSE),IF(E535="COMPOSIÇÃO",VLOOKUP(D535,'Sinapi_Comp-06.2023'!G:H,2,FALSE),VLOOKUP(D535,'Sinapi_Insum-06.2023'!A:B,2,FALSE)))))</f>
        <v>KIT DE PORTA DE MADEIRA FRISADA, SEMI-OCA (LEVE OU MÉDIA), PADRÃO POPULAR, 70X210CM, ESPESSURA DE 3CM, ITENS INCLUSOS: DOBRADIÇAS, MONTAGEM E INSTALAÇÃO DO BATENTE, SEM FECHADURA - FORNECIMENTO E INSTALAÇÃO. AF_12/2019</v>
      </c>
      <c r="I535" s="479"/>
      <c r="J535" s="479"/>
      <c r="K535" s="620"/>
      <c r="L535" s="620"/>
      <c r="M535" s="620"/>
      <c r="N535" s="620"/>
      <c r="O535" s="620"/>
      <c r="P535" s="620"/>
      <c r="Q535" s="620"/>
      <c r="R535" s="620"/>
      <c r="S535" s="620">
        <f>SUM(R536:R536)</f>
        <v>6</v>
      </c>
      <c r="T535" s="477" t="str">
        <f>IF(C535="GIDUR JP",VLOOKUP(D535,GIDUR!A:D,3,FALSE),IF(C535="DER PB",VLOOKUP('M.Cálc.Quant.'!D535,DER!A:D,3,FALSE),IF(C535="COMPOSIÇÃO",VLOOKUP(D535,Composição!B:J,6,FALSE),IF(E535="COMPOSIÇÃO",VLOOKUP(D535,'Sinapi_Comp-06.2023'!G:I,3,FALSE),VLOOKUP(D535,'Sinapi_Insum-06.2023'!A:C,3,FALSE)))))</f>
        <v>UN</v>
      </c>
    </row>
    <row r="536" spans="1:20">
      <c r="A536" s="600">
        <f t="shared" si="259"/>
        <v>4</v>
      </c>
      <c r="B536" s="601" t="str">
        <f t="shared" si="238"/>
        <v>2.7.4.1</v>
      </c>
      <c r="C536" s="628"/>
      <c r="D536" s="576"/>
      <c r="E536" s="602"/>
      <c r="F536" s="313" t="str">
        <f>CONCATENATE(F535,".1")</f>
        <v>2.7.4.1</v>
      </c>
      <c r="G536" s="473" t="str">
        <f t="shared" si="253"/>
        <v>2.7.4.1</v>
      </c>
      <c r="H536" s="623" t="s">
        <v>7126</v>
      </c>
      <c r="I536" s="629"/>
      <c r="J536" s="310">
        <v>6</v>
      </c>
      <c r="K536" s="310">
        <v>1</v>
      </c>
      <c r="L536" s="310"/>
      <c r="M536" s="310"/>
      <c r="N536" s="310"/>
      <c r="O536" s="310"/>
      <c r="P536" s="310"/>
      <c r="Q536" s="310">
        <f>IF(SUM(K536:L536)=0,1,IF(L536&lt;&gt;0,SUM(K536:L536)/2,K536))*IF(SUM(M536:N536)=0,1,IF(N536&lt;&gt;0,SUM(M536:N536)/2,M536))*IF(SUM(O536:P536)=0,1,IF(P536&lt;&gt;0,SUM(O536:P536)/2,O536))</f>
        <v>1</v>
      </c>
      <c r="R536" s="310">
        <f t="shared" ref="R536" si="265">ROUND(J536*Q536,2)</f>
        <v>6</v>
      </c>
      <c r="S536" s="620"/>
      <c r="T536" s="611"/>
    </row>
    <row r="537" spans="1:20">
      <c r="A537" s="600">
        <f t="shared" si="259"/>
        <v>2</v>
      </c>
      <c r="B537" s="601" t="str">
        <f t="shared" si="238"/>
        <v>2.8</v>
      </c>
      <c r="C537" s="602"/>
      <c r="D537" s="576"/>
      <c r="E537" s="602"/>
      <c r="F537" s="509" t="s">
        <v>7065</v>
      </c>
      <c r="G537" s="626" t="str">
        <f t="shared" si="253"/>
        <v>2.8</v>
      </c>
      <c r="H537" s="615" t="s">
        <v>7127</v>
      </c>
      <c r="I537" s="67"/>
      <c r="J537" s="67"/>
      <c r="K537" s="67"/>
      <c r="L537" s="67"/>
      <c r="M537" s="66"/>
      <c r="N537" s="66"/>
      <c r="O537" s="66"/>
      <c r="P537" s="66"/>
      <c r="Q537" s="66"/>
      <c r="R537" s="66"/>
      <c r="S537" s="66"/>
      <c r="T537" s="618"/>
    </row>
    <row r="538" spans="1:20" ht="135">
      <c r="A538" s="600">
        <f t="shared" si="259"/>
        <v>3</v>
      </c>
      <c r="B538" s="601" t="str">
        <f t="shared" si="238"/>
        <v>2.8.1</v>
      </c>
      <c r="C538" s="627" t="s">
        <v>7129</v>
      </c>
      <c r="D538" s="576">
        <v>24</v>
      </c>
      <c r="E538" s="602" t="s">
        <v>88</v>
      </c>
      <c r="F538" s="84" t="s">
        <v>7066</v>
      </c>
      <c r="G538" s="536" t="str">
        <f t="shared" si="253"/>
        <v>2.8.1</v>
      </c>
      <c r="H538" s="519" t="str">
        <f>IF(C538="GIDUR JP",VLOOKUP(D538,GIDUR!A:D,2,FALSE),IF(C538="DER PB",VLOOKUP('M.Cálc.Quant.'!D538,DER!A:D,2,FALSE),IF(C538="COMPOSIÇÃO",VLOOKUP(D538,Composição!B:J,2,FALSE),IF(E538="COMPOSIÇÃO",VLOOKUP(D538,'Sinapi_Comp-06.2023'!G:H,2,FALSE),VLOOKUP(D538,'Sinapi_Insum-06.2023'!A:B,2,FALSE)))))</f>
        <v>FABRICAÇÃO E INSTALAÇÃO DE ESTRUTURA PONTALETADA DE MADEIRA NÃO APARELHADA PARA TELHADOS COM ATÉ 2 ÁGUAS E PARA TELHA ONDULADA DE FIBROCIMENTO, METÁLICA, PLÁSTICA OU TERMOACÚSTICA, INCLUSO TRANSPORTE VERTICAL. AF - FORNECIMENTO E INSTALAÇÃO.  [ADAPTADO SINAPI 92566]</v>
      </c>
      <c r="I538" s="479"/>
      <c r="J538" s="479"/>
      <c r="K538" s="620"/>
      <c r="L538" s="620"/>
      <c r="M538" s="620"/>
      <c r="N538" s="620"/>
      <c r="O538" s="620"/>
      <c r="P538" s="620"/>
      <c r="Q538" s="620"/>
      <c r="R538" s="620"/>
      <c r="S538" s="620">
        <f>SUM(R539:R539)</f>
        <v>27.72</v>
      </c>
      <c r="T538" s="477" t="str">
        <f>IF(C538="GIDUR JP",VLOOKUP(D538,GIDUR!A:D,3,FALSE),IF(C538="DER PB",VLOOKUP('M.Cálc.Quant.'!D538,DER!A:D,3,FALSE),IF(C538="COMPOSIÇÃO",VLOOKUP(D538,Composição!B:J,6,FALSE),IF(E538="COMPOSIÇÃO",VLOOKUP(D538,'Sinapi_Comp-06.2023'!G:I,3,FALSE),VLOOKUP(D538,'Sinapi_Insum-06.2023'!A:C,3,FALSE)))))</f>
        <v>M2</v>
      </c>
    </row>
    <row r="539" spans="1:20">
      <c r="A539" s="600">
        <f t="shared" si="259"/>
        <v>4</v>
      </c>
      <c r="B539" s="601" t="str">
        <f t="shared" ref="B539:B573" si="266">G539</f>
        <v>2.8.1.1</v>
      </c>
      <c r="C539" s="628"/>
      <c r="D539" s="576"/>
      <c r="E539" s="602"/>
      <c r="F539" s="313" t="str">
        <f>CONCATENATE(F538,".1")</f>
        <v>2.8.1.1</v>
      </c>
      <c r="G539" s="473" t="str">
        <f t="shared" si="253"/>
        <v>2.8.1.1</v>
      </c>
      <c r="H539" s="623" t="s">
        <v>7077</v>
      </c>
      <c r="I539" s="629"/>
      <c r="J539" s="310">
        <v>1</v>
      </c>
      <c r="K539" s="310">
        <v>27.72</v>
      </c>
      <c r="L539" s="310"/>
      <c r="M539" s="310"/>
      <c r="N539" s="310"/>
      <c r="O539" s="310"/>
      <c r="P539" s="310"/>
      <c r="Q539" s="310">
        <f t="shared" ref="Q539" si="267">IF(SUM(K539:L539)=0,1,IF(L539&lt;&gt;0,SUM(K539:L539)/2,K539))*IF(SUM(M539:N539)=0,1,IF(N539&lt;&gt;0,SUM(M539:N539)/2,M539))*IF(SUM(O539:P539)=0,1,IF(P539&lt;&gt;0,SUM(O539:P539)/2,O539))</f>
        <v>27.72</v>
      </c>
      <c r="R539" s="310">
        <f>ROUND(J539*Q539,2)</f>
        <v>27.72</v>
      </c>
      <c r="S539" s="620"/>
      <c r="T539" s="611"/>
    </row>
    <row r="540" spans="1:20" ht="90">
      <c r="A540" s="600">
        <f t="shared" si="259"/>
        <v>3</v>
      </c>
      <c r="B540" s="601" t="str">
        <f t="shared" si="266"/>
        <v>2.8.2</v>
      </c>
      <c r="C540" s="628" t="s">
        <v>82</v>
      </c>
      <c r="D540" s="576">
        <v>94210</v>
      </c>
      <c r="E540" s="602" t="s">
        <v>88</v>
      </c>
      <c r="F540" s="84" t="str">
        <f>CONCATENATE(F537,".2")</f>
        <v>2.8.2</v>
      </c>
      <c r="G540" s="536" t="str">
        <f t="shared" si="253"/>
        <v>2.8.2</v>
      </c>
      <c r="H540" s="519" t="str">
        <f>IF(C540="GIDUR JP",VLOOKUP(D540,GIDUR!A:D,2,FALSE),IF(C540="DER PB",VLOOKUP('M.Cálc.Quant.'!D540,DER!A:D,2,FALSE),IF(C540="COMPOSIÇÃO",VLOOKUP(D540,Composição!B:J,2,FALSE),IF(E540="COMPOSIÇÃO",VLOOKUP(D540,'Sinapi_Comp-06.2023'!G:H,2,FALSE),VLOOKUP(D540,'Sinapi_Insum-06.2023'!A:B,2,FALSE)))))</f>
        <v>TELHAMENTO COM TELHA ONDULADA DE FIBROCIMENTO E = 6 MM, COM RECOBRIMENTO LATERAL DE 1 1/4 DE ONDA PARA TELHADO COM INCLINAÇÃO MÁXIMA DE 10°, COM ATÉ 2 ÁGUAS, INCLUSO IÇAMENTO. AF_07/2019</v>
      </c>
      <c r="I540" s="479"/>
      <c r="J540" s="479"/>
      <c r="K540" s="620"/>
      <c r="L540" s="620"/>
      <c r="M540" s="620"/>
      <c r="N540" s="620"/>
      <c r="O540" s="620"/>
      <c r="P540" s="620"/>
      <c r="Q540" s="620"/>
      <c r="R540" s="620"/>
      <c r="S540" s="620">
        <f>SUM(R541:R541)</f>
        <v>27.72</v>
      </c>
      <c r="T540" s="477" t="str">
        <f>IF(C540="GIDUR JP",VLOOKUP(D540,GIDUR!A:D,3,FALSE),IF(C540="DER PB",VLOOKUP('M.Cálc.Quant.'!D540,DER!A:D,3,FALSE),IF(C540="COMPOSIÇÃO",VLOOKUP(D540,Composição!B:J,6,FALSE),IF(E540="COMPOSIÇÃO",VLOOKUP(D540,'Sinapi_Comp-06.2023'!G:I,3,FALSE),VLOOKUP(D540,'Sinapi_Insum-06.2023'!A:C,3,FALSE)))))</f>
        <v>M2</v>
      </c>
    </row>
    <row r="541" spans="1:20">
      <c r="A541" s="600">
        <f t="shared" si="259"/>
        <v>4</v>
      </c>
      <c r="B541" s="601" t="str">
        <f t="shared" si="266"/>
        <v>2.8.2.1</v>
      </c>
      <c r="C541" s="628"/>
      <c r="D541" s="576"/>
      <c r="E541" s="602"/>
      <c r="F541" s="313" t="str">
        <f>CONCATENATE(F540,".1")</f>
        <v>2.8.2.1</v>
      </c>
      <c r="G541" s="473" t="str">
        <f t="shared" si="253"/>
        <v>2.8.2.1</v>
      </c>
      <c r="H541" s="623" t="s">
        <v>7077</v>
      </c>
      <c r="I541" s="310" t="str">
        <f>CONCATENATE("idem item ",G538)</f>
        <v>idem item 2.8.1</v>
      </c>
      <c r="J541" s="310">
        <v>1</v>
      </c>
      <c r="K541" s="310">
        <f>S538</f>
        <v>27.72</v>
      </c>
      <c r="L541" s="310"/>
      <c r="M541" s="310"/>
      <c r="N541" s="310"/>
      <c r="O541" s="310"/>
      <c r="P541" s="310"/>
      <c r="Q541" s="310">
        <f t="shared" ref="Q541" si="268">IF(SUM(K541:L541)=0,1,IF(L541&lt;&gt;0,SUM(K541:L541)/2,K541))*IF(SUM(M541:N541)=0,1,IF(N541&lt;&gt;0,SUM(M541:N541)/2,M541))*IF(SUM(O541:P541)=0,1,IF(P541&lt;&gt;0,SUM(O541:P541)/2,O541))</f>
        <v>27.72</v>
      </c>
      <c r="R541" s="310">
        <f>ROUND(J541*Q541,2)</f>
        <v>27.72</v>
      </c>
      <c r="S541" s="620"/>
      <c r="T541" s="611"/>
    </row>
    <row r="542" spans="1:20" ht="60">
      <c r="A542" s="600">
        <f t="shared" si="259"/>
        <v>3</v>
      </c>
      <c r="B542" s="601" t="str">
        <f t="shared" si="266"/>
        <v>2.8.3</v>
      </c>
      <c r="C542" s="628" t="s">
        <v>82</v>
      </c>
      <c r="D542" s="576">
        <v>100435</v>
      </c>
      <c r="E542" s="84" t="s">
        <v>88</v>
      </c>
      <c r="F542" s="84" t="str">
        <f>CONCATENATE(F537,".3")</f>
        <v>2.8.3</v>
      </c>
      <c r="G542" s="536" t="str">
        <f t="shared" si="253"/>
        <v>2.8.3</v>
      </c>
      <c r="H542" s="519" t="str">
        <f>IF(C542="GIDUR JP",VLOOKUP(D542,GIDUR!A:D,2,FALSE),IF(C542="DER PB",VLOOKUP('M.Cálc.Quant.'!D542,DER!A:D,2,FALSE),IF(C542="COMPOSIÇÃO",VLOOKUP(D542,Composição!B:J,2,FALSE),IF(E542="COMPOSIÇÃO",VLOOKUP(D542,'Sinapi_Comp-06.2023'!G:H,2,FALSE),VLOOKUP(D542,'Sinapi_Insum-06.2023'!A:B,2,FALSE)))))</f>
        <v>RUFO EM FIBROCIMENTO PARA TELHA ONDULADA E = 6 MM, ABA DE 26 CM, INCLUSO TRANSPORTE VERTICAL, EXCETO CONTRARRUFO. AF_07/2019</v>
      </c>
      <c r="I542" s="479"/>
      <c r="J542" s="479"/>
      <c r="K542" s="620"/>
      <c r="L542" s="620"/>
      <c r="M542" s="620"/>
      <c r="N542" s="620"/>
      <c r="O542" s="620"/>
      <c r="P542" s="620"/>
      <c r="Q542" s="620"/>
      <c r="R542" s="620"/>
      <c r="S542" s="620">
        <f>SUM(R543:R543)</f>
        <v>14.2</v>
      </c>
      <c r="T542" s="477" t="str">
        <f>IF(C542="GIDUR JP",VLOOKUP(D542,GIDUR!A:D,3,FALSE),IF(C542="DER PB",VLOOKUP('M.Cálc.Quant.'!D542,DER!A:D,3,FALSE),IF(C542="COMPOSIÇÃO",VLOOKUP(D542,Composição!B:J,6,FALSE),IF(E542="COMPOSIÇÃO",VLOOKUP(D542,'Sinapi_Comp-06.2023'!G:I,3,FALSE),VLOOKUP(D542,'Sinapi_Insum-06.2023'!A:C,3,FALSE)))))</f>
        <v>M</v>
      </c>
    </row>
    <row r="543" spans="1:20">
      <c r="A543" s="600">
        <f t="shared" si="259"/>
        <v>4</v>
      </c>
      <c r="B543" s="601" t="str">
        <f t="shared" si="266"/>
        <v>2.8.3.1</v>
      </c>
      <c r="C543" s="628"/>
      <c r="D543" s="576"/>
      <c r="E543" s="602"/>
      <c r="F543" s="313" t="str">
        <f>CONCATENATE(F542,".1")</f>
        <v>2.8.3.1</v>
      </c>
      <c r="G543" s="473" t="str">
        <f t="shared" si="253"/>
        <v>2.8.3.1</v>
      </c>
      <c r="H543" s="623" t="s">
        <v>7077</v>
      </c>
      <c r="I543" s="629"/>
      <c r="J543" s="310">
        <v>1</v>
      </c>
      <c r="K543" s="310">
        <v>14.2</v>
      </c>
      <c r="L543" s="310"/>
      <c r="M543" s="310"/>
      <c r="N543" s="310"/>
      <c r="O543" s="310"/>
      <c r="P543" s="310"/>
      <c r="Q543" s="310">
        <f t="shared" ref="Q543" si="269">IF(SUM(K543:L543)=0,1,IF(L543&lt;&gt;0,SUM(K543:L543)/2,K543))*IF(SUM(M543:N543)=0,1,IF(N543&lt;&gt;0,SUM(M543:N543)/2,M543))*IF(SUM(O543:P543)=0,1,IF(P543&lt;&gt;0,SUM(O543:P543)/2,O543))</f>
        <v>14.2</v>
      </c>
      <c r="R543" s="310">
        <f>ROUND(J543*Q543,2)</f>
        <v>14.2</v>
      </c>
      <c r="S543" s="620"/>
      <c r="T543" s="611"/>
    </row>
    <row r="544" spans="1:20" ht="60">
      <c r="A544" s="600">
        <f t="shared" si="259"/>
        <v>3</v>
      </c>
      <c r="B544" s="601" t="str">
        <f t="shared" si="266"/>
        <v>2.8.4</v>
      </c>
      <c r="C544" s="628" t="s">
        <v>82</v>
      </c>
      <c r="D544" s="576">
        <v>94228</v>
      </c>
      <c r="E544" s="84" t="s">
        <v>88</v>
      </c>
      <c r="F544" s="84" t="str">
        <f>CONCATENATE(F537,".4")</f>
        <v>2.8.4</v>
      </c>
      <c r="G544" s="536" t="str">
        <f t="shared" si="253"/>
        <v>2.8.4</v>
      </c>
      <c r="H544" s="519" t="str">
        <f>IF(C544="GIDUR JP",VLOOKUP(D544,GIDUR!A:D,2,FALSE),IF(C544="DER PB",VLOOKUP('M.Cálc.Quant.'!D544,DER!A:D,2,FALSE),IF(C544="COMPOSIÇÃO",VLOOKUP(D544,Composição!B:J,2,FALSE),IF(E544="COMPOSIÇÃO",VLOOKUP(D544,'Sinapi_Comp-06.2023'!G:H,2,FALSE),VLOOKUP(D544,'Sinapi_Insum-06.2023'!A:B,2,FALSE)))))</f>
        <v>CALHA EM CHAPA DE AÇO GALVANIZADO NÚMERO 24, DESENVOLVIMENTO DE 50 CM, INCLUSO TRANSPORTE VERTICAL. AF_07/2019</v>
      </c>
      <c r="I544" s="479"/>
      <c r="J544" s="479"/>
      <c r="K544" s="620"/>
      <c r="L544" s="620"/>
      <c r="M544" s="620"/>
      <c r="N544" s="620"/>
      <c r="O544" s="620"/>
      <c r="P544" s="620"/>
      <c r="Q544" s="620"/>
      <c r="R544" s="620"/>
      <c r="S544" s="620">
        <f>SUM(R545:R545)</f>
        <v>8.8000000000000007</v>
      </c>
      <c r="T544" s="477" t="str">
        <f>IF(C544="GIDUR JP",VLOOKUP(D544,GIDUR!A:D,3,FALSE),IF(C544="DER PB",VLOOKUP('M.Cálc.Quant.'!D544,DER!A:D,3,FALSE),IF(C544="COMPOSIÇÃO",VLOOKUP(D544,Composição!B:J,6,FALSE),IF(E544="COMPOSIÇÃO",VLOOKUP(D544,'Sinapi_Comp-06.2023'!G:I,3,FALSE),VLOOKUP(D544,'Sinapi_Insum-06.2023'!A:C,3,FALSE)))))</f>
        <v>M</v>
      </c>
    </row>
    <row r="545" spans="1:20">
      <c r="A545" s="600">
        <f t="shared" si="259"/>
        <v>4</v>
      </c>
      <c r="B545" s="601" t="str">
        <f t="shared" si="266"/>
        <v>2.8.4.1</v>
      </c>
      <c r="C545" s="628"/>
      <c r="D545" s="576"/>
      <c r="E545" s="602"/>
      <c r="F545" s="313" t="str">
        <f>CONCATENATE(F544,".1")</f>
        <v>2.8.4.1</v>
      </c>
      <c r="G545" s="473" t="str">
        <f t="shared" si="253"/>
        <v>2.8.4.1</v>
      </c>
      <c r="H545" s="623" t="s">
        <v>7077</v>
      </c>
      <c r="I545" s="629"/>
      <c r="J545" s="310">
        <v>1</v>
      </c>
      <c r="K545" s="310">
        <v>8.8000000000000007</v>
      </c>
      <c r="L545" s="310"/>
      <c r="M545" s="310"/>
      <c r="N545" s="310"/>
      <c r="O545" s="310"/>
      <c r="P545" s="310"/>
      <c r="Q545" s="310">
        <f t="shared" ref="Q545" si="270">IF(SUM(K545:L545)=0,1,IF(L545&lt;&gt;0,SUM(K545:L545)/2,K545))*IF(SUM(M545:N545)=0,1,IF(N545&lt;&gt;0,SUM(M545:N545)/2,M545))*IF(SUM(O545:P545)=0,1,IF(P545&lt;&gt;0,SUM(O545:P545)/2,O545))</f>
        <v>8.8000000000000007</v>
      </c>
      <c r="R545" s="310">
        <f>ROUND(J545*Q545,2)</f>
        <v>8.8000000000000007</v>
      </c>
      <c r="S545" s="620"/>
      <c r="T545" s="611"/>
    </row>
    <row r="546" spans="1:20">
      <c r="A546" s="600">
        <f t="shared" si="259"/>
        <v>2</v>
      </c>
      <c r="B546" s="601" t="str">
        <f t="shared" si="266"/>
        <v>2.9</v>
      </c>
      <c r="C546" s="602"/>
      <c r="D546" s="576"/>
      <c r="E546" s="630"/>
      <c r="F546" s="509" t="s">
        <v>7067</v>
      </c>
      <c r="G546" s="626" t="str">
        <f t="shared" si="253"/>
        <v>2.9</v>
      </c>
      <c r="H546" s="615" t="s">
        <v>7128</v>
      </c>
      <c r="I546" s="67"/>
      <c r="J546" s="67"/>
      <c r="K546" s="67"/>
      <c r="L546" s="67"/>
      <c r="M546" s="66"/>
      <c r="N546" s="66"/>
      <c r="O546" s="66"/>
      <c r="P546" s="66"/>
      <c r="Q546" s="66"/>
      <c r="R546" s="66"/>
      <c r="S546" s="66"/>
      <c r="T546" s="618"/>
    </row>
    <row r="547" spans="1:20" ht="105">
      <c r="A547" s="600">
        <f t="shared" si="259"/>
        <v>3</v>
      </c>
      <c r="B547" s="601" t="str">
        <f t="shared" si="266"/>
        <v>2.9.1</v>
      </c>
      <c r="C547" s="84" t="s">
        <v>82</v>
      </c>
      <c r="D547" s="576">
        <v>95472</v>
      </c>
      <c r="E547" s="602" t="s">
        <v>88</v>
      </c>
      <c r="F547" s="602" t="str">
        <f>CONCATENATE(F546,".1")</f>
        <v>2.9.1</v>
      </c>
      <c r="G547" s="536" t="str">
        <f t="shared" si="253"/>
        <v>2.9.1</v>
      </c>
      <c r="H547" s="519" t="str">
        <f>IF(C547="GIDUR JP",VLOOKUP(D547,GIDUR!A:D,2,FALSE),IF(C547="DER PB",VLOOKUP('M.Cálc.Quant.'!D547,DER!A:D,2,FALSE),IF(C547="COMPOSIÇÃO",VLOOKUP(D547,Composição!B:J,2,FALSE),IF(E547="COMPOSIÇÃO",VLOOKUP(D547,'Sinapi_Comp-06.2023'!G:H,2,FALSE),VLOOKUP(D547,'Sinapi_Insum-06.2023'!A:B,2,FALSE)))))</f>
        <v>VASO SANITARIO SIFONADO CONVENCIONAL PARA PCD SEM FURO FRONTAL COM LOUÇA BRANCA SEM ASSENTO, INCLUSO CONJUNTO DE LIGAÇÃO PARA BACIA SANITÁRIA AJUSTÁVEL - FORNECIMENTO E INSTALAÇÃO. AF_01/2020</v>
      </c>
      <c r="I547" s="479"/>
      <c r="J547" s="479"/>
      <c r="K547" s="620"/>
      <c r="L547" s="620"/>
      <c r="M547" s="620"/>
      <c r="N547" s="620"/>
      <c r="O547" s="620"/>
      <c r="P547" s="620"/>
      <c r="Q547" s="620"/>
      <c r="R547" s="620"/>
      <c r="S547" s="620">
        <f>SUM(R548:R548)</f>
        <v>2</v>
      </c>
      <c r="T547" s="477" t="str">
        <f>IF(C547="GIDUR JP",VLOOKUP(D547,GIDUR!A:D,3,FALSE),IF(C547="DER PB",VLOOKUP('M.Cálc.Quant.'!D547,DER!A:D,3,FALSE),IF(C547="COMPOSIÇÃO",VLOOKUP(D547,Composição!B:J,6,FALSE),IF(E547="COMPOSIÇÃO",VLOOKUP(D547,'Sinapi_Comp-06.2023'!G:I,3,FALSE),VLOOKUP(D547,'Sinapi_Insum-06.2023'!A:C,3,FALSE)))))</f>
        <v>UN</v>
      </c>
    </row>
    <row r="548" spans="1:20">
      <c r="A548" s="600">
        <f t="shared" si="259"/>
        <v>4</v>
      </c>
      <c r="B548" s="601" t="str">
        <f t="shared" si="266"/>
        <v>2.9.1.1</v>
      </c>
      <c r="C548" s="628"/>
      <c r="D548" s="576"/>
      <c r="E548" s="602"/>
      <c r="F548" s="313" t="str">
        <f>CONCATENATE(F547,".1")</f>
        <v>2.9.1.1</v>
      </c>
      <c r="G548" s="473" t="str">
        <f t="shared" ref="G548:G579" si="271">F548</f>
        <v>2.9.1.1</v>
      </c>
      <c r="H548" s="623" t="s">
        <v>7077</v>
      </c>
      <c r="I548" s="629"/>
      <c r="J548" s="310">
        <v>2</v>
      </c>
      <c r="K548" s="310"/>
      <c r="L548" s="310"/>
      <c r="M548" s="310"/>
      <c r="N548" s="310"/>
      <c r="O548" s="310"/>
      <c r="P548" s="310"/>
      <c r="Q548" s="310">
        <f t="shared" ref="Q548" si="272">IF(SUM(K548:L548)=0,1,IF(L548&lt;&gt;0,SUM(K548:L548)/2,K548))*IF(SUM(M548:N548)=0,1,IF(N548&lt;&gt;0,SUM(M548:N548)/2,M548))*IF(SUM(O548:P548)=0,1,IF(P548&lt;&gt;0,SUM(O548:P548)/2,O548))</f>
        <v>1</v>
      </c>
      <c r="R548" s="310">
        <f t="shared" ref="R548" si="273">ROUND(J548*Q548,2)</f>
        <v>2</v>
      </c>
      <c r="S548" s="620"/>
      <c r="T548" s="611"/>
    </row>
    <row r="549" spans="1:20" ht="90">
      <c r="A549" s="600">
        <f t="shared" si="259"/>
        <v>3</v>
      </c>
      <c r="B549" s="601" t="str">
        <f t="shared" si="266"/>
        <v>2.9.2</v>
      </c>
      <c r="C549" s="84" t="s">
        <v>82</v>
      </c>
      <c r="D549" s="576">
        <v>95470</v>
      </c>
      <c r="E549" s="602" t="s">
        <v>88</v>
      </c>
      <c r="F549" s="84" t="str">
        <f>CONCATENATE(F546,".2")</f>
        <v>2.9.2</v>
      </c>
      <c r="G549" s="536" t="str">
        <f t="shared" si="271"/>
        <v>2.9.2</v>
      </c>
      <c r="H549" s="519" t="str">
        <f>IF(C549="GIDUR JP",VLOOKUP(D549,GIDUR!A:D,2,FALSE),IF(C549="DER PB",VLOOKUP('M.Cálc.Quant.'!D549,DER!A:D,2,FALSE),IF(C549="COMPOSIÇÃO",VLOOKUP(D549,Composição!B:J,2,FALSE),IF(E549="COMPOSIÇÃO",VLOOKUP(D549,'Sinapi_Comp-06.2023'!G:H,2,FALSE),VLOOKUP(D549,'Sinapi_Insum-06.2023'!A:B,2,FALSE)))))</f>
        <v>VASO SANITARIO SIFONADO CONVENCIONAL COM LOUÇA BRANCA, INCLUSO CONJUNTO DE LIGAÇÃO PARA BACIA SANITÁRIA AJUSTÁVEL - FORNECIMENTO E INSTALAÇÃO. AF_01/2020</v>
      </c>
      <c r="I549" s="479"/>
      <c r="J549" s="479"/>
      <c r="K549" s="620"/>
      <c r="L549" s="620"/>
      <c r="M549" s="620"/>
      <c r="N549" s="620"/>
      <c r="O549" s="620"/>
      <c r="P549" s="620"/>
      <c r="Q549" s="620"/>
      <c r="R549" s="620"/>
      <c r="S549" s="620">
        <f>SUM(R550:R550)</f>
        <v>4</v>
      </c>
      <c r="T549" s="477" t="str">
        <f>IF(C549="GIDUR JP",VLOOKUP(D549,GIDUR!A:D,3,FALSE),IF(C549="DER PB",VLOOKUP('M.Cálc.Quant.'!D549,DER!A:D,3,FALSE),IF(C549="COMPOSIÇÃO",VLOOKUP(D549,Composição!B:J,6,FALSE),IF(E549="COMPOSIÇÃO",VLOOKUP(D549,'Sinapi_Comp-06.2023'!G:I,3,FALSE),VLOOKUP(D549,'Sinapi_Insum-06.2023'!A:C,3,FALSE)))))</f>
        <v>UN</v>
      </c>
    </row>
    <row r="550" spans="1:20">
      <c r="A550" s="600">
        <f t="shared" si="259"/>
        <v>4</v>
      </c>
      <c r="B550" s="601" t="str">
        <f t="shared" si="266"/>
        <v>2.9.2.1</v>
      </c>
      <c r="C550" s="628"/>
      <c r="D550" s="576"/>
      <c r="E550" s="602"/>
      <c r="F550" s="313" t="str">
        <f>CONCATENATE(F549,".1")</f>
        <v>2.9.2.1</v>
      </c>
      <c r="G550" s="473" t="str">
        <f t="shared" si="271"/>
        <v>2.9.2.1</v>
      </c>
      <c r="H550" s="623" t="s">
        <v>7077</v>
      </c>
      <c r="I550" s="629"/>
      <c r="J550" s="310">
        <v>4</v>
      </c>
      <c r="K550" s="310"/>
      <c r="L550" s="310"/>
      <c r="M550" s="310"/>
      <c r="N550" s="310"/>
      <c r="O550" s="310"/>
      <c r="P550" s="310"/>
      <c r="Q550" s="310">
        <f t="shared" ref="Q550" si="274">IF(SUM(K550:L550)=0,1,IF(L550&lt;&gt;0,SUM(K550:L550)/2,K550))*IF(SUM(M550:N550)=0,1,IF(N550&lt;&gt;0,SUM(M550:N550)/2,M550))*IF(SUM(O550:P550)=0,1,IF(P550&lt;&gt;0,SUM(O550:P550)/2,O550))</f>
        <v>1</v>
      </c>
      <c r="R550" s="310">
        <f t="shared" ref="R550" si="275">ROUND(J550*Q550,2)</f>
        <v>4</v>
      </c>
      <c r="S550" s="620"/>
      <c r="T550" s="611"/>
    </row>
    <row r="551" spans="1:20" ht="60">
      <c r="A551" s="600">
        <f t="shared" si="259"/>
        <v>3</v>
      </c>
      <c r="B551" s="601" t="str">
        <f t="shared" si="266"/>
        <v>2.9.3</v>
      </c>
      <c r="C551" s="84" t="s">
        <v>82</v>
      </c>
      <c r="D551" s="576">
        <v>100864</v>
      </c>
      <c r="E551" s="602" t="s">
        <v>88</v>
      </c>
      <c r="F551" s="84" t="str">
        <f>CONCATENATE(F546,".3")</f>
        <v>2.9.3</v>
      </c>
      <c r="G551" s="536" t="str">
        <f t="shared" si="271"/>
        <v>2.9.3</v>
      </c>
      <c r="H551" s="519" t="str">
        <f>IF(C551="GIDUR JP",VLOOKUP(D551,GIDUR!A:D,2,FALSE),IF(C551="DER PB",VLOOKUP('M.Cálc.Quant.'!D551,DER!A:D,2,FALSE),IF(C551="COMPOSIÇÃO",VLOOKUP(D551,Composição!B:J,2,FALSE),IF(E551="COMPOSIÇÃO",VLOOKUP(D551,'Sinapi_Comp-06.2023'!G:H,2,FALSE),VLOOKUP(D551,'Sinapi_Insum-06.2023'!A:B,2,FALSE)))))</f>
        <v>BARRA DE APOIO EM "L", EM ACO INOX POLIDO 80 X 80 CM, FIXADA NA PAREDE - FORNECIMENTO E INSTALACAO. AF_01/2020</v>
      </c>
      <c r="I551" s="479"/>
      <c r="J551" s="479"/>
      <c r="K551" s="620"/>
      <c r="L551" s="620"/>
      <c r="M551" s="620"/>
      <c r="N551" s="620"/>
      <c r="O551" s="620"/>
      <c r="P551" s="620"/>
      <c r="Q551" s="620"/>
      <c r="R551" s="620"/>
      <c r="S551" s="620">
        <f>SUM(R552:R552)</f>
        <v>2</v>
      </c>
      <c r="T551" s="477" t="str">
        <f>IF(C551="GIDUR JP",VLOOKUP(D551,GIDUR!A:D,3,FALSE),IF(C551="DER PB",VLOOKUP('M.Cálc.Quant.'!D551,DER!A:D,3,FALSE),IF(C551="COMPOSIÇÃO",VLOOKUP(D551,Composição!B:J,6,FALSE),IF(E551="COMPOSIÇÃO",VLOOKUP(D551,'Sinapi_Comp-06.2023'!G:I,3,FALSE),VLOOKUP(D551,'Sinapi_Insum-06.2023'!A:C,3,FALSE)))))</f>
        <v>UN</v>
      </c>
    </row>
    <row r="552" spans="1:20">
      <c r="A552" s="600">
        <f t="shared" si="259"/>
        <v>4</v>
      </c>
      <c r="B552" s="601" t="str">
        <f t="shared" si="266"/>
        <v>2.9.3.1</v>
      </c>
      <c r="C552" s="628"/>
      <c r="D552" s="576"/>
      <c r="E552" s="602"/>
      <c r="F552" s="313" t="str">
        <f>CONCATENATE(F551,".1")</f>
        <v>2.9.3.1</v>
      </c>
      <c r="G552" s="473" t="str">
        <f t="shared" si="271"/>
        <v>2.9.3.1</v>
      </c>
      <c r="H552" s="623" t="s">
        <v>7077</v>
      </c>
      <c r="I552" s="479"/>
      <c r="J552" s="310">
        <v>2</v>
      </c>
      <c r="K552" s="310"/>
      <c r="L552" s="310"/>
      <c r="M552" s="310"/>
      <c r="N552" s="310"/>
      <c r="O552" s="310"/>
      <c r="P552" s="310"/>
      <c r="Q552" s="310">
        <f t="shared" ref="Q552" si="276">IF(SUM(K552:L552)=0,1,IF(L552&lt;&gt;0,SUM(K552:L552)/2,K552))*IF(SUM(M552:N552)=0,1,IF(N552&lt;&gt;0,SUM(M552:N552)/2,M552))*IF(SUM(O552:P552)=0,1,IF(P552&lt;&gt;0,SUM(O552:P552)/2,O552))</f>
        <v>1</v>
      </c>
      <c r="R552" s="310">
        <f>ROUND(J552*Q552,2)</f>
        <v>2</v>
      </c>
      <c r="S552" s="620"/>
      <c r="T552" s="611"/>
    </row>
    <row r="553" spans="1:20" ht="120">
      <c r="A553" s="600">
        <f>LEN(G553)-LEN(SUBSTITUTE(G553,".",""))+1</f>
        <v>3</v>
      </c>
      <c r="B553" s="601" t="str">
        <f t="shared" si="266"/>
        <v>2.9.4</v>
      </c>
      <c r="C553" s="84" t="s">
        <v>82</v>
      </c>
      <c r="D553" s="576">
        <v>86943</v>
      </c>
      <c r="E553" s="602" t="s">
        <v>88</v>
      </c>
      <c r="F553" s="84" t="str">
        <f>CONCATENATE(F546,".4")</f>
        <v>2.9.4</v>
      </c>
      <c r="G553" s="536" t="str">
        <f t="shared" si="271"/>
        <v>2.9.4</v>
      </c>
      <c r="H553" s="519" t="str">
        <f>IF(C553="GIDUR JP",VLOOKUP(D553,GIDUR!A:D,2,FALSE),IF(C553="DER PB",VLOOKUP('M.Cálc.Quant.'!D553,DER!A:D,2,FALSE),IF(C553="COMPOSIÇÃO",VLOOKUP(D553,Composição!B:J,2,FALSE),IF(E553="COMPOSIÇÃO",VLOOKUP(D553,'Sinapi_Comp-06.2023'!G:H,2,FALSE),VLOOKUP(D553,'Sinapi_Insum-06.2023'!A:B,2,FALSE)))))</f>
        <v>LAVATÓRIO LOUÇA BRANCA SUSPENSO, 29,5 X 39CM OU EQUIVALENTE, PADRÃO POPULAR, INCLUSO SIFÃO FLEXÍVEL EM PVC, VÁLVULA E ENGATE FLEXÍVEL 30CM EM PLÁSTICO E TORNEIRA CROMADA DE MESA, PADRÃO POPULAR - FORNECIMENTO E INSTALAÇÃO. AF_01/2020</v>
      </c>
      <c r="I553" s="479"/>
      <c r="J553" s="479"/>
      <c r="K553" s="620"/>
      <c r="L553" s="620"/>
      <c r="M553" s="620"/>
      <c r="N553" s="620"/>
      <c r="O553" s="620"/>
      <c r="P553" s="620"/>
      <c r="Q553" s="620"/>
      <c r="R553" s="620"/>
      <c r="S553" s="620">
        <f>SUM(R554:R554)</f>
        <v>2</v>
      </c>
      <c r="T553" s="477" t="str">
        <f>IF(C553="GIDUR JP",VLOOKUP(D553,GIDUR!A:D,3,FALSE),IF(C553="DER PB",VLOOKUP('M.Cálc.Quant.'!D553,DER!A:D,3,FALSE),IF(C553="COMPOSIÇÃO",VLOOKUP(D553,Composição!B:J,6,FALSE),IF(E553="COMPOSIÇÃO",VLOOKUP(D553,'Sinapi_Comp-06.2023'!G:I,3,FALSE),VLOOKUP(D553,'Sinapi_Insum-06.2023'!A:C,3,FALSE)))))</f>
        <v>UN</v>
      </c>
    </row>
    <row r="554" spans="1:20">
      <c r="A554" s="600">
        <f>LEN(G554)-LEN(SUBSTITUTE(G554,".",""))+1</f>
        <v>4</v>
      </c>
      <c r="B554" s="601" t="str">
        <f t="shared" si="266"/>
        <v>2.9.4.1</v>
      </c>
      <c r="C554" s="628"/>
      <c r="D554" s="576"/>
      <c r="E554" s="602"/>
      <c r="F554" s="313" t="str">
        <f>CONCATENATE(F553,".1")</f>
        <v>2.9.4.1</v>
      </c>
      <c r="G554" s="473" t="str">
        <f t="shared" si="271"/>
        <v>2.9.4.1</v>
      </c>
      <c r="H554" s="623" t="s">
        <v>7077</v>
      </c>
      <c r="I554" s="629"/>
      <c r="J554" s="310">
        <v>2</v>
      </c>
      <c r="K554" s="310"/>
      <c r="L554" s="310"/>
      <c r="M554" s="310"/>
      <c r="N554" s="310"/>
      <c r="O554" s="310"/>
      <c r="P554" s="310"/>
      <c r="Q554" s="310">
        <f t="shared" ref="Q554" si="277">IF(SUM(K554:L554)=0,1,IF(L554&lt;&gt;0,SUM(K554:L554)/2,K554))*IF(SUM(M554:N554)=0,1,IF(N554&lt;&gt;0,SUM(M554:N554)/2,M554))*IF(SUM(O554:P554)=0,1,IF(P554&lt;&gt;0,SUM(O554:P554)/2,O554))</f>
        <v>1</v>
      </c>
      <c r="R554" s="310">
        <f t="shared" ref="R554" si="278">ROUND(J554*Q554,2)</f>
        <v>2</v>
      </c>
      <c r="S554" s="620"/>
      <c r="T554" s="611"/>
    </row>
    <row r="555" spans="1:20" ht="90">
      <c r="A555" s="600">
        <f t="shared" si="259"/>
        <v>3</v>
      </c>
      <c r="B555" s="601" t="str">
        <f t="shared" si="266"/>
        <v>2.9.5</v>
      </c>
      <c r="C555" s="84" t="s">
        <v>82</v>
      </c>
      <c r="D555" s="576">
        <v>86938</v>
      </c>
      <c r="E555" s="602" t="s">
        <v>88</v>
      </c>
      <c r="F555" s="602" t="str">
        <f>CONCATENATE(F546,".5")</f>
        <v>2.9.5</v>
      </c>
      <c r="G555" s="536" t="str">
        <f t="shared" si="271"/>
        <v>2.9.5</v>
      </c>
      <c r="H555" s="519" t="str">
        <f>IF(C555="GIDUR JP",VLOOKUP(D555,GIDUR!A:D,2,FALSE),IF(C555="DER PB",VLOOKUP('M.Cálc.Quant.'!D555,DER!A:D,2,FALSE),IF(C555="COMPOSIÇÃO",VLOOKUP(D555,Composição!B:J,2,FALSE),IF(E555="COMPOSIÇÃO",VLOOKUP(D555,'Sinapi_Comp-06.2023'!G:H,2,FALSE),VLOOKUP(D555,'Sinapi_Insum-06.2023'!A:B,2,FALSE)))))</f>
        <v>CUBA DE EMBUTIR OVAL EM LOUÇA BRANCA, 35 X 50CM OU EQUIVALENTE, INCLUSO VÁLVULA E SIFÃO TIPO GARRAFA EM METAL CROMADO - FORNECIMENTO E INSTALAÇÃO. AF_01/2020</v>
      </c>
      <c r="I555" s="479"/>
      <c r="J555" s="479"/>
      <c r="K555" s="620"/>
      <c r="L555" s="620"/>
      <c r="M555" s="620"/>
      <c r="N555" s="620"/>
      <c r="O555" s="620"/>
      <c r="P555" s="620"/>
      <c r="Q555" s="620"/>
      <c r="R555" s="620"/>
      <c r="S555" s="620">
        <f>SUM(R556:R556)</f>
        <v>4</v>
      </c>
      <c r="T555" s="477" t="str">
        <f>IF(C555="GIDUR JP",VLOOKUP(D555,GIDUR!A:D,3,FALSE),IF(C555="DER PB",VLOOKUP('M.Cálc.Quant.'!D555,DER!A:D,3,FALSE),IF(C555="COMPOSIÇÃO",VLOOKUP(D555,Composição!B:J,6,FALSE),IF(E555="COMPOSIÇÃO",VLOOKUP(D555,'Sinapi_Comp-06.2023'!G:I,3,FALSE),VLOOKUP(D555,'Sinapi_Insum-06.2023'!A:C,3,FALSE)))))</f>
        <v>UN</v>
      </c>
    </row>
    <row r="556" spans="1:20">
      <c r="A556" s="600">
        <f t="shared" si="259"/>
        <v>4</v>
      </c>
      <c r="B556" s="601" t="str">
        <f t="shared" si="266"/>
        <v>2.9.5.1</v>
      </c>
      <c r="C556" s="628"/>
      <c r="D556" s="576"/>
      <c r="E556" s="602"/>
      <c r="F556" s="313" t="str">
        <f>CONCATENATE(F555,".1")</f>
        <v>2.9.5.1</v>
      </c>
      <c r="G556" s="473" t="str">
        <f t="shared" si="271"/>
        <v>2.9.5.1</v>
      </c>
      <c r="H556" s="623" t="s">
        <v>7077</v>
      </c>
      <c r="I556" s="479"/>
      <c r="J556" s="310">
        <v>4</v>
      </c>
      <c r="K556" s="310"/>
      <c r="L556" s="310"/>
      <c r="M556" s="310"/>
      <c r="N556" s="310"/>
      <c r="O556" s="310"/>
      <c r="P556" s="310"/>
      <c r="Q556" s="310">
        <f t="shared" ref="Q556" si="279">IF(SUM(K556:L556)=0,1,IF(L556&lt;&gt;0,SUM(K556:L556)/2,K556))*IF(SUM(M556:N556)=0,1,IF(N556&lt;&gt;0,SUM(M556:N556)/2,M556))*IF(SUM(O556:P556)=0,1,IF(P556&lt;&gt;0,SUM(O556:P556)/2,O556))</f>
        <v>1</v>
      </c>
      <c r="R556" s="310">
        <f>ROUND(J556*Q556,2)</f>
        <v>4</v>
      </c>
      <c r="S556" s="620"/>
      <c r="T556" s="611"/>
    </row>
    <row r="557" spans="1:20" ht="45">
      <c r="A557" s="600">
        <f t="shared" si="259"/>
        <v>3</v>
      </c>
      <c r="B557" s="601" t="str">
        <f t="shared" si="266"/>
        <v>2.9.6</v>
      </c>
      <c r="C557" s="84" t="s">
        <v>7129</v>
      </c>
      <c r="D557" s="576">
        <v>23</v>
      </c>
      <c r="E557" s="602" t="s">
        <v>88</v>
      </c>
      <c r="F557" s="84" t="str">
        <f>CONCATENATE(F546,".6")</f>
        <v>2.9.6</v>
      </c>
      <c r="G557" s="536" t="str">
        <f t="shared" si="271"/>
        <v>2.9.6</v>
      </c>
      <c r="H557" s="519" t="str">
        <f>IF(C557="GIDUR JP",VLOOKUP(D557,GIDUR!A:D,2,FALSE),IF(C557="DER PB",VLOOKUP('M.Cálc.Quant.'!D557,DER!A:D,2,FALSE),IF(C557="COMPOSIÇÃO",VLOOKUP(D557,Composição!B:J,2,FALSE),IF(E557="COMPOSIÇÃO",VLOOKUP(D557,'Sinapi_Comp-06.2023'!G:H,2,FALSE),VLOOKUP(D557,'Sinapi_Insum-06.2023'!A:B,2,FALSE)))))</f>
        <v>BANCADA DE GRANITO VERDE UBATUBA - FORNECIMENTO E INSTALAÇÃO.  [ADAPTADO SINAPI 86889]</v>
      </c>
      <c r="I557" s="479"/>
      <c r="J557" s="479"/>
      <c r="K557" s="620"/>
      <c r="L557" s="620"/>
      <c r="M557" s="620"/>
      <c r="N557" s="620"/>
      <c r="O557" s="620"/>
      <c r="P557" s="620"/>
      <c r="Q557" s="620"/>
      <c r="R557" s="620"/>
      <c r="S557" s="620">
        <f>SUM(R558:R558)</f>
        <v>1.88</v>
      </c>
      <c r="T557" s="477" t="str">
        <f>IF(C557="GIDUR JP",VLOOKUP(D557,GIDUR!A:D,3,FALSE),IF(C557="DER PB",VLOOKUP('M.Cálc.Quant.'!D557,DER!A:D,3,FALSE),IF(C557="COMPOSIÇÃO",VLOOKUP(D557,Composição!B:J,6,FALSE),IF(E557="COMPOSIÇÃO",VLOOKUP(D557,'Sinapi_Comp-06.2023'!G:I,3,FALSE),VLOOKUP(D557,'Sinapi_Insum-06.2023'!A:C,3,FALSE)))))</f>
        <v>M2</v>
      </c>
    </row>
    <row r="558" spans="1:20">
      <c r="A558" s="600">
        <f t="shared" si="259"/>
        <v>4</v>
      </c>
      <c r="B558" s="601" t="str">
        <f t="shared" si="266"/>
        <v>2.9.6.1</v>
      </c>
      <c r="C558" s="628"/>
      <c r="D558" s="576"/>
      <c r="E558" s="602"/>
      <c r="F558" s="313" t="str">
        <f>CONCATENATE(F557,".1")</f>
        <v>2.9.6.1</v>
      </c>
      <c r="G558" s="473" t="str">
        <f t="shared" si="271"/>
        <v>2.9.6.1</v>
      </c>
      <c r="H558" s="623" t="s">
        <v>7077</v>
      </c>
      <c r="I558" s="479"/>
      <c r="J558" s="310">
        <v>2</v>
      </c>
      <c r="K558" s="310">
        <v>0.94</v>
      </c>
      <c r="L558" s="310"/>
      <c r="M558" s="310"/>
      <c r="N558" s="310"/>
      <c r="O558" s="310"/>
      <c r="P558" s="310"/>
      <c r="Q558" s="310">
        <f t="shared" ref="Q558" si="280">IF(SUM(K558:L558)=0,1,IF(L558&lt;&gt;0,SUM(K558:L558)/2,K558))*IF(SUM(M558:N558)=0,1,IF(N558&lt;&gt;0,SUM(M558:N558)/2,M558))*IF(SUM(O558:P558)=0,1,IF(P558&lt;&gt;0,SUM(O558:P558)/2,O558))</f>
        <v>0.94</v>
      </c>
      <c r="R558" s="310">
        <f>ROUND(J558*Q558,2)</f>
        <v>1.88</v>
      </c>
      <c r="S558" s="620"/>
      <c r="T558" s="611"/>
    </row>
    <row r="559" spans="1:20" ht="60">
      <c r="A559" s="600">
        <f t="shared" si="259"/>
        <v>3</v>
      </c>
      <c r="B559" s="601" t="str">
        <f t="shared" si="266"/>
        <v>2.9.7</v>
      </c>
      <c r="C559" s="84" t="s">
        <v>82</v>
      </c>
      <c r="D559" s="576">
        <v>86906</v>
      </c>
      <c r="E559" s="602" t="s">
        <v>88</v>
      </c>
      <c r="F559" s="84" t="str">
        <f>CONCATENATE(F546,".7")</f>
        <v>2.9.7</v>
      </c>
      <c r="G559" s="536" t="str">
        <f t="shared" si="271"/>
        <v>2.9.7</v>
      </c>
      <c r="H559" s="519" t="str">
        <f>IF(C559="GIDUR JP",VLOOKUP(D559,GIDUR!A:D,2,FALSE),IF(C559="DER PB",VLOOKUP('M.Cálc.Quant.'!D559,DER!A:D,2,FALSE),IF(C559="COMPOSIÇÃO",VLOOKUP(D559,Composição!B:J,2,FALSE),IF(E559="COMPOSIÇÃO",VLOOKUP(D559,'Sinapi_Comp-06.2023'!G:H,2,FALSE),VLOOKUP(D559,'Sinapi_Insum-06.2023'!A:B,2,FALSE)))))</f>
        <v>TORNEIRA CROMADA DE MESA, 1/2" OU 3/4", PARA LAVATÓRIO, PADRÃO POPULAR - FORNECIMENTO E INSTALAÇÃO. AF_01/2020</v>
      </c>
      <c r="I559" s="479"/>
      <c r="J559" s="479"/>
      <c r="K559" s="620"/>
      <c r="L559" s="620"/>
      <c r="M559" s="620"/>
      <c r="N559" s="620"/>
      <c r="O559" s="620"/>
      <c r="P559" s="620"/>
      <c r="Q559" s="620"/>
      <c r="R559" s="620"/>
      <c r="S559" s="620">
        <f>SUM(R560:R560)</f>
        <v>4</v>
      </c>
      <c r="T559" s="477" t="str">
        <f>IF(C559="GIDUR JP",VLOOKUP(D559,GIDUR!A:D,3,FALSE),IF(C559="DER PB",VLOOKUP('M.Cálc.Quant.'!D559,DER!A:D,3,FALSE),IF(C559="COMPOSIÇÃO",VLOOKUP(D559,Composição!B:J,6,FALSE),IF(E559="COMPOSIÇÃO",VLOOKUP(D559,'Sinapi_Comp-06.2023'!G:I,3,FALSE),VLOOKUP(D559,'Sinapi_Insum-06.2023'!A:C,3,FALSE)))))</f>
        <v>UN</v>
      </c>
    </row>
    <row r="560" spans="1:20" ht="30">
      <c r="A560" s="600">
        <f t="shared" si="259"/>
        <v>4</v>
      </c>
      <c r="B560" s="601" t="str">
        <f t="shared" si="266"/>
        <v>2.9.7.1</v>
      </c>
      <c r="C560" s="628"/>
      <c r="D560" s="576"/>
      <c r="E560" s="602"/>
      <c r="F560" s="313" t="str">
        <f>CONCATENATE(F559,".1")</f>
        <v>2.9.7.1</v>
      </c>
      <c r="G560" s="473" t="str">
        <f t="shared" si="271"/>
        <v>2.9.7.1</v>
      </c>
      <c r="H560" s="623" t="s">
        <v>7077</v>
      </c>
      <c r="I560" s="310" t="s">
        <v>7130</v>
      </c>
      <c r="J560" s="310">
        <v>4</v>
      </c>
      <c r="K560" s="310"/>
      <c r="L560" s="310"/>
      <c r="M560" s="310"/>
      <c r="N560" s="310"/>
      <c r="O560" s="310"/>
      <c r="P560" s="310"/>
      <c r="Q560" s="310">
        <f t="shared" ref="Q560" si="281">IF(SUM(K560:L560)=0,1,IF(L560&lt;&gt;0,SUM(K560:L560)/2,K560))*IF(SUM(M560:N560)=0,1,IF(N560&lt;&gt;0,SUM(M560:N560)/2,M560))*IF(SUM(O560:P560)=0,1,IF(P560&lt;&gt;0,SUM(O560:P560)/2,O560))</f>
        <v>1</v>
      </c>
      <c r="R560" s="310">
        <f t="shared" ref="R560" si="282">ROUND(J560*Q560,2)</f>
        <v>4</v>
      </c>
      <c r="S560" s="620"/>
      <c r="T560" s="611"/>
    </row>
    <row r="561" spans="1:20" ht="45">
      <c r="A561" s="600">
        <f t="shared" si="259"/>
        <v>3</v>
      </c>
      <c r="B561" s="601" t="str">
        <f t="shared" si="266"/>
        <v>2.9.8</v>
      </c>
      <c r="C561" s="84" t="s">
        <v>82</v>
      </c>
      <c r="D561" s="576">
        <v>100860</v>
      </c>
      <c r="E561" s="602" t="s">
        <v>88</v>
      </c>
      <c r="F561" s="84" t="str">
        <f>CONCATENATE(F546,".8")</f>
        <v>2.9.8</v>
      </c>
      <c r="G561" s="536" t="str">
        <f t="shared" si="271"/>
        <v>2.9.8</v>
      </c>
      <c r="H561" s="519" t="str">
        <f>IF(C561="GIDUR JP",VLOOKUP(D561,GIDUR!A:D,2,FALSE),IF(C561="DER PB",VLOOKUP('M.Cálc.Quant.'!D561,DER!A:D,2,FALSE),IF(C561="COMPOSIÇÃO",VLOOKUP(D561,Composição!B:J,2,FALSE),IF(E561="COMPOSIÇÃO",VLOOKUP(D561,'Sinapi_Comp-06.2023'!G:H,2,FALSE),VLOOKUP(D561,'Sinapi_Insum-06.2023'!A:B,2,FALSE)))))</f>
        <v>CHUVEIRO ELÉTRICO COMUM CORPO PLÁSTICO, TIPO DUCHA - FORNECIMENTO E INSTALAÇÃO. AF_01/2020</v>
      </c>
      <c r="I561" s="479"/>
      <c r="J561" s="479"/>
      <c r="K561" s="620"/>
      <c r="L561" s="620"/>
      <c r="M561" s="620"/>
      <c r="N561" s="620"/>
      <c r="O561" s="620"/>
      <c r="P561" s="620"/>
      <c r="Q561" s="620"/>
      <c r="R561" s="620"/>
      <c r="S561" s="620">
        <f>SUM(R562:R562)</f>
        <v>2</v>
      </c>
      <c r="T561" s="477" t="str">
        <f>IF(C561="GIDUR JP",VLOOKUP(D561,GIDUR!A:D,3,FALSE),IF(C561="DER PB",VLOOKUP('M.Cálc.Quant.'!D561,DER!A:D,3,FALSE),IF(C561="COMPOSIÇÃO",VLOOKUP(D561,Composição!B:J,6,FALSE),IF(E561="COMPOSIÇÃO",VLOOKUP(D561,'Sinapi_Comp-06.2023'!G:I,3,FALSE),VLOOKUP(D561,'Sinapi_Insum-06.2023'!A:C,3,FALSE)))))</f>
        <v>UN</v>
      </c>
    </row>
    <row r="562" spans="1:20">
      <c r="A562" s="600">
        <f t="shared" si="259"/>
        <v>4</v>
      </c>
      <c r="B562" s="601" t="str">
        <f t="shared" si="266"/>
        <v>2.9.8.1</v>
      </c>
      <c r="C562" s="628"/>
      <c r="D562" s="576"/>
      <c r="E562" s="602"/>
      <c r="F562" s="313" t="str">
        <f>CONCATENATE(F561,".1")</f>
        <v>2.9.8.1</v>
      </c>
      <c r="G562" s="473" t="str">
        <f t="shared" si="271"/>
        <v>2.9.8.1</v>
      </c>
      <c r="H562" s="623" t="s">
        <v>7077</v>
      </c>
      <c r="I562" s="629"/>
      <c r="J562" s="310">
        <v>2</v>
      </c>
      <c r="K562" s="310"/>
      <c r="L562" s="310"/>
      <c r="M562" s="310"/>
      <c r="N562" s="310"/>
      <c r="O562" s="310"/>
      <c r="P562" s="310"/>
      <c r="Q562" s="310">
        <f t="shared" ref="Q562" si="283">IF(SUM(K562:L562)=0,1,IF(L562&lt;&gt;0,SUM(K562:L562)/2,K562))*IF(SUM(M562:N562)=0,1,IF(N562&lt;&gt;0,SUM(M562:N562)/2,M562))*IF(SUM(O562:P562)=0,1,IF(P562&lt;&gt;0,SUM(O562:P562)/2,O562))</f>
        <v>1</v>
      </c>
      <c r="R562" s="310">
        <f t="shared" ref="R562" si="284">ROUND(J562*Q562,2)</f>
        <v>2</v>
      </c>
      <c r="S562" s="620"/>
      <c r="T562" s="611"/>
    </row>
    <row r="563" spans="1:20">
      <c r="A563" s="600">
        <f t="shared" si="259"/>
        <v>2</v>
      </c>
      <c r="B563" s="601" t="str">
        <f t="shared" si="266"/>
        <v>2.10</v>
      </c>
      <c r="C563" s="602"/>
      <c r="D563" s="576"/>
      <c r="E563" s="630"/>
      <c r="F563" s="509" t="s">
        <v>7068</v>
      </c>
      <c r="G563" s="626" t="str">
        <f t="shared" si="271"/>
        <v>2.10</v>
      </c>
      <c r="H563" s="615" t="s">
        <v>7131</v>
      </c>
      <c r="I563" s="67"/>
      <c r="J563" s="67"/>
      <c r="K563" s="67"/>
      <c r="L563" s="67"/>
      <c r="M563" s="66"/>
      <c r="N563" s="66"/>
      <c r="O563" s="66"/>
      <c r="P563" s="66"/>
      <c r="Q563" s="66"/>
      <c r="R563" s="66"/>
      <c r="S563" s="66"/>
      <c r="T563" s="618"/>
    </row>
    <row r="564" spans="1:20" ht="60">
      <c r="A564" s="600">
        <f>LEN(G564)-LEN(SUBSTITUTE(G564,".",""))+1</f>
        <v>3</v>
      </c>
      <c r="B564" s="601" t="str">
        <f t="shared" si="266"/>
        <v>2.10.1</v>
      </c>
      <c r="C564" s="602" t="s">
        <v>101</v>
      </c>
      <c r="D564" s="602">
        <v>89985</v>
      </c>
      <c r="E564" s="602" t="s">
        <v>88</v>
      </c>
      <c r="F564" s="84" t="str">
        <f>CONCATENATE(F563,".1")</f>
        <v>2.10.1</v>
      </c>
      <c r="G564" s="536" t="str">
        <f t="shared" si="271"/>
        <v>2.10.1</v>
      </c>
      <c r="H564" s="519" t="str">
        <f>IF(C564="GIDUR JP",VLOOKUP(D564,GIDUR!A:D,2,FALSE),IF(C564="DER PB",VLOOKUP('M.Cálc.Quant.'!D564,DER!A:D,2,FALSE),IF(C564="COMPOSIÇÃO",VLOOKUP(D564,Composição!B:J,2,FALSE),IF(E564="COMPOSIÇÃO",VLOOKUP(D564,'Sinapi_Comp-06.2023'!G:H,2,FALSE),VLOOKUP(D564,'Sinapi_Insum-06.2023'!A:B,2,FALSE)))))</f>
        <v>REGISTRO DE PRESSÃO BRUTO, LATÃO, ROSCÁVEL, 3/4", COM ACABAMENTO E CANOPLA CROMADOS - FORNECIMENTO E INSTALAÇÃO. AF_08/2021</v>
      </c>
      <c r="I564" s="479"/>
      <c r="J564" s="479"/>
      <c r="K564" s="620"/>
      <c r="L564" s="620"/>
      <c r="M564" s="620"/>
      <c r="N564" s="620"/>
      <c r="O564" s="620"/>
      <c r="P564" s="620"/>
      <c r="Q564" s="620"/>
      <c r="R564" s="620"/>
      <c r="S564" s="620">
        <f>SUM(R565:R566)</f>
        <v>5</v>
      </c>
      <c r="T564" s="477" t="str">
        <f>IF(C564="GIDUR JP",VLOOKUP(D564,GIDUR!A:D,3,FALSE),IF(C564="DER PB",VLOOKUP('M.Cálc.Quant.'!D564,DER!A:D,3,FALSE),IF(C564="COMPOSIÇÃO",VLOOKUP(D564,Composição!B:J,6,FALSE),IF(E564="COMPOSIÇÃO",VLOOKUP(D564,'Sinapi_Comp-06.2023'!G:I,3,FALSE),VLOOKUP(D564,'Sinapi_Insum-06.2023'!A:C,3,FALSE)))))</f>
        <v>UN</v>
      </c>
    </row>
    <row r="565" spans="1:20">
      <c r="A565" s="600">
        <f>LEN(G565)-LEN(SUBSTITUTE(G565,".",""))+1</f>
        <v>4</v>
      </c>
      <c r="B565" s="601" t="str">
        <f t="shared" si="266"/>
        <v>2.10.1.1</v>
      </c>
      <c r="C565" s="628"/>
      <c r="D565" s="576"/>
      <c r="E565" s="602"/>
      <c r="F565" s="313" t="str">
        <f>CONCATENATE(F564,".1")</f>
        <v>2.10.1.1</v>
      </c>
      <c r="G565" s="473" t="str">
        <f t="shared" si="271"/>
        <v>2.10.1.1</v>
      </c>
      <c r="H565" s="623" t="s">
        <v>7091</v>
      </c>
      <c r="I565" s="479"/>
      <c r="J565" s="310">
        <v>3</v>
      </c>
      <c r="K565" s="310"/>
      <c r="L565" s="310"/>
      <c r="M565" s="310"/>
      <c r="N565" s="310"/>
      <c r="O565" s="310"/>
      <c r="P565" s="310"/>
      <c r="Q565" s="310">
        <f t="shared" ref="Q565" si="285">IF(SUM(K565:L565)=0,1,IF(L565&lt;&gt;0,SUM(K565:L565)/2,K565))*IF(SUM(M565:N565)=0,1,IF(N565&lt;&gt;0,SUM(M565:N565)/2,M565))*IF(SUM(O565:P565)=0,1,IF(P565&lt;&gt;0,SUM(O565:P565)/2,O565))</f>
        <v>1</v>
      </c>
      <c r="R565" s="310">
        <f t="shared" ref="R565:R566" si="286">ROUND(J565*Q565,2)</f>
        <v>3</v>
      </c>
      <c r="S565" s="620"/>
      <c r="T565" s="611"/>
    </row>
    <row r="566" spans="1:20">
      <c r="A566" s="600">
        <f t="shared" ref="A566:A568" si="287">LEN(G566)-LEN(SUBSTITUTE(G566,".",""))+1</f>
        <v>4</v>
      </c>
      <c r="B566" s="601" t="str">
        <f t="shared" si="266"/>
        <v>2.10.1.2</v>
      </c>
      <c r="C566" s="628"/>
      <c r="D566" s="576"/>
      <c r="E566" s="602"/>
      <c r="F566" s="313" t="str">
        <f>CONCATENATE(F564,".2")</f>
        <v>2.10.1.2</v>
      </c>
      <c r="G566" s="473" t="str">
        <f t="shared" si="271"/>
        <v>2.10.1.2</v>
      </c>
      <c r="H566" s="623" t="s">
        <v>7132</v>
      </c>
      <c r="I566" s="479"/>
      <c r="J566" s="310">
        <v>2</v>
      </c>
      <c r="K566" s="310"/>
      <c r="L566" s="310"/>
      <c r="M566" s="310"/>
      <c r="N566" s="310"/>
      <c r="O566" s="310"/>
      <c r="P566" s="310"/>
      <c r="Q566" s="310">
        <f t="shared" ref="Q566" si="288">IF(SUM(K566:L566)=0,1,IF(L566&lt;&gt;0,SUM(K566:L566)/2,K566))*IF(SUM(M566:N566)=0,1,IF(N566&lt;&gt;0,SUM(M566:N566)/2,M566))*IF(SUM(O566:P566)=0,1,IF(P566&lt;&gt;0,SUM(O566:P566)/2,O566))</f>
        <v>1</v>
      </c>
      <c r="R566" s="310">
        <f t="shared" si="286"/>
        <v>2</v>
      </c>
      <c r="S566" s="620"/>
      <c r="T566" s="611"/>
    </row>
    <row r="567" spans="1:20" ht="60">
      <c r="A567" s="600">
        <f t="shared" si="287"/>
        <v>3</v>
      </c>
      <c r="B567" s="601" t="str">
        <f t="shared" si="266"/>
        <v>2.10.2</v>
      </c>
      <c r="C567" s="602" t="s">
        <v>101</v>
      </c>
      <c r="D567" s="602">
        <v>89986</v>
      </c>
      <c r="E567" s="602" t="s">
        <v>88</v>
      </c>
      <c r="F567" s="84" t="str">
        <f>CONCATENATE(F563,".2")</f>
        <v>2.10.2</v>
      </c>
      <c r="G567" s="536" t="str">
        <f t="shared" si="271"/>
        <v>2.10.2</v>
      </c>
      <c r="H567" s="519" t="str">
        <f>IF(C567="GIDUR JP",VLOOKUP(D567,GIDUR!A:D,2,FALSE),IF(C567="DER PB",VLOOKUP('M.Cálc.Quant.'!D567,DER!A:D,2,FALSE),IF(C567="COMPOSIÇÃO",VLOOKUP(D567,Composição!B:J,2,FALSE),IF(E567="COMPOSIÇÃO",VLOOKUP(D567,'Sinapi_Comp-06.2023'!G:H,2,FALSE),VLOOKUP(D567,'Sinapi_Insum-06.2023'!A:B,2,FALSE)))))</f>
        <v>REGISTRO DE GAVETA BRUTO, LATÃO, ROSCÁVEL, 1/2", COM ACABAMENTO E CANOPLA CROMADOS - FORNECIMENTO E INSTALAÇÃO. AF_08/2021</v>
      </c>
      <c r="I567" s="479"/>
      <c r="J567" s="479"/>
      <c r="K567" s="620"/>
      <c r="L567" s="620"/>
      <c r="M567" s="620"/>
      <c r="N567" s="620"/>
      <c r="O567" s="620"/>
      <c r="P567" s="620"/>
      <c r="Q567" s="620"/>
      <c r="R567" s="620"/>
      <c r="S567" s="620">
        <f>SUM(R568)</f>
        <v>1</v>
      </c>
      <c r="T567" s="477" t="str">
        <f>IF(C567="GIDUR JP",VLOOKUP(D567,GIDUR!A:D,3,FALSE),IF(C567="DER PB",VLOOKUP('M.Cálc.Quant.'!D567,DER!A:D,3,FALSE),IF(C567="COMPOSIÇÃO",VLOOKUP(D567,Composição!B:J,6,FALSE),IF(E567="COMPOSIÇÃO",VLOOKUP(D567,'Sinapi_Comp-06.2023'!G:I,3,FALSE),VLOOKUP(D567,'Sinapi_Insum-06.2023'!A:C,3,FALSE)))))</f>
        <v>UN</v>
      </c>
    </row>
    <row r="568" spans="1:20">
      <c r="A568" s="600">
        <f t="shared" si="287"/>
        <v>4</v>
      </c>
      <c r="B568" s="601" t="str">
        <f t="shared" si="266"/>
        <v>2.10.2.1</v>
      </c>
      <c r="C568" s="628"/>
      <c r="D568" s="576"/>
      <c r="E568" s="602"/>
      <c r="F568" s="313" t="str">
        <f>CONCATENATE(F567,".1")</f>
        <v>2.10.2.1</v>
      </c>
      <c r="G568" s="473" t="str">
        <f t="shared" si="271"/>
        <v>2.10.2.1</v>
      </c>
      <c r="H568" s="623" t="s">
        <v>7091</v>
      </c>
      <c r="I568" s="479"/>
      <c r="J568" s="310">
        <v>1</v>
      </c>
      <c r="K568" s="310"/>
      <c r="L568" s="310"/>
      <c r="M568" s="310"/>
      <c r="N568" s="310"/>
      <c r="O568" s="310"/>
      <c r="P568" s="310"/>
      <c r="Q568" s="310">
        <f t="shared" ref="Q568" si="289">IF(SUM(K568:L568)=0,1,IF(L568&lt;&gt;0,SUM(K568:L568)/2,K568))*IF(SUM(M568:N568)=0,1,IF(N568&lt;&gt;0,SUM(M568:N568)/2,M568))*IF(SUM(O568:P568)=0,1,IF(P568&lt;&gt;0,SUM(O568:P568)/2,O568))</f>
        <v>1</v>
      </c>
      <c r="R568" s="310">
        <f t="shared" ref="R568" si="290">ROUND(J568*Q568,2)</f>
        <v>1</v>
      </c>
      <c r="S568" s="620"/>
      <c r="T568" s="611"/>
    </row>
    <row r="569" spans="1:20" ht="45">
      <c r="A569" s="600">
        <f>LEN(G569)-LEN(SUBSTITUTE(G569,".",""))+1</f>
        <v>3</v>
      </c>
      <c r="B569" s="601" t="str">
        <f t="shared" si="266"/>
        <v>2.10.3</v>
      </c>
      <c r="C569" s="602" t="s">
        <v>101</v>
      </c>
      <c r="D569" s="602">
        <v>94497</v>
      </c>
      <c r="E569" s="602" t="s">
        <v>88</v>
      </c>
      <c r="F569" s="84" t="str">
        <f>CONCATENATE(F563,".3")</f>
        <v>2.10.3</v>
      </c>
      <c r="G569" s="536" t="str">
        <f t="shared" si="271"/>
        <v>2.10.3</v>
      </c>
      <c r="H569" s="519" t="str">
        <f>IF(C569="GIDUR JP",VLOOKUP(D569,GIDUR!A:D,2,FALSE),IF(C569="DER PB",VLOOKUP('M.Cálc.Quant.'!D569,DER!A:D,2,FALSE),IF(C569="COMPOSIÇÃO",VLOOKUP(D569,Composição!B:J,2,FALSE),IF(E569="COMPOSIÇÃO",VLOOKUP(D569,'Sinapi_Comp-06.2023'!G:H,2,FALSE),VLOOKUP(D569,'Sinapi_Insum-06.2023'!A:B,2,FALSE)))))</f>
        <v>REGISTRO DE GAVETA BRUTO, LATÃO, ROSCÁVEL, 1 1/2" - FORNECIMENTO E INSTALAÇÃO. AF_08/2021</v>
      </c>
      <c r="I569" s="479"/>
      <c r="J569" s="479"/>
      <c r="K569" s="620"/>
      <c r="L569" s="620"/>
      <c r="M569" s="620"/>
      <c r="N569" s="620"/>
      <c r="O569" s="620"/>
      <c r="P569" s="620"/>
      <c r="Q569" s="620"/>
      <c r="R569" s="620"/>
      <c r="S569" s="620">
        <f>SUM(R570)</f>
        <v>1</v>
      </c>
      <c r="T569" s="477" t="str">
        <f>IF(C569="GIDUR JP",VLOOKUP(D569,GIDUR!A:D,3,FALSE),IF(C569="DER PB",VLOOKUP('M.Cálc.Quant.'!D569,DER!A:D,3,FALSE),IF(C569="COMPOSIÇÃO",VLOOKUP(D569,Composição!B:J,6,FALSE),IF(E569="COMPOSIÇÃO",VLOOKUP(D569,'Sinapi_Comp-06.2023'!G:I,3,FALSE),VLOOKUP(D569,'Sinapi_Insum-06.2023'!A:C,3,FALSE)))))</f>
        <v>UN</v>
      </c>
    </row>
    <row r="570" spans="1:20">
      <c r="A570" s="600">
        <f>LEN(G570)-LEN(SUBSTITUTE(G570,".",""))+1</f>
        <v>4</v>
      </c>
      <c r="B570" s="601" t="str">
        <f t="shared" si="266"/>
        <v>2.10.3.1</v>
      </c>
      <c r="C570" s="628"/>
      <c r="D570" s="576"/>
      <c r="E570" s="602"/>
      <c r="F570" s="313" t="str">
        <f>CONCATENATE(F569,".1")</f>
        <v>2.10.3.1</v>
      </c>
      <c r="G570" s="473" t="str">
        <f t="shared" si="271"/>
        <v>2.10.3.1</v>
      </c>
      <c r="H570" s="623" t="s">
        <v>7091</v>
      </c>
      <c r="I570" s="479"/>
      <c r="J570" s="310">
        <v>1</v>
      </c>
      <c r="K570" s="310"/>
      <c r="L570" s="310"/>
      <c r="M570" s="310"/>
      <c r="N570" s="310"/>
      <c r="O570" s="310"/>
      <c r="P570" s="310"/>
      <c r="Q570" s="310">
        <f t="shared" ref="Q570" si="291">IF(SUM(K570:L570)=0,1,IF(L570&lt;&gt;0,SUM(K570:L570)/2,K570))*IF(SUM(M570:N570)=0,1,IF(N570&lt;&gt;0,SUM(M570:N570)/2,M570))*IF(SUM(O570:P570)=0,1,IF(P570&lt;&gt;0,SUM(O570:P570)/2,O570))</f>
        <v>1</v>
      </c>
      <c r="R570" s="310">
        <f t="shared" ref="R570" si="292">ROUND(J570*Q570,2)</f>
        <v>1</v>
      </c>
      <c r="S570" s="620"/>
      <c r="T570" s="611"/>
    </row>
    <row r="571" spans="1:20" ht="60">
      <c r="A571" s="600">
        <f t="shared" ref="A571:A605" si="293">LEN(G571)-LEN(SUBSTITUTE(G571,".",""))+1</f>
        <v>3</v>
      </c>
      <c r="B571" s="601" t="str">
        <f t="shared" si="266"/>
        <v>2.10.4</v>
      </c>
      <c r="C571" s="602" t="s">
        <v>101</v>
      </c>
      <c r="D571" s="602">
        <v>89356</v>
      </c>
      <c r="E571" s="602" t="s">
        <v>88</v>
      </c>
      <c r="F571" s="84" t="str">
        <f>CONCATENATE(F563,".4")</f>
        <v>2.10.4</v>
      </c>
      <c r="G571" s="536" t="str">
        <f t="shared" si="271"/>
        <v>2.10.4</v>
      </c>
      <c r="H571" s="519" t="str">
        <f>IF(C571="GIDUR JP",VLOOKUP(D571,GIDUR!A:D,2,FALSE),IF(C571="DER PB",VLOOKUP('M.Cálc.Quant.'!D571,DER!A:D,2,FALSE),IF(C571="COMPOSIÇÃO",VLOOKUP(D571,Composição!B:J,2,FALSE),IF(E571="COMPOSIÇÃO",VLOOKUP(D571,'Sinapi_Comp-06.2023'!G:H,2,FALSE),VLOOKUP(D571,'Sinapi_Insum-06.2023'!A:B,2,FALSE)))))</f>
        <v>TUBO, PVC, SOLDÁVEL, DE 25MM, INSTALADO EM RAMAL OU SUB-RAMAL DE ÁGUA - FORNECIMENTO E INSTALAÇÃO. AF_06/2022</v>
      </c>
      <c r="I571" s="479"/>
      <c r="J571" s="479"/>
      <c r="K571" s="620"/>
      <c r="L571" s="620"/>
      <c r="M571" s="620"/>
      <c r="N571" s="620"/>
      <c r="O571" s="620"/>
      <c r="P571" s="620"/>
      <c r="Q571" s="620"/>
      <c r="R571" s="620"/>
      <c r="S571" s="620">
        <f>SUM(R572:R573)</f>
        <v>59.63</v>
      </c>
      <c r="T571" s="477" t="str">
        <f>IF(C571="GIDUR JP",VLOOKUP(D571,GIDUR!A:D,3,FALSE),IF(C571="DER PB",VLOOKUP('M.Cálc.Quant.'!D571,DER!A:D,3,FALSE),IF(C571="COMPOSIÇÃO",VLOOKUP(D571,Composição!B:J,6,FALSE),IF(E571="COMPOSIÇÃO",VLOOKUP(D571,'Sinapi_Comp-06.2023'!G:I,3,FALSE),VLOOKUP(D571,'Sinapi_Insum-06.2023'!A:C,3,FALSE)))))</f>
        <v>M</v>
      </c>
    </row>
    <row r="572" spans="1:20">
      <c r="A572" s="600">
        <f t="shared" si="293"/>
        <v>4</v>
      </c>
      <c r="B572" s="601" t="str">
        <f t="shared" si="266"/>
        <v>2.10.4.1</v>
      </c>
      <c r="C572" s="628"/>
      <c r="D572" s="576"/>
      <c r="E572" s="602"/>
      <c r="F572" s="313" t="str">
        <f>CONCATENATE(F571,".1")</f>
        <v>2.10.4.1</v>
      </c>
      <c r="G572" s="473" t="str">
        <f t="shared" si="271"/>
        <v>2.10.4.1</v>
      </c>
      <c r="H572" s="623" t="s">
        <v>7091</v>
      </c>
      <c r="I572" s="479"/>
      <c r="J572" s="310">
        <v>1</v>
      </c>
      <c r="K572" s="310">
        <v>48.62</v>
      </c>
      <c r="L572" s="310"/>
      <c r="M572" s="310"/>
      <c r="N572" s="310"/>
      <c r="O572" s="310"/>
      <c r="P572" s="310"/>
      <c r="Q572" s="310">
        <f t="shared" ref="Q572" si="294">IF(SUM(K572:L572)=0,1,IF(L572&lt;&gt;0,SUM(K572:L572)/2,K572))*IF(SUM(M572:N572)=0,1,IF(N572&lt;&gt;0,SUM(M572:N572)/2,M572))*IF(SUM(O572:P572)=0,1,IF(P572&lt;&gt;0,SUM(O572:P572)/2,O572))</f>
        <v>48.62</v>
      </c>
      <c r="R572" s="310">
        <f t="shared" ref="R572:R573" si="295">ROUND(J572*Q572,2)</f>
        <v>48.62</v>
      </c>
      <c r="S572" s="620"/>
      <c r="T572" s="611"/>
    </row>
    <row r="573" spans="1:20">
      <c r="A573" s="600">
        <f t="shared" si="293"/>
        <v>4</v>
      </c>
      <c r="B573" s="601" t="str">
        <f t="shared" si="266"/>
        <v>2.10.4.2</v>
      </c>
      <c r="C573" s="628"/>
      <c r="D573" s="576"/>
      <c r="E573" s="602"/>
      <c r="F573" s="313" t="str">
        <f>CONCATENATE(F571,".2")</f>
        <v>2.10.4.2</v>
      </c>
      <c r="G573" s="473" t="str">
        <f t="shared" si="271"/>
        <v>2.10.4.2</v>
      </c>
      <c r="H573" s="623" t="s">
        <v>7132</v>
      </c>
      <c r="I573" s="479"/>
      <c r="J573" s="310">
        <v>1</v>
      </c>
      <c r="K573" s="310">
        <v>11.01</v>
      </c>
      <c r="L573" s="310"/>
      <c r="M573" s="310"/>
      <c r="N573" s="310"/>
      <c r="O573" s="310"/>
      <c r="P573" s="310"/>
      <c r="Q573" s="310">
        <f t="shared" ref="Q573" si="296">IF(SUM(K573:L573)=0,1,IF(L573&lt;&gt;0,SUM(K573:L573)/2,K573))*IF(SUM(M573:N573)=0,1,IF(N573&lt;&gt;0,SUM(M573:N573)/2,M573))*IF(SUM(O573:P573)=0,1,IF(P573&lt;&gt;0,SUM(O573:P573)/2,O573))</f>
        <v>11.01</v>
      </c>
      <c r="R573" s="310">
        <f t="shared" si="295"/>
        <v>11.01</v>
      </c>
      <c r="S573" s="620"/>
      <c r="T573" s="611"/>
    </row>
    <row r="574" spans="1:20" ht="45">
      <c r="A574" s="600">
        <f t="shared" si="293"/>
        <v>3</v>
      </c>
      <c r="B574" s="601" t="str">
        <f t="shared" ref="B574:B614" si="297">G574</f>
        <v>2.10.5</v>
      </c>
      <c r="C574" s="602" t="s">
        <v>101</v>
      </c>
      <c r="D574" s="602">
        <v>102605</v>
      </c>
      <c r="E574" s="602" t="s">
        <v>88</v>
      </c>
      <c r="F574" s="84" t="str">
        <f>CONCATENATE(F563,".5")</f>
        <v>2.10.5</v>
      </c>
      <c r="G574" s="536" t="str">
        <f t="shared" si="271"/>
        <v>2.10.5</v>
      </c>
      <c r="H574" s="519" t="str">
        <f>IF(C574="GIDUR JP",VLOOKUP(D574,GIDUR!A:D,2,FALSE),IF(C574="DER PB",VLOOKUP('M.Cálc.Quant.'!D574,DER!A:D,2,FALSE),IF(C574="COMPOSIÇÃO",VLOOKUP(D574,Composição!B:J,2,FALSE),IF(E574="COMPOSIÇÃO",VLOOKUP(D574,'Sinapi_Comp-06.2023'!G:H,2,FALSE),VLOOKUP(D574,'Sinapi_Insum-06.2023'!A:B,2,FALSE)))))</f>
        <v>CAIXA D´ÁGUA EM POLIETILENO, 500 LITROS - FORNECIMENTO E INSTALAÇÃO. AF_06/2021</v>
      </c>
      <c r="I574" s="479"/>
      <c r="J574" s="479"/>
      <c r="K574" s="620"/>
      <c r="L574" s="620"/>
      <c r="M574" s="620"/>
      <c r="N574" s="620"/>
      <c r="O574" s="620"/>
      <c r="P574" s="620"/>
      <c r="Q574" s="620"/>
      <c r="R574" s="620"/>
      <c r="S574" s="620">
        <f>SUM(R575)</f>
        <v>2</v>
      </c>
      <c r="T574" s="477" t="str">
        <f>IF(C574="GIDUR JP",VLOOKUP(D574,GIDUR!A:D,3,FALSE),IF(C574="DER PB",VLOOKUP('M.Cálc.Quant.'!D574,DER!A:D,3,FALSE),IF(C574="COMPOSIÇÃO",VLOOKUP(D574,Composição!B:J,6,FALSE),IF(E574="COMPOSIÇÃO",VLOOKUP(D574,'Sinapi_Comp-06.2023'!G:I,3,FALSE),VLOOKUP(D574,'Sinapi_Insum-06.2023'!A:C,3,FALSE)))))</f>
        <v>UN</v>
      </c>
    </row>
    <row r="575" spans="1:20">
      <c r="A575" s="600">
        <f t="shared" si="293"/>
        <v>4</v>
      </c>
      <c r="B575" s="601" t="str">
        <f t="shared" si="297"/>
        <v>2.10.5.1</v>
      </c>
      <c r="C575" s="628"/>
      <c r="D575" s="576"/>
      <c r="E575" s="602"/>
      <c r="F575" s="313" t="str">
        <f>CONCATENATE(F574,".1")</f>
        <v>2.10.5.1</v>
      </c>
      <c r="G575" s="473" t="str">
        <f t="shared" si="271"/>
        <v>2.10.5.1</v>
      </c>
      <c r="H575" s="623" t="s">
        <v>7132</v>
      </c>
      <c r="I575" s="479"/>
      <c r="J575" s="310">
        <v>2</v>
      </c>
      <c r="K575" s="310"/>
      <c r="L575" s="310"/>
      <c r="M575" s="310"/>
      <c r="N575" s="310"/>
      <c r="O575" s="310"/>
      <c r="P575" s="310"/>
      <c r="Q575" s="310">
        <f t="shared" ref="Q575" si="298">IF(SUM(K575:L575)=0,1,IF(L575&lt;&gt;0,SUM(K575:L575)/2,K575))*IF(SUM(M575:N575)=0,1,IF(N575&lt;&gt;0,SUM(M575:N575)/2,M575))*IF(SUM(O575:P575)=0,1,IF(P575&lt;&gt;0,SUM(O575:P575)/2,O575))</f>
        <v>1</v>
      </c>
      <c r="R575" s="310">
        <f t="shared" ref="R575" si="299">ROUND(J575*Q575,2)</f>
        <v>2</v>
      </c>
      <c r="S575" s="620"/>
      <c r="T575" s="611"/>
    </row>
    <row r="576" spans="1:20">
      <c r="A576" s="600">
        <f t="shared" si="293"/>
        <v>2</v>
      </c>
      <c r="B576" s="601" t="str">
        <f t="shared" si="297"/>
        <v>2.11</v>
      </c>
      <c r="C576" s="602"/>
      <c r="D576" s="576"/>
      <c r="E576" s="630"/>
      <c r="F576" s="509" t="s">
        <v>7069</v>
      </c>
      <c r="G576" s="626" t="str">
        <f t="shared" si="271"/>
        <v>2.11</v>
      </c>
      <c r="H576" s="615" t="s">
        <v>7133</v>
      </c>
      <c r="I576" s="67"/>
      <c r="J576" s="67"/>
      <c r="K576" s="67"/>
      <c r="L576" s="67"/>
      <c r="M576" s="66"/>
      <c r="N576" s="66"/>
      <c r="O576" s="66"/>
      <c r="P576" s="66"/>
      <c r="Q576" s="66"/>
      <c r="R576" s="66"/>
      <c r="S576" s="66"/>
      <c r="T576" s="618"/>
    </row>
    <row r="577" spans="1:20" ht="75">
      <c r="A577" s="600">
        <f t="shared" si="293"/>
        <v>3</v>
      </c>
      <c r="B577" s="601" t="str">
        <f t="shared" si="297"/>
        <v>2.11.1</v>
      </c>
      <c r="C577" s="84" t="s">
        <v>101</v>
      </c>
      <c r="D577" s="576">
        <v>99250</v>
      </c>
      <c r="E577" s="602" t="s">
        <v>88</v>
      </c>
      <c r="F577" s="84" t="str">
        <f>CONCATENATE(F576,".1")</f>
        <v>2.11.1</v>
      </c>
      <c r="G577" s="536" t="str">
        <f t="shared" si="271"/>
        <v>2.11.1</v>
      </c>
      <c r="H577" s="519" t="str">
        <f>IF(C577="GIDUR JP",VLOOKUP(D577,GIDUR!A:D,2,FALSE),IF(C577="DER PB",VLOOKUP('M.Cálc.Quant.'!D577,DER!A:D,2,FALSE),IF(C577="COMPOSIÇÃO",VLOOKUP(D577,Composição!B:J,2,FALSE),IF(E577="COMPOSIÇÃO",VLOOKUP(D577,'Sinapi_Comp-06.2023'!G:H,2,FALSE),VLOOKUP(D577,'Sinapi_Insum-06.2023'!A:B,2,FALSE)))))</f>
        <v>CAIXA ENTERRADA HIDRÁULICA RETANGULAR EM ALVENARIA COM TIJOLOS CERÂMICOS MACIÇOS, DIMENSÕES INTERNAS: 0,3X0,3X0,3 M PARA REDE DE DRENAGEM. AF_12/2020</v>
      </c>
      <c r="I577" s="479"/>
      <c r="J577" s="479"/>
      <c r="K577" s="620"/>
      <c r="L577" s="620"/>
      <c r="M577" s="620"/>
      <c r="N577" s="620"/>
      <c r="O577" s="620"/>
      <c r="P577" s="620"/>
      <c r="Q577" s="620"/>
      <c r="R577" s="620"/>
      <c r="S577" s="620">
        <f>SUM(R578)</f>
        <v>1</v>
      </c>
      <c r="T577" s="477" t="str">
        <f>IF(C577="GIDUR JP",VLOOKUP(D577,GIDUR!A:D,3,FALSE),IF(C577="DER PB",VLOOKUP('M.Cálc.Quant.'!D577,DER!A:D,3,FALSE),IF(C577="COMPOSIÇÃO",VLOOKUP(D577,Composição!B:J,6,FALSE),IF(E577="COMPOSIÇÃO",VLOOKUP(D577,'Sinapi_Comp-06.2023'!G:I,3,FALSE),VLOOKUP(D577,'Sinapi_Insum-06.2023'!A:C,3,FALSE)))))</f>
        <v>UN</v>
      </c>
    </row>
    <row r="578" spans="1:20">
      <c r="A578" s="600">
        <f t="shared" si="293"/>
        <v>4</v>
      </c>
      <c r="B578" s="601" t="str">
        <f t="shared" si="297"/>
        <v>2.11.1.1</v>
      </c>
      <c r="C578" s="628"/>
      <c r="D578" s="576"/>
      <c r="E578" s="602"/>
      <c r="F578" s="313" t="str">
        <f>CONCATENATE(F577,".1")</f>
        <v>2.11.1.1</v>
      </c>
      <c r="G578" s="473" t="str">
        <f t="shared" si="271"/>
        <v>2.11.1.1</v>
      </c>
      <c r="H578" s="623" t="s">
        <v>7091</v>
      </c>
      <c r="I578" s="479"/>
      <c r="J578" s="310">
        <v>1</v>
      </c>
      <c r="K578" s="310"/>
      <c r="L578" s="310"/>
      <c r="M578" s="310"/>
      <c r="N578" s="310"/>
      <c r="O578" s="310"/>
      <c r="P578" s="310"/>
      <c r="Q578" s="310">
        <f t="shared" ref="Q578" si="300">IF(SUM(K578:L578)=0,1,IF(L578&lt;&gt;0,SUM(K578:L578)/2,K578))*IF(SUM(M578:N578)=0,1,IF(N578&lt;&gt;0,SUM(M578:N578)/2,M578))*IF(SUM(O578:P578)=0,1,IF(P578&lt;&gt;0,SUM(O578:P578)/2,O578))</f>
        <v>1</v>
      </c>
      <c r="R578" s="310">
        <f t="shared" ref="R578" si="301">ROUND(J578*Q578,2)</f>
        <v>1</v>
      </c>
      <c r="S578" s="620"/>
      <c r="T578" s="611"/>
    </row>
    <row r="579" spans="1:20" ht="75">
      <c r="A579" s="600">
        <f>LEN(G579)-LEN(SUBSTITUTE(G579,".",""))+1</f>
        <v>3</v>
      </c>
      <c r="B579" s="601" t="str">
        <f t="shared" si="297"/>
        <v>2.11.2</v>
      </c>
      <c r="C579" s="84" t="s">
        <v>101</v>
      </c>
      <c r="D579" s="576">
        <v>89707</v>
      </c>
      <c r="E579" s="602" t="s">
        <v>88</v>
      </c>
      <c r="F579" s="84" t="str">
        <f>CONCATENATE(F576,".2")</f>
        <v>2.11.2</v>
      </c>
      <c r="G579" s="536" t="str">
        <f t="shared" si="271"/>
        <v>2.11.2</v>
      </c>
      <c r="H579" s="519" t="str">
        <f>IF(C579="GIDUR JP",VLOOKUP(D579,GIDUR!A:D,2,FALSE),IF(C579="DER PB",VLOOKUP('M.Cálc.Quant.'!D579,DER!A:D,2,FALSE),IF(C579="COMPOSIÇÃO",VLOOKUP(D579,Composição!B:J,2,FALSE),IF(E579="COMPOSIÇÃO",VLOOKUP(D579,'Sinapi_Comp-06.2023'!G:H,2,FALSE),VLOOKUP(D579,'Sinapi_Insum-06.2023'!A:B,2,FALSE)))))</f>
        <v>CAIXA SIFONADA, PVC, DN 100 X 100 X 50 MM, JUNTA ELÁSTICA, FORNECIDA E INSTALADA EM RAMAL DE DESCARGA OU EM RAMAL DE ESGOTO SANITÁRIO. AF_08/2022</v>
      </c>
      <c r="I579" s="479"/>
      <c r="J579" s="479"/>
      <c r="K579" s="620"/>
      <c r="L579" s="620"/>
      <c r="M579" s="620"/>
      <c r="N579" s="620"/>
      <c r="O579" s="620"/>
      <c r="P579" s="620"/>
      <c r="Q579" s="620"/>
      <c r="R579" s="620"/>
      <c r="S579" s="620">
        <f>SUM(R580)</f>
        <v>4</v>
      </c>
      <c r="T579" s="477" t="str">
        <f>IF(C579="GIDUR JP",VLOOKUP(D579,GIDUR!A:D,3,FALSE),IF(C579="DER PB",VLOOKUP('M.Cálc.Quant.'!D579,DER!A:D,3,FALSE),IF(C579="COMPOSIÇÃO",VLOOKUP(D579,Composição!B:J,6,FALSE),IF(E579="COMPOSIÇÃO",VLOOKUP(D579,'Sinapi_Comp-06.2023'!G:I,3,FALSE),VLOOKUP(D579,'Sinapi_Insum-06.2023'!A:C,3,FALSE)))))</f>
        <v>UN</v>
      </c>
    </row>
    <row r="580" spans="1:20">
      <c r="A580" s="600">
        <f>LEN(G580)-LEN(SUBSTITUTE(G580,".",""))+1</f>
        <v>4</v>
      </c>
      <c r="B580" s="601" t="str">
        <f t="shared" si="297"/>
        <v>2.11.2.1</v>
      </c>
      <c r="C580" s="628"/>
      <c r="D580" s="576"/>
      <c r="E580" s="602"/>
      <c r="F580" s="313" t="str">
        <f>CONCATENATE(F579,".1")</f>
        <v>2.11.2.1</v>
      </c>
      <c r="G580" s="473" t="str">
        <f t="shared" ref="G580:G611" si="302">F580</f>
        <v>2.11.2.1</v>
      </c>
      <c r="H580" s="623" t="s">
        <v>7091</v>
      </c>
      <c r="I580" s="479"/>
      <c r="J580" s="310">
        <v>4</v>
      </c>
      <c r="K580" s="310"/>
      <c r="L580" s="310"/>
      <c r="M580" s="310"/>
      <c r="N580" s="310"/>
      <c r="O580" s="310"/>
      <c r="P580" s="310"/>
      <c r="Q580" s="310">
        <f t="shared" ref="Q580" si="303">IF(SUM(K580:L580)=0,1,IF(L580&lt;&gt;0,SUM(K580:L580)/2,K580))*IF(SUM(M580:N580)=0,1,IF(N580&lt;&gt;0,SUM(M580:N580)/2,M580))*IF(SUM(O580:P580)=0,1,IF(P580&lt;&gt;0,SUM(O580:P580)/2,O580))</f>
        <v>1</v>
      </c>
      <c r="R580" s="310">
        <f t="shared" ref="R580" si="304">ROUND(J580*Q580,2)</f>
        <v>4</v>
      </c>
      <c r="S580" s="620"/>
      <c r="T580" s="611"/>
    </row>
    <row r="581" spans="1:20" ht="75">
      <c r="A581" s="600">
        <f t="shared" ref="A581:A582" si="305">LEN(G581)-LEN(SUBSTITUTE(G581,".",""))+1</f>
        <v>3</v>
      </c>
      <c r="B581" s="601" t="str">
        <f t="shared" si="297"/>
        <v>2.11.3</v>
      </c>
      <c r="C581" s="84" t="s">
        <v>101</v>
      </c>
      <c r="D581" s="576">
        <v>89709</v>
      </c>
      <c r="E581" s="602" t="s">
        <v>88</v>
      </c>
      <c r="F581" s="84" t="str">
        <f>CONCATENATE(F576,".3")</f>
        <v>2.11.3</v>
      </c>
      <c r="G581" s="536" t="str">
        <f t="shared" si="302"/>
        <v>2.11.3</v>
      </c>
      <c r="H581" s="519" t="str">
        <f>IF(C581="GIDUR JP",VLOOKUP(D581,GIDUR!A:D,2,FALSE),IF(C581="DER PB",VLOOKUP('M.Cálc.Quant.'!D581,DER!A:D,2,FALSE),IF(C581="COMPOSIÇÃO",VLOOKUP(D581,Composição!B:J,2,FALSE),IF(E581="COMPOSIÇÃO",VLOOKUP(D581,'Sinapi_Comp-06.2023'!G:H,2,FALSE),VLOOKUP(D581,'Sinapi_Insum-06.2023'!A:B,2,FALSE)))))</f>
        <v>RALO SIFONADO, PVC, DN 100 X 40 MM, JUNTA SOLDÁVEL, FORNECIDO E INSTALADO EM RAMAL DE DESCARGA OU EM RAMAL DE ESGOTO SANITÁRIO. AF_08/2022</v>
      </c>
      <c r="I581" s="479"/>
      <c r="J581" s="479"/>
      <c r="K581" s="620"/>
      <c r="L581" s="620"/>
      <c r="M581" s="620"/>
      <c r="N581" s="620"/>
      <c r="O581" s="620"/>
      <c r="P581" s="620"/>
      <c r="Q581" s="620"/>
      <c r="R581" s="620"/>
      <c r="S581" s="620">
        <f>SUM(R582)</f>
        <v>2</v>
      </c>
      <c r="T581" s="477" t="str">
        <f>IF(C581="GIDUR JP",VLOOKUP(D581,GIDUR!A:D,3,FALSE),IF(C581="DER PB",VLOOKUP('M.Cálc.Quant.'!D581,DER!A:D,3,FALSE),IF(C581="COMPOSIÇÃO",VLOOKUP(D581,Composição!B:J,6,FALSE),IF(E581="COMPOSIÇÃO",VLOOKUP(D581,'Sinapi_Comp-06.2023'!G:I,3,FALSE),VLOOKUP(D581,'Sinapi_Insum-06.2023'!A:C,3,FALSE)))))</f>
        <v>UN</v>
      </c>
    </row>
    <row r="582" spans="1:20">
      <c r="A582" s="600">
        <f t="shared" si="305"/>
        <v>4</v>
      </c>
      <c r="B582" s="601" t="str">
        <f t="shared" si="297"/>
        <v>2.11.3.1</v>
      </c>
      <c r="C582" s="628"/>
      <c r="D582" s="576"/>
      <c r="E582" s="602"/>
      <c r="F582" s="313" t="str">
        <f>CONCATENATE(F581,".1")</f>
        <v>2.11.3.1</v>
      </c>
      <c r="G582" s="473" t="str">
        <f t="shared" si="302"/>
        <v>2.11.3.1</v>
      </c>
      <c r="H582" s="623" t="s">
        <v>7091</v>
      </c>
      <c r="I582" s="479"/>
      <c r="J582" s="310">
        <v>2</v>
      </c>
      <c r="K582" s="310"/>
      <c r="L582" s="310"/>
      <c r="M582" s="310"/>
      <c r="N582" s="310"/>
      <c r="O582" s="310"/>
      <c r="P582" s="310"/>
      <c r="Q582" s="310">
        <f t="shared" ref="Q582" si="306">IF(SUM(K582:L582)=0,1,IF(L582&lt;&gt;0,SUM(K582:L582)/2,K582))*IF(SUM(M582:N582)=0,1,IF(N582&lt;&gt;0,SUM(M582:N582)/2,M582))*IF(SUM(O582:P582)=0,1,IF(P582&lt;&gt;0,SUM(O582:P582)/2,O582))</f>
        <v>1</v>
      </c>
      <c r="R582" s="310">
        <f t="shared" ref="R582" si="307">ROUND(J582*Q582,2)</f>
        <v>2</v>
      </c>
      <c r="S582" s="620"/>
      <c r="T582" s="611"/>
    </row>
    <row r="583" spans="1:20" ht="75">
      <c r="A583" s="600">
        <f t="shared" si="293"/>
        <v>3</v>
      </c>
      <c r="B583" s="601" t="str">
        <f t="shared" si="297"/>
        <v>2.11.4</v>
      </c>
      <c r="C583" s="84" t="s">
        <v>101</v>
      </c>
      <c r="D583" s="576">
        <v>89711</v>
      </c>
      <c r="E583" s="602" t="s">
        <v>88</v>
      </c>
      <c r="F583" s="84" t="str">
        <f>CONCATENATE(F576,".4")</f>
        <v>2.11.4</v>
      </c>
      <c r="G583" s="536" t="str">
        <f t="shared" si="302"/>
        <v>2.11.4</v>
      </c>
      <c r="H583" s="519" t="str">
        <f>IF(C583="GIDUR JP",VLOOKUP(D583,GIDUR!A:D,2,FALSE),IF(C583="DER PB",VLOOKUP('M.Cálc.Quant.'!D583,DER!A:D,2,FALSE),IF(C583="COMPOSIÇÃO",VLOOKUP(D583,Composição!B:J,2,FALSE),IF(E583="COMPOSIÇÃO",VLOOKUP(D583,'Sinapi_Comp-06.2023'!G:H,2,FALSE),VLOOKUP(D583,'Sinapi_Insum-06.2023'!A:B,2,FALSE)))))</f>
        <v>TUBO PVC, SERIE NORMAL, ESGOTO PREDIAL, DN 40 MM, FORNECIDO E INSTALADO EM RAMAL DE DESCARGA OU RAMAL DE ESGOTO SANITÁRIO. AF_08/2022</v>
      </c>
      <c r="I583" s="479"/>
      <c r="J583" s="479"/>
      <c r="K583" s="620"/>
      <c r="L583" s="620"/>
      <c r="M583" s="620"/>
      <c r="N583" s="620"/>
      <c r="O583" s="620"/>
      <c r="P583" s="620"/>
      <c r="Q583" s="620"/>
      <c r="R583" s="620"/>
      <c r="S583" s="620">
        <f>SUM(R584)</f>
        <v>7.75</v>
      </c>
      <c r="T583" s="477" t="str">
        <f>IF(C583="GIDUR JP",VLOOKUP(D583,GIDUR!A:D,3,FALSE),IF(C583="DER PB",VLOOKUP('M.Cálc.Quant.'!D583,DER!A:D,3,FALSE),IF(C583="COMPOSIÇÃO",VLOOKUP(D583,Composição!B:J,6,FALSE),IF(E583="COMPOSIÇÃO",VLOOKUP(D583,'Sinapi_Comp-06.2023'!G:I,3,FALSE),VLOOKUP(D583,'Sinapi_Insum-06.2023'!A:C,3,FALSE)))))</f>
        <v>M</v>
      </c>
    </row>
    <row r="584" spans="1:20">
      <c r="A584" s="600">
        <f t="shared" si="293"/>
        <v>4</v>
      </c>
      <c r="B584" s="601" t="str">
        <f t="shared" si="297"/>
        <v>2.11.4.1</v>
      </c>
      <c r="C584" s="628"/>
      <c r="D584" s="576"/>
      <c r="E584" s="602"/>
      <c r="F584" s="313" t="str">
        <f>CONCATENATE(F583,".1")</f>
        <v>2.11.4.1</v>
      </c>
      <c r="G584" s="473" t="str">
        <f t="shared" si="302"/>
        <v>2.11.4.1</v>
      </c>
      <c r="H584" s="623" t="s">
        <v>7091</v>
      </c>
      <c r="I584" s="479"/>
      <c r="J584" s="310">
        <v>1</v>
      </c>
      <c r="K584" s="310">
        <f>4.15+3.6</f>
        <v>7.75</v>
      </c>
      <c r="L584" s="310"/>
      <c r="M584" s="310"/>
      <c r="N584" s="310"/>
      <c r="O584" s="310"/>
      <c r="P584" s="310"/>
      <c r="Q584" s="310">
        <f t="shared" ref="Q584" si="308">IF(SUM(K584:L584)=0,1,IF(L584&lt;&gt;0,SUM(K584:L584)/2,K584))*IF(SUM(M584:N584)=0,1,IF(N584&lt;&gt;0,SUM(M584:N584)/2,M584))*IF(SUM(O584:P584)=0,1,IF(P584&lt;&gt;0,SUM(O584:P584)/2,O584))</f>
        <v>7.75</v>
      </c>
      <c r="R584" s="310">
        <f t="shared" ref="R584" si="309">ROUND(J584*Q584,2)</f>
        <v>7.75</v>
      </c>
      <c r="S584" s="620"/>
      <c r="T584" s="611"/>
    </row>
    <row r="585" spans="1:20" ht="75">
      <c r="A585" s="600">
        <f t="shared" si="293"/>
        <v>3</v>
      </c>
      <c r="B585" s="601" t="str">
        <f t="shared" si="297"/>
        <v>2.11.5</v>
      </c>
      <c r="C585" s="84" t="s">
        <v>101</v>
      </c>
      <c r="D585" s="576">
        <v>89712</v>
      </c>
      <c r="E585" s="602" t="s">
        <v>88</v>
      </c>
      <c r="F585" s="84" t="str">
        <f>CONCATENATE(F576,".5")</f>
        <v>2.11.5</v>
      </c>
      <c r="G585" s="536" t="str">
        <f t="shared" si="302"/>
        <v>2.11.5</v>
      </c>
      <c r="H585" s="519" t="str">
        <f>IF(C585="GIDUR JP",VLOOKUP(D585,GIDUR!A:D,2,FALSE),IF(C585="DER PB",VLOOKUP('M.Cálc.Quant.'!D585,DER!A:D,2,FALSE),IF(C585="COMPOSIÇÃO",VLOOKUP(D585,Composição!B:J,2,FALSE),IF(E585="COMPOSIÇÃO",VLOOKUP(D585,'Sinapi_Comp-06.2023'!G:H,2,FALSE),VLOOKUP(D585,'Sinapi_Insum-06.2023'!A:B,2,FALSE)))))</f>
        <v>TUBO PVC, SERIE NORMAL, ESGOTO PREDIAL, DN 50 MM, FORNECIDO E INSTALADO EM RAMAL DE DESCARGA OU RAMAL DE ESGOTO SANITÁRIO. AF_08/2022</v>
      </c>
      <c r="I585" s="479"/>
      <c r="J585" s="479"/>
      <c r="K585" s="620"/>
      <c r="L585" s="620"/>
      <c r="M585" s="620"/>
      <c r="N585" s="620"/>
      <c r="O585" s="620"/>
      <c r="P585" s="620"/>
      <c r="Q585" s="620"/>
      <c r="R585" s="620"/>
      <c r="S585" s="620">
        <f>SUM(R586:R587)</f>
        <v>33.659999999999997</v>
      </c>
      <c r="T585" s="477" t="str">
        <f>IF(C585="GIDUR JP",VLOOKUP(D585,GIDUR!A:D,3,FALSE),IF(C585="DER PB",VLOOKUP('M.Cálc.Quant.'!D585,DER!A:D,3,FALSE),IF(C585="COMPOSIÇÃO",VLOOKUP(D585,Composição!B:J,6,FALSE),IF(E585="COMPOSIÇÃO",VLOOKUP(D585,'Sinapi_Comp-06.2023'!G:I,3,FALSE),VLOOKUP(D585,'Sinapi_Insum-06.2023'!A:C,3,FALSE)))))</f>
        <v>M</v>
      </c>
    </row>
    <row r="586" spans="1:20">
      <c r="A586" s="600">
        <f t="shared" si="293"/>
        <v>4</v>
      </c>
      <c r="B586" s="601" t="str">
        <f t="shared" si="297"/>
        <v>2.11.5.1</v>
      </c>
      <c r="C586" s="628"/>
      <c r="D586" s="576"/>
      <c r="E586" s="602"/>
      <c r="F586" s="313" t="str">
        <f>CONCATENATE(F585,".1")</f>
        <v>2.11.5.1</v>
      </c>
      <c r="G586" s="473" t="str">
        <f t="shared" si="302"/>
        <v>2.11.5.1</v>
      </c>
      <c r="H586" s="623" t="s">
        <v>7091</v>
      </c>
      <c r="I586" s="479"/>
      <c r="J586" s="310">
        <v>1</v>
      </c>
      <c r="K586" s="310">
        <f>11.62+9.64</f>
        <v>21.26</v>
      </c>
      <c r="L586" s="310"/>
      <c r="M586" s="310"/>
      <c r="N586" s="310"/>
      <c r="O586" s="310"/>
      <c r="P586" s="310"/>
      <c r="Q586" s="310">
        <f t="shared" ref="Q586" si="310">IF(SUM(K586:L586)=0,1,IF(L586&lt;&gt;0,SUM(K586:L586)/2,K586))*IF(SUM(M586:N586)=0,1,IF(N586&lt;&gt;0,SUM(M586:N586)/2,M586))*IF(SUM(O586:P586)=0,1,IF(P586&lt;&gt;0,SUM(O586:P586)/2,O586))</f>
        <v>21.26</v>
      </c>
      <c r="R586" s="310">
        <f t="shared" ref="R586:R587" si="311">ROUND(J586*Q586,2)</f>
        <v>21.26</v>
      </c>
      <c r="S586" s="620"/>
      <c r="T586" s="611"/>
    </row>
    <row r="587" spans="1:20">
      <c r="A587" s="600">
        <f t="shared" si="293"/>
        <v>4</v>
      </c>
      <c r="B587" s="601" t="str">
        <f t="shared" si="297"/>
        <v>2.11.5.2</v>
      </c>
      <c r="C587" s="628"/>
      <c r="D587" s="576"/>
      <c r="E587" s="602"/>
      <c r="F587" s="313" t="str">
        <f>CONCATENATE(F585,".2")</f>
        <v>2.11.5.2</v>
      </c>
      <c r="G587" s="473" t="str">
        <f t="shared" si="302"/>
        <v>2.11.5.2</v>
      </c>
      <c r="H587" s="623" t="s">
        <v>7132</v>
      </c>
      <c r="I587" s="479"/>
      <c r="J587" s="310">
        <v>1</v>
      </c>
      <c r="K587" s="310">
        <v>12.4</v>
      </c>
      <c r="L587" s="310"/>
      <c r="M587" s="310"/>
      <c r="N587" s="310"/>
      <c r="O587" s="310"/>
      <c r="P587" s="310"/>
      <c r="Q587" s="310">
        <f t="shared" ref="Q587" si="312">IF(SUM(K587:L587)=0,1,IF(L587&lt;&gt;0,SUM(K587:L587)/2,K587))*IF(SUM(M587:N587)=0,1,IF(N587&lt;&gt;0,SUM(M587:N587)/2,M587))*IF(SUM(O587:P587)=0,1,IF(P587&lt;&gt;0,SUM(O587:P587)/2,O587))</f>
        <v>12.4</v>
      </c>
      <c r="R587" s="310">
        <f t="shared" si="311"/>
        <v>12.4</v>
      </c>
      <c r="S587" s="620"/>
      <c r="T587" s="611"/>
    </row>
    <row r="588" spans="1:20" ht="75">
      <c r="A588" s="600">
        <f t="shared" si="293"/>
        <v>3</v>
      </c>
      <c r="B588" s="601" t="str">
        <f t="shared" si="297"/>
        <v>2.11.6</v>
      </c>
      <c r="C588" s="84" t="s">
        <v>101</v>
      </c>
      <c r="D588" s="576">
        <v>89714</v>
      </c>
      <c r="E588" s="602" t="s">
        <v>88</v>
      </c>
      <c r="F588" s="84" t="str">
        <f>CONCATENATE(F576,".6")</f>
        <v>2.11.6</v>
      </c>
      <c r="G588" s="536" t="str">
        <f t="shared" si="302"/>
        <v>2.11.6</v>
      </c>
      <c r="H588" s="519" t="str">
        <f>IF(C588="GIDUR JP",VLOOKUP(D588,GIDUR!A:D,2,FALSE),IF(C588="DER PB",VLOOKUP('M.Cálc.Quant.'!D588,DER!A:D,2,FALSE),IF(C588="COMPOSIÇÃO",VLOOKUP(D588,Composição!B:J,2,FALSE),IF(E588="COMPOSIÇÃO",VLOOKUP(D588,'Sinapi_Comp-06.2023'!G:H,2,FALSE),VLOOKUP(D588,'Sinapi_Insum-06.2023'!A:B,2,FALSE)))))</f>
        <v>TUBO PVC, SERIE NORMAL, ESGOTO PREDIAL, DN 100 MM, FORNECIDO E INSTALADO EM RAMAL DE DESCARGA OU RAMAL DE ESGOTO SANITÁRIO. AF_08/2022</v>
      </c>
      <c r="I588" s="479"/>
      <c r="J588" s="479"/>
      <c r="K588" s="620"/>
      <c r="L588" s="620"/>
      <c r="M588" s="620"/>
      <c r="N588" s="620"/>
      <c r="O588" s="620"/>
      <c r="P588" s="620"/>
      <c r="Q588" s="620"/>
      <c r="R588" s="620"/>
      <c r="S588" s="620">
        <f>SUM(R589)</f>
        <v>23.79</v>
      </c>
      <c r="T588" s="477" t="str">
        <f>IF(C588="GIDUR JP",VLOOKUP(D588,GIDUR!A:D,3,FALSE),IF(C588="DER PB",VLOOKUP('M.Cálc.Quant.'!D588,DER!A:D,3,FALSE),IF(C588="COMPOSIÇÃO",VLOOKUP(D588,Composição!B:J,6,FALSE),IF(E588="COMPOSIÇÃO",VLOOKUP(D588,'Sinapi_Comp-06.2023'!G:I,3,FALSE),VLOOKUP(D588,'Sinapi_Insum-06.2023'!A:C,3,FALSE)))))</f>
        <v>M</v>
      </c>
    </row>
    <row r="589" spans="1:20">
      <c r="A589" s="600">
        <f t="shared" si="293"/>
        <v>4</v>
      </c>
      <c r="B589" s="601" t="str">
        <f t="shared" si="297"/>
        <v>2.11.6.1</v>
      </c>
      <c r="C589" s="628"/>
      <c r="D589" s="576"/>
      <c r="E589" s="602"/>
      <c r="F589" s="313" t="str">
        <f>CONCATENATE(F588,".1")</f>
        <v>2.11.6.1</v>
      </c>
      <c r="G589" s="473" t="str">
        <f t="shared" si="302"/>
        <v>2.11.6.1</v>
      </c>
      <c r="H589" s="623" t="s">
        <v>7091</v>
      </c>
      <c r="I589" s="479"/>
      <c r="J589" s="310">
        <v>1</v>
      </c>
      <c r="K589" s="310">
        <v>23.79</v>
      </c>
      <c r="L589" s="310"/>
      <c r="M589" s="310"/>
      <c r="N589" s="310"/>
      <c r="O589" s="310"/>
      <c r="P589" s="310"/>
      <c r="Q589" s="310">
        <f t="shared" ref="Q589" si="313">IF(SUM(K589:L589)=0,1,IF(L589&lt;&gt;0,SUM(K589:L589)/2,K589))*IF(SUM(M589:N589)=0,1,IF(N589&lt;&gt;0,SUM(M589:N589)/2,M589))*IF(SUM(O589:P589)=0,1,IF(P589&lt;&gt;0,SUM(O589:P589)/2,O589))</f>
        <v>23.79</v>
      </c>
      <c r="R589" s="310">
        <f t="shared" ref="R589" si="314">ROUND(J589*Q589,2)</f>
        <v>23.79</v>
      </c>
      <c r="S589" s="620"/>
      <c r="T589" s="611"/>
    </row>
    <row r="590" spans="1:20" ht="30">
      <c r="A590" s="600">
        <f t="shared" si="293"/>
        <v>3</v>
      </c>
      <c r="B590" s="601" t="str">
        <f t="shared" si="297"/>
        <v>2.11.7</v>
      </c>
      <c r="C590" s="84" t="s">
        <v>101</v>
      </c>
      <c r="D590" s="576">
        <v>39319</v>
      </c>
      <c r="E590" s="84" t="s">
        <v>91</v>
      </c>
      <c r="F590" s="84" t="str">
        <f>CONCATENATE(F576,".7")</f>
        <v>2.11.7</v>
      </c>
      <c r="G590" s="536" t="str">
        <f t="shared" si="302"/>
        <v>2.11.7</v>
      </c>
      <c r="H590" s="519" t="str">
        <f>IF(C590="GIDUR JP",VLOOKUP(D590,GIDUR!A:D,2,FALSE),IF(C590="DER PB",VLOOKUP('M.Cálc.Quant.'!D590,DER!A:D,2,FALSE),IF(C590="COMPOSIÇÃO",VLOOKUP(D590,Composição!B:J,2,FALSE),IF(E590="COMPOSIÇÃO",VLOOKUP(D590,'Sinapi_Comp-06.2023'!G:H,2,FALSE),VLOOKUP(D590,'Sinapi_Insum-06.2023'!A:B,2,FALSE)))))</f>
        <v>TERMINAL DE VENTILACAO, 50 MM, SERIE NORMAL, ESGOTO PREDIAL</v>
      </c>
      <c r="I590" s="479"/>
      <c r="J590" s="479"/>
      <c r="K590" s="620"/>
      <c r="L590" s="620"/>
      <c r="M590" s="620"/>
      <c r="N590" s="620"/>
      <c r="O590" s="620"/>
      <c r="P590" s="620"/>
      <c r="Q590" s="620"/>
      <c r="R590" s="620"/>
      <c r="S590" s="620">
        <f>SUM(R591)</f>
        <v>4</v>
      </c>
      <c r="T590" s="477" t="str">
        <f>IF(C590="GIDUR JP",VLOOKUP(D590,GIDUR!A:D,3,FALSE),IF(C590="DER PB",VLOOKUP('M.Cálc.Quant.'!D590,DER!A:D,3,FALSE),IF(C590="COMPOSIÇÃO",VLOOKUP(D590,Composição!B:J,6,FALSE),IF(E590="COMPOSIÇÃO",VLOOKUP(D590,'Sinapi_Comp-06.2023'!G:I,3,FALSE),VLOOKUP(D590,'Sinapi_Insum-06.2023'!A:C,3,FALSE)))))</f>
        <v>UN</v>
      </c>
    </row>
    <row r="591" spans="1:20">
      <c r="A591" s="600">
        <f t="shared" si="293"/>
        <v>4</v>
      </c>
      <c r="B591" s="601" t="str">
        <f t="shared" si="297"/>
        <v>2.11.7.1</v>
      </c>
      <c r="C591" s="628"/>
      <c r="D591" s="576"/>
      <c r="E591" s="602"/>
      <c r="F591" s="313" t="str">
        <f>CONCATENATE(F590,".1")</f>
        <v>2.11.7.1</v>
      </c>
      <c r="G591" s="473" t="str">
        <f t="shared" si="302"/>
        <v>2.11.7.1</v>
      </c>
      <c r="H591" s="623" t="s">
        <v>7132</v>
      </c>
      <c r="I591" s="479"/>
      <c r="J591" s="310">
        <v>4</v>
      </c>
      <c r="K591" s="310"/>
      <c r="L591" s="310"/>
      <c r="M591" s="310"/>
      <c r="N591" s="310"/>
      <c r="O591" s="310"/>
      <c r="P591" s="310"/>
      <c r="Q591" s="310">
        <f t="shared" ref="Q591" si="315">IF(SUM(K591:L591)=0,1,IF(L591&lt;&gt;0,SUM(K591:L591)/2,K591))*IF(SUM(M591:N591)=0,1,IF(N591&lt;&gt;0,SUM(M591:N591)/2,M591))*IF(SUM(O591:P591)=0,1,IF(P591&lt;&gt;0,SUM(O591:P591)/2,O591))</f>
        <v>1</v>
      </c>
      <c r="R591" s="310">
        <f t="shared" ref="R591" si="316">ROUND(J591*Q591,2)</f>
        <v>4</v>
      </c>
      <c r="S591" s="620"/>
      <c r="T591" s="611"/>
    </row>
    <row r="592" spans="1:20">
      <c r="A592" s="600">
        <f t="shared" si="293"/>
        <v>2</v>
      </c>
      <c r="B592" s="601" t="str">
        <f t="shared" si="297"/>
        <v>2.12</v>
      </c>
      <c r="C592" s="602"/>
      <c r="D592" s="576"/>
      <c r="E592" s="630"/>
      <c r="F592" s="509" t="s">
        <v>7070</v>
      </c>
      <c r="G592" s="626" t="str">
        <f t="shared" si="302"/>
        <v>2.12</v>
      </c>
      <c r="H592" s="615" t="s">
        <v>7071</v>
      </c>
      <c r="I592" s="67"/>
      <c r="J592" s="67"/>
      <c r="K592" s="67"/>
      <c r="L592" s="67"/>
      <c r="M592" s="66"/>
      <c r="N592" s="66"/>
      <c r="O592" s="66"/>
      <c r="P592" s="66"/>
      <c r="Q592" s="66"/>
      <c r="R592" s="66"/>
      <c r="S592" s="66"/>
      <c r="T592" s="618"/>
    </row>
    <row r="593" spans="1:20" ht="60">
      <c r="A593" s="600">
        <f t="shared" si="293"/>
        <v>3</v>
      </c>
      <c r="B593" s="601" t="str">
        <f t="shared" si="297"/>
        <v>2.12.1</v>
      </c>
      <c r="C593" s="84" t="s">
        <v>82</v>
      </c>
      <c r="D593" s="576">
        <v>91925</v>
      </c>
      <c r="E593" s="602" t="s">
        <v>88</v>
      </c>
      <c r="F593" s="84" t="str">
        <f>CONCATENATE(F592,".1")</f>
        <v>2.12.1</v>
      </c>
      <c r="G593" s="536" t="str">
        <f t="shared" si="302"/>
        <v>2.12.1</v>
      </c>
      <c r="H593" s="519" t="str">
        <f>IF(C593="GIDUR JP",VLOOKUP(D593,GIDUR!A:D,2,FALSE),IF(C593="DER PB",VLOOKUP('M.Cálc.Quant.'!D593,DER!A:D,2,FALSE),IF(C593="COMPOSIÇÃO",VLOOKUP(D593,Composição!B:J,2,FALSE),IF(E593="COMPOSIÇÃO",VLOOKUP(D593,'Sinapi_Comp-06.2023'!G:H,2,FALSE),VLOOKUP(D593,'Sinapi_Insum-06.2023'!A:B,2,FALSE)))))</f>
        <v>CABO DE COBRE FLEXÍVEL ISOLADO, 1,5 MM², ANTI-CHAMA 0,6/1,0 KV, PARA CIRCUITOS TERMINAIS - FORNECIMENTO E INSTALAÇÃO. AF_03/2023</v>
      </c>
      <c r="I593" s="479"/>
      <c r="J593" s="479"/>
      <c r="K593" s="620"/>
      <c r="L593" s="620"/>
      <c r="M593" s="620"/>
      <c r="N593" s="620"/>
      <c r="O593" s="620"/>
      <c r="P593" s="620"/>
      <c r="Q593" s="620"/>
      <c r="R593" s="620"/>
      <c r="S593" s="620">
        <f>SUM(R594)</f>
        <v>53.7</v>
      </c>
      <c r="T593" s="477" t="str">
        <f>IF(C593="GIDUR JP",VLOOKUP(D593,GIDUR!A:D,3,FALSE),IF(C593="DER PB",VLOOKUP('M.Cálc.Quant.'!D593,DER!A:D,3,FALSE),IF(C593="COMPOSIÇÃO",VLOOKUP(D593,Composição!B:J,6,FALSE),IF(E593="COMPOSIÇÃO",VLOOKUP(D593,'Sinapi_Comp-06.2023'!G:I,3,FALSE),VLOOKUP(D593,'Sinapi_Insum-06.2023'!A:C,3,FALSE)))))</f>
        <v>M</v>
      </c>
    </row>
    <row r="594" spans="1:20">
      <c r="A594" s="600">
        <f t="shared" si="293"/>
        <v>4</v>
      </c>
      <c r="B594" s="601" t="str">
        <f t="shared" si="297"/>
        <v>2.12.1.1</v>
      </c>
      <c r="C594" s="628"/>
      <c r="D594" s="576"/>
      <c r="E594" s="602"/>
      <c r="F594" s="313" t="str">
        <f>CONCATENATE(F593,".1")</f>
        <v>2.12.1.1</v>
      </c>
      <c r="G594" s="473" t="str">
        <f t="shared" si="302"/>
        <v>2.12.1.1</v>
      </c>
      <c r="H594" s="623" t="s">
        <v>7077</v>
      </c>
      <c r="I594" s="479"/>
      <c r="J594" s="310">
        <v>1</v>
      </c>
      <c r="K594" s="310">
        <v>53.7</v>
      </c>
      <c r="L594" s="310"/>
      <c r="M594" s="310"/>
      <c r="N594" s="310"/>
      <c r="O594" s="310"/>
      <c r="P594" s="310"/>
      <c r="Q594" s="310">
        <f>IF(SUM(K594:L594)=0,1,IF(L594&lt;&gt;0,SUM(K594:L594)/2,K594))*IF(SUM(M594:N594)=0,1,IF(N594&lt;&gt;0,SUM(M594:N594)/2,M594))*IF(SUM(O594:P594)=0,1,IF(P594&lt;&gt;0,SUM(O594:P594)/2,O594))</f>
        <v>53.7</v>
      </c>
      <c r="R594" s="310">
        <f>ROUND(J594*Q594,2)</f>
        <v>53.7</v>
      </c>
      <c r="S594" s="620"/>
      <c r="T594" s="611"/>
    </row>
    <row r="595" spans="1:20" ht="60">
      <c r="A595" s="600">
        <f t="shared" si="293"/>
        <v>3</v>
      </c>
      <c r="B595" s="601" t="str">
        <f t="shared" si="297"/>
        <v>2.12.2</v>
      </c>
      <c r="C595" s="84" t="s">
        <v>82</v>
      </c>
      <c r="D595" s="576">
        <v>91927</v>
      </c>
      <c r="E595" s="602" t="s">
        <v>88</v>
      </c>
      <c r="F595" s="84" t="str">
        <f>CONCATENATE(F592,".2")</f>
        <v>2.12.2</v>
      </c>
      <c r="G595" s="536" t="str">
        <f t="shared" si="302"/>
        <v>2.12.2</v>
      </c>
      <c r="H595" s="519" t="str">
        <f>IF(C595="GIDUR JP",VLOOKUP(D595,GIDUR!A:D,2,FALSE),IF(C595="DER PB",VLOOKUP('M.Cálc.Quant.'!D595,DER!A:D,2,FALSE),IF(C595="COMPOSIÇÃO",VLOOKUP(D595,Composição!B:J,2,FALSE),IF(E595="COMPOSIÇÃO",VLOOKUP(D595,'Sinapi_Comp-06.2023'!G:H,2,FALSE),VLOOKUP(D595,'Sinapi_Insum-06.2023'!A:B,2,FALSE)))))</f>
        <v>CABO DE COBRE FLEXÍVEL ISOLADO, 2,5 MM², ANTI-CHAMA 0,6/1,0 KV, PARA CIRCUITOS TERMINAIS - FORNECIMENTO E INSTALAÇÃO. AF_03/2023</v>
      </c>
      <c r="I595" s="479"/>
      <c r="J595" s="479"/>
      <c r="K595" s="620"/>
      <c r="L595" s="620"/>
      <c r="M595" s="620"/>
      <c r="N595" s="620"/>
      <c r="O595" s="620"/>
      <c r="P595" s="620"/>
      <c r="Q595" s="620"/>
      <c r="R595" s="620"/>
      <c r="S595" s="620">
        <f>SUM(R596)</f>
        <v>20.8</v>
      </c>
      <c r="T595" s="477" t="str">
        <f>IF(C595="GIDUR JP",VLOOKUP(D595,GIDUR!A:D,3,FALSE),IF(C595="DER PB",VLOOKUP('M.Cálc.Quant.'!D595,DER!A:D,3,FALSE),IF(C595="COMPOSIÇÃO",VLOOKUP(D595,Composição!B:J,6,FALSE),IF(E595="COMPOSIÇÃO",VLOOKUP(D595,'Sinapi_Comp-06.2023'!G:I,3,FALSE),VLOOKUP(D595,'Sinapi_Insum-06.2023'!A:C,3,FALSE)))))</f>
        <v>M</v>
      </c>
    </row>
    <row r="596" spans="1:20">
      <c r="A596" s="600">
        <f t="shared" si="293"/>
        <v>4</v>
      </c>
      <c r="B596" s="601" t="str">
        <f t="shared" si="297"/>
        <v>2.12.2.1</v>
      </c>
      <c r="C596" s="628"/>
      <c r="D596" s="576"/>
      <c r="E596" s="602"/>
      <c r="F596" s="313" t="str">
        <f>CONCATENATE(F595,".1")</f>
        <v>2.12.2.1</v>
      </c>
      <c r="G596" s="473" t="str">
        <f t="shared" si="302"/>
        <v>2.12.2.1</v>
      </c>
      <c r="H596" s="623" t="s">
        <v>7077</v>
      </c>
      <c r="I596" s="479"/>
      <c r="J596" s="310">
        <v>1</v>
      </c>
      <c r="K596" s="310">
        <v>20.8</v>
      </c>
      <c r="L596" s="310"/>
      <c r="M596" s="310"/>
      <c r="N596" s="310"/>
      <c r="O596" s="310"/>
      <c r="P596" s="310"/>
      <c r="Q596" s="310">
        <f>IF(SUM(K596:L596)=0,1,IF(L596&lt;&gt;0,SUM(K596:L596)/2,K596))*IF(SUM(M596:N596)=0,1,IF(N596&lt;&gt;0,SUM(M596:N596)/2,M596))*IF(SUM(O596:P596)=0,1,IF(P596&lt;&gt;0,SUM(O596:P596)/2,O596))</f>
        <v>20.8</v>
      </c>
      <c r="R596" s="310">
        <f>ROUND(J596*Q596,2)</f>
        <v>20.8</v>
      </c>
      <c r="S596" s="620"/>
      <c r="T596" s="611"/>
    </row>
    <row r="597" spans="1:20" ht="60">
      <c r="A597" s="600">
        <f t="shared" si="293"/>
        <v>3</v>
      </c>
      <c r="B597" s="601" t="str">
        <f t="shared" si="297"/>
        <v>2.12.3</v>
      </c>
      <c r="C597" s="84" t="s">
        <v>82</v>
      </c>
      <c r="D597" s="576">
        <v>39811</v>
      </c>
      <c r="E597" s="602" t="s">
        <v>91</v>
      </c>
      <c r="F597" s="84" t="str">
        <f>CONCATENATE(F592,".3")</f>
        <v>2.12.3</v>
      </c>
      <c r="G597" s="536" t="str">
        <f t="shared" si="302"/>
        <v>2.12.3</v>
      </c>
      <c r="H597" s="519" t="str">
        <f>IF(C597="GIDUR JP",VLOOKUP(D597,GIDUR!A:D,2,FALSE),IF(C597="DER PB",VLOOKUP('M.Cálc.Quant.'!D597,DER!A:D,2,FALSE),IF(C597="COMPOSIÇÃO",VLOOKUP(D597,Composição!B:J,2,FALSE),IF(E597="COMPOSIÇÃO",VLOOKUP(D597,'Sinapi_Comp-06.2023'!G:H,2,FALSE),VLOOKUP(D597,'Sinapi_Insum-06.2023'!A:B,2,FALSE)))))</f>
        <v>CAIXA DE PASSAGEM ELETRICA DE PAREDE, DE EMBUTIR, EM PVC, COM TAMPA APARAFUSADA, DIMENSOES 150 X 150 X *75* MM</v>
      </c>
      <c r="I597" s="479"/>
      <c r="J597" s="479"/>
      <c r="K597" s="620"/>
      <c r="L597" s="620"/>
      <c r="M597" s="620"/>
      <c r="N597" s="620"/>
      <c r="O597" s="620"/>
      <c r="P597" s="620"/>
      <c r="Q597" s="620"/>
      <c r="R597" s="620"/>
      <c r="S597" s="620">
        <f>SUM(R598)</f>
        <v>1</v>
      </c>
      <c r="T597" s="477" t="str">
        <f>IF(C597="GIDUR JP",VLOOKUP(D597,GIDUR!A:D,3,FALSE),IF(C597="DER PB",VLOOKUP('M.Cálc.Quant.'!D597,DER!A:D,3,FALSE),IF(C597="COMPOSIÇÃO",VLOOKUP(D597,Composição!B:J,6,FALSE),IF(E597="COMPOSIÇÃO",VLOOKUP(D597,'Sinapi_Comp-06.2023'!G:I,3,FALSE),VLOOKUP(D597,'Sinapi_Insum-06.2023'!A:C,3,FALSE)))))</f>
        <v>UN</v>
      </c>
    </row>
    <row r="598" spans="1:20">
      <c r="A598" s="600">
        <f t="shared" si="293"/>
        <v>4</v>
      </c>
      <c r="B598" s="601" t="str">
        <f t="shared" si="297"/>
        <v>2.12.3.1</v>
      </c>
      <c r="C598" s="628"/>
      <c r="D598" s="576"/>
      <c r="E598" s="602"/>
      <c r="F598" s="313" t="str">
        <f>CONCATENATE(F597,".1")</f>
        <v>2.12.3.1</v>
      </c>
      <c r="G598" s="473" t="str">
        <f t="shared" si="302"/>
        <v>2.12.3.1</v>
      </c>
      <c r="H598" s="623" t="s">
        <v>7077</v>
      </c>
      <c r="I598" s="479"/>
      <c r="J598" s="310">
        <v>1</v>
      </c>
      <c r="K598" s="310"/>
      <c r="L598" s="310"/>
      <c r="M598" s="310"/>
      <c r="N598" s="310"/>
      <c r="O598" s="310"/>
      <c r="P598" s="310"/>
      <c r="Q598" s="310">
        <f>IF(SUM(K598:L598)=0,1,IF(L598&lt;&gt;0,SUM(K598:L598)/2,K598))*IF(SUM(M598:N598)=0,1,IF(N598&lt;&gt;0,SUM(M598:N598)/2,M598))*IF(SUM(O598:P598)=0,1,IF(P598&lt;&gt;0,SUM(O598:P598)/2,O598))</f>
        <v>1</v>
      </c>
      <c r="R598" s="310">
        <f>ROUND(J598*Q598,2)</f>
        <v>1</v>
      </c>
      <c r="S598" s="620"/>
      <c r="T598" s="611"/>
    </row>
    <row r="599" spans="1:20" ht="60">
      <c r="A599" s="600">
        <f t="shared" si="293"/>
        <v>3</v>
      </c>
      <c r="B599" s="601" t="str">
        <f t="shared" si="297"/>
        <v>2.12.4</v>
      </c>
      <c r="C599" s="84" t="s">
        <v>82</v>
      </c>
      <c r="D599" s="576">
        <v>91953</v>
      </c>
      <c r="E599" s="602" t="s">
        <v>88</v>
      </c>
      <c r="F599" s="84" t="str">
        <f>CONCATENATE(F592,".4")</f>
        <v>2.12.4</v>
      </c>
      <c r="G599" s="536" t="str">
        <f t="shared" si="302"/>
        <v>2.12.4</v>
      </c>
      <c r="H599" s="519" t="str">
        <f>IF(C599="GIDUR JP",VLOOKUP(D599,GIDUR!A:D,2,FALSE),IF(C599="DER PB",VLOOKUP('M.Cálc.Quant.'!D599,DER!A:D,2,FALSE),IF(C599="COMPOSIÇÃO",VLOOKUP(D599,Composição!B:J,2,FALSE),IF(E599="COMPOSIÇÃO",VLOOKUP(D599,'Sinapi_Comp-06.2023'!G:H,2,FALSE),VLOOKUP(D599,'Sinapi_Insum-06.2023'!A:B,2,FALSE)))))</f>
        <v>INTERRUPTOR SIMPLES (1 MÓDULO), 10A/250V, INCLUINDO SUPORTE E PLACA - FORNECIMENTO E INSTALAÇÃO. AF_03/2023</v>
      </c>
      <c r="I599" s="479"/>
      <c r="J599" s="479"/>
      <c r="K599" s="620"/>
      <c r="L599" s="620"/>
      <c r="M599" s="620"/>
      <c r="N599" s="620"/>
      <c r="O599" s="620"/>
      <c r="P599" s="620"/>
      <c r="Q599" s="620"/>
      <c r="R599" s="620"/>
      <c r="S599" s="620">
        <f>SUM(R600)</f>
        <v>3</v>
      </c>
      <c r="T599" s="477" t="str">
        <f>IF(C599="GIDUR JP",VLOOKUP(D599,GIDUR!A:D,3,FALSE),IF(C599="DER PB",VLOOKUP('M.Cálc.Quant.'!D599,DER!A:D,3,FALSE),IF(C599="COMPOSIÇÃO",VLOOKUP(D599,Composição!B:J,6,FALSE),IF(E599="COMPOSIÇÃO",VLOOKUP(D599,'Sinapi_Comp-06.2023'!G:I,3,FALSE),VLOOKUP(D599,'Sinapi_Insum-06.2023'!A:C,3,FALSE)))))</f>
        <v>UN</v>
      </c>
    </row>
    <row r="600" spans="1:20">
      <c r="A600" s="600">
        <f t="shared" si="293"/>
        <v>4</v>
      </c>
      <c r="B600" s="601" t="str">
        <f t="shared" si="297"/>
        <v>2.12.4.1</v>
      </c>
      <c r="C600" s="628"/>
      <c r="D600" s="576"/>
      <c r="E600" s="602"/>
      <c r="F600" s="313" t="str">
        <f>CONCATENATE(F599,".1")</f>
        <v>2.12.4.1</v>
      </c>
      <c r="G600" s="473" t="str">
        <f t="shared" si="302"/>
        <v>2.12.4.1</v>
      </c>
      <c r="H600" s="623" t="s">
        <v>7077</v>
      </c>
      <c r="I600" s="479"/>
      <c r="J600" s="310">
        <v>3</v>
      </c>
      <c r="K600" s="310"/>
      <c r="L600" s="310"/>
      <c r="M600" s="310"/>
      <c r="N600" s="310"/>
      <c r="O600" s="310"/>
      <c r="P600" s="310"/>
      <c r="Q600" s="310">
        <f>IF(SUM(K600:L600)=0,1,IF(L600&lt;&gt;0,SUM(K600:L600)/2,K600))*IF(SUM(M600:N600)=0,1,IF(N600&lt;&gt;0,SUM(M600:N600)/2,M600))*IF(SUM(O600:P600)=0,1,IF(P600&lt;&gt;0,SUM(O600:P600)/2,O600))</f>
        <v>1</v>
      </c>
      <c r="R600" s="310">
        <f>ROUND(J600*Q600,2)</f>
        <v>3</v>
      </c>
      <c r="S600" s="620"/>
      <c r="T600" s="611"/>
    </row>
    <row r="601" spans="1:20" ht="45">
      <c r="A601" s="600">
        <f t="shared" si="293"/>
        <v>3</v>
      </c>
      <c r="B601" s="601" t="str">
        <f t="shared" si="297"/>
        <v>2.12.5</v>
      </c>
      <c r="C601" s="84" t="s">
        <v>82</v>
      </c>
      <c r="D601" s="576">
        <v>97597</v>
      </c>
      <c r="E601" s="602" t="s">
        <v>88</v>
      </c>
      <c r="F601" s="84" t="str">
        <f>CONCATENATE(F592,".5")</f>
        <v>2.12.5</v>
      </c>
      <c r="G601" s="536" t="str">
        <f t="shared" si="302"/>
        <v>2.12.5</v>
      </c>
      <c r="H601" s="519" t="str">
        <f>IF(C601="GIDUR JP",VLOOKUP(D601,GIDUR!A:D,2,FALSE),IF(C601="DER PB",VLOOKUP('M.Cálc.Quant.'!D601,DER!A:D,2,FALSE),IF(C601="COMPOSIÇÃO",VLOOKUP(D601,Composição!B:J,2,FALSE),IF(E601="COMPOSIÇÃO",VLOOKUP(D601,'Sinapi_Comp-06.2023'!G:H,2,FALSE),VLOOKUP(D601,'Sinapi_Insum-06.2023'!A:B,2,FALSE)))))</f>
        <v>SENSOR DE PRESENÇA COM FOTOCÉLULA, FIXAÇÃO EM TETO - FORNECIMENTO E INSTALAÇÃO. AF_09/2024</v>
      </c>
      <c r="I601" s="479"/>
      <c r="J601" s="479"/>
      <c r="K601" s="620"/>
      <c r="L601" s="620"/>
      <c r="M601" s="620"/>
      <c r="N601" s="620"/>
      <c r="O601" s="620"/>
      <c r="P601" s="620"/>
      <c r="Q601" s="620"/>
      <c r="R601" s="620"/>
      <c r="S601" s="620">
        <f>SUM(R602)</f>
        <v>2</v>
      </c>
      <c r="T601" s="477" t="str">
        <f>IF(C601="GIDUR JP",VLOOKUP(D601,GIDUR!A:D,3,FALSE),IF(C601="DER PB",VLOOKUP('M.Cálc.Quant.'!D601,DER!A:D,3,FALSE),IF(C601="COMPOSIÇÃO",VLOOKUP(D601,Composição!B:J,6,FALSE),IF(E601="COMPOSIÇÃO",VLOOKUP(D601,'Sinapi_Comp-06.2023'!G:I,3,FALSE),VLOOKUP(D601,'Sinapi_Insum-06.2023'!A:C,3,FALSE)))))</f>
        <v>UN</v>
      </c>
    </row>
    <row r="602" spans="1:20">
      <c r="A602" s="600">
        <f t="shared" si="293"/>
        <v>4</v>
      </c>
      <c r="B602" s="601" t="str">
        <f t="shared" si="297"/>
        <v>2.12.5.1</v>
      </c>
      <c r="C602" s="628"/>
      <c r="D602" s="576"/>
      <c r="E602" s="602"/>
      <c r="F602" s="313" t="str">
        <f>CONCATENATE(F601,".1")</f>
        <v>2.12.5.1</v>
      </c>
      <c r="G602" s="473" t="str">
        <f t="shared" si="302"/>
        <v>2.12.5.1</v>
      </c>
      <c r="H602" s="623" t="s">
        <v>7077</v>
      </c>
      <c r="I602" s="479"/>
      <c r="J602" s="310">
        <v>2</v>
      </c>
      <c r="K602" s="310"/>
      <c r="L602" s="310"/>
      <c r="M602" s="310"/>
      <c r="N602" s="310"/>
      <c r="O602" s="310"/>
      <c r="P602" s="310"/>
      <c r="Q602" s="310">
        <f>IF(SUM(K602:L602)=0,1,IF(L602&lt;&gt;0,SUM(K602:L602)/2,K602))*IF(SUM(M602:N602)=0,1,IF(N602&lt;&gt;0,SUM(M602:N602)/2,M602))*IF(SUM(O602:P602)=0,1,IF(P602&lt;&gt;0,SUM(O602:P602)/2,O602))</f>
        <v>1</v>
      </c>
      <c r="R602" s="310">
        <f>ROUND(J602*Q602,2)</f>
        <v>2</v>
      </c>
      <c r="S602" s="620"/>
      <c r="T602" s="611"/>
    </row>
    <row r="603" spans="1:20" ht="60">
      <c r="A603" s="600">
        <f t="shared" si="293"/>
        <v>3</v>
      </c>
      <c r="B603" s="601" t="str">
        <f t="shared" si="297"/>
        <v>2.12.6</v>
      </c>
      <c r="C603" s="84" t="s">
        <v>82</v>
      </c>
      <c r="D603" s="576">
        <v>93653</v>
      </c>
      <c r="E603" s="602" t="s">
        <v>88</v>
      </c>
      <c r="F603" s="84" t="str">
        <f>CONCATENATE(F592,".6")</f>
        <v>2.12.6</v>
      </c>
      <c r="G603" s="536" t="str">
        <f t="shared" si="302"/>
        <v>2.12.6</v>
      </c>
      <c r="H603" s="519" t="str">
        <f>IF(C603="GIDUR JP",VLOOKUP(D603,GIDUR!A:D,2,FALSE),IF(C603="DER PB",VLOOKUP('M.Cálc.Quant.'!D603,DER!A:D,2,FALSE),IF(C603="COMPOSIÇÃO",VLOOKUP(D603,Composição!B:J,2,FALSE),IF(E603="COMPOSIÇÃO",VLOOKUP(D603,'Sinapi_Comp-06.2023'!G:H,2,FALSE),VLOOKUP(D603,'Sinapi_Insum-06.2023'!A:B,2,FALSE)))))</f>
        <v>DISJUNTOR MONOPOLAR TIPO DIN, CORRENTE NOMINAL DE 10A - FORNECIMENTO E INSTALAÇÃO. AF_10/2020</v>
      </c>
      <c r="I603" s="479"/>
      <c r="J603" s="479"/>
      <c r="K603" s="620"/>
      <c r="L603" s="620"/>
      <c r="M603" s="620"/>
      <c r="N603" s="620"/>
      <c r="O603" s="620"/>
      <c r="P603" s="620"/>
      <c r="Q603" s="620"/>
      <c r="R603" s="620"/>
      <c r="S603" s="620">
        <f>SUM(R604)</f>
        <v>1</v>
      </c>
      <c r="T603" s="477" t="str">
        <f>IF(C603="GIDUR JP",VLOOKUP(D603,GIDUR!A:D,3,FALSE),IF(C603="DER PB",VLOOKUP('M.Cálc.Quant.'!D603,DER!A:D,3,FALSE),IF(C603="COMPOSIÇÃO",VLOOKUP(D603,Composição!B:J,6,FALSE),IF(E603="COMPOSIÇÃO",VLOOKUP(D603,'Sinapi_Comp-06.2023'!G:I,3,FALSE),VLOOKUP(D603,'Sinapi_Insum-06.2023'!A:C,3,FALSE)))))</f>
        <v>UN</v>
      </c>
    </row>
    <row r="604" spans="1:20">
      <c r="A604" s="600">
        <f t="shared" si="293"/>
        <v>4</v>
      </c>
      <c r="B604" s="601" t="str">
        <f t="shared" si="297"/>
        <v>2.12.6.1</v>
      </c>
      <c r="C604" s="628"/>
      <c r="D604" s="576"/>
      <c r="E604" s="602"/>
      <c r="F604" s="313" t="str">
        <f>CONCATENATE(F603,".1")</f>
        <v>2.12.6.1</v>
      </c>
      <c r="G604" s="473" t="str">
        <f t="shared" si="302"/>
        <v>2.12.6.1</v>
      </c>
      <c r="H604" s="623" t="s">
        <v>7077</v>
      </c>
      <c r="I604" s="479"/>
      <c r="J604" s="310">
        <v>1</v>
      </c>
      <c r="K604" s="310"/>
      <c r="L604" s="310"/>
      <c r="M604" s="310"/>
      <c r="N604" s="310"/>
      <c r="O604" s="310"/>
      <c r="P604" s="310"/>
      <c r="Q604" s="310">
        <f>IF(SUM(K604:L604)=0,1,IF(L604&lt;&gt;0,SUM(K604:L604)/2,K604))*IF(SUM(M604:N604)=0,1,IF(N604&lt;&gt;0,SUM(M604:N604)/2,M604))*IF(SUM(O604:P604)=0,1,IF(P604&lt;&gt;0,SUM(O604:P604)/2,O604))</f>
        <v>1</v>
      </c>
      <c r="R604" s="310">
        <f>ROUND(J604*Q604,2)</f>
        <v>1</v>
      </c>
      <c r="S604" s="620"/>
      <c r="T604" s="611"/>
    </row>
    <row r="605" spans="1:20" ht="75">
      <c r="A605" s="600">
        <f t="shared" si="293"/>
        <v>3</v>
      </c>
      <c r="B605" s="601" t="str">
        <f t="shared" si="297"/>
        <v>2.12.7</v>
      </c>
      <c r="C605" s="84" t="s">
        <v>82</v>
      </c>
      <c r="D605" s="576">
        <v>91845</v>
      </c>
      <c r="E605" s="602" t="s">
        <v>88</v>
      </c>
      <c r="F605" s="84" t="str">
        <f>CONCATENATE(F592,".7")</f>
        <v>2.12.7</v>
      </c>
      <c r="G605" s="536" t="str">
        <f t="shared" si="302"/>
        <v>2.12.7</v>
      </c>
      <c r="H605" s="519" t="str">
        <f>IF(C605="GIDUR JP",VLOOKUP(D605,GIDUR!A:D,2,FALSE),IF(C605="DER PB",VLOOKUP('M.Cálc.Quant.'!D605,DER!A:D,2,FALSE),IF(C605="COMPOSIÇÃO",VLOOKUP(D605,Composição!B:J,2,FALSE),IF(E605="COMPOSIÇÃO",VLOOKUP(D605,'Sinapi_Comp-06.2023'!G:H,2,FALSE),VLOOKUP(D605,'Sinapi_Insum-06.2023'!A:B,2,FALSE)))))</f>
        <v>ELETRODUTO FLEXÍVEL CORRUGADO REFORÇADO, PVC, DN 25 MM (3/4"), PARA CIRCUITOS TERMINAIS, INSTALADO EM LAJE - FORNECIMENTO E INSTALAÇÃO. AF_03/2023</v>
      </c>
      <c r="I605" s="479"/>
      <c r="J605" s="479"/>
      <c r="K605" s="620"/>
      <c r="L605" s="620"/>
      <c r="M605" s="620"/>
      <c r="N605" s="620"/>
      <c r="O605" s="620"/>
      <c r="P605" s="620"/>
      <c r="Q605" s="620"/>
      <c r="R605" s="620"/>
      <c r="S605" s="620">
        <f>SUM(R606)</f>
        <v>26.5</v>
      </c>
      <c r="T605" s="477" t="str">
        <f>IF(C605="GIDUR JP",VLOOKUP(D605,GIDUR!A:D,3,FALSE),IF(C605="DER PB",VLOOKUP('M.Cálc.Quant.'!D605,DER!A:D,3,FALSE),IF(C605="COMPOSIÇÃO",VLOOKUP(D605,Composição!B:J,6,FALSE),IF(E605="COMPOSIÇÃO",VLOOKUP(D605,'Sinapi_Comp-06.2023'!G:I,3,FALSE),VLOOKUP(D605,'Sinapi_Insum-06.2023'!A:C,3,FALSE)))))</f>
        <v>M</v>
      </c>
    </row>
    <row r="606" spans="1:20">
      <c r="A606" s="600">
        <f t="shared" ref="A606:A614" si="317">LEN(G606)-LEN(SUBSTITUTE(G606,".",""))+1</f>
        <v>4</v>
      </c>
      <c r="B606" s="601" t="str">
        <f t="shared" si="297"/>
        <v>2.12.7.1</v>
      </c>
      <c r="C606" s="628"/>
      <c r="D606" s="576"/>
      <c r="E606" s="602"/>
      <c r="F606" s="313" t="str">
        <f>CONCATENATE(F605,".1")</f>
        <v>2.12.7.1</v>
      </c>
      <c r="G606" s="473" t="str">
        <f t="shared" si="302"/>
        <v>2.12.7.1</v>
      </c>
      <c r="H606" s="623" t="s">
        <v>7077</v>
      </c>
      <c r="I606" s="479"/>
      <c r="J606" s="310">
        <v>1</v>
      </c>
      <c r="K606" s="310">
        <v>26.5</v>
      </c>
      <c r="L606" s="310"/>
      <c r="M606" s="310"/>
      <c r="N606" s="310"/>
      <c r="O606" s="310"/>
      <c r="P606" s="310"/>
      <c r="Q606" s="310">
        <f>IF(SUM(K606:L606)=0,1,IF(L606&lt;&gt;0,SUM(K606:L606)/2,K606))*IF(SUM(M606:N606)=0,1,IF(N606&lt;&gt;0,SUM(M606:N606)/2,M606))*IF(SUM(O606:P606)=0,1,IF(P606&lt;&gt;0,SUM(O606:P606)/2,O606))</f>
        <v>26.5</v>
      </c>
      <c r="R606" s="310">
        <f>ROUND(J606*Q606,2)</f>
        <v>26.5</v>
      </c>
      <c r="S606" s="620"/>
      <c r="T606" s="611"/>
    </row>
    <row r="607" spans="1:20" ht="60">
      <c r="A607" s="600">
        <f t="shared" si="317"/>
        <v>3</v>
      </c>
      <c r="B607" s="601" t="str">
        <f t="shared" si="297"/>
        <v>2.12.8</v>
      </c>
      <c r="C607" s="84" t="s">
        <v>82</v>
      </c>
      <c r="D607" s="576">
        <v>91864</v>
      </c>
      <c r="E607" s="602" t="s">
        <v>88</v>
      </c>
      <c r="F607" s="84" t="str">
        <f>CONCATENATE(F592,".8")</f>
        <v>2.12.8</v>
      </c>
      <c r="G607" s="536" t="str">
        <f t="shared" si="302"/>
        <v>2.12.8</v>
      </c>
      <c r="H607" s="519" t="str">
        <f>IF(C607="GIDUR JP",VLOOKUP(D607,GIDUR!A:D,2,FALSE),IF(C607="DER PB",VLOOKUP('M.Cálc.Quant.'!D607,DER!A:D,2,FALSE),IF(C607="COMPOSIÇÃO",VLOOKUP(D607,Composição!B:J,2,FALSE),IF(E607="COMPOSIÇÃO",VLOOKUP(D607,'Sinapi_Comp-06.2023'!G:H,2,FALSE),VLOOKUP(D607,'Sinapi_Insum-06.2023'!A:B,2,FALSE)))))</f>
        <v>ELETRODUTO RÍGIDO ROSCÁVEL, PVC, DN 32 MM (1"), PARA CIRCUITOS TERMINAIS, INSTALADO EM FORRO - FORNECIMENTO E INSTALAÇÃO. AF_03/2023</v>
      </c>
      <c r="I607" s="479"/>
      <c r="J607" s="479"/>
      <c r="K607" s="620"/>
      <c r="L607" s="620"/>
      <c r="M607" s="620"/>
      <c r="N607" s="620"/>
      <c r="O607" s="620"/>
      <c r="P607" s="620"/>
      <c r="Q607" s="620"/>
      <c r="R607" s="620"/>
      <c r="S607" s="620">
        <f>SUM(R608)</f>
        <v>10.4</v>
      </c>
      <c r="T607" s="477" t="str">
        <f>IF(C607="GIDUR JP",VLOOKUP(D607,GIDUR!A:D,3,FALSE),IF(C607="DER PB",VLOOKUP('M.Cálc.Quant.'!D607,DER!A:D,3,FALSE),IF(C607="COMPOSIÇÃO",VLOOKUP(D607,Composição!B:J,6,FALSE),IF(E607="COMPOSIÇÃO",VLOOKUP(D607,'Sinapi_Comp-06.2023'!G:I,3,FALSE),VLOOKUP(D607,'Sinapi_Insum-06.2023'!A:C,3,FALSE)))))</f>
        <v>M</v>
      </c>
    </row>
    <row r="608" spans="1:20">
      <c r="A608" s="600">
        <f t="shared" si="317"/>
        <v>4</v>
      </c>
      <c r="B608" s="601" t="str">
        <f t="shared" si="297"/>
        <v>2.12.8.1</v>
      </c>
      <c r="C608" s="628"/>
      <c r="D608" s="576"/>
      <c r="E608" s="602"/>
      <c r="F608" s="313" t="str">
        <f>CONCATENATE(F607,".1")</f>
        <v>2.12.8.1</v>
      </c>
      <c r="G608" s="473" t="str">
        <f t="shared" si="302"/>
        <v>2.12.8.1</v>
      </c>
      <c r="H608" s="623" t="s">
        <v>7077</v>
      </c>
      <c r="I608" s="479"/>
      <c r="J608" s="310">
        <v>1</v>
      </c>
      <c r="K608" s="310">
        <v>10.4</v>
      </c>
      <c r="L608" s="310"/>
      <c r="M608" s="310"/>
      <c r="N608" s="310"/>
      <c r="O608" s="310"/>
      <c r="P608" s="310"/>
      <c r="Q608" s="310">
        <f>IF(SUM(K608:L608)=0,1,IF(L608&lt;&gt;0,SUM(K608:L608)/2,K608))*IF(SUM(M608:N608)=0,1,IF(N608&lt;&gt;0,SUM(M608:N608)/2,M608))*IF(SUM(O608:P608)=0,1,IF(P608&lt;&gt;0,SUM(O608:P608)/2,O608))</f>
        <v>10.4</v>
      </c>
      <c r="R608" s="310">
        <f>ROUND(J608*Q608,2)</f>
        <v>10.4</v>
      </c>
      <c r="S608" s="620"/>
      <c r="T608" s="611"/>
    </row>
    <row r="609" spans="1:20" ht="45">
      <c r="A609" s="600">
        <f t="shared" si="317"/>
        <v>3</v>
      </c>
      <c r="B609" s="601" t="str">
        <f t="shared" si="297"/>
        <v>2.12.9</v>
      </c>
      <c r="C609" s="84" t="s">
        <v>82</v>
      </c>
      <c r="D609" s="576">
        <v>100902</v>
      </c>
      <c r="E609" s="602" t="s">
        <v>88</v>
      </c>
      <c r="F609" s="84" t="str">
        <f>CONCATENATE(F592,".9")</f>
        <v>2.12.9</v>
      </c>
      <c r="G609" s="536" t="str">
        <f t="shared" si="302"/>
        <v>2.12.9</v>
      </c>
      <c r="H609" s="519" t="str">
        <f>IF(C609="GIDUR JP",VLOOKUP(D609,GIDUR!A:D,2,FALSE),IF(C609="DER PB",VLOOKUP('M.Cálc.Quant.'!D609,DER!A:D,2,FALSE),IF(C609="COMPOSIÇÃO",VLOOKUP(D609,Composição!B:J,2,FALSE),IF(E609="COMPOSIÇÃO",VLOOKUP(D609,'Sinapi_Comp-06.2023'!G:H,2,FALSE),VLOOKUP(D609,'Sinapi_Insum-06.2023'!A:B,2,FALSE)))))</f>
        <v>LÂMPADA TUBULAR LED DE 9/10 W, COM SOQUETE, BASE G13 - FORNECIMENTO E INSTALAÇÃO. AF_09/2024_PS</v>
      </c>
      <c r="I609" s="479"/>
      <c r="J609" s="479"/>
      <c r="K609" s="620"/>
      <c r="L609" s="620"/>
      <c r="M609" s="620"/>
      <c r="N609" s="620"/>
      <c r="O609" s="620"/>
      <c r="P609" s="620"/>
      <c r="Q609" s="620"/>
      <c r="R609" s="620"/>
      <c r="S609" s="620">
        <f>SUM(R610)</f>
        <v>3</v>
      </c>
      <c r="T609" s="477" t="str">
        <f>IF(C609="GIDUR JP",VLOOKUP(D609,GIDUR!A:D,3,FALSE),IF(C609="DER PB",VLOOKUP('M.Cálc.Quant.'!D609,DER!A:D,3,FALSE),IF(C609="COMPOSIÇÃO",VLOOKUP(D609,Composição!B:J,6,FALSE),IF(E609="COMPOSIÇÃO",VLOOKUP(D609,'Sinapi_Comp-06.2023'!G:I,3,FALSE),VLOOKUP(D609,'Sinapi_Insum-06.2023'!A:C,3,FALSE)))))</f>
        <v>UN</v>
      </c>
    </row>
    <row r="610" spans="1:20">
      <c r="A610" s="600">
        <f t="shared" si="317"/>
        <v>4</v>
      </c>
      <c r="B610" s="601" t="str">
        <f t="shared" si="297"/>
        <v>2.12.9.1</v>
      </c>
      <c r="C610" s="628"/>
      <c r="D610" s="576"/>
      <c r="E610" s="602"/>
      <c r="F610" s="313" t="str">
        <f>CONCATENATE(F609,".1")</f>
        <v>2.12.9.1</v>
      </c>
      <c r="G610" s="473" t="str">
        <f t="shared" si="302"/>
        <v>2.12.9.1</v>
      </c>
      <c r="H610" s="623" t="s">
        <v>7077</v>
      </c>
      <c r="I610" s="479"/>
      <c r="J610" s="310">
        <v>3</v>
      </c>
      <c r="K610" s="310"/>
      <c r="L610" s="310"/>
      <c r="M610" s="310"/>
      <c r="N610" s="310"/>
      <c r="O610" s="310"/>
      <c r="P610" s="310"/>
      <c r="Q610" s="310">
        <f>IF(SUM(K610:L610)=0,1,IF(L610&lt;&gt;0,SUM(K610:L610)/2,K610))*IF(SUM(M610:N610)=0,1,IF(N610&lt;&gt;0,SUM(M610:N610)/2,M610))*IF(SUM(O610:P610)=0,1,IF(P610&lt;&gt;0,SUM(O610:P610)/2,O610))</f>
        <v>1</v>
      </c>
      <c r="R610" s="310">
        <f>ROUND(J610*Q610,2)</f>
        <v>3</v>
      </c>
      <c r="S610" s="620"/>
      <c r="T610" s="611"/>
    </row>
    <row r="611" spans="1:20" ht="45">
      <c r="A611" s="600">
        <f t="shared" si="317"/>
        <v>3</v>
      </c>
      <c r="B611" s="601" t="str">
        <f t="shared" si="297"/>
        <v>2.12.10</v>
      </c>
      <c r="C611" s="84" t="s">
        <v>82</v>
      </c>
      <c r="D611" s="576">
        <v>100903</v>
      </c>
      <c r="E611" s="602" t="s">
        <v>88</v>
      </c>
      <c r="F611" s="84" t="str">
        <f>CONCATENATE(F592,".10")</f>
        <v>2.12.10</v>
      </c>
      <c r="G611" s="536" t="str">
        <f t="shared" si="302"/>
        <v>2.12.10</v>
      </c>
      <c r="H611" s="519" t="str">
        <f>IF(C611="GIDUR JP",VLOOKUP(D611,GIDUR!A:D,2,FALSE),IF(C611="DER PB",VLOOKUP('M.Cálc.Quant.'!D611,DER!A:D,2,FALSE),IF(C611="COMPOSIÇÃO",VLOOKUP(D611,Composição!B:J,2,FALSE),IF(E611="COMPOSIÇÃO",VLOOKUP(D611,'Sinapi_Comp-06.2023'!G:H,2,FALSE),VLOOKUP(D611,'Sinapi_Insum-06.2023'!A:B,2,FALSE)))))</f>
        <v>LÂMPADA TUBULAR LED DE 18/20 W, COM SOQUETE, BASE G13 - FORNECIMENTO E INSTALAÇÃO. AF_09/2024_PS</v>
      </c>
      <c r="I611" s="479"/>
      <c r="J611" s="479"/>
      <c r="K611" s="620"/>
      <c r="L611" s="620"/>
      <c r="M611" s="620"/>
      <c r="N611" s="620"/>
      <c r="O611" s="620"/>
      <c r="P611" s="620"/>
      <c r="Q611" s="620"/>
      <c r="R611" s="620"/>
      <c r="S611" s="620">
        <f>SUM(R612)</f>
        <v>2</v>
      </c>
      <c r="T611" s="477" t="str">
        <f>IF(C611="GIDUR JP",VLOOKUP(D611,GIDUR!A:D,3,FALSE),IF(C611="DER PB",VLOOKUP('M.Cálc.Quant.'!D611,DER!A:D,3,FALSE),IF(C611="COMPOSIÇÃO",VLOOKUP(D611,Composição!B:J,6,FALSE),IF(E611="COMPOSIÇÃO",VLOOKUP(D611,'Sinapi_Comp-06.2023'!G:I,3,FALSE),VLOOKUP(D611,'Sinapi_Insum-06.2023'!A:C,3,FALSE)))))</f>
        <v>UN</v>
      </c>
    </row>
    <row r="612" spans="1:20">
      <c r="A612" s="600">
        <f t="shared" si="317"/>
        <v>4</v>
      </c>
      <c r="B612" s="601" t="str">
        <f t="shared" si="297"/>
        <v>2.12.10.1</v>
      </c>
      <c r="C612" s="628"/>
      <c r="D612" s="576"/>
      <c r="E612" s="602"/>
      <c r="F612" s="313" t="str">
        <f>CONCATENATE(F611,".1")</f>
        <v>2.12.10.1</v>
      </c>
      <c r="G612" s="473" t="str">
        <f t="shared" ref="G612:G614" si="318">F612</f>
        <v>2.12.10.1</v>
      </c>
      <c r="H612" s="623" t="s">
        <v>7077</v>
      </c>
      <c r="I612" s="479"/>
      <c r="J612" s="310">
        <v>2</v>
      </c>
      <c r="K612" s="310"/>
      <c r="L612" s="310"/>
      <c r="M612" s="310"/>
      <c r="N612" s="310"/>
      <c r="O612" s="310"/>
      <c r="P612" s="310"/>
      <c r="Q612" s="310">
        <f>IF(SUM(K612:L612)=0,1,IF(L612&lt;&gt;0,SUM(K612:L612)/2,K612))*IF(SUM(M612:N612)=0,1,IF(N612&lt;&gt;0,SUM(M612:N612)/2,M612))*IF(SUM(O612:P612)=0,1,IF(P612&lt;&gt;0,SUM(O612:P612)/2,O612))</f>
        <v>1</v>
      </c>
      <c r="R612" s="310">
        <f>ROUND(J612*Q612,2)</f>
        <v>2</v>
      </c>
      <c r="S612" s="620"/>
      <c r="T612" s="611"/>
    </row>
    <row r="613" spans="1:20" ht="90">
      <c r="A613" s="600">
        <f t="shared" si="317"/>
        <v>3</v>
      </c>
      <c r="B613" s="601" t="str">
        <f t="shared" si="297"/>
        <v>2.12.11</v>
      </c>
      <c r="C613" s="84" t="s">
        <v>82</v>
      </c>
      <c r="D613" s="576">
        <v>101878</v>
      </c>
      <c r="E613" s="602" t="s">
        <v>88</v>
      </c>
      <c r="F613" s="84" t="str">
        <f>CONCATENATE(F592,".11")</f>
        <v>2.12.11</v>
      </c>
      <c r="G613" s="536" t="str">
        <f t="shared" si="318"/>
        <v>2.12.11</v>
      </c>
      <c r="H613" s="519" t="str">
        <f>IF(C613="GIDUR JP",VLOOKUP(D613,GIDUR!A:D,2,FALSE),IF(C613="DER PB",VLOOKUP('M.Cálc.Quant.'!D613,DER!A:D,2,FALSE),IF(C613="COMPOSIÇÃO",VLOOKUP(D613,Composição!B:J,2,FALSE),IF(E613="COMPOSIÇÃO",VLOOKUP(D613,'Sinapi_Comp-06.2023'!G:H,2,FALSE),VLOOKUP(D613,'Sinapi_Insum-06.2023'!A:B,2,FALSE)))))</f>
        <v>QUADRO DE DISTRIBUIÇÃO DE ENERGIA EM CHAPA DE AÇO GALVANIZADO, DE SOBREPOR, COM BARRAMENTO TRIFÁSICO, PARA 18 DISJUNTORES DIN 100A - FORNECIMENTO E INSTALAÇÃO. AF_10/2020</v>
      </c>
      <c r="I613" s="479"/>
      <c r="J613" s="479"/>
      <c r="K613" s="620"/>
      <c r="L613" s="620"/>
      <c r="M613" s="620"/>
      <c r="N613" s="620"/>
      <c r="O613" s="620"/>
      <c r="P613" s="620"/>
      <c r="Q613" s="620"/>
      <c r="R613" s="620"/>
      <c r="S613" s="620">
        <f>SUM(R614)</f>
        <v>1</v>
      </c>
      <c r="T613" s="477" t="str">
        <f>IF(C613="GIDUR JP",VLOOKUP(D613,GIDUR!A:D,3,FALSE),IF(C613="DER PB",VLOOKUP('M.Cálc.Quant.'!D613,DER!A:D,3,FALSE),IF(C613="COMPOSIÇÃO",VLOOKUP(D613,Composição!B:J,6,FALSE),IF(E613="COMPOSIÇÃO",VLOOKUP(D613,'Sinapi_Comp-06.2023'!G:I,3,FALSE),VLOOKUP(D613,'Sinapi_Insum-06.2023'!A:C,3,FALSE)))))</f>
        <v>UN</v>
      </c>
    </row>
    <row r="614" spans="1:20">
      <c r="A614" s="600">
        <f t="shared" si="317"/>
        <v>4</v>
      </c>
      <c r="B614" s="601" t="str">
        <f t="shared" si="297"/>
        <v>2.12.11.1</v>
      </c>
      <c r="C614" s="628"/>
      <c r="D614" s="576"/>
      <c r="E614" s="602"/>
      <c r="F614" s="313" t="str">
        <f>CONCATENATE(F613,".1")</f>
        <v>2.12.11.1</v>
      </c>
      <c r="G614" s="473" t="str">
        <f t="shared" si="318"/>
        <v>2.12.11.1</v>
      </c>
      <c r="H614" s="623" t="s">
        <v>7077</v>
      </c>
      <c r="I614" s="479"/>
      <c r="J614" s="310">
        <v>1</v>
      </c>
      <c r="K614" s="310"/>
      <c r="L614" s="310"/>
      <c r="M614" s="310"/>
      <c r="N614" s="310"/>
      <c r="O614" s="310"/>
      <c r="P614" s="310"/>
      <c r="Q614" s="310">
        <f>IF(SUM(K614:L614)=0,1,IF(L614&lt;&gt;0,SUM(K614:L614)/2,K614))*IF(SUM(M614:N614)=0,1,IF(N614&lt;&gt;0,SUM(M614:N614)/2,M614))*IF(SUM(O614:P614)=0,1,IF(P614&lt;&gt;0,SUM(O614:P614)/2,O614))</f>
        <v>1</v>
      </c>
      <c r="R614" s="310">
        <f>ROUND(J614*Q614,2)</f>
        <v>1</v>
      </c>
      <c r="S614" s="620"/>
      <c r="T614" s="611"/>
    </row>
    <row r="615" spans="1:20">
      <c r="R615" s="269">
        <f>SUM(R15:R614)</f>
        <v>20144.599999999999</v>
      </c>
      <c r="S615" s="269">
        <f>SUM(S15:S614)</f>
        <v>20144.599999999999</v>
      </c>
    </row>
  </sheetData>
  <autoFilter ref="A13:AI338" xr:uid="{00000000-0009-0000-0000-000007000000}"/>
  <mergeCells count="24">
    <mergeCell ref="A12:A13"/>
    <mergeCell ref="T12:T13"/>
    <mergeCell ref="G10:T10"/>
    <mergeCell ref="G2:H2"/>
    <mergeCell ref="G3:H3"/>
    <mergeCell ref="G4:H4"/>
    <mergeCell ref="G5:H5"/>
    <mergeCell ref="G6:H6"/>
    <mergeCell ref="I12:I13"/>
    <mergeCell ref="J12:J13"/>
    <mergeCell ref="K12:P12"/>
    <mergeCell ref="Q12:S12"/>
    <mergeCell ref="F12:F13"/>
    <mergeCell ref="G7:H7"/>
    <mergeCell ref="C12:C13"/>
    <mergeCell ref="V2:W2"/>
    <mergeCell ref="V3:W3"/>
    <mergeCell ref="V4:W4"/>
    <mergeCell ref="D12:D13"/>
    <mergeCell ref="G12:G13"/>
    <mergeCell ref="H12:H13"/>
    <mergeCell ref="E12:E13"/>
    <mergeCell ref="V7:W7"/>
    <mergeCell ref="G8:H8"/>
  </mergeCells>
  <phoneticPr fontId="101" type="noConversion"/>
  <printOptions horizontalCentered="1"/>
  <pageMargins left="0.78740157480314965" right="0.59055118110236227" top="0.78740157480314965" bottom="0.78740157480314965" header="0.31496062992125984" footer="0.59055118110236227"/>
  <pageSetup paperSize="9" scale="76" fitToHeight="0" orientation="landscape" r:id="rId1"/>
  <headerFooter>
    <oddFooter xml:space="preserve">&amp;R&amp;"-,Negrito"_________________________________________________________________________________________
PROJETO: Lincoln Cartaxo de Lira Júnior – Eng° Civil CREA 160 814 689 - 8 – Tel. (83) 9 9924 4447               </oddFooter>
  </headerFooter>
  <rowBreaks count="1" manualBreakCount="1">
    <brk id="587" min="6" max="19" man="1"/>
  </rowBreaks>
  <colBreaks count="1" manualBreakCount="1">
    <brk id="21"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03CF6-6172-483C-B1B9-73D3FF71B3F5}">
  <dimension ref="C4:M17"/>
  <sheetViews>
    <sheetView view="pageBreakPreview" zoomScaleNormal="100" zoomScaleSheetLayoutView="100" workbookViewId="0">
      <selection activeCell="Q11" sqref="Q11"/>
    </sheetView>
  </sheetViews>
  <sheetFormatPr defaultRowHeight="15"/>
  <cols>
    <col min="7" max="7" width="37" customWidth="1"/>
    <col min="13" max="13" width="12.42578125" customWidth="1"/>
  </cols>
  <sheetData>
    <row r="4" spans="3:13">
      <c r="C4" s="757" t="s">
        <v>7179</v>
      </c>
      <c r="D4" s="757"/>
      <c r="E4" s="757"/>
      <c r="F4" s="757"/>
      <c r="G4" s="757"/>
      <c r="H4" s="757"/>
      <c r="I4" s="757"/>
      <c r="J4" s="757"/>
      <c r="K4" s="757"/>
    </row>
    <row r="5" spans="3:13" ht="15.75" thickBot="1">
      <c r="G5" s="523" t="s">
        <v>7183</v>
      </c>
      <c r="L5" s="646" t="s">
        <v>7180</v>
      </c>
      <c r="M5" s="523" t="s">
        <v>7181</v>
      </c>
    </row>
    <row r="6" spans="3:13" ht="33" customHeight="1">
      <c r="C6" s="650">
        <v>1</v>
      </c>
      <c r="D6" s="758" t="s">
        <v>7176</v>
      </c>
      <c r="E6" s="758"/>
      <c r="F6" s="758"/>
      <c r="G6" s="758"/>
      <c r="H6" s="759" t="s">
        <v>90</v>
      </c>
      <c r="I6" s="759"/>
      <c r="J6" s="760">
        <f>SUM(K7:K8)</f>
        <v>63.99</v>
      </c>
      <c r="K6" s="761"/>
      <c r="L6" s="354">
        <v>58.37</v>
      </c>
      <c r="M6" s="647">
        <f>L6*J6</f>
        <v>3735.1</v>
      </c>
    </row>
    <row r="7" spans="3:13" ht="33.75">
      <c r="C7" s="315" t="str">
        <f>CONCATENATE(C6,".1")</f>
        <v>1.1</v>
      </c>
      <c r="D7" s="356" t="s">
        <v>82</v>
      </c>
      <c r="E7" s="314" t="s">
        <v>91</v>
      </c>
      <c r="F7" s="356">
        <v>6079</v>
      </c>
      <c r="G7" s="330" t="s">
        <v>7178</v>
      </c>
      <c r="H7" s="314" t="s">
        <v>7038</v>
      </c>
      <c r="I7" s="356">
        <v>1.1000000000000001</v>
      </c>
      <c r="J7" s="314">
        <f>9.43*1.3024</f>
        <v>12.281632</v>
      </c>
      <c r="K7" s="592">
        <f t="shared" ref="K7:K8" si="0">ROUND(J7*I7,2)</f>
        <v>13.51</v>
      </c>
      <c r="L7" s="354"/>
      <c r="M7" s="647"/>
    </row>
    <row r="8" spans="3:13">
      <c r="C8" s="308" t="str">
        <f>CONCATENATE(C6,".2")</f>
        <v>1.2</v>
      </c>
      <c r="D8" s="358" t="s">
        <v>82</v>
      </c>
      <c r="E8" s="49" t="s">
        <v>88</v>
      </c>
      <c r="F8" s="358">
        <v>88316</v>
      </c>
      <c r="G8" s="306" t="s">
        <v>89</v>
      </c>
      <c r="H8" s="49" t="s">
        <v>87</v>
      </c>
      <c r="I8" s="358">
        <v>3</v>
      </c>
      <c r="J8" s="49">
        <f>12.92*1.3024</f>
        <v>16.827007999999999</v>
      </c>
      <c r="K8" s="593">
        <f t="shared" si="0"/>
        <v>50.48</v>
      </c>
      <c r="L8" s="355"/>
      <c r="M8" s="647"/>
    </row>
    <row r="9" spans="3:13">
      <c r="C9" s="32"/>
      <c r="D9" s="32"/>
      <c r="E9" s="32"/>
      <c r="F9" s="32"/>
      <c r="G9" s="32"/>
      <c r="H9" s="32"/>
      <c r="I9" s="32"/>
      <c r="J9" s="32"/>
      <c r="K9" s="32"/>
      <c r="L9" s="32"/>
      <c r="M9" s="647"/>
    </row>
    <row r="10" spans="3:13" ht="41.25" customHeight="1">
      <c r="C10" s="644">
        <v>2</v>
      </c>
      <c r="D10" s="712" t="s">
        <v>7177</v>
      </c>
      <c r="E10" s="712"/>
      <c r="F10" s="712"/>
      <c r="G10" s="712"/>
      <c r="H10" s="762" t="s">
        <v>93</v>
      </c>
      <c r="I10" s="762"/>
      <c r="J10" s="763">
        <f>SUM(K11:K14)</f>
        <v>79.61</v>
      </c>
      <c r="K10" s="764"/>
      <c r="L10" s="32">
        <v>253.76</v>
      </c>
      <c r="M10" s="647">
        <f>J10*L10</f>
        <v>20201.830000000002</v>
      </c>
    </row>
    <row r="11" spans="3:13" ht="33.75">
      <c r="C11" s="315" t="str">
        <f>CONCATENATE(C10,".1")</f>
        <v>2.1</v>
      </c>
      <c r="D11" s="356" t="s">
        <v>82</v>
      </c>
      <c r="E11" s="314" t="s">
        <v>88</v>
      </c>
      <c r="F11" s="356">
        <v>87373</v>
      </c>
      <c r="G11" s="330" t="s">
        <v>3037</v>
      </c>
      <c r="H11" s="314" t="s">
        <v>90</v>
      </c>
      <c r="I11" s="356">
        <v>1.38E-2</v>
      </c>
      <c r="J11" s="314">
        <f>445.97*1.3024</f>
        <v>580.83132799999998</v>
      </c>
      <c r="K11" s="592">
        <f t="shared" ref="K11:K14" si="1">ROUND(J11*I11,2)</f>
        <v>8.02</v>
      </c>
      <c r="L11" s="32"/>
      <c r="M11" s="647"/>
    </row>
    <row r="12" spans="3:13">
      <c r="C12" s="308" t="str">
        <f>CONCATENATE(C10,".2")</f>
        <v>2.2</v>
      </c>
      <c r="D12" s="358" t="s">
        <v>82</v>
      </c>
      <c r="E12" s="49" t="s">
        <v>88</v>
      </c>
      <c r="F12" s="358">
        <v>88309</v>
      </c>
      <c r="G12" s="306" t="s">
        <v>94</v>
      </c>
      <c r="H12" s="49" t="s">
        <v>87</v>
      </c>
      <c r="I12" s="358">
        <v>1.1399999999999999</v>
      </c>
      <c r="J12" s="49">
        <f>16.35*1.3024</f>
        <v>21.294239999999999</v>
      </c>
      <c r="K12" s="593">
        <f>ROUND(J12*I12,2)</f>
        <v>24.28</v>
      </c>
      <c r="L12" s="32"/>
      <c r="M12" s="647"/>
    </row>
    <row r="13" spans="3:13">
      <c r="C13" s="315" t="str">
        <f>CONCATENATE(C10,".3")</f>
        <v>2.3</v>
      </c>
      <c r="D13" s="356" t="s">
        <v>82</v>
      </c>
      <c r="E13" s="314" t="s">
        <v>88</v>
      </c>
      <c r="F13" s="356">
        <v>88316</v>
      </c>
      <c r="G13" s="330" t="s">
        <v>89</v>
      </c>
      <c r="H13" s="356" t="s">
        <v>87</v>
      </c>
      <c r="I13" s="356">
        <v>0.88</v>
      </c>
      <c r="J13" s="645">
        <f>12.92*1.3024</f>
        <v>17</v>
      </c>
      <c r="K13" s="592">
        <f t="shared" si="1"/>
        <v>14.96</v>
      </c>
      <c r="L13" s="32"/>
      <c r="M13" s="647"/>
    </row>
    <row r="14" spans="3:13" ht="34.5" thickBot="1">
      <c r="C14" s="651" t="str">
        <f>CONCATENATE(C10,".4")</f>
        <v>2.4</v>
      </c>
      <c r="D14" s="652" t="s">
        <v>82</v>
      </c>
      <c r="E14" s="333" t="s">
        <v>91</v>
      </c>
      <c r="F14" s="652">
        <v>7271</v>
      </c>
      <c r="G14" s="332" t="s">
        <v>6964</v>
      </c>
      <c r="H14" s="333" t="s">
        <v>1251</v>
      </c>
      <c r="I14" s="652">
        <v>54</v>
      </c>
      <c r="J14" s="333">
        <f>0.46*1.3024</f>
        <v>0.59910399999999997</v>
      </c>
      <c r="K14" s="653">
        <f t="shared" si="1"/>
        <v>32.35</v>
      </c>
      <c r="L14" s="32"/>
      <c r="M14" s="32"/>
    </row>
    <row r="15" spans="3:13" ht="52.5" customHeight="1">
      <c r="C15" s="358">
        <v>3</v>
      </c>
      <c r="D15" s="758" t="s">
        <v>7184</v>
      </c>
      <c r="E15" s="758"/>
      <c r="F15" s="758"/>
      <c r="G15" s="758"/>
      <c r="H15" s="759" t="s">
        <v>90</v>
      </c>
      <c r="I15" s="759"/>
      <c r="J15" s="760">
        <f>1.3024*163.5</f>
        <v>212.94</v>
      </c>
      <c r="K15" s="761"/>
      <c r="L15" s="32">
        <v>380.64</v>
      </c>
      <c r="M15" s="647">
        <f>J15*L15</f>
        <v>81053.48</v>
      </c>
    </row>
    <row r="16" spans="3:13" ht="15.75" thickBot="1">
      <c r="C16" s="652"/>
      <c r="D16" s="652"/>
      <c r="E16" s="333"/>
      <c r="F16" s="652"/>
      <c r="G16" s="332"/>
      <c r="H16" s="333"/>
      <c r="I16" s="652"/>
      <c r="J16" s="333"/>
      <c r="K16" s="654"/>
      <c r="L16" s="32"/>
      <c r="M16" s="32"/>
    </row>
    <row r="17" spans="12:13">
      <c r="L17" s="648" t="s">
        <v>7182</v>
      </c>
      <c r="M17" s="649">
        <f>SUM(M6:M15)</f>
        <v>104990.41</v>
      </c>
    </row>
  </sheetData>
  <mergeCells count="10">
    <mergeCell ref="C4:K4"/>
    <mergeCell ref="D15:G15"/>
    <mergeCell ref="H15:I15"/>
    <mergeCell ref="J15:K15"/>
    <mergeCell ref="D6:G6"/>
    <mergeCell ref="H6:I6"/>
    <mergeCell ref="J6:K6"/>
    <mergeCell ref="D10:G10"/>
    <mergeCell ref="H10:I10"/>
    <mergeCell ref="J10:K10"/>
  </mergeCells>
  <pageMargins left="0.511811024" right="0.511811024" top="0.78740157499999996" bottom="0.78740157499999996" header="0.31496062000000002" footer="0.31496062000000002"/>
  <pageSetup paperSize="9" scale="70"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7"/>
  <dimension ref="A1:AB249"/>
  <sheetViews>
    <sheetView showGridLines="0" tabSelected="1" view="pageBreakPreview" zoomScale="85" zoomScaleNormal="100" zoomScaleSheetLayoutView="85" zoomScalePageLayoutView="85" workbookViewId="0">
      <selection sqref="A1:XFD1048576"/>
    </sheetView>
  </sheetViews>
  <sheetFormatPr defaultColWidth="9.140625" defaultRowHeight="15"/>
  <cols>
    <col min="1" max="2" width="9.140625" style="32"/>
    <col min="3" max="3" width="9.140625" style="34"/>
    <col min="4" max="4" width="9.42578125" style="84" bestFit="1" customWidth="1"/>
    <col min="5" max="5" width="9.140625" style="34" bestFit="1" customWidth="1"/>
    <col min="6" max="6" width="8.28515625" style="34" bestFit="1" customWidth="1"/>
    <col min="7" max="7" width="67.28515625" style="32" customWidth="1"/>
    <col min="8" max="8" width="6.140625" style="34" customWidth="1"/>
    <col min="9" max="9" width="13" style="63" customWidth="1"/>
    <col min="10" max="10" width="11" style="63" bestFit="1" customWidth="1"/>
    <col min="11" max="11" width="13" style="63" bestFit="1" customWidth="1"/>
    <col min="12" max="12" width="14.42578125" style="35" customWidth="1"/>
    <col min="13" max="13" width="11.7109375" style="32" customWidth="1"/>
    <col min="14" max="14" width="10.7109375" style="32" customWidth="1"/>
    <col min="15" max="19" width="9.140625" style="32"/>
    <col min="20" max="20" width="35.85546875" style="32" bestFit="1" customWidth="1"/>
    <col min="21" max="16384" width="9.140625" style="32"/>
  </cols>
  <sheetData>
    <row r="1" spans="1:13" ht="15.75" thickBot="1"/>
    <row r="2" spans="1:13">
      <c r="D2" s="754" t="s">
        <v>43</v>
      </c>
      <c r="E2" s="755"/>
      <c r="F2" s="132"/>
      <c r="G2" s="86" t="str">
        <f>'M.Cálc.Quant.'!I2</f>
        <v>Esporte, Cidadania e Desenvolvimento</v>
      </c>
      <c r="H2" s="324"/>
      <c r="I2" s="87"/>
      <c r="J2" s="87"/>
      <c r="K2" s="88"/>
    </row>
    <row r="3" spans="1:13">
      <c r="D3" s="747" t="s">
        <v>1672</v>
      </c>
      <c r="E3" s="748"/>
      <c r="G3" s="30" t="str">
        <f>'M.Cálc.Quant.'!I3</f>
        <v>Prefeitura Municipal de Coremas - PB</v>
      </c>
      <c r="H3" s="325"/>
      <c r="I3" s="89"/>
      <c r="J3" s="89"/>
      <c r="K3" s="90"/>
    </row>
    <row r="4" spans="1:13">
      <c r="D4" s="747" t="s">
        <v>44</v>
      </c>
      <c r="E4" s="748"/>
      <c r="G4" s="30" t="str">
        <f>'M.Cálc.Quant.'!I4</f>
        <v>Município de Coremas- PB</v>
      </c>
      <c r="H4" s="325"/>
      <c r="I4" s="89"/>
      <c r="J4" s="89"/>
      <c r="K4" s="90"/>
    </row>
    <row r="5" spans="1:13">
      <c r="D5" s="747" t="s">
        <v>45</v>
      </c>
      <c r="E5" s="748"/>
      <c r="G5" s="31" t="str">
        <f>'M.Cálc.Quant.'!I5</f>
        <v>RECURSOS GOVERNO DO ESTADO</v>
      </c>
      <c r="H5" s="64"/>
      <c r="I5" s="31"/>
      <c r="J5" s="31"/>
      <c r="K5" s="91"/>
    </row>
    <row r="6" spans="1:13">
      <c r="D6" s="747" t="s">
        <v>2</v>
      </c>
      <c r="E6" s="748"/>
      <c r="G6" s="31" t="str">
        <f>'M.Cálc.Quant.'!I6</f>
        <v>CONSTRUÇÃO DE QUADRA POLIESPORTIVA COM VESTIÁRIOS E BANHEIROS, NO MUNICÍPIO DE COREMAS/PB</v>
      </c>
      <c r="H6" s="64"/>
      <c r="I6" s="31"/>
      <c r="J6" s="63" t="s">
        <v>40</v>
      </c>
      <c r="K6" s="574">
        <f>Encargos!C79</f>
        <v>85.69</v>
      </c>
    </row>
    <row r="7" spans="1:13">
      <c r="D7" s="747" t="s">
        <v>49</v>
      </c>
      <c r="E7" s="748"/>
      <c r="G7" s="31" t="str">
        <f>'M.Cálc.Quant.'!I7</f>
        <v>SINAPI PB - 06/2025</v>
      </c>
      <c r="H7" s="64"/>
      <c r="I7" s="31"/>
      <c r="J7" s="63" t="s">
        <v>3</v>
      </c>
      <c r="K7" s="92">
        <f>BDI!$C$31</f>
        <v>0.25219999999999998</v>
      </c>
    </row>
    <row r="8" spans="1:13">
      <c r="D8" s="133"/>
      <c r="F8" s="31"/>
      <c r="H8" s="64"/>
      <c r="I8" s="31"/>
      <c r="J8" s="63" t="s">
        <v>4074</v>
      </c>
      <c r="K8" s="92">
        <f>'BDI-Fornecimento'!C31</f>
        <v>0.16750000000000001</v>
      </c>
    </row>
    <row r="9" spans="1:13">
      <c r="D9" s="766" t="s">
        <v>97</v>
      </c>
      <c r="E9" s="767"/>
      <c r="F9" s="767"/>
      <c r="G9" s="767"/>
      <c r="H9" s="767"/>
      <c r="I9" s="767"/>
      <c r="J9" s="767"/>
      <c r="K9" s="768"/>
    </row>
    <row r="10" spans="1:13">
      <c r="D10" s="134"/>
      <c r="E10" s="518"/>
      <c r="F10" s="64"/>
      <c r="G10" s="518"/>
      <c r="H10" s="518"/>
      <c r="I10" s="518"/>
      <c r="J10" s="518"/>
      <c r="K10" s="93"/>
    </row>
    <row r="11" spans="1:13">
      <c r="C11" s="765" t="s">
        <v>1693</v>
      </c>
      <c r="D11" s="769" t="s">
        <v>4</v>
      </c>
      <c r="E11" s="771" t="s">
        <v>5</v>
      </c>
      <c r="F11" s="771" t="s">
        <v>6</v>
      </c>
      <c r="G11" s="771" t="s">
        <v>7</v>
      </c>
      <c r="H11" s="771" t="s">
        <v>47</v>
      </c>
      <c r="I11" s="775" t="s">
        <v>8</v>
      </c>
      <c r="J11" s="773" t="s">
        <v>9</v>
      </c>
      <c r="K11" s="774"/>
    </row>
    <row r="12" spans="1:13">
      <c r="C12" s="765"/>
      <c r="D12" s="770"/>
      <c r="E12" s="772"/>
      <c r="F12" s="772"/>
      <c r="G12" s="772"/>
      <c r="H12" s="772"/>
      <c r="I12" s="776"/>
      <c r="J12" s="65" t="s">
        <v>10</v>
      </c>
      <c r="K12" s="94" t="s">
        <v>11</v>
      </c>
    </row>
    <row r="13" spans="1:13">
      <c r="C13" s="85"/>
      <c r="D13" s="569"/>
      <c r="E13" s="570"/>
      <c r="F13" s="570" t="s">
        <v>7175</v>
      </c>
      <c r="G13" s="571" t="s">
        <v>4597</v>
      </c>
      <c r="H13" s="570"/>
      <c r="I13" s="572"/>
      <c r="J13" s="573"/>
      <c r="K13" s="575">
        <f>K14+K156</f>
        <v>845804.73</v>
      </c>
    </row>
    <row r="14" spans="1:13">
      <c r="C14" s="85"/>
      <c r="D14" s="500"/>
      <c r="E14" s="501"/>
      <c r="F14" s="501" t="s">
        <v>12</v>
      </c>
      <c r="G14" s="502" t="s">
        <v>4596</v>
      </c>
      <c r="H14" s="501"/>
      <c r="I14" s="503"/>
      <c r="J14" s="504"/>
      <c r="K14" s="505">
        <f>K15+K18+K22+K38+K62+K68+K72+K79+K82+K90+K100+K106+K114+K117+K123+K127+K133+K152+K138</f>
        <v>716912.86</v>
      </c>
      <c r="L14" s="63"/>
    </row>
    <row r="15" spans="1:13">
      <c r="C15" s="34">
        <v>1</v>
      </c>
      <c r="D15" s="491"/>
      <c r="E15" s="493"/>
      <c r="F15" s="493" t="s">
        <v>14</v>
      </c>
      <c r="G15" s="514" t="str">
        <f>VLOOKUP(F15,'M.Cálc.Quant.'!G:T,2,FALSE)</f>
        <v>SERVIÇOS PRELIMINARES</v>
      </c>
      <c r="H15" s="493"/>
      <c r="I15" s="492"/>
      <c r="J15" s="492"/>
      <c r="K15" s="494">
        <f>SUM(K16:K17)</f>
        <v>12614.55</v>
      </c>
      <c r="L15" s="63"/>
    </row>
    <row r="16" spans="1:13" ht="30">
      <c r="A16" s="32" t="str">
        <f>VLOOKUP(F16,'M.Cálc.Quant.'!B:T,4,FALSE)</f>
        <v>COMPOSIÇÃO</v>
      </c>
      <c r="C16" s="34" t="s">
        <v>14</v>
      </c>
      <c r="D16" s="319" t="str">
        <f>VLOOKUP(F16,'M.Cálc.Quant.'!B:T,2,FALSE)</f>
        <v>COMPOSIÇÃO</v>
      </c>
      <c r="E16" s="320">
        <f>VLOOKUP(F16,'M.Cálc.Quant.'!B:T,3,FALSE)</f>
        <v>1</v>
      </c>
      <c r="F16" s="320" t="s">
        <v>3939</v>
      </c>
      <c r="G16" s="515" t="str">
        <f>VLOOKUP(F16,'M.Cálc.Quant.'!G:T,2,FALSE)</f>
        <v>PLACA DE OBRA EM CHAPA DE ACO GALVANIZADO [ADAPTADO SINAPI 74209/01]</v>
      </c>
      <c r="H16" s="321" t="str">
        <f>VLOOKUP(F16,'M.Cálc.Quant.'!G:T,14,FALSE)</f>
        <v>M2</v>
      </c>
      <c r="I16" s="322">
        <f>VLOOKUP(F16,'M.Cálc.Quant.'!G:T,13,FALSE)</f>
        <v>8</v>
      </c>
      <c r="J16" s="322">
        <f>(1+$K$7)*IF(D16="GIDUR JP",VLOOKUP(E16,GIDUR!A:D,4,FALSE),IF(D16="DER PB",VLOOKUP(E16,DER!A:D,4,FALSE)/(1+DER!$E$2),IF(D16="COMPOSIÇÃO",VLOOKUP(E16,Composição!B:J,8,FALSE),IF(A16="COMPOSIÇÃO",VLOOKUP(E16,'Sinapi_Comp-06.2023'!G:K,5,FALSE),VLOOKUP(E16,'Sinapi_Insum-06.2023'!A:E,5,FALSE)))))</f>
        <v>623.51</v>
      </c>
      <c r="K16" s="323">
        <f>IFERROR(ROUND(I16*J16,2),0)</f>
        <v>4988.08</v>
      </c>
      <c r="L16" s="83"/>
      <c r="M16" s="484">
        <f>ROUND(I16*J16,2)</f>
        <v>4988.08</v>
      </c>
    </row>
    <row r="17" spans="1:28" ht="45">
      <c r="A17" s="32" t="str">
        <f>VLOOKUP(F17,'M.Cálc.Quant.'!B:T,4,FALSE)</f>
        <v>COMPOSIÇÃO</v>
      </c>
      <c r="C17" s="34" t="s">
        <v>14</v>
      </c>
      <c r="D17" s="319" t="str">
        <f>VLOOKUP(F17,'M.Cálc.Quant.'!B:T,2,FALSE)</f>
        <v>SINAPI</v>
      </c>
      <c r="E17" s="320">
        <f>VLOOKUP(F17,'M.Cálc.Quant.'!B:T,3,FALSE)</f>
        <v>99059</v>
      </c>
      <c r="F17" s="320" t="s">
        <v>3940</v>
      </c>
      <c r="G17" s="515" t="str">
        <f>VLOOKUP(F17,'M.Cálc.Quant.'!G:T,2,FALSE)</f>
        <v>LOCAÇÃO CONVENCIONAL DE OBRA, UTILIZANDO GABARITO DE TÁBUAS CORRIDAS PONTALETADAS A CADA 2,00M - 2 UTILIZAÇÕES. AF_03/2024</v>
      </c>
      <c r="H17" s="321" t="str">
        <f>VLOOKUP(F17,'M.Cálc.Quant.'!G:T,14,FALSE)</f>
        <v>M</v>
      </c>
      <c r="I17" s="322">
        <f>VLOOKUP(F17,'M.Cálc.Quant.'!G:T,13,FALSE)</f>
        <v>106.5</v>
      </c>
      <c r="J17" s="322">
        <f>(1+$K$7)*IF(D17="GIDUR JP",VLOOKUP(E17,GIDUR!A:D,4,FALSE),IF(D17="DER PB",VLOOKUP(E17,DER!A:D,4,FALSE)/(1+DER!$E$2),IF(D17="COMPOSIÇÃO",VLOOKUP(E17,Composição!B:J,8,FALSE),IF(A17="COMPOSIÇÃO",VLOOKUP(E17,'Sinapi_Comp-06.2023'!G:K,5,FALSE),VLOOKUP(E17,'Sinapi_Insum-06.2023'!A:E,5,FALSE)))))</f>
        <v>71.61</v>
      </c>
      <c r="K17" s="323">
        <f>IFERROR(ROUND(I17*J17,2),0)</f>
        <v>7626.47</v>
      </c>
      <c r="L17" s="499">
        <f>(24+37)*2</f>
        <v>122</v>
      </c>
      <c r="M17" s="484">
        <f t="shared" ref="M17:M82" si="0">ROUND(I17*J17,2)</f>
        <v>7626.47</v>
      </c>
    </row>
    <row r="18" spans="1:28">
      <c r="C18" s="34">
        <v>2</v>
      </c>
      <c r="D18" s="491"/>
      <c r="E18" s="493"/>
      <c r="F18" s="493" t="s">
        <v>1690</v>
      </c>
      <c r="G18" s="514" t="str">
        <f>VLOOKUP(F18,'M.Cálc.Quant.'!G:T,2,FALSE)</f>
        <v>MOVIMENTO DE TERRA</v>
      </c>
      <c r="H18" s="493"/>
      <c r="I18" s="492"/>
      <c r="J18" s="492"/>
      <c r="K18" s="494">
        <f>K19</f>
        <v>5269.52</v>
      </c>
      <c r="L18" s="83"/>
      <c r="M18" s="484">
        <f t="shared" si="0"/>
        <v>0</v>
      </c>
      <c r="N18" s="32" t="s">
        <v>1843</v>
      </c>
    </row>
    <row r="19" spans="1:28">
      <c r="A19" s="32">
        <f>VLOOKUP(F19,'M.Cálc.Quant.'!B:E,4,FALSE)</f>
        <v>0</v>
      </c>
      <c r="C19" s="34" t="s">
        <v>17</v>
      </c>
      <c r="D19" s="135"/>
      <c r="E19" s="66"/>
      <c r="F19" s="66" t="str">
        <f>'M.Cálc.Quant.'!G20</f>
        <v>1.2</v>
      </c>
      <c r="G19" s="516" t="str">
        <f>VLOOKUP(F19,'M.Cálc.Quant.'!G:T,2,FALSE)</f>
        <v>MOVIMENTO DE TERRA</v>
      </c>
      <c r="H19" s="66"/>
      <c r="I19" s="67"/>
      <c r="J19" s="67"/>
      <c r="K19" s="95">
        <f>SUM(K20:K21)</f>
        <v>5269.52</v>
      </c>
      <c r="L19" s="83"/>
      <c r="M19" s="484">
        <f t="shared" si="0"/>
        <v>0</v>
      </c>
    </row>
    <row r="20" spans="1:28" ht="30">
      <c r="A20" s="32" t="str">
        <f>VLOOKUP(F20,'M.Cálc.Quant.'!B:T,4,FALSE)</f>
        <v>COMPOSIÇÃO</v>
      </c>
      <c r="C20" s="34" t="s">
        <v>83</v>
      </c>
      <c r="D20" s="319" t="str">
        <f>VLOOKUP(F20,'M.Cálc.Quant.'!B:T,2,FALSE)</f>
        <v>COMPOSIÇÃO</v>
      </c>
      <c r="E20" s="320">
        <f>VLOOKUP(F20,'M.Cálc.Quant.'!B:T,3,FALSE)</f>
        <v>8</v>
      </c>
      <c r="F20" s="320" t="str">
        <f>'M.Cálc.Quant.'!$G$21</f>
        <v>1.2.1</v>
      </c>
      <c r="G20" s="515" t="str">
        <f>VLOOKUP(F20,'M.Cálc.Quant.'!G:T,2,FALSE)</f>
        <v>ESCAVACAO MANUAL EM SOLO-PROF. ATE 1,50 M [ADAPTADO SINAPI 79561/001]</v>
      </c>
      <c r="H20" s="321" t="str">
        <f>VLOOKUP(F20,'M.Cálc.Quant.'!G:T,14,FALSE)</f>
        <v>M3</v>
      </c>
      <c r="I20" s="322">
        <f>VLOOKUP(F20,'M.Cálc.Quant.'!G:T,13,FALSE)</f>
        <v>74.739999999999995</v>
      </c>
      <c r="J20" s="322">
        <f>(1+$K$7)*IF(D20="GIDUR JP",VLOOKUP(E20,GIDUR!A:D,4,FALSE),IF(D20="DER PB",VLOOKUP(E20,DER!A:D,4,FALSE)/(1+DER!$E$2),IF(D20="COMPOSIÇÃO",VLOOKUP(E20,Composição!B:J,8,FALSE),IF(A20="COMPOSIÇÃO",VLOOKUP(E20,'Sinapi_Comp-06.2023'!G:K,5,FALSE),VLOOKUP(E20,'Sinapi_Insum-06.2023'!A:E,5,FALSE)))))</f>
        <v>46.76</v>
      </c>
      <c r="K20" s="323">
        <f t="shared" ref="K20:K21" si="1">IFERROR(ROUND(I20*J20,2),0)</f>
        <v>3494.84</v>
      </c>
      <c r="L20" s="499">
        <f>27*44*0.8</f>
        <v>950.4</v>
      </c>
      <c r="M20" s="484">
        <f t="shared" si="0"/>
        <v>3494.84</v>
      </c>
    </row>
    <row r="21" spans="1:28" ht="30">
      <c r="A21" s="32" t="str">
        <f>VLOOKUP(F21,'M.Cálc.Quant.'!B:T,4,FALSE)</f>
        <v>COMPOSIÇÃO</v>
      </c>
      <c r="C21" s="34" t="s">
        <v>1772</v>
      </c>
      <c r="D21" s="319" t="str">
        <f>VLOOKUP(F21,'M.Cálc.Quant.'!B:T,2,FALSE)</f>
        <v>SINAPI</v>
      </c>
      <c r="E21" s="320">
        <f>VLOOKUP(F21,'M.Cálc.Quant.'!B:T,3,FALSE)</f>
        <v>93382</v>
      </c>
      <c r="F21" s="320" t="str">
        <f>'M.Cálc.Quant.'!$G$33</f>
        <v>1.2.2</v>
      </c>
      <c r="G21" s="515" t="str">
        <f>VLOOKUP(F21,'M.Cálc.Quant.'!G:T,2,FALSE)</f>
        <v>REATERRO MANUAL DE VALAS, COM COMPACTADOR DE SOLOS DE PERCUSSÃO. AF_08/2023</v>
      </c>
      <c r="H21" s="321" t="str">
        <f>VLOOKUP(F21,'M.Cálc.Quant.'!G:T,14,FALSE)</f>
        <v>M3</v>
      </c>
      <c r="I21" s="322">
        <f>VLOOKUP(F21,'M.Cálc.Quant.'!G:T,13,FALSE)</f>
        <v>63.7</v>
      </c>
      <c r="J21" s="322">
        <f>(1+$K$7)*IF(D21="GIDUR JP",VLOOKUP(E21,GIDUR!A:D,4,FALSE),IF(D21="DER PB",VLOOKUP(E21,DER!A:D,4,FALSE)/(1+DER!$E$2),IF(D21="COMPOSIÇÃO",VLOOKUP(E21,Composição!B:J,8,FALSE),IF(A21="COMPOSIÇÃO",VLOOKUP(E21,'Sinapi_Comp-06.2023'!G:K,5,FALSE),VLOOKUP(E21,'Sinapi_Insum-06.2023'!A:E,5,FALSE)))))</f>
        <v>27.86</v>
      </c>
      <c r="K21" s="323">
        <f t="shared" si="1"/>
        <v>1774.68</v>
      </c>
      <c r="L21" s="499">
        <f>27*44</f>
        <v>1188</v>
      </c>
      <c r="M21" s="484">
        <f t="shared" si="0"/>
        <v>1774.68</v>
      </c>
    </row>
    <row r="22" spans="1:28" ht="18" customHeight="1">
      <c r="C22" s="34">
        <v>3</v>
      </c>
      <c r="D22" s="491"/>
      <c r="E22" s="493"/>
      <c r="F22" s="493" t="s">
        <v>3941</v>
      </c>
      <c r="G22" s="514" t="str">
        <f>VLOOKUP(F22,'M.Cálc.Quant.'!G:T,2,FALSE)</f>
        <v>INFRA-ESTRUTURA: FUNDAÇÕES (TODA A QUADRA)</v>
      </c>
      <c r="H22" s="493"/>
      <c r="I22" s="492"/>
      <c r="J22" s="492"/>
      <c r="K22" s="494">
        <f>K23</f>
        <v>70701.3</v>
      </c>
      <c r="L22" s="83"/>
      <c r="M22" s="484">
        <f t="shared" si="0"/>
        <v>0</v>
      </c>
      <c r="S22" s="315" t="e">
        <f>CONCATENATE(#REF!,".1")</f>
        <v>#REF!</v>
      </c>
      <c r="T22" s="356" t="s">
        <v>82</v>
      </c>
      <c r="U22" s="314" t="s">
        <v>91</v>
      </c>
      <c r="V22" s="356">
        <v>6079</v>
      </c>
      <c r="W22" s="330" t="e">
        <v>#N/A</v>
      </c>
      <c r="X22" s="314" t="e">
        <v>#N/A</v>
      </c>
      <c r="Y22" s="356">
        <v>1.1000000000000001</v>
      </c>
      <c r="Z22" s="314">
        <f>9.43*1.3024</f>
        <v>12.281632</v>
      </c>
      <c r="AA22" s="592">
        <f t="shared" ref="AA22:AA23" si="2">ROUND(Z22*Y22,2)</f>
        <v>13.51</v>
      </c>
      <c r="AB22" s="354"/>
    </row>
    <row r="23" spans="1:28" ht="20.25" customHeight="1">
      <c r="C23" s="34" t="s">
        <v>17</v>
      </c>
      <c r="D23" s="135"/>
      <c r="E23" s="66"/>
      <c r="F23" s="66" t="s">
        <v>3942</v>
      </c>
      <c r="G23" s="517" t="str">
        <f>VLOOKUP(F23,'M.Cálc.Quant.'!G:T,2,FALSE)</f>
        <v>SAPATAS ISOLADAS/ARRANQUE DOS PILARES</v>
      </c>
      <c r="H23" s="66"/>
      <c r="I23" s="67"/>
      <c r="J23" s="67"/>
      <c r="K23" s="95">
        <f>SUM(K24:K37)</f>
        <v>70701.3</v>
      </c>
      <c r="L23" s="83"/>
      <c r="M23" s="484">
        <f t="shared" si="0"/>
        <v>0</v>
      </c>
      <c r="S23" s="308" t="e">
        <f>CONCATENATE(#REF!,".2")</f>
        <v>#REF!</v>
      </c>
      <c r="T23" s="358" t="s">
        <v>82</v>
      </c>
      <c r="U23" s="49" t="s">
        <v>88</v>
      </c>
      <c r="V23" s="358">
        <v>88316</v>
      </c>
      <c r="W23" s="306" t="e">
        <v>#N/A</v>
      </c>
      <c r="X23" s="49" t="e">
        <v>#N/A</v>
      </c>
      <c r="Y23" s="358">
        <v>3</v>
      </c>
      <c r="Z23" s="49">
        <f>12.92*1.3024</f>
        <v>16.827007999999999</v>
      </c>
      <c r="AA23" s="593">
        <f t="shared" si="2"/>
        <v>50.48</v>
      </c>
      <c r="AB23" s="355"/>
    </row>
    <row r="24" spans="1:28" ht="30">
      <c r="A24" s="32" t="str">
        <f>VLOOKUP(F24,'M.Cálc.Quant.'!B:T,4,FALSE)</f>
        <v>COMPOSIÇÃO</v>
      </c>
      <c r="C24" s="34" t="s">
        <v>18</v>
      </c>
      <c r="D24" s="319" t="str">
        <f>VLOOKUP(F24,'M.Cálc.Quant.'!B:T,2,FALSE)</f>
        <v>SINAPI</v>
      </c>
      <c r="E24" s="320">
        <f>VLOOKUP(F24,'M.Cálc.Quant.'!B:T,3,FALSE)</f>
        <v>101616</v>
      </c>
      <c r="F24" s="320" t="s">
        <v>3943</v>
      </c>
      <c r="G24" s="515" t="str">
        <f>VLOOKUP(F24,'M.Cálc.Quant.'!G:T,2,FALSE)</f>
        <v>PREPARO DE FUNDO DE VALA COM LARGURA MENOR QUE 1,5 M (ACERTO DO SOLO NATURAL). AF_08/2020</v>
      </c>
      <c r="H24" s="321" t="str">
        <f>VLOOKUP(F24,'M.Cálc.Quant.'!G:T,14,FALSE)</f>
        <v>M2</v>
      </c>
      <c r="I24" s="322">
        <f>VLOOKUP(F24,'M.Cálc.Quant.'!G:T,13,FALSE)</f>
        <v>64.239999999999995</v>
      </c>
      <c r="J24" s="322">
        <f>(1+$K$7)*IF(D24="GIDUR JP",VLOOKUP(E24,GIDUR!A:D,4,FALSE),IF(D24="DER PB",VLOOKUP(E24,DER!A:D,4,FALSE)/(1+DER!$E$2),IF(D24="COMPOSIÇÃO",VLOOKUP(E24,Composição!B:J,8,FALSE),IF(A24="COMPOSIÇÃO",VLOOKUP(E24,'Sinapi_Comp-06.2023'!G:K,5,FALSE),VLOOKUP(E24,'Sinapi_Insum-06.2023'!A:E,5,FALSE)))))</f>
        <v>6.74</v>
      </c>
      <c r="K24" s="323">
        <f t="shared" ref="K24:K35" si="3">IFERROR(ROUND(I24*J24,2),0)</f>
        <v>432.98</v>
      </c>
      <c r="L24" s="83"/>
      <c r="M24" s="484">
        <f t="shared" si="0"/>
        <v>432.98</v>
      </c>
    </row>
    <row r="25" spans="1:28" ht="64.5" customHeight="1">
      <c r="A25" s="32" t="str">
        <f>VLOOKUP(F25,'M.Cálc.Quant.'!B:T,4,FALSE)</f>
        <v>COMPOSIÇÃO</v>
      </c>
      <c r="C25" s="34" t="s">
        <v>78</v>
      </c>
      <c r="D25" s="319" t="str">
        <f>VLOOKUP(F25,'M.Cálc.Quant.'!B:T,2,FALSE)</f>
        <v>COMPOSIÇÃO</v>
      </c>
      <c r="E25" s="320">
        <f>VLOOKUP(F25,'M.Cálc.Quant.'!B:T,3,FALSE)</f>
        <v>10</v>
      </c>
      <c r="F25" s="320" t="s">
        <v>3944</v>
      </c>
      <c r="G25" s="515" t="str">
        <f>VLOOKUP(F25,'M.Cálc.Quant.'!G:T,2,FALSE)</f>
        <v>ALVENARIA EM TIJOLO CERAMICO FURADO 9X19X19CM, 1 VEZ (ESPESSURA 19 CM), ASSENTADO EM ARGAMASSA TRACO 1:4 (CIMENTO E AREIA MEDIA NAO PENEIRADA), PREPARO MANUAL, JUNTA1 CM [ADAPTADO SINAPI 73935/002]</v>
      </c>
      <c r="H25" s="321" t="str">
        <f>VLOOKUP(F25,'M.Cálc.Quant.'!G:T,14,FALSE)</f>
        <v>M2</v>
      </c>
      <c r="I25" s="322">
        <f>VLOOKUP(F25,'M.Cálc.Quant.'!G:T,13,FALSE)</f>
        <v>50.04</v>
      </c>
      <c r="J25" s="322">
        <f>(1+$K$7)*IF(D25="GIDUR JP",VLOOKUP(E25,GIDUR!A:D,4,FALSE),IF(D25="DER PB",VLOOKUP(E25,DER!A:D,4,FALSE)/(1+DER!$E$2),IF(D25="COMPOSIÇÃO",VLOOKUP(E25,Composição!B:J,8,FALSE),IF(A25="COMPOSIÇÃO",VLOOKUP(E25,'Sinapi_Comp-06.2023'!G:K,5,FALSE),VLOOKUP(E25,'Sinapi_Insum-06.2023'!A:E,5,FALSE)))))</f>
        <v>122.67</v>
      </c>
      <c r="K25" s="323">
        <f t="shared" si="3"/>
        <v>6138.41</v>
      </c>
      <c r="L25" s="83"/>
      <c r="M25" s="484">
        <f t="shared" si="0"/>
        <v>6138.41</v>
      </c>
      <c r="S25" s="644">
        <v>6</v>
      </c>
      <c r="T25" s="712" t="s">
        <v>7177</v>
      </c>
      <c r="U25" s="712"/>
      <c r="V25" s="712"/>
      <c r="W25" s="712"/>
      <c r="X25" s="762" t="s">
        <v>93</v>
      </c>
      <c r="Y25" s="762"/>
      <c r="Z25" s="763">
        <f>SUM(AA26:AA29)</f>
        <v>79.61</v>
      </c>
      <c r="AA25" s="764"/>
      <c r="AB25" s="32">
        <f>Z25*253.76</f>
        <v>20201.833600000002</v>
      </c>
    </row>
    <row r="26" spans="1:28" ht="51" customHeight="1">
      <c r="A26" s="32" t="str">
        <f>VLOOKUP(F26,'M.Cálc.Quant.'!B:T,4,FALSE)</f>
        <v>COMPOSIÇÃO</v>
      </c>
      <c r="C26" s="34" t="s">
        <v>1</v>
      </c>
      <c r="D26" s="319" t="str">
        <f>VLOOKUP(F26,'M.Cálc.Quant.'!B:T,2,FALSE)</f>
        <v>SINAPI</v>
      </c>
      <c r="E26" s="320">
        <f>VLOOKUP(F26,'M.Cálc.Quant.'!B:T,3,FALSE)</f>
        <v>96620</v>
      </c>
      <c r="F26" s="320" t="s">
        <v>3945</v>
      </c>
      <c r="G26" s="515" t="str">
        <f>VLOOKUP(F26,'M.Cálc.Quant.'!G:T,2,FALSE)</f>
        <v>LASTRO DE CONCRETO MAGRO, APLICADO EM PISOS, LAJES SOBRE SOLO OU RADIERS. AF_01/2024</v>
      </c>
      <c r="H26" s="321" t="str">
        <f>VLOOKUP(F26,'M.Cálc.Quant.'!G:T,14,FALSE)</f>
        <v>M3</v>
      </c>
      <c r="I26" s="322">
        <f>VLOOKUP(F26,'M.Cálc.Quant.'!G:T,13,FALSE)</f>
        <v>3.22</v>
      </c>
      <c r="J26" s="322">
        <f>(1+$K$7)*IF(D26="GIDUR JP",VLOOKUP(E26,GIDUR!A:D,4,FALSE),IF(D26="DER PB",VLOOKUP(E26,DER!A:D,4,FALSE)/(1+DER!$E$2),IF(D26="COMPOSIÇÃO",VLOOKUP(E26,Composição!B:J,8,FALSE),IF(A26="COMPOSIÇÃO",VLOOKUP(E26,'Sinapi_Comp-06.2023'!G:K,5,FALSE),VLOOKUP(E26,'Sinapi_Insum-06.2023'!A:E,5,FALSE)))))</f>
        <v>860.29</v>
      </c>
      <c r="K26" s="323">
        <f t="shared" si="3"/>
        <v>2770.13</v>
      </c>
      <c r="L26" s="83"/>
      <c r="M26" s="484">
        <f t="shared" si="0"/>
        <v>2770.13</v>
      </c>
      <c r="S26" s="315" t="str">
        <f>CONCATENATE(S25,".1")</f>
        <v>6.1</v>
      </c>
      <c r="T26" s="356" t="s">
        <v>82</v>
      </c>
      <c r="U26" s="314" t="s">
        <v>88</v>
      </c>
      <c r="V26" s="356">
        <v>87373</v>
      </c>
      <c r="W26" s="330" t="e">
        <v>#N/A</v>
      </c>
      <c r="X26" s="314" t="e">
        <v>#N/A</v>
      </c>
      <c r="Y26" s="356">
        <v>1.38E-2</v>
      </c>
      <c r="Z26" s="314">
        <f>445.97*1.3024</f>
        <v>580.83132799999998</v>
      </c>
      <c r="AA26" s="592">
        <f t="shared" ref="AA26:AA29" si="4">ROUND(Z26*Y26,2)</f>
        <v>8.02</v>
      </c>
    </row>
    <row r="27" spans="1:28" ht="45">
      <c r="A27" s="32" t="str">
        <f>VLOOKUP(F27,'M.Cálc.Quant.'!B:T,4,FALSE)</f>
        <v>COMPOSIÇÃO</v>
      </c>
      <c r="C27" s="34" t="s">
        <v>1769</v>
      </c>
      <c r="D27" s="319" t="str">
        <f>VLOOKUP(F27,'M.Cálc.Quant.'!B:T,2,FALSE)</f>
        <v>SINAPI</v>
      </c>
      <c r="E27" s="320">
        <f>VLOOKUP(F27,'M.Cálc.Quant.'!B:T,3,FALSE)</f>
        <v>96535</v>
      </c>
      <c r="F27" s="320" t="s">
        <v>3946</v>
      </c>
      <c r="G27" s="515" t="str">
        <f>VLOOKUP(F27,'M.Cálc.Quant.'!G:T,2,FALSE)</f>
        <v>FABRICAÇÃO, MONTAGEM E DESMONTAGEM DE FÔRMA PARA SAPATA, EM MADEIRA SERRADA, E=25 MM, 4 UTILIZAÇÕES. AF_01/2024</v>
      </c>
      <c r="H27" s="321" t="str">
        <f>VLOOKUP(F27,'M.Cálc.Quant.'!G:T,14,FALSE)</f>
        <v>M2</v>
      </c>
      <c r="I27" s="322">
        <f>VLOOKUP(F27,'M.Cálc.Quant.'!G:T,13,FALSE)</f>
        <v>57.41</v>
      </c>
      <c r="J27" s="322">
        <f>(1+$K$7)*IF(D27="GIDUR JP",VLOOKUP(E27,GIDUR!A:D,4,FALSE),IF(D27="DER PB",VLOOKUP(E27,DER!A:D,4,FALSE)/(1+DER!$E$2),IF(D27="COMPOSIÇÃO",VLOOKUP(E27,Composição!B:J,8,FALSE),IF(A27="COMPOSIÇÃO",VLOOKUP(E27,'Sinapi_Comp-06.2023'!G:K,5,FALSE),VLOOKUP(E27,'Sinapi_Insum-06.2023'!A:E,5,FALSE)))))</f>
        <v>155.66999999999999</v>
      </c>
      <c r="K27" s="323">
        <f t="shared" si="3"/>
        <v>8937.01</v>
      </c>
      <c r="L27" s="83"/>
      <c r="M27" s="484">
        <f t="shared" si="0"/>
        <v>8937.01</v>
      </c>
      <c r="S27" s="308" t="str">
        <f>CONCATENATE(S25,".2")</f>
        <v>6.2</v>
      </c>
      <c r="T27" s="358" t="s">
        <v>82</v>
      </c>
      <c r="U27" s="49" t="s">
        <v>88</v>
      </c>
      <c r="V27" s="358">
        <v>88309</v>
      </c>
      <c r="W27" s="306" t="e">
        <v>#N/A</v>
      </c>
      <c r="X27" s="49" t="e">
        <v>#N/A</v>
      </c>
      <c r="Y27" s="358">
        <v>1.1399999999999999</v>
      </c>
      <c r="Z27" s="49">
        <f>16.35*1.3024</f>
        <v>21.294239999999999</v>
      </c>
      <c r="AA27" s="593">
        <f>ROUND(Z27*Y27,2)</f>
        <v>24.28</v>
      </c>
    </row>
    <row r="28" spans="1:28" ht="45">
      <c r="A28" s="32" t="str">
        <f>VLOOKUP(F28,'M.Cálc.Quant.'!B:T,4,FALSE)</f>
        <v>COMPOSIÇÃO</v>
      </c>
      <c r="C28" s="34" t="s">
        <v>1778</v>
      </c>
      <c r="D28" s="319" t="str">
        <f>VLOOKUP(F28,'M.Cálc.Quant.'!B:T,2,FALSE)</f>
        <v>SINAPI</v>
      </c>
      <c r="E28" s="320">
        <f>VLOOKUP(F28,'M.Cálc.Quant.'!B:T,3,FALSE)</f>
        <v>96536</v>
      </c>
      <c r="F28" s="320" t="s">
        <v>3947</v>
      </c>
      <c r="G28" s="515" t="str">
        <f>VLOOKUP(F28,'M.Cálc.Quant.'!G:T,2,FALSE)</f>
        <v>FABRICAÇÃO, MONTAGEM E DESMONTAGEM DE FÔRMA PARA VIGA BALDRAME, EM MADEIRA SERRADA, E=25 MM, 4 UTILIZAÇÕES. AF_01/2024</v>
      </c>
      <c r="H28" s="321" t="str">
        <f>VLOOKUP(F28,'M.Cálc.Quant.'!G:T,14,FALSE)</f>
        <v>M2</v>
      </c>
      <c r="I28" s="322">
        <f>VLOOKUP(F28,'M.Cálc.Quant.'!G:T,13,FALSE)</f>
        <v>111.16</v>
      </c>
      <c r="J28" s="322">
        <f>(1+$K$7)*IF(D28="GIDUR JP",VLOOKUP(E28,GIDUR!A:D,4,FALSE),IF(D28="DER PB",VLOOKUP(E28,DER!A:D,4,FALSE)/(1+DER!$E$2),IF(D28="COMPOSIÇÃO",VLOOKUP(E28,Composição!B:J,8,FALSE),IF(A28="COMPOSIÇÃO",VLOOKUP(E28,'Sinapi_Comp-06.2023'!G:K,5,FALSE),VLOOKUP(E28,'Sinapi_Insum-06.2023'!A:E,5,FALSE)))))</f>
        <v>86.87</v>
      </c>
      <c r="K28" s="323">
        <f t="shared" si="3"/>
        <v>9656.4699999999993</v>
      </c>
      <c r="L28" s="83"/>
      <c r="M28" s="484">
        <f t="shared" si="0"/>
        <v>9656.4699999999993</v>
      </c>
      <c r="S28" s="315" t="str">
        <f>CONCATENATE(S25,".3")</f>
        <v>6.3</v>
      </c>
      <c r="T28" s="356" t="s">
        <v>82</v>
      </c>
      <c r="U28" s="314" t="s">
        <v>88</v>
      </c>
      <c r="V28" s="356">
        <v>88316</v>
      </c>
      <c r="W28" s="330" t="e">
        <v>#N/A</v>
      </c>
      <c r="X28" s="356" t="e">
        <v>#N/A</v>
      </c>
      <c r="Y28" s="356">
        <v>0.88</v>
      </c>
      <c r="Z28" s="645">
        <f>12.92*1.3024</f>
        <v>17</v>
      </c>
      <c r="AA28" s="592">
        <f t="shared" si="4"/>
        <v>14.96</v>
      </c>
    </row>
    <row r="29" spans="1:28" ht="30.75" customHeight="1">
      <c r="A29" s="32" t="str">
        <f>VLOOKUP(F29,'M.Cálc.Quant.'!B:T,4,FALSE)</f>
        <v>COMPOSIÇÃO</v>
      </c>
      <c r="C29" s="34" t="s">
        <v>1778</v>
      </c>
      <c r="D29" s="319" t="str">
        <f>VLOOKUP(F29,'M.Cálc.Quant.'!B:T,2,FALSE)</f>
        <v>SINAPI</v>
      </c>
      <c r="E29" s="320">
        <f>VLOOKUP(F29,'M.Cálc.Quant.'!B:T,3,FALSE)</f>
        <v>96544</v>
      </c>
      <c r="F29" s="320" t="s">
        <v>3948</v>
      </c>
      <c r="G29" s="515" t="str">
        <f>VLOOKUP(F29,'M.Cálc.Quant.'!G:T,2,FALSE)</f>
        <v>ARMAÇÃO DE BLOCO UTILIZANDO AÇO CA-50 DE 6,3 MM - MONTAGEM. AF_01/2024</v>
      </c>
      <c r="H29" s="321" t="str">
        <f>VLOOKUP(F29,'M.Cálc.Quant.'!G:T,14,FALSE)</f>
        <v>KG</v>
      </c>
      <c r="I29" s="322">
        <f>VLOOKUP(F29,'M.Cálc.Quant.'!G:T,13,FALSE)</f>
        <v>97.5</v>
      </c>
      <c r="J29" s="322">
        <f>(1+$K$7)*IF(D29="GIDUR JP",VLOOKUP(E29,GIDUR!A:D,4,FALSE),IF(D29="DER PB",VLOOKUP(E29,DER!A:D,4,FALSE)/(1+DER!$E$2),IF(D29="COMPOSIÇÃO",VLOOKUP(E29,Composição!B:J,8,FALSE),IF(A29="COMPOSIÇÃO",VLOOKUP(E29,'Sinapi_Comp-06.2023'!G:K,5,FALSE),VLOOKUP(E29,'Sinapi_Insum-06.2023'!A:E,5,FALSE)))))</f>
        <v>20.09</v>
      </c>
      <c r="K29" s="323">
        <f t="shared" si="3"/>
        <v>1958.78</v>
      </c>
      <c r="L29" s="83"/>
      <c r="M29" s="484">
        <f t="shared" si="0"/>
        <v>1958.78</v>
      </c>
      <c r="S29" s="308" t="str">
        <f>CONCATENATE(S25,".4")</f>
        <v>6.4</v>
      </c>
      <c r="T29" s="358" t="s">
        <v>82</v>
      </c>
      <c r="U29" s="49" t="s">
        <v>91</v>
      </c>
      <c r="V29" s="358">
        <v>7271</v>
      </c>
      <c r="W29" s="306" t="e">
        <v>#N/A</v>
      </c>
      <c r="X29" s="49" t="e">
        <v>#N/A</v>
      </c>
      <c r="Y29" s="358">
        <v>54</v>
      </c>
      <c r="Z29" s="49">
        <f>0.46*1.3024</f>
        <v>0.59910399999999997</v>
      </c>
      <c r="AA29" s="593">
        <f t="shared" si="4"/>
        <v>32.35</v>
      </c>
    </row>
    <row r="30" spans="1:28" ht="30">
      <c r="A30" s="32" t="str">
        <f>VLOOKUP(F30,'M.Cálc.Quant.'!B:T,4,FALSE)</f>
        <v>COMPOSIÇÃO</v>
      </c>
      <c r="C30" s="34" t="s">
        <v>1778</v>
      </c>
      <c r="D30" s="319" t="str">
        <f>VLOOKUP(F30,'M.Cálc.Quant.'!B:T,2,FALSE)</f>
        <v>SINAPI</v>
      </c>
      <c r="E30" s="320">
        <f>VLOOKUP(F30,'M.Cálc.Quant.'!B:T,3,FALSE)</f>
        <v>96545</v>
      </c>
      <c r="F30" s="320" t="s">
        <v>3949</v>
      </c>
      <c r="G30" s="515" t="str">
        <f>VLOOKUP(F30,'M.Cálc.Quant.'!G:T,2,FALSE)</f>
        <v>ARMAÇÃO DE BLOCO UTILIZANDO AÇO CA-50 DE 8 MM - MONTAGEM. AF_01/2024</v>
      </c>
      <c r="H30" s="321" t="str">
        <f>VLOOKUP(F30,'M.Cálc.Quant.'!G:T,14,FALSE)</f>
        <v>KG</v>
      </c>
      <c r="I30" s="322">
        <f>VLOOKUP(F30,'M.Cálc.Quant.'!G:T,13,FALSE)</f>
        <v>394.6</v>
      </c>
      <c r="J30" s="322">
        <f>(1+$K$7)*IF(D30="GIDUR JP",VLOOKUP(E30,GIDUR!A:D,4,FALSE),IF(D30="DER PB",VLOOKUP(E30,DER!A:D,4,FALSE)/(1+DER!$E$2),IF(D30="COMPOSIÇÃO",VLOOKUP(E30,Composição!B:J,8,FALSE),IF(A30="COMPOSIÇÃO",VLOOKUP(E30,'Sinapi_Comp-06.2023'!G:K,5,FALSE),VLOOKUP(E30,'Sinapi_Insum-06.2023'!A:E,5,FALSE)))))</f>
        <v>18.27</v>
      </c>
      <c r="K30" s="323">
        <f t="shared" si="3"/>
        <v>7209.34</v>
      </c>
      <c r="L30" s="83"/>
      <c r="M30" s="484">
        <f t="shared" si="0"/>
        <v>7209.34</v>
      </c>
    </row>
    <row r="31" spans="1:28" ht="30">
      <c r="A31" s="32" t="str">
        <f>VLOOKUP(F31,'M.Cálc.Quant.'!B:T,4,FALSE)</f>
        <v>COMPOSIÇÃO</v>
      </c>
      <c r="C31" s="34" t="s">
        <v>42</v>
      </c>
      <c r="D31" s="319" t="str">
        <f>VLOOKUP(F31,'M.Cálc.Quant.'!B:T,2,FALSE)</f>
        <v>SINAPI</v>
      </c>
      <c r="E31" s="320">
        <f>VLOOKUP(F31,'M.Cálc.Quant.'!B:T,3,FALSE)</f>
        <v>96546</v>
      </c>
      <c r="F31" s="320" t="s">
        <v>3950</v>
      </c>
      <c r="G31" s="515" t="str">
        <f>VLOOKUP(F31,'M.Cálc.Quant.'!G:T,2,FALSE)</f>
        <v>ARMAÇÃO DE BLOCO UTILIZANDO AÇO CA-50 DE 10 MM - MONTAGEM. AF_01/2024</v>
      </c>
      <c r="H31" s="321" t="str">
        <f>VLOOKUP(F31,'M.Cálc.Quant.'!G:T,14,FALSE)</f>
        <v>KG</v>
      </c>
      <c r="I31" s="322">
        <f>VLOOKUP(F31,'M.Cálc.Quant.'!G:T,13,FALSE)</f>
        <v>335.6</v>
      </c>
      <c r="J31" s="322">
        <f>(1+$K$7)*IF(D31="GIDUR JP",VLOOKUP(E31,GIDUR!A:D,4,FALSE),IF(D31="DER PB",VLOOKUP(E31,DER!A:D,4,FALSE)/(1+DER!$E$2),IF(D31="COMPOSIÇÃO",VLOOKUP(E31,Composição!B:J,8,FALSE),IF(A31="COMPOSIÇÃO",VLOOKUP(E31,'Sinapi_Comp-06.2023'!G:K,5,FALSE),VLOOKUP(E31,'Sinapi_Insum-06.2023'!A:E,5,FALSE)))))</f>
        <v>16.05</v>
      </c>
      <c r="K31" s="323">
        <f t="shared" si="3"/>
        <v>5386.38</v>
      </c>
      <c r="L31" s="83"/>
      <c r="M31" s="484">
        <f t="shared" si="0"/>
        <v>5386.38</v>
      </c>
    </row>
    <row r="32" spans="1:28" ht="33.75" customHeight="1">
      <c r="A32" s="32" t="str">
        <f>VLOOKUP(F32,'M.Cálc.Quant.'!B:T,4,FALSE)</f>
        <v>COMPOSIÇÃO</v>
      </c>
      <c r="C32" s="34" t="s">
        <v>1835</v>
      </c>
      <c r="D32" s="319" t="str">
        <f>VLOOKUP(F32,'M.Cálc.Quant.'!B:T,2,FALSE)</f>
        <v>SINAPI</v>
      </c>
      <c r="E32" s="320">
        <f>VLOOKUP(F32,'M.Cálc.Quant.'!B:T,3,FALSE)</f>
        <v>104920</v>
      </c>
      <c r="F32" s="320" t="s">
        <v>3951</v>
      </c>
      <c r="G32" s="515" t="str">
        <f>VLOOKUP(F32,'M.Cálc.Quant.'!G:T,2,FALSE)</f>
        <v>ARMAÇÃO DE BLOCO, SAPATA ISOLADA, VIGA BALDRAME E SAPATA CORRIDA UTILIZANDO AÇO CA-50 DE 12,5 MM - MONTAGEM. AF_01/2024</v>
      </c>
      <c r="H32" s="321" t="str">
        <f>VLOOKUP(F32,'M.Cálc.Quant.'!G:T,14,FALSE)</f>
        <v>KG</v>
      </c>
      <c r="I32" s="322">
        <f>VLOOKUP(F32,'M.Cálc.Quant.'!G:T,13,FALSE)</f>
        <v>169.9</v>
      </c>
      <c r="J32" s="322">
        <f>(1+$K$7)*IF(D32="GIDUR JP",VLOOKUP(E32,GIDUR!A:D,4,FALSE),IF(D32="DER PB",VLOOKUP(E32,DER!A:D,4,FALSE)/(1+DER!$E$2),IF(D32="COMPOSIÇÃO",VLOOKUP(E32,Composição!B:J,8,FALSE),IF(A32="COMPOSIÇÃO",VLOOKUP(E32,'Sinapi_Comp-06.2023'!G:K,5,FALSE),VLOOKUP(E32,'Sinapi_Insum-06.2023'!A:E,5,FALSE)))))</f>
        <v>12.5</v>
      </c>
      <c r="K32" s="323">
        <f t="shared" si="3"/>
        <v>2123.75</v>
      </c>
      <c r="L32" s="83"/>
      <c r="M32" s="484">
        <f t="shared" si="0"/>
        <v>2123.75</v>
      </c>
      <c r="N32" s="484">
        <f>K32/K31</f>
        <v>0.39</v>
      </c>
    </row>
    <row r="33" spans="1:14" ht="30">
      <c r="A33" s="32" t="str">
        <f>VLOOKUP(F33,'M.Cálc.Quant.'!B:T,4,FALSE)</f>
        <v>COMPOSIÇÃO</v>
      </c>
      <c r="C33" s="34" t="s">
        <v>1836</v>
      </c>
      <c r="D33" s="319" t="str">
        <f>VLOOKUP(F33,'M.Cálc.Quant.'!B:T,2,FALSE)</f>
        <v>SINAPI</v>
      </c>
      <c r="E33" s="320">
        <f>VLOOKUP(F33,'M.Cálc.Quant.'!B:T,3,FALSE)</f>
        <v>96543</v>
      </c>
      <c r="F33" s="320" t="s">
        <v>3952</v>
      </c>
      <c r="G33" s="515" t="str">
        <f>VLOOKUP(F33,'M.Cálc.Quant.'!G:T,2,FALSE)</f>
        <v>ARMAÇÃO DE BLOCO UTILIZANDO AÇO CA-60 DE 5 MM - MONTAGEM. AF_01/2024</v>
      </c>
      <c r="H33" s="321" t="str">
        <f>VLOOKUP(F33,'M.Cálc.Quant.'!G:T,14,FALSE)</f>
        <v>KG</v>
      </c>
      <c r="I33" s="322">
        <f>VLOOKUP(F33,'M.Cálc.Quant.'!G:T,13,FALSE)</f>
        <v>182.3</v>
      </c>
      <c r="J33" s="322">
        <f>(1+$K$7)*IF(D33="GIDUR JP",VLOOKUP(E33,GIDUR!A:D,4,FALSE),IF(D33="DER PB",VLOOKUP(E33,DER!A:D,4,FALSE)/(1+DER!$E$2),IF(D33="COMPOSIÇÃO",VLOOKUP(E33,Composição!B:J,8,FALSE),IF(A33="COMPOSIÇÃO",VLOOKUP(E33,'Sinapi_Comp-06.2023'!G:K,5,FALSE),VLOOKUP(E33,'Sinapi_Insum-06.2023'!A:E,5,FALSE)))))</f>
        <v>22.11</v>
      </c>
      <c r="K33" s="323">
        <f t="shared" si="3"/>
        <v>4030.65</v>
      </c>
      <c r="L33" s="83"/>
      <c r="M33" s="484">
        <f t="shared" si="0"/>
        <v>4030.65</v>
      </c>
      <c r="N33" s="483">
        <f>SUM(K33:K36)/K31</f>
        <v>3.62</v>
      </c>
    </row>
    <row r="34" spans="1:14" ht="45">
      <c r="A34" s="32" t="str">
        <f>VLOOKUP(F34,'M.Cálc.Quant.'!B:T,4,FALSE)</f>
        <v>COMPOSIÇÃO</v>
      </c>
      <c r="C34" s="34" t="s">
        <v>1837</v>
      </c>
      <c r="D34" s="319" t="str">
        <f>VLOOKUP(F34,'M.Cálc.Quant.'!B:T,2,FALSE)</f>
        <v>SINAPI</v>
      </c>
      <c r="E34" s="320">
        <f>VLOOKUP(F34,'M.Cálc.Quant.'!B:T,3,FALSE)</f>
        <v>94965</v>
      </c>
      <c r="F34" s="320" t="s">
        <v>3953</v>
      </c>
      <c r="G34" s="515" t="str">
        <f>VLOOKUP(F34,'M.Cálc.Quant.'!G:T,2,FALSE)</f>
        <v>CONCRETO FCK = 25MPA, TRAÇO 1:2,3:2,7 (EM MASSA SECA DE CIMENTO/ AREIA MÉDIA/ BRITA 1) - PREPARO MECÂNICO COM BETONEIRA 400 L. AF_05/2021</v>
      </c>
      <c r="H34" s="321" t="str">
        <f>VLOOKUP(F34,'M.Cálc.Quant.'!G:T,14,FALSE)</f>
        <v>M3</v>
      </c>
      <c r="I34" s="322">
        <f>VLOOKUP(F34,'M.Cálc.Quant.'!G:T,13,FALSE)</f>
        <v>11.04</v>
      </c>
      <c r="J34" s="322">
        <f>(1+$K$7)*IF(D34="GIDUR JP",VLOOKUP(E34,GIDUR!A:D,4,FALSE),IF(D34="DER PB",VLOOKUP(E34,DER!A:D,4,FALSE)/(1+DER!$E$2),IF(D34="COMPOSIÇÃO",VLOOKUP(E34,Composição!B:J,8,FALSE),IF(A34="COMPOSIÇÃO",VLOOKUP(E34,'Sinapi_Comp-06.2023'!G:K,5,FALSE),VLOOKUP(E34,'Sinapi_Insum-06.2023'!A:E,5,FALSE)))))</f>
        <v>602.47</v>
      </c>
      <c r="K34" s="323">
        <f t="shared" si="3"/>
        <v>6651.27</v>
      </c>
      <c r="L34" s="83"/>
      <c r="M34" s="484">
        <f t="shared" si="0"/>
        <v>6651.27</v>
      </c>
    </row>
    <row r="35" spans="1:14" ht="30">
      <c r="A35" s="32" t="str">
        <f>VLOOKUP(F35,'M.Cálc.Quant.'!B:T,4,FALSE)</f>
        <v>COMPOSIÇÃO</v>
      </c>
      <c r="C35" s="34" t="s">
        <v>1838</v>
      </c>
      <c r="D35" s="319" t="str">
        <f>VLOOKUP(F35,'M.Cálc.Quant.'!B:T,2,FALSE)</f>
        <v>SINAPI</v>
      </c>
      <c r="E35" s="320">
        <f>VLOOKUP(F35,'M.Cálc.Quant.'!B:T,3,FALSE)</f>
        <v>103670</v>
      </c>
      <c r="F35" s="320" t="s">
        <v>3954</v>
      </c>
      <c r="G35" s="515" t="str">
        <f>VLOOKUP(F35,'M.Cálc.Quant.'!G:T,2,FALSE)</f>
        <v>LANÇAMENTO COM USO DE BALDES, ADENSAMENTO E ACABAMENTO DE CONCRETO EM ESTRUTURAS. AF_02/2022</v>
      </c>
      <c r="H35" s="321" t="str">
        <f>VLOOKUP(F35,'M.Cálc.Quant.'!G:T,14,FALSE)</f>
        <v>M3</v>
      </c>
      <c r="I35" s="322">
        <f>VLOOKUP(F35,'M.Cálc.Quant.'!G:T,13,FALSE)</f>
        <v>21.64</v>
      </c>
      <c r="J35" s="322">
        <f>(1+$K$7)*IF(D35="GIDUR JP",VLOOKUP(E35,GIDUR!A:D,4,FALSE),IF(D35="DER PB",VLOOKUP(E35,DER!A:D,4,FALSE)/(1+DER!$E$2),IF(D35="COMPOSIÇÃO",VLOOKUP(E35,Composição!B:J,8,FALSE),IF(A35="COMPOSIÇÃO",VLOOKUP(E35,'Sinapi_Comp-06.2023'!G:K,5,FALSE),VLOOKUP(E35,'Sinapi_Insum-06.2023'!A:E,5,FALSE)))))</f>
        <v>315.49</v>
      </c>
      <c r="K35" s="323">
        <f t="shared" si="3"/>
        <v>6827.2</v>
      </c>
      <c r="L35" s="83"/>
      <c r="M35" s="484">
        <f t="shared" si="0"/>
        <v>6827.2</v>
      </c>
    </row>
    <row r="36" spans="1:14" ht="33.75" customHeight="1">
      <c r="A36" s="32" t="str">
        <f>VLOOKUP(F36,'M.Cálc.Quant.'!B:T,4,FALSE)</f>
        <v>COMPOSIÇÃO</v>
      </c>
      <c r="C36" s="34" t="s">
        <v>1838</v>
      </c>
      <c r="D36" s="319" t="str">
        <f>VLOOKUP(F36,'M.Cálc.Quant.'!B:T,2,FALSE)</f>
        <v>COMPOSIÇÃO</v>
      </c>
      <c r="E36" s="320">
        <f>VLOOKUP(F36,'M.Cálc.Quant.'!B:T,3,FALSE)</f>
        <v>11</v>
      </c>
      <c r="F36" s="320" t="str">
        <f>'M.Cálc.Quant.'!G86</f>
        <v>1.3.1.13</v>
      </c>
      <c r="G36" s="515" t="str">
        <f>VLOOKUP(F36,'M.Cálc.Quant.'!G:T,2,FALSE)</f>
        <v>IMPERMEABILIZACAO DE ESTRUTURAS ENTERRADAS, COM TINTA ASFALTICA, DUAS DEMAOS.  [ADAPTADO SINAPI 74106/001]</v>
      </c>
      <c r="H36" s="321" t="str">
        <f>VLOOKUP(F36,'M.Cálc.Quant.'!G:T,14,FALSE)</f>
        <v>M2</v>
      </c>
      <c r="I36" s="322">
        <f>VLOOKUP(F36,'M.Cálc.Quant.'!G:T,13,FALSE)</f>
        <v>112.92</v>
      </c>
      <c r="J36" s="322">
        <f>(1+$K$7)*IF(D36="GIDUR JP",VLOOKUP(E36,GIDUR!A:D,4,FALSE),IF(D36="DER PB",VLOOKUP(E36,DER!A:D,4,FALSE)/(1+DER!$E$2),IF(D36="COMPOSIÇÃO",VLOOKUP(E36,Composição!B:J,8,FALSE),IF(A36="COMPOSIÇÃO",VLOOKUP(E36,'Sinapi_Comp-06.2023'!G:K,5,FALSE),VLOOKUP(E36,'Sinapi_Insum-06.2023'!A:E,5,FALSE)))))</f>
        <v>17.62</v>
      </c>
      <c r="K36" s="323">
        <f t="shared" ref="K36" si="5">IFERROR(ROUND(I36*J36,2),0)</f>
        <v>1989.65</v>
      </c>
      <c r="L36" s="83"/>
      <c r="M36" s="484">
        <f t="shared" si="0"/>
        <v>1989.65</v>
      </c>
    </row>
    <row r="37" spans="1:14" ht="33.75" customHeight="1">
      <c r="A37" s="32" t="str">
        <f>VLOOKUP(F37,'M.Cálc.Quant.'!B:T,4,FALSE)</f>
        <v>COMPOSIÇÃO</v>
      </c>
      <c r="C37" s="34" t="s">
        <v>1838</v>
      </c>
      <c r="D37" s="319" t="str">
        <f>VLOOKUP(F37,'M.Cálc.Quant.'!B:T,2,FALSE)</f>
        <v>SINAPI</v>
      </c>
      <c r="E37" s="320">
        <f>VLOOKUP(F37,'M.Cálc.Quant.'!B:T,3,FALSE)</f>
        <v>94966</v>
      </c>
      <c r="F37" s="320" t="str">
        <f>'M.Cálc.Quant.'!G88</f>
        <v>1.3.1.14</v>
      </c>
      <c r="G37" s="515" t="str">
        <f>VLOOKUP(F37,'M.Cálc.Quant.'!G:T,2,FALSE)</f>
        <v>CONCRETO FCK = 30MPA, TRAÇO 1:2,1:2,5 (EM MASSA SECA DE CIMENTO/ AREIA MÉDIA/ BRITA 1) - PREPARO MECÂNICO COM BETONEIRA 400 L. AF_05/2021</v>
      </c>
      <c r="H37" s="321" t="str">
        <f>VLOOKUP(F37,'M.Cálc.Quant.'!G:T,14,FALSE)</f>
        <v>M3</v>
      </c>
      <c r="I37" s="322">
        <f>VLOOKUP(F37,'M.Cálc.Quant.'!G:T,13,FALSE)</f>
        <v>10.6</v>
      </c>
      <c r="J37" s="322">
        <f>(1+$K$7)*IF(D37="GIDUR JP",VLOOKUP(E37,GIDUR!A:D,4,FALSE),IF(D37="DER PB",VLOOKUP(E37,DER!A:D,4,FALSE)/(1+DER!$E$2),IF(D37="COMPOSIÇÃO",VLOOKUP(E37,Composição!B:J,8,FALSE),IF(A37="COMPOSIÇÃO",VLOOKUP(E37,'Sinapi_Comp-06.2023'!G:K,5,FALSE),VLOOKUP(E37,'Sinapi_Insum-06.2023'!A:E,5,FALSE)))))</f>
        <v>621.63</v>
      </c>
      <c r="K37" s="323">
        <f t="shared" ref="K37" si="6">IFERROR(ROUND(I37*J37,2),0)</f>
        <v>6589.28</v>
      </c>
      <c r="L37" s="83"/>
      <c r="M37" s="484"/>
    </row>
    <row r="38" spans="1:14">
      <c r="C38" s="34" t="s">
        <v>1839</v>
      </c>
      <c r="D38" s="491"/>
      <c r="E38" s="493"/>
      <c r="F38" s="493" t="s">
        <v>3955</v>
      </c>
      <c r="G38" s="514" t="str">
        <f>VLOOKUP(F38,'M.Cálc.Quant.'!G:T,2,FALSE)</f>
        <v>SUPERESTRUTURA (PILARES, VIGAS E LAJES) - TODA A QUADRA</v>
      </c>
      <c r="H38" s="493"/>
      <c r="I38" s="492"/>
      <c r="J38" s="492"/>
      <c r="K38" s="494">
        <f>K39+K47+K55</f>
        <v>55355.09</v>
      </c>
      <c r="L38" s="83"/>
      <c r="M38" s="484">
        <f t="shared" si="0"/>
        <v>0</v>
      </c>
    </row>
    <row r="39" spans="1:14">
      <c r="C39" s="34" t="s">
        <v>1840</v>
      </c>
      <c r="D39" s="135"/>
      <c r="E39" s="66"/>
      <c r="F39" s="66" t="s">
        <v>3956</v>
      </c>
      <c r="G39" s="517" t="str">
        <f>VLOOKUP(F39,'M.Cálc.Quant.'!G:T,2,FALSE)</f>
        <v>CONCRETO ARMADO PARA PILARES DA EDIFICAÇÃO</v>
      </c>
      <c r="H39" s="66"/>
      <c r="I39" s="67"/>
      <c r="J39" s="67"/>
      <c r="K39" s="95">
        <f>SUM(K40:K46)</f>
        <v>22313.5</v>
      </c>
      <c r="L39" s="83"/>
      <c r="M39" s="484">
        <f t="shared" si="0"/>
        <v>0</v>
      </c>
    </row>
    <row r="40" spans="1:14" ht="60">
      <c r="A40" s="32" t="str">
        <f>VLOOKUP(F40,'M.Cálc.Quant.'!B:T,4,FALSE)</f>
        <v>COMPOSIÇÃO</v>
      </c>
      <c r="C40" s="34" t="s">
        <v>1844</v>
      </c>
      <c r="D40" s="319" t="str">
        <f>VLOOKUP(F40,'M.Cálc.Quant.'!B:T,2,FALSE)</f>
        <v>SINAPI</v>
      </c>
      <c r="E40" s="320">
        <f>VLOOKUP(F40,'M.Cálc.Quant.'!B:T,3,FALSE)</f>
        <v>92443</v>
      </c>
      <c r="F40" s="320" t="s">
        <v>3957</v>
      </c>
      <c r="G40" s="515" t="str">
        <f>VLOOKUP(F40,'M.Cálc.Quant.'!G:T,2,FALSE)</f>
        <v>MONTAGEM E DESMONTAGEM DE FÔRMA DE PILARES RETANGULARES E ESTRUTURAS SIMILARES, PÉ-DIREITO SIMPLES, EM CHAPA DE MADEIRA COMPENSADA PLASTIFICADA, 18 UTILIZAÇÕES. AF_09/2020</v>
      </c>
      <c r="H40" s="321" t="str">
        <f>VLOOKUP(F40,'M.Cálc.Quant.'!G:T,14,FALSE)</f>
        <v>M2</v>
      </c>
      <c r="I40" s="322">
        <f>VLOOKUP(F40,'M.Cálc.Quant.'!G:T,13,FALSE)</f>
        <v>90.78</v>
      </c>
      <c r="J40" s="322">
        <f>(1+$K$7)*IF(D40="GIDUR JP",VLOOKUP(E40,GIDUR!A:D,4,FALSE),IF(D40="DER PB",VLOOKUP(E40,DER!A:D,4,FALSE)/(1+DER!$E$2),IF(D40="COMPOSIÇÃO",VLOOKUP(E40,Composição!B:J,8,FALSE),IF(A40="COMPOSIÇÃO",VLOOKUP(E40,'Sinapi_Comp-06.2023'!G:K,5,FALSE),VLOOKUP(E40,'Sinapi_Insum-06.2023'!A:E,5,FALSE)))))</f>
        <v>51.83</v>
      </c>
      <c r="K40" s="323">
        <f t="shared" ref="K40:K44" si="7">IFERROR(ROUND(I40*J40,2),0)</f>
        <v>4705.13</v>
      </c>
      <c r="L40" s="83"/>
      <c r="M40" s="484">
        <f t="shared" si="0"/>
        <v>4705.13</v>
      </c>
    </row>
    <row r="41" spans="1:14" ht="45">
      <c r="A41" s="32" t="str">
        <f>VLOOKUP(F41,'M.Cálc.Quant.'!B:T,4,FALSE)</f>
        <v>COMPOSIÇÃO</v>
      </c>
      <c r="C41" s="34">
        <v>10</v>
      </c>
      <c r="D41" s="319" t="str">
        <f>VLOOKUP(F41,'M.Cálc.Quant.'!B:T,2,FALSE)</f>
        <v>SINAPI</v>
      </c>
      <c r="E41" s="320">
        <f>VLOOKUP(F41,'M.Cálc.Quant.'!B:T,3,FALSE)</f>
        <v>92759</v>
      </c>
      <c r="F41" s="320" t="s">
        <v>3958</v>
      </c>
      <c r="G41" s="515" t="str">
        <f>VLOOKUP(F41,'M.Cálc.Quant.'!G:T,2,FALSE)</f>
        <v>ARMAÇÃO DE PILAR OU VIGA DE ESTRUTURA CONVENCIONAL DE CONCRETO ARMADO UTILIZANDO AÇO CA-60 DE 5,0 MM - MONTAGEM. AF_06/2022</v>
      </c>
      <c r="H41" s="321" t="str">
        <f>VLOOKUP(F41,'M.Cálc.Quant.'!G:T,14,FALSE)</f>
        <v>KG</v>
      </c>
      <c r="I41" s="322">
        <f>VLOOKUP(F41,'M.Cálc.Quant.'!G:T,13,FALSE)</f>
        <v>164.5</v>
      </c>
      <c r="J41" s="322">
        <f>(1+$K$7)*IF(D41="GIDUR JP",VLOOKUP(E41,GIDUR!A:D,4,FALSE),IF(D41="DER PB",VLOOKUP(E41,DER!A:D,4,FALSE)/(1+DER!$E$2),IF(D41="COMPOSIÇÃO",VLOOKUP(E41,Composição!B:J,8,FALSE),IF(A41="COMPOSIÇÃO",VLOOKUP(E41,'Sinapi_Comp-06.2023'!G:K,5,FALSE),VLOOKUP(E41,'Sinapi_Insum-06.2023'!A:E,5,FALSE)))))</f>
        <v>16.02</v>
      </c>
      <c r="K41" s="323">
        <f t="shared" si="7"/>
        <v>2635.29</v>
      </c>
      <c r="L41" s="83"/>
      <c r="M41" s="484">
        <f t="shared" si="0"/>
        <v>2635.29</v>
      </c>
    </row>
    <row r="42" spans="1:14" ht="45">
      <c r="A42" s="32" t="str">
        <f>VLOOKUP(F42,'M.Cálc.Quant.'!B:T,4,FALSE)</f>
        <v>COMPOSIÇÃO</v>
      </c>
      <c r="C42" s="34" t="s">
        <v>1</v>
      </c>
      <c r="D42" s="319" t="str">
        <f>VLOOKUP(F42,'M.Cálc.Quant.'!B:T,2,FALSE)</f>
        <v>SINAPI</v>
      </c>
      <c r="E42" s="320">
        <f>VLOOKUP(F42,'M.Cálc.Quant.'!B:T,3,FALSE)</f>
        <v>92762</v>
      </c>
      <c r="F42" s="320" t="s">
        <v>3959</v>
      </c>
      <c r="G42" s="515" t="str">
        <f>VLOOKUP(F42,'M.Cálc.Quant.'!G:T,2,FALSE)</f>
        <v>ARMAÇÃO DE PILAR OU VIGA DE ESTRUTURA CONVENCIONAL DE CONCRETO ARMADO UTILIZANDO AÇO CA-50 DE 10,0 MM - MONTAGEM. AF_06/2022</v>
      </c>
      <c r="H42" s="321" t="str">
        <f>VLOOKUP(F42,'M.Cálc.Quant.'!G:T,14,FALSE)</f>
        <v>KG</v>
      </c>
      <c r="I42" s="322">
        <f>VLOOKUP(F42,'M.Cálc.Quant.'!G:T,13,FALSE)</f>
        <v>356.5</v>
      </c>
      <c r="J42" s="322">
        <f>(1+$K$7)*IF(D42="GIDUR JP",VLOOKUP(E42,GIDUR!A:D,4,FALSE),IF(D42="DER PB",VLOOKUP(E42,DER!A:D,4,FALSE)/(1+DER!$E$2),IF(D42="COMPOSIÇÃO",VLOOKUP(E42,Composição!B:J,8,FALSE),IF(A42="COMPOSIÇÃO",VLOOKUP(E42,'Sinapi_Comp-06.2023'!G:K,5,FALSE),VLOOKUP(E42,'Sinapi_Insum-06.2023'!A:E,5,FALSE)))))</f>
        <v>12.94</v>
      </c>
      <c r="K42" s="323">
        <f t="shared" si="7"/>
        <v>4613.1099999999997</v>
      </c>
      <c r="L42" s="83"/>
      <c r="M42" s="484">
        <f t="shared" si="0"/>
        <v>4613.1099999999997</v>
      </c>
    </row>
    <row r="43" spans="1:14" ht="45">
      <c r="A43" s="32" t="str">
        <f>VLOOKUP(F43,'M.Cálc.Quant.'!B:T,4,FALSE)</f>
        <v>COMPOSIÇÃO</v>
      </c>
      <c r="C43" s="34" t="s">
        <v>1778</v>
      </c>
      <c r="D43" s="319" t="str">
        <f>VLOOKUP(F43,'M.Cálc.Quant.'!B:T,2,FALSE)</f>
        <v>SINAPI</v>
      </c>
      <c r="E43" s="320">
        <f>VLOOKUP(F43,'M.Cálc.Quant.'!B:T,3,FALSE)</f>
        <v>92763</v>
      </c>
      <c r="F43" s="320" t="s">
        <v>3960</v>
      </c>
      <c r="G43" s="515" t="str">
        <f>VLOOKUP(F43,'M.Cálc.Quant.'!G:T,2,FALSE)</f>
        <v>ARMAÇÃO DE PILAR OU VIGA DE ESTRUTURA CONVENCIONAL DE CONCRETO ARMADO UTILIZANDO AÇO CA-50 DE 12,5 MM - MONTAGEM. AF_06/2022</v>
      </c>
      <c r="H43" s="321" t="str">
        <f>VLOOKUP(F43,'M.Cálc.Quant.'!G:T,14,FALSE)</f>
        <v>KG</v>
      </c>
      <c r="I43" s="322">
        <f>VLOOKUP(F43,'M.Cálc.Quant.'!G:T,13,FALSE)</f>
        <v>54.1</v>
      </c>
      <c r="J43" s="322">
        <f>(1+$K$7)*IF(D43="GIDUR JP",VLOOKUP(E43,GIDUR!A:D,4,FALSE),IF(D43="DER PB",VLOOKUP(E43,DER!A:D,4,FALSE)/(1+DER!$E$2),IF(D43="COMPOSIÇÃO",VLOOKUP(E43,Composição!B:J,8,FALSE),IF(A43="COMPOSIÇÃO",VLOOKUP(E43,'Sinapi_Comp-06.2023'!G:K,5,FALSE),VLOOKUP(E43,'Sinapi_Insum-06.2023'!A:E,5,FALSE)))))</f>
        <v>10.92</v>
      </c>
      <c r="K43" s="323">
        <f t="shared" si="7"/>
        <v>590.77</v>
      </c>
      <c r="L43" s="83"/>
      <c r="M43" s="484">
        <f t="shared" si="0"/>
        <v>590.77</v>
      </c>
    </row>
    <row r="44" spans="1:14" ht="45">
      <c r="A44" s="32" t="str">
        <f>VLOOKUP(F44,'M.Cálc.Quant.'!B:T,4,FALSE)</f>
        <v>COMPOSIÇÃO</v>
      </c>
      <c r="C44" s="34">
        <v>10</v>
      </c>
      <c r="D44" s="319" t="str">
        <f>VLOOKUP(F44,'M.Cálc.Quant.'!B:T,2,FALSE)</f>
        <v>SINAPI</v>
      </c>
      <c r="E44" s="320">
        <f>VLOOKUP(F44,'M.Cálc.Quant.'!B:T,3,FALSE)</f>
        <v>92764</v>
      </c>
      <c r="F44" s="320" t="s">
        <v>3961</v>
      </c>
      <c r="G44" s="515" t="str">
        <f>VLOOKUP(F44,'M.Cálc.Quant.'!G:T,2,FALSE)</f>
        <v>ARMAÇÃO DE PILAR OU VIGA DE ESTRUTURA CONVENCIONAL DE CONCRETO ARMADO UTILIZANDO AÇO CA-50 DE 16,0 MM - MONTAGEM. AF_06/2022</v>
      </c>
      <c r="H44" s="321" t="str">
        <f>VLOOKUP(F44,'M.Cálc.Quant.'!G:T,14,FALSE)</f>
        <v>KG</v>
      </c>
      <c r="I44" s="322">
        <f>VLOOKUP(F44,'M.Cálc.Quant.'!G:T,13,FALSE)</f>
        <v>418.4</v>
      </c>
      <c r="J44" s="322">
        <f>(1+$K$7)*IF(D44="GIDUR JP",VLOOKUP(E44,GIDUR!A:D,4,FALSE),IF(D44="DER PB",VLOOKUP(E44,DER!A:D,4,FALSE)/(1+DER!$E$2),IF(D44="COMPOSIÇÃO",VLOOKUP(E44,Composição!B:J,8,FALSE),IF(A44="COMPOSIÇÃO",VLOOKUP(E44,'Sinapi_Comp-06.2023'!G:K,5,FALSE),VLOOKUP(E44,'Sinapi_Insum-06.2023'!A:E,5,FALSE)))))</f>
        <v>10.58</v>
      </c>
      <c r="K44" s="323">
        <f t="shared" si="7"/>
        <v>4426.67</v>
      </c>
      <c r="L44" s="83"/>
      <c r="M44" s="484">
        <f t="shared" si="0"/>
        <v>4426.67</v>
      </c>
    </row>
    <row r="45" spans="1:14" ht="45">
      <c r="A45" s="32" t="str">
        <f>VLOOKUP(F45,'M.Cálc.Quant.'!B:T,4,FALSE)</f>
        <v>COMPOSIÇÃO</v>
      </c>
      <c r="C45" s="34">
        <v>10</v>
      </c>
      <c r="D45" s="319" t="str">
        <f>VLOOKUP(F45,'M.Cálc.Quant.'!B:T,2,FALSE)</f>
        <v>SINAPI</v>
      </c>
      <c r="E45" s="320">
        <f>VLOOKUP(F45,'M.Cálc.Quant.'!B:T,3,FALSE)</f>
        <v>94965</v>
      </c>
      <c r="F45" s="320" t="str">
        <f>'M.Cálc.Quant.'!G113</f>
        <v>1.4.1.6</v>
      </c>
      <c r="G45" s="515" t="str">
        <f>VLOOKUP(F45,'M.Cálc.Quant.'!G:T,2,FALSE)</f>
        <v>CONCRETO FCK = 25MPA, TRAÇO 1:2,3:2,7 (EM MASSA SECA DE CIMENTO/ AREIA MÉDIA/ BRITA 1) - PREPARO MECÂNICO COM BETONEIRA 400 L. AF_05/2021</v>
      </c>
      <c r="H45" s="321" t="str">
        <f>VLOOKUP(F45,'M.Cálc.Quant.'!G:T,14,FALSE)</f>
        <v>M3</v>
      </c>
      <c r="I45" s="322">
        <f>VLOOKUP(F45,'M.Cálc.Quant.'!G:T,13,FALSE)</f>
        <v>5.82</v>
      </c>
      <c r="J45" s="322">
        <f>(1+$K$7)*IF(D45="GIDUR JP",VLOOKUP(E45,GIDUR!A:D,4,FALSE),IF(D45="DER PB",VLOOKUP(E45,DER!A:D,4,FALSE)/(1+DER!$E$2),IF(D45="COMPOSIÇÃO",VLOOKUP(E45,Composição!B:J,8,FALSE),IF(A45="COMPOSIÇÃO",VLOOKUP(E45,'Sinapi_Comp-06.2023'!G:K,5,FALSE),VLOOKUP(E45,'Sinapi_Insum-06.2023'!A:E,5,FALSE)))))</f>
        <v>602.47</v>
      </c>
      <c r="K45" s="323">
        <f t="shared" ref="K45" si="8">IFERROR(ROUND(I45*J45,2),0)</f>
        <v>3506.38</v>
      </c>
      <c r="L45" s="83"/>
      <c r="M45" s="484"/>
    </row>
    <row r="46" spans="1:14" ht="30">
      <c r="A46" s="32" t="str">
        <f>VLOOKUP(F46,'M.Cálc.Quant.'!B:T,4,FALSE)</f>
        <v>COMPOSIÇÃO</v>
      </c>
      <c r="C46" s="34">
        <v>10</v>
      </c>
      <c r="D46" s="319" t="str">
        <f>VLOOKUP(F46,'M.Cálc.Quant.'!B:T,2,FALSE)</f>
        <v>SINAPI</v>
      </c>
      <c r="E46" s="320">
        <f>VLOOKUP(F46,'M.Cálc.Quant.'!B:T,3,FALSE)</f>
        <v>103670</v>
      </c>
      <c r="F46" s="320" t="str">
        <f>'M.Cálc.Quant.'!G118</f>
        <v>1.4.1.7</v>
      </c>
      <c r="G46" s="515" t="str">
        <f>VLOOKUP(F46,'M.Cálc.Quant.'!G:T,2,FALSE)</f>
        <v>LANÇAMENTO COM USO DE BALDES, ADENSAMENTO E ACABAMENTO DE CONCRETO EM ESTRUTURAS. AF_02/2022</v>
      </c>
      <c r="H46" s="321" t="str">
        <f>VLOOKUP(F46,'M.Cálc.Quant.'!G:T,14,FALSE)</f>
        <v>M3</v>
      </c>
      <c r="I46" s="322">
        <f>VLOOKUP(F46,'M.Cálc.Quant.'!G:T,13,FALSE)</f>
        <v>5.82</v>
      </c>
      <c r="J46" s="322">
        <f>(1+$K$7)*IF(D46="GIDUR JP",VLOOKUP(E46,GIDUR!A:D,4,FALSE),IF(D46="DER PB",VLOOKUP(E46,DER!A:D,4,FALSE)/(1+DER!$E$2),IF(D46="COMPOSIÇÃO",VLOOKUP(E46,Composição!B:J,8,FALSE),IF(A46="COMPOSIÇÃO",VLOOKUP(E46,'Sinapi_Comp-06.2023'!G:K,5,FALSE),VLOOKUP(E46,'Sinapi_Insum-06.2023'!A:E,5,FALSE)))))</f>
        <v>315.49</v>
      </c>
      <c r="K46" s="323">
        <f t="shared" ref="K46" si="9">IFERROR(ROUND(I46*J46,2),0)</f>
        <v>1836.15</v>
      </c>
      <c r="L46" s="83"/>
      <c r="M46" s="484"/>
    </row>
    <row r="47" spans="1:14">
      <c r="A47" s="32" t="e">
        <f>VLOOKUP(F47,'M.Cálc.Quant.'!B:E,4,FALSE)</f>
        <v>#N/A</v>
      </c>
      <c r="C47" s="34">
        <v>4</v>
      </c>
      <c r="D47" s="135"/>
      <c r="E47" s="66"/>
      <c r="F47" s="66" t="s">
        <v>3962</v>
      </c>
      <c r="G47" s="517" t="str">
        <f>VLOOKUP(F47,'M.Cálc.Quant.'!G:T,2,FALSE)</f>
        <v>CONCRETO ARMADO PARA VIGAS DA EDIFICAÇÃO</v>
      </c>
      <c r="H47" s="66"/>
      <c r="I47" s="67"/>
      <c r="J47" s="67"/>
      <c r="K47" s="95">
        <f>SUM(K48:K54)</f>
        <v>26789.65</v>
      </c>
      <c r="L47" s="83"/>
      <c r="M47" s="484">
        <f t="shared" si="0"/>
        <v>0</v>
      </c>
    </row>
    <row r="48" spans="1:14" ht="45">
      <c r="A48" s="32" t="str">
        <f>VLOOKUP(F48,'M.Cálc.Quant.'!B:T,4,FALSE)</f>
        <v>COMPOSIÇÃO</v>
      </c>
      <c r="C48" s="34" t="s">
        <v>42</v>
      </c>
      <c r="D48" s="319" t="str">
        <f>VLOOKUP(F48,'M.Cálc.Quant.'!B:T,2,FALSE)</f>
        <v>SINAPI</v>
      </c>
      <c r="E48" s="320">
        <f>VLOOKUP(F48,'M.Cálc.Quant.'!B:T,3,FALSE)</f>
        <v>92480</v>
      </c>
      <c r="F48" s="320" t="s">
        <v>3963</v>
      </c>
      <c r="G48" s="515" t="str">
        <f>VLOOKUP(F48,'M.Cálc.Quant.'!G:T,2,FALSE)</f>
        <v>MONTAGEM E DESMONTAGEM DE FÔRMA DE VIGA, ESCORAMENTO METÁLICO, PÉ-DIREITO SIMPLES, EM CHAPA DE MADEIRA PLASTIFICADA, 18 UTILIZAÇÕES. AF_09/2020</v>
      </c>
      <c r="H48" s="321" t="str">
        <f>VLOOKUP(F48,'M.Cálc.Quant.'!G:T,14,FALSE)</f>
        <v>M2</v>
      </c>
      <c r="I48" s="322">
        <f>VLOOKUP(F48,'M.Cálc.Quant.'!G:T,13,FALSE)</f>
        <v>115.05</v>
      </c>
      <c r="J48" s="322">
        <f>(1+$K$7)*IF(D48="GIDUR JP",VLOOKUP(E48,GIDUR!A:D,4,FALSE),IF(D48="DER PB",VLOOKUP(E48,DER!A:D,4,FALSE)/(1+DER!$E$2),IF(D48="COMPOSIÇÃO",VLOOKUP(E48,Composição!B:J,8,FALSE),IF(A48="COMPOSIÇÃO",VLOOKUP(E48,'Sinapi_Comp-06.2023'!G:K,5,FALSE),VLOOKUP(E48,'Sinapi_Insum-06.2023'!A:E,5,FALSE)))))</f>
        <v>93.88</v>
      </c>
      <c r="K48" s="323">
        <f t="shared" ref="K48:K54" si="10">IFERROR(ROUND(I48*J48,2),0)</f>
        <v>10800.89</v>
      </c>
      <c r="L48" s="83"/>
      <c r="M48" s="484">
        <f t="shared" si="0"/>
        <v>10800.89</v>
      </c>
    </row>
    <row r="49" spans="1:15" ht="45">
      <c r="A49" s="32" t="str">
        <f>VLOOKUP(F49,'M.Cálc.Quant.'!B:T,4,FALSE)</f>
        <v>COMPOSIÇÃO</v>
      </c>
      <c r="C49" s="34" t="s">
        <v>1794</v>
      </c>
      <c r="D49" s="319" t="str">
        <f>VLOOKUP(F49,'M.Cálc.Quant.'!B:T,2,FALSE)</f>
        <v>SINAPI</v>
      </c>
      <c r="E49" s="320">
        <f>VLOOKUP(F49,'M.Cálc.Quant.'!B:T,3,FALSE)</f>
        <v>92759</v>
      </c>
      <c r="F49" s="320" t="s">
        <v>3964</v>
      </c>
      <c r="G49" s="515" t="str">
        <f>VLOOKUP(F49,'M.Cálc.Quant.'!G:T,2,FALSE)</f>
        <v>ARMAÇÃO DE PILAR OU VIGA DE ESTRUTURA CONVENCIONAL DE CONCRETO ARMADO UTILIZANDO AÇO CA-60 DE 5,0 MM - MONTAGEM. AF_06/2022</v>
      </c>
      <c r="H49" s="321" t="str">
        <f>VLOOKUP(F49,'M.Cálc.Quant.'!G:T,14,FALSE)</f>
        <v>KG</v>
      </c>
      <c r="I49" s="322">
        <f>VLOOKUP(F49,'M.Cálc.Quant.'!G:T,13,FALSE)</f>
        <v>123.5</v>
      </c>
      <c r="J49" s="322">
        <f>(1+$K$7)*IF(D49="GIDUR JP",VLOOKUP(E49,GIDUR!A:D,4,FALSE),IF(D49="DER PB",VLOOKUP(E49,DER!A:D,4,FALSE)/(1+DER!$E$2),IF(D49="COMPOSIÇÃO",VLOOKUP(E49,Composição!B:J,8,FALSE),IF(A49="COMPOSIÇÃO",VLOOKUP(E49,'Sinapi_Comp-06.2023'!G:K,5,FALSE),VLOOKUP(E49,'Sinapi_Insum-06.2023'!A:E,5,FALSE)))))</f>
        <v>16.02</v>
      </c>
      <c r="K49" s="323">
        <f t="shared" si="10"/>
        <v>1978.47</v>
      </c>
      <c r="L49" s="83"/>
      <c r="M49" s="484">
        <f t="shared" si="0"/>
        <v>1978.47</v>
      </c>
    </row>
    <row r="50" spans="1:15" ht="45">
      <c r="A50" s="32" t="str">
        <f>VLOOKUP(F50,'M.Cálc.Quant.'!B:T,4,FALSE)</f>
        <v>COMPOSIÇÃO</v>
      </c>
      <c r="C50" s="34" t="s">
        <v>1795</v>
      </c>
      <c r="D50" s="319" t="str">
        <f>VLOOKUP(F50,'M.Cálc.Quant.'!B:T,2,FALSE)</f>
        <v>SINAPI</v>
      </c>
      <c r="E50" s="320">
        <f>VLOOKUP(F50,'M.Cálc.Quant.'!B:T,3,FALSE)</f>
        <v>92760</v>
      </c>
      <c r="F50" s="320" t="s">
        <v>3965</v>
      </c>
      <c r="G50" s="515" t="str">
        <f>VLOOKUP(F50,'M.Cálc.Quant.'!G:T,2,FALSE)</f>
        <v>ARMAÇÃO DE PILAR OU VIGA DE ESTRUTURA CONVENCIONAL DE CONCRETO ARMADO UTILIZANDO AÇO CA-50 DE 6,3 MM - MONTAGEM. AF_06/2022</v>
      </c>
      <c r="H50" s="321" t="str">
        <f>VLOOKUP(F50,'M.Cálc.Quant.'!G:T,14,FALSE)</f>
        <v>KG</v>
      </c>
      <c r="I50" s="322">
        <f>VLOOKUP(F50,'M.Cálc.Quant.'!G:T,13,FALSE)</f>
        <v>0.4</v>
      </c>
      <c r="J50" s="322">
        <f>(1+$K$7)*IF(D50="GIDUR JP",VLOOKUP(E50,GIDUR!A:D,4,FALSE),IF(D50="DER PB",VLOOKUP(E50,DER!A:D,4,FALSE)/(1+DER!$E$2),IF(D50="COMPOSIÇÃO",VLOOKUP(E50,Composição!B:J,8,FALSE),IF(A50="COMPOSIÇÃO",VLOOKUP(E50,'Sinapi_Comp-06.2023'!G:K,5,FALSE),VLOOKUP(E50,'Sinapi_Insum-06.2023'!A:E,5,FALSE)))))</f>
        <v>15.26</v>
      </c>
      <c r="K50" s="323">
        <f t="shared" si="10"/>
        <v>6.1</v>
      </c>
      <c r="L50" s="83"/>
      <c r="M50" s="484">
        <f t="shared" si="0"/>
        <v>6.1</v>
      </c>
    </row>
    <row r="51" spans="1:15" ht="45">
      <c r="A51" s="32" t="str">
        <f>VLOOKUP(F51,'M.Cálc.Quant.'!B:T,4,FALSE)</f>
        <v>COMPOSIÇÃO</v>
      </c>
      <c r="C51" s="34" t="s">
        <v>1795</v>
      </c>
      <c r="D51" s="319" t="str">
        <f>VLOOKUP(F51,'M.Cálc.Quant.'!B:T,2,FALSE)</f>
        <v>SINAPI</v>
      </c>
      <c r="E51" s="320">
        <f>VLOOKUP(F51,'M.Cálc.Quant.'!B:T,3,FALSE)</f>
        <v>92761</v>
      </c>
      <c r="F51" s="320" t="s">
        <v>3966</v>
      </c>
      <c r="G51" s="515" t="str">
        <f>VLOOKUP(F51,'M.Cálc.Quant.'!G:T,2,FALSE)</f>
        <v>ARMAÇÃO DE PILAR OU VIGA DE ESTRUTURA CONVENCIONAL DE CONCRETO ARMADO UTILIZANDO AÇO CA-50 DE 8,0 MM - MONTAGEM. AF_06/2022</v>
      </c>
      <c r="H51" s="321" t="str">
        <f>VLOOKUP(F51,'M.Cálc.Quant.'!G:T,14,FALSE)</f>
        <v>KG</v>
      </c>
      <c r="I51" s="322">
        <f>VLOOKUP(F51,'M.Cálc.Quant.'!G:T,13,FALSE)</f>
        <v>94.7</v>
      </c>
      <c r="J51" s="322">
        <f>(1+$K$7)*IF(D51="GIDUR JP",VLOOKUP(E51,GIDUR!A:D,4,FALSE),IF(D51="DER PB",VLOOKUP(E51,DER!A:D,4,FALSE)/(1+DER!$E$2),IF(D51="COMPOSIÇÃO",VLOOKUP(E51,Composição!B:J,8,FALSE),IF(A51="COMPOSIÇÃO",VLOOKUP(E51,'Sinapi_Comp-06.2023'!G:K,5,FALSE),VLOOKUP(E51,'Sinapi_Insum-06.2023'!A:E,5,FALSE)))))</f>
        <v>14.44</v>
      </c>
      <c r="K51" s="323">
        <f t="shared" si="10"/>
        <v>1367.47</v>
      </c>
      <c r="L51" s="83"/>
      <c r="M51" s="484">
        <f t="shared" si="0"/>
        <v>1367.47</v>
      </c>
    </row>
    <row r="52" spans="1:15" ht="45">
      <c r="A52" s="32" t="str">
        <f>VLOOKUP(F52,'M.Cálc.Quant.'!B:T,4,FALSE)</f>
        <v>COMPOSIÇÃO</v>
      </c>
      <c r="C52" s="34" t="s">
        <v>1795</v>
      </c>
      <c r="D52" s="319" t="str">
        <f>VLOOKUP(F52,'M.Cálc.Quant.'!B:T,2,FALSE)</f>
        <v>SINAPI</v>
      </c>
      <c r="E52" s="320">
        <f>VLOOKUP(F52,'M.Cálc.Quant.'!B:T,3,FALSE)</f>
        <v>92762</v>
      </c>
      <c r="F52" s="320" t="s">
        <v>3967</v>
      </c>
      <c r="G52" s="515" t="str">
        <f>VLOOKUP(F52,'M.Cálc.Quant.'!G:T,2,FALSE)</f>
        <v>ARMAÇÃO DE PILAR OU VIGA DE ESTRUTURA CONVENCIONAL DE CONCRETO ARMADO UTILIZANDO AÇO CA-50 DE 10,0 MM - MONTAGEM. AF_06/2022</v>
      </c>
      <c r="H52" s="321" t="str">
        <f>VLOOKUP(F52,'M.Cálc.Quant.'!G:T,14,FALSE)</f>
        <v>KG</v>
      </c>
      <c r="I52" s="322">
        <f>VLOOKUP(F52,'M.Cálc.Quant.'!G:T,13,FALSE)</f>
        <v>367.9</v>
      </c>
      <c r="J52" s="322">
        <f>(1+$K$7)*IF(D52="GIDUR JP",VLOOKUP(E52,GIDUR!A:D,4,FALSE),IF(D52="DER PB",VLOOKUP(E52,DER!A:D,4,FALSE)/(1+DER!$E$2),IF(D52="COMPOSIÇÃO",VLOOKUP(E52,Composição!B:J,8,FALSE),IF(A52="COMPOSIÇÃO",VLOOKUP(E52,'Sinapi_Comp-06.2023'!G:K,5,FALSE),VLOOKUP(E52,'Sinapi_Insum-06.2023'!A:E,5,FALSE)))))</f>
        <v>12.94</v>
      </c>
      <c r="K52" s="323">
        <f t="shared" si="10"/>
        <v>4760.63</v>
      </c>
      <c r="L52" s="83"/>
      <c r="M52" s="484">
        <f t="shared" si="0"/>
        <v>4760.63</v>
      </c>
    </row>
    <row r="53" spans="1:15" ht="45">
      <c r="A53" s="32" t="str">
        <f>VLOOKUP(F53,'M.Cálc.Quant.'!B:T,4,FALSE)</f>
        <v>COMPOSIÇÃO</v>
      </c>
      <c r="D53" s="319" t="str">
        <f>VLOOKUP(F53,'M.Cálc.Quant.'!B:T,2,FALSE)</f>
        <v>SINAPI</v>
      </c>
      <c r="E53" s="320">
        <f>VLOOKUP(F53,'M.Cálc.Quant.'!B:T,3,FALSE)</f>
        <v>94965</v>
      </c>
      <c r="F53" s="320" t="s">
        <v>3968</v>
      </c>
      <c r="G53" s="515" t="str">
        <f>VLOOKUP(F53,'M.Cálc.Quant.'!G:T,2,FALSE)</f>
        <v>CONCRETO FCK = 25MPA, TRAÇO 1:2,3:2,7 (EM MASSA SECA DE CIMENTO/ AREIA MÉDIA/ BRITA 1) - PREPARO MECÂNICO COM BETONEIRA 400 L. AF_05/2021</v>
      </c>
      <c r="H53" s="321" t="str">
        <f>VLOOKUP(F53,'M.Cálc.Quant.'!G:T,14,FALSE)</f>
        <v>M3</v>
      </c>
      <c r="I53" s="322">
        <f>VLOOKUP(F53,'M.Cálc.Quant.'!G:T,13,FALSE)</f>
        <v>8.58</v>
      </c>
      <c r="J53" s="322">
        <f>(1+$K$7)*IF(D53="GIDUR JP",VLOOKUP(E53,GIDUR!A:D,4,FALSE),IF(D53="DER PB",VLOOKUP(E53,DER!A:D,4,FALSE)/(1+DER!$E$2),IF(D53="COMPOSIÇÃO",VLOOKUP(E53,Composição!B:J,8,FALSE),IF(A53="COMPOSIÇÃO",VLOOKUP(E53,'Sinapi_Comp-06.2023'!G:K,5,FALSE),VLOOKUP(E53,'Sinapi_Insum-06.2023'!A:E,5,FALSE)))))</f>
        <v>602.47</v>
      </c>
      <c r="K53" s="323">
        <f t="shared" si="10"/>
        <v>5169.1899999999996</v>
      </c>
      <c r="L53" s="83"/>
      <c r="M53" s="484">
        <f t="shared" si="0"/>
        <v>5169.1899999999996</v>
      </c>
    </row>
    <row r="54" spans="1:15" ht="30">
      <c r="A54" s="32" t="str">
        <f>VLOOKUP(F54,'M.Cálc.Quant.'!B:T,4,FALSE)</f>
        <v>COMPOSIÇÃO</v>
      </c>
      <c r="C54" s="34">
        <v>1</v>
      </c>
      <c r="D54" s="319" t="str">
        <f>VLOOKUP(F54,'M.Cálc.Quant.'!B:T,2,FALSE)</f>
        <v>SINAPI</v>
      </c>
      <c r="E54" s="320">
        <f>VLOOKUP(F54,'M.Cálc.Quant.'!B:T,3,FALSE)</f>
        <v>103670</v>
      </c>
      <c r="F54" s="320" t="s">
        <v>3969</v>
      </c>
      <c r="G54" s="515" t="str">
        <f>VLOOKUP(F54,'M.Cálc.Quant.'!G:T,2,FALSE)</f>
        <v>LANÇAMENTO COM USO DE BALDES, ADENSAMENTO E ACABAMENTO DE CONCRETO EM ESTRUTURAS. AF_02/2022</v>
      </c>
      <c r="H54" s="321" t="str">
        <f>VLOOKUP(F54,'M.Cálc.Quant.'!G:T,14,FALSE)</f>
        <v>M3</v>
      </c>
      <c r="I54" s="322">
        <f>VLOOKUP(F54,'M.Cálc.Quant.'!G:T,13,FALSE)</f>
        <v>8.58</v>
      </c>
      <c r="J54" s="322">
        <f>(1+$K$7)*IF(D54="GIDUR JP",VLOOKUP(E54,GIDUR!A:D,4,FALSE),IF(D54="DER PB",VLOOKUP(E54,DER!A:D,4,FALSE)/(1+DER!$E$2),IF(D54="COMPOSIÇÃO",VLOOKUP(E54,Composição!B:J,8,FALSE),IF(A54="COMPOSIÇÃO",VLOOKUP(E54,'Sinapi_Comp-06.2023'!G:K,5,FALSE),VLOOKUP(E54,'Sinapi_Insum-06.2023'!A:E,5,FALSE)))))</f>
        <v>315.49</v>
      </c>
      <c r="K54" s="323">
        <f t="shared" si="10"/>
        <v>2706.9</v>
      </c>
      <c r="L54" s="83"/>
      <c r="M54" s="484">
        <f t="shared" si="0"/>
        <v>2706.9</v>
      </c>
    </row>
    <row r="55" spans="1:15">
      <c r="A55" s="32">
        <f>VLOOKUP(F55,'M.Cálc.Quant.'!B:E,4,FALSE)</f>
        <v>0</v>
      </c>
      <c r="C55" s="34">
        <v>3</v>
      </c>
      <c r="D55" s="135"/>
      <c r="E55" s="66"/>
      <c r="F55" s="66" t="s">
        <v>3970</v>
      </c>
      <c r="G55" s="517" t="str">
        <f>VLOOKUP(F55,'M.Cálc.Quant.'!G:T,2,FALSE)</f>
        <v>CONCRETO ARMADO PARA LAJES DA EDIFICAÇÃO</v>
      </c>
      <c r="H55" s="66"/>
      <c r="I55" s="67"/>
      <c r="J55" s="67"/>
      <c r="K55" s="95">
        <f>SUM(K56:K61)</f>
        <v>6251.94</v>
      </c>
      <c r="L55" s="83"/>
      <c r="M55" s="484">
        <f t="shared" si="0"/>
        <v>0</v>
      </c>
    </row>
    <row r="56" spans="1:15" ht="45">
      <c r="A56" s="32" t="str">
        <f>VLOOKUP(F56,'M.Cálc.Quant.'!B:T,4,FALSE)</f>
        <v>COMPOSIÇÃO</v>
      </c>
      <c r="C56" s="34">
        <v>5</v>
      </c>
      <c r="D56" s="319" t="str">
        <f>VLOOKUP(F56,'M.Cálc.Quant.'!B:T,2,FALSE)</f>
        <v>SINAPI</v>
      </c>
      <c r="E56" s="320">
        <f>VLOOKUP(F56,'M.Cálc.Quant.'!B:T,3,FALSE)</f>
        <v>92522</v>
      </c>
      <c r="F56" s="320" t="s">
        <v>3971</v>
      </c>
      <c r="G56" s="515" t="str">
        <f>VLOOKUP(F56,'M.Cálc.Quant.'!G:T,2,FALSE)</f>
        <v>MONTAGEM E DESMONTAGEM DE FÔRMA DE LAJE MACIÇA, PÉ-DIREITO SIMPLES, EM CHAPA DE MADEIRA COMPENSADA RESINADA, 8 UTILIZAÇÕES. AF_09/2020</v>
      </c>
      <c r="H56" s="321" t="str">
        <f>VLOOKUP(F56,'M.Cálc.Quant.'!G:T,14,FALSE)</f>
        <v>M2</v>
      </c>
      <c r="I56" s="322">
        <f>VLOOKUP(F56,'M.Cálc.Quant.'!G:T,13,FALSE)</f>
        <v>22.69</v>
      </c>
      <c r="J56" s="322">
        <f>(1+$K$7)*IF(D56="GIDUR JP",VLOOKUP(E56,GIDUR!A:D,4,FALSE),IF(D56="DER PB",VLOOKUP(E56,DER!A:D,4,FALSE)/(1+DER!$E$2),IF(D56="COMPOSIÇÃO",VLOOKUP(E56,Composição!B:J,8,FALSE),IF(A56="COMPOSIÇÃO",VLOOKUP(E56,'Sinapi_Comp-06.2023'!G:K,5,FALSE),VLOOKUP(E56,'Sinapi_Insum-06.2023'!A:E,5,FALSE)))))</f>
        <v>40.049999999999997</v>
      </c>
      <c r="K56" s="323">
        <f>IFERROR(ROUND(I56*J56,2),0)</f>
        <v>908.73</v>
      </c>
      <c r="L56" s="83"/>
      <c r="M56" s="484">
        <f t="shared" si="0"/>
        <v>908.73</v>
      </c>
      <c r="O56" s="483">
        <f>(K54+K55+K56+K62)/K53</f>
        <v>12.31</v>
      </c>
    </row>
    <row r="57" spans="1:15" ht="45">
      <c r="A57" s="32" t="str">
        <f>VLOOKUP(F57,'M.Cálc.Quant.'!B:T,4,FALSE)</f>
        <v>COMPOSIÇÃO</v>
      </c>
      <c r="C57" s="34">
        <v>5</v>
      </c>
      <c r="D57" s="319" t="str">
        <f>VLOOKUP(F57,'M.Cálc.Quant.'!B:T,2,FALSE)</f>
        <v>SINAPI</v>
      </c>
      <c r="E57" s="320">
        <f>VLOOKUP(F57,'M.Cálc.Quant.'!B:T,3,FALSE)</f>
        <v>94971</v>
      </c>
      <c r="F57" s="320" t="str">
        <f>'M.Cálc.Quant.'!G138</f>
        <v>1.4.3.2</v>
      </c>
      <c r="G57" s="515" t="str">
        <f>VLOOKUP(F57,'M.Cálc.Quant.'!G:T,2,FALSE)</f>
        <v>CONCRETO FCK = 25MPA, TRAÇO 1:2,3:2,7 (EM MASSA SECA DE CIMENTO/ AREIA MÉDIA/ BRITA 1) - PREPARO MECÂNICO COM BETONEIRA 600 L. AF_05/2021</v>
      </c>
      <c r="H57" s="321" t="str">
        <f>VLOOKUP(F57,'M.Cálc.Quant.'!G:T,14,FALSE)</f>
        <v>M3</v>
      </c>
      <c r="I57" s="322">
        <f>VLOOKUP(F57,'M.Cálc.Quant.'!G:T,13,FALSE)</f>
        <v>3.8</v>
      </c>
      <c r="J57" s="322">
        <f>(1+$K$7)*IF(D57="GIDUR JP",VLOOKUP(E57,GIDUR!A:D,4,FALSE),IF(D57="DER PB",VLOOKUP(E57,DER!A:D,4,FALSE)/(1+DER!$E$2),IF(D57="COMPOSIÇÃO",VLOOKUP(E57,Composição!B:J,8,FALSE),IF(A57="COMPOSIÇÃO",VLOOKUP(E57,'Sinapi_Comp-06.2023'!G:K,5,FALSE),VLOOKUP(E57,'Sinapi_Insum-06.2023'!A:E,5,FALSE)))))</f>
        <v>597.12</v>
      </c>
      <c r="K57" s="323">
        <f t="shared" ref="K57:K63" si="11">IFERROR(ROUND(I57*J57,2),0)</f>
        <v>2269.06</v>
      </c>
      <c r="L57" s="83"/>
      <c r="M57" s="484">
        <f t="shared" si="0"/>
        <v>2269.06</v>
      </c>
    </row>
    <row r="58" spans="1:15" ht="30">
      <c r="A58" s="32" t="str">
        <f>VLOOKUP(F58,'M.Cálc.Quant.'!B:T,4,FALSE)</f>
        <v>COMPOSIÇÃO</v>
      </c>
      <c r="C58" s="34">
        <v>5</v>
      </c>
      <c r="D58" s="319" t="str">
        <f>VLOOKUP(F58,'M.Cálc.Quant.'!B:T,2,FALSE)</f>
        <v>SINAPI</v>
      </c>
      <c r="E58" s="320">
        <f>VLOOKUP(F58,'M.Cálc.Quant.'!B:T,3,FALSE)</f>
        <v>103670</v>
      </c>
      <c r="F58" s="320" t="str">
        <f>'M.Cálc.Quant.'!G140</f>
        <v>1.4.3.3</v>
      </c>
      <c r="G58" s="515" t="str">
        <f>VLOOKUP(F58,'M.Cálc.Quant.'!G:T,2,FALSE)</f>
        <v>LANÇAMENTO COM USO DE BALDES, ADENSAMENTO E ACABAMENTO DE CONCRETO EM ESTRUTURAS. AF_02/2022</v>
      </c>
      <c r="H58" s="321" t="str">
        <f>VLOOKUP(F58,'M.Cálc.Quant.'!G:T,14,FALSE)</f>
        <v>M3</v>
      </c>
      <c r="I58" s="322">
        <f>VLOOKUP(F58,'M.Cálc.Quant.'!G:T,13,FALSE)</f>
        <v>3.8</v>
      </c>
      <c r="J58" s="322">
        <f>(1+$K$7)*IF(D58="GIDUR JP",VLOOKUP(E58,GIDUR!A:D,4,FALSE),IF(D58="DER PB",VLOOKUP(E58,DER!A:D,4,FALSE)/(1+DER!$E$2),IF(D58="COMPOSIÇÃO",VLOOKUP(E58,Composição!B:J,8,FALSE),IF(A58="COMPOSIÇÃO",VLOOKUP(E58,'Sinapi_Comp-06.2023'!G:K,5,FALSE),VLOOKUP(E58,'Sinapi_Insum-06.2023'!A:E,5,FALSE)))))</f>
        <v>315.49</v>
      </c>
      <c r="K58" s="323">
        <f t="shared" si="11"/>
        <v>1198.8599999999999</v>
      </c>
      <c r="L58" s="83"/>
      <c r="M58" s="484">
        <f t="shared" si="0"/>
        <v>1198.8599999999999</v>
      </c>
    </row>
    <row r="59" spans="1:15" ht="45">
      <c r="A59" s="32" t="str">
        <f>VLOOKUP(F59,'M.Cálc.Quant.'!B:T,4,FALSE)</f>
        <v>COMPOSIÇÃO</v>
      </c>
      <c r="C59" s="34">
        <v>5</v>
      </c>
      <c r="D59" s="319" t="str">
        <f>VLOOKUP(F59,'M.Cálc.Quant.'!B:T,2,FALSE)</f>
        <v>SINAPI</v>
      </c>
      <c r="E59" s="320">
        <f>VLOOKUP(F59,'M.Cálc.Quant.'!B:T,3,FALSE)</f>
        <v>92760</v>
      </c>
      <c r="F59" s="320" t="str">
        <f>'M.Cálc.Quant.'!G142</f>
        <v>1.4.3.4</v>
      </c>
      <c r="G59" s="515" t="str">
        <f>VLOOKUP(F59,'M.Cálc.Quant.'!G:T,2,FALSE)</f>
        <v>ARMAÇÃO DE PILAR OU VIGA DE ESTRUTURA CONVENCIONAL DE CONCRETO ARMADO UTILIZANDO AÇO CA-50 DE 6,3 MM - MONTAGEM. AF_06/2022</v>
      </c>
      <c r="H59" s="321" t="str">
        <f>VLOOKUP(F59,'M.Cálc.Quant.'!G:T,14,FALSE)</f>
        <v>KG</v>
      </c>
      <c r="I59" s="322">
        <f>VLOOKUP(F59,'M.Cálc.Quant.'!G:T,13,FALSE)</f>
        <v>52.3</v>
      </c>
      <c r="J59" s="322">
        <f>(1+$K$7)*IF(D59="GIDUR JP",VLOOKUP(E59,GIDUR!A:D,4,FALSE),IF(D59="DER PB",VLOOKUP(E59,DER!A:D,4,FALSE)/(1+DER!$E$2),IF(D59="COMPOSIÇÃO",VLOOKUP(E59,Composição!B:J,8,FALSE),IF(A59="COMPOSIÇÃO",VLOOKUP(E59,'Sinapi_Comp-06.2023'!G:K,5,FALSE),VLOOKUP(E59,'Sinapi_Insum-06.2023'!A:E,5,FALSE)))))</f>
        <v>15.26</v>
      </c>
      <c r="K59" s="323">
        <f>IFERROR(ROUND(I59*J59,2),0)</f>
        <v>798.1</v>
      </c>
      <c r="L59" s="83"/>
      <c r="M59" s="484">
        <f t="shared" si="0"/>
        <v>798.1</v>
      </c>
    </row>
    <row r="60" spans="1:15" ht="45">
      <c r="A60" s="32" t="str">
        <f>VLOOKUP(F60,'M.Cálc.Quant.'!B:T,4,FALSE)</f>
        <v>COMPOSIÇÃO</v>
      </c>
      <c r="C60" s="34">
        <v>5</v>
      </c>
      <c r="D60" s="319" t="str">
        <f>VLOOKUP(F60,'M.Cálc.Quant.'!B:T,2,FALSE)</f>
        <v>SINAPI</v>
      </c>
      <c r="E60" s="320">
        <f>VLOOKUP(F60,'M.Cálc.Quant.'!B:T,3,FALSE)</f>
        <v>92761</v>
      </c>
      <c r="F60" s="320" t="str">
        <f>'M.Cálc.Quant.'!G144</f>
        <v>1.4.3.5</v>
      </c>
      <c r="G60" s="515" t="str">
        <f>VLOOKUP(F60,'M.Cálc.Quant.'!G:T,2,FALSE)</f>
        <v>ARMAÇÃO DE PILAR OU VIGA DE ESTRUTURA CONVENCIONAL DE CONCRETO ARMADO UTILIZANDO AÇO CA-50 DE 8,0 MM - MONTAGEM. AF_06/2022</v>
      </c>
      <c r="H60" s="321" t="str">
        <f>VLOOKUP(F60,'M.Cálc.Quant.'!G:T,14,FALSE)</f>
        <v>KG</v>
      </c>
      <c r="I60" s="322">
        <f>VLOOKUP(F60,'M.Cálc.Quant.'!G:T,13,FALSE)</f>
        <v>51.3</v>
      </c>
      <c r="J60" s="322">
        <f>(1+$K$7)*IF(D60="GIDUR JP",VLOOKUP(E60,GIDUR!A:D,4,FALSE),IF(D60="DER PB",VLOOKUP(E60,DER!A:D,4,FALSE)/(1+DER!$E$2),IF(D60="COMPOSIÇÃO",VLOOKUP(E60,Composição!B:J,8,FALSE),IF(A60="COMPOSIÇÃO",VLOOKUP(E60,'Sinapi_Comp-06.2023'!G:K,5,FALSE),VLOOKUP(E60,'Sinapi_Insum-06.2023'!A:E,5,FALSE)))))</f>
        <v>14.44</v>
      </c>
      <c r="K60" s="323">
        <f t="shared" ref="K60:K61" si="12">IFERROR(ROUND(I60*J60,2),0)</f>
        <v>740.77</v>
      </c>
      <c r="L60" s="83"/>
      <c r="M60" s="484">
        <f t="shared" si="0"/>
        <v>740.77</v>
      </c>
    </row>
    <row r="61" spans="1:15" ht="45">
      <c r="A61" s="32" t="str">
        <f>VLOOKUP(F61,'M.Cálc.Quant.'!B:T,4,FALSE)</f>
        <v>COMPOSIÇÃO</v>
      </c>
      <c r="C61" s="34">
        <v>5</v>
      </c>
      <c r="D61" s="319" t="str">
        <f>VLOOKUP(F61,'M.Cálc.Quant.'!B:T,2,FALSE)</f>
        <v>SINAPI</v>
      </c>
      <c r="E61" s="320">
        <f>VLOOKUP(F61,'M.Cálc.Quant.'!B:T,3,FALSE)</f>
        <v>92759</v>
      </c>
      <c r="F61" s="320" t="str">
        <f>'M.Cálc.Quant.'!G146</f>
        <v>1.4.3.6</v>
      </c>
      <c r="G61" s="515" t="str">
        <f>VLOOKUP(F61,'M.Cálc.Quant.'!G:T,2,FALSE)</f>
        <v>ARMAÇÃO DE PILAR OU VIGA DE ESTRUTURA CONVENCIONAL DE CONCRETO ARMADO UTILIZANDO AÇO CA-60 DE 5,0 MM - MONTAGEM. AF_06/2022</v>
      </c>
      <c r="H61" s="321" t="str">
        <f>VLOOKUP(F61,'M.Cálc.Quant.'!G:T,14,FALSE)</f>
        <v>KG</v>
      </c>
      <c r="I61" s="322">
        <f>VLOOKUP(F61,'M.Cálc.Quant.'!G:T,13,FALSE)</f>
        <v>21</v>
      </c>
      <c r="J61" s="322">
        <f>(1+$K$7)*IF(D61="GIDUR JP",VLOOKUP(E61,GIDUR!A:D,4,FALSE),IF(D61="DER PB",VLOOKUP(E61,DER!A:D,4,FALSE)/(1+DER!$E$2),IF(D61="COMPOSIÇÃO",VLOOKUP(E61,Composição!B:J,8,FALSE),IF(A61="COMPOSIÇÃO",VLOOKUP(E61,'Sinapi_Comp-06.2023'!G:K,5,FALSE),VLOOKUP(E61,'Sinapi_Insum-06.2023'!A:E,5,FALSE)))))</f>
        <v>16.02</v>
      </c>
      <c r="K61" s="323">
        <f t="shared" si="12"/>
        <v>336.42</v>
      </c>
      <c r="L61" s="83"/>
      <c r="M61" s="484">
        <f t="shared" si="0"/>
        <v>336.42</v>
      </c>
    </row>
    <row r="62" spans="1:15">
      <c r="A62" s="32" t="e">
        <f>VLOOKUP(F62,'M.Cálc.Quant.'!B:E,4,FALSE)</f>
        <v>#N/A</v>
      </c>
      <c r="C62" s="34">
        <v>7</v>
      </c>
      <c r="D62" s="491"/>
      <c r="E62" s="493"/>
      <c r="F62" s="493" t="s">
        <v>3972</v>
      </c>
      <c r="G62" s="514" t="str">
        <f>VLOOKUP(F62,'M.Cálc.Quant.'!G:T,2,FALSE)</f>
        <v>ELEVAÇÃO (murada)</v>
      </c>
      <c r="H62" s="493"/>
      <c r="I62" s="492"/>
      <c r="J62" s="492"/>
      <c r="K62" s="494">
        <f>SUM(K63:K67)</f>
        <v>53748.44</v>
      </c>
      <c r="L62" s="83"/>
      <c r="M62" s="484">
        <f t="shared" si="0"/>
        <v>0</v>
      </c>
    </row>
    <row r="63" spans="1:15" ht="60">
      <c r="A63" s="32" t="str">
        <f>VLOOKUP(F63,'M.Cálc.Quant.'!B:T,4,FALSE)</f>
        <v>COMPOSIÇÃO</v>
      </c>
      <c r="C63" s="34">
        <v>5</v>
      </c>
      <c r="D63" s="319" t="str">
        <f>VLOOKUP(F63,'M.Cálc.Quant.'!B:T,2,FALSE)</f>
        <v>SINAPI</v>
      </c>
      <c r="E63" s="320">
        <f>VLOOKUP(F63,'M.Cálc.Quant.'!B:T,3,FALSE)</f>
        <v>103322</v>
      </c>
      <c r="F63" s="320" t="s">
        <v>3973</v>
      </c>
      <c r="G63" s="515" t="str">
        <f>VLOOKUP(F63,'M.Cálc.Quant.'!G:T,2,FALSE)</f>
        <v>ALVENARIA DE VEDAÇÃO DE BLOCOS CERÂMICOS FURADOS NA VERTICAL DE 9X19X39 CM (ESPESSURA 9 CM) E ARGAMASSA DE ASSENTAMENTO COM PREPARO EM BETONEIRA. AF_12/2021</v>
      </c>
      <c r="H63" s="321" t="str">
        <f>VLOOKUP(F63,'M.Cálc.Quant.'!G:T,14,FALSE)</f>
        <v>M2</v>
      </c>
      <c r="I63" s="322">
        <f>VLOOKUP(F63,'M.Cálc.Quant.'!G:T,13,FALSE)</f>
        <v>148.44999999999999</v>
      </c>
      <c r="J63" s="322">
        <f>(1+$K$7)*IF(D63="GIDUR JP",VLOOKUP(E63,GIDUR!A:D,4,FALSE),IF(D63="DER PB",VLOOKUP(E63,DER!A:D,4,FALSE)/(1+DER!$E$2),IF(D63="COMPOSIÇÃO",VLOOKUP(E63,Composição!B:J,8,FALSE),IF(A63="COMPOSIÇÃO",VLOOKUP(E63,'Sinapi_Comp-06.2023'!G:K,5,FALSE),VLOOKUP(E63,'Sinapi_Insum-06.2023'!A:E,5,FALSE)))))</f>
        <v>67.819999999999993</v>
      </c>
      <c r="K63" s="323">
        <f t="shared" si="11"/>
        <v>10067.879999999999</v>
      </c>
      <c r="L63" s="83"/>
      <c r="M63" s="484">
        <f t="shared" si="0"/>
        <v>10067.879999999999</v>
      </c>
    </row>
    <row r="64" spans="1:15" ht="45">
      <c r="A64" s="32" t="str">
        <f>VLOOKUP(F64,'M.Cálc.Quant.'!B:T,4,FALSE)</f>
        <v>COMPOSIÇÃO</v>
      </c>
      <c r="C64" s="34">
        <v>5</v>
      </c>
      <c r="D64" s="319" t="str">
        <f>VLOOKUP(F64,'M.Cálc.Quant.'!B:T,2,FALSE)</f>
        <v>COMPOSIÇÃO</v>
      </c>
      <c r="E64" s="320">
        <f>VLOOKUP(F64,'M.Cálc.Quant.'!B:T,3,FALSE)</f>
        <v>12</v>
      </c>
      <c r="F64" s="320" t="str">
        <f>'M.Cálc.Quant.'!G154</f>
        <v>1.5.2</v>
      </c>
      <c r="G64" s="515" t="str">
        <f>VLOOKUP(F64,'M.Cálc.Quant.'!G:T,2,FALSE)</f>
        <v>COBOGO DE CONCRETO (ELEMENTO VAZADO), 7X50X50CM, ASSENTADO COM ARGAMASSA TRACO 1:3 (CIMENTO E AREIA) [ADAPTADO SINAPI 73937/003]</v>
      </c>
      <c r="H64" s="321" t="str">
        <f>VLOOKUP(F64,'M.Cálc.Quant.'!G:T,14,FALSE)</f>
        <v>M2</v>
      </c>
      <c r="I64" s="322">
        <f>VLOOKUP(F64,'M.Cálc.Quant.'!G:T,13,FALSE)</f>
        <v>191.54</v>
      </c>
      <c r="J64" s="322">
        <f>(1+$K$7)*IF(D64="GIDUR JP",VLOOKUP(E64,GIDUR!A:D,4,FALSE),IF(D64="DER PB",VLOOKUP(E64,DER!A:D,4,FALSE)/(1+DER!$E$2),IF(D64="COMPOSIÇÃO",VLOOKUP(E64,Composição!B:J,8,FALSE),IF(A64="COMPOSIÇÃO",VLOOKUP(E64,'Sinapi_Comp-06.2023'!G:K,5,FALSE),VLOOKUP(E64,'Sinapi_Insum-06.2023'!A:E,5,FALSE)))))</f>
        <v>224.67</v>
      </c>
      <c r="K64" s="323">
        <f t="shared" ref="K64:K67" si="13">IFERROR(ROUND(I64*J64,2),0)</f>
        <v>43033.29</v>
      </c>
      <c r="L64" s="83"/>
      <c r="M64" s="484">
        <f t="shared" si="0"/>
        <v>43033.29</v>
      </c>
    </row>
    <row r="65" spans="1:13" ht="30">
      <c r="A65" s="32" t="str">
        <f>VLOOKUP(F65,'M.Cálc.Quant.'!B:T,4,FALSE)</f>
        <v>COMPOSIÇÃO</v>
      </c>
      <c r="C65" s="34">
        <v>5</v>
      </c>
      <c r="D65" s="319" t="str">
        <f>VLOOKUP(F65,'M.Cálc.Quant.'!B:T,2,FALSE)</f>
        <v>SINAPI</v>
      </c>
      <c r="E65" s="320">
        <f>VLOOKUP(F65,'M.Cálc.Quant.'!B:T,3,FALSE)</f>
        <v>105021</v>
      </c>
      <c r="F65" s="320" t="str">
        <f>'M.Cálc.Quant.'!G157</f>
        <v>1.5.3</v>
      </c>
      <c r="G65" s="515" t="str">
        <f>VLOOKUP(F65,'M.Cálc.Quant.'!G:T,2,FALSE)</f>
        <v>VERGA PRÉ-MOLDADA COM ATÉ 1,5 M DE VÃO, ESPESSURA DE *15* CM. AF_03/2024</v>
      </c>
      <c r="H65" s="321" t="str">
        <f>VLOOKUP(F65,'M.Cálc.Quant.'!G:T,14,FALSE)</f>
        <v>M</v>
      </c>
      <c r="I65" s="322">
        <f>VLOOKUP(F65,'M.Cálc.Quant.'!G:T,13,FALSE)</f>
        <v>2.12</v>
      </c>
      <c r="J65" s="322">
        <f>(1+$K$7)*IF(D65="GIDUR JP",VLOOKUP(E65,GIDUR!A:D,4,FALSE),IF(D65="DER PB",VLOOKUP(E65,DER!A:D,4,FALSE)/(1+DER!$E$2),IF(D65="COMPOSIÇÃO",VLOOKUP(E65,Composição!B:J,8,FALSE),IF(A65="COMPOSIÇÃO",VLOOKUP(E65,'Sinapi_Comp-06.2023'!G:K,5,FALSE),VLOOKUP(E65,'Sinapi_Insum-06.2023'!A:E,5,FALSE)))))</f>
        <v>28.16</v>
      </c>
      <c r="K65" s="323">
        <f t="shared" si="13"/>
        <v>59.7</v>
      </c>
      <c r="L65" s="83"/>
      <c r="M65" s="484">
        <f t="shared" si="0"/>
        <v>59.7</v>
      </c>
    </row>
    <row r="66" spans="1:13" ht="30">
      <c r="A66" s="32" t="str">
        <f>VLOOKUP(F66,'M.Cálc.Quant.'!B:T,4,FALSE)</f>
        <v>COMPOSIÇÃO</v>
      </c>
      <c r="C66" s="34">
        <v>5</v>
      </c>
      <c r="D66" s="319" t="str">
        <f>VLOOKUP(F66,'M.Cálc.Quant.'!B:T,2,FALSE)</f>
        <v>SINAPI</v>
      </c>
      <c r="E66" s="320">
        <f>VLOOKUP(F66,'M.Cálc.Quant.'!B:T,3,FALSE)</f>
        <v>93184</v>
      </c>
      <c r="F66" s="320" t="str">
        <f>'M.Cálc.Quant.'!G159</f>
        <v>1.5.4</v>
      </c>
      <c r="G66" s="515" t="str">
        <f>VLOOKUP(F66,'M.Cálc.Quant.'!G:T,2,FALSE)</f>
        <v>VERGA PRÉ-MOLDADA COM ATÉ 1,5 M DE VÃO, ESPESSURA DE *20* CM. AF_03/2024</v>
      </c>
      <c r="H66" s="321" t="str">
        <f>VLOOKUP(F66,'M.Cálc.Quant.'!G:T,14,FALSE)</f>
        <v>M</v>
      </c>
      <c r="I66" s="322">
        <f>VLOOKUP(F66,'M.Cálc.Quant.'!G:T,13,FALSE)</f>
        <v>15.95</v>
      </c>
      <c r="J66" s="322">
        <f>(1+$K$7)*IF(D66="GIDUR JP",VLOOKUP(E66,GIDUR!A:D,4,FALSE),IF(D66="DER PB",VLOOKUP(E66,DER!A:D,4,FALSE)/(1+DER!$E$2),IF(D66="COMPOSIÇÃO",VLOOKUP(E66,Composição!B:J,8,FALSE),IF(A66="COMPOSIÇÃO",VLOOKUP(E66,'Sinapi_Comp-06.2023'!G:K,5,FALSE),VLOOKUP(E66,'Sinapi_Insum-06.2023'!A:E,5,FALSE)))))</f>
        <v>32.61</v>
      </c>
      <c r="K66" s="323">
        <f t="shared" si="13"/>
        <v>520.13</v>
      </c>
      <c r="L66" s="83"/>
      <c r="M66" s="484">
        <f t="shared" si="0"/>
        <v>520.13</v>
      </c>
    </row>
    <row r="67" spans="1:13" ht="30">
      <c r="A67" s="32" t="str">
        <f>VLOOKUP(F67,'M.Cálc.Quant.'!B:T,4,FALSE)</f>
        <v>COMPOSIÇÃO</v>
      </c>
      <c r="C67" s="34">
        <v>5</v>
      </c>
      <c r="D67" s="319" t="str">
        <f>VLOOKUP(F67,'M.Cálc.Quant.'!B:T,2,FALSE)</f>
        <v>SINAPI</v>
      </c>
      <c r="E67" s="320">
        <f>VLOOKUP(F67,'M.Cálc.Quant.'!B:T,3,FALSE)</f>
        <v>93194</v>
      </c>
      <c r="F67" s="320" t="str">
        <f>'M.Cálc.Quant.'!G163</f>
        <v>1.5.5</v>
      </c>
      <c r="G67" s="515" t="str">
        <f>VLOOKUP(F67,'M.Cálc.Quant.'!G:T,2,FALSE)</f>
        <v>CONTRAVERGA PRÉ-MOLDADA, ESPESSURA DE *20* CM. AF_03/2024</v>
      </c>
      <c r="H67" s="321" t="str">
        <f>VLOOKUP(F67,'M.Cálc.Quant.'!G:T,14,FALSE)</f>
        <v>M</v>
      </c>
      <c r="I67" s="322">
        <f>VLOOKUP(F67,'M.Cálc.Quant.'!G:T,13,FALSE)</f>
        <v>2.12</v>
      </c>
      <c r="J67" s="322">
        <f>(1+$K$7)*IF(D67="GIDUR JP",VLOOKUP(E67,GIDUR!A:D,4,FALSE),IF(D67="DER PB",VLOOKUP(E67,DER!A:D,4,FALSE)/(1+DER!$E$2),IF(D67="COMPOSIÇÃO",VLOOKUP(E67,Composição!B:J,8,FALSE),IF(A67="COMPOSIÇÃO",VLOOKUP(E67,'Sinapi_Comp-06.2023'!G:K,5,FALSE),VLOOKUP(E67,'Sinapi_Insum-06.2023'!A:E,5,FALSE)))))</f>
        <v>31.81</v>
      </c>
      <c r="K67" s="323">
        <f t="shared" si="13"/>
        <v>67.44</v>
      </c>
      <c r="L67" s="83"/>
      <c r="M67" s="484">
        <f t="shared" si="0"/>
        <v>67.44</v>
      </c>
    </row>
    <row r="68" spans="1:13">
      <c r="A68" s="32" t="e">
        <f>VLOOKUP(F68,'M.Cálc.Quant.'!B:E,4,FALSE)</f>
        <v>#N/A</v>
      </c>
      <c r="C68" s="34">
        <v>9</v>
      </c>
      <c r="D68" s="491"/>
      <c r="E68" s="493"/>
      <c r="F68" s="493" t="s">
        <v>3974</v>
      </c>
      <c r="G68" s="514" t="str">
        <f>VLOOKUP(F68,'M.Cálc.Quant.'!G:T,2,FALSE)</f>
        <v>ESQUADRIAS</v>
      </c>
      <c r="H68" s="493"/>
      <c r="I68" s="492"/>
      <c r="J68" s="492"/>
      <c r="K68" s="494">
        <f>SUM(K70:K71)</f>
        <v>9576.15</v>
      </c>
      <c r="L68" s="83"/>
      <c r="M68" s="484">
        <f t="shared" si="0"/>
        <v>0</v>
      </c>
    </row>
    <row r="69" spans="1:13">
      <c r="A69" s="32" t="e">
        <f>VLOOKUP(F69,'M.Cálc.Quant.'!B:E,4,FALSE)</f>
        <v>#N/A</v>
      </c>
      <c r="C69" s="34">
        <v>7</v>
      </c>
      <c r="D69" s="135"/>
      <c r="E69" s="66"/>
      <c r="F69" s="66" t="s">
        <v>3975</v>
      </c>
      <c r="G69" s="517" t="str">
        <f>VLOOKUP(F69,'M.Cálc.Quant.'!G:T,2,FALSE)</f>
        <v>PORTÃO DE FERRO</v>
      </c>
      <c r="H69" s="66"/>
      <c r="I69" s="67"/>
      <c r="J69" s="67"/>
      <c r="K69" s="95"/>
      <c r="L69" s="83"/>
      <c r="M69" s="484">
        <f t="shared" si="0"/>
        <v>0</v>
      </c>
    </row>
    <row r="70" spans="1:13" ht="45">
      <c r="A70" s="32" t="str">
        <f>VLOOKUP(F70,'M.Cálc.Quant.'!B:T,4,FALSE)</f>
        <v>COMPOSIÇÃO</v>
      </c>
      <c r="C70" s="34">
        <v>9</v>
      </c>
      <c r="D70" s="319" t="str">
        <f>VLOOKUP(F70,'M.Cálc.Quant.'!B:T,2,FALSE)</f>
        <v>SINAPI</v>
      </c>
      <c r="E70" s="320">
        <f>VLOOKUP(F70,'M.Cálc.Quant.'!B:T,3,FALSE)</f>
        <v>91341</v>
      </c>
      <c r="F70" s="320" t="s">
        <v>3976</v>
      </c>
      <c r="G70" s="515" t="str">
        <f>VLOOKUP(F70,'M.Cálc.Quant.'!G:T,2,FALSE)</f>
        <v>PORTA EM ALUMÍNIO DE ABRIR TIPO VENEZIANA COM GUARNIÇÃO, FIXAÇÃO COM PARAFUSOS - FORNECIMENTO E INSTALAÇÃO. AF_12/2019</v>
      </c>
      <c r="H70" s="321" t="str">
        <f>VLOOKUP(F70,'M.Cálc.Quant.'!G:T,14,FALSE)</f>
        <v>M2</v>
      </c>
      <c r="I70" s="322">
        <f>VLOOKUP(F70,'M.Cálc.Quant.'!G:T,13,FALSE)</f>
        <v>1.49</v>
      </c>
      <c r="J70" s="322">
        <f>(1+$K$7)*IF(D70="GIDUR JP",VLOOKUP(E70,GIDUR!A:D,4,FALSE),IF(D70="DER PB",VLOOKUP(E70,DER!A:D,4,FALSE)/(1+DER!$E$2),IF(D70="COMPOSIÇÃO",VLOOKUP(E70,Composição!B:J,8,FALSE),IF(A70="COMPOSIÇÃO",VLOOKUP(E70,'Sinapi_Comp-06.2023'!G:K,5,FALSE),VLOOKUP(E70,'Sinapi_Insum-06.2023'!A:E,5,FALSE)))))</f>
        <v>877.5</v>
      </c>
      <c r="K70" s="323">
        <f>IFERROR(ROUND(I70*J70,2),0)</f>
        <v>1307.48</v>
      </c>
      <c r="L70" s="83"/>
      <c r="M70" s="484">
        <f t="shared" si="0"/>
        <v>1307.48</v>
      </c>
    </row>
    <row r="71" spans="1:13" ht="30">
      <c r="A71" s="32" t="str">
        <f>VLOOKUP(F71,'M.Cálc.Quant.'!B:T,4,FALSE)</f>
        <v>COMPOSIÇÃO</v>
      </c>
      <c r="C71" s="34">
        <v>9</v>
      </c>
      <c r="D71" s="319" t="str">
        <f>VLOOKUP(F71,'M.Cálc.Quant.'!B:T,2,FALSE)</f>
        <v>COMPOSIÇÃO</v>
      </c>
      <c r="E71" s="320">
        <f>VLOOKUP(F71,'M.Cálc.Quant.'!B:T,3,FALSE)</f>
        <v>13</v>
      </c>
      <c r="F71" s="320" t="str">
        <f>'M.Cálc.Quant.'!G169</f>
        <v>1.6.1.2</v>
      </c>
      <c r="G71" s="515" t="str">
        <f>VLOOKUP(F71,'M.Cálc.Quant.'!G:T,2,FALSE)</f>
        <v>PORTAO DE FERRO EM CHAPA GALVANIZADA PLANA 14 GSG [ADAPTADO SINAPI 68054]</v>
      </c>
      <c r="H71" s="321" t="str">
        <f>VLOOKUP(F71,'M.Cálc.Quant.'!G:T,14,FALSE)</f>
        <v>M2</v>
      </c>
      <c r="I71" s="322">
        <f>VLOOKUP(F71,'M.Cálc.Quant.'!G:T,13,FALSE)</f>
        <v>27.75</v>
      </c>
      <c r="J71" s="322">
        <f>(1+$K$7)*IF(D71="GIDUR JP",VLOOKUP(E71,GIDUR!A:D,4,FALSE),IF(D71="DER PB",VLOOKUP(E71,DER!A:D,4,FALSE)/(1+DER!$E$2),IF(D71="COMPOSIÇÃO",VLOOKUP(E71,Composição!B:J,8,FALSE),IF(A71="COMPOSIÇÃO",VLOOKUP(E71,'Sinapi_Comp-06.2023'!G:K,5,FALSE),VLOOKUP(E71,'Sinapi_Insum-06.2023'!A:E,5,FALSE)))))</f>
        <v>297.97000000000003</v>
      </c>
      <c r="K71" s="323">
        <f>IFERROR(ROUND(I71*J71,2),0)</f>
        <v>8268.67</v>
      </c>
      <c r="L71" s="83"/>
      <c r="M71" s="484">
        <f t="shared" si="0"/>
        <v>8268.67</v>
      </c>
    </row>
    <row r="72" spans="1:13">
      <c r="D72" s="491"/>
      <c r="E72" s="493"/>
      <c r="F72" s="493" t="str">
        <f>'M.Cálc.Quant.'!$F$172</f>
        <v>1.7</v>
      </c>
      <c r="G72" s="514" t="str">
        <f>VLOOKUP(F72,'M.Cálc.Quant.'!G:T,2,FALSE)</f>
        <v>COBERTURA</v>
      </c>
      <c r="H72" s="493"/>
      <c r="I72" s="492"/>
      <c r="J72" s="492"/>
      <c r="K72" s="494">
        <f>K73</f>
        <v>186119.62</v>
      </c>
      <c r="M72" s="484">
        <f t="shared" si="0"/>
        <v>0</v>
      </c>
    </row>
    <row r="73" spans="1:13">
      <c r="D73" s="135"/>
      <c r="E73" s="66"/>
      <c r="F73" s="66" t="str">
        <f>'M.Cálc.Quant.'!$F$173</f>
        <v>1.7.1</v>
      </c>
      <c r="G73" s="517" t="str">
        <f>VLOOKUP(F73,'M.Cálc.Quant.'!G:T,2,FALSE)</f>
        <v>ESTRUTRA METÁLICA DE COBERTURA E FECHAMENTO</v>
      </c>
      <c r="H73" s="66"/>
      <c r="I73" s="67"/>
      <c r="J73" s="67"/>
      <c r="K73" s="95">
        <f>SUM(K74:K78)</f>
        <v>186119.62</v>
      </c>
      <c r="M73" s="484">
        <f t="shared" si="0"/>
        <v>0</v>
      </c>
    </row>
    <row r="74" spans="1:13" ht="60">
      <c r="A74" s="32" t="str">
        <f>VLOOKUP(F74,'M.Cálc.Quant.'!B:T,4,FALSE)</f>
        <v>COMPOSIÇÃO</v>
      </c>
      <c r="D74" s="319" t="str">
        <f>VLOOKUP(F74,'M.Cálc.Quant.'!B:T,2,FALSE)</f>
        <v>SINAPI</v>
      </c>
      <c r="E74" s="320">
        <f>VLOOKUP(F74,'M.Cálc.Quant.'!B:T,3,FALSE)</f>
        <v>100773</v>
      </c>
      <c r="F74" s="320" t="str">
        <f>'M.Cálc.Quant.'!$F$174</f>
        <v>1.7.1.1</v>
      </c>
      <c r="G74" s="515" t="str">
        <f>VLOOKUP(F74,'M.Cálc.Quant.'!G:T,2,FALSE)</f>
        <v>ESTRUTURA TRELIÇADA DE COBERTURA, TIPO ARCO, COM LIGAÇÕES SOLDADAS, INCLUSOS PERFIS METÁLICOS, CHAPAS METÁLICAS, MÃO DE OBRA E TRANSPORTE COM GUINDASTE - FORNECIMENTO E INSTALAÇÃO. AF_01/2020_PSA</v>
      </c>
      <c r="H74" s="321" t="str">
        <f>VLOOKUP(F74,'M.Cálc.Quant.'!G:T,14,FALSE)</f>
        <v>kg</v>
      </c>
      <c r="I74" s="322">
        <f>VLOOKUP(F74,'M.Cálc.Quant.'!G:T,13,FALSE)</f>
        <v>4972</v>
      </c>
      <c r="J74" s="322">
        <f>18.5*1.2522</f>
        <v>23.17</v>
      </c>
      <c r="K74" s="323">
        <f t="shared" ref="K74:K75" si="14">IFERROR(ROUND(I74*J74,2),0)</f>
        <v>115201.24</v>
      </c>
      <c r="M74" s="484">
        <f t="shared" si="0"/>
        <v>115201.24</v>
      </c>
    </row>
    <row r="75" spans="1:13" ht="30">
      <c r="A75" s="32" t="str">
        <f>VLOOKUP(F75,'M.Cálc.Quant.'!B:T,4,FALSE)</f>
        <v>COMPOSIÇÃO</v>
      </c>
      <c r="D75" s="319" t="str">
        <f>VLOOKUP(F75,'M.Cálc.Quant.'!B:T,2,FALSE)</f>
        <v>SINAPI</v>
      </c>
      <c r="E75" s="320">
        <f>VLOOKUP(F75,'M.Cálc.Quant.'!B:T,3,FALSE)</f>
        <v>94213</v>
      </c>
      <c r="F75" s="320" t="str">
        <f>'M.Cálc.Quant.'!$F$176</f>
        <v>1.7.1.2</v>
      </c>
      <c r="G75" s="515" t="str">
        <f>VLOOKUP(F75,'M.Cálc.Quant.'!G:T,2,FALSE)</f>
        <v>TELHAMENTO COM TELHA DE AÇO/ALUMÍNIO E = 0,5 MM, COM ATÉ 2 ÁGUAS, INCLUSO IÇAMENTO. AF_07/2019</v>
      </c>
      <c r="H75" s="321" t="str">
        <f>VLOOKUP(F75,'M.Cálc.Quant.'!G:T,14,FALSE)</f>
        <v>M2</v>
      </c>
      <c r="I75" s="322">
        <f>VLOOKUP(F75,'M.Cálc.Quant.'!G:T,13,FALSE)</f>
        <v>690.98</v>
      </c>
      <c r="J75" s="322">
        <f>(1+$K$7)*IF(D75="GIDUR JP",VLOOKUP(E75,GIDUR!A:D,4,FALSE),IF(D75="DER PB",VLOOKUP(E75,DER!A:D,4,FALSE)/(1+DER!$E$2),IF(D75="COMPOSIÇÃO",VLOOKUP(E75,Composição!B:J,8,FALSE),IF(A75="COMPOSIÇÃO",VLOOKUP(E75,'Sinapi_Comp-06.2023'!G:K,5,FALSE),VLOOKUP(E75,'Sinapi_Insum-06.2023'!A:E,5,FALSE)))))</f>
        <v>90.43</v>
      </c>
      <c r="K75" s="323">
        <f t="shared" si="14"/>
        <v>62485.32</v>
      </c>
      <c r="L75" s="35">
        <f>23.56*36</f>
        <v>848.16</v>
      </c>
      <c r="M75" s="484">
        <f t="shared" si="0"/>
        <v>62485.32</v>
      </c>
    </row>
    <row r="76" spans="1:13" ht="60">
      <c r="A76" s="32" t="str">
        <f>VLOOKUP(F76,'M.Cálc.Quant.'!B:T,4,FALSE)</f>
        <v>COMPOSIÇÃO</v>
      </c>
      <c r="D76" s="319" t="str">
        <f>VLOOKUP(F76,'M.Cálc.Quant.'!B:T,2,FALSE)</f>
        <v>SINAPI</v>
      </c>
      <c r="E76" s="320">
        <f>VLOOKUP(F76,'M.Cálc.Quant.'!B:T,3,FALSE)</f>
        <v>100434</v>
      </c>
      <c r="F76" s="320" t="str">
        <f>'M.Cálc.Quant.'!$F$178</f>
        <v>1.7.1.3</v>
      </c>
      <c r="G76" s="515" t="str">
        <f>VLOOKUP(F76,'M.Cálc.Quant.'!G:T,2,FALSE)</f>
        <v>CALHA DE BEIRAL, SEMICIRCULAR DE PVC, DIAMETRO 125 MM, INCLUINDO CABECEIRAS, EMENDAS, BOCAIS, SUPORTES E VEDAÇÕES, EXCLUINDO CONDUTORES, INCLUSO TRANSPORTE VERTICAL. AF_07/2019</v>
      </c>
      <c r="H76" s="321" t="str">
        <f>VLOOKUP(F76,'M.Cálc.Quant.'!G:T,14,FALSE)</f>
        <v>M</v>
      </c>
      <c r="I76" s="322">
        <f>VLOOKUP(F76,'M.Cálc.Quant.'!G:T,13,FALSE)</f>
        <v>36</v>
      </c>
      <c r="J76" s="322">
        <f>(1+$K$7)*IF(D76="GIDUR JP",VLOOKUP(E76,GIDUR!A:D,4,FALSE),IF(D76="DER PB",VLOOKUP(E76,DER!A:D,4,FALSE)/(1+DER!$E$2),IF(D76="COMPOSIÇÃO",VLOOKUP(E76,Composição!B:J,8,FALSE),IF(A76="COMPOSIÇÃO",VLOOKUP(E76,'Sinapi_Comp-06.2023'!G:K,5,FALSE),VLOOKUP(E76,'Sinapi_Insum-06.2023'!A:E,5,FALSE)))))</f>
        <v>180.09</v>
      </c>
      <c r="K76" s="323">
        <f>IFERROR(ROUND(I76*J76,2),0)</f>
        <v>6483.24</v>
      </c>
      <c r="M76" s="484">
        <f t="shared" si="0"/>
        <v>6483.24</v>
      </c>
    </row>
    <row r="77" spans="1:13" ht="30">
      <c r="A77" s="32" t="str">
        <f>VLOOKUP(F77,'M.Cálc.Quant.'!B:T,4,FALSE)</f>
        <v>COMPOSIÇÃO</v>
      </c>
      <c r="D77" s="319" t="str">
        <f>VLOOKUP(F77,'M.Cálc.Quant.'!B:T,2,FALSE)</f>
        <v>SINAPI</v>
      </c>
      <c r="E77" s="320">
        <f>VLOOKUP(F77,'M.Cálc.Quant.'!B:T,3,FALSE)</f>
        <v>96113</v>
      </c>
      <c r="F77" s="320" t="str">
        <f>'M.Cálc.Quant.'!$F$180</f>
        <v>1.7.1.4</v>
      </c>
      <c r="G77" s="515" t="str">
        <f>VLOOKUP(F77,'M.Cálc.Quant.'!G:T,2,FALSE)</f>
        <v>FORRO EM PLACAS DE GESSO, PARA AMBIENTES COMERCIAIS. AF_08/2023_PS</v>
      </c>
      <c r="H77" s="321" t="str">
        <f>VLOOKUP(F77,'M.Cálc.Quant.'!G:T,14,FALSE)</f>
        <v>M2</v>
      </c>
      <c r="I77" s="322">
        <f>VLOOKUP(F77,'M.Cálc.Quant.'!G:T,13,FALSE)</f>
        <v>6.48</v>
      </c>
      <c r="J77" s="322">
        <f>(1+$K$7)*IF(D77="GIDUR JP",VLOOKUP(E77,GIDUR!A:D,4,FALSE),IF(D77="DER PB",VLOOKUP(E77,DER!A:D,4,FALSE)/(1+DER!$E$2),IF(D77="COMPOSIÇÃO",VLOOKUP(E77,Composição!B:J,8,FALSE),IF(A77="COMPOSIÇÃO",VLOOKUP(E77,'Sinapi_Comp-06.2023'!G:K,5,FALSE),VLOOKUP(E77,'Sinapi_Insum-06.2023'!A:E,5,FALSE)))))</f>
        <v>52.3</v>
      </c>
      <c r="K77" s="323">
        <f t="shared" ref="K77" si="15">IFERROR(ROUND(I77*J77,2),0)</f>
        <v>338.9</v>
      </c>
      <c r="L77" s="35">
        <f>36*2</f>
        <v>72</v>
      </c>
      <c r="M77" s="484">
        <f t="shared" si="0"/>
        <v>338.9</v>
      </c>
    </row>
    <row r="78" spans="1:13" ht="45">
      <c r="A78" s="32" t="str">
        <f>VLOOKUP(F78,'M.Cálc.Quant.'!B:T,4,FALSE)</f>
        <v>COMPOSIÇÃO</v>
      </c>
      <c r="D78" s="319" t="str">
        <f>VLOOKUP(F78,'M.Cálc.Quant.'!B:T,2,FALSE)</f>
        <v>SINAPI</v>
      </c>
      <c r="E78" s="320">
        <f>VLOOKUP(F78,'M.Cálc.Quant.'!B:T,3,FALSE)</f>
        <v>98562</v>
      </c>
      <c r="F78" s="320" t="str">
        <f>'M.Cálc.Quant.'!$F$182</f>
        <v>1.7.1.5</v>
      </c>
      <c r="G78" s="515" t="str">
        <f>VLOOKUP(F78,'M.Cálc.Quant.'!G:T,2,FALSE)</f>
        <v>IMPERMEABILIZAÇÃO DE SUPERFÍCIE COM ARGAMASSA DE CIMENTO E AREIA, COM ADITIVO IMPERMEABILIZANTE, E = 1,5CM. AF_09/2023</v>
      </c>
      <c r="H78" s="321" t="str">
        <f>VLOOKUP(F78,'M.Cálc.Quant.'!G:T,14,FALSE)</f>
        <v>M2</v>
      </c>
      <c r="I78" s="322">
        <f>VLOOKUP(F78,'M.Cálc.Quant.'!G:T,13,FALSE)</f>
        <v>29.12</v>
      </c>
      <c r="J78" s="322">
        <f>(1+$K$7)*IF(D78="GIDUR JP",VLOOKUP(E78,GIDUR!A:D,4,FALSE),IF(D78="DER PB",VLOOKUP(E78,DER!A:D,4,FALSE)/(1+DER!$E$2),IF(D78="COMPOSIÇÃO",VLOOKUP(E78,Composição!B:J,8,FALSE),IF(A78="COMPOSIÇÃO",VLOOKUP(E78,'Sinapi_Comp-06.2023'!G:K,5,FALSE),VLOOKUP(E78,'Sinapi_Insum-06.2023'!A:E,5,FALSE)))))</f>
        <v>55.32</v>
      </c>
      <c r="K78" s="323">
        <f t="shared" ref="K78" si="16">IFERROR(ROUND(I78*J78,2),0)</f>
        <v>1610.92</v>
      </c>
      <c r="L78" s="35">
        <f>(36*2*0.6)+(23.56*0.8)</f>
        <v>62.048000000000002</v>
      </c>
      <c r="M78" s="484">
        <f t="shared" si="0"/>
        <v>1610.92</v>
      </c>
    </row>
    <row r="79" spans="1:13">
      <c r="D79" s="491"/>
      <c r="E79" s="493"/>
      <c r="F79" s="493" t="s">
        <v>3979</v>
      </c>
      <c r="G79" s="514" t="str">
        <f>VLOOKUP(F79,'M.Cálc.Quant.'!G:T,2,FALSE)</f>
        <v>REVESTIMENTO DE PAREDES</v>
      </c>
      <c r="H79" s="493"/>
      <c r="I79" s="492"/>
      <c r="J79" s="492"/>
      <c r="K79" s="494">
        <f>SUM(K80:K81)</f>
        <v>21057.62</v>
      </c>
      <c r="M79" s="484">
        <f t="shared" si="0"/>
        <v>0</v>
      </c>
    </row>
    <row r="80" spans="1:13" ht="53.25" customHeight="1">
      <c r="A80" s="32" t="str">
        <f>VLOOKUP(F80,'M.Cálc.Quant.'!B:T,4,FALSE)</f>
        <v>COMPOSIÇÃO</v>
      </c>
      <c r="D80" s="319" t="str">
        <f>VLOOKUP(F80,'M.Cálc.Quant.'!B:T,2,FALSE)</f>
        <v>SINAPI</v>
      </c>
      <c r="E80" s="320">
        <f>VLOOKUP(F80,'M.Cálc.Quant.'!B:T,3,FALSE)</f>
        <v>87879</v>
      </c>
      <c r="F80" s="320" t="s">
        <v>3981</v>
      </c>
      <c r="G80" s="515" t="str">
        <f>VLOOKUP(F80,'M.Cálc.Quant.'!G:T,2,FALSE)</f>
        <v>CHAPISCO APLICADO EM ALVENARIAS E ESTRUTURAS DE CONCRETO INTERNAS, COM COLHER DE PEDREIRO. ARGAMASSA TRAÇO 1:3 COM PREPARO EM BETONEIRA 400L. AF_10/2022</v>
      </c>
      <c r="H80" s="321" t="str">
        <f>VLOOKUP(F80,'M.Cálc.Quant.'!G:T,14,FALSE)</f>
        <v>M2</v>
      </c>
      <c r="I80" s="322">
        <f>VLOOKUP(F80,'M.Cálc.Quant.'!G:T,13,FALSE)</f>
        <v>463.11</v>
      </c>
      <c r="J80" s="322">
        <f>(1+$K$7)*IF(D80="GIDUR JP",VLOOKUP(E80,GIDUR!A:D,4,FALSE),IF(D80="DER PB",VLOOKUP(E80,DER!A:D,4,FALSE)/(1+DER!$E$2),IF(D80="COMPOSIÇÃO",VLOOKUP(E80,Composição!B:J,8,FALSE),IF(A80="COMPOSIÇÃO",VLOOKUP(E80,'Sinapi_Comp-06.2023'!G:K,5,FALSE),VLOOKUP(E80,'Sinapi_Insum-06.2023'!A:E,5,FALSE)))))</f>
        <v>4.87</v>
      </c>
      <c r="K80" s="323">
        <f>IFERROR(ROUND(I80*J80,2),0)</f>
        <v>2255.35</v>
      </c>
      <c r="M80" s="484">
        <f t="shared" si="0"/>
        <v>2255.35</v>
      </c>
    </row>
    <row r="81" spans="1:13" ht="60">
      <c r="A81" s="32" t="str">
        <f>VLOOKUP(F81,'M.Cálc.Quant.'!B:T,4,FALSE)</f>
        <v>COMPOSIÇÃO</v>
      </c>
      <c r="D81" s="319" t="str">
        <f>VLOOKUP(F81,'M.Cálc.Quant.'!B:T,2,FALSE)</f>
        <v>SINAPI</v>
      </c>
      <c r="E81" s="320">
        <f>VLOOKUP(F81,'M.Cálc.Quant.'!B:T,3,FALSE)</f>
        <v>87529</v>
      </c>
      <c r="F81" s="320" t="str">
        <f>'M.Cálc.Quant.'!G192</f>
        <v>1.8.2</v>
      </c>
      <c r="G81" s="515" t="str">
        <f>VLOOKUP(F81,'M.Cálc.Quant.'!G:T,2,FALSE)</f>
        <v>MASSA ÚNICA, EM ARGAMASSA TRAÇO 1:2:8, PREPARO MECÂNICO, APLICADA MANUALMENTE EM PAREDES INTERNAS DE AMBIENTES COM ÁREA ENTRE 5M² E 10M², E = 17,5MM, COM TALISCAS. AF_03/2024</v>
      </c>
      <c r="H81" s="321" t="str">
        <f>VLOOKUP(F81,'M.Cálc.Quant.'!G:T,14,FALSE)</f>
        <v>M2</v>
      </c>
      <c r="I81" s="322">
        <f>VLOOKUP(F81,'M.Cálc.Quant.'!G:T,13,FALSE)</f>
        <v>463.11</v>
      </c>
      <c r="J81" s="322">
        <f>(1+$K$7)*IF(D81="GIDUR JP",VLOOKUP(E81,GIDUR!A:D,4,FALSE),IF(D81="DER PB",VLOOKUP(E81,DER!A:D,4,FALSE)/(1+DER!$E$2),IF(D81="COMPOSIÇÃO",VLOOKUP(E81,Composição!B:J,8,FALSE),IF(A81="COMPOSIÇÃO",VLOOKUP(E81,'Sinapi_Comp-06.2023'!G:K,5,FALSE),VLOOKUP(E81,'Sinapi_Insum-06.2023'!A:E,5,FALSE)))))</f>
        <v>40.6</v>
      </c>
      <c r="K81" s="323">
        <f>IFERROR(ROUND(I81*J81,2),0)</f>
        <v>18802.27</v>
      </c>
      <c r="M81" s="484">
        <f t="shared" si="0"/>
        <v>18802.27</v>
      </c>
    </row>
    <row r="82" spans="1:13">
      <c r="D82" s="491"/>
      <c r="E82" s="493"/>
      <c r="F82" s="493" t="s">
        <v>3982</v>
      </c>
      <c r="G82" s="514" t="str">
        <f>VLOOKUP(F82,'M.Cálc.Quant.'!G:T,2,FALSE)</f>
        <v>PAVIMENTAÇÃO</v>
      </c>
      <c r="H82" s="493"/>
      <c r="I82" s="492"/>
      <c r="J82" s="492"/>
      <c r="K82" s="494">
        <f>SUM(K83:K89)</f>
        <v>164641.62</v>
      </c>
      <c r="M82" s="484">
        <f t="shared" si="0"/>
        <v>0</v>
      </c>
    </row>
    <row r="83" spans="1:13" ht="30">
      <c r="A83" s="32" t="str">
        <f>VLOOKUP(F83,'M.Cálc.Quant.'!B:T,4,FALSE)</f>
        <v>COMPOSIÇÃO</v>
      </c>
      <c r="D83" s="319" t="str">
        <f>VLOOKUP(F83,'M.Cálc.Quant.'!B:T,2,FALSE)</f>
        <v>COMPOSIÇÃO</v>
      </c>
      <c r="E83" s="320">
        <f>VLOOKUP(F83,'M.Cálc.Quant.'!B:T,3,FALSE)</f>
        <v>14</v>
      </c>
      <c r="F83" s="320" t="s">
        <v>3983</v>
      </c>
      <c r="G83" s="515" t="str">
        <f>VLOOKUP(F83,'M.Cálc.Quant.'!G:T,2,FALSE)</f>
        <v>COMPACTACAO MECANICA, SEM CONTROLE DO GC (C/COMPACTADOR PLACA 400 KG) [ADAPTADO 74005/001]</v>
      </c>
      <c r="H83" s="321" t="str">
        <f>VLOOKUP(F83,'M.Cálc.Quant.'!G:T,14,FALSE)</f>
        <v>M2</v>
      </c>
      <c r="I83" s="322">
        <f>VLOOKUP(F83,'M.Cálc.Quant.'!G:T,13,FALSE)</f>
        <v>450.65</v>
      </c>
      <c r="J83" s="322">
        <f>(1+$K$7)*IF(D83="GIDUR JP",VLOOKUP(E83,GIDUR!A:D,4,FALSE),IF(D83="DER PB",VLOOKUP(E83,DER!A:D,4,FALSE)/(1+DER!$E$2),IF(D83="COMPOSIÇÃO",VLOOKUP(E83,Composição!B:J,8,FALSE),IF(A83="COMPOSIÇÃO",VLOOKUP(E83,'Sinapi_Comp-06.2023'!G:K,5,FALSE),VLOOKUP(E83,'Sinapi_Insum-06.2023'!A:E,5,FALSE)))))</f>
        <v>27.76</v>
      </c>
      <c r="K83" s="323">
        <f t="shared" ref="K83:K84" si="17">IFERROR(ROUND(I83*J83,2),0)</f>
        <v>12510.04</v>
      </c>
      <c r="M83" s="484">
        <f t="shared" ref="M83:M147" si="18">ROUND(I83*J83,2)</f>
        <v>12510.04</v>
      </c>
    </row>
    <row r="84" spans="1:13" ht="43.5" customHeight="1">
      <c r="A84" s="32" t="str">
        <f>VLOOKUP(F84,'M.Cálc.Quant.'!B:T,4,FALSE)</f>
        <v>COMPOSIÇÃO</v>
      </c>
      <c r="D84" s="319" t="str">
        <f>VLOOKUP(F84,'M.Cálc.Quant.'!B:T,2,FALSE)</f>
        <v>SINAPI</v>
      </c>
      <c r="E84" s="320">
        <f>VLOOKUP(F84,'M.Cálc.Quant.'!B:T,3,FALSE)</f>
        <v>96620</v>
      </c>
      <c r="F84" s="320" t="s">
        <v>3984</v>
      </c>
      <c r="G84" s="515" t="str">
        <f>VLOOKUP(F84,'M.Cálc.Quant.'!G:T,2,FALSE)</f>
        <v>LASTRO DE CONCRETO MAGRO, APLICADO EM PISOS, LAJES SOBRE SOLO OU RADIERS. AF_01/2024</v>
      </c>
      <c r="H84" s="321" t="str">
        <f>VLOOKUP(F84,'M.Cálc.Quant.'!G:T,14,FALSE)</f>
        <v>M3</v>
      </c>
      <c r="I84" s="322">
        <f>VLOOKUP(F84,'M.Cálc.Quant.'!G:T,13,FALSE)</f>
        <v>22.53</v>
      </c>
      <c r="J84" s="322">
        <f>(1+$K$7)*IF(D84="GIDUR JP",VLOOKUP(E84,GIDUR!A:D,4,FALSE),IF(D84="DER PB",VLOOKUP(E84,DER!A:D,4,FALSE)/(1+DER!$E$2),IF(D84="COMPOSIÇÃO",VLOOKUP(E84,Composição!B:J,8,FALSE),IF(A84="COMPOSIÇÃO",VLOOKUP(E84,'Sinapi_Comp-06.2023'!G:K,5,FALSE),VLOOKUP(E84,'Sinapi_Insum-06.2023'!A:E,5,FALSE)))))</f>
        <v>860.29</v>
      </c>
      <c r="K84" s="323">
        <f t="shared" si="17"/>
        <v>19382.330000000002</v>
      </c>
      <c r="M84" s="484">
        <f t="shared" si="18"/>
        <v>19382.330000000002</v>
      </c>
    </row>
    <row r="85" spans="1:13" ht="43.5" customHeight="1">
      <c r="A85" s="32" t="str">
        <f>VLOOKUP(F85,'M.Cálc.Quant.'!B:T,4,FALSE)</f>
        <v>COMPOSIÇÃO</v>
      </c>
      <c r="D85" s="319" t="str">
        <f>VLOOKUP(F85,'M.Cálc.Quant.'!B:T,2,FALSE)</f>
        <v>SINAPI</v>
      </c>
      <c r="E85" s="320">
        <f>VLOOKUP(F85,'M.Cálc.Quant.'!B:T,3,FALSE)</f>
        <v>87256</v>
      </c>
      <c r="F85" s="320" t="str">
        <f>'M.Cálc.Quant.'!G199</f>
        <v>1.9.3</v>
      </c>
      <c r="G85" s="515" t="str">
        <f>VLOOKUP(F85,'M.Cálc.Quant.'!G:T,2,FALSE)</f>
        <v>REVESTIMENTO CERÂMICO PARA PISO COM PLACAS TIPO ESMALTADA DE DIMENSÕES 60X60 CM APLICADA EM AMBIENTES DE ÁREA ENTRE 5 M2 E 10 M2. AF_02/2023_PE</v>
      </c>
      <c r="H85" s="321" t="str">
        <f>VLOOKUP(F85,'M.Cálc.Quant.'!G:T,14,FALSE)</f>
        <v>M2</v>
      </c>
      <c r="I85" s="322">
        <f>VLOOKUP(F85,'M.Cálc.Quant.'!G:T,13,FALSE)</f>
        <v>6.48</v>
      </c>
      <c r="J85" s="322">
        <f>(1+$K$7)*IF(D85="GIDUR JP",VLOOKUP(E85,GIDUR!A:D,4,FALSE),IF(D85="DER PB",VLOOKUP(E85,DER!A:D,4,FALSE)/(1+DER!$E$2),IF(D85="COMPOSIÇÃO",VLOOKUP(E85,Composição!B:J,8,FALSE),IF(A85="COMPOSIÇÃO",VLOOKUP(E85,'Sinapi_Comp-06.2023'!G:K,5,FALSE),VLOOKUP(E85,'Sinapi_Insum-06.2023'!A:E,5,FALSE)))))</f>
        <v>97.1</v>
      </c>
      <c r="K85" s="323">
        <f t="shared" ref="K85:K88" si="19">IFERROR(ROUND(I85*J85,2),0)</f>
        <v>629.21</v>
      </c>
      <c r="M85" s="484">
        <f t="shared" si="18"/>
        <v>629.21</v>
      </c>
    </row>
    <row r="86" spans="1:13" ht="43.5" customHeight="1">
      <c r="A86" s="32" t="str">
        <f>VLOOKUP(F86,'M.Cálc.Quant.'!B:T,4,FALSE)</f>
        <v>COMPOSIÇÃO</v>
      </c>
      <c r="D86" s="319" t="str">
        <f>VLOOKUP(F86,'M.Cálc.Quant.'!B:T,2,FALSE)</f>
        <v>COMPOSIÇÃO</v>
      </c>
      <c r="E86" s="320">
        <f>VLOOKUP(F86,'M.Cálc.Quant.'!B:T,3,FALSE)</f>
        <v>15</v>
      </c>
      <c r="F86" s="320" t="str">
        <f>'M.Cálc.Quant.'!G201</f>
        <v>1.9.4</v>
      </c>
      <c r="G86" s="515" t="str">
        <f>VLOOKUP(F86,'M.Cálc.Quant.'!G:T,2,FALSE)</f>
        <v>PISO EM CONCRETO 20MPA PREPARO MECANICO, ESPESSURA 7 CM, COM ARMACAO EM TELA SOLDADA E ESPAÇADORES[ADAPTADO 72183]</v>
      </c>
      <c r="H86" s="321" t="str">
        <f>VLOOKUP(F86,'M.Cálc.Quant.'!G:T,14,FALSE)</f>
        <v>M2</v>
      </c>
      <c r="I86" s="322">
        <f>VLOOKUP(F86,'M.Cálc.Quant.'!G:T,13,FALSE)</f>
        <v>450.65</v>
      </c>
      <c r="J86" s="322">
        <f>(1+$K$7)*IF(D86="GIDUR JP",VLOOKUP(E86,GIDUR!A:D,4,FALSE),IF(D86="DER PB",VLOOKUP(E86,DER!A:D,4,FALSE)/(1+DER!$E$2),IF(D86="COMPOSIÇÃO",VLOOKUP(E86,Composição!B:J,8,FALSE),IF(A86="COMPOSIÇÃO",VLOOKUP(E86,'Sinapi_Comp-06.2023'!G:K,5,FALSE),VLOOKUP(E86,'Sinapi_Insum-06.2023'!A:E,5,FALSE)))))</f>
        <v>128.9</v>
      </c>
      <c r="K86" s="323">
        <f t="shared" si="19"/>
        <v>58088.79</v>
      </c>
      <c r="M86" s="484">
        <f t="shared" si="18"/>
        <v>58088.79</v>
      </c>
    </row>
    <row r="87" spans="1:13" ht="43.5" customHeight="1">
      <c r="A87" s="32" t="str">
        <f>VLOOKUP(F87,'M.Cálc.Quant.'!B:T,4,FALSE)</f>
        <v>COMPOSIÇÃO</v>
      </c>
      <c r="D87" s="319" t="str">
        <f>VLOOKUP(F87,'M.Cálc.Quant.'!B:T,2,FALSE)</f>
        <v>COMPOSIÇÃO</v>
      </c>
      <c r="E87" s="320">
        <f>VLOOKUP(F87,'M.Cálc.Quant.'!B:T,3,FALSE)</f>
        <v>21</v>
      </c>
      <c r="F87" s="320" t="str">
        <f>'M.Cálc.Quant.'!G203</f>
        <v>1.9.5</v>
      </c>
      <c r="G87" s="515" t="str">
        <f>VLOOKUP(F87,'M.Cálc.Quant.'!G:T,2,FALSE)</f>
        <v>PISO INDUSTRIAL ALTA RESISTENCIA, ESPESSURA 12MM, INCLUSO JUNTAS DE DILATACAO PLASTICAS E POLIMENTO MECANIZADO [ADAPTADO 72137]</v>
      </c>
      <c r="H87" s="321" t="str">
        <f>VLOOKUP(F87,'M.Cálc.Quant.'!G:T,14,FALSE)</f>
        <v>m2</v>
      </c>
      <c r="I87" s="322">
        <f>VLOOKUP(F87,'M.Cálc.Quant.'!G:T,13,FALSE)</f>
        <v>450.65</v>
      </c>
      <c r="J87" s="322">
        <f>(1+$K$7)*IF(D87="GIDUR JP",VLOOKUP(E87,GIDUR!A:D,4,FALSE),IF(D87="DER PB",VLOOKUP(E87,DER!A:D,4,FALSE)/(1+DER!$E$2),IF(D87="COMPOSIÇÃO",VLOOKUP(E87,Composição!B:J,8,FALSE),IF(A87="COMPOSIÇÃO",VLOOKUP(E87,'Sinapi_Comp-06.2023'!G:K,5,FALSE),VLOOKUP(E87,'Sinapi_Insum-06.2023'!A:E,5,FALSE)))))</f>
        <v>145.16999999999999</v>
      </c>
      <c r="K87" s="323">
        <f t="shared" si="19"/>
        <v>65420.86</v>
      </c>
      <c r="M87" s="484">
        <f t="shared" si="18"/>
        <v>65420.86</v>
      </c>
    </row>
    <row r="88" spans="1:13" ht="43.5" customHeight="1">
      <c r="A88" s="32" t="str">
        <f>VLOOKUP(F88,'M.Cálc.Quant.'!B:T,4,FALSE)</f>
        <v>COMPOSIÇÃO</v>
      </c>
      <c r="D88" s="319" t="str">
        <f>VLOOKUP(F88,'M.Cálc.Quant.'!B:T,2,FALSE)</f>
        <v>COMPOSIÇÃO</v>
      </c>
      <c r="E88" s="320">
        <f>VLOOKUP(F88,'M.Cálc.Quant.'!B:T,3,FALSE)</f>
        <v>2</v>
      </c>
      <c r="F88" s="320" t="str">
        <f>'M.Cálc.Quant.'!G205</f>
        <v>1.9.6</v>
      </c>
      <c r="G88" s="515" t="str">
        <f>VLOOKUP(F88,'M.Cálc.Quant.'!G:T,2,FALSE)</f>
        <v>PISO TÁTIL DIRECIONAL E/OU ALERTA, DE CONCRETO, NA COR NATURAL, P/DEFICIENTES VISUAIS, DIMENSÕES 25X25CM, APLICADO COM ARGAMASSA INDUSTRIALIZADA AC-II, REJUNTADO, EXCLUSIVE REGULARIZAÇÃO DE BASE (ADAPTADO DE 09418/ORSE)</v>
      </c>
      <c r="H88" s="321" t="str">
        <f>VLOOKUP(F88,'M.Cálc.Quant.'!G:T,14,FALSE)</f>
        <v>M2</v>
      </c>
      <c r="I88" s="322">
        <f>VLOOKUP(F88,'M.Cálc.Quant.'!G:T,13,FALSE)</f>
        <v>19.100000000000001</v>
      </c>
      <c r="J88" s="322">
        <f>(1+$K$7)*IF(D88="GIDUR JP",VLOOKUP(E88,GIDUR!A:D,4,FALSE),IF(D88="DER PB",VLOOKUP(E88,DER!A:D,4,FALSE)/(1+DER!$E$2),IF(D88="COMPOSIÇÃO",VLOOKUP(E88,Composição!B:J,8,FALSE),IF(A88="COMPOSIÇÃO",VLOOKUP(E88,'Sinapi_Comp-06.2023'!G:K,5,FALSE),VLOOKUP(E88,'Sinapi_Insum-06.2023'!A:E,5,FALSE)))))</f>
        <v>113.62</v>
      </c>
      <c r="K88" s="323">
        <f t="shared" si="19"/>
        <v>2170.14</v>
      </c>
      <c r="M88" s="484">
        <f t="shared" si="18"/>
        <v>2170.14</v>
      </c>
    </row>
    <row r="89" spans="1:13" ht="43.5" customHeight="1">
      <c r="A89" s="32" t="str">
        <f>VLOOKUP(F89,'M.Cálc.Quant.'!B:T,4,FALSE)</f>
        <v>COMPOSIÇÃO</v>
      </c>
      <c r="D89" s="319" t="str">
        <f>VLOOKUP(F89,'M.Cálc.Quant.'!B:T,2,FALSE)</f>
        <v>SINAPI</v>
      </c>
      <c r="E89" s="320">
        <f>VLOOKUP(F89,'M.Cálc.Quant.'!B:T,3,FALSE)</f>
        <v>94319</v>
      </c>
      <c r="F89" s="320" t="str">
        <f>'M.Cálc.Quant.'!G207</f>
        <v>1.9.7</v>
      </c>
      <c r="G89" s="515" t="str">
        <f>VLOOKUP(F89,'M.Cálc.Quant.'!G:T,2,FALSE)</f>
        <v>ATERRO MANUAL DE VALAS COM SOLO ARGILO-ARENOSO. AF_08/2023</v>
      </c>
      <c r="H89" s="321" t="str">
        <f>VLOOKUP(F89,'M.Cálc.Quant.'!G:T,14,FALSE)</f>
        <v>M3</v>
      </c>
      <c r="I89" s="322">
        <f>VLOOKUP(F89,'M.Cálc.Quant.'!G:T,13,FALSE)</f>
        <v>67.599999999999994</v>
      </c>
      <c r="J89" s="322">
        <f>(1+$K$7)*IF(D89="GIDUR JP",VLOOKUP(E89,GIDUR!A:D,4,FALSE),IF(D89="DER PB",VLOOKUP(E89,DER!A:D,4,FALSE)/(1+DER!$E$2),IF(D89="COMPOSIÇÃO",VLOOKUP(E89,Composição!B:J,8,FALSE),IF(A89="COMPOSIÇÃO",VLOOKUP(E89,'Sinapi_Comp-06.2023'!G:K,5,FALSE),VLOOKUP(E89,'Sinapi_Insum-06.2023'!A:E,5,FALSE)))))</f>
        <v>95.27</v>
      </c>
      <c r="K89" s="323">
        <f t="shared" ref="K89" si="20">IFERROR(ROUND(I89*J89,2),0)</f>
        <v>6440.25</v>
      </c>
      <c r="M89" s="484"/>
    </row>
    <row r="90" spans="1:13">
      <c r="D90" s="491"/>
      <c r="E90" s="493"/>
      <c r="F90" s="493" t="s">
        <v>3985</v>
      </c>
      <c r="G90" s="514" t="str">
        <f>VLOOKUP(F90,'M.Cálc.Quant.'!G:T,2,FALSE)</f>
        <v>PINTURA</v>
      </c>
      <c r="H90" s="493"/>
      <c r="I90" s="492"/>
      <c r="J90" s="492"/>
      <c r="K90" s="494">
        <f>SUM(K91:K99)</f>
        <v>55238.83</v>
      </c>
      <c r="M90" s="484">
        <f t="shared" si="18"/>
        <v>0</v>
      </c>
    </row>
    <row r="91" spans="1:13" ht="30">
      <c r="A91" s="32" t="str">
        <f>VLOOKUP(F91,'M.Cálc.Quant.'!B:T,4,FALSE)</f>
        <v>COMPOSIÇÃO</v>
      </c>
      <c r="D91" s="319" t="str">
        <f>VLOOKUP(F91,'M.Cálc.Quant.'!B:T,2,FALSE)</f>
        <v>SINAPI</v>
      </c>
      <c r="E91" s="320">
        <f>VLOOKUP(F91,'M.Cálc.Quant.'!B:T,3,FALSE)</f>
        <v>88485</v>
      </c>
      <c r="F91" s="320" t="s">
        <v>4015</v>
      </c>
      <c r="G91" s="515" t="str">
        <f>VLOOKUP(F91,'M.Cálc.Quant.'!G:T,2,FALSE)</f>
        <v>FUNDO SELADOR ACRÍLICO, APLICAÇÃO MANUAL EM PAREDE, UMA DEMÃO. AF_04/2023</v>
      </c>
      <c r="H91" s="321" t="str">
        <f>VLOOKUP(F91,'M.Cálc.Quant.'!G:T,14,FALSE)</f>
        <v>M2</v>
      </c>
      <c r="I91" s="322">
        <f>VLOOKUP(F91,'M.Cálc.Quant.'!G:T,13,FALSE)</f>
        <v>463.11</v>
      </c>
      <c r="J91" s="322">
        <f>(1+$K$7)*IF(D91="GIDUR JP",VLOOKUP(E91,GIDUR!A:D,4,FALSE),IF(D91="DER PB",VLOOKUP(E91,DER!A:D,4,FALSE)/(1+DER!$E$2),IF(D91="COMPOSIÇÃO",VLOOKUP(E91,Composição!B:J,8,FALSE),IF(A91="COMPOSIÇÃO",VLOOKUP(E91,'Sinapi_Comp-06.2023'!G:K,5,FALSE),VLOOKUP(E91,'Sinapi_Insum-06.2023'!A:E,5,FALSE)))))</f>
        <v>4.46</v>
      </c>
      <c r="K91" s="323">
        <f t="shared" ref="K91:K94" si="21">IFERROR(ROUND(I91*J91,2),0)</f>
        <v>2065.4699999999998</v>
      </c>
      <c r="M91" s="484">
        <f t="shared" si="18"/>
        <v>2065.4699999999998</v>
      </c>
    </row>
    <row r="92" spans="1:13" ht="30">
      <c r="A92" s="32" t="str">
        <f>VLOOKUP(F92,'M.Cálc.Quant.'!B:T,4,FALSE)</f>
        <v>COMPOSIÇÃO</v>
      </c>
      <c r="D92" s="319" t="str">
        <f>VLOOKUP(F92,'M.Cálc.Quant.'!B:T,2,FALSE)</f>
        <v>SINAPI</v>
      </c>
      <c r="E92" s="320">
        <f>VLOOKUP(F92,'M.Cálc.Quant.'!B:T,3,FALSE)</f>
        <v>88495</v>
      </c>
      <c r="F92" s="320" t="s">
        <v>4021</v>
      </c>
      <c r="G92" s="515" t="str">
        <f>VLOOKUP(F92,'M.Cálc.Quant.'!G:T,2,FALSE)</f>
        <v>EMASSAMENTO COM MASSA LÁTEX, APLICAÇÃO EM PAREDE, UMA DEMÃO, LIXAMENTO MANUAL. AF_04/2023</v>
      </c>
      <c r="H92" s="321" t="str">
        <f>VLOOKUP(F92,'M.Cálc.Quant.'!G:T,14,FALSE)</f>
        <v>M2</v>
      </c>
      <c r="I92" s="322">
        <f>VLOOKUP(F92,'M.Cálc.Quant.'!G:T,13,FALSE)</f>
        <v>463.11</v>
      </c>
      <c r="J92" s="322">
        <f>(1+$K$7)*IF(D92="GIDUR JP",VLOOKUP(E92,GIDUR!A:D,4,FALSE),IF(D92="DER PB",VLOOKUP(E92,DER!A:D,4,FALSE)/(1+DER!$E$2),IF(D92="COMPOSIÇÃO",VLOOKUP(E92,Composição!B:J,8,FALSE),IF(A92="COMPOSIÇÃO",VLOOKUP(E92,'Sinapi_Comp-06.2023'!G:K,5,FALSE),VLOOKUP(E92,'Sinapi_Insum-06.2023'!A:E,5,FALSE)))))</f>
        <v>11.8</v>
      </c>
      <c r="K92" s="323">
        <f t="shared" si="21"/>
        <v>5464.7</v>
      </c>
      <c r="M92" s="484">
        <f t="shared" si="18"/>
        <v>5464.7</v>
      </c>
    </row>
    <row r="93" spans="1:13" ht="30">
      <c r="A93" s="32" t="str">
        <f>VLOOKUP(F93,'M.Cálc.Quant.'!B:T,4,FALSE)</f>
        <v>COMPOSIÇÃO</v>
      </c>
      <c r="D93" s="319" t="str">
        <f>VLOOKUP(F93,'M.Cálc.Quant.'!B:T,2,FALSE)</f>
        <v>SINAPI</v>
      </c>
      <c r="E93" s="320">
        <f>VLOOKUP(F93,'M.Cálc.Quant.'!B:T,3,FALSE)</f>
        <v>88489</v>
      </c>
      <c r="F93" s="320" t="s">
        <v>3986</v>
      </c>
      <c r="G93" s="515" t="str">
        <f>VLOOKUP(F93,'M.Cálc.Quant.'!G:T,2,FALSE)</f>
        <v>PINTURA LÁTEX ACRÍLICA PREMIUM, APLICAÇÃO MANUAL EM PAREDES, DUAS DEMÃOS. AF_04/2023</v>
      </c>
      <c r="H93" s="321" t="str">
        <f>VLOOKUP(F93,'M.Cálc.Quant.'!G:T,14,FALSE)</f>
        <v>M2</v>
      </c>
      <c r="I93" s="322">
        <f>VLOOKUP(F93,'M.Cálc.Quant.'!G:T,13,FALSE)</f>
        <v>463.11</v>
      </c>
      <c r="J93" s="322">
        <f>(1+$K$7)*IF(D93="GIDUR JP",VLOOKUP(E93,GIDUR!A:D,4,FALSE),IF(D93="DER PB",VLOOKUP(E93,DER!A:D,4,FALSE)/(1+DER!$E$2),IF(D93="COMPOSIÇÃO",VLOOKUP(E93,Composição!B:J,8,FALSE),IF(A93="COMPOSIÇÃO",VLOOKUP(E93,'Sinapi_Comp-06.2023'!G:K,5,FALSE),VLOOKUP(E93,'Sinapi_Insum-06.2023'!A:E,5,FALSE)))))</f>
        <v>14.44</v>
      </c>
      <c r="K93" s="323">
        <f t="shared" si="21"/>
        <v>6687.31</v>
      </c>
      <c r="M93" s="484">
        <f t="shared" si="18"/>
        <v>6687.31</v>
      </c>
    </row>
    <row r="94" spans="1:13" ht="30">
      <c r="A94" s="32" t="str">
        <f>VLOOKUP(F94,'M.Cálc.Quant.'!B:T,4,FALSE)</f>
        <v>COMPOSIÇÃO</v>
      </c>
      <c r="D94" s="319" t="str">
        <f>VLOOKUP(F94,'M.Cálc.Quant.'!B:T,2,FALSE)</f>
        <v>COMPOSIÇÃO</v>
      </c>
      <c r="E94" s="320">
        <f>VLOOKUP(F94,'M.Cálc.Quant.'!B:T,3,FALSE)</f>
        <v>16</v>
      </c>
      <c r="F94" s="320" t="s">
        <v>3987</v>
      </c>
      <c r="G94" s="515" t="str">
        <f>VLOOKUP(F94,'M.Cálc.Quant.'!G:T,2,FALSE)</f>
        <v>APLICAÇÃO DE FUNDO SELADOR LÁTEX PVA EM TETO, UMA DEMÃO. AF_06/2014 [ADAPTADO 88482]</v>
      </c>
      <c r="H94" s="321" t="str">
        <f>VLOOKUP(F94,'M.Cálc.Quant.'!G:T,14,FALSE)</f>
        <v>M2</v>
      </c>
      <c r="I94" s="322">
        <f>VLOOKUP(F94,'M.Cálc.Quant.'!G:T,13,FALSE)</f>
        <v>6.48</v>
      </c>
      <c r="J94" s="322">
        <f>(1+$K$7)*IF(D94="GIDUR JP",VLOOKUP(E94,GIDUR!A:D,4,FALSE),IF(D94="DER PB",VLOOKUP(E94,DER!A:D,4,FALSE)/(1+DER!$E$2),IF(D94="COMPOSIÇÃO",VLOOKUP(E94,Composição!B:J,8,FALSE),IF(A94="COMPOSIÇÃO",VLOOKUP(E94,'Sinapi_Comp-06.2023'!G:K,5,FALSE),VLOOKUP(E94,'Sinapi_Insum-06.2023'!A:E,5,FALSE)))))</f>
        <v>28.86</v>
      </c>
      <c r="K94" s="323">
        <f t="shared" si="21"/>
        <v>187.01</v>
      </c>
      <c r="M94" s="484">
        <f t="shared" si="18"/>
        <v>187.01</v>
      </c>
    </row>
    <row r="95" spans="1:13" ht="30">
      <c r="A95" s="32" t="str">
        <f>VLOOKUP(F95,'M.Cálc.Quant.'!B:T,4,FALSE)</f>
        <v>COMPOSIÇÃO</v>
      </c>
      <c r="D95" s="319" t="str">
        <f>VLOOKUP(F95,'M.Cálc.Quant.'!B:T,2,FALSE)</f>
        <v>SINAPI</v>
      </c>
      <c r="E95" s="320">
        <f>VLOOKUP(F95,'M.Cálc.Quant.'!B:T,3,FALSE)</f>
        <v>88496</v>
      </c>
      <c r="F95" s="320" t="str">
        <f>'M.Cálc.Quant.'!G218</f>
        <v>1.10.5</v>
      </c>
      <c r="G95" s="515" t="str">
        <f>VLOOKUP(F95,'M.Cálc.Quant.'!G:T,2,FALSE)</f>
        <v>EMASSAMENTO COM MASSA LÁTEX, APLICAÇÃO EM TETO, DUAS DEMÃOS, LIXAMENTO MANUAL. AF_04/2023</v>
      </c>
      <c r="H95" s="321" t="str">
        <f>VLOOKUP(F95,'M.Cálc.Quant.'!G:T,14,FALSE)</f>
        <v>M2</v>
      </c>
      <c r="I95" s="322">
        <f>VLOOKUP(F95,'M.Cálc.Quant.'!G:T,13,FALSE)</f>
        <v>6.48</v>
      </c>
      <c r="J95" s="322">
        <f>(1+$K$7)*IF(D95="GIDUR JP",VLOOKUP(E95,GIDUR!A:D,4,FALSE),IF(D95="DER PB",VLOOKUP(E95,DER!A:D,4,FALSE)/(1+DER!$E$2),IF(D95="COMPOSIÇÃO",VLOOKUP(E95,Composição!B:J,8,FALSE),IF(A95="COMPOSIÇÃO",VLOOKUP(E95,'Sinapi_Comp-06.2023'!G:K,5,FALSE),VLOOKUP(E95,'Sinapi_Insum-06.2023'!A:E,5,FALSE)))))</f>
        <v>32.85</v>
      </c>
      <c r="K95" s="323">
        <f t="shared" ref="K95:K98" si="22">IFERROR(ROUND(I95*J95,2),0)</f>
        <v>212.87</v>
      </c>
      <c r="M95" s="484">
        <f t="shared" si="18"/>
        <v>212.87</v>
      </c>
    </row>
    <row r="96" spans="1:13" ht="31.5" customHeight="1">
      <c r="A96" s="32" t="str">
        <f>VLOOKUP(F96,'M.Cálc.Quant.'!B:T,4,FALSE)</f>
        <v>COMPOSIÇÃO</v>
      </c>
      <c r="D96" s="319" t="str">
        <f>VLOOKUP(F96,'M.Cálc.Quant.'!B:T,2,FALSE)</f>
        <v>SINAPI</v>
      </c>
      <c r="E96" s="320">
        <f>VLOOKUP(F96,'M.Cálc.Quant.'!B:T,3,FALSE)</f>
        <v>88488</v>
      </c>
      <c r="F96" s="320" t="str">
        <f>'M.Cálc.Quant.'!G220</f>
        <v>1.10.6</v>
      </c>
      <c r="G96" s="515" t="str">
        <f>VLOOKUP(F96,'M.Cálc.Quant.'!G:T,2,FALSE)</f>
        <v>PINTURA LÁTEX ACRÍLICA PREMIUM, APLICAÇÃO MANUAL EM TETO, DUAS DEMÃOS. AF_04/2023</v>
      </c>
      <c r="H96" s="321" t="str">
        <f>VLOOKUP(F96,'M.Cálc.Quant.'!G:T,14,FALSE)</f>
        <v>M2</v>
      </c>
      <c r="I96" s="322">
        <f>VLOOKUP(F96,'M.Cálc.Quant.'!G:T,13,FALSE)</f>
        <v>6.48</v>
      </c>
      <c r="J96" s="322">
        <f>(1+$K$7)*IF(D96="GIDUR JP",VLOOKUP(E96,GIDUR!A:D,4,FALSE),IF(D96="DER PB",VLOOKUP(E96,DER!A:D,4,FALSE)/(1+DER!$E$2),IF(D96="COMPOSIÇÃO",VLOOKUP(E96,Composição!B:J,8,FALSE),IF(A96="COMPOSIÇÃO",VLOOKUP(E96,'Sinapi_Comp-06.2023'!G:K,5,FALSE),VLOOKUP(E96,'Sinapi_Insum-06.2023'!A:E,5,FALSE)))))</f>
        <v>16.89</v>
      </c>
      <c r="K96" s="323">
        <f t="shared" si="22"/>
        <v>109.45</v>
      </c>
      <c r="M96" s="484">
        <f t="shared" si="18"/>
        <v>109.45</v>
      </c>
    </row>
    <row r="97" spans="1:13" ht="18" customHeight="1">
      <c r="A97" s="32" t="str">
        <f>VLOOKUP(F97,'M.Cálc.Quant.'!B:T,4,FALSE)</f>
        <v>COMPOSIÇÃO</v>
      </c>
      <c r="D97" s="319" t="str">
        <f>VLOOKUP(F97,'M.Cálc.Quant.'!B:T,2,FALSE)</f>
        <v>SINAPI</v>
      </c>
      <c r="E97" s="320">
        <f>VLOOKUP(F97,'M.Cálc.Quant.'!B:T,3,FALSE)</f>
        <v>102494</v>
      </c>
      <c r="F97" s="320" t="str">
        <f>'M.Cálc.Quant.'!G222</f>
        <v>1.10.7</v>
      </c>
      <c r="G97" s="515" t="str">
        <f>VLOOKUP(F97,'M.Cálc.Quant.'!G:T,2,FALSE)</f>
        <v>PINTURA DE PISO COM TINTA EPÓXI, APLICAÇÃO MANUAL, 2 DEMÃOS, INCLUSO PRIMER EPÓXI. AF_05/2021</v>
      </c>
      <c r="H97" s="321" t="str">
        <f>VLOOKUP(F97,'M.Cálc.Quant.'!G:T,14,FALSE)</f>
        <v>M2</v>
      </c>
      <c r="I97" s="322">
        <f>VLOOKUP(F97,'M.Cálc.Quant.'!G:T,13,FALSE)</f>
        <v>340.38</v>
      </c>
      <c r="J97" s="322">
        <f>(1+$K$7)*IF(D97="GIDUR JP",VLOOKUP(E97,GIDUR!A:D,4,FALSE),IF(D97="DER PB",VLOOKUP(E97,DER!A:D,4,FALSE)/(1+DER!$E$2),IF(D97="COMPOSIÇÃO",VLOOKUP(E97,Composição!B:J,8,FALSE),IF(A97="COMPOSIÇÃO",VLOOKUP(E97,'Sinapi_Comp-06.2023'!G:K,5,FALSE),VLOOKUP(E97,'Sinapi_Insum-06.2023'!A:E,5,FALSE)))))</f>
        <v>71.790000000000006</v>
      </c>
      <c r="K97" s="323">
        <f t="shared" si="22"/>
        <v>24435.88</v>
      </c>
      <c r="M97" s="484">
        <f t="shared" si="18"/>
        <v>24435.88</v>
      </c>
    </row>
    <row r="98" spans="1:13" ht="45">
      <c r="A98" s="32" t="str">
        <f>VLOOKUP(F98,'M.Cálc.Quant.'!B:T,4,FALSE)</f>
        <v>COMPOSIÇÃO</v>
      </c>
      <c r="D98" s="319" t="str">
        <f>VLOOKUP(F98,'M.Cálc.Quant.'!B:T,2,FALSE)</f>
        <v>COMPOSIÇÃO</v>
      </c>
      <c r="E98" s="320">
        <f>VLOOKUP(F98,'M.Cálc.Quant.'!B:T,3,FALSE)</f>
        <v>4</v>
      </c>
      <c r="F98" s="320" t="str">
        <f>'M.Cálc.Quant.'!G224</f>
        <v>1.10.8</v>
      </c>
      <c r="G98" s="515" t="str">
        <f>VLOOKUP(F98,'M.Cálc.Quant.'!G:T,2,FALSE)</f>
        <v>FUNDO PREPARADOR PRIMER A BASE DE EPOXI, PARA ESTRUTURA METALICA, UMA DEMAO, ESPESSURA DE 25 MICRA (ADAPTADO DE SINAPI 73865/1)</v>
      </c>
      <c r="H98" s="321" t="str">
        <f>VLOOKUP(F98,'M.Cálc.Quant.'!G:T,14,FALSE)</f>
        <v>M2</v>
      </c>
      <c r="I98" s="322">
        <f>VLOOKUP(F98,'M.Cálc.Quant.'!G:T,13,FALSE)</f>
        <v>340.38</v>
      </c>
      <c r="J98" s="322">
        <f>(1+$K$7)*IF(D98="GIDUR JP",VLOOKUP(E98,GIDUR!A:D,4,FALSE),IF(D98="DER PB",VLOOKUP(E98,DER!A:D,4,FALSE)/(1+DER!$E$2),IF(D98="COMPOSIÇÃO",VLOOKUP(E98,Composição!B:J,8,FALSE),IF(A98="COMPOSIÇÃO",VLOOKUP(E98,'Sinapi_Comp-06.2023'!G:K,5,FALSE),VLOOKUP(E98,'Sinapi_Insum-06.2023'!A:E,5,FALSE)))))</f>
        <v>21.22</v>
      </c>
      <c r="K98" s="323">
        <f t="shared" si="22"/>
        <v>7222.86</v>
      </c>
      <c r="M98" s="484">
        <f t="shared" si="18"/>
        <v>7222.86</v>
      </c>
    </row>
    <row r="99" spans="1:13" ht="60">
      <c r="A99" s="32" t="str">
        <f>VLOOKUP(F99,'M.Cálc.Quant.'!B:T,4,FALSE)</f>
        <v>COMPOSIÇÃO</v>
      </c>
      <c r="D99" s="319" t="str">
        <f>VLOOKUP(F99,'M.Cálc.Quant.'!B:T,2,FALSE)</f>
        <v>COMPOSIÇÃO</v>
      </c>
      <c r="E99" s="320">
        <f>VLOOKUP(F99,'M.Cálc.Quant.'!B:T,3,FALSE)</f>
        <v>5</v>
      </c>
      <c r="F99" s="320" t="str">
        <f>'M.Cálc.Quant.'!G226</f>
        <v>1.10.9</v>
      </c>
      <c r="G99" s="515" t="str">
        <f>VLOOKUP(F99,'M.Cálc.Quant.'!G:T,2,FALSE)</f>
        <v>PINTURA ESMALTE FOSCO, DUAS DEMAOS, SOBRE SUPERFICIE METALICA, INCLUSO UMA DEMAO DE FUNDO ANTICORROSIVO. UTILIZACAO DE REVOLVER ( AR-COMPRIMIDO) (ADAPTADO DE SINAPI 74145/1)</v>
      </c>
      <c r="H99" s="321" t="str">
        <f>VLOOKUP(F99,'M.Cálc.Quant.'!G:T,14,FALSE)</f>
        <v>M2</v>
      </c>
      <c r="I99" s="322">
        <f>VLOOKUP(F99,'M.Cálc.Quant.'!G:T,13,FALSE)</f>
        <v>340.38</v>
      </c>
      <c r="J99" s="322">
        <f>(1+$K$7)*IF(D99="GIDUR JP",VLOOKUP(E99,GIDUR!A:D,4,FALSE),IF(D99="DER PB",VLOOKUP(E99,DER!A:D,4,FALSE)/(1+DER!$E$2),IF(D99="COMPOSIÇÃO",VLOOKUP(E99,Composição!B:J,8,FALSE),IF(A99="COMPOSIÇÃO",VLOOKUP(E99,'Sinapi_Comp-06.2023'!G:K,5,FALSE),VLOOKUP(E99,'Sinapi_Insum-06.2023'!A:E,5,FALSE)))))</f>
        <v>26.01</v>
      </c>
      <c r="K99" s="323">
        <f t="shared" ref="K99" si="23">IFERROR(ROUND(I99*J99,2),0)</f>
        <v>8853.2800000000007</v>
      </c>
      <c r="M99" s="484">
        <f t="shared" si="18"/>
        <v>8853.2800000000007</v>
      </c>
    </row>
    <row r="100" spans="1:13">
      <c r="D100" s="491"/>
      <c r="E100" s="493"/>
      <c r="F100" s="493" t="s">
        <v>3988</v>
      </c>
      <c r="G100" s="514" t="str">
        <f>VLOOKUP(F100,'M.Cálc.Quant.'!G:T,2,FALSE)</f>
        <v>INSTALAÇÃO ELÉTRICA (REFERENTE À TODA QUADRA)</v>
      </c>
      <c r="H100" s="493"/>
      <c r="I100" s="492"/>
      <c r="J100" s="492"/>
      <c r="K100" s="494">
        <f>SUM(K101:K105)</f>
        <v>616.71</v>
      </c>
      <c r="M100" s="484">
        <f t="shared" si="18"/>
        <v>0</v>
      </c>
    </row>
    <row r="101" spans="1:13" ht="30">
      <c r="A101" s="32" t="str">
        <f>VLOOKUP(F101,'M.Cálc.Quant.'!B:T,4,FALSE)</f>
        <v>INSUMO</v>
      </c>
      <c r="D101" s="319" t="str">
        <f>VLOOKUP(F101,'M.Cálc.Quant.'!B:T,2,FALSE)</f>
        <v>SINAPI</v>
      </c>
      <c r="E101" s="320">
        <f>VLOOKUP(F101,'M.Cálc.Quant.'!B:T,3,FALSE)</f>
        <v>2392</v>
      </c>
      <c r="F101" s="320" t="s">
        <v>3989</v>
      </c>
      <c r="G101" s="515" t="str">
        <f>VLOOKUP(F101,'M.Cálc.Quant.'!G:T,2,FALSE)</f>
        <v>DISJUNTOR TIPO NEMA, TRIPOLAR 10 ATE 50A, TENSAO MAXIMA DE 415 V</v>
      </c>
      <c r="H101" s="321" t="str">
        <f>VLOOKUP(F101,'M.Cálc.Quant.'!G:T,14,FALSE)</f>
        <v>UN</v>
      </c>
      <c r="I101" s="322">
        <f>VLOOKUP(F101,'M.Cálc.Quant.'!G:T,13,FALSE)</f>
        <v>1</v>
      </c>
      <c r="J101" s="322">
        <f>(1+$K$7)*IF(D101="GIDUR JP",VLOOKUP(E101,GIDUR!A:D,4,FALSE),IF(D101="DER PB",VLOOKUP(E101,DER!A:D,4,FALSE)/(1+DER!$E$2),IF(D101="COMPOSIÇÃO",VLOOKUP(E101,Composição!B:J,8,FALSE),IF(A101="COMPOSIÇÃO",VLOOKUP(E101,'Sinapi_Comp-06.2023'!G:K,5,FALSE),VLOOKUP(E101,'Sinapi_Insum-06.2023'!A:E,5,FALSE)))))</f>
        <v>81.44</v>
      </c>
      <c r="K101" s="323">
        <f t="shared" ref="K101:K104" si="24">IFERROR(ROUND(I101*J101,2),0)</f>
        <v>81.44</v>
      </c>
      <c r="M101" s="484">
        <f t="shared" si="18"/>
        <v>81.44</v>
      </c>
    </row>
    <row r="102" spans="1:13" ht="30">
      <c r="A102" s="32" t="str">
        <f>VLOOKUP(F102,'M.Cálc.Quant.'!B:T,4,FALSE)</f>
        <v>COMPOSIÇÃO</v>
      </c>
      <c r="D102" s="319" t="str">
        <f>VLOOKUP(F102,'M.Cálc.Quant.'!B:T,2,FALSE)</f>
        <v>SINAPI</v>
      </c>
      <c r="E102" s="320">
        <f>VLOOKUP(F102,'M.Cálc.Quant.'!B:T,3,FALSE)</f>
        <v>93656</v>
      </c>
      <c r="F102" s="320" t="s">
        <v>3990</v>
      </c>
      <c r="G102" s="515" t="str">
        <f>VLOOKUP(F102,'M.Cálc.Quant.'!G:T,2,FALSE)</f>
        <v>DISJUNTOR MONOPOLAR TIPO DIN, CORRENTE NOMINAL DE 25A - FORNECIMENTO E INSTALAÇÃO. AF_10/2020</v>
      </c>
      <c r="H102" s="321" t="str">
        <f>VLOOKUP(F102,'M.Cálc.Quant.'!G:T,14,FALSE)</f>
        <v>UN</v>
      </c>
      <c r="I102" s="322">
        <f>VLOOKUP(F102,'M.Cálc.Quant.'!G:T,13,FALSE)</f>
        <v>1</v>
      </c>
      <c r="J102" s="322">
        <f>(1+$K$7)*IF(D102="GIDUR JP",VLOOKUP(E102,GIDUR!A:D,4,FALSE),IF(D102="DER PB",VLOOKUP(E102,DER!A:D,4,FALSE)/(1+DER!$E$2),IF(D102="COMPOSIÇÃO",VLOOKUP(E102,Composição!B:J,8,FALSE),IF(A102="COMPOSIÇÃO",VLOOKUP(E102,'Sinapi_Comp-06.2023'!G:K,5,FALSE),VLOOKUP(E102,'Sinapi_Insum-06.2023'!A:E,5,FALSE)))))</f>
        <v>14.4</v>
      </c>
      <c r="K102" s="323">
        <f t="shared" si="24"/>
        <v>14.4</v>
      </c>
      <c r="M102" s="484">
        <f t="shared" si="18"/>
        <v>14.4</v>
      </c>
    </row>
    <row r="103" spans="1:13" ht="30">
      <c r="A103" s="32" t="str">
        <f>VLOOKUP(F103,'M.Cálc.Quant.'!B:T,4,FALSE)</f>
        <v>COMPOSIÇÃO</v>
      </c>
      <c r="D103" s="319" t="str">
        <f>VLOOKUP(F103,'M.Cálc.Quant.'!B:T,2,FALSE)</f>
        <v>SINAPI</v>
      </c>
      <c r="E103" s="320">
        <f>VLOOKUP(F103,'M.Cálc.Quant.'!B:T,3,FALSE)</f>
        <v>93653</v>
      </c>
      <c r="F103" s="320" t="s">
        <v>3991</v>
      </c>
      <c r="G103" s="515" t="str">
        <f>VLOOKUP(F103,'M.Cálc.Quant.'!G:T,2,FALSE)</f>
        <v>DISJUNTOR MONOPOLAR TIPO DIN, CORRENTE NOMINAL DE 10A - FORNECIMENTO E INSTALAÇÃO. AF_10/2020</v>
      </c>
      <c r="H103" s="321" t="str">
        <f>VLOOKUP(F103,'M.Cálc.Quant.'!G:T,14,FALSE)</f>
        <v>UN</v>
      </c>
      <c r="I103" s="322">
        <f>VLOOKUP(F103,'M.Cálc.Quant.'!G:T,13,FALSE)</f>
        <v>7</v>
      </c>
      <c r="J103" s="322">
        <f>(1+$K$7)*IF(D103="GIDUR JP",VLOOKUP(E103,GIDUR!A:D,4,FALSE),IF(D103="DER PB",VLOOKUP(E103,DER!A:D,4,FALSE)/(1+DER!$E$2),IF(D103="COMPOSIÇÃO",VLOOKUP(E103,Composição!B:J,8,FALSE),IF(A103="COMPOSIÇÃO",VLOOKUP(E103,'Sinapi_Comp-06.2023'!G:K,5,FALSE),VLOOKUP(E103,'Sinapi_Insum-06.2023'!A:E,5,FALSE)))))</f>
        <v>12.37</v>
      </c>
      <c r="K103" s="323">
        <f t="shared" si="24"/>
        <v>86.59</v>
      </c>
      <c r="M103" s="484">
        <f t="shared" si="18"/>
        <v>86.59</v>
      </c>
    </row>
    <row r="104" spans="1:13" ht="30">
      <c r="A104" s="32" t="str">
        <f>VLOOKUP(F104,'M.Cálc.Quant.'!B:T,4,FALSE)</f>
        <v>COMPOSIÇÃO</v>
      </c>
      <c r="D104" s="319" t="str">
        <f>VLOOKUP(F104,'M.Cálc.Quant.'!B:T,2,FALSE)</f>
        <v>SINAPI</v>
      </c>
      <c r="E104" s="320">
        <f>VLOOKUP(F104,'M.Cálc.Quant.'!B:T,3,FALSE)</f>
        <v>93654</v>
      </c>
      <c r="F104" s="320" t="s">
        <v>3992</v>
      </c>
      <c r="G104" s="515" t="str">
        <f>VLOOKUP(F104,'M.Cálc.Quant.'!G:T,2,FALSE)</f>
        <v>DISJUNTOR MONOPOLAR TIPO DIN, CORRENTE NOMINAL DE 16A - FORNECIMENTO E INSTALAÇÃO. AF_10/2020</v>
      </c>
      <c r="H104" s="321" t="str">
        <f>VLOOKUP(F104,'M.Cálc.Quant.'!G:T,14,FALSE)</f>
        <v>UN</v>
      </c>
      <c r="I104" s="322">
        <f>VLOOKUP(F104,'M.Cálc.Quant.'!G:T,13,FALSE)</f>
        <v>2</v>
      </c>
      <c r="J104" s="322">
        <f>(1+$K$7)*IF(D104="GIDUR JP",VLOOKUP(E104,GIDUR!A:D,4,FALSE),IF(D104="DER PB",VLOOKUP(E104,DER!A:D,4,FALSE)/(1+DER!$E$2),IF(D104="COMPOSIÇÃO",VLOOKUP(E104,Composição!B:J,8,FALSE),IF(A104="COMPOSIÇÃO",VLOOKUP(E104,'Sinapi_Comp-06.2023'!G:K,5,FALSE),VLOOKUP(E104,'Sinapi_Insum-06.2023'!A:E,5,FALSE)))))</f>
        <v>13.05</v>
      </c>
      <c r="K104" s="323">
        <f t="shared" si="24"/>
        <v>26.1</v>
      </c>
      <c r="M104" s="484">
        <f t="shared" si="18"/>
        <v>26.1</v>
      </c>
    </row>
    <row r="105" spans="1:13" ht="60">
      <c r="A105" s="32" t="str">
        <f>VLOOKUP(F105,'M.Cálc.Quant.'!B:T,4,FALSE)</f>
        <v>COMPOSIÇÃO</v>
      </c>
      <c r="D105" s="319" t="str">
        <f>VLOOKUP(F105,'M.Cálc.Quant.'!B:T,2,FALSE)</f>
        <v>SINAPI</v>
      </c>
      <c r="E105" s="320">
        <f>VLOOKUP(F105,'M.Cálc.Quant.'!B:T,3,FALSE)</f>
        <v>101875</v>
      </c>
      <c r="F105" s="320" t="s">
        <v>3994</v>
      </c>
      <c r="G105" s="515" t="str">
        <f>VLOOKUP(F105,'M.Cálc.Quant.'!G:T,2,FALSE)</f>
        <v>QUADRO DE DISTRIBUIÇÃO DE ENERGIA EM CHAPA DE AÇO GALVANIZADO, DE EMBUTIR, COM BARRAMENTO TRIFÁSICO, PARA 12 DISJUNTORES DIN 100A - FORNECIMENTO E INSTALAÇÃO. AF_10/2020</v>
      </c>
      <c r="H105" s="321" t="str">
        <f>VLOOKUP(F105,'M.Cálc.Quant.'!G:T,14,FALSE)</f>
        <v>UN</v>
      </c>
      <c r="I105" s="322">
        <f>VLOOKUP(F105,'M.Cálc.Quant.'!G:T,13,FALSE)</f>
        <v>1</v>
      </c>
      <c r="J105" s="322">
        <f>(1+$K$7)*IF(D105="GIDUR JP",VLOOKUP(E105,GIDUR!A:D,4,FALSE),IF(D105="DER PB",VLOOKUP(E105,DER!A:D,4,FALSE)/(1+DER!$E$2),IF(D105="COMPOSIÇÃO",VLOOKUP(E105,Composição!B:J,8,FALSE),IF(A105="COMPOSIÇÃO",VLOOKUP(E105,'Sinapi_Comp-06.2023'!G:K,5,FALSE),VLOOKUP(E105,'Sinapi_Insum-06.2023'!A:E,5,FALSE)))))</f>
        <v>408.18</v>
      </c>
      <c r="K105" s="323">
        <f>IFERROR(ROUND(I105*J105,2),0)</f>
        <v>408.18</v>
      </c>
      <c r="M105" s="484">
        <f t="shared" si="18"/>
        <v>408.18</v>
      </c>
    </row>
    <row r="106" spans="1:13">
      <c r="D106" s="491"/>
      <c r="E106" s="493"/>
      <c r="F106" s="493" t="s">
        <v>3997</v>
      </c>
      <c r="G106" s="514" t="str">
        <f>VLOOKUP(F106,'M.Cálc.Quant.'!G:T,2,FALSE)</f>
        <v>ELETRODUTOS E ACESSORIOS</v>
      </c>
      <c r="H106" s="493"/>
      <c r="I106" s="492"/>
      <c r="J106" s="492"/>
      <c r="K106" s="494">
        <f>SUM(K107:K113)</f>
        <v>3997.45</v>
      </c>
      <c r="M106" s="484">
        <f t="shared" si="18"/>
        <v>0</v>
      </c>
    </row>
    <row r="107" spans="1:13" ht="45">
      <c r="A107" s="32" t="str">
        <f>VLOOKUP(F107,'M.Cálc.Quant.'!B:T,4,FALSE)</f>
        <v>COMPOSIÇÃO</v>
      </c>
      <c r="D107" s="319" t="str">
        <f>VLOOKUP(F107,'M.Cálc.Quant.'!B:T,2,FALSE)</f>
        <v>SINAPI</v>
      </c>
      <c r="E107" s="320">
        <f>VLOOKUP(F107,'M.Cálc.Quant.'!B:T,3,FALSE)</f>
        <v>90447</v>
      </c>
      <c r="F107" s="320" t="s">
        <v>3998</v>
      </c>
      <c r="G107" s="515" t="str">
        <f>VLOOKUP(F107,'M.Cálc.Quant.'!G:T,2,FALSE)</f>
        <v>RASGO LINEAR MANUAL EM ALVENARIA, PARA ELETRODUTOS, DIÂMETROS MENORES OU IGUAIS A 40 MM. AF_09/2023</v>
      </c>
      <c r="H107" s="321" t="str">
        <f>VLOOKUP(F107,'M.Cálc.Quant.'!G:T,14,FALSE)</f>
        <v>M</v>
      </c>
      <c r="I107" s="322">
        <f>VLOOKUP(F107,'M.Cálc.Quant.'!G:T,13,FALSE)</f>
        <v>147.97999999999999</v>
      </c>
      <c r="J107" s="322">
        <f>(1+$K$7)*IF(D107="GIDUR JP",VLOOKUP(E107,GIDUR!A:D,4,FALSE),IF(D107="DER PB",VLOOKUP(E107,DER!A:D,4,FALSE)/(1+DER!$E$2),IF(D107="COMPOSIÇÃO",VLOOKUP(E107,Composição!B:J,8,FALSE),IF(A107="COMPOSIÇÃO",VLOOKUP(E107,'Sinapi_Comp-06.2023'!G:K,5,FALSE),VLOOKUP(E107,'Sinapi_Insum-06.2023'!A:E,5,FALSE)))))</f>
        <v>8.5</v>
      </c>
      <c r="K107" s="323">
        <f t="shared" ref="K107:K113" si="25">IFERROR(ROUND(I107*J107,2),0)</f>
        <v>1257.83</v>
      </c>
      <c r="M107" s="484">
        <f t="shared" si="18"/>
        <v>1257.83</v>
      </c>
    </row>
    <row r="108" spans="1:13" ht="45">
      <c r="A108" s="32" t="str">
        <f>VLOOKUP(F108,'M.Cálc.Quant.'!B:T,4,FALSE)</f>
        <v>COMPOSIÇÃO</v>
      </c>
      <c r="D108" s="319" t="str">
        <f>VLOOKUP(F108,'M.Cálc.Quant.'!B:T,2,FALSE)</f>
        <v>SINAPI</v>
      </c>
      <c r="E108" s="320">
        <f>VLOOKUP(F108,'M.Cálc.Quant.'!B:T,3,FALSE)</f>
        <v>91847</v>
      </c>
      <c r="F108" s="320" t="s">
        <v>3999</v>
      </c>
      <c r="G108" s="515" t="str">
        <f>VLOOKUP(F108,'M.Cálc.Quant.'!G:T,2,FALSE)</f>
        <v>ELETRODUTO FLEXÍVEL CORRUGADO REFORÇADO, PVC, DN 32 MM (1"), PARA CIRCUITOS TERMINAIS, INSTALADO EM LAJE - FORNECIMENTO E INSTALAÇÃO. AF_03/2023</v>
      </c>
      <c r="H108" s="321" t="str">
        <f>VLOOKUP(F108,'M.Cálc.Quant.'!G:T,14,FALSE)</f>
        <v>M</v>
      </c>
      <c r="I108" s="322">
        <f>VLOOKUP(F108,'M.Cálc.Quant.'!G:T,13,FALSE)</f>
        <v>36.9</v>
      </c>
      <c r="J108" s="322">
        <f>(1+$K$7)*IF(D108="GIDUR JP",VLOOKUP(E108,GIDUR!A:D,4,FALSE),IF(D108="DER PB",VLOOKUP(E108,DER!A:D,4,FALSE)/(1+DER!$E$2),IF(D108="COMPOSIÇÃO",VLOOKUP(E108,Composição!B:J,8,FALSE),IF(A108="COMPOSIÇÃO",VLOOKUP(E108,'Sinapi_Comp-06.2023'!G:K,5,FALSE),VLOOKUP(E108,'Sinapi_Insum-06.2023'!A:E,5,FALSE)))))</f>
        <v>15.21</v>
      </c>
      <c r="K108" s="323">
        <f t="shared" si="25"/>
        <v>561.25</v>
      </c>
      <c r="M108" s="484">
        <f t="shared" si="18"/>
        <v>561.25</v>
      </c>
    </row>
    <row r="109" spans="1:13" ht="45">
      <c r="A109" s="32" t="str">
        <f>VLOOKUP(F109,'M.Cálc.Quant.'!B:T,4,FALSE)</f>
        <v>COMPOSIÇÃO</v>
      </c>
      <c r="D109" s="319" t="str">
        <f>VLOOKUP(F109,'M.Cálc.Quant.'!B:T,2,FALSE)</f>
        <v>SINAPI</v>
      </c>
      <c r="E109" s="320">
        <f>VLOOKUP(F109,'M.Cálc.Quant.'!B:T,3,FALSE)</f>
        <v>91856</v>
      </c>
      <c r="F109" s="320" t="s">
        <v>4000</v>
      </c>
      <c r="G109" s="515" t="str">
        <f>VLOOKUP(F109,'M.Cálc.Quant.'!G:T,2,FALSE)</f>
        <v>ELETRODUTO FLEXÍVEL CORRUGADO, PVC, DN 32 MM (1"), PARA CIRCUITOS TERMINAIS, INSTALADO EM PAREDE - FORNECIMENTO E INSTALAÇÃO. AF_03/2023</v>
      </c>
      <c r="H109" s="321" t="str">
        <f>VLOOKUP(F109,'M.Cálc.Quant.'!G:T,14,FALSE)</f>
        <v>M</v>
      </c>
      <c r="I109" s="322">
        <f>VLOOKUP(F109,'M.Cálc.Quant.'!G:T,13,FALSE)</f>
        <v>147.97999999999999</v>
      </c>
      <c r="J109" s="322">
        <f>(1+$K$7)*IF(D109="GIDUR JP",VLOOKUP(E109,GIDUR!A:D,4,FALSE),IF(D109="DER PB",VLOOKUP(E109,DER!A:D,4,FALSE)/(1+DER!$E$2),IF(D109="COMPOSIÇÃO",VLOOKUP(E109,Composição!B:J,8,FALSE),IF(A109="COMPOSIÇÃO",VLOOKUP(E109,'Sinapi_Comp-06.2023'!G:K,5,FALSE),VLOOKUP(E109,'Sinapi_Insum-06.2023'!A:E,5,FALSE)))))</f>
        <v>13.71</v>
      </c>
      <c r="K109" s="323">
        <f t="shared" si="25"/>
        <v>2028.81</v>
      </c>
      <c r="M109" s="484">
        <f t="shared" si="18"/>
        <v>2028.81</v>
      </c>
    </row>
    <row r="110" spans="1:13" ht="30">
      <c r="A110" s="32" t="str">
        <f>VLOOKUP(F110,'M.Cálc.Quant.'!B:T,4,FALSE)</f>
        <v>COMPOSIÇÃO</v>
      </c>
      <c r="D110" s="319" t="str">
        <f>VLOOKUP(F110,'M.Cálc.Quant.'!B:T,2,FALSE)</f>
        <v>SINAPI</v>
      </c>
      <c r="E110" s="320">
        <f>VLOOKUP(F110,'M.Cálc.Quant.'!B:T,3,FALSE)</f>
        <v>91937</v>
      </c>
      <c r="F110" s="320" t="s">
        <v>4001</v>
      </c>
      <c r="G110" s="515" t="str">
        <f>VLOOKUP(F110,'M.Cálc.Quant.'!G:T,2,FALSE)</f>
        <v>CAIXA OCTOGONAL 3" X 3", PVC, INSTALADA EM LAJE - FORNECIMENTO E INSTALAÇÃO. AF_03/2023</v>
      </c>
      <c r="H110" s="321" t="str">
        <f>VLOOKUP(F110,'M.Cálc.Quant.'!G:T,14,FALSE)</f>
        <v>UN</v>
      </c>
      <c r="I110" s="322">
        <f>VLOOKUP(F110,'M.Cálc.Quant.'!G:T,13,FALSE)</f>
        <v>3</v>
      </c>
      <c r="J110" s="322">
        <f>(1+$K$7)*IF(D110="GIDUR JP",VLOOKUP(E110,GIDUR!A:D,4,FALSE),IF(D110="DER PB",VLOOKUP(E110,DER!A:D,4,FALSE)/(1+DER!$E$2),IF(D110="COMPOSIÇÃO",VLOOKUP(E110,Composição!B:J,8,FALSE),IF(A110="COMPOSIÇÃO",VLOOKUP(E110,'Sinapi_Comp-06.2023'!G:K,5,FALSE),VLOOKUP(E110,'Sinapi_Insum-06.2023'!A:E,5,FALSE)))))</f>
        <v>14.93</v>
      </c>
      <c r="K110" s="323">
        <f t="shared" si="25"/>
        <v>44.79</v>
      </c>
      <c r="M110" s="484">
        <f t="shared" si="18"/>
        <v>44.79</v>
      </c>
    </row>
    <row r="111" spans="1:13" ht="45">
      <c r="A111" s="32" t="str">
        <f>VLOOKUP(F111,'M.Cálc.Quant.'!B:T,4,FALSE)</f>
        <v>COMPOSIÇÃO</v>
      </c>
      <c r="D111" s="319" t="str">
        <f>VLOOKUP(F111,'M.Cálc.Quant.'!B:T,2,FALSE)</f>
        <v>SINAPI</v>
      </c>
      <c r="E111" s="320">
        <f>VLOOKUP(F111,'M.Cálc.Quant.'!B:T,3,FALSE)</f>
        <v>91939</v>
      </c>
      <c r="F111" s="320" t="s">
        <v>4002</v>
      </c>
      <c r="G111" s="515" t="str">
        <f>VLOOKUP(F111,'M.Cálc.Quant.'!G:T,2,FALSE)</f>
        <v>CAIXA RETANGULAR 4" X 2" ALTA (2,00 M DO PISO), PVC, INSTALADA EM PAREDE - FORNECIMENTO E INSTALAÇÃO. AF_03/2023</v>
      </c>
      <c r="H111" s="321" t="str">
        <f>VLOOKUP(F111,'M.Cálc.Quant.'!G:T,14,FALSE)</f>
        <v>UN</v>
      </c>
      <c r="I111" s="322">
        <f>VLOOKUP(F111,'M.Cálc.Quant.'!G:T,13,FALSE)</f>
        <v>2</v>
      </c>
      <c r="J111" s="322">
        <f>(1+$K$7)*IF(D111="GIDUR JP",VLOOKUP(E111,GIDUR!A:D,4,FALSE),IF(D111="DER PB",VLOOKUP(E111,DER!A:D,4,FALSE)/(1+DER!$E$2),IF(D111="COMPOSIÇÃO",VLOOKUP(E111,Composição!B:J,8,FALSE),IF(A111="COMPOSIÇÃO",VLOOKUP(E111,'Sinapi_Comp-06.2023'!G:K,5,FALSE),VLOOKUP(E111,'Sinapi_Insum-06.2023'!A:E,5,FALSE)))))</f>
        <v>32.11</v>
      </c>
      <c r="K111" s="323">
        <f t="shared" si="25"/>
        <v>64.22</v>
      </c>
      <c r="M111" s="484">
        <f t="shared" si="18"/>
        <v>64.22</v>
      </c>
    </row>
    <row r="112" spans="1:13" ht="45">
      <c r="A112" s="32" t="str">
        <f>VLOOKUP(F112,'M.Cálc.Quant.'!B:T,4,FALSE)</f>
        <v>COMPOSIÇÃO</v>
      </c>
      <c r="D112" s="319" t="str">
        <f>VLOOKUP(F112,'M.Cálc.Quant.'!B:T,2,FALSE)</f>
        <v>SINAPI</v>
      </c>
      <c r="E112" s="320">
        <f>VLOOKUP(F112,'M.Cálc.Quant.'!B:T,3,FALSE)</f>
        <v>91940</v>
      </c>
      <c r="F112" s="320" t="s">
        <v>4003</v>
      </c>
      <c r="G112" s="515" t="str">
        <f>VLOOKUP(F112,'M.Cálc.Quant.'!G:T,2,FALSE)</f>
        <v>CAIXA RETANGULAR 4" X 2" MÉDIA (1,30 M DO PISO), PVC, INSTALADA EM PAREDE - FORNECIMENTO E INSTALAÇÃO. AF_03/2023</v>
      </c>
      <c r="H112" s="321" t="str">
        <f>VLOOKUP(F112,'M.Cálc.Quant.'!G:T,14,FALSE)</f>
        <v>UN</v>
      </c>
      <c r="I112" s="322">
        <f>VLOOKUP(F112,'M.Cálc.Quant.'!G:T,13,FALSE)</f>
        <v>1</v>
      </c>
      <c r="J112" s="322">
        <f>(1+$K$7)*IF(D112="GIDUR JP",VLOOKUP(E112,GIDUR!A:D,4,FALSE),IF(D112="DER PB",VLOOKUP(E112,DER!A:D,4,FALSE)/(1+DER!$E$2),IF(D112="COMPOSIÇÃO",VLOOKUP(E112,Composição!B:J,8,FALSE),IF(A112="COMPOSIÇÃO",VLOOKUP(E112,'Sinapi_Comp-06.2023'!G:K,5,FALSE),VLOOKUP(E112,'Sinapi_Insum-06.2023'!A:E,5,FALSE)))))</f>
        <v>18.09</v>
      </c>
      <c r="K112" s="323">
        <f t="shared" si="25"/>
        <v>18.09</v>
      </c>
      <c r="M112" s="484">
        <f t="shared" si="18"/>
        <v>18.09</v>
      </c>
    </row>
    <row r="113" spans="1:13" ht="45">
      <c r="A113" s="32" t="str">
        <f>VLOOKUP(F113,'M.Cálc.Quant.'!B:T,4,FALSE)</f>
        <v>COMPOSIÇÃO</v>
      </c>
      <c r="D113" s="319" t="str">
        <f>VLOOKUP(F113,'M.Cálc.Quant.'!B:T,2,FALSE)</f>
        <v>SINAPI</v>
      </c>
      <c r="E113" s="320">
        <f>VLOOKUP(F113,'M.Cálc.Quant.'!B:T,3,FALSE)</f>
        <v>91941</v>
      </c>
      <c r="F113" s="320" t="s">
        <v>4004</v>
      </c>
      <c r="G113" s="515" t="str">
        <f>VLOOKUP(F113,'M.Cálc.Quant.'!G:T,2,FALSE)</f>
        <v>CAIXA RETANGULAR 4" X 2" BAIXA (0,30 M DO PISO), PVC, INSTALADA EM PAREDE - FORNECIMENTO E INSTALAÇÃO. AF_03/2023</v>
      </c>
      <c r="H113" s="321" t="str">
        <f>VLOOKUP(F113,'M.Cálc.Quant.'!G:T,14,FALSE)</f>
        <v>UN</v>
      </c>
      <c r="I113" s="322">
        <f>VLOOKUP(F113,'M.Cálc.Quant.'!G:T,13,FALSE)</f>
        <v>2</v>
      </c>
      <c r="J113" s="322">
        <f>(1+$K$7)*IF(D113="GIDUR JP",VLOOKUP(E113,GIDUR!A:D,4,FALSE),IF(D113="DER PB",VLOOKUP(E113,DER!A:D,4,FALSE)/(1+DER!$E$2),IF(D113="COMPOSIÇÃO",VLOOKUP(E113,Composição!B:J,8,FALSE),IF(A113="COMPOSIÇÃO",VLOOKUP(E113,'Sinapi_Comp-06.2023'!G:K,5,FALSE),VLOOKUP(E113,'Sinapi_Insum-06.2023'!A:E,5,FALSE)))))</f>
        <v>11.23</v>
      </c>
      <c r="K113" s="323">
        <f t="shared" si="25"/>
        <v>22.46</v>
      </c>
      <c r="M113" s="484">
        <f t="shared" si="18"/>
        <v>22.46</v>
      </c>
    </row>
    <row r="114" spans="1:13">
      <c r="D114" s="491"/>
      <c r="E114" s="493"/>
      <c r="F114" s="493" t="s">
        <v>4005</v>
      </c>
      <c r="G114" s="514" t="str">
        <f>VLOOKUP(F114,'M.Cálc.Quant.'!G:T,2,FALSE)</f>
        <v xml:space="preserve">CABOS E FIOS </v>
      </c>
      <c r="H114" s="493"/>
      <c r="I114" s="492"/>
      <c r="J114" s="492"/>
      <c r="K114" s="494">
        <f>SUM(K115:K116)</f>
        <v>3965.54</v>
      </c>
      <c r="M114" s="484">
        <f t="shared" si="18"/>
        <v>0</v>
      </c>
    </row>
    <row r="115" spans="1:13" ht="45">
      <c r="A115" s="32" t="str">
        <f>VLOOKUP(F115,'M.Cálc.Quant.'!B:T,4,FALSE)</f>
        <v>COMPOSIÇÃO</v>
      </c>
      <c r="D115" s="319" t="str">
        <f>VLOOKUP(F115,'M.Cálc.Quant.'!B:T,2,FALSE)</f>
        <v>SINAPI</v>
      </c>
      <c r="E115" s="320">
        <f>VLOOKUP(F115,'M.Cálc.Quant.'!B:T,3,FALSE)</f>
        <v>91924</v>
      </c>
      <c r="F115" s="320" t="s">
        <v>4006</v>
      </c>
      <c r="G115" s="515" t="str">
        <f>VLOOKUP(F115,'M.Cálc.Quant.'!G:T,2,FALSE)</f>
        <v>CABO DE COBRE FLEXÍVEL ISOLADO, 1,5 MM², ANTI-CHAMA 450/750 V, PARA CIRCUITOS TERMINAIS - FORNECIMENTO E INSTALAÇÃO. AF_03/2023</v>
      </c>
      <c r="H115" s="321" t="str">
        <f>VLOOKUP(F115,'M.Cálc.Quant.'!G:T,14,FALSE)</f>
        <v>M</v>
      </c>
      <c r="I115" s="322">
        <f>VLOOKUP(F115,'M.Cálc.Quant.'!G:T,13,FALSE)</f>
        <v>40.71</v>
      </c>
      <c r="J115" s="322">
        <f>(1+$K$7)*IF(D115="GIDUR JP",VLOOKUP(E115,GIDUR!A:D,4,FALSE),IF(D115="DER PB",VLOOKUP(E115,DER!A:D,4,FALSE)/(1+DER!$E$2),IF(D115="COMPOSIÇÃO",VLOOKUP(E115,Composição!B:J,8,FALSE),IF(A115="COMPOSIÇÃO",VLOOKUP(E115,'Sinapi_Comp-06.2023'!G:K,5,FALSE),VLOOKUP(E115,'Sinapi_Insum-06.2023'!A:E,5,FALSE)))))</f>
        <v>3.86</v>
      </c>
      <c r="K115" s="323">
        <f t="shared" ref="K115:K116" si="26">IFERROR(ROUND(I115*J115,2),0)</f>
        <v>157.13999999999999</v>
      </c>
      <c r="M115" s="484">
        <f t="shared" si="18"/>
        <v>157.13999999999999</v>
      </c>
    </row>
    <row r="116" spans="1:13" ht="45">
      <c r="A116" s="32" t="str">
        <f>VLOOKUP(F116,'M.Cálc.Quant.'!B:T,4,FALSE)</f>
        <v>COMPOSIÇÃO</v>
      </c>
      <c r="D116" s="319" t="str">
        <f>VLOOKUP(F116,'M.Cálc.Quant.'!B:T,2,FALSE)</f>
        <v>SINAPI</v>
      </c>
      <c r="E116" s="320">
        <f>VLOOKUP(F116,'M.Cálc.Quant.'!B:T,3,FALSE)</f>
        <v>91926</v>
      </c>
      <c r="F116" s="320" t="s">
        <v>4007</v>
      </c>
      <c r="G116" s="515" t="str">
        <f>VLOOKUP(F116,'M.Cálc.Quant.'!G:T,2,FALSE)</f>
        <v>CABO DE COBRE FLEXÍVEL ISOLADO, 2,5 MM², ANTI-CHAMA 450/750 V, PARA CIRCUITOS TERMINAIS - FORNECIMENTO E INSTALAÇÃO. AF_03/2023</v>
      </c>
      <c r="H116" s="321" t="str">
        <f>VLOOKUP(F116,'M.Cálc.Quant.'!G:T,14,FALSE)</f>
        <v>M</v>
      </c>
      <c r="I116" s="322">
        <f>VLOOKUP(F116,'M.Cálc.Quant.'!G:T,13,FALSE)</f>
        <v>666.97</v>
      </c>
      <c r="J116" s="322">
        <f>(1+$K$7)*IF(D116="GIDUR JP",VLOOKUP(E116,GIDUR!A:D,4,FALSE),IF(D116="DER PB",VLOOKUP(E116,DER!A:D,4,FALSE)/(1+DER!$E$2),IF(D116="COMPOSIÇÃO",VLOOKUP(E116,Composição!B:J,8,FALSE),IF(A116="COMPOSIÇÃO",VLOOKUP(E116,'Sinapi_Comp-06.2023'!G:K,5,FALSE),VLOOKUP(E116,'Sinapi_Insum-06.2023'!A:E,5,FALSE)))))</f>
        <v>5.71</v>
      </c>
      <c r="K116" s="323">
        <f t="shared" si="26"/>
        <v>3808.4</v>
      </c>
      <c r="M116" s="484">
        <f t="shared" si="18"/>
        <v>3808.4</v>
      </c>
    </row>
    <row r="117" spans="1:13">
      <c r="D117" s="491"/>
      <c r="E117" s="493"/>
      <c r="F117" s="493" t="s">
        <v>4008</v>
      </c>
      <c r="G117" s="514" t="str">
        <f>VLOOKUP(F117,'M.Cálc.Quant.'!G:T,2,FALSE)</f>
        <v>ILUMINAÇÃO E TOMADAS</v>
      </c>
      <c r="H117" s="493"/>
      <c r="I117" s="492"/>
      <c r="J117" s="492"/>
      <c r="K117" s="494">
        <f>SUM(K118:K122)</f>
        <v>874.81</v>
      </c>
      <c r="M117" s="484">
        <f t="shared" si="18"/>
        <v>0</v>
      </c>
    </row>
    <row r="118" spans="1:13" ht="45">
      <c r="A118" s="32" t="str">
        <f>VLOOKUP(F118,'M.Cálc.Quant.'!B:T,4,FALSE)</f>
        <v>COMPOSIÇÃO</v>
      </c>
      <c r="D118" s="319" t="str">
        <f>VLOOKUP(F118,'M.Cálc.Quant.'!B:T,2,FALSE)</f>
        <v>SINAPI</v>
      </c>
      <c r="E118" s="320">
        <f>VLOOKUP(F118,'M.Cálc.Quant.'!B:T,3,FALSE)</f>
        <v>91992</v>
      </c>
      <c r="F118" s="320" t="s">
        <v>4009</v>
      </c>
      <c r="G118" s="515" t="str">
        <f>VLOOKUP(F118,'M.Cálc.Quant.'!G:T,2,FALSE)</f>
        <v>TOMADA ALTA DE EMBUTIR (1 MÓDULO), 2P+T 10 A, INCLUINDO SUPORTE E PLACA - FORNECIMENTO E INSTALAÇÃO. AF_03/2023</v>
      </c>
      <c r="H118" s="321" t="str">
        <f>VLOOKUP(F118,'M.Cálc.Quant.'!G:T,14,FALSE)</f>
        <v>UN</v>
      </c>
      <c r="I118" s="322">
        <f>VLOOKUP(F118,'M.Cálc.Quant.'!G:T,13,FALSE)</f>
        <v>2</v>
      </c>
      <c r="J118" s="322">
        <f>(1+$K$7)*IF(D118="GIDUR JP",VLOOKUP(E118,GIDUR!A:D,4,FALSE),IF(D118="DER PB",VLOOKUP(E118,DER!A:D,4,FALSE)/(1+DER!$E$2),IF(D118="COMPOSIÇÃO",VLOOKUP(E118,Composição!B:J,8,FALSE),IF(A118="COMPOSIÇÃO",VLOOKUP(E118,'Sinapi_Comp-06.2023'!G:K,5,FALSE),VLOOKUP(E118,'Sinapi_Insum-06.2023'!A:E,5,FALSE)))))</f>
        <v>48.28</v>
      </c>
      <c r="K118" s="323">
        <f t="shared" ref="K118:K122" si="27">IFERROR(ROUND(I118*J118,2),0)</f>
        <v>96.56</v>
      </c>
      <c r="M118" s="484">
        <f t="shared" si="18"/>
        <v>96.56</v>
      </c>
    </row>
    <row r="119" spans="1:13" ht="45">
      <c r="A119" s="32" t="str">
        <f>VLOOKUP(F119,'M.Cálc.Quant.'!B:T,4,FALSE)</f>
        <v>COMPOSIÇÃO</v>
      </c>
      <c r="D119" s="319" t="str">
        <f>VLOOKUP(F119,'M.Cálc.Quant.'!B:T,2,FALSE)</f>
        <v>SINAPI</v>
      </c>
      <c r="E119" s="320">
        <f>VLOOKUP(F119,'M.Cálc.Quant.'!B:T,3,FALSE)</f>
        <v>92000</v>
      </c>
      <c r="F119" s="320" t="s">
        <v>4010</v>
      </c>
      <c r="G119" s="515" t="str">
        <f>VLOOKUP(F119,'M.Cálc.Quant.'!G:T,2,FALSE)</f>
        <v>TOMADA BAIXA DE EMBUTIR (1 MÓDULO), 2P+T 10 A, INCLUINDO SUPORTE E PLACA - FORNECIMENTO E INSTALAÇÃO. AF_03/2023</v>
      </c>
      <c r="H119" s="321" t="str">
        <f>VLOOKUP(F119,'M.Cálc.Quant.'!G:T,14,FALSE)</f>
        <v>UN</v>
      </c>
      <c r="I119" s="322">
        <f>VLOOKUP(F119,'M.Cálc.Quant.'!G:T,13,FALSE)</f>
        <v>2</v>
      </c>
      <c r="J119" s="322">
        <f>(1+$K$7)*IF(D119="GIDUR JP",VLOOKUP(E119,GIDUR!A:D,4,FALSE),IF(D119="DER PB",VLOOKUP(E119,DER!A:D,4,FALSE)/(1+DER!$E$2),IF(D119="COMPOSIÇÃO",VLOOKUP(E119,Composição!B:J,8,FALSE),IF(A119="COMPOSIÇÃO",VLOOKUP(E119,'Sinapi_Comp-06.2023'!G:K,5,FALSE),VLOOKUP(E119,'Sinapi_Insum-06.2023'!A:E,5,FALSE)))))</f>
        <v>33.729999999999997</v>
      </c>
      <c r="K119" s="323">
        <f t="shared" si="27"/>
        <v>67.459999999999994</v>
      </c>
      <c r="M119" s="484">
        <f t="shared" si="18"/>
        <v>67.459999999999994</v>
      </c>
    </row>
    <row r="120" spans="1:13" ht="45">
      <c r="A120" s="32" t="str">
        <f>VLOOKUP(F120,'M.Cálc.Quant.'!B:T,4,FALSE)</f>
        <v>COMPOSIÇÃO</v>
      </c>
      <c r="D120" s="319" t="str">
        <f>VLOOKUP(F120,'M.Cálc.Quant.'!B:T,2,FALSE)</f>
        <v>SINAPI</v>
      </c>
      <c r="E120" s="320">
        <f>VLOOKUP(F120,'M.Cálc.Quant.'!B:T,3,FALSE)</f>
        <v>91966</v>
      </c>
      <c r="F120" s="320" t="s">
        <v>4022</v>
      </c>
      <c r="G120" s="515" t="str">
        <f>VLOOKUP(F120,'M.Cálc.Quant.'!G:T,2,FALSE)</f>
        <v>INTERRUPTOR SIMPLES (3 MÓDULOS), 10A/250V, SEM SUPORTE E SEM PLACA - FORNECIMENTO E INSTALAÇÃO. AF_03/2023</v>
      </c>
      <c r="H120" s="321" t="str">
        <f>VLOOKUP(F120,'M.Cálc.Quant.'!G:T,14,FALSE)</f>
        <v>UN</v>
      </c>
      <c r="I120" s="322">
        <f>VLOOKUP(F120,'M.Cálc.Quant.'!G:T,13,FALSE)</f>
        <v>1</v>
      </c>
      <c r="J120" s="322">
        <f>(1+$K$7)*IF(D120="GIDUR JP",VLOOKUP(E120,GIDUR!A:D,4,FALSE),IF(D120="DER PB",VLOOKUP(E120,DER!A:D,4,FALSE)/(1+DER!$E$2),IF(D120="COMPOSIÇÃO",VLOOKUP(E120,Composição!B:J,8,FALSE),IF(A120="COMPOSIÇÃO",VLOOKUP(E120,'Sinapi_Comp-06.2023'!G:K,5,FALSE),VLOOKUP(E120,'Sinapi_Insum-06.2023'!A:E,5,FALSE)))))</f>
        <v>54.11</v>
      </c>
      <c r="K120" s="323">
        <f t="shared" si="27"/>
        <v>54.11</v>
      </c>
      <c r="M120" s="484">
        <f t="shared" si="18"/>
        <v>54.11</v>
      </c>
    </row>
    <row r="121" spans="1:13" ht="30">
      <c r="A121" s="32" t="str">
        <f>VLOOKUP(F121,'M.Cálc.Quant.'!B:T,4,FALSE)</f>
        <v>COMPOSIÇÃO</v>
      </c>
      <c r="D121" s="319" t="str">
        <f>VLOOKUP(F121,'M.Cálc.Quant.'!B:T,2,FALSE)</f>
        <v>SINAPI</v>
      </c>
      <c r="E121" s="320">
        <f>VLOOKUP(F121,'M.Cálc.Quant.'!B:T,3,FALSE)</f>
        <v>103782</v>
      </c>
      <c r="F121" s="320" t="s">
        <v>4023</v>
      </c>
      <c r="G121" s="515" t="str">
        <f>VLOOKUP(F121,'M.Cálc.Quant.'!G:T,2,FALSE)</f>
        <v>LUMINÁRIA TIPO PLAFON CIRCULAR, DE SOBREPOR, COM LED DE 12/13 W - FORNECIMENTO E INSTALAÇÃO. AF_09/2024</v>
      </c>
      <c r="H121" s="321" t="str">
        <f>VLOOKUP(F121,'M.Cálc.Quant.'!G:T,14,FALSE)</f>
        <v>UN</v>
      </c>
      <c r="I121" s="322">
        <f>VLOOKUP(F121,'M.Cálc.Quant.'!G:T,13,FALSE)</f>
        <v>3</v>
      </c>
      <c r="J121" s="322">
        <f>(1+$K$7)*IF(D121="GIDUR JP",VLOOKUP(E121,GIDUR!A:D,4,FALSE),IF(D121="DER PB",VLOOKUP(E121,DER!A:D,4,FALSE)/(1+DER!$E$2),IF(D121="COMPOSIÇÃO",VLOOKUP(E121,Composição!B:J,8,FALSE),IF(A121="COMPOSIÇÃO",VLOOKUP(E121,'Sinapi_Comp-06.2023'!G:K,5,FALSE),VLOOKUP(E121,'Sinapi_Insum-06.2023'!A:E,5,FALSE)))))</f>
        <v>31.64</v>
      </c>
      <c r="K121" s="323">
        <f t="shared" si="27"/>
        <v>94.92</v>
      </c>
      <c r="M121" s="484">
        <f t="shared" si="18"/>
        <v>94.92</v>
      </c>
    </row>
    <row r="122" spans="1:13" ht="30">
      <c r="A122" s="32" t="str">
        <f>VLOOKUP(F122,'M.Cálc.Quant.'!B:T,4,FALSE)</f>
        <v>insumo</v>
      </c>
      <c r="D122" s="319" t="str">
        <f>VLOOKUP(F122,'M.Cálc.Quant.'!B:T,2,FALSE)</f>
        <v>SINAPI</v>
      </c>
      <c r="E122" s="320">
        <f>VLOOKUP(F122,'M.Cálc.Quant.'!B:T,3,FALSE)</f>
        <v>39391</v>
      </c>
      <c r="F122" s="320" t="s">
        <v>4024</v>
      </c>
      <c r="G122" s="515" t="str">
        <f>VLOOKUP(F122,'M.Cálc.Quant.'!G:T,2,FALSE)</f>
        <v>LUMINARIA LED REFLETOR RETANGULAR BIVOLT, LUZ BRANCA, 50 W</v>
      </c>
      <c r="H122" s="321" t="str">
        <f>VLOOKUP(F122,'M.Cálc.Quant.'!G:T,14,FALSE)</f>
        <v xml:space="preserve">UN </v>
      </c>
      <c r="I122" s="322">
        <f>VLOOKUP(F122,'M.Cálc.Quant.'!G:T,13,FALSE)</f>
        <v>16</v>
      </c>
      <c r="J122" s="322">
        <f>28.04*1.2522</f>
        <v>35.11</v>
      </c>
      <c r="K122" s="323">
        <f t="shared" si="27"/>
        <v>561.76</v>
      </c>
      <c r="M122" s="484">
        <f t="shared" si="18"/>
        <v>561.76</v>
      </c>
    </row>
    <row r="123" spans="1:13">
      <c r="D123" s="491"/>
      <c r="E123" s="493"/>
      <c r="F123" s="493" t="str">
        <f>'M.Cálc.Quant.'!G275</f>
        <v>1.15</v>
      </c>
      <c r="G123" s="514" t="str">
        <f>VLOOKUP(F123,'M.Cálc.Quant.'!G:T,2,FALSE)</f>
        <v>EQUIPAMENTOS</v>
      </c>
      <c r="H123" s="493"/>
      <c r="I123" s="492"/>
      <c r="J123" s="492"/>
      <c r="K123" s="494">
        <f>SUM(K124:K126)</f>
        <v>15385.02</v>
      </c>
      <c r="M123" s="484">
        <f t="shared" si="18"/>
        <v>0</v>
      </c>
    </row>
    <row r="124" spans="1:13" ht="75">
      <c r="A124" s="32" t="str">
        <f>VLOOKUP(F124,'M.Cálc.Quant.'!B:T,4,FALSE)</f>
        <v>INSUMO</v>
      </c>
      <c r="D124" s="319" t="str">
        <f>VLOOKUP(F124,'M.Cálc.Quant.'!B:T,2,FALSE)</f>
        <v>SINAPI</v>
      </c>
      <c r="E124" s="320">
        <f>VLOOKUP(F124,'M.Cálc.Quant.'!B:T,3,FALSE)</f>
        <v>25398</v>
      </c>
      <c r="F124" s="320" t="str">
        <f>'M.Cálc.Quant.'!G276</f>
        <v>1.15.1</v>
      </c>
      <c r="G124" s="515" t="str">
        <f>CONCATENATE(VLOOKUP(F124,'M.Cálc.Quant.'!G:T,2,FALSE),"  [Aplicado BDI diferenciado - fornecimento]")</f>
        <v>CONJUNTO PARA FUTSAL COM PAR DE TRAVES OFICIAIS DE 3,00 X 2,00 M EM TUBO DE ACO GALVANIZADO 3" COM REQUADROS EM TUBO DE 1", PINTURA EM PRIMER COM TINTA ESMALTE SINTETICO E REDES DE POLIETILENO FIO 4 MM  [Aplicado BDI diferenciado - fornecimento]</v>
      </c>
      <c r="H124" s="321" t="str">
        <f>VLOOKUP(F124,'M.Cálc.Quant.'!G:T,14,FALSE)</f>
        <v>UN</v>
      </c>
      <c r="I124" s="322">
        <f>VLOOKUP(F124,'M.Cálc.Quant.'!G:T,13,FALSE)</f>
        <v>1</v>
      </c>
      <c r="J124" s="322">
        <f>3649.1*1.2522</f>
        <v>4569.3999999999996</v>
      </c>
      <c r="K124" s="323">
        <f t="shared" ref="K124:K126" si="28">IFERROR(ROUND(I124*J124,2),0)</f>
        <v>4569.3999999999996</v>
      </c>
      <c r="M124" s="484">
        <f t="shared" si="18"/>
        <v>4569.3999999999996</v>
      </c>
    </row>
    <row r="125" spans="1:13" ht="60">
      <c r="A125" s="32" t="str">
        <f>VLOOKUP(F125,'M.Cálc.Quant.'!B:T,4,FALSE)</f>
        <v>INSUMO</v>
      </c>
      <c r="D125" s="319" t="str">
        <f>VLOOKUP(F125,'M.Cálc.Quant.'!B:T,2,FALSE)</f>
        <v>COMPOSIÇÃO</v>
      </c>
      <c r="E125" s="320">
        <f>VLOOKUP(F125,'M.Cálc.Quant.'!B:T,3,FALSE)</f>
        <v>3</v>
      </c>
      <c r="F125" s="320" t="str">
        <f>'M.Cálc.Quant.'!G278</f>
        <v>1.15.2</v>
      </c>
      <c r="G125" s="515" t="str">
        <f>CONCATENATE(VLOOKUP(F125,'M.Cálc.Quant.'!G:T,2,FALSE),"  [Aplicado BDI diferenciado - fornecimento]")</f>
        <v>ESTRUTURA METÁLICA MÓVEL PARA TABELA EM AÇO COM ARO PARA BASQUETE, PADRÃO OFICIAL, EM TUBO GALVANIZADO D=5" - INSTALADA (ADAPTADO DE ORSE 2419)")  [Aplicado BDI diferenciado - fornecimento]</v>
      </c>
      <c r="H125" s="321" t="str">
        <f>VLOOKUP(F125,'M.Cálc.Quant.'!G:T,14,FALSE)</f>
        <v xml:space="preserve">UN    </v>
      </c>
      <c r="I125" s="322">
        <f>VLOOKUP(F125,'M.Cálc.Quant.'!G:T,13,FALSE)</f>
        <v>1</v>
      </c>
      <c r="J125" s="322">
        <f>(1+$K$8)*IF(D125="GIDUR JP",VLOOKUP(E125,GIDUR!A:D,4,FALSE),IF(D125="DER PB",VLOOKUP(E125,DER!A:D,4,FALSE)/(1+DER!$E$2),IF(D125="COMPOSIÇÃO",VLOOKUP(E125,Composição!B:J,8,FALSE),IF(A125="COMPOSIÇÃO",VLOOKUP(E125,'Sinapi_Comp-06.2023'!G:K,5,FALSE),VLOOKUP(E125,'Sinapi_Insum-06.2023'!A:E,5,FALSE)))))</f>
        <v>8041.6</v>
      </c>
      <c r="K125" s="323">
        <f t="shared" si="28"/>
        <v>8041.6</v>
      </c>
      <c r="M125" s="484">
        <f t="shared" si="18"/>
        <v>8041.6</v>
      </c>
    </row>
    <row r="126" spans="1:13" ht="75">
      <c r="A126" s="32" t="str">
        <f>VLOOKUP(F126,'M.Cálc.Quant.'!B:T,4,FALSE)</f>
        <v>INSUMO</v>
      </c>
      <c r="D126" s="319" t="str">
        <f>VLOOKUP(F126,'M.Cálc.Quant.'!B:T,2,FALSE)</f>
        <v>SINAPI</v>
      </c>
      <c r="E126" s="320">
        <f>VLOOKUP(F126,'M.Cálc.Quant.'!B:T,3,FALSE)</f>
        <v>25399</v>
      </c>
      <c r="F126" s="320" t="str">
        <f>'M.Cálc.Quant.'!G280</f>
        <v>1.15.3</v>
      </c>
      <c r="G126" s="515" t="str">
        <f>CONCATENATE(VLOOKUP(F126,'M.Cálc.Quant.'!G:T,2,FALSE),"  [Aplicado BDI diferenciado - fornecimento]")</f>
        <v>CONJUNTO PARA QUADRA DE VOLEI COM POSTES EM TUBO DE ACO GALVANIZADO 3", H = *255* CM, PINTURA EM TINTA ESMALTE SINTETICO, REDE DE NYLON COM 2 MM, MALHA 10 X 10 CM E ANTENAS OFICIAIS EM FIBRA DE VIDRO  [Aplicado BDI diferenciado - fornecimento]</v>
      </c>
      <c r="H126" s="321" t="str">
        <f>VLOOKUP(F126,'M.Cálc.Quant.'!G:T,14,FALSE)</f>
        <v>UN</v>
      </c>
      <c r="I126" s="322">
        <f>VLOOKUP(F126,'M.Cálc.Quant.'!G:T,13,FALSE)</f>
        <v>1</v>
      </c>
      <c r="J126" s="322">
        <f>2215.32*1.2522</f>
        <v>2774.02</v>
      </c>
      <c r="K126" s="323">
        <f t="shared" si="28"/>
        <v>2774.02</v>
      </c>
      <c r="M126" s="484">
        <f t="shared" si="18"/>
        <v>2774.02</v>
      </c>
    </row>
    <row r="127" spans="1:13">
      <c r="D127" s="491"/>
      <c r="E127" s="493"/>
      <c r="F127" s="493" t="str">
        <f>'M.Cálc.Quant.'!G282</f>
        <v>1.16</v>
      </c>
      <c r="G127" s="514" t="str">
        <f>VLOOKUP(F127,'M.Cálc.Quant.'!G:T,2,FALSE)</f>
        <v>DRENAGEM PLUVIAL</v>
      </c>
      <c r="H127" s="493"/>
      <c r="I127" s="492"/>
      <c r="J127" s="492"/>
      <c r="K127" s="494">
        <f>SUM(K128:K132)</f>
        <v>2249.3200000000002</v>
      </c>
      <c r="M127" s="484">
        <f t="shared" si="18"/>
        <v>0</v>
      </c>
    </row>
    <row r="128" spans="1:13" ht="60">
      <c r="A128" s="32" t="str">
        <f>VLOOKUP(F128,'M.Cálc.Quant.'!B:T,4,FALSE)</f>
        <v>COMPOSIÇÃO</v>
      </c>
      <c r="D128" s="319" t="str">
        <f>VLOOKUP(F128,'M.Cálc.Quant.'!B:T,2,FALSE)</f>
        <v>SINAPI</v>
      </c>
      <c r="E128" s="320">
        <f>VLOOKUP(F128,'M.Cálc.Quant.'!B:T,3,FALSE)</f>
        <v>89529</v>
      </c>
      <c r="F128" s="320" t="str">
        <f>'M.Cálc.Quant.'!G283</f>
        <v>1.16.1</v>
      </c>
      <c r="G128" s="515" t="str">
        <f>CONCATENATE(VLOOKUP(F128,'M.Cálc.Quant.'!G:T,2,FALSE)," [Aplicado BDI diferenciado de fornecimento]")</f>
        <v>JOELHO 90 GRAUS, PVC, SERIE R, ÁGUA PLUVIAL, DN 100 MM, JUNTA ELÁSTICA, FORNECIDO E INSTALADO EM RAMAL DE ENCAMINHAMENTO. AF_06/2022 [Aplicado BDI diferenciado de fornecimento]</v>
      </c>
      <c r="H128" s="321" t="str">
        <f>VLOOKUP(F128,'M.Cálc.Quant.'!G:T,14,FALSE)</f>
        <v>UN</v>
      </c>
      <c r="I128" s="322">
        <f>VLOOKUP(F128,'M.Cálc.Quant.'!G:T,13,FALSE)</f>
        <v>6</v>
      </c>
      <c r="J128" s="322">
        <f>(1+$K$7)*IF(D128="GIDUR JP",VLOOKUP(E128,GIDUR!A:D,4,FALSE),IF(D128="DER PB",VLOOKUP(E128,DER!A:D,4,FALSE)/(1+DER!$E$2),IF(D128="COMPOSIÇÃO",VLOOKUP(E128,Composição!B:J,8,FALSE),IF(A128="COMPOSIÇÃO",VLOOKUP(E128,'Sinapi_Comp-06.2023'!G:K,5,FALSE),VLOOKUP(E128,'Sinapi_Insum-06.2023'!A:E,5,FALSE)))))</f>
        <v>41.57</v>
      </c>
      <c r="K128" s="323">
        <f t="shared" ref="K128:K130" si="29">IFERROR(ROUND(I128*J128,2),0)</f>
        <v>249.42</v>
      </c>
      <c r="M128" s="484">
        <f t="shared" si="18"/>
        <v>249.42</v>
      </c>
    </row>
    <row r="129" spans="1:13" ht="60">
      <c r="A129" s="32" t="str">
        <f>VLOOKUP(F129,'M.Cálc.Quant.'!B:T,4,FALSE)</f>
        <v>COMPOSIÇÃO</v>
      </c>
      <c r="D129" s="319" t="str">
        <f>VLOOKUP(F129,'M.Cálc.Quant.'!B:T,2,FALSE)</f>
        <v>SINAPI</v>
      </c>
      <c r="E129" s="320">
        <f>VLOOKUP(F129,'M.Cálc.Quant.'!B:T,3,FALSE)</f>
        <v>89531</v>
      </c>
      <c r="F129" s="320" t="str">
        <f>'M.Cálc.Quant.'!G285</f>
        <v>1.16.2</v>
      </c>
      <c r="G129" s="515" t="str">
        <f>CONCATENATE(VLOOKUP(F129,'M.Cálc.Quant.'!G:T,2,FALSE)," [Aplicado BDI diferenciado de fornecimento]")</f>
        <v>JOELHO 45 GRAUS, PVC, SERIE R, ÁGUA PLUVIAL, DN 100 MM, JUNTA ELÁSTICA, FORNECIDO E INSTALADO EM RAMAL DE ENCAMINHAMENTO. AF_06/2022 [Aplicado BDI diferenciado de fornecimento]</v>
      </c>
      <c r="H129" s="321" t="str">
        <f>VLOOKUP(F129,'M.Cálc.Quant.'!G:T,14,FALSE)</f>
        <v>UN</v>
      </c>
      <c r="I129" s="322">
        <f>VLOOKUP(F129,'M.Cálc.Quant.'!G:T,13,FALSE)</f>
        <v>6</v>
      </c>
      <c r="J129" s="322">
        <f>(1+$K$7)*IF(D129="GIDUR JP",VLOOKUP(E129,GIDUR!A:D,4,FALSE),IF(D129="DER PB",VLOOKUP(E129,DER!A:D,4,FALSE)/(1+DER!$E$2),IF(D129="COMPOSIÇÃO",VLOOKUP(E129,Composição!B:J,8,FALSE),IF(A129="COMPOSIÇÃO",VLOOKUP(E129,'Sinapi_Comp-06.2023'!G:K,5,FALSE),VLOOKUP(E129,'Sinapi_Insum-06.2023'!A:E,5,FALSE)))))</f>
        <v>42.73</v>
      </c>
      <c r="K129" s="323">
        <f t="shared" si="29"/>
        <v>256.38</v>
      </c>
      <c r="M129" s="484">
        <f t="shared" si="18"/>
        <v>256.38</v>
      </c>
    </row>
    <row r="130" spans="1:13" ht="54" customHeight="1">
      <c r="A130" s="32" t="str">
        <f>VLOOKUP(F130,'M.Cálc.Quant.'!B:T,4,FALSE)</f>
        <v>COMPOSIÇÃO</v>
      </c>
      <c r="D130" s="319" t="str">
        <f>VLOOKUP(F130,'M.Cálc.Quant.'!B:T,2,FALSE)</f>
        <v>SINAPI</v>
      </c>
      <c r="E130" s="320">
        <f>VLOOKUP(F130,'M.Cálc.Quant.'!B:T,3,FALSE)</f>
        <v>89578</v>
      </c>
      <c r="F130" s="497" t="str">
        <f>'M.Cálc.Quant.'!G287</f>
        <v>1.16.3</v>
      </c>
      <c r="G130" s="515" t="str">
        <f>CONCATENATE(VLOOKUP(F130,'M.Cálc.Quant.'!G:T,2,FALSE)," [Aplicado BDI diferenciado de fornecimento]")</f>
        <v>TUBO PVC, SÉRIE R, ÁGUA PLUVIAL, DN 100 MM, FORNECIDO E INSTALADO EM CONDUTORES VERTICAIS DE ÁGUAS PLUVIAIS. AF_06/2022 [Aplicado BDI diferenciado de fornecimento]</v>
      </c>
      <c r="H130" s="321" t="str">
        <f>VLOOKUP(F130,'M.Cálc.Quant.'!G:T,14,FALSE)</f>
        <v>M</v>
      </c>
      <c r="I130" s="322">
        <f>VLOOKUP(F130,'M.Cálc.Quant.'!G:T,13,FALSE)</f>
        <v>32.380000000000003</v>
      </c>
      <c r="J130" s="322">
        <f>(1+$K$7)*IF(D130="GIDUR JP",VLOOKUP(E130,GIDUR!A:D,4,FALSE),IF(D130="DER PB",VLOOKUP(E130,DER!A:D,4,FALSE)/(1+DER!$E$2),IF(D130="COMPOSIÇÃO",VLOOKUP(E130,Composição!B:J,8,FALSE),IF(A130="COMPOSIÇÃO",VLOOKUP(E130,'Sinapi_Comp-06.2023'!G:K,5,FALSE),VLOOKUP(E130,'Sinapi_Insum-06.2023'!A:E,5,FALSE)))))</f>
        <v>36.51</v>
      </c>
      <c r="K130" s="323">
        <f t="shared" si="29"/>
        <v>1182.19</v>
      </c>
      <c r="M130" s="484">
        <f t="shared" si="18"/>
        <v>1182.19</v>
      </c>
    </row>
    <row r="131" spans="1:13" ht="53.25" customHeight="1">
      <c r="A131" s="32" t="str">
        <f>VLOOKUP(F131,'M.Cálc.Quant.'!B:T,4,FALSE)</f>
        <v>COMPOSIÇÃO</v>
      </c>
      <c r="D131" s="319" t="str">
        <f>VLOOKUP(F131,'M.Cálc.Quant.'!B:T,2,FALSE)</f>
        <v>SINAPI</v>
      </c>
      <c r="E131" s="320">
        <f>VLOOKUP(F131,'M.Cálc.Quant.'!B:T,3,FALSE)</f>
        <v>89578</v>
      </c>
      <c r="F131" s="320" t="str">
        <f>'M.Cálc.Quant.'!G289</f>
        <v>1.16.4</v>
      </c>
      <c r="G131" s="515" t="str">
        <f>CONCATENATE(VLOOKUP(F131,'M.Cálc.Quant.'!G:T,2,FALSE)," [Aplicado BDI diferenciado de fornecimento]")</f>
        <v>TUBO PVC, SÉRIE R, ÁGUA PLUVIAL, DN 100 MM, FORNECIDO E INSTALADO EM CONDUTORES VERTICAIS DE ÁGUAS PLUVIAIS. AF_06/2022 [Aplicado BDI diferenciado de fornecimento]</v>
      </c>
      <c r="H131" s="321" t="str">
        <f>VLOOKUP(F131,'M.Cálc.Quant.'!G:T,14,FALSE)</f>
        <v>M</v>
      </c>
      <c r="I131" s="322">
        <f>VLOOKUP(F131,'M.Cálc.Quant.'!G:T,13,FALSE)</f>
        <v>1</v>
      </c>
      <c r="J131" s="322">
        <f>(1+$K$7)*IF(D131="GIDUR JP",VLOOKUP(E131,GIDUR!A:D,4,FALSE),IF(D131="DER PB",VLOOKUP(E131,DER!A:D,4,FALSE)/(1+DER!$E$2),IF(D131="COMPOSIÇÃO",VLOOKUP(E131,Composição!B:J,8,FALSE),IF(A131="COMPOSIÇÃO",VLOOKUP(E131,'Sinapi_Comp-06.2023'!G:K,5,FALSE),VLOOKUP(E131,'Sinapi_Insum-06.2023'!A:E,5,FALSE)))))</f>
        <v>36.51</v>
      </c>
      <c r="K131" s="323">
        <f t="shared" ref="K131:K132" si="30">IFERROR(ROUND(I131*J131,2),0)</f>
        <v>36.51</v>
      </c>
      <c r="M131" s="484">
        <f t="shared" si="18"/>
        <v>36.51</v>
      </c>
    </row>
    <row r="132" spans="1:13" ht="35.25" customHeight="1">
      <c r="A132" s="32" t="str">
        <f>VLOOKUP(F132,'M.Cálc.Quant.'!B:T,4,FALSE)</f>
        <v>INSUMO</v>
      </c>
      <c r="D132" s="319" t="str">
        <f>VLOOKUP(F132,'M.Cálc.Quant.'!B:T,2,FALSE)</f>
        <v>COMPOSIÇÃO</v>
      </c>
      <c r="E132" s="320">
        <f>VLOOKUP(F132,'M.Cálc.Quant.'!B:T,3,FALSE)</f>
        <v>17</v>
      </c>
      <c r="F132" s="497" t="str">
        <f>'M.Cálc.Quant.'!G291</f>
        <v>1.16.5</v>
      </c>
      <c r="G132" s="515" t="str">
        <f>CONCATENATE(VLOOKUP(F132,'M.Cálc.Quant.'!G:T,2,FALSE)," [Aplicado BDI diferenciado de fornecimento]")</f>
        <v>CAIXA DE INSPEÇÃO 80X80X80CM EM ALVENARIA - EXECUÇÃO [ADAPTADO 72289] [Aplicado BDI diferenciado de fornecimento]</v>
      </c>
      <c r="H132" s="321" t="str">
        <f>VLOOKUP(F132,'M.Cálc.Quant.'!G:T,14,FALSE)</f>
        <v>UN</v>
      </c>
      <c r="I132" s="322">
        <f>VLOOKUP(F132,'M.Cálc.Quant.'!G:T,13,FALSE)</f>
        <v>1</v>
      </c>
      <c r="J132" s="322">
        <f>(1+$K$7)*IF(D132="GIDUR JP",VLOOKUP(E132,GIDUR!A:D,4,FALSE),IF(D132="DER PB",VLOOKUP(E132,DER!A:D,4,FALSE)/(1+DER!$E$2),IF(D132="COMPOSIÇÃO",VLOOKUP(E132,Composição!B:J,8,FALSE),IF(A132="COMPOSIÇÃO",VLOOKUP(E132,'Sinapi_Comp-06.2023'!G:K,5,FALSE),VLOOKUP(E132,'Sinapi_Insum-06.2023'!A:E,5,FALSE)))))</f>
        <v>524.82000000000005</v>
      </c>
      <c r="K132" s="323">
        <f t="shared" si="30"/>
        <v>524.82000000000005</v>
      </c>
      <c r="M132" s="484">
        <f t="shared" si="18"/>
        <v>524.82000000000005</v>
      </c>
    </row>
    <row r="133" spans="1:13">
      <c r="D133" s="491"/>
      <c r="E133" s="493"/>
      <c r="F133" s="493" t="str">
        <f>'M.Cálc.Quant.'!G293</f>
        <v>1.17</v>
      </c>
      <c r="G133" s="514" t="str">
        <f>VLOOKUP(F133,'M.Cálc.Quant.'!G:T,2,FALSE)</f>
        <v xml:space="preserve">PREVENÇÃO E COMBATE A INCÊNDIO </v>
      </c>
      <c r="H133" s="493"/>
      <c r="I133" s="492"/>
      <c r="J133" s="492"/>
      <c r="K133" s="494">
        <f>SUM(K134:K137)</f>
        <v>1919.78</v>
      </c>
      <c r="M133" s="484">
        <f t="shared" si="18"/>
        <v>0</v>
      </c>
    </row>
    <row r="134" spans="1:13" ht="45">
      <c r="A134" s="32" t="str">
        <f>VLOOKUP(F134,'M.Cálc.Quant.'!B:T,4,FALSE)</f>
        <v>COMPOSIÇÃO</v>
      </c>
      <c r="D134" s="319" t="str">
        <f>VLOOKUP(F134,'M.Cálc.Quant.'!B:T,2,FALSE)</f>
        <v>COMPOSIÇÃO</v>
      </c>
      <c r="E134" s="320">
        <f>VLOOKUP(F134,'M.Cálc.Quant.'!B:T,3,FALSE)</f>
        <v>18</v>
      </c>
      <c r="F134" s="320" t="str">
        <f>'M.Cálc.Quant.'!G294</f>
        <v>1.17.1</v>
      </c>
      <c r="G134" s="515" t="str">
        <f>CONCATENATE(VLOOKUP(F134,'M.Cálc.Quant.'!G:T,2,FALSE)," [Aplicado BDI diferenciado de fornecimento]")</f>
        <v>EXTINTOR DE PQS 4KG - FORNECIMENTO E INSTALACAO [ADAPTADO 72553] [Aplicado BDI diferenciado de fornecimento]</v>
      </c>
      <c r="H134" s="321" t="str">
        <f>VLOOKUP(F134,'M.Cálc.Quant.'!G:T,14,FALSE)</f>
        <v>UN</v>
      </c>
      <c r="I134" s="322">
        <f>VLOOKUP(F134,'M.Cálc.Quant.'!G:T,13,FALSE)</f>
        <v>2</v>
      </c>
      <c r="J134" s="322">
        <f>(1+$K$7)*IF(D134="GIDUR JP",VLOOKUP(E134,GIDUR!A:D,4,FALSE),IF(D134="DER PB",VLOOKUP(E134,DER!A:D,4,FALSE)/(1+DER!$E$2),IF(D134="COMPOSIÇÃO",VLOOKUP(E134,Composição!B:J,8,FALSE),IF(A134="COMPOSIÇÃO",VLOOKUP(E134,'Sinapi_Comp-06.2023'!G:K,5,FALSE),VLOOKUP(E134,'Sinapi_Insum-06.2023'!A:E,5,FALSE)))))</f>
        <v>339.37</v>
      </c>
      <c r="K134" s="323">
        <f t="shared" ref="K134:K137" si="31">IFERROR(ROUND(I134*J134,2),0)</f>
        <v>678.74</v>
      </c>
      <c r="M134" s="484">
        <f t="shared" si="18"/>
        <v>678.74</v>
      </c>
    </row>
    <row r="135" spans="1:13" ht="60">
      <c r="A135" s="32" t="str">
        <f>VLOOKUP(F135,'M.Cálc.Quant.'!B:T,4,FALSE)</f>
        <v>COMPOSIÇÃO</v>
      </c>
      <c r="D135" s="319" t="str">
        <f>VLOOKUP(F135,'M.Cálc.Quant.'!B:T,2,FALSE)</f>
        <v>COMPOSIÇÃO</v>
      </c>
      <c r="E135" s="320">
        <f>VLOOKUP(F135,'M.Cálc.Quant.'!B:T,3,FALSE)</f>
        <v>19</v>
      </c>
      <c r="F135" s="320" t="str">
        <f>'M.Cálc.Quant.'!G296</f>
        <v>1.17.2</v>
      </c>
      <c r="G135" s="515" t="str">
        <f>CONCATENATE(VLOOKUP(F135,'M.Cálc.Quant.'!G:T,2,FALSE)," [Aplicado BDI diferenciado de fornecimento]")</f>
        <v>EXTINTOR INCENDIO AGUA-PRESSURIZADA 10L INCL SUPORTE PAREDE CARGA COMPLETA FORNECIMENTO E COLOCACAOO [ADAPTADO 73775/002] [Aplicado BDI diferenciado de fornecimento]</v>
      </c>
      <c r="H135" s="321" t="str">
        <f>VLOOKUP(F135,'M.Cálc.Quant.'!G:T,14,FALSE)</f>
        <v>UN</v>
      </c>
      <c r="I135" s="322">
        <f>VLOOKUP(F135,'M.Cálc.Quant.'!G:T,13,FALSE)</f>
        <v>2</v>
      </c>
      <c r="J135" s="322">
        <f>(1+$K$7)*IF(D135="GIDUR JP",VLOOKUP(E135,GIDUR!A:D,4,FALSE),IF(D135="DER PB",VLOOKUP(E135,DER!A:D,4,FALSE)/(1+DER!$E$2),IF(D135="COMPOSIÇÃO",VLOOKUP(E135,Composição!B:J,8,FALSE),IF(A135="COMPOSIÇÃO",VLOOKUP(E135,'Sinapi_Comp-06.2023'!G:K,5,FALSE),VLOOKUP(E135,'Sinapi_Insum-06.2023'!A:E,5,FALSE)))))</f>
        <v>349.86</v>
      </c>
      <c r="K135" s="323">
        <f t="shared" si="31"/>
        <v>699.72</v>
      </c>
      <c r="M135" s="484">
        <f t="shared" si="18"/>
        <v>699.72</v>
      </c>
    </row>
    <row r="136" spans="1:13" ht="81.75" customHeight="1">
      <c r="A136" s="32" t="str">
        <f>VLOOKUP(F136,'M.Cálc.Quant.'!B:T,4,FALSE)</f>
        <v>COMPOSIÇÃO</v>
      </c>
      <c r="D136" s="319" t="str">
        <f>VLOOKUP(F136,'M.Cálc.Quant.'!B:T,2,FALSE)</f>
        <v>COMPOSIÇÃO</v>
      </c>
      <c r="E136" s="320">
        <f>VLOOKUP(F136,'M.Cálc.Quant.'!B:T,3,FALSE)</f>
        <v>20</v>
      </c>
      <c r="F136" s="497" t="str">
        <f>'M.Cálc.Quant.'!G298</f>
        <v>1.17.3</v>
      </c>
      <c r="G136" s="515" t="str">
        <f>CONCATENATE(VLOOKUP(F136,'M.Cálc.Quant.'!G:T,2,FALSE)," [Aplicado BDI diferenciado de fornecimento]")</f>
        <v>PLACA DE SINALIZACAO DE SEGURANCA CONTRA INCENDIO, FOTOLUMINESCENTE, QUADRADA, *20 X 20* CM, EM PVC *2* MM ANTI-CHAMAS (SIMBOLOS, CORES E PICTOGRAMAS CONFORME NBR 13434) [ADAPTADO ORSE 12137] [Aplicado BDI diferenciado de fornecimento]</v>
      </c>
      <c r="H136" s="321" t="str">
        <f>VLOOKUP(F136,'M.Cálc.Quant.'!G:T,14,FALSE)</f>
        <v>UN</v>
      </c>
      <c r="I136" s="322">
        <f>VLOOKUP(F136,'M.Cálc.Quant.'!G:T,13,FALSE)</f>
        <v>13</v>
      </c>
      <c r="J136" s="322">
        <f>(1+$K$7)*IF(D136="GIDUR JP",VLOOKUP(E136,GIDUR!A:D,4,FALSE),IF(D136="DER PB",VLOOKUP(E136,DER!A:D,4,FALSE)/(1+DER!$E$2),IF(D136="COMPOSIÇÃO",VLOOKUP(E136,Composição!B:J,8,FALSE),IF(A136="COMPOSIÇÃO",VLOOKUP(E136,'Sinapi_Comp-06.2023'!G:K,5,FALSE),VLOOKUP(E136,'Sinapi_Insum-06.2023'!A:E,5,FALSE)))))</f>
        <v>38.32</v>
      </c>
      <c r="K136" s="323">
        <f t="shared" si="31"/>
        <v>498.16</v>
      </c>
      <c r="M136" s="484">
        <f t="shared" si="18"/>
        <v>498.16</v>
      </c>
    </row>
    <row r="137" spans="1:13" ht="45">
      <c r="A137" s="32" t="str">
        <f>VLOOKUP(F137,'M.Cálc.Quant.'!B:T,4,FALSE)</f>
        <v>COMPOSIÇÃO</v>
      </c>
      <c r="D137" s="319" t="str">
        <f>VLOOKUP(F137,'M.Cálc.Quant.'!B:T,2,FALSE)</f>
        <v>SINAPI</v>
      </c>
      <c r="E137" s="320">
        <f>VLOOKUP(F137,'M.Cálc.Quant.'!B:T,3,FALSE)</f>
        <v>97599</v>
      </c>
      <c r="F137" s="320" t="str">
        <f>'M.Cálc.Quant.'!G300</f>
        <v>1.17.4</v>
      </c>
      <c r="G137" s="515" t="str">
        <f>CONCATENATE(VLOOKUP(F137,'M.Cálc.Quant.'!G:T,2,FALSE)," [Aplicado BDI diferenciado de fornecimento]")</f>
        <v>LUMINÁRIA DE EMERGÊNCIA, COM 30 LÂMPADAS LED DE 2 W, SEM REATOR - FORNECIMENTO E INSTALAÇÃO. AF_09/2024 [Aplicado BDI diferenciado de fornecimento]</v>
      </c>
      <c r="H137" s="321" t="str">
        <f>VLOOKUP(F137,'M.Cálc.Quant.'!G:T,14,FALSE)</f>
        <v>UN</v>
      </c>
      <c r="I137" s="322">
        <f>VLOOKUP(F137,'M.Cálc.Quant.'!G:T,13,FALSE)</f>
        <v>2</v>
      </c>
      <c r="J137" s="322">
        <f>(1+$K$7)*IF(D137="GIDUR JP",VLOOKUP(E137,GIDUR!A:D,4,FALSE),IF(D137="DER PB",VLOOKUP(E137,DER!A:D,4,FALSE)/(1+DER!$E$2),IF(D137="COMPOSIÇÃO",VLOOKUP(E137,Composição!B:J,8,FALSE),IF(A137="COMPOSIÇÃO",VLOOKUP(E137,'Sinapi_Comp-06.2023'!G:K,5,FALSE),VLOOKUP(E137,'Sinapi_Insum-06.2023'!A:E,5,FALSE)))))</f>
        <v>21.58</v>
      </c>
      <c r="K137" s="323">
        <f t="shared" si="31"/>
        <v>43.16</v>
      </c>
      <c r="M137" s="484">
        <f t="shared" si="18"/>
        <v>43.16</v>
      </c>
    </row>
    <row r="138" spans="1:13">
      <c r="D138" s="491"/>
      <c r="E138" s="493"/>
      <c r="F138" s="493" t="str">
        <f>'M.Cálc.Quant.'!G302</f>
        <v>1.18</v>
      </c>
      <c r="G138" s="514" t="str">
        <f>VLOOKUP(F138,'M.Cálc.Quant.'!G:T,2,FALSE)</f>
        <v>ARQUIBANCADA</v>
      </c>
      <c r="H138" s="493"/>
      <c r="I138" s="492"/>
      <c r="J138" s="492"/>
      <c r="K138" s="494">
        <f>SUM(K139:K151)</f>
        <v>17917.02</v>
      </c>
      <c r="M138" s="484">
        <f t="shared" si="18"/>
        <v>0</v>
      </c>
    </row>
    <row r="139" spans="1:13" ht="30">
      <c r="A139" s="32" t="str">
        <f>VLOOKUP(F139,'M.Cálc.Quant.'!B:T,4,FALSE)</f>
        <v>COMPOSIÇÃO</v>
      </c>
      <c r="D139" s="319" t="str">
        <f>VLOOKUP(F139,'M.Cálc.Quant.'!B:T,2,FALSE)</f>
        <v>COMPOSIÇÃO</v>
      </c>
      <c r="E139" s="320">
        <f>VLOOKUP(F139,'M.Cálc.Quant.'!B:T,3,FALSE)</f>
        <v>8</v>
      </c>
      <c r="F139" s="320" t="str">
        <f>'M.Cálc.Quant.'!G303</f>
        <v>1.18.1</v>
      </c>
      <c r="G139" s="515" t="str">
        <f>CONCATENATE(VLOOKUP(F139,'M.Cálc.Quant.'!G:T,2,FALSE))</f>
        <v>ESCAVACAO MANUAL EM SOLO-PROF. ATE 1,50 M [ADAPTADO SINAPI 79561/001]</v>
      </c>
      <c r="H139" s="321" t="str">
        <f>VLOOKUP(F139,'M.Cálc.Quant.'!G:T,14,FALSE)</f>
        <v>M3</v>
      </c>
      <c r="I139" s="322">
        <f>VLOOKUP(F139,'M.Cálc.Quant.'!G:T,13,FALSE)</f>
        <v>4.32</v>
      </c>
      <c r="J139" s="322">
        <f>(1+$K$7)*IF(D139="GIDUR JP",VLOOKUP(E139,GIDUR!A:D,4,FALSE),IF(D139="DER PB",VLOOKUP(E139,DER!A:D,4,FALSE)/(1+DER!$E$2),IF(D139="COMPOSIÇÃO",VLOOKUP(E139,Composição!B:J,8,FALSE),IF(A139="COMPOSIÇÃO",VLOOKUP(E139,'Sinapi_Comp-06.2023'!G:K,5,FALSE),VLOOKUP(E139,'Sinapi_Insum-06.2023'!A:E,5,FALSE)))))</f>
        <v>46.76</v>
      </c>
      <c r="K139" s="323">
        <f t="shared" ref="K139:K141" si="32">IFERROR(ROUND(I139*J139,2),0)</f>
        <v>202</v>
      </c>
      <c r="M139" s="484">
        <f t="shared" si="18"/>
        <v>202</v>
      </c>
    </row>
    <row r="140" spans="1:13" ht="30">
      <c r="A140" s="32" t="str">
        <f>VLOOKUP(F140,'M.Cálc.Quant.'!B:T,4,FALSE)</f>
        <v>COMPOSIÇÃO</v>
      </c>
      <c r="D140" s="319" t="str">
        <f>VLOOKUP(F140,'M.Cálc.Quant.'!B:T,2,FALSE)</f>
        <v>SINAPI</v>
      </c>
      <c r="E140" s="320">
        <f>VLOOKUP(F140,'M.Cálc.Quant.'!B:T,3,FALSE)</f>
        <v>93382</v>
      </c>
      <c r="F140" s="320" t="str">
        <f>'M.Cálc.Quant.'!G305</f>
        <v>1.18.2</v>
      </c>
      <c r="G140" s="515" t="str">
        <f>CONCATENATE(VLOOKUP(F140,'M.Cálc.Quant.'!G:T,2,FALSE))</f>
        <v>REATERRO MANUAL DE VALAS, COM COMPACTADOR DE SOLOS DE PERCUSSÃO. AF_08/2023</v>
      </c>
      <c r="H140" s="321" t="str">
        <f>VLOOKUP(F140,'M.Cálc.Quant.'!G:T,14,FALSE)</f>
        <v>M3</v>
      </c>
      <c r="I140" s="322">
        <f>VLOOKUP(F140,'M.Cálc.Quant.'!G:T,13,FALSE)</f>
        <v>2.04</v>
      </c>
      <c r="J140" s="322">
        <f>(1+$K$7)*IF(D140="GIDUR JP",VLOOKUP(E140,GIDUR!A:D,4,FALSE),IF(D140="DER PB",VLOOKUP(E140,DER!A:D,4,FALSE)/(1+DER!$E$2),IF(D140="COMPOSIÇÃO",VLOOKUP(E140,Composição!B:J,8,FALSE),IF(A140="COMPOSIÇÃO",VLOOKUP(E140,'Sinapi_Comp-06.2023'!G:K,5,FALSE),VLOOKUP(E140,'Sinapi_Insum-06.2023'!A:E,5,FALSE)))))</f>
        <v>27.86</v>
      </c>
      <c r="K140" s="323">
        <f t="shared" si="32"/>
        <v>56.83</v>
      </c>
      <c r="M140" s="484">
        <f t="shared" si="18"/>
        <v>56.83</v>
      </c>
    </row>
    <row r="141" spans="1:13" ht="66.75" customHeight="1">
      <c r="A141" s="32" t="str">
        <f>VLOOKUP(F141,'M.Cálc.Quant.'!B:T,4,FALSE)</f>
        <v>COMPOSIÇÃO</v>
      </c>
      <c r="D141" s="319" t="str">
        <f>VLOOKUP(F141,'M.Cálc.Quant.'!B:T,2,FALSE)</f>
        <v>SINAPI</v>
      </c>
      <c r="E141" s="320">
        <f>VLOOKUP(F141,'M.Cálc.Quant.'!B:T,3,FALSE)</f>
        <v>103322</v>
      </c>
      <c r="F141" s="497" t="str">
        <f>'M.Cálc.Quant.'!G307</f>
        <v>1.18.3</v>
      </c>
      <c r="G141" s="515" t="str">
        <f>CONCATENATE(VLOOKUP(F141,'M.Cálc.Quant.'!G:T,2,FALSE),)</f>
        <v>ALVENARIA DE VEDAÇÃO DE BLOCOS CERÂMICOS FURADOS NA VERTICAL DE 9X19X39 CM (ESPESSURA 9 CM) E ARGAMASSA DE ASSENTAMENTO COM PREPARO EM BETONEIRA. AF_12/2021</v>
      </c>
      <c r="H141" s="321" t="str">
        <f>VLOOKUP(F141,'M.Cálc.Quant.'!G:T,14,FALSE)</f>
        <v>M2</v>
      </c>
      <c r="I141" s="322">
        <f>VLOOKUP(F141,'M.Cálc.Quant.'!G:T,13,FALSE)</f>
        <v>60.12</v>
      </c>
      <c r="J141" s="322">
        <f>(1+$K$7)*IF(D141="GIDUR JP",VLOOKUP(E141,GIDUR!A:D,4,FALSE),IF(D141="DER PB",VLOOKUP(E141,DER!A:D,4,FALSE)/(1+DER!$E$2),IF(D141="COMPOSIÇÃO",VLOOKUP(E141,Composição!B:J,8,FALSE),IF(A141="COMPOSIÇÃO",VLOOKUP(E141,'Sinapi_Comp-06.2023'!G:K,5,FALSE),VLOOKUP(E141,'Sinapi_Insum-06.2023'!A:E,5,FALSE)))))</f>
        <v>67.819999999999993</v>
      </c>
      <c r="K141" s="323">
        <f t="shared" si="32"/>
        <v>4077.34</v>
      </c>
      <c r="M141" s="484">
        <f t="shared" si="18"/>
        <v>4077.34</v>
      </c>
    </row>
    <row r="142" spans="1:13" ht="45">
      <c r="A142" s="32" t="str">
        <f>VLOOKUP(F142,'M.Cálc.Quant.'!B:T,4,FALSE)</f>
        <v>COMPOSIÇÃO</v>
      </c>
      <c r="D142" s="319" t="str">
        <f>VLOOKUP(F142,'M.Cálc.Quant.'!B:T,2,FALSE)</f>
        <v>SINAPI</v>
      </c>
      <c r="E142" s="320">
        <f>VLOOKUP(F142,'M.Cálc.Quant.'!B:T,3,FALSE)</f>
        <v>92522</v>
      </c>
      <c r="F142" s="320" t="str">
        <f>'M.Cálc.Quant.'!G311</f>
        <v>1.18.4</v>
      </c>
      <c r="G142" s="515" t="str">
        <f>CONCATENATE(VLOOKUP(F142,'M.Cálc.Quant.'!G:T,2,FALSE))</f>
        <v>MONTAGEM E DESMONTAGEM DE FÔRMA DE LAJE MACIÇA, PÉ-DIREITO SIMPLES, EM CHAPA DE MADEIRA COMPENSADA RESINADA, 8 UTILIZAÇÕES. AF_09/2020</v>
      </c>
      <c r="H142" s="321" t="str">
        <f>VLOOKUP(F142,'M.Cálc.Quant.'!G:T,14,FALSE)</f>
        <v>M2</v>
      </c>
      <c r="I142" s="322">
        <f>VLOOKUP(F142,'M.Cálc.Quant.'!G:T,13,FALSE)</f>
        <v>57.6</v>
      </c>
      <c r="J142" s="322">
        <f>(1+$K$7)*IF(D142="GIDUR JP",VLOOKUP(E142,GIDUR!A:D,4,FALSE),IF(D142="DER PB",VLOOKUP(E142,DER!A:D,4,FALSE)/(1+DER!$E$2),IF(D142="COMPOSIÇÃO",VLOOKUP(E142,Composição!B:J,8,FALSE),IF(A142="COMPOSIÇÃO",VLOOKUP(E142,'Sinapi_Comp-06.2023'!G:K,5,FALSE),VLOOKUP(E142,'Sinapi_Insum-06.2023'!A:E,5,FALSE)))))</f>
        <v>40.049999999999997</v>
      </c>
      <c r="K142" s="323">
        <f t="shared" ref="K142:K144" si="33">IFERROR(ROUND(I142*J142,2),0)</f>
        <v>2306.88</v>
      </c>
      <c r="M142" s="484">
        <f t="shared" si="18"/>
        <v>2306.88</v>
      </c>
    </row>
    <row r="143" spans="1:13" ht="30">
      <c r="A143" s="32" t="str">
        <f>VLOOKUP(F143,'M.Cálc.Quant.'!B:T,4,FALSE)</f>
        <v>COMPOSIÇÃO</v>
      </c>
      <c r="D143" s="319" t="str">
        <f>VLOOKUP(F143,'M.Cálc.Quant.'!B:T,2,FALSE)</f>
        <v>SINAPI</v>
      </c>
      <c r="E143" s="320">
        <f>VLOOKUP(F143,'M.Cálc.Quant.'!B:T,3,FALSE)</f>
        <v>96543</v>
      </c>
      <c r="F143" s="320" t="str">
        <f>'M.Cálc.Quant.'!G314</f>
        <v>1.18.5</v>
      </c>
      <c r="G143" s="515" t="str">
        <f>CONCATENATE(VLOOKUP(F143,'M.Cálc.Quant.'!G:T,2,FALSE),)</f>
        <v>ARMAÇÃO DE BLOCO UTILIZANDO AÇO CA-60 DE 5 MM - MONTAGEM. AF_01/2024</v>
      </c>
      <c r="H143" s="321" t="str">
        <f>VLOOKUP(F143,'M.Cálc.Quant.'!G:T,14,FALSE)</f>
        <v>KG</v>
      </c>
      <c r="I143" s="322">
        <f>VLOOKUP(F143,'M.Cálc.Quant.'!G:T,13,FALSE)</f>
        <v>124</v>
      </c>
      <c r="J143" s="322">
        <f>(1+$K$7)*IF(D143="GIDUR JP",VLOOKUP(E143,GIDUR!A:D,4,FALSE),IF(D143="DER PB",VLOOKUP(E143,DER!A:D,4,FALSE)/(1+DER!$E$2),IF(D143="COMPOSIÇÃO",VLOOKUP(E143,Composição!B:J,8,FALSE),IF(A143="COMPOSIÇÃO",VLOOKUP(E143,'Sinapi_Comp-06.2023'!G:K,5,FALSE),VLOOKUP(E143,'Sinapi_Insum-06.2023'!A:E,5,FALSE)))))</f>
        <v>22.11</v>
      </c>
      <c r="K143" s="323">
        <f t="shared" si="33"/>
        <v>2741.64</v>
      </c>
      <c r="M143" s="484">
        <f t="shared" si="18"/>
        <v>2741.64</v>
      </c>
    </row>
    <row r="144" spans="1:13" ht="30">
      <c r="A144" s="32" t="str">
        <f>VLOOKUP(F144,'M.Cálc.Quant.'!B:T,4,FALSE)</f>
        <v>COMPOSIÇÃO</v>
      </c>
      <c r="D144" s="319" t="str">
        <f>VLOOKUP(F144,'M.Cálc.Quant.'!B:T,2,FALSE)</f>
        <v>SINAPI</v>
      </c>
      <c r="E144" s="320">
        <f>VLOOKUP(F144,'M.Cálc.Quant.'!B:T,3,FALSE)</f>
        <v>96546</v>
      </c>
      <c r="F144" s="497" t="str">
        <f>'M.Cálc.Quant.'!G316</f>
        <v>1.18.6</v>
      </c>
      <c r="G144" s="515" t="str">
        <f>CONCATENATE(VLOOKUP(F144,'M.Cálc.Quant.'!G:T,2,FALSE),)</f>
        <v>ARMAÇÃO DE BLOCO UTILIZANDO AÇO CA-50 DE 10 MM - MONTAGEM. AF_01/2024</v>
      </c>
      <c r="H144" s="321" t="str">
        <f>VLOOKUP(F144,'M.Cálc.Quant.'!G:T,14,FALSE)</f>
        <v>KG</v>
      </c>
      <c r="I144" s="322">
        <f>VLOOKUP(F144,'M.Cálc.Quant.'!G:T,13,FALSE)</f>
        <v>308</v>
      </c>
      <c r="J144" s="322">
        <f>(1+$K$7)*IF(D144="GIDUR JP",VLOOKUP(E144,GIDUR!A:D,4,FALSE),IF(D144="DER PB",VLOOKUP(E144,DER!A:D,4,FALSE)/(1+DER!$E$2),IF(D144="COMPOSIÇÃO",VLOOKUP(E144,Composição!B:J,8,FALSE),IF(A144="COMPOSIÇÃO",VLOOKUP(E144,'Sinapi_Comp-06.2023'!G:K,5,FALSE),VLOOKUP(E144,'Sinapi_Insum-06.2023'!A:E,5,FALSE)))))</f>
        <v>16.05</v>
      </c>
      <c r="K144" s="323">
        <f t="shared" si="33"/>
        <v>4943.3999999999996</v>
      </c>
      <c r="M144" s="484">
        <f t="shared" si="18"/>
        <v>4943.3999999999996</v>
      </c>
    </row>
    <row r="145" spans="1:13" ht="45">
      <c r="A145" s="32" t="str">
        <f>VLOOKUP(F145,'M.Cálc.Quant.'!B:T,4,FALSE)</f>
        <v>COMPOSIÇÃO</v>
      </c>
      <c r="D145" s="319" t="str">
        <f>VLOOKUP(F145,'M.Cálc.Quant.'!B:T,2,FALSE)</f>
        <v>SINAPI</v>
      </c>
      <c r="E145" s="320">
        <f>VLOOKUP(F145,'M.Cálc.Quant.'!B:T,3,FALSE)</f>
        <v>94963</v>
      </c>
      <c r="F145" s="320" t="str">
        <f>'M.Cálc.Quant.'!G318</f>
        <v>1.18.7</v>
      </c>
      <c r="G145" s="515" t="str">
        <f>CONCATENATE(VLOOKUP(F145,'M.Cálc.Quant.'!G:T,2,FALSE),)</f>
        <v>CONCRETO FCK = 15MPA, TRAÇO 1:3,4:3,5 (EM MASSA SECA DE CIMENTO/ AREIA MÉDIA/ BRITA 1) - PREPARO MECÂNICO COM BETONEIRA 400 L. AF_05/2021</v>
      </c>
      <c r="H145" s="321" t="str">
        <f>VLOOKUP(F145,'M.Cálc.Quant.'!G:T,14,FALSE)</f>
        <v>M3</v>
      </c>
      <c r="I145" s="322">
        <f>VLOOKUP(F145,'M.Cálc.Quant.'!G:T,13,FALSE)</f>
        <v>2.2799999999999998</v>
      </c>
      <c r="J145" s="322">
        <f>(1+$K$7)*IF(D145="GIDUR JP",VLOOKUP(E145,GIDUR!A:D,4,FALSE),IF(D145="DER PB",VLOOKUP(E145,DER!A:D,4,FALSE)/(1+DER!$E$2),IF(D145="COMPOSIÇÃO",VLOOKUP(E145,Composição!B:J,8,FALSE),IF(A145="COMPOSIÇÃO",VLOOKUP(E145,'Sinapi_Comp-06.2023'!G:K,5,FALSE),VLOOKUP(E145,'Sinapi_Insum-06.2023'!A:E,5,FALSE)))))</f>
        <v>536.99</v>
      </c>
      <c r="K145" s="323">
        <f t="shared" ref="K145:K147" si="34">IFERROR(ROUND(I145*J145,2),0)</f>
        <v>1224.3399999999999</v>
      </c>
      <c r="M145" s="484">
        <f t="shared" si="18"/>
        <v>1224.3399999999999</v>
      </c>
    </row>
    <row r="146" spans="1:13" ht="30">
      <c r="A146" s="32" t="str">
        <f>VLOOKUP(F146,'M.Cálc.Quant.'!B:T,4,FALSE)</f>
        <v>COMPOSIÇÃO</v>
      </c>
      <c r="D146" s="319" t="str">
        <f>VLOOKUP(F146,'M.Cálc.Quant.'!B:T,2,FALSE)</f>
        <v>SINAPI</v>
      </c>
      <c r="E146" s="320">
        <f>VLOOKUP(F146,'M.Cálc.Quant.'!B:T,3,FALSE)</f>
        <v>103670</v>
      </c>
      <c r="F146" s="320" t="str">
        <f>'M.Cálc.Quant.'!G320</f>
        <v>1.18.8</v>
      </c>
      <c r="G146" s="515" t="str">
        <f>CONCATENATE(VLOOKUP(F146,'M.Cálc.Quant.'!G:T,2,FALSE),)</f>
        <v>LANÇAMENTO COM USO DE BALDES, ADENSAMENTO E ACABAMENTO DE CONCRETO EM ESTRUTURAS. AF_02/2022</v>
      </c>
      <c r="H146" s="321" t="str">
        <f>VLOOKUP(F146,'M.Cálc.Quant.'!G:T,14,FALSE)</f>
        <v>M3</v>
      </c>
      <c r="I146" s="322">
        <f>VLOOKUP(F146,'M.Cálc.Quant.'!G:T,13,FALSE)</f>
        <v>2.2799999999999998</v>
      </c>
      <c r="J146" s="322">
        <f>(1+$K$7)*IF(D146="GIDUR JP",VLOOKUP(E146,GIDUR!A:D,4,FALSE),IF(D146="DER PB",VLOOKUP(E146,DER!A:D,4,FALSE)/(1+DER!$E$2),IF(D146="COMPOSIÇÃO",VLOOKUP(E146,Composição!B:J,8,FALSE),IF(A146="COMPOSIÇÃO",VLOOKUP(E146,'Sinapi_Comp-06.2023'!G:K,5,FALSE),VLOOKUP(E146,'Sinapi_Insum-06.2023'!A:E,5,FALSE)))))</f>
        <v>315.49</v>
      </c>
      <c r="K146" s="323">
        <f t="shared" si="34"/>
        <v>719.32</v>
      </c>
      <c r="M146" s="484">
        <f t="shared" si="18"/>
        <v>719.32</v>
      </c>
    </row>
    <row r="147" spans="1:13" ht="60">
      <c r="A147" s="32" t="str">
        <f>VLOOKUP(F147,'M.Cálc.Quant.'!B:T,4,FALSE)</f>
        <v>COMPOSIÇÃO</v>
      </c>
      <c r="D147" s="319" t="str">
        <f>VLOOKUP(F147,'M.Cálc.Quant.'!B:T,2,FALSE)</f>
        <v>SINAPI</v>
      </c>
      <c r="E147" s="320">
        <f>VLOOKUP(F147,'M.Cálc.Quant.'!B:T,3,FALSE)</f>
        <v>87879</v>
      </c>
      <c r="F147" s="497" t="str">
        <f>'M.Cálc.Quant.'!G322</f>
        <v>1.18.9</v>
      </c>
      <c r="G147" s="515" t="str">
        <f>CONCATENATE(VLOOKUP(F147,'M.Cálc.Quant.'!G:T,2,FALSE),)</f>
        <v>CHAPISCO APLICADO EM ALVENARIAS E ESTRUTURAS DE CONCRETO INTERNAS, COM COLHER DE PEDREIRO. ARGAMASSA TRAÇO 1:3 COM PREPARO EM BETONEIRA 400L. AF_10/2022</v>
      </c>
      <c r="H147" s="321" t="str">
        <f>VLOOKUP(F147,'M.Cálc.Quant.'!G:T,14,FALSE)</f>
        <v>M2</v>
      </c>
      <c r="I147" s="322">
        <f>VLOOKUP(F147,'M.Cálc.Quant.'!G:T,13,FALSE)</f>
        <v>21.6</v>
      </c>
      <c r="J147" s="322">
        <f>(1+$K$7)*IF(D147="GIDUR JP",VLOOKUP(E147,GIDUR!A:D,4,FALSE),IF(D147="DER PB",VLOOKUP(E147,DER!A:D,4,FALSE)/(1+DER!$E$2),IF(D147="COMPOSIÇÃO",VLOOKUP(E147,Composição!B:J,8,FALSE),IF(A147="COMPOSIÇÃO",VLOOKUP(E147,'Sinapi_Comp-06.2023'!G:K,5,FALSE),VLOOKUP(E147,'Sinapi_Insum-06.2023'!A:E,5,FALSE)))))</f>
        <v>4.87</v>
      </c>
      <c r="K147" s="323">
        <f t="shared" si="34"/>
        <v>105.19</v>
      </c>
      <c r="M147" s="484">
        <f t="shared" si="18"/>
        <v>105.19</v>
      </c>
    </row>
    <row r="148" spans="1:13" ht="78.75" customHeight="1">
      <c r="A148" s="32" t="str">
        <f>VLOOKUP(F148,'M.Cálc.Quant.'!B:T,4,FALSE)</f>
        <v>COMPOSIÇÃO</v>
      </c>
      <c r="D148" s="319" t="str">
        <f>VLOOKUP(F148,'M.Cálc.Quant.'!B:T,2,FALSE)</f>
        <v>SINAPI</v>
      </c>
      <c r="E148" s="320">
        <f>VLOOKUP(F148,'M.Cálc.Quant.'!B:T,3,FALSE)</f>
        <v>87529</v>
      </c>
      <c r="F148" s="320" t="str">
        <f>'M.Cálc.Quant.'!G324</f>
        <v>1.18.10</v>
      </c>
      <c r="G148" s="515" t="str">
        <f>CONCATENATE(VLOOKUP(F148,'M.Cálc.Quant.'!G:T,2,FALSE),)</f>
        <v>MASSA ÚNICA, EM ARGAMASSA TRAÇO 1:2:8, PREPARO MECÂNICO, APLICADA MANUALMENTE EM PAREDES INTERNAS DE AMBIENTES COM ÁREA ENTRE 5M² E 10M², E = 17,5MM, COM TALISCAS. AF_03/2024</v>
      </c>
      <c r="H148" s="321" t="str">
        <f>VLOOKUP(F148,'M.Cálc.Quant.'!G:T,14,FALSE)</f>
        <v>M2</v>
      </c>
      <c r="I148" s="322">
        <f>VLOOKUP(F148,'M.Cálc.Quant.'!G:T,13,FALSE)</f>
        <v>21.6</v>
      </c>
      <c r="J148" s="322">
        <f>(1+$K$7)*IF(D148="GIDUR JP",VLOOKUP(E148,GIDUR!A:D,4,FALSE),IF(D148="DER PB",VLOOKUP(E148,DER!A:D,4,FALSE)/(1+DER!$E$2),IF(D148="COMPOSIÇÃO",VLOOKUP(E148,Composição!B:J,8,FALSE),IF(A148="COMPOSIÇÃO",VLOOKUP(E148,'Sinapi_Comp-06.2023'!G:K,5,FALSE),VLOOKUP(E148,'Sinapi_Insum-06.2023'!A:E,5,FALSE)))))</f>
        <v>40.6</v>
      </c>
      <c r="K148" s="323">
        <f t="shared" ref="K148:K150" si="35">IFERROR(ROUND(I148*J148,2),0)</f>
        <v>876.96</v>
      </c>
      <c r="M148" s="484">
        <f t="shared" ref="M148:M155" si="36">ROUND(I148*J148,2)</f>
        <v>876.96</v>
      </c>
    </row>
    <row r="149" spans="1:13" ht="30">
      <c r="A149" s="32" t="str">
        <f>VLOOKUP(F149,'M.Cálc.Quant.'!B:T,4,FALSE)</f>
        <v>COMPOSIÇÃO</v>
      </c>
      <c r="D149" s="319" t="str">
        <f>VLOOKUP(F149,'M.Cálc.Quant.'!B:T,2,FALSE)</f>
        <v>SINAPI</v>
      </c>
      <c r="E149" s="320">
        <f>VLOOKUP(F149,'M.Cálc.Quant.'!B:T,3,FALSE)</f>
        <v>88485</v>
      </c>
      <c r="F149" s="320" t="str">
        <f>'M.Cálc.Quant.'!G326</f>
        <v>1.18.11</v>
      </c>
      <c r="G149" s="515" t="str">
        <f>CONCATENATE(VLOOKUP(F149,'M.Cálc.Quant.'!G:T,2,FALSE),)</f>
        <v>FUNDO SELADOR ACRÍLICO, APLICAÇÃO MANUAL EM PAREDE, UMA DEMÃO. AF_04/2023</v>
      </c>
      <c r="H149" s="321" t="str">
        <f>VLOOKUP(F149,'M.Cálc.Quant.'!G:T,14,FALSE)</f>
        <v>M2</v>
      </c>
      <c r="I149" s="322">
        <f>VLOOKUP(F149,'M.Cálc.Quant.'!G:T,13,FALSE)</f>
        <v>21.6</v>
      </c>
      <c r="J149" s="322">
        <f>(1+$K$7)*IF(D149="GIDUR JP",VLOOKUP(E149,GIDUR!A:D,4,FALSE),IF(D149="DER PB",VLOOKUP(E149,DER!A:D,4,FALSE)/(1+DER!$E$2),IF(D149="COMPOSIÇÃO",VLOOKUP(E149,Composição!B:J,8,FALSE),IF(A149="COMPOSIÇÃO",VLOOKUP(E149,'Sinapi_Comp-06.2023'!G:K,5,FALSE),VLOOKUP(E149,'Sinapi_Insum-06.2023'!A:E,5,FALSE)))))</f>
        <v>4.46</v>
      </c>
      <c r="K149" s="323">
        <f t="shared" si="35"/>
        <v>96.34</v>
      </c>
      <c r="M149" s="484">
        <f t="shared" si="36"/>
        <v>96.34</v>
      </c>
    </row>
    <row r="150" spans="1:13" ht="30">
      <c r="A150" s="32" t="str">
        <f>VLOOKUP(F150,'M.Cálc.Quant.'!B:T,4,FALSE)</f>
        <v>COMPOSIÇÃO</v>
      </c>
      <c r="D150" s="319" t="str">
        <f>VLOOKUP(F150,'M.Cálc.Quant.'!B:T,2,FALSE)</f>
        <v>SINAPI</v>
      </c>
      <c r="E150" s="320">
        <f>VLOOKUP(F150,'M.Cálc.Quant.'!B:T,3,FALSE)</f>
        <v>88495</v>
      </c>
      <c r="F150" s="497" t="str">
        <f>'M.Cálc.Quant.'!G328</f>
        <v>1.18.12</v>
      </c>
      <c r="G150" s="515" t="str">
        <f>CONCATENATE(VLOOKUP(F150,'M.Cálc.Quant.'!G:T,2,FALSE),)</f>
        <v>EMASSAMENTO COM MASSA LÁTEX, APLICAÇÃO EM PAREDE, UMA DEMÃO, LIXAMENTO MANUAL. AF_04/2023</v>
      </c>
      <c r="H150" s="321" t="str">
        <f>VLOOKUP(F150,'M.Cálc.Quant.'!G:T,14,FALSE)</f>
        <v>M2</v>
      </c>
      <c r="I150" s="322">
        <f>VLOOKUP(F150,'M.Cálc.Quant.'!G:T,13,FALSE)</f>
        <v>21.6</v>
      </c>
      <c r="J150" s="322">
        <f>(1+$K$7)*IF(D150="GIDUR JP",VLOOKUP(E150,GIDUR!A:D,4,FALSE),IF(D150="DER PB",VLOOKUP(E150,DER!A:D,4,FALSE)/(1+DER!$E$2),IF(D150="COMPOSIÇÃO",VLOOKUP(E150,Composição!B:J,8,FALSE),IF(A150="COMPOSIÇÃO",VLOOKUP(E150,'Sinapi_Comp-06.2023'!G:K,5,FALSE),VLOOKUP(E150,'Sinapi_Insum-06.2023'!A:E,5,FALSE)))))</f>
        <v>11.8</v>
      </c>
      <c r="K150" s="323">
        <f t="shared" si="35"/>
        <v>254.88</v>
      </c>
      <c r="M150" s="484">
        <f t="shared" si="36"/>
        <v>254.88</v>
      </c>
    </row>
    <row r="151" spans="1:13" ht="30">
      <c r="A151" s="32" t="str">
        <f>VLOOKUP(F151,'M.Cálc.Quant.'!B:T,4,FALSE)</f>
        <v>COMPOSIÇÃO</v>
      </c>
      <c r="D151" s="319" t="str">
        <f>VLOOKUP(F151,'M.Cálc.Quant.'!B:T,2,FALSE)</f>
        <v>SINAPI</v>
      </c>
      <c r="E151" s="320">
        <f>VLOOKUP(F151,'M.Cálc.Quant.'!B:T,3,FALSE)</f>
        <v>88489</v>
      </c>
      <c r="F151" s="320" t="str">
        <f>'M.Cálc.Quant.'!G330</f>
        <v>1.18.13</v>
      </c>
      <c r="G151" s="515" t="str">
        <f>CONCATENATE(VLOOKUP(F151,'M.Cálc.Quant.'!G:T,2,FALSE),)</f>
        <v>PINTURA LÁTEX ACRÍLICA PREMIUM, APLICAÇÃO MANUAL EM PAREDES, DUAS DEMÃOS. AF_04/2023</v>
      </c>
      <c r="H151" s="321" t="str">
        <f>VLOOKUP(F151,'M.Cálc.Quant.'!G:T,14,FALSE)</f>
        <v>M2</v>
      </c>
      <c r="I151" s="322">
        <f>VLOOKUP(F151,'M.Cálc.Quant.'!G:T,13,FALSE)</f>
        <v>21.6</v>
      </c>
      <c r="J151" s="322">
        <f>(1+$K$7)*IF(D151="GIDUR JP",VLOOKUP(E151,GIDUR!A:D,4,FALSE),IF(D151="DER PB",VLOOKUP(E151,DER!A:D,4,FALSE)/(1+DER!$E$2),IF(D151="COMPOSIÇÃO",VLOOKUP(E151,Composição!B:J,8,FALSE),IF(A151="COMPOSIÇÃO",VLOOKUP(E151,'Sinapi_Comp-06.2023'!G:K,5,FALSE),VLOOKUP(E151,'Sinapi_Insum-06.2023'!A:E,5,FALSE)))))</f>
        <v>14.44</v>
      </c>
      <c r="K151" s="323">
        <f t="shared" ref="K151" si="37">IFERROR(ROUND(I151*J151,2),0)</f>
        <v>311.89999999999998</v>
      </c>
      <c r="M151" s="484">
        <f t="shared" si="36"/>
        <v>311.89999999999998</v>
      </c>
    </row>
    <row r="152" spans="1:13">
      <c r="D152" s="491"/>
      <c r="E152" s="493"/>
      <c r="F152" s="493" t="str">
        <f>'M.Cálc.Quant.'!$G$332</f>
        <v>1.19</v>
      </c>
      <c r="G152" s="514" t="str">
        <f>VLOOKUP(F152,'M.Cálc.Quant.'!G:T,2,FALSE)</f>
        <v>SERVIÇOS FINAIS</v>
      </c>
      <c r="H152" s="493"/>
      <c r="I152" s="492"/>
      <c r="J152" s="492"/>
      <c r="K152" s="494">
        <f>SUM(K153:K155)</f>
        <v>35664.47</v>
      </c>
      <c r="M152" s="484">
        <f t="shared" si="36"/>
        <v>0</v>
      </c>
    </row>
    <row r="153" spans="1:13" ht="24.75" customHeight="1">
      <c r="A153" s="32" t="str">
        <f>VLOOKUP(F153,'M.Cálc.Quant.'!B:T,4,FALSE)</f>
        <v>COMPOSIÇÃO</v>
      </c>
      <c r="D153" s="319" t="str">
        <f>VLOOKUP(F153,'M.Cálc.Quant.'!B:T,2,FALSE)</f>
        <v>COMPOSIÇÃO</v>
      </c>
      <c r="E153" s="320">
        <f>VLOOKUP(F153,'M.Cálc.Quant.'!B:T,3,FALSE)</f>
        <v>6</v>
      </c>
      <c r="F153" s="497" t="str">
        <f>'M.Cálc.Quant.'!$G$333</f>
        <v>1.19.1</v>
      </c>
      <c r="G153" s="515" t="str">
        <f>VLOOKUP(F153,'M.Cálc.Quant.'!G:T,2,FALSE)</f>
        <v>LIMPEZA FINAL DA OBRA (ADAPTADO DE SINAPI 9537)</v>
      </c>
      <c r="H153" s="321" t="str">
        <f>VLOOKUP(F153,'M.Cálc.Quant.'!G:T,14,FALSE)</f>
        <v>M2</v>
      </c>
      <c r="I153" s="322">
        <f>VLOOKUP(F153,'M.Cálc.Quant.'!G:T,13,FALSE)</f>
        <v>476.23</v>
      </c>
      <c r="J153" s="498">
        <f>(1+$K$7)*IF(D153="GIDUR JP",VLOOKUP(E153,GIDUR!A:D,4,FALSE),IF(D153="DER PB",VLOOKUP(E153,DER!A:D,4,FALSE)/(1+DER!$E$2),IF(D153="COMPOSIÇÃO",VLOOKUP(E153,Composição!B:J,8,FALSE),IF(A153="COMPOSIÇÃO",VLOOKUP(E153,'Sinapi_Comp-06.2023'!G:K,5,FALSE),VLOOKUP(E153,'Sinapi_Insum-06.2023'!A:E,5,FALSE)))))</f>
        <v>4.1900000000000004</v>
      </c>
      <c r="K153" s="323">
        <f>IFERROR(ROUND(I153*J153,2),0)</f>
        <v>1995.4</v>
      </c>
      <c r="M153" s="484">
        <f t="shared" si="36"/>
        <v>1995.4</v>
      </c>
    </row>
    <row r="154" spans="1:13" ht="45" customHeight="1">
      <c r="A154" s="32" t="str">
        <f>VLOOKUP(F154,'M.Cálc.Quant.'!B:T,4,FALSE)</f>
        <v>COMPOSIÇÃO</v>
      </c>
      <c r="D154" s="319" t="str">
        <f>VLOOKUP(F154,'M.Cálc.Quant.'!B:T,2,FALSE)</f>
        <v>SINAPI</v>
      </c>
      <c r="E154" s="320">
        <f>VLOOKUP(F154,'M.Cálc.Quant.'!B:T,3,FALSE)</f>
        <v>102179</v>
      </c>
      <c r="F154" s="497" t="str">
        <f>'M.Cálc.Quant.'!G335</f>
        <v>1.19.2</v>
      </c>
      <c r="G154" s="515" t="str">
        <f>VLOOKUP(F154,'M.Cálc.Quant.'!G:T,2,FALSE)</f>
        <v>INSTALAÇÃO DE VIDRO TEMPERADO, E = 6 MM, ENCAIXADO EM PERFIL U. AF_01/2021_PS</v>
      </c>
      <c r="H154" s="321" t="str">
        <f>VLOOKUP(F154,'M.Cálc.Quant.'!G:T,14,FALSE)</f>
        <v>M2</v>
      </c>
      <c r="I154" s="322">
        <f>VLOOKUP(F154,'M.Cálc.Quant.'!G:T,13,FALSE)</f>
        <v>0.24</v>
      </c>
      <c r="J154" s="498">
        <f>(1+$K$7)*IF(D154="GIDUR JP",VLOOKUP(E154,GIDUR!A:D,4,FALSE),IF(D154="DER PB",VLOOKUP(E154,DER!A:D,4,FALSE)/(1+DER!$E$2),IF(D154="COMPOSIÇÃO",VLOOKUP(E154,Composição!B:J,8,FALSE),IF(A154="COMPOSIÇÃO",VLOOKUP(E154,'Sinapi_Comp-06.2023'!G:K,5,FALSE),VLOOKUP(E154,'Sinapi_Insum-06.2023'!A:E,5,FALSE)))))</f>
        <v>503.63</v>
      </c>
      <c r="K154" s="323">
        <f>IFERROR(ROUND(I154*J154,2),0)</f>
        <v>120.87</v>
      </c>
      <c r="M154" s="484">
        <f t="shared" si="36"/>
        <v>120.87</v>
      </c>
    </row>
    <row r="155" spans="1:13" ht="79.5" customHeight="1" thickBot="1">
      <c r="A155" s="32" t="str">
        <f>VLOOKUP(F155,'M.Cálc.Quant.'!B:T,4,FALSE)</f>
        <v>COMPOSIÇÃO</v>
      </c>
      <c r="D155" s="557" t="str">
        <f>VLOOKUP(F155,'M.Cálc.Quant.'!B:T,2,FALSE)</f>
        <v>SINAPI</v>
      </c>
      <c r="E155" s="558">
        <f>VLOOKUP(F155,'M.Cálc.Quant.'!B:T,3,FALSE)</f>
        <v>102362</v>
      </c>
      <c r="F155" s="559" t="str">
        <f>'M.Cálc.Quant.'!G337</f>
        <v>1.19.3</v>
      </c>
      <c r="G155" s="560" t="str">
        <f>VLOOKUP(F155,'M.Cálc.Quant.'!G:T,2,FALSE)</f>
        <v>ALAMBRADO PARA QUADRA POLIESPORTIVA, ESTRUTURADO POR TUBOS DE ACO GALVANIZADO, (MONTANTES COM DIAMETRO 2", TRAVESSAS E ESCORAS COM DIÂMETRO 1 ¼"), COM TELA DE ARAME GALVANIZADO, FIO 14 BWG E MALHA QUADRADA 5X5CM (EXCETO MURETA). AF_03/2021</v>
      </c>
      <c r="H155" s="561" t="str">
        <f>VLOOKUP(F155,'M.Cálc.Quant.'!G:T,14,FALSE)</f>
        <v>M2</v>
      </c>
      <c r="I155" s="562">
        <f>VLOOKUP(F155,'M.Cálc.Quant.'!G:T,13,FALSE)</f>
        <v>172.44</v>
      </c>
      <c r="J155" s="563">
        <f>(1+$K$7)*IF(D155="GIDUR JP",VLOOKUP(E155,GIDUR!A:D,4,FALSE),IF(D155="DER PB",VLOOKUP(E155,DER!A:D,4,FALSE)/(1+DER!$E$2),IF(D155="COMPOSIÇÃO",VLOOKUP(E155,Composição!B:J,8,FALSE),IF(A155="COMPOSIÇÃO",VLOOKUP(E155,'Sinapi_Comp-06.2023'!G:K,5,FALSE),VLOOKUP(E155,'Sinapi_Insum-06.2023'!A:E,5,FALSE)))))</f>
        <v>194.55</v>
      </c>
      <c r="K155" s="564">
        <f>IFERROR(ROUND(I155*J155,2),0)</f>
        <v>33548.199999999997</v>
      </c>
      <c r="M155" s="484">
        <f t="shared" si="36"/>
        <v>33548.199999999997</v>
      </c>
    </row>
    <row r="156" spans="1:13" ht="15" customHeight="1">
      <c r="C156" s="85"/>
      <c r="D156" s="500"/>
      <c r="E156" s="501"/>
      <c r="F156" s="501" t="s">
        <v>7039</v>
      </c>
      <c r="G156" s="502" t="s">
        <v>7040</v>
      </c>
      <c r="H156" s="501"/>
      <c r="I156" s="503"/>
      <c r="J156" s="504"/>
      <c r="K156" s="505">
        <f>K157+K161+K174+K184+K188+K200+K203+K208+K213+K222+K228+K236</f>
        <v>128891.87</v>
      </c>
      <c r="M156" s="484">
        <f>SUM(I16:I155)</f>
        <v>17262.89</v>
      </c>
    </row>
    <row r="157" spans="1:13">
      <c r="C157" s="34">
        <v>2</v>
      </c>
      <c r="D157" s="491"/>
      <c r="E157" s="493"/>
      <c r="F157" s="493" t="str">
        <f>'M.Cálc.Quant.'!G340</f>
        <v>2.1</v>
      </c>
      <c r="G157" s="514" t="str">
        <f>VLOOKUP(F157,'M.Cálc.Quant.'!G:T,2,FALSE)</f>
        <v>MOVIMENTO DE TERRA</v>
      </c>
      <c r="H157" s="493"/>
      <c r="I157" s="492"/>
      <c r="J157" s="492"/>
      <c r="K157" s="494">
        <f>SUM(K158:K160)</f>
        <v>2063.85</v>
      </c>
    </row>
    <row r="158" spans="1:13">
      <c r="A158" s="32" t="str">
        <f>VLOOKUP(F158,'M.Cálc.Quant.'!B:T,4,FALSE)</f>
        <v>COMPOSIÇÃO</v>
      </c>
      <c r="C158" s="34" t="s">
        <v>14</v>
      </c>
      <c r="D158" s="319" t="str">
        <f>VLOOKUP(F158,'M.Cálc.Quant.'!B:T,2,FALSE)</f>
        <v>SINAPI</v>
      </c>
      <c r="E158" s="320">
        <f>VLOOKUP(F158,'M.Cálc.Quant.'!B:T,3,FALSE)</f>
        <v>93358</v>
      </c>
      <c r="F158" s="320" t="str">
        <f>'M.Cálc.Quant.'!G341</f>
        <v>2.1.1</v>
      </c>
      <c r="G158" s="515" t="str">
        <f>VLOOKUP(F158,'M.Cálc.Quant.'!G:T,2,FALSE)</f>
        <v>ESCAVAÇÃO MANUAL DE VALA. AF_09/2024</v>
      </c>
      <c r="H158" s="321" t="str">
        <f>VLOOKUP(F158,'M.Cálc.Quant.'!G:T,14,FALSE)</f>
        <v>M3</v>
      </c>
      <c r="I158" s="322">
        <f>VLOOKUP(F158,'M.Cálc.Quant.'!G:T,13,FALSE)</f>
        <v>7.7</v>
      </c>
      <c r="J158" s="322">
        <f>(1+$K$7)*IF(D158="GIDUR JP",VLOOKUP(E158,GIDUR!A:D,4,FALSE),IF(D158="DER PB",VLOOKUP(E158,DER!A:D,4,FALSE)/(1+DER!$E$2),IF(D158="COMPOSIÇÃO",VLOOKUP(E158,Composição!B:J,8,FALSE),IF(A158="COMPOSIÇÃO",VLOOKUP(E158,'Sinapi_Comp-06.2023'!G:K,5,FALSE),VLOOKUP(E158,'Sinapi_Insum-06.2023'!A:E,5,FALSE)))))</f>
        <v>92.47</v>
      </c>
      <c r="K158" s="323">
        <f>IFERROR(ROUND(I158*J158,2),0)</f>
        <v>712.02</v>
      </c>
    </row>
    <row r="159" spans="1:13" ht="30">
      <c r="A159" s="32" t="str">
        <f>VLOOKUP(F159,'M.Cálc.Quant.'!B:T,4,FALSE)</f>
        <v>COMPOSIÇÃO</v>
      </c>
      <c r="C159" s="34" t="s">
        <v>14</v>
      </c>
      <c r="D159" s="319" t="str">
        <f>VLOOKUP(F159,'M.Cálc.Quant.'!B:T,2,FALSE)</f>
        <v>SINAPI</v>
      </c>
      <c r="E159" s="320">
        <f>VLOOKUP(F159,'M.Cálc.Quant.'!B:T,3,FALSE)</f>
        <v>93382</v>
      </c>
      <c r="F159" s="320" t="str">
        <f>'M.Cálc.Quant.'!G350</f>
        <v>2.1.2</v>
      </c>
      <c r="G159" s="515" t="str">
        <f>VLOOKUP(F159,'M.Cálc.Quant.'!G:T,2,FALSE)</f>
        <v>REATERRO MANUAL DE VALAS, COM COMPACTADOR DE SOLOS DE PERCUSSÃO. AF_08/2023</v>
      </c>
      <c r="H159" s="321" t="str">
        <f>VLOOKUP(F159,'M.Cálc.Quant.'!G:T,14,FALSE)</f>
        <v>M3</v>
      </c>
      <c r="I159" s="322">
        <f>VLOOKUP(F159,'M.Cálc.Quant.'!G:T,13,FALSE)</f>
        <v>4.17</v>
      </c>
      <c r="J159" s="322">
        <f>(1+$K$7)*IF(D159="GIDUR JP",VLOOKUP(E159,GIDUR!A:D,4,FALSE),IF(D159="DER PB",VLOOKUP(E159,DER!A:D,4,FALSE)/(1+DER!$E$2),IF(D159="COMPOSIÇÃO",VLOOKUP(E159,Composição!B:J,8,FALSE),IF(A159="COMPOSIÇÃO",VLOOKUP(E159,'Sinapi_Comp-06.2023'!G:K,5,FALSE),VLOOKUP(E159,'Sinapi_Insum-06.2023'!A:E,5,FALSE)))))</f>
        <v>27.86</v>
      </c>
      <c r="K159" s="323">
        <f t="shared" ref="K159:K160" si="38">IFERROR(ROUND(I159*J159,2),0)</f>
        <v>116.18</v>
      </c>
    </row>
    <row r="160" spans="1:13" ht="30">
      <c r="A160" s="32" t="str">
        <f>VLOOKUP(F160,'M.Cálc.Quant.'!B:T,4,FALSE)</f>
        <v>COMPOSIÇÃO</v>
      </c>
      <c r="C160" s="34" t="s">
        <v>14</v>
      </c>
      <c r="D160" s="319" t="str">
        <f>VLOOKUP(F160,'M.Cálc.Quant.'!B:T,2,FALSE)</f>
        <v>SINAPI</v>
      </c>
      <c r="E160" s="320">
        <f>VLOOKUP(F160,'M.Cálc.Quant.'!B:T,3,FALSE)</f>
        <v>94319</v>
      </c>
      <c r="F160" s="320" t="str">
        <f>'M.Cálc.Quant.'!G352</f>
        <v>2.1.3</v>
      </c>
      <c r="G160" s="515" t="str">
        <f>VLOOKUP(F160,'M.Cálc.Quant.'!G:T,2,FALSE)</f>
        <v>ATERRO MANUAL DE VALAS COM SOLO ARGILO-ARENOSO. AF_08/2023</v>
      </c>
      <c r="H160" s="321" t="str">
        <f>VLOOKUP(F160,'M.Cálc.Quant.'!G:T,14,FALSE)</f>
        <v>M3</v>
      </c>
      <c r="I160" s="322">
        <f>VLOOKUP(F160,'M.Cálc.Quant.'!G:T,13,FALSE)</f>
        <v>12.97</v>
      </c>
      <c r="J160" s="322">
        <f>(1+$K$7)*IF(D160="GIDUR JP",VLOOKUP(E160,GIDUR!A:D,4,FALSE),IF(D160="DER PB",VLOOKUP(E160,DER!A:D,4,FALSE)/(1+DER!$E$2),IF(D160="COMPOSIÇÃO",VLOOKUP(E160,Composição!B:J,8,FALSE),IF(A160="COMPOSIÇÃO",VLOOKUP(E160,'Sinapi_Comp-06.2023'!G:K,5,FALSE),VLOOKUP(E160,'Sinapi_Insum-06.2023'!A:E,5,FALSE)))))</f>
        <v>95.27</v>
      </c>
      <c r="K160" s="323">
        <f t="shared" si="38"/>
        <v>1235.6500000000001</v>
      </c>
    </row>
    <row r="161" spans="1:11">
      <c r="C161" s="34">
        <v>2</v>
      </c>
      <c r="D161" s="491"/>
      <c r="E161" s="493"/>
      <c r="F161" s="493" t="str">
        <f>'M.Cálc.Quant.'!G354</f>
        <v>2.2</v>
      </c>
      <c r="G161" s="514" t="str">
        <f>VLOOKUP(F161,'M.Cálc.Quant.'!G:T,2,FALSE)</f>
        <v>INFRA-ESTRUTURA: FUNDAÇÕES</v>
      </c>
      <c r="H161" s="493"/>
      <c r="I161" s="492"/>
      <c r="J161" s="492"/>
      <c r="K161" s="494">
        <f>SUM(K162:K173)</f>
        <v>14715.68</v>
      </c>
    </row>
    <row r="162" spans="1:11" ht="45">
      <c r="A162" s="32" t="str">
        <f>VLOOKUP(F162,'M.Cálc.Quant.'!B:T,4,FALSE)</f>
        <v>COMPOSIÇÃO</v>
      </c>
      <c r="C162" s="34" t="s">
        <v>14</v>
      </c>
      <c r="D162" s="319" t="str">
        <f>VLOOKUP(F162,'M.Cálc.Quant.'!B:T,2,FALSE)</f>
        <v>SINAPI PB</v>
      </c>
      <c r="E162" s="320">
        <f>VLOOKUP(F162,'M.Cálc.Quant.'!B:T,3,FALSE)</f>
        <v>99059</v>
      </c>
      <c r="F162" s="320" t="str">
        <f>'M.Cálc.Quant.'!G355</f>
        <v>2.2.1</v>
      </c>
      <c r="G162" s="515" t="str">
        <f>VLOOKUP(F162,'M.Cálc.Quant.'!G:T,2,FALSE)</f>
        <v>LOCAÇÃO CONVENCIONAL DE OBRA, UTILIZANDO GABARITO DE TÁBUAS CORRIDAS PONTALETADAS A CADA 2,00M - 2 UTILIZAÇÕES. AF_03/2024</v>
      </c>
      <c r="H162" s="321" t="str">
        <f>VLOOKUP(F162,'M.Cálc.Quant.'!G:T,14,FALSE)</f>
        <v>M</v>
      </c>
      <c r="I162" s="322">
        <f>VLOOKUP(F162,'M.Cálc.Quant.'!G:T,13,FALSE)</f>
        <v>24.65</v>
      </c>
      <c r="J162" s="322">
        <f>(1+$K$7)*IF(D162="GIDUR JP",VLOOKUP(E162,GIDUR!A:D,4,FALSE),IF(D162="DER PB",VLOOKUP(E162,DER!A:D,4,FALSE)/(1+DER!$E$2),IF(D162="COMPOSIÇÃO",VLOOKUP(E162,Composição!B:J,8,FALSE),IF(A162="COMPOSIÇÃO",VLOOKUP(E162,'Sinapi_Comp-06.2023'!G:K,5,FALSE),VLOOKUP(E162,'Sinapi_Insum-06.2023'!A:E,5,FALSE)))))</f>
        <v>71.61</v>
      </c>
      <c r="K162" s="323">
        <f>IFERROR(ROUND(I162*J162,2),0)</f>
        <v>1765.19</v>
      </c>
    </row>
    <row r="163" spans="1:11" ht="30">
      <c r="A163" s="32" t="str">
        <f>VLOOKUP(F163,'M.Cálc.Quant.'!B:T,4,FALSE)</f>
        <v>COMPOSIÇÃO</v>
      </c>
      <c r="C163" s="34" t="s">
        <v>14</v>
      </c>
      <c r="D163" s="319" t="str">
        <f>VLOOKUP(F163,'M.Cálc.Quant.'!B:T,2,FALSE)</f>
        <v>SINAPI PB</v>
      </c>
      <c r="E163" s="320">
        <f>VLOOKUP(F163,'M.Cálc.Quant.'!B:T,3,FALSE)</f>
        <v>101616</v>
      </c>
      <c r="F163" s="320" t="str">
        <f>'M.Cálc.Quant.'!G357</f>
        <v>2.2.2</v>
      </c>
      <c r="G163" s="515" t="str">
        <f>VLOOKUP(F163,'M.Cálc.Quant.'!G:T,2,FALSE)</f>
        <v>PREPARO DE FUNDO DE VALA COM LARGURA MENOR QUE 1,5 M (ACERTO DO SOLO NATURAL). AF_08/2020</v>
      </c>
      <c r="H163" s="321" t="str">
        <f>VLOOKUP(F163,'M.Cálc.Quant.'!G:T,14,FALSE)</f>
        <v>M2</v>
      </c>
      <c r="I163" s="322">
        <f>VLOOKUP(F163,'M.Cálc.Quant.'!G:T,13,FALSE)</f>
        <v>7.75</v>
      </c>
      <c r="J163" s="322">
        <f>(1+$K$7)*IF(D163="GIDUR JP",VLOOKUP(E163,GIDUR!A:D,4,FALSE),IF(D163="DER PB",VLOOKUP(E163,DER!A:D,4,FALSE)/(1+DER!$E$2),IF(D163="COMPOSIÇÃO",VLOOKUP(E163,Composição!B:J,8,FALSE),IF(A163="COMPOSIÇÃO",VLOOKUP(E163,'Sinapi_Comp-06.2023'!G:K,5,FALSE),VLOOKUP(E163,'Sinapi_Insum-06.2023'!A:E,5,FALSE)))))</f>
        <v>6.74</v>
      </c>
      <c r="K163" s="323">
        <f t="shared" ref="K163:K164" si="39">IFERROR(ROUND(I163*J163,2),0)</f>
        <v>52.24</v>
      </c>
    </row>
    <row r="164" spans="1:11" ht="30">
      <c r="A164" s="32" t="str">
        <f>VLOOKUP(F164,'M.Cálc.Quant.'!B:T,4,FALSE)</f>
        <v>COMPOSIÇÃO</v>
      </c>
      <c r="C164" s="34" t="s">
        <v>14</v>
      </c>
      <c r="D164" s="319" t="str">
        <f>VLOOKUP(F164,'M.Cálc.Quant.'!B:T,2,FALSE)</f>
        <v>SINAPI PB</v>
      </c>
      <c r="E164" s="320">
        <f>VLOOKUP(F164,'M.Cálc.Quant.'!B:T,3,FALSE)</f>
        <v>95241</v>
      </c>
      <c r="F164" s="320" t="str">
        <f>'M.Cálc.Quant.'!G366</f>
        <v>2.2.3</v>
      </c>
      <c r="G164" s="515" t="str">
        <f>VLOOKUP(F164,'M.Cálc.Quant.'!G:T,2,FALSE)</f>
        <v>LASTRO DE CONCRETO MAGRO, APLICADO EM PISOS, LAJES SOBRE SOLO OU RADIERS, ESPESSURA DE 5 CM. AF_01/2024</v>
      </c>
      <c r="H164" s="321" t="str">
        <f>VLOOKUP(F164,'M.Cálc.Quant.'!G:T,14,FALSE)</f>
        <v>M2</v>
      </c>
      <c r="I164" s="322">
        <f>VLOOKUP(F164,'M.Cálc.Quant.'!G:T,13,FALSE)</f>
        <v>7.75</v>
      </c>
      <c r="J164" s="322">
        <f>(1+$K$7)*IF(D164="GIDUR JP",VLOOKUP(E164,GIDUR!A:D,4,FALSE),IF(D164="DER PB",VLOOKUP(E164,DER!A:D,4,FALSE)/(1+DER!$E$2),IF(D164="COMPOSIÇÃO",VLOOKUP(E164,Composição!B:J,8,FALSE),IF(A164="COMPOSIÇÃO",VLOOKUP(E164,'Sinapi_Comp-06.2023'!G:K,5,FALSE),VLOOKUP(E164,'Sinapi_Insum-06.2023'!A:E,5,FALSE)))))</f>
        <v>43</v>
      </c>
      <c r="K164" s="323">
        <f t="shared" si="39"/>
        <v>333.25</v>
      </c>
    </row>
    <row r="165" spans="1:11" ht="45">
      <c r="A165" s="32" t="str">
        <f>VLOOKUP(F165,'M.Cálc.Quant.'!B:T,4,FALSE)</f>
        <v>COMPOSIÇÃO</v>
      </c>
      <c r="C165" s="34" t="s">
        <v>14</v>
      </c>
      <c r="D165" s="319" t="str">
        <f>VLOOKUP(F165,'M.Cálc.Quant.'!B:T,2,FALSE)</f>
        <v>SINAPI PB</v>
      </c>
      <c r="E165" s="320">
        <f>VLOOKUP(F165,'M.Cálc.Quant.'!B:T,3,FALSE)</f>
        <v>96534</v>
      </c>
      <c r="F165" s="320" t="str">
        <f>'M.Cálc.Quant.'!G368</f>
        <v>2.2.4</v>
      </c>
      <c r="G165" s="515" t="str">
        <f>VLOOKUP(F165,'M.Cálc.Quant.'!G:T,2,FALSE)</f>
        <v>FABRICAÇÃO, MONTAGEM E DESMONTAGEM DE FÔRMA PARA BLOCO DE COROAMENTO, EM MADEIRA SERRADA, E=25 MM, 4 UTILIZAÇÕES. AF_01/2024</v>
      </c>
      <c r="H165" s="321" t="str">
        <f>VLOOKUP(F165,'M.Cálc.Quant.'!G:T,14,FALSE)</f>
        <v>M2</v>
      </c>
      <c r="I165" s="322">
        <f>VLOOKUP(F165,'M.Cálc.Quant.'!G:T,13,FALSE)</f>
        <v>46.56</v>
      </c>
      <c r="J165" s="322">
        <f>(1+$K$7)*IF(D165="GIDUR JP",VLOOKUP(E165,GIDUR!A:D,4,FALSE),IF(D165="DER PB",VLOOKUP(E165,DER!A:D,4,FALSE)/(1+DER!$E$2),IF(D165="COMPOSIÇÃO",VLOOKUP(E165,Composição!B:J,8,FALSE),IF(A165="COMPOSIÇÃO",VLOOKUP(E165,'Sinapi_Comp-06.2023'!G:K,5,FALSE),VLOOKUP(E165,'Sinapi_Insum-06.2023'!A:E,5,FALSE)))))</f>
        <v>98.6</v>
      </c>
      <c r="K165" s="323">
        <f t="shared" ref="K165:K173" si="40">IFERROR(ROUND(I165*J165,2),0)</f>
        <v>4590.82</v>
      </c>
    </row>
    <row r="166" spans="1:11" ht="30">
      <c r="A166" s="32" t="str">
        <f>VLOOKUP(F166,'M.Cálc.Quant.'!B:T,4,FALSE)</f>
        <v>COMPOSIÇÃO</v>
      </c>
      <c r="C166" s="34" t="s">
        <v>14</v>
      </c>
      <c r="D166" s="319" t="str">
        <f>VLOOKUP(F166,'M.Cálc.Quant.'!B:T,2,FALSE)</f>
        <v>SINAPI PB</v>
      </c>
      <c r="E166" s="320">
        <f>VLOOKUP(F166,'M.Cálc.Quant.'!B:T,3,FALSE)</f>
        <v>96543</v>
      </c>
      <c r="F166" s="320" t="str">
        <f>'M.Cálc.Quant.'!G372</f>
        <v>2.2.5</v>
      </c>
      <c r="G166" s="515" t="str">
        <f>VLOOKUP(F166,'M.Cálc.Quant.'!G:T,2,FALSE)</f>
        <v>ARMAÇÃO DE BLOCO UTILIZANDO AÇO CA-60 DE 5 MM - MONTAGEM. AF_01/2024</v>
      </c>
      <c r="H166" s="321" t="str">
        <f>VLOOKUP(F166,'M.Cálc.Quant.'!G:T,14,FALSE)</f>
        <v>KG</v>
      </c>
      <c r="I166" s="322">
        <f>VLOOKUP(F166,'M.Cálc.Quant.'!G:T,13,FALSE)</f>
        <v>36.6</v>
      </c>
      <c r="J166" s="322">
        <f>(1+$K$7)*IF(D166="GIDUR JP",VLOOKUP(E166,GIDUR!A:D,4,FALSE),IF(D166="DER PB",VLOOKUP(E166,DER!A:D,4,FALSE)/(1+DER!$E$2),IF(D166="COMPOSIÇÃO",VLOOKUP(E166,Composição!B:J,8,FALSE),IF(A166="COMPOSIÇÃO",VLOOKUP(E166,'Sinapi_Comp-06.2023'!G:K,5,FALSE),VLOOKUP(E166,'Sinapi_Insum-06.2023'!A:E,5,FALSE)))))</f>
        <v>22.11</v>
      </c>
      <c r="K166" s="323">
        <f t="shared" si="40"/>
        <v>809.23</v>
      </c>
    </row>
    <row r="167" spans="1:11" ht="30">
      <c r="A167" s="32" t="str">
        <f>VLOOKUP(F167,'M.Cálc.Quant.'!B:T,4,FALSE)</f>
        <v>COMPOSIÇÃO</v>
      </c>
      <c r="C167" s="34" t="s">
        <v>14</v>
      </c>
      <c r="D167" s="319" t="str">
        <f>VLOOKUP(F167,'M.Cálc.Quant.'!B:T,2,FALSE)</f>
        <v>SINAPI PB</v>
      </c>
      <c r="E167" s="320">
        <f>VLOOKUP(F167,'M.Cálc.Quant.'!B:T,3,FALSE)</f>
        <v>96544</v>
      </c>
      <c r="F167" s="320" t="str">
        <f>'M.Cálc.Quant.'!G376</f>
        <v>2.2.6</v>
      </c>
      <c r="G167" s="515" t="str">
        <f>VLOOKUP(F167,'M.Cálc.Quant.'!G:T,2,FALSE)</f>
        <v>ARMAÇÃO DE BLOCO UTILIZANDO AÇO CA-50 DE 6,3 MM - MONTAGEM. AF_01/2024</v>
      </c>
      <c r="H167" s="321" t="str">
        <f>VLOOKUP(F167,'M.Cálc.Quant.'!G:T,14,FALSE)</f>
        <v>KG</v>
      </c>
      <c r="I167" s="322">
        <f>VLOOKUP(F167,'M.Cálc.Quant.'!G:T,13,FALSE)</f>
        <v>0.7</v>
      </c>
      <c r="J167" s="322">
        <f>(1+$K$7)*IF(D167="GIDUR JP",VLOOKUP(E167,GIDUR!A:D,4,FALSE),IF(D167="DER PB",VLOOKUP(E167,DER!A:D,4,FALSE)/(1+DER!$E$2),IF(D167="COMPOSIÇÃO",VLOOKUP(E167,Composição!B:J,8,FALSE),IF(A167="COMPOSIÇÃO",VLOOKUP(E167,'Sinapi_Comp-06.2023'!G:K,5,FALSE),VLOOKUP(E167,'Sinapi_Insum-06.2023'!A:E,5,FALSE)))))</f>
        <v>20.09</v>
      </c>
      <c r="K167" s="323">
        <f t="shared" si="40"/>
        <v>14.06</v>
      </c>
    </row>
    <row r="168" spans="1:11" ht="30">
      <c r="A168" s="32" t="str">
        <f>VLOOKUP(F168,'M.Cálc.Quant.'!B:T,4,FALSE)</f>
        <v>COMPOSIÇÃO</v>
      </c>
      <c r="C168" s="34" t="s">
        <v>14</v>
      </c>
      <c r="D168" s="319" t="str">
        <f>VLOOKUP(F168,'M.Cálc.Quant.'!B:T,2,FALSE)</f>
        <v>SINAPI PB</v>
      </c>
      <c r="E168" s="320">
        <f>VLOOKUP(F168,'M.Cálc.Quant.'!B:T,3,FALSE)</f>
        <v>96545</v>
      </c>
      <c r="F168" s="320" t="str">
        <f>'M.Cálc.Quant.'!G379</f>
        <v>2.2.7</v>
      </c>
      <c r="G168" s="515" t="str">
        <f>VLOOKUP(F168,'M.Cálc.Quant.'!G:T,2,FALSE)</f>
        <v>ARMAÇÃO DE BLOCO UTILIZANDO AÇO CA-50 DE 8 MM - MONTAGEM. AF_01/2024</v>
      </c>
      <c r="H168" s="321" t="str">
        <f>VLOOKUP(F168,'M.Cálc.Quant.'!G:T,14,FALSE)</f>
        <v>KG</v>
      </c>
      <c r="I168" s="322">
        <f>VLOOKUP(F168,'M.Cálc.Quant.'!G:T,13,FALSE)</f>
        <v>93.6</v>
      </c>
      <c r="J168" s="322">
        <f>(1+$K$7)*IF(D168="GIDUR JP",VLOOKUP(E168,GIDUR!A:D,4,FALSE),IF(D168="DER PB",VLOOKUP(E168,DER!A:D,4,FALSE)/(1+DER!$E$2),IF(D168="COMPOSIÇÃO",VLOOKUP(E168,Composição!B:J,8,FALSE),IF(A168="COMPOSIÇÃO",VLOOKUP(E168,'Sinapi_Comp-06.2023'!G:K,5,FALSE),VLOOKUP(E168,'Sinapi_Insum-06.2023'!A:E,5,FALSE)))))</f>
        <v>18.27</v>
      </c>
      <c r="K168" s="323">
        <f t="shared" si="40"/>
        <v>1710.07</v>
      </c>
    </row>
    <row r="169" spans="1:11" ht="30">
      <c r="A169" s="32" t="str">
        <f>VLOOKUP(F169,'M.Cálc.Quant.'!B:T,4,FALSE)</f>
        <v>COMPOSIÇÃO</v>
      </c>
      <c r="C169" s="34" t="s">
        <v>14</v>
      </c>
      <c r="D169" s="319" t="str">
        <f>VLOOKUP(F169,'M.Cálc.Quant.'!B:T,2,FALSE)</f>
        <v>SINAPI PB</v>
      </c>
      <c r="E169" s="320">
        <f>VLOOKUP(F169,'M.Cálc.Quant.'!B:T,3,FALSE)</f>
        <v>96546</v>
      </c>
      <c r="F169" s="320" t="str">
        <f>'M.Cálc.Quant.'!G383</f>
        <v>2.2.8</v>
      </c>
      <c r="G169" s="515" t="str">
        <f>VLOOKUP(F169,'M.Cálc.Quant.'!G:T,2,FALSE)</f>
        <v>ARMAÇÃO DE BLOCO UTILIZANDO AÇO CA-50 DE 10 MM - MONTAGEM. AF_01/2024</v>
      </c>
      <c r="H169" s="321" t="str">
        <f>VLOOKUP(F169,'M.Cálc.Quant.'!G:T,14,FALSE)</f>
        <v>KG</v>
      </c>
      <c r="I169" s="322">
        <f>VLOOKUP(F169,'M.Cálc.Quant.'!G:T,13,FALSE)</f>
        <v>68.900000000000006</v>
      </c>
      <c r="J169" s="322">
        <f>(1+$K$7)*IF(D169="GIDUR JP",VLOOKUP(E169,GIDUR!A:D,4,FALSE),IF(D169="DER PB",VLOOKUP(E169,DER!A:D,4,FALSE)/(1+DER!$E$2),IF(D169="COMPOSIÇÃO",VLOOKUP(E169,Composição!B:J,8,FALSE),IF(A169="COMPOSIÇÃO",VLOOKUP(E169,'Sinapi_Comp-06.2023'!G:K,5,FALSE),VLOOKUP(E169,'Sinapi_Insum-06.2023'!A:E,5,FALSE)))))</f>
        <v>16.05</v>
      </c>
      <c r="K169" s="323">
        <f t="shared" si="40"/>
        <v>1105.8499999999999</v>
      </c>
    </row>
    <row r="170" spans="1:11" ht="45">
      <c r="A170" s="32" t="str">
        <f>VLOOKUP(F170,'M.Cálc.Quant.'!B:T,4,FALSE)</f>
        <v>COMPOSIÇÃO</v>
      </c>
      <c r="C170" s="34" t="s">
        <v>14</v>
      </c>
      <c r="D170" s="319" t="str">
        <f>VLOOKUP(F170,'M.Cálc.Quant.'!B:T,2,FALSE)</f>
        <v>SINAPI PB</v>
      </c>
      <c r="E170" s="320">
        <f>VLOOKUP(F170,'M.Cálc.Quant.'!B:T,3,FALSE)</f>
        <v>104920</v>
      </c>
      <c r="F170" s="320" t="str">
        <f>'M.Cálc.Quant.'!G387</f>
        <v>2.2.9</v>
      </c>
      <c r="G170" s="515" t="str">
        <f>VLOOKUP(F170,'M.Cálc.Quant.'!G:T,2,FALSE)</f>
        <v>ARMAÇÃO DE BLOCO, SAPATA ISOLADA, VIGA BALDRAME E SAPATA CORRIDA UTILIZANDO AÇO CA-50 DE 12,5 MM - MONTAGEM. AF_01/2024</v>
      </c>
      <c r="H170" s="321" t="str">
        <f>VLOOKUP(F170,'M.Cálc.Quant.'!G:T,14,FALSE)</f>
        <v>KG</v>
      </c>
      <c r="I170" s="322">
        <f>VLOOKUP(F170,'M.Cálc.Quant.'!G:T,13,FALSE)</f>
        <v>17</v>
      </c>
      <c r="J170" s="322">
        <f>(1+$K$7)*IF(D170="GIDUR JP",VLOOKUP(E170,GIDUR!A:D,4,FALSE),IF(D170="DER PB",VLOOKUP(E170,DER!A:D,4,FALSE)/(1+DER!$E$2),IF(D170="COMPOSIÇÃO",VLOOKUP(E170,Composição!B:J,8,FALSE),IF(A170="COMPOSIÇÃO",VLOOKUP(E170,'Sinapi_Comp-06.2023'!G:K,5,FALSE),VLOOKUP(E170,'Sinapi_Insum-06.2023'!A:E,5,FALSE)))))</f>
        <v>12.5</v>
      </c>
      <c r="K170" s="323">
        <f t="shared" si="40"/>
        <v>212.5</v>
      </c>
    </row>
    <row r="171" spans="1:11" ht="45">
      <c r="A171" s="32" t="str">
        <f>VLOOKUP(F171,'M.Cálc.Quant.'!B:T,4,FALSE)</f>
        <v>COMPOSIÇÃO</v>
      </c>
      <c r="C171" s="34" t="s">
        <v>14</v>
      </c>
      <c r="D171" s="319" t="str">
        <f>VLOOKUP(F171,'M.Cálc.Quant.'!B:T,2,FALSE)</f>
        <v>SINAPI PB</v>
      </c>
      <c r="E171" s="320">
        <f>VLOOKUP(F171,'M.Cálc.Quant.'!B:T,3,FALSE)</f>
        <v>96555</v>
      </c>
      <c r="F171" s="320" t="str">
        <f>'M.Cálc.Quant.'!G390</f>
        <v>2.2.10</v>
      </c>
      <c r="G171" s="515" t="str">
        <f>VLOOKUP(F171,'M.Cálc.Quant.'!G:T,2,FALSE)</f>
        <v>CONCRETAGEM DE BLOCO DE COROAMENTO OU VIGA BALDRAME, FCK 30 MPA, COM USO DE JERICA - LANÇAMENTO, ADENSAMENTO E ACABAMENTO. AF_01/2024</v>
      </c>
      <c r="H171" s="321" t="str">
        <f>VLOOKUP(F171,'M.Cálc.Quant.'!G:T,14,FALSE)</f>
        <v>M3</v>
      </c>
      <c r="I171" s="322">
        <f>VLOOKUP(F171,'M.Cálc.Quant.'!G:T,13,FALSE)</f>
        <v>3.53</v>
      </c>
      <c r="J171" s="322">
        <f>(1+$K$7)*IF(D171="GIDUR JP",VLOOKUP(E171,GIDUR!A:D,4,FALSE),IF(D171="DER PB",VLOOKUP(E171,DER!A:D,4,FALSE)/(1+DER!$E$2),IF(D171="COMPOSIÇÃO",VLOOKUP(E171,Composição!B:J,8,FALSE),IF(A171="COMPOSIÇÃO",VLOOKUP(E171,'Sinapi_Comp-06.2023'!G:K,5,FALSE),VLOOKUP(E171,'Sinapi_Insum-06.2023'!A:E,5,FALSE)))))</f>
        <v>853.57</v>
      </c>
      <c r="K171" s="323">
        <f t="shared" si="40"/>
        <v>3013.1</v>
      </c>
    </row>
    <row r="172" spans="1:11" ht="30">
      <c r="A172" s="32" t="str">
        <f>VLOOKUP(F172,'M.Cálc.Quant.'!B:T,4,FALSE)</f>
        <v>COMPOSIÇÃO</v>
      </c>
      <c r="C172" s="34" t="s">
        <v>14</v>
      </c>
      <c r="D172" s="319" t="str">
        <f>VLOOKUP(F172,'M.Cálc.Quant.'!B:T,2,FALSE)</f>
        <v>SINAPI PB</v>
      </c>
      <c r="E172" s="320">
        <f>VLOOKUP(F172,'M.Cálc.Quant.'!B:T,3,FALSE)</f>
        <v>98555</v>
      </c>
      <c r="F172" s="320" t="str">
        <f>'M.Cálc.Quant.'!G394</f>
        <v>2.2.11</v>
      </c>
      <c r="G172" s="515" t="str">
        <f>VLOOKUP(F172,'M.Cálc.Quant.'!G:T,2,FALSE)</f>
        <v>IMPERMEABILIZAÇÃO DE SUPERFÍCIE COM ARGAMASSA POLIMÉRICA / MEMBRANA ACRÍLICA, 3 DEMÃOS. AF_09/2023</v>
      </c>
      <c r="H172" s="321" t="str">
        <f>VLOOKUP(F172,'M.Cálc.Quant.'!G:T,14,FALSE)</f>
        <v>M2</v>
      </c>
      <c r="I172" s="322">
        <f>VLOOKUP(F172,'M.Cálc.Quant.'!G:T,13,FALSE)</f>
        <v>13.42</v>
      </c>
      <c r="J172" s="322">
        <f>(1+$K$7)*IF(D172="GIDUR JP",VLOOKUP(E172,GIDUR!A:D,4,FALSE),IF(D172="DER PB",VLOOKUP(E172,DER!A:D,4,FALSE)/(1+DER!$E$2),IF(D172="COMPOSIÇÃO",VLOOKUP(E172,Composição!B:J,8,FALSE),IF(A172="COMPOSIÇÃO",VLOOKUP(E172,'Sinapi_Comp-06.2023'!G:K,5,FALSE),VLOOKUP(E172,'Sinapi_Insum-06.2023'!A:E,5,FALSE)))))</f>
        <v>39.630000000000003</v>
      </c>
      <c r="K172" s="323">
        <f t="shared" si="40"/>
        <v>531.83000000000004</v>
      </c>
    </row>
    <row r="173" spans="1:11" ht="30">
      <c r="A173" s="32" t="str">
        <f>VLOOKUP(F173,'M.Cálc.Quant.'!B:T,4,FALSE)</f>
        <v>COMPOSIÇÃO</v>
      </c>
      <c r="C173" s="34" t="s">
        <v>14</v>
      </c>
      <c r="D173" s="319" t="str">
        <f>VLOOKUP(F173,'M.Cálc.Quant.'!B:T,2,FALSE)</f>
        <v>SINAPI PB</v>
      </c>
      <c r="E173" s="320">
        <f>VLOOKUP(F173,'M.Cálc.Quant.'!B:T,3,FALSE)</f>
        <v>93382</v>
      </c>
      <c r="F173" s="320" t="str">
        <f>'M.Cálc.Quant.'!G401</f>
        <v>2.2.12</v>
      </c>
      <c r="G173" s="515" t="str">
        <f>VLOOKUP(F173,'M.Cálc.Quant.'!G:T,2,FALSE)</f>
        <v>REATERRO MANUAL DE VALAS, COM COMPACTADOR DE SOLOS DE PERCUSSÃO. AF_08/2023</v>
      </c>
      <c r="H173" s="321" t="str">
        <f>VLOOKUP(F173,'M.Cálc.Quant.'!G:T,14,FALSE)</f>
        <v>M3</v>
      </c>
      <c r="I173" s="322">
        <f>VLOOKUP(F173,'M.Cálc.Quant.'!G:T,13,FALSE)</f>
        <v>20.73</v>
      </c>
      <c r="J173" s="322">
        <f>(1+$K$7)*IF(D173="GIDUR JP",VLOOKUP(E173,GIDUR!A:D,4,FALSE),IF(D173="DER PB",VLOOKUP(E173,DER!A:D,4,FALSE)/(1+DER!$E$2),IF(D173="COMPOSIÇÃO",VLOOKUP(E173,Composição!B:J,8,FALSE),IF(A173="COMPOSIÇÃO",VLOOKUP(E173,'Sinapi_Comp-06.2023'!G:K,5,FALSE),VLOOKUP(E173,'Sinapi_Insum-06.2023'!A:E,5,FALSE)))))</f>
        <v>27.86</v>
      </c>
      <c r="K173" s="323">
        <f t="shared" si="40"/>
        <v>577.54</v>
      </c>
    </row>
    <row r="174" spans="1:11">
      <c r="C174" s="34">
        <v>2</v>
      </c>
      <c r="D174" s="491"/>
      <c r="E174" s="493"/>
      <c r="F174" s="493" t="str">
        <f>'M.Cálc.Quant.'!G405</f>
        <v>2.3</v>
      </c>
      <c r="G174" s="514" t="str">
        <f>VLOOKUP(F174,'M.Cálc.Quant.'!G:T,2,FALSE)</f>
        <v>ESTRUTURA</v>
      </c>
      <c r="H174" s="493"/>
      <c r="I174" s="492"/>
      <c r="J174" s="492"/>
      <c r="K174" s="494">
        <f>SUM(K175:K183)</f>
        <v>24642.66</v>
      </c>
    </row>
    <row r="175" spans="1:11" ht="45">
      <c r="A175" s="32" t="str">
        <f>VLOOKUP(F175,'M.Cálc.Quant.'!B:T,4,FALSE)</f>
        <v>COMPOSIÇÃO</v>
      </c>
      <c r="C175" s="34" t="s">
        <v>14</v>
      </c>
      <c r="D175" s="319" t="str">
        <f>VLOOKUP(F175,'M.Cálc.Quant.'!B:T,2,FALSE)</f>
        <v>SINAPI PB</v>
      </c>
      <c r="E175" s="320">
        <f>VLOOKUP(F175,'M.Cálc.Quant.'!B:T,3,FALSE)</f>
        <v>92768</v>
      </c>
      <c r="F175" s="320" t="str">
        <f>'M.Cálc.Quant.'!G406</f>
        <v>2.3.1</v>
      </c>
      <c r="G175" s="515" t="str">
        <f>VLOOKUP(F175,'M.Cálc.Quant.'!G:T,2,FALSE)</f>
        <v>ARMAÇÃO DE LAJE DE ESTRUTURA CONVENCIONAL DE CONCRETO ARMADO UTILIZANDO AÇO CA-60 DE 5,0 MM - MONTAGEM. AF_06/2022</v>
      </c>
      <c r="H175" s="321" t="str">
        <f>VLOOKUP(F175,'M.Cálc.Quant.'!G:T,14,FALSE)</f>
        <v>KG</v>
      </c>
      <c r="I175" s="322">
        <f>VLOOKUP(F175,'M.Cálc.Quant.'!G:T,13,FALSE)</f>
        <v>32.1</v>
      </c>
      <c r="J175" s="322">
        <f>(1+$K$7)*IF(D175="GIDUR JP",VLOOKUP(E175,GIDUR!A:D,4,FALSE),IF(D175="DER PB",VLOOKUP(E175,DER!A:D,4,FALSE)/(1+DER!$E$2),IF(D175="COMPOSIÇÃO",VLOOKUP(E175,Composição!B:J,8,FALSE),IF(A175="COMPOSIÇÃO",VLOOKUP(E175,'Sinapi_Comp-06.2023'!G:K,5,FALSE),VLOOKUP(E175,'Sinapi_Insum-06.2023'!A:E,5,FALSE)))))</f>
        <v>15.5</v>
      </c>
      <c r="K175" s="323">
        <f>IFERROR(ROUND(I175*J175,2),0)</f>
        <v>497.55</v>
      </c>
    </row>
    <row r="176" spans="1:11" ht="60">
      <c r="A176" s="32" t="str">
        <f>VLOOKUP(F176,'M.Cálc.Quant.'!B:T,4,FALSE)</f>
        <v>COMPOSIÇÃO</v>
      </c>
      <c r="C176" s="34" t="s">
        <v>14</v>
      </c>
      <c r="D176" s="319" t="str">
        <f>VLOOKUP(F176,'M.Cálc.Quant.'!B:T,2,FALSE)</f>
        <v>SINAPI PB</v>
      </c>
      <c r="E176" s="320">
        <f>VLOOKUP(F176,'M.Cálc.Quant.'!B:T,3,FALSE)</f>
        <v>101963</v>
      </c>
      <c r="F176" s="320" t="str">
        <f>'M.Cálc.Quant.'!G410</f>
        <v>2.3.2</v>
      </c>
      <c r="G176" s="515" t="str">
        <f>VLOOKUP(F176,'M.Cálc.Quant.'!G:T,2,FALSE)</f>
        <v>LAJE PRÉ-MOLDADA UNIDIRECIONAL, BIAPOIADA, PARA PISO, ENCHIMENTO EM CERÂMICA, VIGOTA CONVENCIONAL, ALTURA TOTAL DA LAJE (ENCHIMENTO+CAPA) = (8+4). AF_11/2020</v>
      </c>
      <c r="H176" s="321" t="str">
        <f>VLOOKUP(F176,'M.Cálc.Quant.'!G:T,14,FALSE)</f>
        <v>M2</v>
      </c>
      <c r="I176" s="322">
        <f>VLOOKUP(F176,'M.Cálc.Quant.'!G:T,13,FALSE)</f>
        <v>32.450000000000003</v>
      </c>
      <c r="J176" s="322">
        <f>(1+$K$7)*IF(D176="GIDUR JP",VLOOKUP(E176,GIDUR!A:D,4,FALSE),IF(D176="DER PB",VLOOKUP(E176,DER!A:D,4,FALSE)/(1+DER!$E$2),IF(D176="COMPOSIÇÃO",VLOOKUP(E176,Composição!B:J,8,FALSE),IF(A176="COMPOSIÇÃO",VLOOKUP(E176,'Sinapi_Comp-06.2023'!G:K,5,FALSE),VLOOKUP(E176,'Sinapi_Insum-06.2023'!A:E,5,FALSE)))))</f>
        <v>215.12</v>
      </c>
      <c r="K176" s="323">
        <f t="shared" ref="K176:K183" si="41">IFERROR(ROUND(I176*J176,2),0)</f>
        <v>6980.64</v>
      </c>
    </row>
    <row r="177" spans="1:11" ht="45">
      <c r="A177" s="32" t="str">
        <f>VLOOKUP(F177,'M.Cálc.Quant.'!B:T,4,FALSE)</f>
        <v>COMPOSIÇÃO</v>
      </c>
      <c r="C177" s="34" t="s">
        <v>14</v>
      </c>
      <c r="D177" s="319" t="str">
        <f>VLOOKUP(F177,'M.Cálc.Quant.'!B:T,2,FALSE)</f>
        <v>SINAPI PB</v>
      </c>
      <c r="E177" s="320">
        <f>VLOOKUP(F177,'M.Cálc.Quant.'!B:T,3,FALSE)</f>
        <v>92480</v>
      </c>
      <c r="F177" s="320" t="str">
        <f>'M.Cálc.Quant.'!G414</f>
        <v>2.3.3</v>
      </c>
      <c r="G177" s="515" t="str">
        <f>VLOOKUP(F177,'M.Cálc.Quant.'!G:T,2,FALSE)</f>
        <v>MONTAGEM E DESMONTAGEM DE FÔRMA DE VIGA, ESCORAMENTO METÁLICO, PÉ-DIREITO SIMPLES, EM CHAPA DE MADEIRA PLASTIFICADA, 18 UTILIZAÇÕES. AF_09/2020</v>
      </c>
      <c r="H177" s="321" t="str">
        <f>VLOOKUP(F177,'M.Cálc.Quant.'!G:T,14,FALSE)</f>
        <v>M2</v>
      </c>
      <c r="I177" s="322">
        <f>VLOOKUP(F177,'M.Cálc.Quant.'!G:T,13,FALSE)</f>
        <v>83.88</v>
      </c>
      <c r="J177" s="322">
        <f>(1+$K$7)*IF(D177="GIDUR JP",VLOOKUP(E177,GIDUR!A:D,4,FALSE),IF(D177="DER PB",VLOOKUP(E177,DER!A:D,4,FALSE)/(1+DER!$E$2),IF(D177="COMPOSIÇÃO",VLOOKUP(E177,Composição!B:J,8,FALSE),IF(A177="COMPOSIÇÃO",VLOOKUP(E177,'Sinapi_Comp-06.2023'!G:K,5,FALSE),VLOOKUP(E177,'Sinapi_Insum-06.2023'!A:E,5,FALSE)))))</f>
        <v>93.88</v>
      </c>
      <c r="K177" s="323">
        <f t="shared" si="41"/>
        <v>7874.65</v>
      </c>
    </row>
    <row r="178" spans="1:11" ht="45">
      <c r="A178" s="32" t="str">
        <f>VLOOKUP(F178,'M.Cálc.Quant.'!B:T,4,FALSE)</f>
        <v>COMPOSIÇÃO</v>
      </c>
      <c r="C178" s="34" t="s">
        <v>14</v>
      </c>
      <c r="D178" s="319" t="str">
        <f>VLOOKUP(F178,'M.Cálc.Quant.'!B:T,2,FALSE)</f>
        <v>SINAPI PB</v>
      </c>
      <c r="E178" s="320">
        <f>VLOOKUP(F178,'M.Cálc.Quant.'!B:T,3,FALSE)</f>
        <v>92759</v>
      </c>
      <c r="F178" s="320" t="str">
        <f>'M.Cálc.Quant.'!G419</f>
        <v>2.3.4</v>
      </c>
      <c r="G178" s="515" t="str">
        <f>VLOOKUP(F178,'M.Cálc.Quant.'!G:T,2,FALSE)</f>
        <v>ARMAÇÃO DE PILAR OU VIGA DE ESTRUTURA CONVENCIONAL DE CONCRETO ARMADO UTILIZANDO AÇO CA-60 DE 5,0 MM - MONTAGEM. AF_06/2022</v>
      </c>
      <c r="H178" s="321" t="str">
        <f>VLOOKUP(F178,'M.Cálc.Quant.'!G:T,14,FALSE)</f>
        <v>KG</v>
      </c>
      <c r="I178" s="322">
        <f>VLOOKUP(F178,'M.Cálc.Quant.'!G:T,13,FALSE)</f>
        <v>98.9</v>
      </c>
      <c r="J178" s="322">
        <f>(1+$K$7)*IF(D178="GIDUR JP",VLOOKUP(E178,GIDUR!A:D,4,FALSE),IF(D178="DER PB",VLOOKUP(E178,DER!A:D,4,FALSE)/(1+DER!$E$2),IF(D178="COMPOSIÇÃO",VLOOKUP(E178,Composição!B:J,8,FALSE),IF(A178="COMPOSIÇÃO",VLOOKUP(E178,'Sinapi_Comp-06.2023'!G:K,5,FALSE),VLOOKUP(E178,'Sinapi_Insum-06.2023'!A:E,5,FALSE)))))</f>
        <v>16.02</v>
      </c>
      <c r="K178" s="323">
        <f t="shared" si="41"/>
        <v>1584.38</v>
      </c>
    </row>
    <row r="179" spans="1:11" ht="45">
      <c r="A179" s="32" t="str">
        <f>VLOOKUP(F179,'M.Cálc.Quant.'!B:T,4,FALSE)</f>
        <v>COMPOSIÇÃO</v>
      </c>
      <c r="C179" s="34" t="s">
        <v>14</v>
      </c>
      <c r="D179" s="319" t="str">
        <f>VLOOKUP(F179,'M.Cálc.Quant.'!B:T,2,FALSE)</f>
        <v>SINAPI PB</v>
      </c>
      <c r="E179" s="320">
        <f>VLOOKUP(F179,'M.Cálc.Quant.'!B:T,3,FALSE)</f>
        <v>92760</v>
      </c>
      <c r="F179" s="320" t="str">
        <f>'M.Cálc.Quant.'!G424</f>
        <v>2.3.5</v>
      </c>
      <c r="G179" s="515" t="str">
        <f>VLOOKUP(F179,'M.Cálc.Quant.'!G:T,2,FALSE)</f>
        <v>ARMAÇÃO DE PILAR OU VIGA DE ESTRUTURA CONVENCIONAL DE CONCRETO ARMADO UTILIZANDO AÇO CA-50 DE 6,3 MM - MONTAGEM. AF_06/2022</v>
      </c>
      <c r="H179" s="321" t="str">
        <f>VLOOKUP(F179,'M.Cálc.Quant.'!G:T,14,FALSE)</f>
        <v>KG</v>
      </c>
      <c r="I179" s="322">
        <f>VLOOKUP(F179,'M.Cálc.Quant.'!G:T,13,FALSE)</f>
        <v>0.7</v>
      </c>
      <c r="J179" s="322">
        <f>(1+$K$7)*IF(D179="GIDUR JP",VLOOKUP(E179,GIDUR!A:D,4,FALSE),IF(D179="DER PB",VLOOKUP(E179,DER!A:D,4,FALSE)/(1+DER!$E$2),IF(D179="COMPOSIÇÃO",VLOOKUP(E179,Composição!B:J,8,FALSE),IF(A179="COMPOSIÇÃO",VLOOKUP(E179,'Sinapi_Comp-06.2023'!G:K,5,FALSE),VLOOKUP(E179,'Sinapi_Insum-06.2023'!A:E,5,FALSE)))))</f>
        <v>15.26</v>
      </c>
      <c r="K179" s="323">
        <f t="shared" si="41"/>
        <v>10.68</v>
      </c>
    </row>
    <row r="180" spans="1:11" ht="45">
      <c r="A180" s="32" t="str">
        <f>VLOOKUP(F180,'M.Cálc.Quant.'!B:T,4,FALSE)</f>
        <v>COMPOSIÇÃO</v>
      </c>
      <c r="C180" s="34" t="s">
        <v>14</v>
      </c>
      <c r="D180" s="319" t="str">
        <f>VLOOKUP(F180,'M.Cálc.Quant.'!B:T,2,FALSE)</f>
        <v>SINAPI PB</v>
      </c>
      <c r="E180" s="320">
        <f>VLOOKUP(F180,'M.Cálc.Quant.'!B:T,3,FALSE)</f>
        <v>92761</v>
      </c>
      <c r="F180" s="320" t="str">
        <f>'M.Cálc.Quant.'!G427</f>
        <v>2.3.6</v>
      </c>
      <c r="G180" s="515" t="str">
        <f>VLOOKUP(F180,'M.Cálc.Quant.'!G:T,2,FALSE)</f>
        <v>ARMAÇÃO DE PILAR OU VIGA DE ESTRUTURA CONVENCIONAL DE CONCRETO ARMADO UTILIZANDO AÇO CA-50 DE 8,0 MM - MONTAGEM. AF_06/2022</v>
      </c>
      <c r="H180" s="321" t="str">
        <f>VLOOKUP(F180,'M.Cálc.Quant.'!G:T,14,FALSE)</f>
        <v>KG</v>
      </c>
      <c r="I180" s="322">
        <f>VLOOKUP(F180,'M.Cálc.Quant.'!G:T,13,FALSE)</f>
        <v>102.1</v>
      </c>
      <c r="J180" s="322">
        <f>(1+$K$7)*IF(D180="GIDUR JP",VLOOKUP(E180,GIDUR!A:D,4,FALSE),IF(D180="DER PB",VLOOKUP(E180,DER!A:D,4,FALSE)/(1+DER!$E$2),IF(D180="COMPOSIÇÃO",VLOOKUP(E180,Composição!B:J,8,FALSE),IF(A180="COMPOSIÇÃO",VLOOKUP(E180,'Sinapi_Comp-06.2023'!G:K,5,FALSE),VLOOKUP(E180,'Sinapi_Insum-06.2023'!A:E,5,FALSE)))))</f>
        <v>14.44</v>
      </c>
      <c r="K180" s="323">
        <f t="shared" si="41"/>
        <v>1474.32</v>
      </c>
    </row>
    <row r="181" spans="1:11" ht="45">
      <c r="A181" s="32" t="str">
        <f>VLOOKUP(F181,'M.Cálc.Quant.'!B:T,4,FALSE)</f>
        <v>COMPOSIÇÃO</v>
      </c>
      <c r="C181" s="34" t="s">
        <v>14</v>
      </c>
      <c r="D181" s="319" t="str">
        <f>VLOOKUP(F181,'M.Cálc.Quant.'!B:T,2,FALSE)</f>
        <v>SINAPI PB</v>
      </c>
      <c r="E181" s="320">
        <f>VLOOKUP(F181,'M.Cálc.Quant.'!B:T,3,FALSE)</f>
        <v>92762</v>
      </c>
      <c r="F181" s="320" t="str">
        <f>'M.Cálc.Quant.'!G432</f>
        <v>2.3.7</v>
      </c>
      <c r="G181" s="515" t="str">
        <f>VLOOKUP(F181,'M.Cálc.Quant.'!G:T,2,FALSE)</f>
        <v>ARMAÇÃO DE PILAR OU VIGA DE ESTRUTURA CONVENCIONAL DE CONCRETO ARMADO UTILIZANDO AÇO CA-50 DE 10,0 MM - MONTAGEM. AF_06/2022</v>
      </c>
      <c r="H181" s="321" t="str">
        <f>VLOOKUP(F181,'M.Cálc.Quant.'!G:T,14,FALSE)</f>
        <v>KG</v>
      </c>
      <c r="I181" s="322">
        <f>VLOOKUP(F181,'M.Cálc.Quant.'!G:T,13,FALSE)</f>
        <v>130.6</v>
      </c>
      <c r="J181" s="322">
        <f>(1+$K$7)*IF(D181="GIDUR JP",VLOOKUP(E181,GIDUR!A:D,4,FALSE),IF(D181="DER PB",VLOOKUP(E181,DER!A:D,4,FALSE)/(1+DER!$E$2),IF(D181="COMPOSIÇÃO",VLOOKUP(E181,Composição!B:J,8,FALSE),IF(A181="COMPOSIÇÃO",VLOOKUP(E181,'Sinapi_Comp-06.2023'!G:K,5,FALSE),VLOOKUP(E181,'Sinapi_Insum-06.2023'!A:E,5,FALSE)))))</f>
        <v>12.94</v>
      </c>
      <c r="K181" s="323">
        <f t="shared" si="41"/>
        <v>1689.96</v>
      </c>
    </row>
    <row r="182" spans="1:11" ht="45">
      <c r="A182" s="32" t="str">
        <f>VLOOKUP(F182,'M.Cálc.Quant.'!B:T,4,FALSE)</f>
        <v>COMPOSIÇÃO</v>
      </c>
      <c r="C182" s="34" t="s">
        <v>14</v>
      </c>
      <c r="D182" s="319" t="str">
        <f>VLOOKUP(F182,'M.Cálc.Quant.'!B:T,2,FALSE)</f>
        <v>SINAPI PB</v>
      </c>
      <c r="E182" s="320">
        <f>VLOOKUP(F182,'M.Cálc.Quant.'!B:T,3,FALSE)</f>
        <v>92763</v>
      </c>
      <c r="F182" s="320" t="str">
        <f>'M.Cálc.Quant.'!G437</f>
        <v>2.3.8</v>
      </c>
      <c r="G182" s="515" t="str">
        <f>VLOOKUP(F182,'M.Cálc.Quant.'!G:T,2,FALSE)</f>
        <v>ARMAÇÃO DE PILAR OU VIGA DE ESTRUTURA CONVENCIONAL DE CONCRETO ARMADO UTILIZANDO AÇO CA-50 DE 12,5 MM - MONTAGEM. AF_06/2022</v>
      </c>
      <c r="H182" s="321" t="str">
        <f>VLOOKUP(F182,'M.Cálc.Quant.'!G:T,14,FALSE)</f>
        <v>KG</v>
      </c>
      <c r="I182" s="322">
        <f>VLOOKUP(F182,'M.Cálc.Quant.'!G:T,13,FALSE)</f>
        <v>26</v>
      </c>
      <c r="J182" s="322">
        <f>(1+$K$7)*IF(D182="GIDUR JP",VLOOKUP(E182,GIDUR!A:D,4,FALSE),IF(D182="DER PB",VLOOKUP(E182,DER!A:D,4,FALSE)/(1+DER!$E$2),IF(D182="COMPOSIÇÃO",VLOOKUP(E182,Composição!B:J,8,FALSE),IF(A182="COMPOSIÇÃO",VLOOKUP(E182,'Sinapi_Comp-06.2023'!G:K,5,FALSE),VLOOKUP(E182,'Sinapi_Insum-06.2023'!A:E,5,FALSE)))))</f>
        <v>10.92</v>
      </c>
      <c r="K182" s="323">
        <f t="shared" si="41"/>
        <v>283.92</v>
      </c>
    </row>
    <row r="183" spans="1:11" ht="60">
      <c r="A183" s="32" t="str">
        <f>VLOOKUP(F183,'M.Cálc.Quant.'!B:T,4,FALSE)</f>
        <v>COMPOSIÇÃO</v>
      </c>
      <c r="C183" s="34" t="s">
        <v>14</v>
      </c>
      <c r="D183" s="319" t="str">
        <f>VLOOKUP(F183,'M.Cálc.Quant.'!B:T,2,FALSE)</f>
        <v>SINAPI PB</v>
      </c>
      <c r="E183" s="320">
        <f>VLOOKUP(F183,'M.Cálc.Quant.'!B:T,3,FALSE)</f>
        <v>103681</v>
      </c>
      <c r="F183" s="320" t="str">
        <f>'M.Cálc.Quant.'!G440</f>
        <v>2.3.9</v>
      </c>
      <c r="G183" s="515" t="str">
        <f>VLOOKUP(F183,'M.Cálc.Quant.'!G:T,2,FALSE)</f>
        <v>CONCRETAGEM DE VIGAS E LAJES, FCK=25 MPA, PARA LAJES MACIÇAS OU NERVURADAS COM GRUA DE CAÇAMBA DE 500 L EM EDIFICAÇÃO DE MULTIPAVIMENTOS ATÉ 16 ANDARES - LANÇAMENTO, ADENSAMENTO E ACABAMENTO. AF_02/2022</v>
      </c>
      <c r="H183" s="321" t="str">
        <f>VLOOKUP(F183,'M.Cálc.Quant.'!G:T,14,FALSE)</f>
        <v>M3</v>
      </c>
      <c r="I183" s="322">
        <f>VLOOKUP(F183,'M.Cálc.Quant.'!G:T,13,FALSE)</f>
        <v>4.5</v>
      </c>
      <c r="J183" s="322">
        <f>(1+$K$7)*IF(D183="GIDUR JP",VLOOKUP(E183,GIDUR!A:D,4,FALSE),IF(D183="DER PB",VLOOKUP(E183,DER!A:D,4,FALSE)/(1+DER!$E$2),IF(D183="COMPOSIÇÃO",VLOOKUP(E183,Composição!B:J,8,FALSE),IF(A183="COMPOSIÇÃO",VLOOKUP(E183,'Sinapi_Comp-06.2023'!G:K,5,FALSE),VLOOKUP(E183,'Sinapi_Insum-06.2023'!A:E,5,FALSE)))))</f>
        <v>943.68</v>
      </c>
      <c r="K183" s="323">
        <f t="shared" si="41"/>
        <v>4246.5600000000004</v>
      </c>
    </row>
    <row r="184" spans="1:11">
      <c r="C184" s="34">
        <v>2</v>
      </c>
      <c r="D184" s="491"/>
      <c r="E184" s="493"/>
      <c r="F184" s="493" t="str">
        <f>'M.Cálc.Quant.'!G445</f>
        <v>2.4</v>
      </c>
      <c r="G184" s="514" t="str">
        <f>VLOOKUP(F184,'M.Cálc.Quant.'!G:T,2,FALSE)</f>
        <v>PAREDES E PAINÉIS</v>
      </c>
      <c r="H184" s="493"/>
      <c r="I184" s="492"/>
      <c r="J184" s="492"/>
      <c r="K184" s="494">
        <f>SUM(K185:K187)</f>
        <v>10667.14</v>
      </c>
    </row>
    <row r="185" spans="1:11" ht="60">
      <c r="A185" s="32" t="str">
        <f>VLOOKUP(F185,'M.Cálc.Quant.'!B:T,4,FALSE)</f>
        <v>COMPOSIÇÃO</v>
      </c>
      <c r="C185" s="34" t="s">
        <v>14</v>
      </c>
      <c r="D185" s="319" t="str">
        <f>VLOOKUP(F185,'M.Cálc.Quant.'!B:T,2,FALSE)</f>
        <v>SINAPI PB</v>
      </c>
      <c r="E185" s="320">
        <f>VLOOKUP(F185,'M.Cálc.Quant.'!B:T,3,FALSE)</f>
        <v>103322</v>
      </c>
      <c r="F185" s="320" t="str">
        <f>'M.Cálc.Quant.'!G446</f>
        <v>2.4.1</v>
      </c>
      <c r="G185" s="515" t="str">
        <f>VLOOKUP(F185,'M.Cálc.Quant.'!G:T,2,FALSE)</f>
        <v>ALVENARIA DE VEDAÇÃO DE BLOCOS CERÂMICOS FURADOS NA VERTICAL DE 9X19X39 CM (ESPESSURA 9 CM) E ARGAMASSA DE ASSENTAMENTO COM PREPARO EM BETONEIRA. AF_12/2021</v>
      </c>
      <c r="H185" s="321" t="str">
        <f>VLOOKUP(F185,'M.Cálc.Quant.'!G:T,14,FALSE)</f>
        <v>M2</v>
      </c>
      <c r="I185" s="322">
        <f>VLOOKUP(F185,'M.Cálc.Quant.'!G:T,13,FALSE)</f>
        <v>135.18</v>
      </c>
      <c r="J185" s="322">
        <f>(1+$K$7)*IF(D185="GIDUR JP",VLOOKUP(E185,GIDUR!A:D,4,FALSE),IF(D185="DER PB",VLOOKUP(E185,DER!A:D,4,FALSE)/(1+DER!$E$2),IF(D185="COMPOSIÇÃO",VLOOKUP(E185,Composição!B:J,8,FALSE),IF(A185="COMPOSIÇÃO",VLOOKUP(E185,'Sinapi_Comp-06.2023'!G:K,5,FALSE),VLOOKUP(E185,'Sinapi_Insum-06.2023'!A:E,5,FALSE)))))</f>
        <v>67.819999999999993</v>
      </c>
      <c r="K185" s="323">
        <f t="shared" ref="K185" si="42">IFERROR(ROUND(I185*J185,2),0)</f>
        <v>9167.91</v>
      </c>
    </row>
    <row r="186" spans="1:11" ht="30">
      <c r="A186" s="32" t="str">
        <f>VLOOKUP(F186,'M.Cálc.Quant.'!B:T,4,FALSE)</f>
        <v>COMPOSIÇÃO</v>
      </c>
      <c r="C186" s="34" t="s">
        <v>14</v>
      </c>
      <c r="D186" s="319" t="str">
        <f>VLOOKUP(F186,'M.Cálc.Quant.'!B:T,2,FALSE)</f>
        <v>SINAPI PB</v>
      </c>
      <c r="E186" s="320">
        <f>VLOOKUP(F186,'M.Cálc.Quant.'!B:T,3,FALSE)</f>
        <v>105031</v>
      </c>
      <c r="F186" s="320" t="str">
        <f>'M.Cálc.Quant.'!G465</f>
        <v>2.4.2</v>
      </c>
      <c r="G186" s="515" t="str">
        <f>VLOOKUP(F186,'M.Cálc.Quant.'!G:T,2,FALSE)</f>
        <v>CONTRAVERGA MOLDADA IN LOCO COM UTILIZAÇÃO DE BLOCOS CANALETA, ESPESSURA DE *15* CM. AF_03/2024</v>
      </c>
      <c r="H186" s="321" t="str">
        <f>VLOOKUP(F186,'M.Cálc.Quant.'!G:T,14,FALSE)</f>
        <v>M</v>
      </c>
      <c r="I186" s="322">
        <f>VLOOKUP(F186,'M.Cálc.Quant.'!G:T,13,FALSE)</f>
        <v>12.8</v>
      </c>
      <c r="J186" s="322">
        <f>(1+$K$7)*IF(D186="GIDUR JP",VLOOKUP(E186,GIDUR!A:D,4,FALSE),IF(D186="DER PB",VLOOKUP(E186,DER!A:D,4,FALSE)/(1+DER!$E$2),IF(D186="COMPOSIÇÃO",VLOOKUP(E186,Composição!B:J,8,FALSE),IF(A186="COMPOSIÇÃO",VLOOKUP(E186,'Sinapi_Comp-06.2023'!G:K,5,FALSE),VLOOKUP(E186,'Sinapi_Insum-06.2023'!A:E,5,FALSE)))))</f>
        <v>54.91</v>
      </c>
      <c r="K186" s="323">
        <f t="shared" ref="K186:K190" si="43">IFERROR(ROUND(I186*J186,2),0)</f>
        <v>702.85</v>
      </c>
    </row>
    <row r="187" spans="1:11" ht="30">
      <c r="A187" s="32" t="str">
        <f>VLOOKUP(F187,'M.Cálc.Quant.'!B:T,4,FALSE)</f>
        <v>COMPOSIÇÃO</v>
      </c>
      <c r="C187" s="34" t="s">
        <v>14</v>
      </c>
      <c r="D187" s="319" t="str">
        <f>VLOOKUP(F187,'M.Cálc.Quant.'!B:T,2,FALSE)</f>
        <v>SINAPI PB</v>
      </c>
      <c r="E187" s="320">
        <f>VLOOKUP(F187,'M.Cálc.Quant.'!B:T,3,FALSE)</f>
        <v>105036</v>
      </c>
      <c r="F187" s="320" t="str">
        <f>'M.Cálc.Quant.'!G467</f>
        <v>2.4.3</v>
      </c>
      <c r="G187" s="515" t="str">
        <f>VLOOKUP(F187,'M.Cálc.Quant.'!G:T,2,FALSE)</f>
        <v>VERGA PRÉ-FABRICADA COM ATÉ 1,5 M DE VÃO, ESPESSURA DE *15* CM. AF_03/2024</v>
      </c>
      <c r="H187" s="321" t="str">
        <f>VLOOKUP(F187,'M.Cálc.Quant.'!G:T,14,FALSE)</f>
        <v>M</v>
      </c>
      <c r="I187" s="322">
        <f>VLOOKUP(F187,'M.Cálc.Quant.'!G:T,13,FALSE)</f>
        <v>15.6</v>
      </c>
      <c r="J187" s="322">
        <f>(1+$K$7)*IF(D187="GIDUR JP",VLOOKUP(E187,GIDUR!A:D,4,FALSE),IF(D187="DER PB",VLOOKUP(E187,DER!A:D,4,FALSE)/(1+DER!$E$2),IF(D187="COMPOSIÇÃO",VLOOKUP(E187,Composição!B:J,8,FALSE),IF(A187="COMPOSIÇÃO",VLOOKUP(E187,'Sinapi_Comp-06.2023'!G:K,5,FALSE),VLOOKUP(E187,'Sinapi_Insum-06.2023'!A:E,5,FALSE)))))</f>
        <v>51.05</v>
      </c>
      <c r="K187" s="323">
        <f t="shared" si="43"/>
        <v>796.38</v>
      </c>
    </row>
    <row r="188" spans="1:11">
      <c r="C188" s="34">
        <v>2</v>
      </c>
      <c r="D188" s="491"/>
      <c r="E188" s="493"/>
      <c r="F188" s="493" t="str">
        <f>'M.Cálc.Quant.'!G470</f>
        <v>2.5</v>
      </c>
      <c r="G188" s="514" t="str">
        <f>VLOOKUP(F188,'M.Cálc.Quant.'!G:T,2,FALSE)</f>
        <v>REVESTIMENTOS</v>
      </c>
      <c r="H188" s="493"/>
      <c r="I188" s="492"/>
      <c r="J188" s="492"/>
      <c r="K188" s="494">
        <f>SUM(K189:K199)</f>
        <v>33437.269999999997</v>
      </c>
    </row>
    <row r="189" spans="1:11" ht="70.5" customHeight="1">
      <c r="A189" s="32" t="str">
        <f>VLOOKUP(F189,'M.Cálc.Quant.'!B:T,4,FALSE)</f>
        <v>COMPOSIÇÃO</v>
      </c>
      <c r="C189" s="34" t="s">
        <v>14</v>
      </c>
      <c r="D189" s="319" t="str">
        <f>VLOOKUP(F189,'M.Cálc.Quant.'!B:T,2,FALSE)</f>
        <v>SINAPI PB</v>
      </c>
      <c r="E189" s="320">
        <f>VLOOKUP(F189,'M.Cálc.Quant.'!B:T,3,FALSE)</f>
        <v>87905</v>
      </c>
      <c r="F189" s="320" t="str">
        <f>'M.Cálc.Quant.'!G471</f>
        <v>2.5.1</v>
      </c>
      <c r="G189" s="515" t="str">
        <f>VLOOKUP(F189,'M.Cálc.Quant.'!G:T,2,FALSE)</f>
        <v>CHAPISCO APLICADO EM ALVENARIA (COM PRESENÇA DE VÃOS) E ESTRUTURAS DE CONCRETO DE FACHADA, COM COLHER DE PEDREIRO. ARGAMASSA TRAÇO 1:3 COM PREPARO EM BETONEIRA 400L. AF_10/2022</v>
      </c>
      <c r="H189" s="321" t="str">
        <f>VLOOKUP(F189,'M.Cálc.Quant.'!G:T,14,FALSE)</f>
        <v>M2</v>
      </c>
      <c r="I189" s="322">
        <f>VLOOKUP(F189,'M.Cálc.Quant.'!G:T,13,FALSE)</f>
        <v>149.08000000000001</v>
      </c>
      <c r="J189" s="322">
        <f>(1+$K$7)*IF(D189="GIDUR JP",VLOOKUP(E189,GIDUR!A:D,4,FALSE),IF(D189="DER PB",VLOOKUP(E189,DER!A:D,4,FALSE)/(1+DER!$E$2),IF(D189="COMPOSIÇÃO",VLOOKUP(E189,Composição!B:J,8,FALSE),IF(A189="COMPOSIÇÃO",VLOOKUP(E189,'Sinapi_Comp-06.2023'!G:K,5,FALSE),VLOOKUP(E189,'Sinapi_Insum-06.2023'!A:E,5,FALSE)))))</f>
        <v>8.64</v>
      </c>
      <c r="K189" s="323">
        <f t="shared" ref="K189" si="44">IFERROR(ROUND(I189*J189,2),0)</f>
        <v>1288.05</v>
      </c>
    </row>
    <row r="190" spans="1:11" ht="68.25" customHeight="1">
      <c r="A190" s="32" t="str">
        <f>VLOOKUP(F190,'M.Cálc.Quant.'!B:T,4,FALSE)</f>
        <v>COMPOSIÇÃO</v>
      </c>
      <c r="C190" s="34" t="s">
        <v>14</v>
      </c>
      <c r="D190" s="319" t="str">
        <f>VLOOKUP(F190,'M.Cálc.Quant.'!B:T,2,FALSE)</f>
        <v>SINAPI PB</v>
      </c>
      <c r="E190" s="320">
        <f>VLOOKUP(F190,'M.Cálc.Quant.'!B:T,3,FALSE)</f>
        <v>87879</v>
      </c>
      <c r="F190" s="320" t="str">
        <f>'M.Cálc.Quant.'!G478</f>
        <v>2.5.2</v>
      </c>
      <c r="G190" s="515" t="str">
        <f>VLOOKUP(F190,'M.Cálc.Quant.'!G:T,2,FALSE)</f>
        <v>CHAPISCO APLICADO EM ALVENARIAS E ESTRUTURAS DE CONCRETO INTERNAS, COM COLHER DE PEDREIRO. ARGAMASSA TRAÇO 1:3 COM PREPARO EM BETONEIRA 400L. AF_10/2022</v>
      </c>
      <c r="H190" s="321" t="str">
        <f>VLOOKUP(F190,'M.Cálc.Quant.'!G:T,14,FALSE)</f>
        <v>M2</v>
      </c>
      <c r="I190" s="322">
        <f>VLOOKUP(F190,'M.Cálc.Quant.'!G:T,13,FALSE)</f>
        <v>174.22</v>
      </c>
      <c r="J190" s="322">
        <f>(1+$K$7)*IF(D190="GIDUR JP",VLOOKUP(E190,GIDUR!A:D,4,FALSE),IF(D190="DER PB",VLOOKUP(E190,DER!A:D,4,FALSE)/(1+DER!$E$2),IF(D190="COMPOSIÇÃO",VLOOKUP(E190,Composição!B:J,8,FALSE),IF(A190="COMPOSIÇÃO",VLOOKUP(E190,'Sinapi_Comp-06.2023'!G:K,5,FALSE),VLOOKUP(E190,'Sinapi_Insum-06.2023'!A:E,5,FALSE)))))</f>
        <v>4.87</v>
      </c>
      <c r="K190" s="323">
        <f t="shared" si="43"/>
        <v>848.45</v>
      </c>
    </row>
    <row r="191" spans="1:11" ht="68.25" customHeight="1">
      <c r="A191" s="32" t="str">
        <f>VLOOKUP(F191,'M.Cálc.Quant.'!B:T,4,FALSE)</f>
        <v>COMPOSIÇÃO</v>
      </c>
      <c r="C191" s="34" t="s">
        <v>14</v>
      </c>
      <c r="D191" s="319" t="str">
        <f>VLOOKUP(F191,'M.Cálc.Quant.'!B:T,2,FALSE)</f>
        <v>SINAPI PB</v>
      </c>
      <c r="E191" s="320">
        <f>VLOOKUP(F191,'M.Cálc.Quant.'!B:T,3,FALSE)</f>
        <v>87548</v>
      </c>
      <c r="F191" s="320" t="str">
        <f>'M.Cálc.Quant.'!G491</f>
        <v>2.5.3</v>
      </c>
      <c r="G191" s="515" t="str">
        <f>VLOOKUP(F191,'M.Cálc.Quant.'!G:T,2,FALSE)</f>
        <v>MASSA ÚNICA, EM ARGAMASSA TRAÇO 1:2:8, PREPARO MANUAL, APLICADA MANUALMENTE EM PAREDES INTERNAS DE AMBIENTES COM ÁREA ENTRE 5M² E 10M², E = 10MM, COM TALISCAS. AF_03/2024</v>
      </c>
      <c r="H191" s="321" t="str">
        <f>VLOOKUP(F191,'M.Cálc.Quant.'!G:T,14,FALSE)</f>
        <v>M2</v>
      </c>
      <c r="I191" s="322">
        <f>VLOOKUP(F191,'M.Cálc.Quant.'!G:T,13,FALSE)</f>
        <v>323.3</v>
      </c>
      <c r="J191" s="322">
        <f>(1+$K$7)*IF(D191="GIDUR JP",VLOOKUP(E191,GIDUR!A:D,4,FALSE),IF(D191="DER PB",VLOOKUP(E191,DER!A:D,4,FALSE)/(1+DER!$E$2),IF(D191="COMPOSIÇÃO",VLOOKUP(E191,Composição!B:J,8,FALSE),IF(A191="COMPOSIÇÃO",VLOOKUP(E191,'Sinapi_Comp-06.2023'!G:K,5,FALSE),VLOOKUP(E191,'Sinapi_Insum-06.2023'!A:E,5,FALSE)))))</f>
        <v>32.130000000000003</v>
      </c>
      <c r="K191" s="323">
        <f t="shared" ref="K191:K193" si="45">IFERROR(ROUND(I191*J191,2),0)</f>
        <v>10387.629999999999</v>
      </c>
    </row>
    <row r="192" spans="1:11" ht="68.25" customHeight="1">
      <c r="A192" s="32" t="str">
        <f>VLOOKUP(F192,'M.Cálc.Quant.'!B:T,4,FALSE)</f>
        <v>COMPOSIÇÃO</v>
      </c>
      <c r="C192" s="34" t="s">
        <v>14</v>
      </c>
      <c r="D192" s="319" t="str">
        <f>VLOOKUP(F192,'M.Cálc.Quant.'!B:T,2,FALSE)</f>
        <v>SINAPI PB</v>
      </c>
      <c r="E192" s="320">
        <f>VLOOKUP(F192,'M.Cálc.Quant.'!B:T,3,FALSE)</f>
        <v>104613</v>
      </c>
      <c r="F192" s="320" t="str">
        <f>'M.Cálc.Quant.'!G494</f>
        <v>2.5.4</v>
      </c>
      <c r="G192" s="515" t="str">
        <f>VLOOKUP(F192,'M.Cálc.Quant.'!G:T,2,FALSE)</f>
        <v>REVESTIMENTO CERÂMICO PARA PAREDES INTERNAS COM PLACAS TIPO ESMALTADA DE DIMENSÕES 20X20 CM APLICADAS EM DIAGONAL, NA ALTURA INTEIRA DAS PAREDES. AF_02/2023_PE</v>
      </c>
      <c r="H192" s="321" t="str">
        <f>VLOOKUP(F192,'M.Cálc.Quant.'!G:T,14,FALSE)</f>
        <v>M2</v>
      </c>
      <c r="I192" s="322">
        <f>VLOOKUP(F192,'M.Cálc.Quant.'!G:T,13,FALSE)</f>
        <v>133.16</v>
      </c>
      <c r="J192" s="322">
        <f>(1+$K$7)*IF(D192="GIDUR JP",VLOOKUP(E192,GIDUR!A:D,4,FALSE),IF(D192="DER PB",VLOOKUP(E192,DER!A:D,4,FALSE)/(1+DER!$E$2),IF(D192="COMPOSIÇÃO",VLOOKUP(E192,Composição!B:J,8,FALSE),IF(A192="COMPOSIÇÃO",VLOOKUP(E192,'Sinapi_Comp-06.2023'!G:K,5,FALSE),VLOOKUP(E192,'Sinapi_Insum-06.2023'!A:E,5,FALSE)))))</f>
        <v>80.94</v>
      </c>
      <c r="K192" s="323">
        <f t="shared" si="45"/>
        <v>10777.97</v>
      </c>
    </row>
    <row r="193" spans="1:11" ht="30">
      <c r="A193" s="32" t="str">
        <f>VLOOKUP(F193,'M.Cálc.Quant.'!B:T,4,FALSE)</f>
        <v>COMPOSIÇÃO</v>
      </c>
      <c r="C193" s="34" t="s">
        <v>14</v>
      </c>
      <c r="D193" s="319" t="str">
        <f>VLOOKUP(F193,'M.Cálc.Quant.'!B:T,2,FALSE)</f>
        <v>SINAPI PB</v>
      </c>
      <c r="E193" s="320">
        <f>VLOOKUP(F193,'M.Cálc.Quant.'!B:T,3,FALSE)</f>
        <v>95305</v>
      </c>
      <c r="F193" s="320" t="str">
        <f>'M.Cálc.Quant.'!G502</f>
        <v>2.5.5</v>
      </c>
      <c r="G193" s="515" t="str">
        <f>VLOOKUP(F193,'M.Cálc.Quant.'!G:T,2,FALSE)</f>
        <v>TEXTURA ACRÍLICA, APLICAÇÃO MANUAL EM PAREDE, UMA DEMÃO. AF_04/2023</v>
      </c>
      <c r="H193" s="321" t="str">
        <f>VLOOKUP(F193,'M.Cálc.Quant.'!G:T,14,FALSE)</f>
        <v>M2</v>
      </c>
      <c r="I193" s="322">
        <f>VLOOKUP(F193,'M.Cálc.Quant.'!G:T,13,FALSE)</f>
        <v>170.35</v>
      </c>
      <c r="J193" s="322">
        <f>(1+$K$7)*IF(D193="GIDUR JP",VLOOKUP(E193,GIDUR!A:D,4,FALSE),IF(D193="DER PB",VLOOKUP(E193,DER!A:D,4,FALSE)/(1+DER!$E$2),IF(D193="COMPOSIÇÃO",VLOOKUP(E193,Composição!B:J,8,FALSE),IF(A193="COMPOSIÇÃO",VLOOKUP(E193,'Sinapi_Comp-06.2023'!G:K,5,FALSE),VLOOKUP(E193,'Sinapi_Insum-06.2023'!A:E,5,FALSE)))))</f>
        <v>15.36</v>
      </c>
      <c r="K193" s="323">
        <f t="shared" si="45"/>
        <v>2616.58</v>
      </c>
    </row>
    <row r="194" spans="1:11" ht="45">
      <c r="A194" s="32" t="str">
        <f>VLOOKUP(F194,'M.Cálc.Quant.'!B:T,4,FALSE)</f>
        <v>COMPOSIÇÃO</v>
      </c>
      <c r="C194" s="34" t="s">
        <v>14</v>
      </c>
      <c r="D194" s="319" t="str">
        <f>VLOOKUP(F194,'M.Cálc.Quant.'!B:T,2,FALSE)</f>
        <v>SINAPI PB</v>
      </c>
      <c r="E194" s="320">
        <f>VLOOKUP(F194,'M.Cálc.Quant.'!B:T,3,FALSE)</f>
        <v>88411</v>
      </c>
      <c r="F194" s="320" t="str">
        <f>'M.Cálc.Quant.'!G508</f>
        <v>2.5.6</v>
      </c>
      <c r="G194" s="515" t="str">
        <f>VLOOKUP(F194,'M.Cálc.Quant.'!G:T,2,FALSE)</f>
        <v>APLICAÇÃO MANUAL DE FUNDO SELADOR ACRÍLICO EM PANOS COM PRESENÇA DE VÃOS DE EDIFÍCIOS DE MÚLTIPLOS PAVIMENTOS. AF_03/2024</v>
      </c>
      <c r="H194" s="321" t="str">
        <f>VLOOKUP(F194,'M.Cálc.Quant.'!G:T,14,FALSE)</f>
        <v>M2</v>
      </c>
      <c r="I194" s="322">
        <f>VLOOKUP(F194,'M.Cálc.Quant.'!G:T,13,FALSE)</f>
        <v>170.35</v>
      </c>
      <c r="J194" s="322">
        <f>(1+$K$7)*IF(D194="GIDUR JP",VLOOKUP(E194,GIDUR!A:D,4,FALSE),IF(D194="DER PB",VLOOKUP(E194,DER!A:D,4,FALSE)/(1+DER!$E$2),IF(D194="COMPOSIÇÃO",VLOOKUP(E194,Composição!B:J,8,FALSE),IF(A194="COMPOSIÇÃO",VLOOKUP(E194,'Sinapi_Comp-06.2023'!G:K,5,FALSE),VLOOKUP(E194,'Sinapi_Insum-06.2023'!A:E,5,FALSE)))))</f>
        <v>5.23</v>
      </c>
      <c r="K194" s="323">
        <f t="shared" ref="K194:K196" si="46">IFERROR(ROUND(I194*J194,2),0)</f>
        <v>890.93</v>
      </c>
    </row>
    <row r="195" spans="1:11" ht="30">
      <c r="A195" s="32" t="str">
        <f>VLOOKUP(F195,'M.Cálc.Quant.'!B:T,4,FALSE)</f>
        <v>COMPOSIÇÃO</v>
      </c>
      <c r="C195" s="34" t="s">
        <v>14</v>
      </c>
      <c r="D195" s="319" t="str">
        <f>VLOOKUP(F195,'M.Cálc.Quant.'!B:T,2,FALSE)</f>
        <v>SINAPI PB</v>
      </c>
      <c r="E195" s="320">
        <f>VLOOKUP(F195,'M.Cálc.Quant.'!B:T,3,FALSE)</f>
        <v>88489</v>
      </c>
      <c r="F195" s="320" t="str">
        <f>'M.Cálc.Quant.'!G510</f>
        <v>2.5.7</v>
      </c>
      <c r="G195" s="515" t="str">
        <f>VLOOKUP(F195,'M.Cálc.Quant.'!G:T,2,FALSE)</f>
        <v>PINTURA LÁTEX ACRÍLICA PREMIUM, APLICAÇÃO MANUAL EM PAREDES, DUAS DEMÃOS. AF_04/2023</v>
      </c>
      <c r="H195" s="321" t="str">
        <f>VLOOKUP(F195,'M.Cálc.Quant.'!G:T,14,FALSE)</f>
        <v>M2</v>
      </c>
      <c r="I195" s="322">
        <f>VLOOKUP(F195,'M.Cálc.Quant.'!G:T,13,FALSE)</f>
        <v>170.35</v>
      </c>
      <c r="J195" s="322">
        <f>(1+$K$7)*IF(D195="GIDUR JP",VLOOKUP(E195,GIDUR!A:D,4,FALSE),IF(D195="DER PB",VLOOKUP(E195,DER!A:D,4,FALSE)/(1+DER!$E$2),IF(D195="COMPOSIÇÃO",VLOOKUP(E195,Composição!B:J,8,FALSE),IF(A195="COMPOSIÇÃO",VLOOKUP(E195,'Sinapi_Comp-06.2023'!G:K,5,FALSE),VLOOKUP(E195,'Sinapi_Insum-06.2023'!A:E,5,FALSE)))))</f>
        <v>14.44</v>
      </c>
      <c r="K195" s="323">
        <f t="shared" si="46"/>
        <v>2459.85</v>
      </c>
    </row>
    <row r="196" spans="1:11" ht="30">
      <c r="A196" s="32" t="str">
        <f>VLOOKUP(F196,'M.Cálc.Quant.'!B:T,4,FALSE)</f>
        <v>COMPOSIÇÃO</v>
      </c>
      <c r="C196" s="34" t="s">
        <v>14</v>
      </c>
      <c r="D196" s="319" t="str">
        <f>VLOOKUP(F196,'M.Cálc.Quant.'!B:T,2,FALSE)</f>
        <v>SINAPI PB</v>
      </c>
      <c r="E196" s="320">
        <f>VLOOKUP(F196,'M.Cálc.Quant.'!B:T,3,FALSE)</f>
        <v>96113</v>
      </c>
      <c r="F196" s="320" t="str">
        <f>'M.Cálc.Quant.'!G512</f>
        <v>2.5.8</v>
      </c>
      <c r="G196" s="515" t="str">
        <f>VLOOKUP(F196,'M.Cálc.Quant.'!G:T,2,FALSE)</f>
        <v>FORRO EM PLACAS DE GESSO, PARA AMBIENTES COMERCIAIS. AF_08/2023_PS</v>
      </c>
      <c r="H196" s="321" t="str">
        <f>VLOOKUP(F196,'M.Cálc.Quant.'!G:T,14,FALSE)</f>
        <v>M2</v>
      </c>
      <c r="I196" s="322">
        <f>VLOOKUP(F196,'M.Cálc.Quant.'!G:T,13,FALSE)</f>
        <v>31.24</v>
      </c>
      <c r="J196" s="322">
        <f>(1+$K$7)*IF(D196="GIDUR JP",VLOOKUP(E196,GIDUR!A:D,4,FALSE),IF(D196="DER PB",VLOOKUP(E196,DER!A:D,4,FALSE)/(1+DER!$E$2),IF(D196="COMPOSIÇÃO",VLOOKUP(E196,Composição!B:J,8,FALSE),IF(A196="COMPOSIÇÃO",VLOOKUP(E196,'Sinapi_Comp-06.2023'!G:K,5,FALSE),VLOOKUP(E196,'Sinapi_Insum-06.2023'!A:E,5,FALSE)))))</f>
        <v>52.3</v>
      </c>
      <c r="K196" s="323">
        <f t="shared" si="46"/>
        <v>1633.85</v>
      </c>
    </row>
    <row r="197" spans="1:11" ht="30">
      <c r="A197" s="32" t="str">
        <f>VLOOKUP(F197,'M.Cálc.Quant.'!B:T,4,FALSE)</f>
        <v>COMPOSIÇÃO</v>
      </c>
      <c r="C197" s="34" t="s">
        <v>14</v>
      </c>
      <c r="D197" s="319" t="str">
        <f>VLOOKUP(F197,'M.Cálc.Quant.'!B:T,2,FALSE)</f>
        <v>SINAPI PB</v>
      </c>
      <c r="E197" s="320">
        <f>VLOOKUP(F197,'M.Cálc.Quant.'!B:T,3,FALSE)</f>
        <v>88484</v>
      </c>
      <c r="F197" s="320" t="str">
        <f>'M.Cálc.Quant.'!G516</f>
        <v>2.5.9</v>
      </c>
      <c r="G197" s="515" t="str">
        <f>VLOOKUP(F197,'M.Cálc.Quant.'!G:T,2,FALSE)</f>
        <v>FUNDO SELADOR ACRÍLICO, APLICAÇÃO MANUAL EM TETO, UMA DEMÃO. AF_04/2023</v>
      </c>
      <c r="H197" s="321" t="str">
        <f>VLOOKUP(F197,'M.Cálc.Quant.'!G:T,14,FALSE)</f>
        <v>M2</v>
      </c>
      <c r="I197" s="322">
        <f>VLOOKUP(F197,'M.Cálc.Quant.'!G:T,13,FALSE)</f>
        <v>31.24</v>
      </c>
      <c r="J197" s="322">
        <f>(1+$K$7)*IF(D197="GIDUR JP",VLOOKUP(E197,GIDUR!A:D,4,FALSE),IF(D197="DER PB",VLOOKUP(E197,DER!A:D,4,FALSE)/(1+DER!$E$2),IF(D197="COMPOSIÇÃO",VLOOKUP(E197,Composição!B:J,8,FALSE),IF(A197="COMPOSIÇÃO",VLOOKUP(E197,'Sinapi_Comp-06.2023'!G:K,5,FALSE),VLOOKUP(E197,'Sinapi_Insum-06.2023'!A:E,5,FALSE)))))</f>
        <v>5.46</v>
      </c>
      <c r="K197" s="323">
        <f t="shared" ref="K197:K199" si="47">IFERROR(ROUND(I197*J197,2),0)</f>
        <v>170.57</v>
      </c>
    </row>
    <row r="198" spans="1:11" ht="30">
      <c r="A198" s="32" t="str">
        <f>VLOOKUP(F198,'M.Cálc.Quant.'!B:T,4,FALSE)</f>
        <v>COMPOSIÇÃO</v>
      </c>
      <c r="C198" s="34" t="s">
        <v>14</v>
      </c>
      <c r="D198" s="319" t="str">
        <f>VLOOKUP(F198,'M.Cálc.Quant.'!B:T,2,FALSE)</f>
        <v>SINAPI PB</v>
      </c>
      <c r="E198" s="320">
        <f>VLOOKUP(F198,'M.Cálc.Quant.'!B:T,3,FALSE)</f>
        <v>88488</v>
      </c>
      <c r="F198" s="320" t="str">
        <f>'M.Cálc.Quant.'!G518</f>
        <v>2.5.10</v>
      </c>
      <c r="G198" s="515" t="str">
        <f>VLOOKUP(F198,'M.Cálc.Quant.'!G:T,2,FALSE)</f>
        <v>PINTURA LÁTEX ACRÍLICA PREMIUM, APLICAÇÃO MANUAL EM TETO, DUAS DEMÃOS. AF_04/2023</v>
      </c>
      <c r="H198" s="321" t="str">
        <f>VLOOKUP(F198,'M.Cálc.Quant.'!G:T,14,FALSE)</f>
        <v>M2</v>
      </c>
      <c r="I198" s="322">
        <f>VLOOKUP(F198,'M.Cálc.Quant.'!G:T,13,FALSE)</f>
        <v>31.24</v>
      </c>
      <c r="J198" s="322">
        <f>(1+$K$7)*IF(D198="GIDUR JP",VLOOKUP(E198,GIDUR!A:D,4,FALSE),IF(D198="DER PB",VLOOKUP(E198,DER!A:D,4,FALSE)/(1+DER!$E$2),IF(D198="COMPOSIÇÃO",VLOOKUP(E198,Composição!B:J,8,FALSE),IF(A198="COMPOSIÇÃO",VLOOKUP(E198,'Sinapi_Comp-06.2023'!G:K,5,FALSE),VLOOKUP(E198,'Sinapi_Insum-06.2023'!A:E,5,FALSE)))))</f>
        <v>16.89</v>
      </c>
      <c r="K198" s="323">
        <f t="shared" si="47"/>
        <v>527.64</v>
      </c>
    </row>
    <row r="199" spans="1:11" ht="45">
      <c r="A199" s="32" t="str">
        <f>VLOOKUP(F199,'M.Cálc.Quant.'!B:T,4,FALSE)</f>
        <v>COMPOSIÇÃO</v>
      </c>
      <c r="C199" s="34" t="s">
        <v>14</v>
      </c>
      <c r="D199" s="319" t="str">
        <f>VLOOKUP(F199,'M.Cálc.Quant.'!B:T,2,FALSE)</f>
        <v>SINAPI PB</v>
      </c>
      <c r="E199" s="320">
        <f>VLOOKUP(F199,'M.Cálc.Quant.'!B:T,3,FALSE)</f>
        <v>98546</v>
      </c>
      <c r="F199" s="320" t="str">
        <f>'M.Cálc.Quant.'!G520</f>
        <v>2.5.11</v>
      </c>
      <c r="G199" s="515" t="str">
        <f>VLOOKUP(F199,'M.Cálc.Quant.'!G:T,2,FALSE)</f>
        <v>IMPERMEABILIZAÇÃO DE SUPERFÍCIE COM MANTA ASFÁLTICA, UMA CAMADA, INCLUSIVE APLICAÇÃO DE PRIMER ASFÁLTICO, E=4MM. AF_09/2023</v>
      </c>
      <c r="H199" s="321" t="str">
        <f>VLOOKUP(F199,'M.Cálc.Quant.'!G:T,14,FALSE)</f>
        <v>M2</v>
      </c>
      <c r="I199" s="322">
        <f>VLOOKUP(F199,'M.Cálc.Quant.'!G:T,13,FALSE)</f>
        <v>12.11</v>
      </c>
      <c r="J199" s="322">
        <f>(1+$K$7)*IF(D199="GIDUR JP",VLOOKUP(E199,GIDUR!A:D,4,FALSE),IF(D199="DER PB",VLOOKUP(E199,DER!A:D,4,FALSE)/(1+DER!$E$2),IF(D199="COMPOSIÇÃO",VLOOKUP(E199,Composição!B:J,8,FALSE),IF(A199="COMPOSIÇÃO",VLOOKUP(E199,'Sinapi_Comp-06.2023'!G:K,5,FALSE),VLOOKUP(E199,'Sinapi_Insum-06.2023'!A:E,5,FALSE)))))</f>
        <v>151.59</v>
      </c>
      <c r="K199" s="323">
        <f t="shared" si="47"/>
        <v>1835.75</v>
      </c>
    </row>
    <row r="200" spans="1:11">
      <c r="C200" s="34">
        <v>2</v>
      </c>
      <c r="D200" s="491"/>
      <c r="E200" s="493"/>
      <c r="F200" s="493" t="str">
        <f>'M.Cálc.Quant.'!G523</f>
        <v>2.6</v>
      </c>
      <c r="G200" s="514" t="str">
        <f>VLOOKUP(F200,'M.Cálc.Quant.'!G:T,2,FALSE)</f>
        <v xml:space="preserve">PISO </v>
      </c>
      <c r="H200" s="493"/>
      <c r="I200" s="492"/>
      <c r="J200" s="492"/>
      <c r="K200" s="494">
        <f>SUM(K201:K202)</f>
        <v>8087.42</v>
      </c>
    </row>
    <row r="201" spans="1:11" ht="60">
      <c r="A201" s="32" t="str">
        <f>VLOOKUP(F201,'M.Cálc.Quant.'!B:T,4,FALSE)</f>
        <v>COMPOSIÇÃO</v>
      </c>
      <c r="C201" s="34" t="s">
        <v>14</v>
      </c>
      <c r="D201" s="319" t="str">
        <f>VLOOKUP(F201,'M.Cálc.Quant.'!B:T,2,FALSE)</f>
        <v>SINAPI PB</v>
      </c>
      <c r="E201" s="320">
        <f>VLOOKUP(F201,'M.Cálc.Quant.'!B:T,3,FALSE)</f>
        <v>87769</v>
      </c>
      <c r="F201" s="320" t="str">
        <f>'M.Cálc.Quant.'!G524</f>
        <v>2.6.1</v>
      </c>
      <c r="G201" s="515" t="str">
        <f>VLOOKUP(F201,'M.Cálc.Quant.'!G:T,2,FALSE)</f>
        <v>CONTRAPISO EM ARGAMASSA PRONTA, PREPARO MANUAL, APLICADO EM ÁREAS MOLHADAS SOBRE IMPERMEABILIZAÇÃO, ACABAMENTO NÃO REFORÇADO, ESPESSURA 4CM. AF_07/2021</v>
      </c>
      <c r="H201" s="321" t="str">
        <f>VLOOKUP(F201,'M.Cálc.Quant.'!G:T,14,FALSE)</f>
        <v>M2</v>
      </c>
      <c r="I201" s="322">
        <f>VLOOKUP(F201,'M.Cálc.Quant.'!G:T,13,FALSE)</f>
        <v>31.24</v>
      </c>
      <c r="J201" s="322">
        <f>(1+$K$7)*IF(D201="GIDUR JP",VLOOKUP(E201,GIDUR!A:D,4,FALSE),IF(D201="DER PB",VLOOKUP(E201,DER!A:D,4,FALSE)/(1+DER!$E$2),IF(D201="COMPOSIÇÃO",VLOOKUP(E201,Composição!B:J,8,FALSE),IF(A201="COMPOSIÇÃO",VLOOKUP(E201,'Sinapi_Comp-06.2023'!G:K,5,FALSE),VLOOKUP(E201,'Sinapi_Insum-06.2023'!A:E,5,FALSE)))))</f>
        <v>178.65</v>
      </c>
      <c r="K201" s="323">
        <f t="shared" ref="K201:K202" si="48">IFERROR(ROUND(I201*J201,2),0)</f>
        <v>5581.03</v>
      </c>
    </row>
    <row r="202" spans="1:11" ht="45">
      <c r="A202" s="32" t="str">
        <f>VLOOKUP(F202,'M.Cálc.Quant.'!B:T,4,FALSE)</f>
        <v>COMPOSIÇÃO</v>
      </c>
      <c r="C202" s="34" t="s">
        <v>14</v>
      </c>
      <c r="D202" s="319" t="str">
        <f>VLOOKUP(F202,'M.Cálc.Quant.'!B:T,2,FALSE)</f>
        <v>SINAPI PB</v>
      </c>
      <c r="E202" s="320">
        <f>VLOOKUP(F202,'M.Cálc.Quant.'!B:T,3,FALSE)</f>
        <v>87247</v>
      </c>
      <c r="F202" s="320" t="str">
        <f>'M.Cálc.Quant.'!G526</f>
        <v>2.6.2</v>
      </c>
      <c r="G202" s="515" t="str">
        <f>VLOOKUP(F202,'M.Cálc.Quant.'!G:T,2,FALSE)</f>
        <v>REVESTIMENTO CERÂMICO PARA PISO COM PLACAS TIPO ESMALTADA DE DIMENSÕES 35X35 CM APLICADA EM AMBIENTES DE ÁREA ENTRE 5 M2 E 10 M2. AF_02/2023_PE</v>
      </c>
      <c r="H202" s="321" t="str">
        <f>VLOOKUP(F202,'M.Cálc.Quant.'!G:T,14,FALSE)</f>
        <v>M2</v>
      </c>
      <c r="I202" s="322">
        <f>VLOOKUP(F202,'M.Cálc.Quant.'!G:T,13,FALSE)</f>
        <v>31.24</v>
      </c>
      <c r="J202" s="322">
        <f>(1+$K$7)*IF(D202="GIDUR JP",VLOOKUP(E202,GIDUR!A:D,4,FALSE),IF(D202="DER PB",VLOOKUP(E202,DER!A:D,4,FALSE)/(1+DER!$E$2),IF(D202="COMPOSIÇÃO",VLOOKUP(E202,Composição!B:J,8,FALSE),IF(A202="COMPOSIÇÃO",VLOOKUP(E202,'Sinapi_Comp-06.2023'!G:K,5,FALSE),VLOOKUP(E202,'Sinapi_Insum-06.2023'!A:E,5,FALSE)))))</f>
        <v>80.23</v>
      </c>
      <c r="K202" s="323">
        <f t="shared" si="48"/>
        <v>2506.39</v>
      </c>
    </row>
    <row r="203" spans="1:11">
      <c r="C203" s="34">
        <v>2</v>
      </c>
      <c r="D203" s="491"/>
      <c r="E203" s="493"/>
      <c r="F203" s="493" t="str">
        <f>'M.Cálc.Quant.'!G528</f>
        <v>2.7</v>
      </c>
      <c r="G203" s="514" t="str">
        <f>VLOOKUP(F203,'M.Cálc.Quant.'!G:T,2,FALSE)</f>
        <v xml:space="preserve">ESQUADRIAS </v>
      </c>
      <c r="H203" s="493"/>
      <c r="I203" s="492"/>
      <c r="J203" s="492"/>
      <c r="K203" s="494">
        <f>SUM(K204:K207)</f>
        <v>12472.01</v>
      </c>
    </row>
    <row r="204" spans="1:11" ht="75">
      <c r="A204" s="32" t="str">
        <f>VLOOKUP(F204,'M.Cálc.Quant.'!B:T,4,FALSE)</f>
        <v>COMPOSIÇÃO</v>
      </c>
      <c r="C204" s="34" t="s">
        <v>14</v>
      </c>
      <c r="D204" s="319" t="str">
        <f>VLOOKUP(F204,'M.Cálc.Quant.'!B:T,2,FALSE)</f>
        <v>SINAPI PB</v>
      </c>
      <c r="E204" s="320">
        <f>VLOOKUP(F204,'M.Cálc.Quant.'!B:T,3,FALSE)</f>
        <v>100689</v>
      </c>
      <c r="F204" s="320" t="str">
        <f>'M.Cálc.Quant.'!G529</f>
        <v>2.7.1</v>
      </c>
      <c r="G204" s="515" t="str">
        <f>VLOOKUP(F204,'M.Cálc.Quant.'!G:T,2,FALSE)</f>
        <v>KIT DE PORTA DE MADEIRA FRISADA, SEMI-OCA (LEVE OU MÉDIA), PADRÃO MÉDIO, 80X210CM, ESPESSURA DE 3,5CM, ITENS INCLUSOS: DOBRADIÇAS, MONTAGEM E INSTALAÇÃO DE BATENTE, FECHADURA COM EXECUÇÃO DO FURO - FORNECIMENTO E INSTALAÇÃO. AF_12/2019</v>
      </c>
      <c r="H204" s="321" t="str">
        <f>VLOOKUP(F204,'M.Cálc.Quant.'!G:T,14,FALSE)</f>
        <v>UN</v>
      </c>
      <c r="I204" s="322">
        <f>VLOOKUP(F204,'M.Cálc.Quant.'!G:T,13,FALSE)</f>
        <v>3</v>
      </c>
      <c r="J204" s="322">
        <f>(1+$K$7)*IF(D204="GIDUR JP",VLOOKUP(E204,GIDUR!A:D,4,FALSE),IF(D204="DER PB",VLOOKUP(E204,DER!A:D,4,FALSE)/(1+DER!$E$2),IF(D204="COMPOSIÇÃO",VLOOKUP(E204,Composição!B:J,8,FALSE),IF(A204="COMPOSIÇÃO",VLOOKUP(E204,'Sinapi_Comp-06.2023'!G:K,5,FALSE),VLOOKUP(E204,'Sinapi_Insum-06.2023'!A:E,5,FALSE)))))</f>
        <v>1322.16</v>
      </c>
      <c r="K204" s="323">
        <f t="shared" ref="K204:K210" si="49">IFERROR(ROUND(I204*J204,2),0)</f>
        <v>3966.48</v>
      </c>
    </row>
    <row r="205" spans="1:11" ht="75">
      <c r="A205" s="32" t="str">
        <f>VLOOKUP(F205,'M.Cálc.Quant.'!B:T,4,FALSE)</f>
        <v>COMPOSIÇÃO</v>
      </c>
      <c r="C205" s="34" t="s">
        <v>14</v>
      </c>
      <c r="D205" s="319" t="str">
        <f>VLOOKUP(F205,'M.Cálc.Quant.'!B:T,2,FALSE)</f>
        <v>SINAPI PB</v>
      </c>
      <c r="E205" s="320">
        <f>VLOOKUP(F205,'M.Cálc.Quant.'!B:T,3,FALSE)</f>
        <v>100686</v>
      </c>
      <c r="F205" s="320" t="str">
        <f>'M.Cálc.Quant.'!G531</f>
        <v>2.7.2</v>
      </c>
      <c r="G205" s="515" t="str">
        <f>VLOOKUP(F205,'M.Cálc.Quant.'!G:T,2,FALSE)</f>
        <v>KIT DE PORTA DE MADEIRA PARA VERNIZ, SEMI-OCA (LEVE OU MÉDIA), PADRÃO POPULAR, 90X210CM, ESPESSURA DE 3CM, ITENS INCLUSOS: DOBRADIÇAS, MONTAGEM E INSTALAÇÃO DE BATENTE, FECHADURA COM EXECUÇÃO DO FURO - FORNECIMENTO E INSTALAÇÃO. AF_12/2019</v>
      </c>
      <c r="H205" s="321" t="str">
        <f>VLOOKUP(F205,'M.Cálc.Quant.'!G:T,14,FALSE)</f>
        <v>UN</v>
      </c>
      <c r="I205" s="322">
        <f>VLOOKUP(F205,'M.Cálc.Quant.'!G:T,13,FALSE)</f>
        <v>2</v>
      </c>
      <c r="J205" s="322">
        <f>(1+$K$7)*IF(D205="GIDUR JP",VLOOKUP(E205,GIDUR!A:D,4,FALSE),IF(D205="DER PB",VLOOKUP(E205,DER!A:D,4,FALSE)/(1+DER!$E$2),IF(D205="COMPOSIÇÃO",VLOOKUP(E205,Composição!B:J,8,FALSE),IF(A205="COMPOSIÇÃO",VLOOKUP(E205,'Sinapi_Comp-06.2023'!G:K,5,FALSE),VLOOKUP(E205,'Sinapi_Insum-06.2023'!A:E,5,FALSE)))))</f>
        <v>1161.42</v>
      </c>
      <c r="K205" s="323">
        <f t="shared" si="49"/>
        <v>2322.84</v>
      </c>
    </row>
    <row r="206" spans="1:11" ht="105">
      <c r="A206" s="32" t="str">
        <f>VLOOKUP(F206,'M.Cálc.Quant.'!B:T,4,FALSE)</f>
        <v>COMPOSIÇÃO</v>
      </c>
      <c r="C206" s="34" t="s">
        <v>14</v>
      </c>
      <c r="D206" s="319" t="str">
        <f>VLOOKUP(F206,'M.Cálc.Quant.'!B:T,2,FALSE)</f>
        <v>SINAPI PB</v>
      </c>
      <c r="E206" s="320">
        <f>VLOOKUP(F206,'M.Cálc.Quant.'!B:T,3,FALSE)</f>
        <v>94570</v>
      </c>
      <c r="F206" s="320" t="str">
        <f>'M.Cálc.Quant.'!G533</f>
        <v>2.7.3</v>
      </c>
      <c r="G206" s="515" t="str">
        <f>VLOOKUP(F206,'M.Cálc.Quant.'!G:T,2,FALSE)</f>
        <v>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v>
      </c>
      <c r="H206" s="321" t="str">
        <f>VLOOKUP(F206,'M.Cálc.Quant.'!G:T,14,FALSE)</f>
        <v>M2</v>
      </c>
      <c r="I206" s="322">
        <f>VLOOKUP(F206,'M.Cálc.Quant.'!G:T,13,FALSE)</f>
        <v>1.2</v>
      </c>
      <c r="J206" s="322">
        <f>(1+$K$7)*IF(D206="GIDUR JP",VLOOKUP(E206,GIDUR!A:D,4,FALSE),IF(D206="DER PB",VLOOKUP(E206,DER!A:D,4,FALSE)/(1+DER!$E$2),IF(D206="COMPOSIÇÃO",VLOOKUP(E206,Composição!B:J,8,FALSE),IF(A206="COMPOSIÇÃO",VLOOKUP(E206,'Sinapi_Comp-06.2023'!G:K,5,FALSE),VLOOKUP(E206,'Sinapi_Insum-06.2023'!A:E,5,FALSE)))))</f>
        <v>436.54</v>
      </c>
      <c r="K206" s="323">
        <f t="shared" si="49"/>
        <v>523.85</v>
      </c>
    </row>
    <row r="207" spans="1:11" ht="75">
      <c r="A207" s="32" t="str">
        <f>VLOOKUP(F207,'M.Cálc.Quant.'!B:T,4,FALSE)</f>
        <v>COMPOSIÇÃO</v>
      </c>
      <c r="C207" s="34" t="s">
        <v>14</v>
      </c>
      <c r="D207" s="319" t="str">
        <f>VLOOKUP(F207,'M.Cálc.Quant.'!B:T,2,FALSE)</f>
        <v>SINAPI PB</v>
      </c>
      <c r="E207" s="320">
        <f>VLOOKUP(F207,'M.Cálc.Quant.'!B:T,3,FALSE)</f>
        <v>91331</v>
      </c>
      <c r="F207" s="320" t="str">
        <f>'M.Cálc.Quant.'!G535</f>
        <v>2.7.4</v>
      </c>
      <c r="G207" s="515" t="str">
        <f>VLOOKUP(F207,'M.Cálc.Quant.'!G:T,2,FALSE)</f>
        <v>KIT DE PORTA DE MADEIRA FRISADA, SEMI-OCA (LEVE OU MÉDIA), PADRÃO POPULAR, 70X210CM, ESPESSURA DE 3CM, ITENS INCLUSOS: DOBRADIÇAS, MONTAGEM E INSTALAÇÃO DO BATENTE, SEM FECHADURA - FORNECIMENTO E INSTALAÇÃO. AF_12/2019</v>
      </c>
      <c r="H207" s="321" t="str">
        <f>VLOOKUP(F207,'M.Cálc.Quant.'!G:T,14,FALSE)</f>
        <v>UN</v>
      </c>
      <c r="I207" s="322">
        <f>VLOOKUP(F207,'M.Cálc.Quant.'!G:T,13,FALSE)</f>
        <v>6</v>
      </c>
      <c r="J207" s="322">
        <f>(1+$K$7)*IF(D207="GIDUR JP",VLOOKUP(E207,GIDUR!A:D,4,FALSE),IF(D207="DER PB",VLOOKUP(E207,DER!A:D,4,FALSE)/(1+DER!$E$2),IF(D207="COMPOSIÇÃO",VLOOKUP(E207,Composição!B:J,8,FALSE),IF(A207="COMPOSIÇÃO",VLOOKUP(E207,'Sinapi_Comp-06.2023'!G:K,5,FALSE),VLOOKUP(E207,'Sinapi_Insum-06.2023'!A:E,5,FALSE)))))</f>
        <v>943.14</v>
      </c>
      <c r="K207" s="323">
        <f t="shared" ref="K207" si="50">IFERROR(ROUND(I207*J207,2),0)</f>
        <v>5658.84</v>
      </c>
    </row>
    <row r="208" spans="1:11">
      <c r="C208" s="34">
        <v>2</v>
      </c>
      <c r="D208" s="491"/>
      <c r="E208" s="493"/>
      <c r="F208" s="493" t="str">
        <f>'M.Cálc.Quant.'!G537</f>
        <v>2.8</v>
      </c>
      <c r="G208" s="514" t="str">
        <f>VLOOKUP(F208,'M.Cálc.Quant.'!G:T,2,FALSE)</f>
        <v>COBERTA</v>
      </c>
      <c r="H208" s="493"/>
      <c r="I208" s="492"/>
      <c r="J208" s="492"/>
      <c r="K208" s="494">
        <f>SUM(K209:K212)</f>
        <v>5137.3599999999997</v>
      </c>
    </row>
    <row r="209" spans="1:11" ht="90">
      <c r="A209" s="32" t="str">
        <f>VLOOKUP(F209,'M.Cálc.Quant.'!B:T,4,FALSE)</f>
        <v>COMPOSIÇÃO</v>
      </c>
      <c r="C209" s="34" t="s">
        <v>14</v>
      </c>
      <c r="D209" s="319" t="str">
        <f>VLOOKUP(F209,'M.Cálc.Quant.'!B:T,2,FALSE)</f>
        <v>composição</v>
      </c>
      <c r="E209" s="320">
        <f>VLOOKUP(F209,'M.Cálc.Quant.'!B:T,3,FALSE)</f>
        <v>24</v>
      </c>
      <c r="F209" s="320" t="str">
        <f>'M.Cálc.Quant.'!G538</f>
        <v>2.8.1</v>
      </c>
      <c r="G209" s="515" t="str">
        <f>VLOOKUP(F209,'M.Cálc.Quant.'!G:T,2,FALSE)</f>
        <v>FABRICAÇÃO E INSTALAÇÃO DE ESTRUTURA PONTALETADA DE MADEIRA NÃO APARELHADA PARA TELHADOS COM ATÉ 2 ÁGUAS E PARA TELHA ONDULADA DE FIBROCIMENTO, METÁLICA, PLÁSTICA OU TERMOACÚSTICA, INCLUSO TRANSPORTE VERTICAL. AF - FORNECIMENTO E INSTALAÇÃO.  [ADAPTADO SINAPI 92566]</v>
      </c>
      <c r="H209" s="321" t="str">
        <f>VLOOKUP(F209,'M.Cálc.Quant.'!G:T,14,FALSE)</f>
        <v>M2</v>
      </c>
      <c r="I209" s="322">
        <f>VLOOKUP(F209,'M.Cálc.Quant.'!G:T,13,FALSE)</f>
        <v>27.72</v>
      </c>
      <c r="J209" s="322">
        <f>(1+$K$7)*IF(D209="GIDUR JP",VLOOKUP(E209,GIDUR!A:D,4,FALSE),IF(D209="DER PB",VLOOKUP(E209,DER!A:D,4,FALSE)/(1+DER!$E$2),IF(D209="COMPOSIÇÃO",VLOOKUP(E209,Composição!B:J,8,FALSE),IF(A209="COMPOSIÇÃO",VLOOKUP(E209,'Sinapi_Comp-06.2023'!G:K,5,FALSE),VLOOKUP(E209,'Sinapi_Insum-06.2023'!A:E,5,FALSE)))))</f>
        <v>26.05</v>
      </c>
      <c r="K209" s="323">
        <f t="shared" si="49"/>
        <v>722.11</v>
      </c>
    </row>
    <row r="210" spans="1:11" ht="60">
      <c r="A210" s="32" t="str">
        <f>VLOOKUP(F210,'M.Cálc.Quant.'!B:T,4,FALSE)</f>
        <v>COMPOSIÇÃO</v>
      </c>
      <c r="C210" s="34" t="s">
        <v>14</v>
      </c>
      <c r="D210" s="319" t="str">
        <f>VLOOKUP(F210,'M.Cálc.Quant.'!B:T,2,FALSE)</f>
        <v>SINAPI PB</v>
      </c>
      <c r="E210" s="320">
        <f>VLOOKUP(F210,'M.Cálc.Quant.'!B:T,3,FALSE)</f>
        <v>94210</v>
      </c>
      <c r="F210" s="320" t="str">
        <f>'M.Cálc.Quant.'!G540</f>
        <v>2.8.2</v>
      </c>
      <c r="G210" s="515" t="str">
        <f>VLOOKUP(F210,'M.Cálc.Quant.'!G:T,2,FALSE)</f>
        <v>TELHAMENTO COM TELHA ONDULADA DE FIBROCIMENTO E = 6 MM, COM RECOBRIMENTO LATERAL DE 1 1/4 DE ONDA PARA TELHADO COM INCLINAÇÃO MÁXIMA DE 10°, COM ATÉ 2 ÁGUAS, INCLUSO IÇAMENTO. AF_07/2019</v>
      </c>
      <c r="H210" s="321" t="str">
        <f>VLOOKUP(F210,'M.Cálc.Quant.'!G:T,14,FALSE)</f>
        <v>M2</v>
      </c>
      <c r="I210" s="322">
        <f>VLOOKUP(F210,'M.Cálc.Quant.'!G:T,13,FALSE)</f>
        <v>27.72</v>
      </c>
      <c r="J210" s="322">
        <f>(1+$K$7)*IF(D210="GIDUR JP",VLOOKUP(E210,GIDUR!A:D,4,FALSE),IF(D210="DER PB",VLOOKUP(E210,DER!A:D,4,FALSE)/(1+DER!$E$2),IF(D210="COMPOSIÇÃO",VLOOKUP(E210,Composição!B:J,8,FALSE),IF(A210="COMPOSIÇÃO",VLOOKUP(E210,'Sinapi_Comp-06.2023'!G:K,5,FALSE),VLOOKUP(E210,'Sinapi_Insum-06.2023'!A:E,5,FALSE)))))</f>
        <v>79.260000000000005</v>
      </c>
      <c r="K210" s="323">
        <f t="shared" si="49"/>
        <v>2197.09</v>
      </c>
    </row>
    <row r="211" spans="1:11" ht="45">
      <c r="A211" s="32" t="str">
        <f>VLOOKUP(F211,'M.Cálc.Quant.'!B:T,4,FALSE)</f>
        <v>COMPOSIÇÃO</v>
      </c>
      <c r="C211" s="34" t="s">
        <v>14</v>
      </c>
      <c r="D211" s="319" t="str">
        <f>VLOOKUP(F211,'M.Cálc.Quant.'!B:T,2,FALSE)</f>
        <v>SINAPI PB</v>
      </c>
      <c r="E211" s="320">
        <f>VLOOKUP(F211,'M.Cálc.Quant.'!B:T,3,FALSE)</f>
        <v>100435</v>
      </c>
      <c r="F211" s="320" t="str">
        <f>'M.Cálc.Quant.'!G542</f>
        <v>2.8.3</v>
      </c>
      <c r="G211" s="515" t="str">
        <f>VLOOKUP(F211,'M.Cálc.Quant.'!G:T,2,FALSE)</f>
        <v>RUFO EM FIBROCIMENTO PARA TELHA ONDULADA E = 6 MM, ABA DE 26 CM, INCLUSO TRANSPORTE VERTICAL, EXCETO CONTRARRUFO. AF_07/2019</v>
      </c>
      <c r="H211" s="321" t="str">
        <f>VLOOKUP(F211,'M.Cálc.Quant.'!G:T,14,FALSE)</f>
        <v>M</v>
      </c>
      <c r="I211" s="322">
        <f>VLOOKUP(F211,'M.Cálc.Quant.'!G:T,13,FALSE)</f>
        <v>14.2</v>
      </c>
      <c r="J211" s="322">
        <f>(1+$K$7)*IF(D211="GIDUR JP",VLOOKUP(E211,GIDUR!A:D,4,FALSE),IF(D211="DER PB",VLOOKUP(E211,DER!A:D,4,FALSE)/(1+DER!$E$2),IF(D211="COMPOSIÇÃO",VLOOKUP(E211,Composição!B:J,8,FALSE),IF(A211="COMPOSIÇÃO",VLOOKUP(E211,'Sinapi_Comp-06.2023'!G:K,5,FALSE),VLOOKUP(E211,'Sinapi_Insum-06.2023'!A:E,5,FALSE)))))</f>
        <v>100</v>
      </c>
      <c r="K211" s="323">
        <f t="shared" ref="K211" si="51">IFERROR(ROUND(I211*J211,2),0)</f>
        <v>1420</v>
      </c>
    </row>
    <row r="212" spans="1:11" ht="45">
      <c r="A212" s="32" t="str">
        <f>VLOOKUP(F212,'M.Cálc.Quant.'!B:T,4,FALSE)</f>
        <v>COMPOSIÇÃO</v>
      </c>
      <c r="C212" s="34" t="s">
        <v>14</v>
      </c>
      <c r="D212" s="319" t="str">
        <f>VLOOKUP(F212,'M.Cálc.Quant.'!B:T,2,FALSE)</f>
        <v>SINAPI PB</v>
      </c>
      <c r="E212" s="320">
        <f>VLOOKUP(F212,'M.Cálc.Quant.'!B:T,3,FALSE)</f>
        <v>94228</v>
      </c>
      <c r="F212" s="320" t="str">
        <f>'M.Cálc.Quant.'!G544</f>
        <v>2.8.4</v>
      </c>
      <c r="G212" s="515" t="str">
        <f>VLOOKUP(F212,'M.Cálc.Quant.'!G:T,2,FALSE)</f>
        <v>CALHA EM CHAPA DE AÇO GALVANIZADO NÚMERO 24, DESENVOLVIMENTO DE 50 CM, INCLUSO TRANSPORTE VERTICAL. AF_07/2019</v>
      </c>
      <c r="H212" s="321" t="str">
        <f>VLOOKUP(F212,'M.Cálc.Quant.'!G:T,14,FALSE)</f>
        <v>M</v>
      </c>
      <c r="I212" s="322">
        <f>VLOOKUP(F212,'M.Cálc.Quant.'!G:T,13,FALSE)</f>
        <v>8.8000000000000007</v>
      </c>
      <c r="J212" s="322">
        <f>(1+$K$7)*IF(D212="GIDUR JP",VLOOKUP(E212,GIDUR!A:D,4,FALSE),IF(D212="DER PB",VLOOKUP(E212,DER!A:D,4,FALSE)/(1+DER!$E$2),IF(D212="COMPOSIÇÃO",VLOOKUP(E212,Composição!B:J,8,FALSE),IF(A212="COMPOSIÇÃO",VLOOKUP(E212,'Sinapi_Comp-06.2023'!G:K,5,FALSE),VLOOKUP(E212,'Sinapi_Insum-06.2023'!A:E,5,FALSE)))))</f>
        <v>90.7</v>
      </c>
      <c r="K212" s="323">
        <f t="shared" ref="K212" si="52">IFERROR(ROUND(I212*J212,2),0)</f>
        <v>798.16</v>
      </c>
    </row>
    <row r="213" spans="1:11">
      <c r="C213" s="34">
        <v>2</v>
      </c>
      <c r="D213" s="491"/>
      <c r="E213" s="493"/>
      <c r="F213" s="493" t="str">
        <f>'M.Cálc.Quant.'!G546</f>
        <v>2.9</v>
      </c>
      <c r="G213" s="514" t="str">
        <f>VLOOKUP(F213,'M.Cálc.Quant.'!G:T,2,FALSE)</f>
        <v xml:space="preserve">LOUÇAS E METAIS </v>
      </c>
      <c r="H213" s="493"/>
      <c r="I213" s="492"/>
      <c r="J213" s="492"/>
      <c r="K213" s="494">
        <f>SUM(K214:K221)</f>
        <v>10131.68</v>
      </c>
    </row>
    <row r="214" spans="1:11" ht="60">
      <c r="A214" s="32" t="str">
        <f>VLOOKUP(F214,'M.Cálc.Quant.'!B:T,4,FALSE)</f>
        <v>COMPOSIÇÃO</v>
      </c>
      <c r="C214" s="34" t="s">
        <v>14</v>
      </c>
      <c r="D214" s="319" t="str">
        <f>VLOOKUP(F214,'M.Cálc.Quant.'!B:T,2,FALSE)</f>
        <v>SINAPI PB</v>
      </c>
      <c r="E214" s="320">
        <f>VLOOKUP(F214,'M.Cálc.Quant.'!B:T,3,FALSE)</f>
        <v>95472</v>
      </c>
      <c r="F214" s="320" t="str">
        <f>'M.Cálc.Quant.'!G547</f>
        <v>2.9.1</v>
      </c>
      <c r="G214" s="515" t="str">
        <f>VLOOKUP(F214,'M.Cálc.Quant.'!G:T,2,FALSE)</f>
        <v>VASO SANITARIO SIFONADO CONVENCIONAL PARA PCD SEM FURO FRONTAL COM LOUÇA BRANCA SEM ASSENTO, INCLUSO CONJUNTO DE LIGAÇÃO PARA BACIA SANITÁRIA AJUSTÁVEL - FORNECIMENTO E INSTALAÇÃO. AF_01/2020</v>
      </c>
      <c r="H214" s="321" t="str">
        <f>VLOOKUP(F214,'M.Cálc.Quant.'!G:T,14,FALSE)</f>
        <v>UN</v>
      </c>
      <c r="I214" s="322">
        <f>VLOOKUP(F214,'M.Cálc.Quant.'!G:T,13,FALSE)</f>
        <v>2</v>
      </c>
      <c r="J214" s="322">
        <f>(1+$K$7)*IF(D214="GIDUR JP",VLOOKUP(E214,GIDUR!A:D,4,FALSE),IF(D214="DER PB",VLOOKUP(E214,DER!A:D,4,FALSE)/(1+DER!$E$2),IF(D214="COMPOSIÇÃO",VLOOKUP(E214,Composição!B:J,8,FALSE),IF(A214="COMPOSIÇÃO",VLOOKUP(E214,'Sinapi_Comp-06.2023'!G:K,5,FALSE),VLOOKUP(E214,'Sinapi_Insum-06.2023'!A:E,5,FALSE)))))</f>
        <v>1017.1</v>
      </c>
      <c r="K214" s="323">
        <f t="shared" ref="K214:K216" si="53">IFERROR(ROUND(I214*J214,2),0)</f>
        <v>2034.2</v>
      </c>
    </row>
    <row r="215" spans="1:11" ht="60">
      <c r="A215" s="32" t="str">
        <f>VLOOKUP(F215,'M.Cálc.Quant.'!B:T,4,FALSE)</f>
        <v>COMPOSIÇÃO</v>
      </c>
      <c r="C215" s="34" t="s">
        <v>14</v>
      </c>
      <c r="D215" s="319" t="str">
        <f>VLOOKUP(F215,'M.Cálc.Quant.'!B:T,2,FALSE)</f>
        <v>SINAPI PB</v>
      </c>
      <c r="E215" s="320">
        <f>VLOOKUP(F215,'M.Cálc.Quant.'!B:T,3,FALSE)</f>
        <v>95470</v>
      </c>
      <c r="F215" s="320" t="str">
        <f>'M.Cálc.Quant.'!G549</f>
        <v>2.9.2</v>
      </c>
      <c r="G215" s="515" t="str">
        <f>VLOOKUP(F215,'M.Cálc.Quant.'!G:T,2,FALSE)</f>
        <v>VASO SANITARIO SIFONADO CONVENCIONAL COM LOUÇA BRANCA, INCLUSO CONJUNTO DE LIGAÇÃO PARA BACIA SANITÁRIA AJUSTÁVEL - FORNECIMENTO E INSTALAÇÃO. AF_01/2020</v>
      </c>
      <c r="H215" s="321" t="str">
        <f>VLOOKUP(F215,'M.Cálc.Quant.'!G:T,14,FALSE)</f>
        <v>UN</v>
      </c>
      <c r="I215" s="322">
        <f>VLOOKUP(F215,'M.Cálc.Quant.'!G:T,13,FALSE)</f>
        <v>4</v>
      </c>
      <c r="J215" s="322">
        <f>(1+$K$7)*IF(D215="GIDUR JP",VLOOKUP(E215,GIDUR!A:D,4,FALSE),IF(D215="DER PB",VLOOKUP(E215,DER!A:D,4,FALSE)/(1+DER!$E$2),IF(D215="COMPOSIÇÃO",VLOOKUP(E215,Composição!B:J,8,FALSE),IF(A215="COMPOSIÇÃO",VLOOKUP(E215,'Sinapi_Comp-06.2023'!G:K,5,FALSE),VLOOKUP(E215,'Sinapi_Insum-06.2023'!A:E,5,FALSE)))))</f>
        <v>397.49</v>
      </c>
      <c r="K215" s="323">
        <f t="shared" si="53"/>
        <v>1589.96</v>
      </c>
    </row>
    <row r="216" spans="1:11" ht="45">
      <c r="A216" s="32" t="str">
        <f>VLOOKUP(F216,'M.Cálc.Quant.'!B:T,4,FALSE)</f>
        <v>COMPOSIÇÃO</v>
      </c>
      <c r="C216" s="34" t="s">
        <v>14</v>
      </c>
      <c r="D216" s="319" t="str">
        <f>VLOOKUP(F216,'M.Cálc.Quant.'!B:T,2,FALSE)</f>
        <v>SINAPI PB</v>
      </c>
      <c r="E216" s="320">
        <f>VLOOKUP(F216,'M.Cálc.Quant.'!B:T,3,FALSE)</f>
        <v>100864</v>
      </c>
      <c r="F216" s="320" t="str">
        <f>'M.Cálc.Quant.'!G551</f>
        <v>2.9.3</v>
      </c>
      <c r="G216" s="515" t="str">
        <f>VLOOKUP(F216,'M.Cálc.Quant.'!G:T,2,FALSE)</f>
        <v>BARRA DE APOIO EM "L", EM ACO INOX POLIDO 80 X 80 CM, FIXADA NA PAREDE - FORNECIMENTO E INSTALACAO. AF_01/2020</v>
      </c>
      <c r="H216" s="321" t="str">
        <f>VLOOKUP(F216,'M.Cálc.Quant.'!G:T,14,FALSE)</f>
        <v>UN</v>
      </c>
      <c r="I216" s="322">
        <f>VLOOKUP(F216,'M.Cálc.Quant.'!G:T,13,FALSE)</f>
        <v>2</v>
      </c>
      <c r="J216" s="322">
        <f>(1+$K$7)*IF(D216="GIDUR JP",VLOOKUP(E216,GIDUR!A:D,4,FALSE),IF(D216="DER PB",VLOOKUP(E216,DER!A:D,4,FALSE)/(1+DER!$E$2),IF(D216="COMPOSIÇÃO",VLOOKUP(E216,Composição!B:J,8,FALSE),IF(A216="COMPOSIÇÃO",VLOOKUP(E216,'Sinapi_Comp-06.2023'!G:K,5,FALSE),VLOOKUP(E216,'Sinapi_Insum-06.2023'!A:E,5,FALSE)))))</f>
        <v>819.05</v>
      </c>
      <c r="K216" s="323">
        <f t="shared" si="53"/>
        <v>1638.1</v>
      </c>
    </row>
    <row r="217" spans="1:11" ht="75">
      <c r="A217" s="32" t="str">
        <f>VLOOKUP(F217,'M.Cálc.Quant.'!B:T,4,FALSE)</f>
        <v>COMPOSIÇÃO</v>
      </c>
      <c r="C217" s="34" t="s">
        <v>14</v>
      </c>
      <c r="D217" s="319" t="str">
        <f>VLOOKUP(F217,'M.Cálc.Quant.'!B:T,2,FALSE)</f>
        <v>SINAPI PB</v>
      </c>
      <c r="E217" s="320">
        <f>VLOOKUP(F217,'M.Cálc.Quant.'!B:T,3,FALSE)</f>
        <v>86943</v>
      </c>
      <c r="F217" s="320" t="str">
        <f>'M.Cálc.Quant.'!G553</f>
        <v>2.9.4</v>
      </c>
      <c r="G217" s="515" t="str">
        <f>VLOOKUP(F217,'M.Cálc.Quant.'!G:T,2,FALSE)</f>
        <v>LAVATÓRIO LOUÇA BRANCA SUSPENSO, 29,5 X 39CM OU EQUIVALENTE, PADRÃO POPULAR, INCLUSO SIFÃO FLEXÍVEL EM PVC, VÁLVULA E ENGATE FLEXÍVEL 30CM EM PLÁSTICO E TORNEIRA CROMADA DE MESA, PADRÃO POPULAR - FORNECIMENTO E INSTALAÇÃO. AF_01/2020</v>
      </c>
      <c r="H217" s="321" t="str">
        <f>VLOOKUP(F217,'M.Cálc.Quant.'!G:T,14,FALSE)</f>
        <v>UN</v>
      </c>
      <c r="I217" s="322">
        <f>VLOOKUP(F217,'M.Cálc.Quant.'!G:T,13,FALSE)</f>
        <v>2</v>
      </c>
      <c r="J217" s="322">
        <f>(1+$K$7)*IF(D217="GIDUR JP",VLOOKUP(E217,GIDUR!A:D,4,FALSE),IF(D217="DER PB",VLOOKUP(E217,DER!A:D,4,FALSE)/(1+DER!$E$2),IF(D217="COMPOSIÇÃO",VLOOKUP(E217,Composição!B:J,8,FALSE),IF(A217="COMPOSIÇÃO",VLOOKUP(E217,'Sinapi_Comp-06.2023'!G:K,5,FALSE),VLOOKUP(E217,'Sinapi_Insum-06.2023'!A:E,5,FALSE)))))</f>
        <v>325.35000000000002</v>
      </c>
      <c r="K217" s="323">
        <f t="shared" ref="K217:K221" si="54">IFERROR(ROUND(I217*J217,2),0)</f>
        <v>650.70000000000005</v>
      </c>
    </row>
    <row r="218" spans="1:11" ht="60">
      <c r="A218" s="32" t="str">
        <f>VLOOKUP(F218,'M.Cálc.Quant.'!B:T,4,FALSE)</f>
        <v>COMPOSIÇÃO</v>
      </c>
      <c r="C218" s="34" t="s">
        <v>14</v>
      </c>
      <c r="D218" s="319" t="str">
        <f>VLOOKUP(F218,'M.Cálc.Quant.'!B:T,2,FALSE)</f>
        <v>SINAPI PB</v>
      </c>
      <c r="E218" s="320">
        <f>VLOOKUP(F218,'M.Cálc.Quant.'!B:T,3,FALSE)</f>
        <v>86938</v>
      </c>
      <c r="F218" s="320" t="str">
        <f>'M.Cálc.Quant.'!G555</f>
        <v>2.9.5</v>
      </c>
      <c r="G218" s="515" t="str">
        <f>VLOOKUP(F218,'M.Cálc.Quant.'!G:T,2,FALSE)</f>
        <v>CUBA DE EMBUTIR OVAL EM LOUÇA BRANCA, 35 X 50CM OU EQUIVALENTE, INCLUSO VÁLVULA E SIFÃO TIPO GARRAFA EM METAL CROMADO - FORNECIMENTO E INSTALAÇÃO. AF_01/2020</v>
      </c>
      <c r="H218" s="321" t="str">
        <f>VLOOKUP(F218,'M.Cálc.Quant.'!G:T,14,FALSE)</f>
        <v>UN</v>
      </c>
      <c r="I218" s="322">
        <f>VLOOKUP(F218,'M.Cálc.Quant.'!G:T,13,FALSE)</f>
        <v>4</v>
      </c>
      <c r="J218" s="322">
        <f>(1+$K$7)*IF(D218="GIDUR JP",VLOOKUP(E218,GIDUR!A:D,4,FALSE),IF(D218="DER PB",VLOOKUP(E218,DER!A:D,4,FALSE)/(1+DER!$E$2),IF(D218="COMPOSIÇÃO",VLOOKUP(E218,Composição!B:J,8,FALSE),IF(A218="COMPOSIÇÃO",VLOOKUP(E218,'Sinapi_Comp-06.2023'!G:K,5,FALSE),VLOOKUP(E218,'Sinapi_Insum-06.2023'!A:E,5,FALSE)))))</f>
        <v>509.08</v>
      </c>
      <c r="K218" s="323">
        <f t="shared" si="54"/>
        <v>2036.32</v>
      </c>
    </row>
    <row r="219" spans="1:11" ht="30">
      <c r="A219" s="32" t="str">
        <f>VLOOKUP(F219,'M.Cálc.Quant.'!B:T,4,FALSE)</f>
        <v>COMPOSIÇÃO</v>
      </c>
      <c r="C219" s="34" t="s">
        <v>14</v>
      </c>
      <c r="D219" s="319" t="str">
        <f>VLOOKUP(F219,'M.Cálc.Quant.'!B:T,2,FALSE)</f>
        <v>composição</v>
      </c>
      <c r="E219" s="320">
        <f>VLOOKUP(F219,'M.Cálc.Quant.'!B:T,3,FALSE)</f>
        <v>23</v>
      </c>
      <c r="F219" s="320" t="str">
        <f>'M.Cálc.Quant.'!G557</f>
        <v>2.9.6</v>
      </c>
      <c r="G219" s="515" t="str">
        <f>VLOOKUP(F219,'M.Cálc.Quant.'!G:T,2,FALSE)</f>
        <v>BANCADA DE GRANITO VERDE UBATUBA - FORNECIMENTO E INSTALAÇÃO.  [ADAPTADO SINAPI 86889]</v>
      </c>
      <c r="H219" s="321" t="str">
        <f>VLOOKUP(F219,'M.Cálc.Quant.'!G:T,14,FALSE)</f>
        <v>M2</v>
      </c>
      <c r="I219" s="322">
        <f>VLOOKUP(F219,'M.Cálc.Quant.'!G:T,13,FALSE)</f>
        <v>1.88</v>
      </c>
      <c r="J219" s="322">
        <f>(1+$K$7)*IF(D219="GIDUR JP",VLOOKUP(E219,GIDUR!A:D,4,FALSE),IF(D219="DER PB",VLOOKUP(E219,DER!A:D,4,FALSE)/(1+DER!$E$2),IF(D219="COMPOSIÇÃO",VLOOKUP(E219,Composição!B:J,8,FALSE),IF(A219="COMPOSIÇÃO",VLOOKUP(E219,'Sinapi_Comp-06.2023'!G:K,5,FALSE),VLOOKUP(E219,'Sinapi_Insum-06.2023'!A:E,5,FALSE)))))</f>
        <v>814.53</v>
      </c>
      <c r="K219" s="323">
        <f t="shared" si="54"/>
        <v>1531.32</v>
      </c>
    </row>
    <row r="220" spans="1:11" ht="45">
      <c r="A220" s="32" t="str">
        <f>VLOOKUP(F220,'M.Cálc.Quant.'!B:T,4,FALSE)</f>
        <v>COMPOSIÇÃO</v>
      </c>
      <c r="C220" s="34" t="s">
        <v>14</v>
      </c>
      <c r="D220" s="319" t="str">
        <f>VLOOKUP(F220,'M.Cálc.Quant.'!B:T,2,FALSE)</f>
        <v>SINAPI PB</v>
      </c>
      <c r="E220" s="320">
        <f>VLOOKUP(F220,'M.Cálc.Quant.'!B:T,3,FALSE)</f>
        <v>86906</v>
      </c>
      <c r="F220" s="320" t="str">
        <f>'M.Cálc.Quant.'!G559</f>
        <v>2.9.7</v>
      </c>
      <c r="G220" s="515" t="str">
        <f>VLOOKUP(F220,'M.Cálc.Quant.'!G:T,2,FALSE)</f>
        <v>TORNEIRA CROMADA DE MESA, 1/2" OU 3/4", PARA LAVATÓRIO, PADRÃO POPULAR - FORNECIMENTO E INSTALAÇÃO. AF_01/2020</v>
      </c>
      <c r="H220" s="321" t="str">
        <f>VLOOKUP(F220,'M.Cálc.Quant.'!G:T,14,FALSE)</f>
        <v>UN</v>
      </c>
      <c r="I220" s="322">
        <f>VLOOKUP(F220,'M.Cálc.Quant.'!G:T,13,FALSE)</f>
        <v>4</v>
      </c>
      <c r="J220" s="322">
        <f>(1+$K$7)*IF(D220="GIDUR JP",VLOOKUP(E220,GIDUR!A:D,4,FALSE),IF(D220="DER PB",VLOOKUP(E220,DER!A:D,4,FALSE)/(1+DER!$E$2),IF(D220="COMPOSIÇÃO",VLOOKUP(E220,Composição!B:J,8,FALSE),IF(A220="COMPOSIÇÃO",VLOOKUP(E220,'Sinapi_Comp-06.2023'!G:K,5,FALSE),VLOOKUP(E220,'Sinapi_Insum-06.2023'!A:E,5,FALSE)))))</f>
        <v>98.57</v>
      </c>
      <c r="K220" s="323">
        <f t="shared" si="54"/>
        <v>394.28</v>
      </c>
    </row>
    <row r="221" spans="1:11" ht="30">
      <c r="A221" s="32" t="str">
        <f>VLOOKUP(F221,'M.Cálc.Quant.'!B:T,4,FALSE)</f>
        <v>COMPOSIÇÃO</v>
      </c>
      <c r="C221" s="34" t="s">
        <v>14</v>
      </c>
      <c r="D221" s="319" t="str">
        <f>VLOOKUP(F221,'M.Cálc.Quant.'!B:T,2,FALSE)</f>
        <v>SINAPI PB</v>
      </c>
      <c r="E221" s="320">
        <f>VLOOKUP(F221,'M.Cálc.Quant.'!B:T,3,FALSE)</f>
        <v>100860</v>
      </c>
      <c r="F221" s="320" t="str">
        <f>'M.Cálc.Quant.'!G561</f>
        <v>2.9.8</v>
      </c>
      <c r="G221" s="515" t="str">
        <f>VLOOKUP(F221,'M.Cálc.Quant.'!G:T,2,FALSE)</f>
        <v>CHUVEIRO ELÉTRICO COMUM CORPO PLÁSTICO, TIPO DUCHA - FORNECIMENTO E INSTALAÇÃO. AF_01/2020</v>
      </c>
      <c r="H221" s="321" t="str">
        <f>VLOOKUP(F221,'M.Cálc.Quant.'!G:T,14,FALSE)</f>
        <v>UN</v>
      </c>
      <c r="I221" s="322">
        <f>VLOOKUP(F221,'M.Cálc.Quant.'!G:T,13,FALSE)</f>
        <v>2</v>
      </c>
      <c r="J221" s="322">
        <f>(1+$K$7)*IF(D221="GIDUR JP",VLOOKUP(E221,GIDUR!A:D,4,FALSE),IF(D221="DER PB",VLOOKUP(E221,DER!A:D,4,FALSE)/(1+DER!$E$2),IF(D221="COMPOSIÇÃO",VLOOKUP(E221,Composição!B:J,8,FALSE),IF(A221="COMPOSIÇÃO",VLOOKUP(E221,'Sinapi_Comp-06.2023'!G:K,5,FALSE),VLOOKUP(E221,'Sinapi_Insum-06.2023'!A:E,5,FALSE)))))</f>
        <v>128.4</v>
      </c>
      <c r="K221" s="323">
        <f t="shared" si="54"/>
        <v>256.8</v>
      </c>
    </row>
    <row r="222" spans="1:11">
      <c r="C222" s="34">
        <v>2</v>
      </c>
      <c r="D222" s="491"/>
      <c r="E222" s="493"/>
      <c r="F222" s="493" t="str">
        <f>'M.Cálc.Quant.'!G563</f>
        <v>2.10</v>
      </c>
      <c r="G222" s="514" t="str">
        <f>VLOOKUP(F222,'M.Cálc.Quant.'!G:T,2,FALSE)</f>
        <v>INSTALAÇÕES HIDRÁULICAS</v>
      </c>
      <c r="H222" s="493"/>
      <c r="I222" s="492"/>
      <c r="J222" s="492"/>
      <c r="K222" s="494">
        <f>SUM(K223:K227)</f>
        <v>3049.76</v>
      </c>
    </row>
    <row r="223" spans="1:11" ht="45">
      <c r="A223" s="32" t="str">
        <f>VLOOKUP(F223,'M.Cálc.Quant.'!B:T,4,FALSE)</f>
        <v>COMPOSIÇÃO</v>
      </c>
      <c r="C223" s="34" t="s">
        <v>14</v>
      </c>
      <c r="D223" s="319" t="str">
        <f>VLOOKUP(F223,'M.Cálc.Quant.'!B:T,2,FALSE)</f>
        <v>SINAPI</v>
      </c>
      <c r="E223" s="320">
        <f>VLOOKUP(F223,'M.Cálc.Quant.'!B:T,3,FALSE)</f>
        <v>89985</v>
      </c>
      <c r="F223" s="320" t="str">
        <f>'M.Cálc.Quant.'!G564</f>
        <v>2.10.1</v>
      </c>
      <c r="G223" s="515" t="str">
        <f>VLOOKUP(F223,'M.Cálc.Quant.'!G:T,2,FALSE)</f>
        <v>REGISTRO DE PRESSÃO BRUTO, LATÃO, ROSCÁVEL, 3/4", COM ACABAMENTO E CANOPLA CROMADOS - FORNECIMENTO E INSTALAÇÃO. AF_08/2021</v>
      </c>
      <c r="H223" s="321" t="str">
        <f>VLOOKUP(F223,'M.Cálc.Quant.'!G:T,14,FALSE)</f>
        <v>UN</v>
      </c>
      <c r="I223" s="322">
        <f>VLOOKUP(F223,'M.Cálc.Quant.'!G:T,13,FALSE)</f>
        <v>5</v>
      </c>
      <c r="J223" s="322">
        <f>(1+$K$7)*IF(D223="GIDUR JP",VLOOKUP(E223,GIDUR!A:D,4,FALSE),IF(D223="DER PB",VLOOKUP(E223,DER!A:D,4,FALSE)/(1+DER!$E$2),IF(D223="COMPOSIÇÃO",VLOOKUP(E223,Composição!B:J,8,FALSE),IF(A223="COMPOSIÇÃO",VLOOKUP(E223,'Sinapi_Comp-06.2023'!G:K,5,FALSE),VLOOKUP(E223,'Sinapi_Insum-06.2023'!A:E,5,FALSE)))))</f>
        <v>117.12</v>
      </c>
      <c r="K223" s="323">
        <f t="shared" ref="K223:K227" si="55">IFERROR(ROUND(I223*J223,2),0)</f>
        <v>585.6</v>
      </c>
    </row>
    <row r="224" spans="1:11" ht="45">
      <c r="A224" s="32" t="str">
        <f>VLOOKUP(F224,'M.Cálc.Quant.'!B:T,4,FALSE)</f>
        <v>COMPOSIÇÃO</v>
      </c>
      <c r="C224" s="34" t="s">
        <v>14</v>
      </c>
      <c r="D224" s="319" t="str">
        <f>VLOOKUP(F224,'M.Cálc.Quant.'!B:T,2,FALSE)</f>
        <v>SINAPI</v>
      </c>
      <c r="E224" s="320">
        <f>VLOOKUP(F224,'M.Cálc.Quant.'!B:T,3,FALSE)</f>
        <v>89986</v>
      </c>
      <c r="F224" s="320" t="str">
        <f>'M.Cálc.Quant.'!G567</f>
        <v>2.10.2</v>
      </c>
      <c r="G224" s="515" t="str">
        <f>VLOOKUP(F224,'M.Cálc.Quant.'!G:T,2,FALSE)</f>
        <v>REGISTRO DE GAVETA BRUTO, LATÃO, ROSCÁVEL, 1/2", COM ACABAMENTO E CANOPLA CROMADOS - FORNECIMENTO E INSTALAÇÃO. AF_08/2021</v>
      </c>
      <c r="H224" s="321" t="str">
        <f>VLOOKUP(F224,'M.Cálc.Quant.'!G:T,14,FALSE)</f>
        <v>UN</v>
      </c>
      <c r="I224" s="322">
        <f>VLOOKUP(F224,'M.Cálc.Quant.'!G:T,13,FALSE)</f>
        <v>1</v>
      </c>
      <c r="J224" s="322">
        <f>(1+$K$7)*IF(D224="GIDUR JP",VLOOKUP(E224,GIDUR!A:D,4,FALSE),IF(D224="DER PB",VLOOKUP(E224,DER!A:D,4,FALSE)/(1+DER!$E$2),IF(D224="COMPOSIÇÃO",VLOOKUP(E224,Composição!B:J,8,FALSE),IF(A224="COMPOSIÇÃO",VLOOKUP(E224,'Sinapi_Comp-06.2023'!G:K,5,FALSE),VLOOKUP(E224,'Sinapi_Insum-06.2023'!A:E,5,FALSE)))))</f>
        <v>108.79</v>
      </c>
      <c r="K224" s="323">
        <f t="shared" si="55"/>
        <v>108.79</v>
      </c>
    </row>
    <row r="225" spans="1:11" ht="30">
      <c r="A225" s="32" t="str">
        <f>VLOOKUP(F225,'M.Cálc.Quant.'!B:T,4,FALSE)</f>
        <v>COMPOSIÇÃO</v>
      </c>
      <c r="C225" s="34" t="s">
        <v>14</v>
      </c>
      <c r="D225" s="319" t="str">
        <f>VLOOKUP(F225,'M.Cálc.Quant.'!B:T,2,FALSE)</f>
        <v>SINAPI</v>
      </c>
      <c r="E225" s="320">
        <f>VLOOKUP(F225,'M.Cálc.Quant.'!B:T,3,FALSE)</f>
        <v>94497</v>
      </c>
      <c r="F225" s="320" t="str">
        <f>'M.Cálc.Quant.'!G569</f>
        <v>2.10.3</v>
      </c>
      <c r="G225" s="515" t="str">
        <f>VLOOKUP(F225,'M.Cálc.Quant.'!G:T,2,FALSE)</f>
        <v>REGISTRO DE GAVETA BRUTO, LATÃO, ROSCÁVEL, 1 1/2" - FORNECIMENTO E INSTALAÇÃO. AF_08/2021</v>
      </c>
      <c r="H225" s="321" t="str">
        <f>VLOOKUP(F225,'M.Cálc.Quant.'!G:T,14,FALSE)</f>
        <v>UN</v>
      </c>
      <c r="I225" s="322">
        <f>VLOOKUP(F225,'M.Cálc.Quant.'!G:T,13,FALSE)</f>
        <v>1</v>
      </c>
      <c r="J225" s="322">
        <f>(1+$K$7)*IF(D225="GIDUR JP",VLOOKUP(E225,GIDUR!A:D,4,FALSE),IF(D225="DER PB",VLOOKUP(E225,DER!A:D,4,FALSE)/(1+DER!$E$2),IF(D225="COMPOSIÇÃO",VLOOKUP(E225,Composição!B:J,8,FALSE),IF(A225="COMPOSIÇÃO",VLOOKUP(E225,'Sinapi_Comp-06.2023'!G:K,5,FALSE),VLOOKUP(E225,'Sinapi_Insum-06.2023'!A:E,5,FALSE)))))</f>
        <v>138.44</v>
      </c>
      <c r="K225" s="323">
        <f t="shared" si="55"/>
        <v>138.44</v>
      </c>
    </row>
    <row r="226" spans="1:11" ht="45">
      <c r="A226" s="32" t="str">
        <f>VLOOKUP(F226,'M.Cálc.Quant.'!B:T,4,FALSE)</f>
        <v>COMPOSIÇÃO</v>
      </c>
      <c r="C226" s="34" t="s">
        <v>14</v>
      </c>
      <c r="D226" s="319" t="str">
        <f>VLOOKUP(F226,'M.Cálc.Quant.'!B:T,2,FALSE)</f>
        <v>SINAPI</v>
      </c>
      <c r="E226" s="320">
        <f>VLOOKUP(F226,'M.Cálc.Quant.'!B:T,3,FALSE)</f>
        <v>89356</v>
      </c>
      <c r="F226" s="320" t="str">
        <f>'M.Cálc.Quant.'!G571</f>
        <v>2.10.4</v>
      </c>
      <c r="G226" s="515" t="str">
        <f>VLOOKUP(F226,'M.Cálc.Quant.'!G:T,2,FALSE)</f>
        <v>TUBO, PVC, SOLDÁVEL, DE 25MM, INSTALADO EM RAMAL OU SUB-RAMAL DE ÁGUA - FORNECIMENTO E INSTALAÇÃO. AF_06/2022</v>
      </c>
      <c r="H226" s="321" t="str">
        <f>VLOOKUP(F226,'M.Cálc.Quant.'!G:T,14,FALSE)</f>
        <v>M</v>
      </c>
      <c r="I226" s="322">
        <f>VLOOKUP(F226,'M.Cálc.Quant.'!G:T,13,FALSE)</f>
        <v>59.63</v>
      </c>
      <c r="J226" s="322">
        <f>(1+$K$7)*IF(D226="GIDUR JP",VLOOKUP(E226,GIDUR!A:D,4,FALSE),IF(D226="DER PB",VLOOKUP(E226,DER!A:D,4,FALSE)/(1+DER!$E$2),IF(D226="COMPOSIÇÃO",VLOOKUP(E226,Composição!B:J,8,FALSE),IF(A226="COMPOSIÇÃO",VLOOKUP(E226,'Sinapi_Comp-06.2023'!G:K,5,FALSE),VLOOKUP(E226,'Sinapi_Insum-06.2023'!A:E,5,FALSE)))))</f>
        <v>25.06</v>
      </c>
      <c r="K226" s="323">
        <f t="shared" si="55"/>
        <v>1494.33</v>
      </c>
    </row>
    <row r="227" spans="1:11" ht="30">
      <c r="A227" s="32" t="str">
        <f>VLOOKUP(F227,'M.Cálc.Quant.'!B:T,4,FALSE)</f>
        <v>COMPOSIÇÃO</v>
      </c>
      <c r="C227" s="34" t="s">
        <v>14</v>
      </c>
      <c r="D227" s="319" t="str">
        <f>VLOOKUP(F227,'M.Cálc.Quant.'!B:T,2,FALSE)</f>
        <v>SINAPI</v>
      </c>
      <c r="E227" s="320">
        <f>VLOOKUP(F227,'M.Cálc.Quant.'!B:T,3,FALSE)</f>
        <v>102605</v>
      </c>
      <c r="F227" s="320" t="str">
        <f>'M.Cálc.Quant.'!G574</f>
        <v>2.10.5</v>
      </c>
      <c r="G227" s="515" t="str">
        <f>VLOOKUP(F227,'M.Cálc.Quant.'!G:T,2,FALSE)</f>
        <v>CAIXA D´ÁGUA EM POLIETILENO, 500 LITROS - FORNECIMENTO E INSTALAÇÃO. AF_06/2021</v>
      </c>
      <c r="H227" s="321" t="str">
        <f>VLOOKUP(F227,'M.Cálc.Quant.'!G:T,14,FALSE)</f>
        <v>UN</v>
      </c>
      <c r="I227" s="322">
        <f>VLOOKUP(F227,'M.Cálc.Quant.'!G:T,13,FALSE)</f>
        <v>2</v>
      </c>
      <c r="J227" s="322">
        <f>(1+$K$7)*IF(D227="GIDUR JP",VLOOKUP(E227,GIDUR!A:D,4,FALSE),IF(D227="DER PB",VLOOKUP(E227,DER!A:D,4,FALSE)/(1+DER!$E$2),IF(D227="COMPOSIÇÃO",VLOOKUP(E227,Composição!B:J,8,FALSE),IF(A227="COMPOSIÇÃO",VLOOKUP(E227,'Sinapi_Comp-06.2023'!G:K,5,FALSE),VLOOKUP(E227,'Sinapi_Insum-06.2023'!A:E,5,FALSE)))))</f>
        <v>361.3</v>
      </c>
      <c r="K227" s="323">
        <f t="shared" si="55"/>
        <v>722.6</v>
      </c>
    </row>
    <row r="228" spans="1:11" ht="16.5" customHeight="1">
      <c r="C228" s="34">
        <v>2</v>
      </c>
      <c r="D228" s="491"/>
      <c r="E228" s="493"/>
      <c r="F228" s="493" t="str">
        <f>'M.Cálc.Quant.'!G576</f>
        <v>2.11</v>
      </c>
      <c r="G228" s="514" t="str">
        <f>VLOOKUP(F228,'M.Cálc.Quant.'!G:T,2,FALSE)</f>
        <v>INSTALAÇÕES SANITÁRIAS</v>
      </c>
      <c r="H228" s="493"/>
      <c r="I228" s="492"/>
      <c r="J228" s="492"/>
      <c r="K228" s="494">
        <f>SUM(K229:K235)</f>
        <v>2596.9299999999998</v>
      </c>
    </row>
    <row r="229" spans="1:11" ht="45">
      <c r="A229" s="32" t="str">
        <f>VLOOKUP(F229,'M.Cálc.Quant.'!B:T,4,FALSE)</f>
        <v>COMPOSIÇÃO</v>
      </c>
      <c r="C229" s="34" t="s">
        <v>14</v>
      </c>
      <c r="D229" s="319" t="str">
        <f>VLOOKUP(F229,'M.Cálc.Quant.'!B:T,2,FALSE)</f>
        <v>SINAPI</v>
      </c>
      <c r="E229" s="320">
        <f>VLOOKUP(F229,'M.Cálc.Quant.'!B:T,3,FALSE)</f>
        <v>99250</v>
      </c>
      <c r="F229" s="320" t="str">
        <f>'M.Cálc.Quant.'!G577</f>
        <v>2.11.1</v>
      </c>
      <c r="G229" s="515" t="str">
        <f>VLOOKUP(F229,'M.Cálc.Quant.'!G:T,2,FALSE)</f>
        <v>CAIXA ENTERRADA HIDRÁULICA RETANGULAR EM ALVENARIA COM TIJOLOS CERÂMICOS MACIÇOS, DIMENSÕES INTERNAS: 0,3X0,3X0,3 M PARA REDE DE DRENAGEM. AF_12/2020</v>
      </c>
      <c r="H229" s="321" t="str">
        <f>VLOOKUP(F229,'M.Cálc.Quant.'!G:T,14,FALSE)</f>
        <v>UN</v>
      </c>
      <c r="I229" s="322">
        <f>VLOOKUP(F229,'M.Cálc.Quant.'!G:T,13,FALSE)</f>
        <v>1</v>
      </c>
      <c r="J229" s="322">
        <f>(1+$K$7)*IF(D229="GIDUR JP",VLOOKUP(E229,GIDUR!A:D,4,FALSE),IF(D229="DER PB",VLOOKUP(E229,DER!A:D,4,FALSE)/(1+DER!$E$2),IF(D229="COMPOSIÇÃO",VLOOKUP(E229,Composição!B:J,8,FALSE),IF(A229="COMPOSIÇÃO",VLOOKUP(E229,'Sinapi_Comp-06.2023'!G:K,5,FALSE),VLOOKUP(E229,'Sinapi_Insum-06.2023'!A:E,5,FALSE)))))</f>
        <v>198.97</v>
      </c>
      <c r="K229" s="323">
        <f t="shared" ref="K229:K232" si="56">IFERROR(ROUND(I229*J229,2),0)</f>
        <v>198.97</v>
      </c>
    </row>
    <row r="230" spans="1:11" ht="45">
      <c r="A230" s="32" t="str">
        <f>VLOOKUP(F230,'M.Cálc.Quant.'!B:T,4,FALSE)</f>
        <v>COMPOSIÇÃO</v>
      </c>
      <c r="C230" s="34" t="s">
        <v>14</v>
      </c>
      <c r="D230" s="319" t="str">
        <f>VLOOKUP(F230,'M.Cálc.Quant.'!B:T,2,FALSE)</f>
        <v>SINAPI</v>
      </c>
      <c r="E230" s="320">
        <f>VLOOKUP(F230,'M.Cálc.Quant.'!B:T,3,FALSE)</f>
        <v>89707</v>
      </c>
      <c r="F230" s="320" t="str">
        <f>'M.Cálc.Quant.'!G579</f>
        <v>2.11.2</v>
      </c>
      <c r="G230" s="515" t="str">
        <f>VLOOKUP(F230,'M.Cálc.Quant.'!G:T,2,FALSE)</f>
        <v>CAIXA SIFONADA, PVC, DN 100 X 100 X 50 MM, JUNTA ELÁSTICA, FORNECIDA E INSTALADA EM RAMAL DE DESCARGA OU EM RAMAL DE ESGOTO SANITÁRIO. AF_08/2022</v>
      </c>
      <c r="H230" s="321" t="str">
        <f>VLOOKUP(F230,'M.Cálc.Quant.'!G:T,14,FALSE)</f>
        <v>UN</v>
      </c>
      <c r="I230" s="322">
        <f>VLOOKUP(F230,'M.Cálc.Quant.'!G:T,13,FALSE)</f>
        <v>4</v>
      </c>
      <c r="J230" s="322">
        <f>(1+$K$7)*IF(D230="GIDUR JP",VLOOKUP(E230,GIDUR!A:D,4,FALSE),IF(D230="DER PB",VLOOKUP(E230,DER!A:D,4,FALSE)/(1+DER!$E$2),IF(D230="COMPOSIÇÃO",VLOOKUP(E230,Composição!B:J,8,FALSE),IF(A230="COMPOSIÇÃO",VLOOKUP(E230,'Sinapi_Comp-06.2023'!G:K,5,FALSE),VLOOKUP(E230,'Sinapi_Insum-06.2023'!A:E,5,FALSE)))))</f>
        <v>49.46</v>
      </c>
      <c r="K230" s="323">
        <f t="shared" si="56"/>
        <v>197.84</v>
      </c>
    </row>
    <row r="231" spans="1:11" ht="45">
      <c r="A231" s="32" t="str">
        <f>VLOOKUP(F231,'M.Cálc.Quant.'!B:T,4,FALSE)</f>
        <v>COMPOSIÇÃO</v>
      </c>
      <c r="C231" s="34" t="s">
        <v>14</v>
      </c>
      <c r="D231" s="319" t="str">
        <f>VLOOKUP(F231,'M.Cálc.Quant.'!B:T,2,FALSE)</f>
        <v>SINAPI</v>
      </c>
      <c r="E231" s="320">
        <f>VLOOKUP(F231,'M.Cálc.Quant.'!B:T,3,FALSE)</f>
        <v>89709</v>
      </c>
      <c r="F231" s="320" t="str">
        <f>'M.Cálc.Quant.'!G581</f>
        <v>2.11.3</v>
      </c>
      <c r="G231" s="515" t="str">
        <f>VLOOKUP(F231,'M.Cálc.Quant.'!G:T,2,FALSE)</f>
        <v>RALO SIFONADO, PVC, DN 100 X 40 MM, JUNTA SOLDÁVEL, FORNECIDO E INSTALADO EM RAMAL DE DESCARGA OU EM RAMAL DE ESGOTO SANITÁRIO. AF_08/2022</v>
      </c>
      <c r="H231" s="321" t="str">
        <f>VLOOKUP(F231,'M.Cálc.Quant.'!G:T,14,FALSE)</f>
        <v>UN</v>
      </c>
      <c r="I231" s="322">
        <f>VLOOKUP(F231,'M.Cálc.Quant.'!G:T,13,FALSE)</f>
        <v>2</v>
      </c>
      <c r="J231" s="322">
        <f>(1+$K$7)*IF(D231="GIDUR JP",VLOOKUP(E231,GIDUR!A:D,4,FALSE),IF(D231="DER PB",VLOOKUP(E231,DER!A:D,4,FALSE)/(1+DER!$E$2),IF(D231="COMPOSIÇÃO",VLOOKUP(E231,Composição!B:J,8,FALSE),IF(A231="COMPOSIÇÃO",VLOOKUP(E231,'Sinapi_Comp-06.2023'!G:K,5,FALSE),VLOOKUP(E231,'Sinapi_Insum-06.2023'!A:E,5,FALSE)))))</f>
        <v>21.43</v>
      </c>
      <c r="K231" s="323">
        <f t="shared" si="56"/>
        <v>42.86</v>
      </c>
    </row>
    <row r="232" spans="1:11" ht="45">
      <c r="A232" s="32" t="str">
        <f>VLOOKUP(F232,'M.Cálc.Quant.'!B:T,4,FALSE)</f>
        <v>COMPOSIÇÃO</v>
      </c>
      <c r="C232" s="34" t="s">
        <v>14</v>
      </c>
      <c r="D232" s="319" t="str">
        <f>VLOOKUP(F232,'M.Cálc.Quant.'!B:T,2,FALSE)</f>
        <v>SINAPI</v>
      </c>
      <c r="E232" s="320">
        <f>VLOOKUP(F232,'M.Cálc.Quant.'!B:T,3,FALSE)</f>
        <v>89711</v>
      </c>
      <c r="F232" s="320" t="str">
        <f>'M.Cálc.Quant.'!G583</f>
        <v>2.11.4</v>
      </c>
      <c r="G232" s="515" t="str">
        <f>VLOOKUP(F232,'M.Cálc.Quant.'!G:T,2,FALSE)</f>
        <v>TUBO PVC, SERIE NORMAL, ESGOTO PREDIAL, DN 40 MM, FORNECIDO E INSTALADO EM RAMAL DE DESCARGA OU RAMAL DE ESGOTO SANITÁRIO. AF_08/2022</v>
      </c>
      <c r="H232" s="321" t="str">
        <f>VLOOKUP(F232,'M.Cálc.Quant.'!G:T,14,FALSE)</f>
        <v>M</v>
      </c>
      <c r="I232" s="322">
        <f>VLOOKUP(F232,'M.Cálc.Quant.'!G:T,13,FALSE)</f>
        <v>7.75</v>
      </c>
      <c r="J232" s="322">
        <f>(1+$K$7)*IF(D232="GIDUR JP",VLOOKUP(E232,GIDUR!A:D,4,FALSE),IF(D232="DER PB",VLOOKUP(E232,DER!A:D,4,FALSE)/(1+DER!$E$2),IF(D232="COMPOSIÇÃO",VLOOKUP(E232,Composição!B:J,8,FALSE),IF(A232="COMPOSIÇÃO",VLOOKUP(E232,'Sinapi_Comp-06.2023'!G:K,5,FALSE),VLOOKUP(E232,'Sinapi_Insum-06.2023'!A:E,5,FALSE)))))</f>
        <v>22.75</v>
      </c>
      <c r="K232" s="323">
        <f t="shared" si="56"/>
        <v>176.31</v>
      </c>
    </row>
    <row r="233" spans="1:11" ht="45">
      <c r="A233" s="32" t="str">
        <f>VLOOKUP(F233,'M.Cálc.Quant.'!B:T,4,FALSE)</f>
        <v>COMPOSIÇÃO</v>
      </c>
      <c r="C233" s="34" t="s">
        <v>14</v>
      </c>
      <c r="D233" s="319" t="str">
        <f>VLOOKUP(F233,'M.Cálc.Quant.'!B:T,2,FALSE)</f>
        <v>SINAPI</v>
      </c>
      <c r="E233" s="320">
        <f>VLOOKUP(F233,'M.Cálc.Quant.'!B:T,3,FALSE)</f>
        <v>89712</v>
      </c>
      <c r="F233" s="320" t="str">
        <f>'M.Cálc.Quant.'!G585</f>
        <v>2.11.5</v>
      </c>
      <c r="G233" s="515" t="str">
        <f>VLOOKUP(F233,'M.Cálc.Quant.'!G:T,2,FALSE)</f>
        <v>TUBO PVC, SERIE NORMAL, ESGOTO PREDIAL, DN 50 MM, FORNECIDO E INSTALADO EM RAMAL DE DESCARGA OU RAMAL DE ESGOTO SANITÁRIO. AF_08/2022</v>
      </c>
      <c r="H233" s="321" t="str">
        <f>VLOOKUP(F233,'M.Cálc.Quant.'!G:T,14,FALSE)</f>
        <v>M</v>
      </c>
      <c r="I233" s="322">
        <f>VLOOKUP(F233,'M.Cálc.Quant.'!G:T,13,FALSE)</f>
        <v>33.659999999999997</v>
      </c>
      <c r="J233" s="322">
        <f>(1+$K$7)*IF(D233="GIDUR JP",VLOOKUP(E233,GIDUR!A:D,4,FALSE),IF(D233="DER PB",VLOOKUP(E233,DER!A:D,4,FALSE)/(1+DER!$E$2),IF(D233="COMPOSIÇÃO",VLOOKUP(E233,Composição!B:J,8,FALSE),IF(A233="COMPOSIÇÃO",VLOOKUP(E233,'Sinapi_Comp-06.2023'!G:K,5,FALSE),VLOOKUP(E233,'Sinapi_Insum-06.2023'!A:E,5,FALSE)))))</f>
        <v>29.04</v>
      </c>
      <c r="K233" s="323">
        <f t="shared" ref="K233:K237" si="57">IFERROR(ROUND(I233*J233,2),0)</f>
        <v>977.49</v>
      </c>
    </row>
    <row r="234" spans="1:11" ht="45">
      <c r="A234" s="32" t="str">
        <f>VLOOKUP(F234,'M.Cálc.Quant.'!B:T,4,FALSE)</f>
        <v>COMPOSIÇÃO</v>
      </c>
      <c r="C234" s="34" t="s">
        <v>14</v>
      </c>
      <c r="D234" s="319" t="str">
        <f>VLOOKUP(F234,'M.Cálc.Quant.'!B:T,2,FALSE)</f>
        <v>SINAPI</v>
      </c>
      <c r="E234" s="320">
        <f>VLOOKUP(F234,'M.Cálc.Quant.'!B:T,3,FALSE)</f>
        <v>89714</v>
      </c>
      <c r="F234" s="320" t="str">
        <f>'M.Cálc.Quant.'!G588</f>
        <v>2.11.6</v>
      </c>
      <c r="G234" s="515" t="str">
        <f>VLOOKUP(F234,'M.Cálc.Quant.'!G:T,2,FALSE)</f>
        <v>TUBO PVC, SERIE NORMAL, ESGOTO PREDIAL, DN 100 MM, FORNECIDO E INSTALADO EM RAMAL DE DESCARGA OU RAMAL DE ESGOTO SANITÁRIO. AF_08/2022</v>
      </c>
      <c r="H234" s="321" t="str">
        <f>VLOOKUP(F234,'M.Cálc.Quant.'!G:T,14,FALSE)</f>
        <v>M</v>
      </c>
      <c r="I234" s="322">
        <f>VLOOKUP(F234,'M.Cálc.Quant.'!G:T,13,FALSE)</f>
        <v>23.79</v>
      </c>
      <c r="J234" s="322">
        <f>(1+$K$7)*IF(D234="GIDUR JP",VLOOKUP(E234,GIDUR!A:D,4,FALSE),IF(D234="DER PB",VLOOKUP(E234,DER!A:D,4,FALSE)/(1+DER!$E$2),IF(D234="COMPOSIÇÃO",VLOOKUP(E234,Composição!B:J,8,FALSE),IF(A234="COMPOSIÇÃO",VLOOKUP(E234,'Sinapi_Comp-06.2023'!G:K,5,FALSE),VLOOKUP(E234,'Sinapi_Insum-06.2023'!A:E,5,FALSE)))))</f>
        <v>40.46</v>
      </c>
      <c r="K234" s="323">
        <f t="shared" si="57"/>
        <v>962.54</v>
      </c>
    </row>
    <row r="235" spans="1:11" ht="30">
      <c r="A235" s="32" t="str">
        <f>VLOOKUP(F235,'M.Cálc.Quant.'!B:T,4,FALSE)</f>
        <v>INSUMO</v>
      </c>
      <c r="C235" s="34" t="s">
        <v>14</v>
      </c>
      <c r="D235" s="319" t="str">
        <f>VLOOKUP(F235,'M.Cálc.Quant.'!B:T,2,FALSE)</f>
        <v>SINAPI</v>
      </c>
      <c r="E235" s="320">
        <f>VLOOKUP(F235,'M.Cálc.Quant.'!B:T,3,FALSE)</f>
        <v>39319</v>
      </c>
      <c r="F235" s="320" t="str">
        <f>'M.Cálc.Quant.'!G590</f>
        <v>2.11.7</v>
      </c>
      <c r="G235" s="515" t="str">
        <f>VLOOKUP(F235,'M.Cálc.Quant.'!G:T,2,FALSE)</f>
        <v>TERMINAL DE VENTILACAO, 50 MM, SERIE NORMAL, ESGOTO PREDIAL</v>
      </c>
      <c r="H235" s="321" t="str">
        <f>VLOOKUP(F235,'M.Cálc.Quant.'!G:T,14,FALSE)</f>
        <v>UN</v>
      </c>
      <c r="I235" s="322">
        <f>VLOOKUP(F235,'M.Cálc.Quant.'!G:T,13,FALSE)</f>
        <v>4</v>
      </c>
      <c r="J235" s="322">
        <f>(1+$K$7)*IF(D235="GIDUR JP",VLOOKUP(E235,GIDUR!A:D,4,FALSE),IF(D235="DER PB",VLOOKUP(E235,DER!A:D,4,FALSE)/(1+DER!$E$2),IF(D235="COMPOSIÇÃO",VLOOKUP(E235,Composição!B:J,8,FALSE),IF(A235="COMPOSIÇÃO",VLOOKUP(E235,'Sinapi_Comp-06.2023'!G:K,5,FALSE),VLOOKUP(E235,'Sinapi_Insum-06.2023'!A:E,5,FALSE)))))</f>
        <v>10.23</v>
      </c>
      <c r="K235" s="323">
        <f t="shared" si="57"/>
        <v>40.92</v>
      </c>
    </row>
    <row r="236" spans="1:11">
      <c r="D236" s="491"/>
      <c r="E236" s="493"/>
      <c r="F236" s="493" t="str">
        <f>'M.Cálc.Quant.'!G592</f>
        <v>2.12</v>
      </c>
      <c r="G236" s="514" t="str">
        <f>VLOOKUP(F236,'M.Cálc.Quant.'!G:T,2,FALSE)</f>
        <v>INSTALAÇÕES ELÉTRICAS</v>
      </c>
      <c r="H236" s="493"/>
      <c r="I236" s="492"/>
      <c r="J236" s="492"/>
      <c r="K236" s="494">
        <f>SUM(K237:K247)</f>
        <v>1890.11</v>
      </c>
    </row>
    <row r="237" spans="1:11" ht="90.75" customHeight="1">
      <c r="A237" s="32" t="str">
        <f>VLOOKUP(F237,'M.Cálc.Quant.'!B:T,4,FALSE)</f>
        <v>COMPOSIÇÃO</v>
      </c>
      <c r="C237" s="34" t="s">
        <v>14</v>
      </c>
      <c r="D237" s="319" t="str">
        <f>VLOOKUP(F237,'M.Cálc.Quant.'!B:T,2,FALSE)</f>
        <v>SINAPI PB</v>
      </c>
      <c r="E237" s="320">
        <f>VLOOKUP(F237,'M.Cálc.Quant.'!B:T,3,FALSE)</f>
        <v>91925</v>
      </c>
      <c r="F237" s="320" t="str">
        <f>'M.Cálc.Quant.'!G593</f>
        <v>2.12.1</v>
      </c>
      <c r="G237" s="515" t="str">
        <f>VLOOKUP(F237,'M.Cálc.Quant.'!G:T,2,FALSE)</f>
        <v>CABO DE COBRE FLEXÍVEL ISOLADO, 1,5 MM², ANTI-CHAMA 0,6/1,0 KV, PARA CIRCUITOS TERMINAIS - FORNECIMENTO E INSTALAÇÃO. AF_03/2023</v>
      </c>
      <c r="H237" s="321" t="str">
        <f>VLOOKUP(F237,'M.Cálc.Quant.'!G:T,14,FALSE)</f>
        <v>M</v>
      </c>
      <c r="I237" s="322">
        <f>VLOOKUP(F237,'M.Cálc.Quant.'!G:T,13,FALSE)</f>
        <v>53.7</v>
      </c>
      <c r="J237" s="322">
        <f>(1+$K$7)*IF(D237="GIDUR JP",VLOOKUP(E237,GIDUR!A:D,4,FALSE),IF(D237="DER PB",VLOOKUP(E237,DER!A:D,4,FALSE)/(1+DER!$E$2),IF(D237="COMPOSIÇÃO",VLOOKUP(E237,Composição!B:J,8,FALSE),IF(A237="COMPOSIÇÃO",VLOOKUP(E237,'Sinapi_Comp-06.2023'!G:K,5,FALSE),VLOOKUP(E237,'Sinapi_Insum-06.2023'!A:E,5,FALSE)))))</f>
        <v>4.78</v>
      </c>
      <c r="K237" s="323">
        <f t="shared" si="57"/>
        <v>256.69</v>
      </c>
    </row>
    <row r="238" spans="1:11" ht="90.75" customHeight="1">
      <c r="A238" s="32" t="str">
        <f>VLOOKUP(F238,'M.Cálc.Quant.'!B:T,4,FALSE)</f>
        <v>COMPOSIÇÃO</v>
      </c>
      <c r="C238" s="34" t="s">
        <v>14</v>
      </c>
      <c r="D238" s="319" t="str">
        <f>VLOOKUP(F238,'M.Cálc.Quant.'!B:T,2,FALSE)</f>
        <v>SINAPI PB</v>
      </c>
      <c r="E238" s="320">
        <f>VLOOKUP(F238,'M.Cálc.Quant.'!B:T,3,FALSE)</f>
        <v>91927</v>
      </c>
      <c r="F238" s="320" t="str">
        <f>'M.Cálc.Quant.'!G595</f>
        <v>2.12.2</v>
      </c>
      <c r="G238" s="515" t="str">
        <f>VLOOKUP(F238,'M.Cálc.Quant.'!G:T,2,FALSE)</f>
        <v>CABO DE COBRE FLEXÍVEL ISOLADO, 2,5 MM², ANTI-CHAMA 0,6/1,0 KV, PARA CIRCUITOS TERMINAIS - FORNECIMENTO E INSTALAÇÃO. AF_03/2023</v>
      </c>
      <c r="H238" s="321" t="str">
        <f>VLOOKUP(F238,'M.Cálc.Quant.'!G:T,14,FALSE)</f>
        <v>M</v>
      </c>
      <c r="I238" s="322">
        <f>VLOOKUP(F238,'M.Cálc.Quant.'!G:T,13,FALSE)</f>
        <v>20.8</v>
      </c>
      <c r="J238" s="322">
        <f>(1+$K$7)*IF(D238="GIDUR JP",VLOOKUP(E238,GIDUR!A:D,4,FALSE),IF(D238="DER PB",VLOOKUP(E238,DER!A:D,4,FALSE)/(1+DER!$E$2),IF(D238="COMPOSIÇÃO",VLOOKUP(E238,Composição!B:J,8,FALSE),IF(A238="COMPOSIÇÃO",VLOOKUP(E238,'Sinapi_Comp-06.2023'!G:K,5,FALSE),VLOOKUP(E238,'Sinapi_Insum-06.2023'!A:E,5,FALSE)))))</f>
        <v>6.49</v>
      </c>
      <c r="K238" s="323">
        <f t="shared" ref="K238:K241" si="58">IFERROR(ROUND(I238*J238,2),0)</f>
        <v>134.99</v>
      </c>
    </row>
    <row r="239" spans="1:11" ht="90.75" customHeight="1">
      <c r="A239" s="32" t="str">
        <f>VLOOKUP(F239,'M.Cálc.Quant.'!B:T,4,FALSE)</f>
        <v>INSUMO</v>
      </c>
      <c r="C239" s="34" t="s">
        <v>14</v>
      </c>
      <c r="D239" s="319" t="str">
        <f>VLOOKUP(F239,'M.Cálc.Quant.'!B:T,2,FALSE)</f>
        <v>SINAPI PB</v>
      </c>
      <c r="E239" s="320">
        <f>VLOOKUP(F239,'M.Cálc.Quant.'!B:T,3,FALSE)</f>
        <v>39811</v>
      </c>
      <c r="F239" s="320" t="str">
        <f>'M.Cálc.Quant.'!G597</f>
        <v>2.12.3</v>
      </c>
      <c r="G239" s="515" t="str">
        <f>VLOOKUP(F239,'M.Cálc.Quant.'!G:T,2,FALSE)</f>
        <v>CAIXA DE PASSAGEM ELETRICA DE PAREDE, DE EMBUTIR, EM PVC, COM TAMPA APARAFUSADA, DIMENSOES 150 X 150 X *75* MM</v>
      </c>
      <c r="H239" s="321" t="str">
        <f>VLOOKUP(F239,'M.Cálc.Quant.'!G:T,14,FALSE)</f>
        <v>UN</v>
      </c>
      <c r="I239" s="322">
        <f>VLOOKUP(F239,'M.Cálc.Quant.'!G:T,13,FALSE)</f>
        <v>1</v>
      </c>
      <c r="J239" s="322">
        <f>(1+$K$7)*IF(D239="GIDUR JP",VLOOKUP(E239,GIDUR!A:D,4,FALSE),IF(D239="DER PB",VLOOKUP(E239,DER!A:D,4,FALSE)/(1+DER!$E$2),IF(D239="COMPOSIÇÃO",VLOOKUP(E239,Composição!B:J,8,FALSE),IF(A239="COMPOSIÇÃO",VLOOKUP(E239,'Sinapi_Comp-06.2023'!G:K,5,FALSE),VLOOKUP(E239,'Sinapi_Insum-06.2023'!A:E,5,FALSE)))))</f>
        <v>75.709999999999994</v>
      </c>
      <c r="K239" s="323">
        <f t="shared" si="58"/>
        <v>75.709999999999994</v>
      </c>
    </row>
    <row r="240" spans="1:11" ht="90.75" customHeight="1">
      <c r="A240" s="32" t="str">
        <f>VLOOKUP(F240,'M.Cálc.Quant.'!B:T,4,FALSE)</f>
        <v>COMPOSIÇÃO</v>
      </c>
      <c r="C240" s="34" t="s">
        <v>14</v>
      </c>
      <c r="D240" s="319" t="str">
        <f>VLOOKUP(F240,'M.Cálc.Quant.'!B:T,2,FALSE)</f>
        <v>SINAPI PB</v>
      </c>
      <c r="E240" s="320">
        <f>VLOOKUP(F240,'M.Cálc.Quant.'!B:T,3,FALSE)</f>
        <v>91953</v>
      </c>
      <c r="F240" s="320" t="str">
        <f>'M.Cálc.Quant.'!G599</f>
        <v>2.12.4</v>
      </c>
      <c r="G240" s="515" t="str">
        <f>VLOOKUP(F240,'M.Cálc.Quant.'!G:T,2,FALSE)</f>
        <v>INTERRUPTOR SIMPLES (1 MÓDULO), 10A/250V, INCLUINDO SUPORTE E PLACA - FORNECIMENTO E INSTALAÇÃO. AF_03/2023</v>
      </c>
      <c r="H240" s="321" t="str">
        <f>VLOOKUP(F240,'M.Cálc.Quant.'!G:T,14,FALSE)</f>
        <v>UN</v>
      </c>
      <c r="I240" s="322">
        <f>VLOOKUP(F240,'M.Cálc.Quant.'!G:T,13,FALSE)</f>
        <v>3</v>
      </c>
      <c r="J240" s="322">
        <f>(1+$K$7)*IF(D240="GIDUR JP",VLOOKUP(E240,GIDUR!A:D,4,FALSE),IF(D240="DER PB",VLOOKUP(E240,DER!A:D,4,FALSE)/(1+DER!$E$2),IF(D240="COMPOSIÇÃO",VLOOKUP(E240,Composição!B:J,8,FALSE),IF(A240="COMPOSIÇÃO",VLOOKUP(E240,'Sinapi_Comp-06.2023'!G:K,5,FALSE),VLOOKUP(E240,'Sinapi_Insum-06.2023'!A:E,5,FALSE)))))</f>
        <v>32.130000000000003</v>
      </c>
      <c r="K240" s="323">
        <f t="shared" si="58"/>
        <v>96.39</v>
      </c>
    </row>
    <row r="241" spans="1:11" ht="90.75" customHeight="1">
      <c r="A241" s="32" t="str">
        <f>VLOOKUP(F241,'M.Cálc.Quant.'!B:T,4,FALSE)</f>
        <v>COMPOSIÇÃO</v>
      </c>
      <c r="C241" s="34" t="s">
        <v>14</v>
      </c>
      <c r="D241" s="319" t="str">
        <f>VLOOKUP(F241,'M.Cálc.Quant.'!B:T,2,FALSE)</f>
        <v>SINAPI PB</v>
      </c>
      <c r="E241" s="320">
        <f>VLOOKUP(F241,'M.Cálc.Quant.'!B:T,3,FALSE)</f>
        <v>97597</v>
      </c>
      <c r="F241" s="320" t="str">
        <f>'M.Cálc.Quant.'!G601</f>
        <v>2.12.5</v>
      </c>
      <c r="G241" s="515" t="str">
        <f>VLOOKUP(F241,'M.Cálc.Quant.'!G:T,2,FALSE)</f>
        <v>SENSOR DE PRESENÇA COM FOTOCÉLULA, FIXAÇÃO EM TETO - FORNECIMENTO E INSTALAÇÃO. AF_09/2024</v>
      </c>
      <c r="H241" s="321" t="str">
        <f>VLOOKUP(F241,'M.Cálc.Quant.'!G:T,14,FALSE)</f>
        <v>UN</v>
      </c>
      <c r="I241" s="322">
        <f>VLOOKUP(F241,'M.Cálc.Quant.'!G:T,13,FALSE)</f>
        <v>2</v>
      </c>
      <c r="J241" s="322">
        <f>(1+$K$7)*IF(D241="GIDUR JP",VLOOKUP(E241,GIDUR!A:D,4,FALSE),IF(D241="DER PB",VLOOKUP(E241,DER!A:D,4,FALSE)/(1+DER!$E$2),IF(D241="COMPOSIÇÃO",VLOOKUP(E241,Composição!B:J,8,FALSE),IF(A241="COMPOSIÇÃO",VLOOKUP(E241,'Sinapi_Comp-06.2023'!G:K,5,FALSE),VLOOKUP(E241,'Sinapi_Insum-06.2023'!A:E,5,FALSE)))))</f>
        <v>85.34</v>
      </c>
      <c r="K241" s="323">
        <f t="shared" si="58"/>
        <v>170.68</v>
      </c>
    </row>
    <row r="242" spans="1:11" ht="90.75" customHeight="1">
      <c r="A242" s="32" t="str">
        <f>VLOOKUP(F242,'M.Cálc.Quant.'!B:T,4,FALSE)</f>
        <v>COMPOSIÇÃO</v>
      </c>
      <c r="C242" s="34" t="s">
        <v>14</v>
      </c>
      <c r="D242" s="319" t="str">
        <f>VLOOKUP(F242,'M.Cálc.Quant.'!B:T,2,FALSE)</f>
        <v>SINAPI PB</v>
      </c>
      <c r="E242" s="320">
        <f>VLOOKUP(F242,'M.Cálc.Quant.'!B:T,3,FALSE)</f>
        <v>93653</v>
      </c>
      <c r="F242" s="320" t="str">
        <f>'M.Cálc.Quant.'!G603</f>
        <v>2.12.6</v>
      </c>
      <c r="G242" s="515" t="str">
        <f>VLOOKUP(F242,'M.Cálc.Quant.'!G:T,2,FALSE)</f>
        <v>DISJUNTOR MONOPOLAR TIPO DIN, CORRENTE NOMINAL DE 10A - FORNECIMENTO E INSTALAÇÃO. AF_10/2020</v>
      </c>
      <c r="H242" s="321" t="str">
        <f>VLOOKUP(F242,'M.Cálc.Quant.'!G:T,14,FALSE)</f>
        <v>UN</v>
      </c>
      <c r="I242" s="322">
        <f>VLOOKUP(F242,'M.Cálc.Quant.'!G:T,13,FALSE)</f>
        <v>1</v>
      </c>
      <c r="J242" s="322">
        <f>(1+$K$7)*IF(D242="GIDUR JP",VLOOKUP(E242,GIDUR!A:D,4,FALSE),IF(D242="DER PB",VLOOKUP(E242,DER!A:D,4,FALSE)/(1+DER!$E$2),IF(D242="COMPOSIÇÃO",VLOOKUP(E242,Composição!B:J,8,FALSE),IF(A242="COMPOSIÇÃO",VLOOKUP(E242,'Sinapi_Comp-06.2023'!G:K,5,FALSE),VLOOKUP(E242,'Sinapi_Insum-06.2023'!A:E,5,FALSE)))))</f>
        <v>12.37</v>
      </c>
      <c r="K242" s="323">
        <f t="shared" ref="K242:K245" si="59">IFERROR(ROUND(I242*J242,2),0)</f>
        <v>12.37</v>
      </c>
    </row>
    <row r="243" spans="1:11" ht="90.75" customHeight="1">
      <c r="A243" s="32" t="str">
        <f>VLOOKUP(F243,'M.Cálc.Quant.'!B:T,4,FALSE)</f>
        <v>COMPOSIÇÃO</v>
      </c>
      <c r="C243" s="34" t="s">
        <v>14</v>
      </c>
      <c r="D243" s="319" t="str">
        <f>VLOOKUP(F243,'M.Cálc.Quant.'!B:T,2,FALSE)</f>
        <v>SINAPI PB</v>
      </c>
      <c r="E243" s="320">
        <f>VLOOKUP(F243,'M.Cálc.Quant.'!B:T,3,FALSE)</f>
        <v>91845</v>
      </c>
      <c r="F243" s="320" t="str">
        <f>'M.Cálc.Quant.'!G605</f>
        <v>2.12.7</v>
      </c>
      <c r="G243" s="515" t="str">
        <f>VLOOKUP(F243,'M.Cálc.Quant.'!G:T,2,FALSE)</f>
        <v>ELETRODUTO FLEXÍVEL CORRUGADO REFORÇADO, PVC, DN 25 MM (3/4"), PARA CIRCUITOS TERMINAIS, INSTALADO EM LAJE - FORNECIMENTO E INSTALAÇÃO. AF_03/2023</v>
      </c>
      <c r="H243" s="321" t="str">
        <f>VLOOKUP(F243,'M.Cálc.Quant.'!G:T,14,FALSE)</f>
        <v>M</v>
      </c>
      <c r="I243" s="322">
        <f>VLOOKUP(F243,'M.Cálc.Quant.'!G:T,13,FALSE)</f>
        <v>26.5</v>
      </c>
      <c r="J243" s="322">
        <f>(1+$K$7)*IF(D243="GIDUR JP",VLOOKUP(E243,GIDUR!A:D,4,FALSE),IF(D243="DER PB",VLOOKUP(E243,DER!A:D,4,FALSE)/(1+DER!$E$2),IF(D243="COMPOSIÇÃO",VLOOKUP(E243,Composição!B:J,8,FALSE),IF(A243="COMPOSIÇÃO",VLOOKUP(E243,'Sinapi_Comp-06.2023'!G:K,5,FALSE),VLOOKUP(E243,'Sinapi_Insum-06.2023'!A:E,5,FALSE)))))</f>
        <v>9.34</v>
      </c>
      <c r="K243" s="323">
        <f t="shared" si="59"/>
        <v>247.51</v>
      </c>
    </row>
    <row r="244" spans="1:11" ht="90.75" customHeight="1">
      <c r="A244" s="32" t="str">
        <f>VLOOKUP(F244,'M.Cálc.Quant.'!B:T,4,FALSE)</f>
        <v>COMPOSIÇÃO</v>
      </c>
      <c r="C244" s="34" t="s">
        <v>14</v>
      </c>
      <c r="D244" s="319" t="str">
        <f>VLOOKUP(F244,'M.Cálc.Quant.'!B:T,2,FALSE)</f>
        <v>SINAPI PB</v>
      </c>
      <c r="E244" s="320">
        <f>VLOOKUP(F244,'M.Cálc.Quant.'!B:T,3,FALSE)</f>
        <v>91864</v>
      </c>
      <c r="F244" s="320" t="str">
        <f>'M.Cálc.Quant.'!G607</f>
        <v>2.12.8</v>
      </c>
      <c r="G244" s="515" t="str">
        <f>VLOOKUP(F244,'M.Cálc.Quant.'!G:T,2,FALSE)</f>
        <v>ELETRODUTO RÍGIDO ROSCÁVEL, PVC, DN 32 MM (1"), PARA CIRCUITOS TERMINAIS, INSTALADO EM FORRO - FORNECIMENTO E INSTALAÇÃO. AF_03/2023</v>
      </c>
      <c r="H244" s="321" t="str">
        <f>VLOOKUP(F244,'M.Cálc.Quant.'!G:T,14,FALSE)</f>
        <v>M</v>
      </c>
      <c r="I244" s="322">
        <f>VLOOKUP(F244,'M.Cálc.Quant.'!G:T,13,FALSE)</f>
        <v>10.4</v>
      </c>
      <c r="J244" s="322">
        <f>(1+$K$7)*IF(D244="GIDUR JP",VLOOKUP(E244,GIDUR!A:D,4,FALSE),IF(D244="DER PB",VLOOKUP(E244,DER!A:D,4,FALSE)/(1+DER!$E$2),IF(D244="COMPOSIÇÃO",VLOOKUP(E244,Composição!B:J,8,FALSE),IF(A244="COMPOSIÇÃO",VLOOKUP(E244,'Sinapi_Comp-06.2023'!G:K,5,FALSE),VLOOKUP(E244,'Sinapi_Insum-06.2023'!A:E,5,FALSE)))))</f>
        <v>17.36</v>
      </c>
      <c r="K244" s="323">
        <f t="shared" si="59"/>
        <v>180.54</v>
      </c>
    </row>
    <row r="245" spans="1:11" ht="90.75" customHeight="1">
      <c r="A245" s="32" t="str">
        <f>VLOOKUP(F245,'M.Cálc.Quant.'!B:T,4,FALSE)</f>
        <v>COMPOSIÇÃO</v>
      </c>
      <c r="C245" s="34" t="s">
        <v>14</v>
      </c>
      <c r="D245" s="319" t="str">
        <f>VLOOKUP(F245,'M.Cálc.Quant.'!B:T,2,FALSE)</f>
        <v>SINAPI PB</v>
      </c>
      <c r="E245" s="320">
        <f>VLOOKUP(F245,'M.Cálc.Quant.'!B:T,3,FALSE)</f>
        <v>100902</v>
      </c>
      <c r="F245" s="320" t="str">
        <f>'M.Cálc.Quant.'!G609</f>
        <v>2.12.9</v>
      </c>
      <c r="G245" s="515" t="str">
        <f>VLOOKUP(F245,'M.Cálc.Quant.'!G:T,2,FALSE)</f>
        <v>LÂMPADA TUBULAR LED DE 9/10 W, COM SOQUETE, BASE G13 - FORNECIMENTO E INSTALAÇÃO. AF_09/2024_PS</v>
      </c>
      <c r="H245" s="321" t="str">
        <f>VLOOKUP(F245,'M.Cálc.Quant.'!G:T,14,FALSE)</f>
        <v>UN</v>
      </c>
      <c r="I245" s="322">
        <f>VLOOKUP(F245,'M.Cálc.Quant.'!G:T,13,FALSE)</f>
        <v>3</v>
      </c>
      <c r="J245" s="322">
        <f>(1+$K$7)*IF(D245="GIDUR JP",VLOOKUP(E245,GIDUR!A:D,4,FALSE),IF(D245="DER PB",VLOOKUP(E245,DER!A:D,4,FALSE)/(1+DER!$E$2),IF(D245="COMPOSIÇÃO",VLOOKUP(E245,Composição!B:J,8,FALSE),IF(A245="COMPOSIÇÃO",VLOOKUP(E245,'Sinapi_Comp-06.2023'!G:K,5,FALSE),VLOOKUP(E245,'Sinapi_Insum-06.2023'!A:E,5,FALSE)))))</f>
        <v>28.64</v>
      </c>
      <c r="K245" s="323">
        <f t="shared" si="59"/>
        <v>85.92</v>
      </c>
    </row>
    <row r="246" spans="1:11" ht="90.75" customHeight="1">
      <c r="A246" s="32" t="str">
        <f>VLOOKUP(F246,'M.Cálc.Quant.'!B:T,4,FALSE)</f>
        <v>COMPOSIÇÃO</v>
      </c>
      <c r="C246" s="34" t="s">
        <v>14</v>
      </c>
      <c r="D246" s="319" t="str">
        <f>VLOOKUP(F246,'M.Cálc.Quant.'!B:T,2,FALSE)</f>
        <v>SINAPI PB</v>
      </c>
      <c r="E246" s="320">
        <f>VLOOKUP(F246,'M.Cálc.Quant.'!B:T,3,FALSE)</f>
        <v>100903</v>
      </c>
      <c r="F246" s="320" t="str">
        <f>'M.Cálc.Quant.'!G611</f>
        <v>2.12.10</v>
      </c>
      <c r="G246" s="515" t="str">
        <f>VLOOKUP(F246,'M.Cálc.Quant.'!G:T,2,FALSE)</f>
        <v>LÂMPADA TUBULAR LED DE 18/20 W, COM SOQUETE, BASE G13 - FORNECIMENTO E INSTALAÇÃO. AF_09/2024_PS</v>
      </c>
      <c r="H246" s="321" t="str">
        <f>VLOOKUP(F246,'M.Cálc.Quant.'!G:T,14,FALSE)</f>
        <v>UN</v>
      </c>
      <c r="I246" s="322">
        <f>VLOOKUP(F246,'M.Cálc.Quant.'!G:T,13,FALSE)</f>
        <v>2</v>
      </c>
      <c r="J246" s="322">
        <f>(1+$K$7)*IF(D246="GIDUR JP",VLOOKUP(E246,GIDUR!A:D,4,FALSE),IF(D246="DER PB",VLOOKUP(E246,DER!A:D,4,FALSE)/(1+DER!$E$2),IF(D246="COMPOSIÇÃO",VLOOKUP(E246,Composição!B:J,8,FALSE),IF(A246="COMPOSIÇÃO",VLOOKUP(E246,'Sinapi_Comp-06.2023'!G:K,5,FALSE),VLOOKUP(E246,'Sinapi_Insum-06.2023'!A:E,5,FALSE)))))</f>
        <v>32.11</v>
      </c>
      <c r="K246" s="323">
        <f t="shared" ref="K246:K247" si="60">IFERROR(ROUND(I246*J246,2),0)</f>
        <v>64.22</v>
      </c>
    </row>
    <row r="247" spans="1:11" ht="90.75" customHeight="1">
      <c r="A247" s="32" t="str">
        <f>VLOOKUP(F247,'M.Cálc.Quant.'!B:T,4,FALSE)</f>
        <v>COMPOSIÇÃO</v>
      </c>
      <c r="C247" s="34" t="s">
        <v>14</v>
      </c>
      <c r="D247" s="319" t="str">
        <f>VLOOKUP(F247,'M.Cálc.Quant.'!B:T,2,FALSE)</f>
        <v>SINAPI PB</v>
      </c>
      <c r="E247" s="320">
        <f>VLOOKUP(F247,'M.Cálc.Quant.'!B:T,3,FALSE)</f>
        <v>101878</v>
      </c>
      <c r="F247" s="320" t="str">
        <f>'M.Cálc.Quant.'!G613</f>
        <v>2.12.11</v>
      </c>
      <c r="G247" s="515" t="str">
        <f>VLOOKUP(F247,'M.Cálc.Quant.'!G:T,2,FALSE)</f>
        <v>QUADRO DE DISTRIBUIÇÃO DE ENERGIA EM CHAPA DE AÇO GALVANIZADO, DE SOBREPOR, COM BARRAMENTO TRIFÁSICO, PARA 18 DISJUNTORES DIN 100A - FORNECIMENTO E INSTALAÇÃO. AF_10/2020</v>
      </c>
      <c r="H247" s="321" t="str">
        <f>VLOOKUP(F247,'M.Cálc.Quant.'!G:T,14,FALSE)</f>
        <v>UN</v>
      </c>
      <c r="I247" s="322">
        <f>VLOOKUP(F247,'M.Cálc.Quant.'!G:T,13,FALSE)</f>
        <v>1</v>
      </c>
      <c r="J247" s="322">
        <f>(1+$K$7)*IF(D247="GIDUR JP",VLOOKUP(E247,GIDUR!A:D,4,FALSE),IF(D247="DER PB",VLOOKUP(E247,DER!A:D,4,FALSE)/(1+DER!$E$2),IF(D247="COMPOSIÇÃO",VLOOKUP(E247,Composição!B:J,8,FALSE),IF(A247="COMPOSIÇÃO",VLOOKUP(E247,'Sinapi_Comp-06.2023'!G:K,5,FALSE),VLOOKUP(E247,'Sinapi_Insum-06.2023'!A:E,5,FALSE)))))</f>
        <v>565.09</v>
      </c>
      <c r="K247" s="323">
        <f t="shared" si="60"/>
        <v>565.09</v>
      </c>
    </row>
    <row r="248" spans="1:11">
      <c r="D248" s="594"/>
      <c r="E248" s="64"/>
      <c r="F248" s="595"/>
      <c r="G248" s="596"/>
      <c r="H248" s="597"/>
      <c r="I248" s="598"/>
      <c r="J248" s="599"/>
      <c r="K248" s="598"/>
    </row>
    <row r="249" spans="1:11">
      <c r="I249" s="63">
        <f>SUM(I16:I247)</f>
        <v>20144.599999999999</v>
      </c>
    </row>
  </sheetData>
  <autoFilter ref="C12:O247" xr:uid="{00000000-0009-0000-0000-000008000000}"/>
  <mergeCells count="18">
    <mergeCell ref="T25:W25"/>
    <mergeCell ref="X25:Y25"/>
    <mergeCell ref="Z25:AA25"/>
    <mergeCell ref="C11:C12"/>
    <mergeCell ref="D9:K9"/>
    <mergeCell ref="D11:D12"/>
    <mergeCell ref="E11:E12"/>
    <mergeCell ref="F11:F12"/>
    <mergeCell ref="G11:G12"/>
    <mergeCell ref="J11:K11"/>
    <mergeCell ref="H11:H12"/>
    <mergeCell ref="I11:I12"/>
    <mergeCell ref="D7:E7"/>
    <mergeCell ref="D2:E2"/>
    <mergeCell ref="D3:E3"/>
    <mergeCell ref="D4:E4"/>
    <mergeCell ref="D5:E5"/>
    <mergeCell ref="D6:E6"/>
  </mergeCells>
  <phoneticPr fontId="101" type="noConversion"/>
  <printOptions horizontalCentered="1"/>
  <pageMargins left="0.39370078740157483" right="0.39370078740157483" top="0.78740157480314965" bottom="0.78740157480314965" header="0.31496062992125984" footer="0.31496062992125984"/>
  <pageSetup paperSize="9" scale="65" orientation="portrait" r:id="rId1"/>
  <headerFooter>
    <oddFooter xml:space="preserve">&amp;L*Aplicação do BDI nos preços do DER desonerados&amp;R&amp;"-,Negrito"___________________________________________________________________________
PROJETO: Lincoln Cartaxo de Lira Júnior – Eng° Civil CREA 160 814 689 - 8 – Tel. (83) 9 9924 4447               </oddFooter>
  </headerFooter>
  <rowBreaks count="3" manualBreakCount="3">
    <brk id="42" min="3" max="10" man="1"/>
    <brk id="53" min="3" max="10" man="1"/>
    <brk id="71" min="3" max="10" man="1"/>
  </rowBreaks>
  <colBreaks count="1" manualBreakCount="1">
    <brk id="3"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8"/>
  <dimension ref="A1:O45"/>
  <sheetViews>
    <sheetView tabSelected="1" view="pageBreakPreview" zoomScaleNormal="100" zoomScaleSheetLayoutView="100" workbookViewId="0">
      <selection sqref="A1:XFD1048576"/>
    </sheetView>
  </sheetViews>
  <sheetFormatPr defaultColWidth="9.140625" defaultRowHeight="15"/>
  <cols>
    <col min="1" max="1" width="10.140625" bestFit="1" customWidth="1"/>
    <col min="2" max="2" width="10.140625" customWidth="1"/>
    <col min="3" max="3" width="19.7109375" style="1" bestFit="1" customWidth="1"/>
    <col min="4" max="4" width="54.7109375" customWidth="1"/>
    <col min="5" max="5" width="12.140625" style="2" customWidth="1"/>
    <col min="6" max="6" width="11.28515625" style="136" bestFit="1" customWidth="1"/>
    <col min="7" max="7" width="17.42578125" style="21" bestFit="1" customWidth="1"/>
    <col min="8" max="8" width="15" customWidth="1"/>
    <col min="9" max="9" width="20" style="21" customWidth="1"/>
    <col min="10" max="10" width="13.5703125" bestFit="1" customWidth="1"/>
    <col min="11" max="11" width="3.85546875" style="21" customWidth="1"/>
    <col min="12" max="12" width="16" style="122" bestFit="1" customWidth="1"/>
    <col min="13" max="13" width="16.7109375" bestFit="1" customWidth="1"/>
    <col min="14" max="14" width="24.140625" style="122" customWidth="1"/>
    <col min="15" max="15" width="9.28515625" style="122" bestFit="1" customWidth="1"/>
    <col min="17" max="17" width="10.28515625" bestFit="1" customWidth="1"/>
  </cols>
  <sheetData>
    <row r="1" spans="1:15" ht="15.75" thickBot="1">
      <c r="C1" s="22"/>
      <c r="D1" s="22"/>
      <c r="E1" s="22"/>
    </row>
    <row r="2" spans="1:15" ht="18.75">
      <c r="C2" s="151" t="s">
        <v>43</v>
      </c>
      <c r="D2" s="86" t="str">
        <f>Composição!D2</f>
        <v>Esporte, Cidadania e Desenvolvimento</v>
      </c>
      <c r="E2" s="342"/>
      <c r="H2" s="781" t="s">
        <v>1768</v>
      </c>
    </row>
    <row r="3" spans="1:15">
      <c r="C3" s="78" t="s">
        <v>1672</v>
      </c>
      <c r="D3" s="30" t="str">
        <f>Composição!D3</f>
        <v>Prefeitura Municipal de Coremas - PB</v>
      </c>
      <c r="E3" s="343"/>
      <c r="H3" s="782"/>
      <c r="L3" s="150">
        <f>I7+L7</f>
        <v>1385244.23</v>
      </c>
    </row>
    <row r="4" spans="1:15">
      <c r="C4" s="78" t="s">
        <v>45</v>
      </c>
      <c r="D4" s="30" t="str">
        <f>Composição!D4</f>
        <v>Município de Coremas- PB</v>
      </c>
      <c r="E4" s="344" t="s">
        <v>81</v>
      </c>
      <c r="H4" s="783"/>
    </row>
    <row r="5" spans="1:15" ht="15.75" thickBot="1">
      <c r="C5" s="79" t="s">
        <v>2</v>
      </c>
      <c r="D5" s="31" t="str">
        <f>Composição!D5</f>
        <v>RECURSOS GOVERNO DO ESTADO</v>
      </c>
      <c r="E5" s="345">
        <f>'Plan.Orçam.'!$K$6/100</f>
        <v>0.8569</v>
      </c>
      <c r="H5" s="131" t="s">
        <v>129</v>
      </c>
    </row>
    <row r="6" spans="1:15" ht="32.25" customHeight="1" thickBot="1">
      <c r="C6" s="79" t="s">
        <v>44</v>
      </c>
      <c r="D6" s="568" t="str">
        <f>Composição!D6</f>
        <v>CONSTRUÇÃO DE QUADRA POLIESPORTIVA COM VESTIÁRIOS E BANHEIROS, NO MUNICÍPIO DE COREMAS/PB</v>
      </c>
      <c r="E6" s="344" t="s">
        <v>80</v>
      </c>
      <c r="F6" s="137" t="s">
        <v>25</v>
      </c>
      <c r="G6" s="128" t="s">
        <v>1770</v>
      </c>
      <c r="H6" s="137" t="s">
        <v>1765</v>
      </c>
      <c r="I6" s="128" t="s">
        <v>1766</v>
      </c>
      <c r="J6" s="128" t="s">
        <v>1767</v>
      </c>
      <c r="L6" s="139" t="s">
        <v>1773</v>
      </c>
      <c r="M6" s="140" t="s">
        <v>1771</v>
      </c>
      <c r="N6" s="139" t="s">
        <v>1774</v>
      </c>
    </row>
    <row r="7" spans="1:15">
      <c r="C7" s="159" t="s">
        <v>46</v>
      </c>
      <c r="D7" s="31" t="str">
        <f>BDI!$C$8</f>
        <v>SINAPI PB - 06/2025</v>
      </c>
      <c r="E7" s="346">
        <f>BDI!$C$31</f>
        <v>0.25219999999999998</v>
      </c>
      <c r="F7" s="298">
        <v>1</v>
      </c>
      <c r="G7" s="129" t="str">
        <f>D5</f>
        <v>RECURSOS GOVERNO DO ESTADO</v>
      </c>
      <c r="H7" s="109">
        <f>250000</f>
        <v>250000</v>
      </c>
      <c r="I7" s="123">
        <f>SUMIF($B$13:$B$30,F7,$E$13:$E$30)</f>
        <v>1380244.23</v>
      </c>
      <c r="J7" s="126">
        <f>H7-I7</f>
        <v>-1130244.23</v>
      </c>
      <c r="L7" s="141">
        <f>L9</f>
        <v>5000</v>
      </c>
      <c r="M7" s="146">
        <f>H7/$H$9</f>
        <v>1</v>
      </c>
      <c r="N7" s="141">
        <f>J7-L7</f>
        <v>-1135244.23</v>
      </c>
      <c r="O7" t="str">
        <f>IF(N7&gt;=0,"OK!","CORRIGIR")</f>
        <v>CORRIGIR</v>
      </c>
    </row>
    <row r="8" spans="1:15" ht="6.75" customHeight="1">
      <c r="C8" s="159"/>
      <c r="D8" s="31"/>
      <c r="E8" s="346"/>
      <c r="F8" s="299"/>
      <c r="G8" s="147"/>
      <c r="H8" s="130"/>
      <c r="I8" s="124"/>
      <c r="J8" s="127"/>
      <c r="K8"/>
      <c r="L8" s="142"/>
      <c r="M8" s="143">
        <f>H8/$H$9</f>
        <v>0</v>
      </c>
      <c r="N8" s="142">
        <f>J8-L8</f>
        <v>0</v>
      </c>
      <c r="O8" t="str">
        <f>IF(N8&gt;=0,"OK!","CORRIGIR")</f>
        <v>OK!</v>
      </c>
    </row>
    <row r="9" spans="1:15" ht="13.9" customHeight="1" thickBot="1">
      <c r="C9" s="713" t="s">
        <v>1696</v>
      </c>
      <c r="D9" s="714"/>
      <c r="E9" s="715"/>
      <c r="F9" s="300"/>
      <c r="G9" s="148"/>
      <c r="H9" s="125">
        <f>SUM(H7:H8)</f>
        <v>250000</v>
      </c>
      <c r="I9" s="125">
        <f>SUM(I7:I8)</f>
        <v>1380244.23</v>
      </c>
      <c r="J9" s="138">
        <f>H9-I9</f>
        <v>-1130244.23</v>
      </c>
      <c r="K9"/>
      <c r="L9" s="145">
        <v>5000</v>
      </c>
      <c r="M9" s="144">
        <f>L9/H9</f>
        <v>0.02</v>
      </c>
      <c r="N9" s="149">
        <f>SUM(N7:N8)</f>
        <v>-1135244.23</v>
      </c>
      <c r="O9"/>
    </row>
    <row r="10" spans="1:15" ht="6.75" customHeight="1">
      <c r="C10" s="784"/>
      <c r="D10" s="785"/>
      <c r="E10" s="786"/>
    </row>
    <row r="11" spans="1:15" ht="14.45" customHeight="1">
      <c r="C11" s="787" t="s">
        <v>6</v>
      </c>
      <c r="D11" s="788" t="s">
        <v>7</v>
      </c>
      <c r="E11" s="789" t="s">
        <v>9</v>
      </c>
      <c r="F11" s="778"/>
      <c r="G11" s="790"/>
      <c r="H11" s="790"/>
      <c r="L11" s="777" t="s">
        <v>1787</v>
      </c>
      <c r="M11" s="778"/>
      <c r="N11" s="21"/>
      <c r="O11"/>
    </row>
    <row r="12" spans="1:15">
      <c r="C12" s="787"/>
      <c r="D12" s="788"/>
      <c r="E12" s="789"/>
      <c r="F12" s="780"/>
      <c r="G12" s="791"/>
      <c r="H12" s="791"/>
      <c r="L12" s="779"/>
      <c r="M12" s="780"/>
      <c r="N12" s="21"/>
      <c r="O12"/>
    </row>
    <row r="13" spans="1:15">
      <c r="A13" s="20">
        <v>1</v>
      </c>
      <c r="B13" s="20">
        <v>1</v>
      </c>
      <c r="C13" s="565" t="str">
        <f>CONCATENATE(A13,".0")</f>
        <v>1.0</v>
      </c>
      <c r="D13" s="566" t="str">
        <f>IFERROR(VLOOKUP(C13,'Plan.Orçam.'!F:G,2,FALSE),"")</f>
        <v>QUADRA</v>
      </c>
      <c r="E13" s="567">
        <f>IFERROR(VLOOKUP(C13,'Plan.Orçam.'!F:K,6,FALSE),"")</f>
        <v>716912.86</v>
      </c>
      <c r="F13" s="22"/>
      <c r="G13" s="22"/>
      <c r="H13" s="301"/>
      <c r="L13" s="302" t="e">
        <f>L9/#REF!</f>
        <v>#REF!</v>
      </c>
      <c r="M13" s="303" t="s">
        <v>1786</v>
      </c>
      <c r="N13" s="21"/>
      <c r="O13"/>
    </row>
    <row r="14" spans="1:15">
      <c r="A14" s="20">
        <v>1</v>
      </c>
      <c r="B14" s="20">
        <v>1</v>
      </c>
      <c r="C14" s="524" t="s">
        <v>14</v>
      </c>
      <c r="D14" s="525" t="str">
        <f>IFERROR(VLOOKUP(C14,'Plan.Orçam.'!F:G,2,FALSE),"")</f>
        <v>SERVIÇOS PRELIMINARES</v>
      </c>
      <c r="E14" s="526">
        <f>IFERROR(VLOOKUP(C14,'Plan.Orçam.'!F:K,6,FALSE),"")</f>
        <v>12614.55</v>
      </c>
      <c r="F14" s="22"/>
      <c r="G14" s="22"/>
      <c r="H14" s="301"/>
      <c r="L14" s="522"/>
      <c r="M14" s="523"/>
      <c r="N14" s="21"/>
      <c r="O14"/>
    </row>
    <row r="15" spans="1:15">
      <c r="A15" s="20">
        <v>1</v>
      </c>
      <c r="B15" s="20">
        <v>1</v>
      </c>
      <c r="C15" s="524" t="s">
        <v>1690</v>
      </c>
      <c r="D15" s="525" t="str">
        <f>IFERROR(VLOOKUP(C15,'Plan.Orçam.'!F:G,2,FALSE),"")</f>
        <v>MOVIMENTO DE TERRA</v>
      </c>
      <c r="E15" s="526">
        <f>IFERROR(VLOOKUP(C15,'Plan.Orçam.'!F:K,6,FALSE),"")</f>
        <v>5269.52</v>
      </c>
      <c r="F15" s="22"/>
      <c r="G15" s="22"/>
      <c r="H15" s="301"/>
      <c r="L15" s="522"/>
      <c r="M15" s="523"/>
      <c r="N15" s="21"/>
      <c r="O15"/>
    </row>
    <row r="16" spans="1:15">
      <c r="A16" s="20">
        <v>1</v>
      </c>
      <c r="B16" s="20">
        <v>1</v>
      </c>
      <c r="C16" s="524" t="s">
        <v>3941</v>
      </c>
      <c r="D16" s="525" t="str">
        <f>IFERROR(VLOOKUP(C16,'Plan.Orçam.'!F:G,2,FALSE),"")</f>
        <v>INFRA-ESTRUTURA: FUNDAÇÕES (TODA A QUADRA)</v>
      </c>
      <c r="E16" s="526">
        <f>IFERROR(VLOOKUP(C16,'Plan.Orçam.'!F:K,6,FALSE),"")</f>
        <v>70701.3</v>
      </c>
      <c r="F16" s="22"/>
      <c r="G16" s="22"/>
      <c r="H16" s="301"/>
      <c r="L16" s="522"/>
      <c r="M16" s="523"/>
      <c r="N16" s="21"/>
      <c r="O16"/>
    </row>
    <row r="17" spans="1:15">
      <c r="A17" s="20">
        <v>1</v>
      </c>
      <c r="B17" s="20">
        <v>1</v>
      </c>
      <c r="C17" s="524" t="s">
        <v>3955</v>
      </c>
      <c r="D17" s="525" t="str">
        <f>IFERROR(VLOOKUP(C17,'Plan.Orçam.'!F:G,2,FALSE),"")</f>
        <v>SUPERESTRUTURA (PILARES, VIGAS E LAJES) - TODA A QUADRA</v>
      </c>
      <c r="E17" s="526">
        <f>IFERROR(VLOOKUP(C17,'Plan.Orçam.'!F:K,6,FALSE),"")</f>
        <v>55355.09</v>
      </c>
      <c r="F17" s="22"/>
      <c r="G17" s="22"/>
      <c r="H17" s="301"/>
      <c r="L17" s="522"/>
      <c r="M17" s="523"/>
      <c r="N17" s="21"/>
      <c r="O17"/>
    </row>
    <row r="18" spans="1:15">
      <c r="A18" s="20">
        <v>1</v>
      </c>
      <c r="B18" s="20">
        <v>1</v>
      </c>
      <c r="C18" s="524" t="s">
        <v>3972</v>
      </c>
      <c r="D18" s="525" t="str">
        <f>IFERROR(VLOOKUP(C18,'Plan.Orçam.'!F:G,2,FALSE),"")</f>
        <v>ELEVAÇÃO (murada)</v>
      </c>
      <c r="E18" s="526">
        <f>IFERROR(VLOOKUP(C18,'Plan.Orçam.'!F:K,6,FALSE),"")</f>
        <v>53748.44</v>
      </c>
      <c r="F18" s="22"/>
      <c r="G18" s="22"/>
      <c r="H18" s="301"/>
      <c r="L18" s="522"/>
      <c r="M18" s="523"/>
      <c r="N18" s="21"/>
      <c r="O18"/>
    </row>
    <row r="19" spans="1:15">
      <c r="A19" s="20">
        <v>1</v>
      </c>
      <c r="B19" s="20">
        <v>1</v>
      </c>
      <c r="C19" s="524" t="s">
        <v>3974</v>
      </c>
      <c r="D19" s="525" t="str">
        <f>IFERROR(VLOOKUP(C19,'Plan.Orçam.'!F:G,2,FALSE),"")</f>
        <v>ESQUADRIAS</v>
      </c>
      <c r="E19" s="526">
        <f>IFERROR(VLOOKUP(C19,'Plan.Orçam.'!F:K,6,FALSE),"")</f>
        <v>9576.15</v>
      </c>
      <c r="F19" s="22"/>
      <c r="G19" s="22"/>
      <c r="H19" s="301"/>
      <c r="L19" s="522"/>
      <c r="M19" s="523"/>
      <c r="N19" s="21"/>
      <c r="O19"/>
    </row>
    <row r="20" spans="1:15">
      <c r="A20" s="20">
        <v>1</v>
      </c>
      <c r="B20" s="20">
        <v>1</v>
      </c>
      <c r="C20" s="524" t="s">
        <v>3977</v>
      </c>
      <c r="D20" s="525" t="str">
        <f>IFERROR(VLOOKUP(C20,'Plan.Orçam.'!F:G,2,FALSE),"")</f>
        <v>COBERTURA</v>
      </c>
      <c r="E20" s="526">
        <f>IFERROR(VLOOKUP(C20,'Plan.Orçam.'!F:K,6,FALSE),"")</f>
        <v>186119.62</v>
      </c>
      <c r="F20" s="22"/>
      <c r="G20" s="22"/>
      <c r="H20" s="301"/>
      <c r="L20" s="522"/>
      <c r="M20" s="523"/>
      <c r="N20" s="21"/>
      <c r="O20"/>
    </row>
    <row r="21" spans="1:15">
      <c r="A21" s="20">
        <v>1</v>
      </c>
      <c r="B21" s="20">
        <v>1</v>
      </c>
      <c r="C21" s="524" t="s">
        <v>3979</v>
      </c>
      <c r="D21" s="525" t="str">
        <f>IFERROR(VLOOKUP(C21,'Plan.Orçam.'!F:G,2,FALSE),"")</f>
        <v>REVESTIMENTO DE PAREDES</v>
      </c>
      <c r="E21" s="526">
        <f>IFERROR(VLOOKUP(C21,'Plan.Orçam.'!F:K,6,FALSE),"")</f>
        <v>21057.62</v>
      </c>
      <c r="F21" s="22"/>
      <c r="G21" s="22"/>
      <c r="H21" s="301"/>
      <c r="L21" s="522"/>
      <c r="M21" s="523"/>
      <c r="N21" s="21"/>
      <c r="O21"/>
    </row>
    <row r="22" spans="1:15">
      <c r="A22" s="20">
        <v>1</v>
      </c>
      <c r="B22" s="20">
        <v>1</v>
      </c>
      <c r="C22" s="524" t="s">
        <v>3982</v>
      </c>
      <c r="D22" s="525" t="str">
        <f>IFERROR(VLOOKUP(C22,'Plan.Orçam.'!F:G,2,FALSE),"")</f>
        <v>PAVIMENTAÇÃO</v>
      </c>
      <c r="E22" s="526">
        <f>IFERROR(VLOOKUP(C22,'Plan.Orçam.'!F:K,6,FALSE),"")</f>
        <v>164641.62</v>
      </c>
      <c r="F22" s="22"/>
      <c r="G22" s="22"/>
      <c r="H22" s="301"/>
      <c r="L22" s="522"/>
      <c r="M22" s="523"/>
      <c r="N22" s="21"/>
      <c r="O22"/>
    </row>
    <row r="23" spans="1:15">
      <c r="A23" s="20">
        <v>1</v>
      </c>
      <c r="B23" s="20">
        <v>1</v>
      </c>
      <c r="C23" s="524" t="s">
        <v>3985</v>
      </c>
      <c r="D23" s="525" t="str">
        <f>IFERROR(VLOOKUP(C23,'Plan.Orçam.'!F:G,2,FALSE),"")</f>
        <v>PINTURA</v>
      </c>
      <c r="E23" s="526">
        <f>IFERROR(VLOOKUP(C23,'Plan.Orçam.'!F:K,6,FALSE),"")</f>
        <v>55238.83</v>
      </c>
      <c r="F23" s="22"/>
      <c r="G23" s="22"/>
      <c r="H23" s="301"/>
      <c r="L23" s="522"/>
      <c r="M23" s="523"/>
      <c r="N23" s="21"/>
      <c r="O23"/>
    </row>
    <row r="24" spans="1:15">
      <c r="A24" s="20">
        <v>1</v>
      </c>
      <c r="B24" s="20">
        <v>1</v>
      </c>
      <c r="C24" s="524" t="s">
        <v>3988</v>
      </c>
      <c r="D24" s="525" t="str">
        <f>IFERROR(VLOOKUP(C24,'Plan.Orçam.'!F:G,2,FALSE),"")</f>
        <v>INSTALAÇÃO ELÉTRICA (REFERENTE À TODA QUADRA)</v>
      </c>
      <c r="E24" s="526">
        <f>IFERROR(VLOOKUP(C24,'Plan.Orçam.'!F:K,6,FALSE),"")</f>
        <v>616.71</v>
      </c>
      <c r="F24" s="22"/>
      <c r="G24" s="22"/>
      <c r="H24" s="301"/>
      <c r="L24" s="522"/>
      <c r="M24" s="523"/>
      <c r="N24" s="21"/>
      <c r="O24"/>
    </row>
    <row r="25" spans="1:15">
      <c r="A25" s="20">
        <v>1</v>
      </c>
      <c r="B25" s="20">
        <v>1</v>
      </c>
      <c r="C25" s="524" t="s">
        <v>3997</v>
      </c>
      <c r="D25" s="525" t="str">
        <f>IFERROR(VLOOKUP(C25,'Plan.Orçam.'!F:G,2,FALSE),"")</f>
        <v>ELETRODUTOS E ACESSORIOS</v>
      </c>
      <c r="E25" s="526">
        <f>IFERROR(VLOOKUP(C25,'Plan.Orçam.'!F:K,6,FALSE),"")</f>
        <v>3997.45</v>
      </c>
      <c r="F25" s="22"/>
      <c r="G25" s="22"/>
      <c r="H25" s="301"/>
      <c r="L25" s="522"/>
      <c r="M25" s="523"/>
      <c r="N25" s="21"/>
      <c r="O25"/>
    </row>
    <row r="26" spans="1:15">
      <c r="A26" s="20">
        <v>1</v>
      </c>
      <c r="B26" s="20">
        <v>1</v>
      </c>
      <c r="C26" s="524" t="s">
        <v>4005</v>
      </c>
      <c r="D26" s="525" t="str">
        <f>IFERROR(VLOOKUP(C26,'Plan.Orçam.'!F:G,2,FALSE),"")</f>
        <v xml:space="preserve">CABOS E FIOS </v>
      </c>
      <c r="E26" s="526">
        <f>IFERROR(VLOOKUP(C26,'Plan.Orçam.'!F:K,6,FALSE),"")</f>
        <v>3965.54</v>
      </c>
      <c r="F26" s="22"/>
      <c r="G26" s="22"/>
      <c r="H26" s="301"/>
      <c r="L26" s="522"/>
      <c r="M26" s="523"/>
      <c r="N26" s="21"/>
      <c r="O26"/>
    </row>
    <row r="27" spans="1:15">
      <c r="A27" s="20">
        <v>1</v>
      </c>
      <c r="B27" s="20">
        <v>1</v>
      </c>
      <c r="C27" s="524" t="s">
        <v>4008</v>
      </c>
      <c r="D27" s="525" t="str">
        <f>IFERROR(VLOOKUP(C27,'Plan.Orçam.'!F:G,2,FALSE),"")</f>
        <v>ILUMINAÇÃO E TOMADAS</v>
      </c>
      <c r="E27" s="526">
        <f>IFERROR(VLOOKUP(C27,'Plan.Orçam.'!F:K,6,FALSE),"")</f>
        <v>874.81</v>
      </c>
      <c r="F27" s="22"/>
      <c r="G27" s="22"/>
      <c r="H27" s="301"/>
      <c r="L27" s="522"/>
      <c r="M27" s="523"/>
      <c r="N27" s="21"/>
      <c r="O27"/>
    </row>
    <row r="28" spans="1:15">
      <c r="A28" s="20">
        <v>1</v>
      </c>
      <c r="B28" s="20">
        <v>1</v>
      </c>
      <c r="C28" s="524" t="s">
        <v>4011</v>
      </c>
      <c r="D28" s="525" t="str">
        <f>IFERROR(VLOOKUP(C28,'Plan.Orçam.'!F:G,2,FALSE),"")</f>
        <v>EQUIPAMENTOS</v>
      </c>
      <c r="E28" s="526">
        <f>IFERROR(VLOOKUP(C28,'Plan.Orçam.'!F:K,6,FALSE),"")</f>
        <v>15385.02</v>
      </c>
      <c r="F28" s="22"/>
      <c r="G28" s="22"/>
      <c r="H28" s="301"/>
      <c r="L28" s="522"/>
      <c r="M28" s="523"/>
      <c r="N28" s="21"/>
      <c r="O28"/>
    </row>
    <row r="29" spans="1:15">
      <c r="A29" s="20">
        <v>1</v>
      </c>
      <c r="B29" s="20">
        <v>1</v>
      </c>
      <c r="C29" s="524" t="s">
        <v>4012</v>
      </c>
      <c r="D29" s="525" t="str">
        <f>IFERROR(VLOOKUP(C29,'Plan.Orçam.'!F:G,2,FALSE),"")</f>
        <v>DRENAGEM PLUVIAL</v>
      </c>
      <c r="E29" s="526">
        <f>IFERROR(VLOOKUP(C29,'Plan.Orçam.'!F:K,6,FALSE),"")</f>
        <v>2249.3200000000002</v>
      </c>
      <c r="F29" s="22"/>
      <c r="G29" s="22"/>
      <c r="H29" s="301"/>
      <c r="L29" s="522"/>
      <c r="M29" s="523"/>
      <c r="N29" s="21"/>
      <c r="O29"/>
    </row>
    <row r="30" spans="1:15">
      <c r="A30" s="20">
        <v>1</v>
      </c>
      <c r="B30" s="20">
        <v>1</v>
      </c>
      <c r="C30" s="524" t="s">
        <v>4064</v>
      </c>
      <c r="D30" s="525" t="str">
        <f>IFERROR(VLOOKUP(C30,'Plan.Orçam.'!F:G,2,FALSE),"")</f>
        <v xml:space="preserve">PREVENÇÃO E COMBATE A INCÊNDIO </v>
      </c>
      <c r="E30" s="526">
        <f>IFERROR(VLOOKUP(C30,'Plan.Orçam.'!F:K,6,FALSE),"")</f>
        <v>1919.78</v>
      </c>
      <c r="F30" s="22"/>
      <c r="G30" s="22"/>
      <c r="H30" s="301"/>
      <c r="L30" s="522"/>
      <c r="M30" s="523"/>
      <c r="N30" s="21"/>
      <c r="O30"/>
    </row>
    <row r="31" spans="1:15">
      <c r="A31" s="20">
        <v>1</v>
      </c>
      <c r="B31" s="20">
        <v>1</v>
      </c>
      <c r="C31" s="524" t="s">
        <v>4150</v>
      </c>
      <c r="D31" s="525" t="str">
        <f>IFERROR(VLOOKUP(C31,'Plan.Orçam.'!F:G,2,FALSE),"")</f>
        <v>ARQUIBANCADA</v>
      </c>
      <c r="E31" s="526">
        <f>IFERROR(VLOOKUP(C31,'Plan.Orçam.'!F:K,6,FALSE),"")</f>
        <v>17917.02</v>
      </c>
    </row>
    <row r="32" spans="1:15">
      <c r="A32" s="20">
        <v>1</v>
      </c>
      <c r="B32" s="20">
        <v>1</v>
      </c>
      <c r="C32" s="524" t="s">
        <v>4155</v>
      </c>
      <c r="D32" s="525" t="str">
        <f>IFERROR(VLOOKUP(C32,'Plan.Orçam.'!F:G,2,FALSE),"")</f>
        <v>SERVIÇOS FINAIS</v>
      </c>
      <c r="E32" s="526">
        <f>IFERROR(VLOOKUP(C32,'Plan.Orçam.'!F:K,6,FALSE),"")</f>
        <v>35664.47</v>
      </c>
    </row>
    <row r="33" spans="3:5">
      <c r="C33" s="565" t="str">
        <f>'Plan.Orçam.'!F156</f>
        <v>2.0</v>
      </c>
      <c r="D33" s="566" t="str">
        <f>IFERROR(VLOOKUP(C33,'Plan.Orçam.'!F:G,2,FALSE),"")</f>
        <v>BANHEIROS E VESTIÁRIOS</v>
      </c>
      <c r="E33" s="567">
        <f>IFERROR(VLOOKUP(C33,'Plan.Orçam.'!F:K,6,FALSE),"")</f>
        <v>128891.87</v>
      </c>
    </row>
    <row r="34" spans="3:5">
      <c r="C34" s="524" t="s">
        <v>83</v>
      </c>
      <c r="D34" s="525" t="str">
        <f>IFERROR(VLOOKUP(C34,'Plan.Orçam.'!F:G,2,FALSE),"")</f>
        <v>MOVIMENTO DE TERRA</v>
      </c>
      <c r="E34" s="526">
        <f>IFERROR(VLOOKUP(C34,'Plan.Orçam.'!F:K,6,FALSE),"")</f>
        <v>2063.85</v>
      </c>
    </row>
    <row r="35" spans="3:5">
      <c r="C35" s="524" t="s">
        <v>1772</v>
      </c>
      <c r="D35" s="525" t="str">
        <f>IFERROR(VLOOKUP(C35,'Plan.Orçam.'!F:G,2,FALSE),"")</f>
        <v>INFRA-ESTRUTURA: FUNDAÇÕES</v>
      </c>
      <c r="E35" s="526">
        <f>IFERROR(VLOOKUP(C35,'Plan.Orçam.'!F:K,6,FALSE),"")</f>
        <v>14715.68</v>
      </c>
    </row>
    <row r="36" spans="3:5">
      <c r="C36" s="524" t="s">
        <v>7046</v>
      </c>
      <c r="D36" s="525" t="str">
        <f>IFERROR(VLOOKUP(C36,'Plan.Orçam.'!F:G,2,FALSE),"")</f>
        <v>ESTRUTURA</v>
      </c>
      <c r="E36" s="526">
        <f>IFERROR(VLOOKUP(C36,'Plan.Orçam.'!F:K,6,FALSE),"")</f>
        <v>24642.66</v>
      </c>
    </row>
    <row r="37" spans="3:5">
      <c r="C37" s="524" t="s">
        <v>7049</v>
      </c>
      <c r="D37" s="525" t="str">
        <f>IFERROR(VLOOKUP(C37,'Plan.Orçam.'!F:G,2,FALSE),"")</f>
        <v>PAREDES E PAINÉIS</v>
      </c>
      <c r="E37" s="526">
        <f>IFERROR(VLOOKUP(C37,'Plan.Orçam.'!F:K,6,FALSE),"")</f>
        <v>10667.14</v>
      </c>
    </row>
    <row r="38" spans="3:5">
      <c r="C38" s="524" t="s">
        <v>7051</v>
      </c>
      <c r="D38" s="525" t="str">
        <f>IFERROR(VLOOKUP(C38,'Plan.Orçam.'!F:G,2,FALSE),"")</f>
        <v>REVESTIMENTOS</v>
      </c>
      <c r="E38" s="526">
        <f>IFERROR(VLOOKUP(C38,'Plan.Orçam.'!F:K,6,FALSE),"")</f>
        <v>33437.269999999997</v>
      </c>
    </row>
    <row r="39" spans="3:5">
      <c r="C39" s="524" t="s">
        <v>7058</v>
      </c>
      <c r="D39" s="525" t="str">
        <f>IFERROR(VLOOKUP(C39,'Plan.Orçam.'!F:G,2,FALSE),"")</f>
        <v xml:space="preserve">PISO </v>
      </c>
      <c r="E39" s="526">
        <f>IFERROR(VLOOKUP(C39,'Plan.Orçam.'!F:K,6,FALSE),"")</f>
        <v>8087.42</v>
      </c>
    </row>
    <row r="40" spans="3:5">
      <c r="C40" s="524" t="s">
        <v>7061</v>
      </c>
      <c r="D40" s="525" t="str">
        <f>IFERROR(VLOOKUP(C40,'Plan.Orçam.'!F:G,2,FALSE),"")</f>
        <v xml:space="preserve">ESQUADRIAS </v>
      </c>
      <c r="E40" s="526">
        <f>IFERROR(VLOOKUP(C40,'Plan.Orçam.'!F:K,6,FALSE),"")</f>
        <v>12472.01</v>
      </c>
    </row>
    <row r="41" spans="3:5">
      <c r="C41" s="524" t="s">
        <v>7065</v>
      </c>
      <c r="D41" s="525" t="str">
        <f>IFERROR(VLOOKUP(C41,'Plan.Orçam.'!F:G,2,FALSE),"")</f>
        <v>COBERTA</v>
      </c>
      <c r="E41" s="526">
        <f>IFERROR(VLOOKUP(C41,'Plan.Orçam.'!F:K,6,FALSE),"")</f>
        <v>5137.3599999999997</v>
      </c>
    </row>
    <row r="42" spans="3:5">
      <c r="C42" s="524" t="s">
        <v>7067</v>
      </c>
      <c r="D42" s="525" t="str">
        <f>IFERROR(VLOOKUP(C42,'Plan.Orçam.'!F:G,2,FALSE),"")</f>
        <v xml:space="preserve">LOUÇAS E METAIS </v>
      </c>
      <c r="E42" s="526">
        <f>IFERROR(VLOOKUP(C42,'Plan.Orçam.'!F:K,6,FALSE),"")</f>
        <v>10131.68</v>
      </c>
    </row>
    <row r="43" spans="3:5">
      <c r="C43" s="524" t="s">
        <v>7068</v>
      </c>
      <c r="D43" s="525" t="str">
        <f>IFERROR(VLOOKUP(C43,'Plan.Orçam.'!F:G,2,FALSE),"")</f>
        <v>INSTALAÇÕES HIDRÁULICAS</v>
      </c>
      <c r="E43" s="526">
        <f>IFERROR(VLOOKUP(C43,'Plan.Orçam.'!F:K,6,FALSE),"")</f>
        <v>3049.76</v>
      </c>
    </row>
    <row r="44" spans="3:5">
      <c r="C44" s="524" t="s">
        <v>7069</v>
      </c>
      <c r="D44" s="525" t="str">
        <f>IFERROR(VLOOKUP(C44,'Plan.Orçam.'!F:G,2,FALSE),"")</f>
        <v>INSTALAÇÕES SANITÁRIAS</v>
      </c>
      <c r="E44" s="526">
        <f>IFERROR(VLOOKUP(C44,'Plan.Orçam.'!F:K,6,FALSE),"")</f>
        <v>2596.9299999999998</v>
      </c>
    </row>
    <row r="45" spans="3:5">
      <c r="C45" s="524" t="s">
        <v>7070</v>
      </c>
      <c r="D45" s="525" t="str">
        <f>IFERROR(VLOOKUP(C45,'Plan.Orçam.'!F:G,2,FALSE),"")</f>
        <v>INSTALAÇÕES ELÉTRICAS</v>
      </c>
      <c r="E45" s="526">
        <f>IFERROR(VLOOKUP(C45,'Plan.Orçam.'!F:K,6,FALSE),"")</f>
        <v>1890.11</v>
      </c>
    </row>
  </sheetData>
  <autoFilter ref="A12:Q30" xr:uid="{00000000-0009-0000-0000-000009000000}">
    <filterColumn colId="11" showButton="0"/>
  </autoFilter>
  <mergeCells count="10">
    <mergeCell ref="L11:M12"/>
    <mergeCell ref="H2:H4"/>
    <mergeCell ref="F11:F12"/>
    <mergeCell ref="C9:E9"/>
    <mergeCell ref="C10:E10"/>
    <mergeCell ref="C11:C12"/>
    <mergeCell ref="D11:D12"/>
    <mergeCell ref="E11:E12"/>
    <mergeCell ref="G11:G12"/>
    <mergeCell ref="H11:H12"/>
  </mergeCells>
  <phoneticPr fontId="101" type="noConversion"/>
  <printOptions horizontalCentered="1"/>
  <pageMargins left="0.78740157480314965" right="0.59055118110236227" top="0.78740157480314965" bottom="0.78740157480314965" header="0.31496062992125984" footer="0.31496062992125984"/>
  <pageSetup paperSize="9" orientation="portrait" r:id="rId1"/>
  <headerFooter>
    <oddFooter xml:space="preserve">&amp;R&amp;"-,Negrito"___________________________________________________________________________
PROJETO: Lincoln Cartaxo de Lira Júnior – Eng° Civil CREA 160 814 689 - 8 – Tel. (83) 9 9924 4447               </oddFooter>
  </headerFooter>
  <rowBreaks count="1" manualBreakCount="1">
    <brk id="1" max="16383" man="1"/>
  </rowBreaks>
  <colBreaks count="1" manualBreakCount="1">
    <brk id="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2"/>
  <dimension ref="A1:AN66"/>
  <sheetViews>
    <sheetView tabSelected="1" view="pageBreakPreview" topLeftCell="A28" zoomScale="115" zoomScaleNormal="100" zoomScaleSheetLayoutView="115" workbookViewId="0">
      <selection sqref="A1:XFD1048576"/>
    </sheetView>
  </sheetViews>
  <sheetFormatPr defaultColWidth="9.140625" defaultRowHeight="12"/>
  <cols>
    <col min="1" max="1" width="9.140625" style="3"/>
    <col min="2" max="13" width="2.7109375" style="3" customWidth="1"/>
    <col min="14" max="14" width="4.7109375" style="3" customWidth="1"/>
    <col min="15" max="34" width="2.7109375" style="3" customWidth="1"/>
    <col min="35" max="35" width="12.42578125" style="3" bestFit="1" customWidth="1"/>
    <col min="36" max="36" width="16.85546875" style="3" customWidth="1"/>
    <col min="37" max="37" width="23.42578125" style="3" bestFit="1" customWidth="1"/>
    <col min="38" max="38" width="14.28515625" style="3" bestFit="1" customWidth="1"/>
    <col min="39" max="39" width="9.140625" style="3"/>
    <col min="40" max="40" width="21.85546875" style="3" customWidth="1"/>
    <col min="41" max="16384" width="9.140625" style="3"/>
  </cols>
  <sheetData>
    <row r="1" spans="2:40" ht="12.75" thickBot="1"/>
    <row r="2" spans="2:40" ht="17.100000000000001" customHeight="1">
      <c r="B2" s="361"/>
      <c r="C2" s="362"/>
      <c r="D2" s="362"/>
      <c r="E2" s="362"/>
      <c r="F2" s="362"/>
      <c r="G2" s="362"/>
      <c r="H2" s="362"/>
      <c r="I2" s="362"/>
      <c r="J2" s="362"/>
      <c r="K2" s="362"/>
      <c r="L2" s="363" t="s">
        <v>19</v>
      </c>
      <c r="M2" s="364"/>
      <c r="N2" s="364"/>
      <c r="O2" s="364"/>
      <c r="P2" s="364"/>
      <c r="Q2" s="364"/>
      <c r="R2" s="364"/>
      <c r="S2" s="364"/>
      <c r="T2" s="364"/>
      <c r="U2" s="364"/>
      <c r="V2" s="364"/>
      <c r="W2" s="364"/>
      <c r="X2" s="364"/>
      <c r="Y2" s="364"/>
      <c r="Z2" s="364"/>
      <c r="AA2" s="364"/>
      <c r="AB2" s="364"/>
      <c r="AC2" s="364"/>
      <c r="AD2" s="364"/>
      <c r="AE2" s="364"/>
      <c r="AF2" s="364"/>
      <c r="AG2" s="364"/>
      <c r="AH2" s="365"/>
    </row>
    <row r="3" spans="2:40" ht="17.100000000000001" customHeight="1">
      <c r="B3" s="366"/>
      <c r="J3" s="4"/>
      <c r="L3" s="367" t="s">
        <v>20</v>
      </c>
      <c r="M3" s="368"/>
      <c r="N3" s="368"/>
      <c r="O3" s="368"/>
      <c r="P3" s="368"/>
      <c r="Q3" s="368"/>
      <c r="R3" s="368"/>
      <c r="S3" s="368"/>
      <c r="T3" s="368"/>
      <c r="U3" s="368"/>
      <c r="V3" s="368"/>
      <c r="W3" s="368"/>
      <c r="X3" s="368"/>
      <c r="Y3" s="368"/>
      <c r="Z3" s="368"/>
      <c r="AA3" s="368"/>
      <c r="AB3" s="368"/>
      <c r="AC3" s="368"/>
      <c r="AD3" s="368"/>
      <c r="AE3" s="368"/>
      <c r="AF3" s="368"/>
      <c r="AG3" s="368"/>
      <c r="AH3" s="369"/>
    </row>
    <row r="4" spans="2:40">
      <c r="B4" s="366"/>
      <c r="AH4" s="370"/>
    </row>
    <row r="5" spans="2:40">
      <c r="B5" s="366"/>
      <c r="AH5" s="370"/>
    </row>
    <row r="6" spans="2:40">
      <c r="B6" s="366" t="s">
        <v>21</v>
      </c>
      <c r="D6" s="4"/>
      <c r="K6" s="4"/>
      <c r="L6" s="4"/>
      <c r="M6" s="4"/>
      <c r="N6" s="4"/>
      <c r="O6" s="4"/>
      <c r="P6" s="4"/>
      <c r="Q6" s="4"/>
      <c r="R6" s="4"/>
      <c r="S6" s="4"/>
      <c r="T6" s="4"/>
      <c r="U6" s="4"/>
      <c r="V6" s="4"/>
      <c r="W6" s="4"/>
      <c r="X6" s="4"/>
      <c r="Y6" s="4"/>
      <c r="Z6" s="4"/>
      <c r="AA6" s="4"/>
      <c r="AB6" s="4"/>
      <c r="AC6" s="4"/>
      <c r="AD6" s="4"/>
      <c r="AH6" s="370"/>
    </row>
    <row r="7" spans="2:40" s="5" customFormat="1" ht="7.5" thickBot="1">
      <c r="B7" s="103"/>
      <c r="D7" s="6"/>
      <c r="K7" s="6"/>
      <c r="L7" s="6"/>
      <c r="M7" s="6"/>
      <c r="N7" s="6"/>
      <c r="O7" s="6"/>
      <c r="P7" s="6"/>
      <c r="Q7" s="6"/>
      <c r="R7" s="6"/>
      <c r="S7" s="6"/>
      <c r="T7" s="6"/>
      <c r="U7" s="6"/>
      <c r="V7" s="6"/>
      <c r="W7" s="6"/>
      <c r="X7" s="6"/>
      <c r="Y7" s="6"/>
      <c r="Z7" s="6"/>
      <c r="AA7" s="6"/>
      <c r="AB7" s="6"/>
      <c r="AC7" s="6"/>
      <c r="AD7" s="6"/>
      <c r="AH7" s="104"/>
    </row>
    <row r="8" spans="2:40" ht="12.75">
      <c r="B8" s="801" t="str">
        <f>BDI!C7</f>
        <v>CONSTRUÇÃO DE QUADRA POLIESPORTIVA COM VESTIÁRIOS E BANHEIROS, NO MUNICÍPIO DE COREMAS/PB</v>
      </c>
      <c r="C8" s="802"/>
      <c r="D8" s="802"/>
      <c r="E8" s="802"/>
      <c r="F8" s="802"/>
      <c r="G8" s="802"/>
      <c r="H8" s="802"/>
      <c r="I8" s="802"/>
      <c r="J8" s="802"/>
      <c r="K8" s="802"/>
      <c r="L8" s="802"/>
      <c r="M8" s="802"/>
      <c r="N8" s="802"/>
      <c r="O8" s="802"/>
      <c r="P8" s="802"/>
      <c r="Q8" s="802"/>
      <c r="R8" s="802"/>
      <c r="S8" s="802"/>
      <c r="T8" s="802"/>
      <c r="U8" s="802"/>
      <c r="V8" s="802"/>
      <c r="W8" s="802"/>
      <c r="X8" s="802"/>
      <c r="Y8" s="802"/>
      <c r="Z8" s="802"/>
      <c r="AA8" s="802"/>
      <c r="AB8" s="802"/>
      <c r="AC8" s="802"/>
      <c r="AD8" s="802"/>
      <c r="AE8" s="802"/>
      <c r="AF8" s="802"/>
      <c r="AG8" s="802"/>
      <c r="AH8" s="803"/>
      <c r="AK8" s="108" t="s">
        <v>1699</v>
      </c>
      <c r="AL8" s="110">
        <f>AD54</f>
        <v>845804.73</v>
      </c>
      <c r="AN8" s="397">
        <f>AL8*1.04</f>
        <v>879636.92</v>
      </c>
    </row>
    <row r="9" spans="2:40" s="5" customFormat="1" ht="6.75">
      <c r="B9" s="103"/>
      <c r="C9" s="7"/>
      <c r="K9" s="6"/>
      <c r="L9" s="6"/>
      <c r="M9" s="6"/>
      <c r="N9" s="6"/>
      <c r="O9" s="6"/>
      <c r="P9" s="6"/>
      <c r="Q9" s="6"/>
      <c r="R9" s="6"/>
      <c r="S9" s="6"/>
      <c r="T9" s="6"/>
      <c r="U9" s="6"/>
      <c r="V9" s="6"/>
      <c r="W9" s="6"/>
      <c r="X9" s="6"/>
      <c r="Y9" s="6"/>
      <c r="Z9" s="6"/>
      <c r="AA9" s="6"/>
      <c r="AB9" s="6"/>
      <c r="AC9" s="6"/>
      <c r="AD9" s="6"/>
      <c r="AH9" s="104"/>
      <c r="AK9" s="103"/>
      <c r="AL9" s="104"/>
    </row>
    <row r="10" spans="2:40">
      <c r="B10" s="366" t="s">
        <v>22</v>
      </c>
      <c r="D10" s="4"/>
      <c r="K10" s="4"/>
      <c r="L10" s="4"/>
      <c r="M10" s="4"/>
      <c r="N10" s="4"/>
      <c r="O10" s="4"/>
      <c r="P10" s="4"/>
      <c r="Q10" s="4"/>
      <c r="R10" s="4"/>
      <c r="S10" s="4"/>
      <c r="T10" s="4"/>
      <c r="U10" s="4"/>
      <c r="V10" s="4"/>
      <c r="W10" s="4"/>
      <c r="X10" s="4"/>
      <c r="Y10" s="4"/>
      <c r="Z10" s="4"/>
      <c r="AA10" s="4"/>
      <c r="AB10" s="4"/>
      <c r="AC10" s="4"/>
      <c r="AD10" s="4"/>
      <c r="AH10" s="370"/>
      <c r="AK10" s="105" t="s">
        <v>1700</v>
      </c>
      <c r="AL10" s="109"/>
    </row>
    <row r="11" spans="2:40" s="5" customFormat="1" ht="6.75">
      <c r="B11" s="103"/>
      <c r="D11" s="6"/>
      <c r="K11" s="6"/>
      <c r="L11" s="6"/>
      <c r="M11" s="6"/>
      <c r="N11" s="6"/>
      <c r="O11" s="6"/>
      <c r="P11" s="6"/>
      <c r="Q11" s="6"/>
      <c r="R11" s="6"/>
      <c r="S11" s="6"/>
      <c r="T11" s="6"/>
      <c r="U11" s="6"/>
      <c r="V11" s="6"/>
      <c r="W11" s="6"/>
      <c r="X11" s="6"/>
      <c r="Y11" s="6"/>
      <c r="Z11" s="6"/>
      <c r="AA11" s="6"/>
      <c r="AB11" s="6"/>
      <c r="AC11" s="6"/>
      <c r="AD11" s="6"/>
      <c r="AH11" s="104"/>
      <c r="AK11" s="103"/>
      <c r="AL11" s="104"/>
    </row>
    <row r="12" spans="2:40" ht="12.75">
      <c r="B12" s="804" t="str">
        <f>BDI!C5</f>
        <v>Município de Coremas- PB</v>
      </c>
      <c r="C12" s="805"/>
      <c r="D12" s="805"/>
      <c r="E12" s="805"/>
      <c r="F12" s="805"/>
      <c r="G12" s="805"/>
      <c r="H12" s="805"/>
      <c r="I12" s="805"/>
      <c r="J12" s="805"/>
      <c r="K12" s="805"/>
      <c r="L12" s="805"/>
      <c r="M12" s="805"/>
      <c r="N12" s="805"/>
      <c r="O12" s="805"/>
      <c r="P12" s="805"/>
      <c r="Q12" s="805"/>
      <c r="R12" s="805"/>
      <c r="S12" s="805"/>
      <c r="T12" s="805"/>
      <c r="U12" s="805"/>
      <c r="V12" s="805"/>
      <c r="W12" s="805"/>
      <c r="X12" s="805"/>
      <c r="Y12" s="805"/>
      <c r="Z12" s="805"/>
      <c r="AA12" s="805"/>
      <c r="AB12" s="805"/>
      <c r="AC12" s="805"/>
      <c r="AD12" s="805"/>
      <c r="AE12" s="805"/>
      <c r="AF12" s="805"/>
      <c r="AG12" s="805"/>
      <c r="AH12" s="806"/>
      <c r="AK12" s="105" t="s">
        <v>1701</v>
      </c>
      <c r="AL12" s="109">
        <f>AL10+AL8</f>
        <v>845804.73</v>
      </c>
      <c r="AN12" s="397"/>
    </row>
    <row r="13" spans="2:40" s="5" customFormat="1" ht="6.75">
      <c r="B13" s="103"/>
      <c r="K13" s="6"/>
      <c r="L13" s="6"/>
      <c r="M13" s="6"/>
      <c r="N13" s="6"/>
      <c r="O13" s="6"/>
      <c r="P13" s="6"/>
      <c r="Q13" s="6"/>
      <c r="R13" s="6"/>
      <c r="S13" s="6"/>
      <c r="T13" s="6"/>
      <c r="U13" s="6"/>
      <c r="V13" s="6"/>
      <c r="W13" s="6"/>
      <c r="X13" s="6"/>
      <c r="Y13" s="6"/>
      <c r="Z13" s="6"/>
      <c r="AA13" s="6"/>
      <c r="AB13" s="6"/>
      <c r="AC13" s="6"/>
      <c r="AD13" s="6"/>
      <c r="AH13" s="104"/>
      <c r="AK13" s="103"/>
      <c r="AL13" s="104"/>
    </row>
    <row r="14" spans="2:40" ht="12.75">
      <c r="B14" s="371" t="s">
        <v>23</v>
      </c>
      <c r="C14" s="97"/>
      <c r="D14" s="98"/>
      <c r="E14" s="97"/>
      <c r="F14" s="97"/>
      <c r="G14" s="97"/>
      <c r="H14" s="97"/>
      <c r="I14" s="97"/>
      <c r="J14" s="97"/>
      <c r="K14" s="98"/>
      <c r="L14" s="98"/>
      <c r="M14" s="98"/>
      <c r="N14" s="97"/>
      <c r="O14" s="97"/>
      <c r="P14" s="98"/>
      <c r="Q14" s="99"/>
      <c r="R14" s="97" t="s">
        <v>24</v>
      </c>
      <c r="S14" s="97"/>
      <c r="T14" s="98"/>
      <c r="U14" s="98"/>
      <c r="V14" s="98"/>
      <c r="W14" s="98"/>
      <c r="X14" s="98"/>
      <c r="Y14" s="98"/>
      <c r="Z14" s="98"/>
      <c r="AA14" s="98"/>
      <c r="AB14" s="98"/>
      <c r="AC14" s="98"/>
      <c r="AD14" s="98"/>
      <c r="AE14" s="97"/>
      <c r="AF14" s="97"/>
      <c r="AG14" s="97"/>
      <c r="AH14" s="372"/>
      <c r="AK14" s="105" t="s">
        <v>1694</v>
      </c>
      <c r="AL14" s="521">
        <f>AK54</f>
        <v>0</v>
      </c>
    </row>
    <row r="15" spans="2:40" s="5" customFormat="1" ht="6.75">
      <c r="B15" s="373"/>
      <c r="C15" s="100"/>
      <c r="D15" s="101"/>
      <c r="E15" s="100"/>
      <c r="F15" s="100"/>
      <c r="G15" s="100"/>
      <c r="H15" s="100"/>
      <c r="I15" s="100"/>
      <c r="J15" s="100"/>
      <c r="K15" s="101"/>
      <c r="L15" s="101"/>
      <c r="M15" s="101"/>
      <c r="N15" s="100"/>
      <c r="O15" s="100"/>
      <c r="P15" s="101"/>
      <c r="Q15" s="102"/>
      <c r="R15" s="100"/>
      <c r="S15" s="100"/>
      <c r="T15" s="101"/>
      <c r="U15" s="101"/>
      <c r="V15" s="101"/>
      <c r="W15" s="101"/>
      <c r="X15" s="101"/>
      <c r="Y15" s="101"/>
      <c r="Z15" s="101"/>
      <c r="AA15" s="101"/>
      <c r="AB15" s="101"/>
      <c r="AC15" s="101"/>
      <c r="AD15" s="101"/>
      <c r="AE15" s="100"/>
      <c r="AF15" s="100"/>
      <c r="AG15" s="100"/>
      <c r="AH15" s="374"/>
      <c r="AK15" s="103"/>
      <c r="AL15" s="104"/>
    </row>
    <row r="16" spans="2:40" ht="12.75" customHeight="1" thickBot="1">
      <c r="B16" s="807" t="str">
        <f>BDI!C3</f>
        <v>Esporte, Cidadania e Desenvolvimento</v>
      </c>
      <c r="C16" s="808"/>
      <c r="D16" s="808"/>
      <c r="E16" s="808"/>
      <c r="F16" s="808"/>
      <c r="G16" s="808"/>
      <c r="H16" s="808"/>
      <c r="I16" s="808"/>
      <c r="J16" s="808"/>
      <c r="K16" s="808"/>
      <c r="L16" s="808"/>
      <c r="M16" s="808"/>
      <c r="N16" s="808"/>
      <c r="O16" s="808"/>
      <c r="P16" s="808"/>
      <c r="Q16" s="809"/>
      <c r="R16" s="810"/>
      <c r="S16" s="808"/>
      <c r="T16" s="808"/>
      <c r="U16" s="808"/>
      <c r="V16" s="808"/>
      <c r="W16" s="808"/>
      <c r="X16" s="808"/>
      <c r="Y16" s="808"/>
      <c r="Z16" s="808"/>
      <c r="AA16" s="808"/>
      <c r="AB16" s="808"/>
      <c r="AC16" s="808"/>
      <c r="AD16" s="808"/>
      <c r="AE16" s="808"/>
      <c r="AF16" s="808"/>
      <c r="AG16" s="808"/>
      <c r="AH16" s="811"/>
      <c r="AK16" s="106" t="s">
        <v>1698</v>
      </c>
      <c r="AL16" s="107">
        <f>AL8/AL12</f>
        <v>1</v>
      </c>
    </row>
    <row r="17" spans="1:40" ht="12.75" thickBot="1">
      <c r="B17" s="366"/>
      <c r="C17" s="375"/>
      <c r="F17" s="376"/>
      <c r="G17" s="376"/>
      <c r="H17" s="376"/>
      <c r="I17" s="376"/>
      <c r="J17" s="376"/>
      <c r="K17" s="376"/>
      <c r="L17" s="376"/>
      <c r="M17" s="376"/>
      <c r="N17" s="375"/>
      <c r="R17" s="376"/>
      <c r="S17" s="376"/>
      <c r="T17" s="376"/>
      <c r="U17" s="376"/>
      <c r="V17" s="376"/>
      <c r="W17" s="376"/>
      <c r="X17" s="376"/>
      <c r="Y17" s="376"/>
      <c r="Z17" s="376"/>
      <c r="AA17" s="376"/>
      <c r="AB17" s="376"/>
      <c r="AC17" s="376"/>
      <c r="AH17" s="370"/>
    </row>
    <row r="18" spans="1:40" ht="17.649999999999999" customHeight="1">
      <c r="B18" s="816" t="s">
        <v>25</v>
      </c>
      <c r="C18" s="814"/>
      <c r="D18" s="814" t="s">
        <v>26</v>
      </c>
      <c r="E18" s="814"/>
      <c r="F18" s="814"/>
      <c r="G18" s="814"/>
      <c r="H18" s="814"/>
      <c r="I18" s="814"/>
      <c r="J18" s="814"/>
      <c r="K18" s="814"/>
      <c r="L18" s="814"/>
      <c r="M18" s="814"/>
      <c r="N18" s="814"/>
      <c r="O18" s="812" t="s">
        <v>27</v>
      </c>
      <c r="P18" s="812"/>
      <c r="Q18" s="812"/>
      <c r="R18" s="812"/>
      <c r="S18" s="812"/>
      <c r="T18" s="812"/>
      <c r="U18" s="812"/>
      <c r="V18" s="812"/>
      <c r="W18" s="812"/>
      <c r="X18" s="812"/>
      <c r="Y18" s="812"/>
      <c r="Z18" s="812"/>
      <c r="AA18" s="812"/>
      <c r="AB18" s="812"/>
      <c r="AC18" s="812"/>
      <c r="AD18" s="812"/>
      <c r="AE18" s="812"/>
      <c r="AF18" s="812"/>
      <c r="AG18" s="812"/>
      <c r="AH18" s="813"/>
      <c r="AK18" s="792" t="s">
        <v>119</v>
      </c>
      <c r="AL18" s="793"/>
      <c r="AM18" s="793"/>
      <c r="AN18" s="794"/>
    </row>
    <row r="19" spans="1:40" ht="17.649999999999999" customHeight="1">
      <c r="B19" s="817"/>
      <c r="C19" s="815"/>
      <c r="D19" s="815"/>
      <c r="E19" s="815"/>
      <c r="F19" s="815"/>
      <c r="G19" s="815"/>
      <c r="H19" s="815"/>
      <c r="I19" s="815"/>
      <c r="J19" s="815"/>
      <c r="K19" s="815"/>
      <c r="L19" s="815"/>
      <c r="M19" s="815"/>
      <c r="N19" s="815"/>
      <c r="O19" s="812" t="s">
        <v>5113</v>
      </c>
      <c r="P19" s="812"/>
      <c r="Q19" s="812"/>
      <c r="R19" s="812"/>
      <c r="S19" s="812"/>
      <c r="T19" s="812" t="s">
        <v>4181</v>
      </c>
      <c r="U19" s="812"/>
      <c r="V19" s="812"/>
      <c r="W19" s="812"/>
      <c r="X19" s="812"/>
      <c r="Y19" s="812" t="s">
        <v>28</v>
      </c>
      <c r="Z19" s="812"/>
      <c r="AA19" s="812"/>
      <c r="AB19" s="812"/>
      <c r="AC19" s="812"/>
      <c r="AD19" s="812" t="s">
        <v>29</v>
      </c>
      <c r="AE19" s="812"/>
      <c r="AF19" s="812"/>
      <c r="AG19" s="812"/>
      <c r="AH19" s="813"/>
      <c r="AK19" s="795"/>
      <c r="AL19" s="796"/>
      <c r="AM19" s="796"/>
      <c r="AN19" s="797"/>
    </row>
    <row r="20" spans="1:40" ht="17.649999999999999" customHeight="1">
      <c r="B20" s="854" t="s">
        <v>12</v>
      </c>
      <c r="C20" s="855"/>
      <c r="D20" s="856" t="str">
        <f>'Plan. Orçam. Resumo'!D13</f>
        <v>QUADRA</v>
      </c>
      <c r="E20" s="857"/>
      <c r="F20" s="857"/>
      <c r="G20" s="857"/>
      <c r="H20" s="857"/>
      <c r="I20" s="857"/>
      <c r="J20" s="857"/>
      <c r="K20" s="857"/>
      <c r="L20" s="857"/>
      <c r="M20" s="857"/>
      <c r="N20" s="855"/>
      <c r="O20" s="858"/>
      <c r="P20" s="859"/>
      <c r="Q20" s="859"/>
      <c r="R20" s="859"/>
      <c r="S20" s="860"/>
      <c r="T20" s="858"/>
      <c r="U20" s="859"/>
      <c r="V20" s="859"/>
      <c r="W20" s="859"/>
      <c r="X20" s="860"/>
      <c r="Y20" s="858"/>
      <c r="Z20" s="859"/>
      <c r="AA20" s="859"/>
      <c r="AB20" s="859"/>
      <c r="AC20" s="860"/>
      <c r="AD20" s="858"/>
      <c r="AE20" s="859"/>
      <c r="AF20" s="859"/>
      <c r="AG20" s="859"/>
      <c r="AH20" s="861"/>
      <c r="AK20" s="795"/>
      <c r="AL20" s="796"/>
      <c r="AM20" s="796"/>
      <c r="AN20" s="797"/>
    </row>
    <row r="21" spans="1:40" ht="12.95" customHeight="1">
      <c r="A21" s="3">
        <v>1</v>
      </c>
      <c r="B21" s="818" t="s">
        <v>14</v>
      </c>
      <c r="C21" s="819"/>
      <c r="D21" s="820" t="str">
        <f>IFERROR(VLOOKUP(B21,'Plan.Orçam.'!F:K,2,FALSE),"")</f>
        <v>SERVIÇOS PRELIMINARES</v>
      </c>
      <c r="E21" s="821"/>
      <c r="F21" s="821"/>
      <c r="G21" s="821"/>
      <c r="H21" s="821"/>
      <c r="I21" s="821"/>
      <c r="J21" s="821"/>
      <c r="K21" s="821"/>
      <c r="L21" s="821"/>
      <c r="M21" s="821"/>
      <c r="N21" s="821"/>
      <c r="O21" s="822">
        <f>IFERROR(AD21-T21,"")</f>
        <v>12614.55</v>
      </c>
      <c r="P21" s="823"/>
      <c r="Q21" s="823"/>
      <c r="R21" s="823"/>
      <c r="S21" s="824"/>
      <c r="T21" s="825">
        <f>IFERROR($AL$14*AD21,"")</f>
        <v>0</v>
      </c>
      <c r="U21" s="826"/>
      <c r="V21" s="826"/>
      <c r="W21" s="826"/>
      <c r="X21" s="827"/>
      <c r="Y21" s="825"/>
      <c r="Z21" s="826"/>
      <c r="AA21" s="826"/>
      <c r="AB21" s="826"/>
      <c r="AC21" s="827"/>
      <c r="AD21" s="828">
        <f>IFERROR(VLOOKUP(B21,'Plan.Orçam.'!F:K,6,FALSE),"")</f>
        <v>12614.55</v>
      </c>
      <c r="AE21" s="829"/>
      <c r="AF21" s="829"/>
      <c r="AG21" s="829"/>
      <c r="AH21" s="830"/>
      <c r="AI21" s="96"/>
      <c r="AK21" s="795"/>
      <c r="AL21" s="796"/>
      <c r="AM21" s="796"/>
      <c r="AN21" s="797"/>
    </row>
    <row r="22" spans="1:40" ht="12.95" customHeight="1">
      <c r="A22" s="3">
        <v>2</v>
      </c>
      <c r="B22" s="818" t="s">
        <v>1690</v>
      </c>
      <c r="C22" s="819"/>
      <c r="D22" s="820" t="str">
        <f>IFERROR(VLOOKUP(B22,'Plan.Orçam.'!F:K,2,FALSE),"")</f>
        <v>MOVIMENTO DE TERRA</v>
      </c>
      <c r="E22" s="821"/>
      <c r="F22" s="821"/>
      <c r="G22" s="821"/>
      <c r="H22" s="821"/>
      <c r="I22" s="821"/>
      <c r="J22" s="821"/>
      <c r="K22" s="821"/>
      <c r="L22" s="821"/>
      <c r="M22" s="821"/>
      <c r="N22" s="821"/>
      <c r="O22" s="822">
        <f t="shared" ref="O22:O29" si="0">IFERROR(AD22-T22,"")</f>
        <v>5269.52</v>
      </c>
      <c r="P22" s="823"/>
      <c r="Q22" s="823"/>
      <c r="R22" s="823"/>
      <c r="S22" s="824"/>
      <c r="T22" s="825">
        <f t="shared" ref="T22:T29" si="1">IFERROR($AL$14*AD22,"")</f>
        <v>0</v>
      </c>
      <c r="U22" s="826"/>
      <c r="V22" s="826"/>
      <c r="W22" s="826"/>
      <c r="X22" s="827"/>
      <c r="Y22" s="825"/>
      <c r="Z22" s="826"/>
      <c r="AA22" s="826"/>
      <c r="AB22" s="826"/>
      <c r="AC22" s="827"/>
      <c r="AD22" s="828">
        <f>IFERROR(VLOOKUP(B22,'Plan.Orçam.'!F:K,6,FALSE),"")</f>
        <v>5269.52</v>
      </c>
      <c r="AE22" s="829"/>
      <c r="AF22" s="829"/>
      <c r="AG22" s="829"/>
      <c r="AH22" s="830"/>
      <c r="AI22" s="96"/>
      <c r="AK22" s="795"/>
      <c r="AL22" s="796"/>
      <c r="AM22" s="796"/>
      <c r="AN22" s="797"/>
    </row>
    <row r="23" spans="1:40" ht="12.95" customHeight="1" thickBot="1">
      <c r="A23" s="3">
        <v>3</v>
      </c>
      <c r="B23" s="818" t="s">
        <v>3941</v>
      </c>
      <c r="C23" s="819"/>
      <c r="D23" s="820" t="str">
        <f>IFERROR(VLOOKUP(B23,'Plan.Orçam.'!F:K,2,FALSE),"")</f>
        <v>INFRA-ESTRUTURA: FUNDAÇÕES (TODA A QUADRA)</v>
      </c>
      <c r="E23" s="821"/>
      <c r="F23" s="821"/>
      <c r="G23" s="821"/>
      <c r="H23" s="821"/>
      <c r="I23" s="821"/>
      <c r="J23" s="821"/>
      <c r="K23" s="821"/>
      <c r="L23" s="821"/>
      <c r="M23" s="821"/>
      <c r="N23" s="821"/>
      <c r="O23" s="822">
        <f t="shared" ref="O23:O24" si="2">IFERROR(AD23-T23,"")</f>
        <v>70701.3</v>
      </c>
      <c r="P23" s="823"/>
      <c r="Q23" s="823"/>
      <c r="R23" s="823"/>
      <c r="S23" s="824"/>
      <c r="T23" s="825">
        <f t="shared" ref="T23" si="3">IFERROR($AL$14*AD23,"")</f>
        <v>0</v>
      </c>
      <c r="U23" s="826"/>
      <c r="V23" s="826"/>
      <c r="W23" s="826"/>
      <c r="X23" s="827"/>
      <c r="Y23" s="825"/>
      <c r="Z23" s="826"/>
      <c r="AA23" s="826"/>
      <c r="AB23" s="826"/>
      <c r="AC23" s="827"/>
      <c r="AD23" s="828">
        <f>IFERROR(VLOOKUP(B23,'Plan.Orçam.'!F:K,6,FALSE),"")</f>
        <v>70701.3</v>
      </c>
      <c r="AE23" s="829"/>
      <c r="AF23" s="829"/>
      <c r="AG23" s="829"/>
      <c r="AH23" s="830"/>
      <c r="AI23" s="96"/>
      <c r="AK23" s="798"/>
      <c r="AL23" s="799"/>
      <c r="AM23" s="799"/>
      <c r="AN23" s="800"/>
    </row>
    <row r="24" spans="1:40" ht="12.95" customHeight="1">
      <c r="A24" s="3">
        <v>4</v>
      </c>
      <c r="B24" s="818" t="s">
        <v>3955</v>
      </c>
      <c r="C24" s="819"/>
      <c r="D24" s="820" t="str">
        <f>IFERROR(VLOOKUP(B24,'Plan.Orçam.'!F:K,2,FALSE),"")</f>
        <v>SUPERESTRUTURA (PILARES, VIGAS E LAJES) - TODA A QUADRA</v>
      </c>
      <c r="E24" s="821"/>
      <c r="F24" s="821"/>
      <c r="G24" s="821"/>
      <c r="H24" s="821"/>
      <c r="I24" s="821"/>
      <c r="J24" s="821"/>
      <c r="K24" s="821"/>
      <c r="L24" s="821"/>
      <c r="M24" s="821"/>
      <c r="N24" s="821"/>
      <c r="O24" s="822">
        <f t="shared" si="2"/>
        <v>55355.09</v>
      </c>
      <c r="P24" s="823"/>
      <c r="Q24" s="823"/>
      <c r="R24" s="823"/>
      <c r="S24" s="824"/>
      <c r="T24" s="825">
        <f>IFERROR($AL$14*AD24,"")</f>
        <v>0</v>
      </c>
      <c r="U24" s="826"/>
      <c r="V24" s="826"/>
      <c r="W24" s="826"/>
      <c r="X24" s="827"/>
      <c r="Y24" s="825"/>
      <c r="Z24" s="826"/>
      <c r="AA24" s="826"/>
      <c r="AB24" s="826"/>
      <c r="AC24" s="827"/>
      <c r="AD24" s="828">
        <f>IFERROR(VLOOKUP(B24,'Plan.Orçam.'!F:K,6,FALSE),"")</f>
        <v>55355.09</v>
      </c>
      <c r="AE24" s="829"/>
      <c r="AF24" s="829"/>
      <c r="AG24" s="829"/>
      <c r="AH24" s="830"/>
      <c r="AI24" s="96"/>
    </row>
    <row r="25" spans="1:40" ht="12.95" customHeight="1">
      <c r="A25" s="3">
        <v>5</v>
      </c>
      <c r="B25" s="818" t="s">
        <v>3972</v>
      </c>
      <c r="C25" s="819"/>
      <c r="D25" s="820" t="str">
        <f>IFERROR(VLOOKUP(B25,'Plan.Orçam.'!F:K,2,FALSE),"")</f>
        <v>ELEVAÇÃO (murada)</v>
      </c>
      <c r="E25" s="821"/>
      <c r="F25" s="821"/>
      <c r="G25" s="821"/>
      <c r="H25" s="821"/>
      <c r="I25" s="821"/>
      <c r="J25" s="821"/>
      <c r="K25" s="821"/>
      <c r="L25" s="821"/>
      <c r="M25" s="821"/>
      <c r="N25" s="821"/>
      <c r="O25" s="822">
        <f t="shared" si="0"/>
        <v>53748.44</v>
      </c>
      <c r="P25" s="823"/>
      <c r="Q25" s="823"/>
      <c r="R25" s="823"/>
      <c r="S25" s="824"/>
      <c r="T25" s="825">
        <f t="shared" si="1"/>
        <v>0</v>
      </c>
      <c r="U25" s="826"/>
      <c r="V25" s="826"/>
      <c r="W25" s="826"/>
      <c r="X25" s="827"/>
      <c r="Y25" s="825"/>
      <c r="Z25" s="826"/>
      <c r="AA25" s="826"/>
      <c r="AB25" s="826"/>
      <c r="AC25" s="827"/>
      <c r="AD25" s="828">
        <f>IFERROR(VLOOKUP(B25,'Plan.Orçam.'!F:K,6,FALSE),"")</f>
        <v>53748.44</v>
      </c>
      <c r="AE25" s="829"/>
      <c r="AF25" s="829"/>
      <c r="AG25" s="829"/>
      <c r="AH25" s="830"/>
      <c r="AI25" s="96"/>
    </row>
    <row r="26" spans="1:40" ht="13.15" customHeight="1">
      <c r="A26" s="3">
        <v>6</v>
      </c>
      <c r="B26" s="818" t="s">
        <v>3974</v>
      </c>
      <c r="C26" s="819"/>
      <c r="D26" s="820" t="str">
        <f>IFERROR(VLOOKUP(B26,'Plan.Orçam.'!F:K,2,FALSE),"")</f>
        <v>ESQUADRIAS</v>
      </c>
      <c r="E26" s="821"/>
      <c r="F26" s="821"/>
      <c r="G26" s="821"/>
      <c r="H26" s="821"/>
      <c r="I26" s="821"/>
      <c r="J26" s="821"/>
      <c r="K26" s="821"/>
      <c r="L26" s="821"/>
      <c r="M26" s="821"/>
      <c r="N26" s="821"/>
      <c r="O26" s="822">
        <f t="shared" si="0"/>
        <v>9576.15</v>
      </c>
      <c r="P26" s="823"/>
      <c r="Q26" s="823"/>
      <c r="R26" s="823"/>
      <c r="S26" s="824"/>
      <c r="T26" s="825">
        <f t="shared" si="1"/>
        <v>0</v>
      </c>
      <c r="U26" s="826"/>
      <c r="V26" s="826"/>
      <c r="W26" s="826"/>
      <c r="X26" s="827"/>
      <c r="Y26" s="825"/>
      <c r="Z26" s="826"/>
      <c r="AA26" s="826"/>
      <c r="AB26" s="826"/>
      <c r="AC26" s="827"/>
      <c r="AD26" s="828">
        <f>IFERROR(VLOOKUP(B26,'Plan.Orçam.'!F:K,6,FALSE),"")</f>
        <v>9576.15</v>
      </c>
      <c r="AE26" s="829"/>
      <c r="AF26" s="829"/>
      <c r="AG26" s="829"/>
      <c r="AH26" s="830"/>
      <c r="AI26" s="96"/>
    </row>
    <row r="27" spans="1:40" ht="13.15" customHeight="1">
      <c r="A27" s="3">
        <v>7</v>
      </c>
      <c r="B27" s="818" t="s">
        <v>3977</v>
      </c>
      <c r="C27" s="819"/>
      <c r="D27" s="820" t="str">
        <f>IFERROR(VLOOKUP(B27,'Plan.Orçam.'!F:K,2,FALSE),"")</f>
        <v>COBERTURA</v>
      </c>
      <c r="E27" s="821"/>
      <c r="F27" s="821"/>
      <c r="G27" s="821"/>
      <c r="H27" s="821"/>
      <c r="I27" s="821"/>
      <c r="J27" s="821"/>
      <c r="K27" s="821"/>
      <c r="L27" s="821"/>
      <c r="M27" s="821"/>
      <c r="N27" s="821"/>
      <c r="O27" s="822">
        <f t="shared" si="0"/>
        <v>186119.62</v>
      </c>
      <c r="P27" s="823"/>
      <c r="Q27" s="823"/>
      <c r="R27" s="823"/>
      <c r="S27" s="824"/>
      <c r="T27" s="825">
        <f t="shared" si="1"/>
        <v>0</v>
      </c>
      <c r="U27" s="826"/>
      <c r="V27" s="826"/>
      <c r="W27" s="826"/>
      <c r="X27" s="827"/>
      <c r="Y27" s="825"/>
      <c r="Z27" s="826"/>
      <c r="AA27" s="826"/>
      <c r="AB27" s="826"/>
      <c r="AC27" s="827"/>
      <c r="AD27" s="828">
        <f>IFERROR(VLOOKUP(B27,'Plan.Orçam.'!F:K,6,FALSE),"")</f>
        <v>186119.62</v>
      </c>
      <c r="AE27" s="829"/>
      <c r="AF27" s="829"/>
      <c r="AG27" s="829"/>
      <c r="AH27" s="830"/>
      <c r="AI27" s="96"/>
    </row>
    <row r="28" spans="1:40" ht="13.15" customHeight="1">
      <c r="A28" s="3">
        <v>8</v>
      </c>
      <c r="B28" s="818" t="s">
        <v>3979</v>
      </c>
      <c r="C28" s="819"/>
      <c r="D28" s="820" t="str">
        <f>IFERROR(VLOOKUP(B28,'Plan.Orçam.'!F:K,2,FALSE),"")</f>
        <v>REVESTIMENTO DE PAREDES</v>
      </c>
      <c r="E28" s="821"/>
      <c r="F28" s="821"/>
      <c r="G28" s="821"/>
      <c r="H28" s="821"/>
      <c r="I28" s="821"/>
      <c r="J28" s="821"/>
      <c r="K28" s="821"/>
      <c r="L28" s="821"/>
      <c r="M28" s="821"/>
      <c r="N28" s="821"/>
      <c r="O28" s="822">
        <f t="shared" si="0"/>
        <v>21057.62</v>
      </c>
      <c r="P28" s="823"/>
      <c r="Q28" s="823"/>
      <c r="R28" s="823"/>
      <c r="S28" s="824"/>
      <c r="T28" s="825">
        <f t="shared" si="1"/>
        <v>0</v>
      </c>
      <c r="U28" s="826"/>
      <c r="V28" s="826"/>
      <c r="W28" s="826"/>
      <c r="X28" s="827"/>
      <c r="Y28" s="825"/>
      <c r="Z28" s="826"/>
      <c r="AA28" s="826"/>
      <c r="AB28" s="826"/>
      <c r="AC28" s="827"/>
      <c r="AD28" s="828">
        <f>IFERROR(VLOOKUP(B28,'Plan.Orçam.'!F:K,6,FALSE),"")</f>
        <v>21057.62</v>
      </c>
      <c r="AE28" s="829"/>
      <c r="AF28" s="829"/>
      <c r="AG28" s="829"/>
      <c r="AH28" s="830"/>
      <c r="AI28" s="96"/>
    </row>
    <row r="29" spans="1:40" ht="12.75">
      <c r="A29" s="3">
        <v>9</v>
      </c>
      <c r="B29" s="818" t="s">
        <v>3982</v>
      </c>
      <c r="C29" s="819"/>
      <c r="D29" s="820" t="str">
        <f>IFERROR(VLOOKUP(B29,'Plan.Orçam.'!F:K,2,FALSE),"")</f>
        <v>PAVIMENTAÇÃO</v>
      </c>
      <c r="E29" s="821"/>
      <c r="F29" s="821"/>
      <c r="G29" s="821"/>
      <c r="H29" s="821"/>
      <c r="I29" s="821"/>
      <c r="J29" s="821"/>
      <c r="K29" s="821"/>
      <c r="L29" s="821"/>
      <c r="M29" s="821"/>
      <c r="N29" s="821"/>
      <c r="O29" s="822">
        <f t="shared" si="0"/>
        <v>164641.62</v>
      </c>
      <c r="P29" s="823"/>
      <c r="Q29" s="823"/>
      <c r="R29" s="823"/>
      <c r="S29" s="824"/>
      <c r="T29" s="825">
        <f t="shared" si="1"/>
        <v>0</v>
      </c>
      <c r="U29" s="826"/>
      <c r="V29" s="826"/>
      <c r="W29" s="826"/>
      <c r="X29" s="827"/>
      <c r="Y29" s="825"/>
      <c r="Z29" s="826"/>
      <c r="AA29" s="826"/>
      <c r="AB29" s="826"/>
      <c r="AC29" s="827"/>
      <c r="AD29" s="828">
        <f>IFERROR(VLOOKUP(B29,'Plan.Orçam.'!F:K,6,FALSE),"")</f>
        <v>164641.62</v>
      </c>
      <c r="AE29" s="829"/>
      <c r="AF29" s="829"/>
      <c r="AG29" s="829"/>
      <c r="AH29" s="830"/>
      <c r="AI29" s="96"/>
    </row>
    <row r="30" spans="1:40" ht="12.75">
      <c r="A30" s="3">
        <v>10</v>
      </c>
      <c r="B30" s="818" t="s">
        <v>3985</v>
      </c>
      <c r="C30" s="819"/>
      <c r="D30" s="820" t="str">
        <f>IFERROR(VLOOKUP(B30,'Plan.Orçam.'!F:K,2,FALSE),"")</f>
        <v>PINTURA</v>
      </c>
      <c r="E30" s="821"/>
      <c r="F30" s="821"/>
      <c r="G30" s="821"/>
      <c r="H30" s="821"/>
      <c r="I30" s="821"/>
      <c r="J30" s="821"/>
      <c r="K30" s="821"/>
      <c r="L30" s="821"/>
      <c r="M30" s="821"/>
      <c r="N30" s="821"/>
      <c r="O30" s="822">
        <f t="shared" ref="O30:O39" si="4">IFERROR(AD30-T30,"")</f>
        <v>55238.83</v>
      </c>
      <c r="P30" s="823"/>
      <c r="Q30" s="823"/>
      <c r="R30" s="823"/>
      <c r="S30" s="824"/>
      <c r="T30" s="825">
        <f t="shared" ref="T30:T39" si="5">IFERROR($AL$14*AD30,"")</f>
        <v>0</v>
      </c>
      <c r="U30" s="826"/>
      <c r="V30" s="826"/>
      <c r="W30" s="826"/>
      <c r="X30" s="827"/>
      <c r="Y30" s="825"/>
      <c r="Z30" s="826"/>
      <c r="AA30" s="826"/>
      <c r="AB30" s="826"/>
      <c r="AC30" s="827"/>
      <c r="AD30" s="828">
        <f>IFERROR(VLOOKUP(B30,'Plan.Orçam.'!F:K,6,FALSE),"")</f>
        <v>55238.83</v>
      </c>
      <c r="AE30" s="829"/>
      <c r="AF30" s="829"/>
      <c r="AG30" s="829"/>
      <c r="AH30" s="830"/>
      <c r="AI30" s="96"/>
    </row>
    <row r="31" spans="1:40" ht="13.15" customHeight="1">
      <c r="A31" s="3">
        <v>11</v>
      </c>
      <c r="B31" s="831" t="s">
        <v>3988</v>
      </c>
      <c r="C31" s="832"/>
      <c r="D31" s="820" t="str">
        <f>IFERROR(VLOOKUP(B31,'Plan.Orçam.'!F:K,2,FALSE),"")</f>
        <v>INSTALAÇÃO ELÉTRICA (REFERENTE À TODA QUADRA)</v>
      </c>
      <c r="E31" s="821"/>
      <c r="F31" s="821"/>
      <c r="G31" s="821"/>
      <c r="H31" s="821"/>
      <c r="I31" s="821"/>
      <c r="J31" s="821"/>
      <c r="K31" s="821"/>
      <c r="L31" s="821"/>
      <c r="M31" s="821"/>
      <c r="N31" s="821"/>
      <c r="O31" s="822">
        <f t="shared" si="4"/>
        <v>616.71</v>
      </c>
      <c r="P31" s="823"/>
      <c r="Q31" s="823"/>
      <c r="R31" s="823"/>
      <c r="S31" s="824"/>
      <c r="T31" s="825">
        <f t="shared" si="5"/>
        <v>0</v>
      </c>
      <c r="U31" s="826"/>
      <c r="V31" s="826"/>
      <c r="W31" s="826"/>
      <c r="X31" s="827"/>
      <c r="Y31" s="825"/>
      <c r="Z31" s="826"/>
      <c r="AA31" s="826"/>
      <c r="AB31" s="826"/>
      <c r="AC31" s="827"/>
      <c r="AD31" s="828">
        <f>IFERROR(VLOOKUP(B31,'Plan.Orçam.'!F:K,6,FALSE),"")</f>
        <v>616.71</v>
      </c>
      <c r="AE31" s="829"/>
      <c r="AF31" s="829"/>
      <c r="AG31" s="829"/>
      <c r="AH31" s="830"/>
      <c r="AI31" s="96"/>
    </row>
    <row r="32" spans="1:40" ht="13.15" customHeight="1">
      <c r="A32" s="3">
        <v>12</v>
      </c>
      <c r="B32" s="831" t="s">
        <v>3997</v>
      </c>
      <c r="C32" s="832"/>
      <c r="D32" s="820" t="str">
        <f>IFERROR(VLOOKUP(B32,'Plan.Orçam.'!F:K,2,FALSE),"")</f>
        <v>ELETRODUTOS E ACESSORIOS</v>
      </c>
      <c r="E32" s="821"/>
      <c r="F32" s="821"/>
      <c r="G32" s="821"/>
      <c r="H32" s="821"/>
      <c r="I32" s="821"/>
      <c r="J32" s="821"/>
      <c r="K32" s="821"/>
      <c r="L32" s="821"/>
      <c r="M32" s="821"/>
      <c r="N32" s="821"/>
      <c r="O32" s="822">
        <f t="shared" si="4"/>
        <v>3997.45</v>
      </c>
      <c r="P32" s="823"/>
      <c r="Q32" s="823"/>
      <c r="R32" s="823"/>
      <c r="S32" s="824"/>
      <c r="T32" s="825">
        <f t="shared" si="5"/>
        <v>0</v>
      </c>
      <c r="U32" s="826"/>
      <c r="V32" s="826"/>
      <c r="W32" s="826"/>
      <c r="X32" s="827"/>
      <c r="Y32" s="825"/>
      <c r="Z32" s="826"/>
      <c r="AA32" s="826"/>
      <c r="AB32" s="826"/>
      <c r="AC32" s="827"/>
      <c r="AD32" s="828">
        <f>IFERROR(VLOOKUP(B32,'Plan.Orçam.'!F:K,6,FALSE),"")</f>
        <v>3997.45</v>
      </c>
      <c r="AE32" s="829"/>
      <c r="AF32" s="829"/>
      <c r="AG32" s="829"/>
      <c r="AH32" s="830"/>
      <c r="AI32" s="96"/>
    </row>
    <row r="33" spans="1:36" ht="13.15" customHeight="1">
      <c r="A33" s="3">
        <v>13</v>
      </c>
      <c r="B33" s="831" t="s">
        <v>4005</v>
      </c>
      <c r="C33" s="832"/>
      <c r="D33" s="820" t="str">
        <f>IFERROR(VLOOKUP(B33,'Plan.Orçam.'!F:K,2,FALSE),"")</f>
        <v xml:space="preserve">CABOS E FIOS </v>
      </c>
      <c r="E33" s="821"/>
      <c r="F33" s="821"/>
      <c r="G33" s="821"/>
      <c r="H33" s="821"/>
      <c r="I33" s="821"/>
      <c r="J33" s="821"/>
      <c r="K33" s="821"/>
      <c r="L33" s="821"/>
      <c r="M33" s="821"/>
      <c r="N33" s="821"/>
      <c r="O33" s="822">
        <f t="shared" si="4"/>
        <v>3965.54</v>
      </c>
      <c r="P33" s="823"/>
      <c r="Q33" s="823"/>
      <c r="R33" s="823"/>
      <c r="S33" s="824"/>
      <c r="T33" s="825">
        <f t="shared" si="5"/>
        <v>0</v>
      </c>
      <c r="U33" s="826"/>
      <c r="V33" s="826"/>
      <c r="W33" s="826"/>
      <c r="X33" s="827"/>
      <c r="Y33" s="825"/>
      <c r="Z33" s="826"/>
      <c r="AA33" s="826"/>
      <c r="AB33" s="826"/>
      <c r="AC33" s="827"/>
      <c r="AD33" s="828">
        <f>IFERROR(VLOOKUP(B33,'Plan.Orçam.'!F:K,6,FALSE),"")</f>
        <v>3965.54</v>
      </c>
      <c r="AE33" s="829"/>
      <c r="AF33" s="829"/>
      <c r="AG33" s="829"/>
      <c r="AH33" s="830"/>
      <c r="AI33" s="96"/>
    </row>
    <row r="34" spans="1:36" ht="13.15" customHeight="1">
      <c r="A34" s="3">
        <v>14</v>
      </c>
      <c r="B34" s="831" t="s">
        <v>4008</v>
      </c>
      <c r="C34" s="832"/>
      <c r="D34" s="820" t="str">
        <f>IFERROR(VLOOKUP(B34,'Plan.Orçam.'!F:K,2,FALSE),"")</f>
        <v>ILUMINAÇÃO E TOMADAS</v>
      </c>
      <c r="E34" s="821"/>
      <c r="F34" s="821"/>
      <c r="G34" s="821"/>
      <c r="H34" s="821"/>
      <c r="I34" s="821"/>
      <c r="J34" s="821"/>
      <c r="K34" s="821"/>
      <c r="L34" s="821"/>
      <c r="M34" s="821"/>
      <c r="N34" s="821"/>
      <c r="O34" s="822">
        <f t="shared" si="4"/>
        <v>874.81</v>
      </c>
      <c r="P34" s="823"/>
      <c r="Q34" s="823"/>
      <c r="R34" s="823"/>
      <c r="S34" s="824"/>
      <c r="T34" s="825">
        <f t="shared" si="5"/>
        <v>0</v>
      </c>
      <c r="U34" s="826"/>
      <c r="V34" s="826"/>
      <c r="W34" s="826"/>
      <c r="X34" s="827"/>
      <c r="Y34" s="825"/>
      <c r="Z34" s="826"/>
      <c r="AA34" s="826"/>
      <c r="AB34" s="826"/>
      <c r="AC34" s="827"/>
      <c r="AD34" s="828">
        <f>IFERROR(VLOOKUP(B34,'Plan.Orçam.'!F:K,6,FALSE),"")</f>
        <v>874.81</v>
      </c>
      <c r="AE34" s="829"/>
      <c r="AF34" s="829"/>
      <c r="AG34" s="829"/>
      <c r="AH34" s="830"/>
      <c r="AI34" s="96"/>
    </row>
    <row r="35" spans="1:36" ht="13.15" customHeight="1">
      <c r="A35" s="3">
        <v>15</v>
      </c>
      <c r="B35" s="831" t="s">
        <v>4011</v>
      </c>
      <c r="C35" s="832"/>
      <c r="D35" s="820" t="str">
        <f>IFERROR(VLOOKUP(B35,'Plan.Orçam.'!F:K,2,FALSE),"")</f>
        <v>EQUIPAMENTOS</v>
      </c>
      <c r="E35" s="821"/>
      <c r="F35" s="821"/>
      <c r="G35" s="821"/>
      <c r="H35" s="821"/>
      <c r="I35" s="821"/>
      <c r="J35" s="821"/>
      <c r="K35" s="821"/>
      <c r="L35" s="821"/>
      <c r="M35" s="821"/>
      <c r="N35" s="821"/>
      <c r="O35" s="822">
        <f t="shared" si="4"/>
        <v>15385.02</v>
      </c>
      <c r="P35" s="823"/>
      <c r="Q35" s="823"/>
      <c r="R35" s="823"/>
      <c r="S35" s="824"/>
      <c r="T35" s="825">
        <f t="shared" si="5"/>
        <v>0</v>
      </c>
      <c r="U35" s="826"/>
      <c r="V35" s="826"/>
      <c r="W35" s="826"/>
      <c r="X35" s="827"/>
      <c r="Y35" s="825"/>
      <c r="Z35" s="826"/>
      <c r="AA35" s="826"/>
      <c r="AB35" s="826"/>
      <c r="AC35" s="827"/>
      <c r="AD35" s="828">
        <f>IFERROR(VLOOKUP(B35,'Plan.Orçam.'!F:K,6,FALSE),"")</f>
        <v>15385.02</v>
      </c>
      <c r="AE35" s="829"/>
      <c r="AF35" s="829"/>
      <c r="AG35" s="829"/>
      <c r="AH35" s="830"/>
      <c r="AI35" s="96"/>
    </row>
    <row r="36" spans="1:36" ht="12.75">
      <c r="A36" s="3">
        <v>16</v>
      </c>
      <c r="B36" s="831" t="s">
        <v>4012</v>
      </c>
      <c r="C36" s="832"/>
      <c r="D36" s="820" t="str">
        <f>IFERROR(VLOOKUP(B36,'Plan.Orçam.'!F:K,2,FALSE),"")</f>
        <v>DRENAGEM PLUVIAL</v>
      </c>
      <c r="E36" s="821"/>
      <c r="F36" s="821"/>
      <c r="G36" s="821"/>
      <c r="H36" s="821"/>
      <c r="I36" s="821"/>
      <c r="J36" s="821"/>
      <c r="K36" s="821"/>
      <c r="L36" s="821"/>
      <c r="M36" s="821"/>
      <c r="N36" s="821"/>
      <c r="O36" s="822">
        <f t="shared" si="4"/>
        <v>2249.3200000000002</v>
      </c>
      <c r="P36" s="823"/>
      <c r="Q36" s="823"/>
      <c r="R36" s="823"/>
      <c r="S36" s="824"/>
      <c r="T36" s="825">
        <f t="shared" si="5"/>
        <v>0</v>
      </c>
      <c r="U36" s="826"/>
      <c r="V36" s="826"/>
      <c r="W36" s="826"/>
      <c r="X36" s="827"/>
      <c r="Y36" s="825"/>
      <c r="Z36" s="826"/>
      <c r="AA36" s="826"/>
      <c r="AB36" s="826"/>
      <c r="AC36" s="827"/>
      <c r="AD36" s="828">
        <f>IFERROR(VLOOKUP(B36,'Plan.Orçam.'!F:K,6,FALSE),"")</f>
        <v>2249.3200000000002</v>
      </c>
      <c r="AE36" s="829"/>
      <c r="AF36" s="829"/>
      <c r="AG36" s="829"/>
      <c r="AH36" s="830"/>
    </row>
    <row r="37" spans="1:36" ht="12.75">
      <c r="A37" s="3">
        <v>17</v>
      </c>
      <c r="B37" s="831" t="s">
        <v>4064</v>
      </c>
      <c r="C37" s="832"/>
      <c r="D37" s="820" t="str">
        <f>IFERROR(VLOOKUP(B37,'Plan.Orçam.'!F:K,2,FALSE),"")</f>
        <v xml:space="preserve">PREVENÇÃO E COMBATE A INCÊNDIO </v>
      </c>
      <c r="E37" s="821"/>
      <c r="F37" s="821"/>
      <c r="G37" s="821"/>
      <c r="H37" s="821"/>
      <c r="I37" s="821"/>
      <c r="J37" s="821"/>
      <c r="K37" s="821"/>
      <c r="L37" s="821"/>
      <c r="M37" s="821"/>
      <c r="N37" s="821"/>
      <c r="O37" s="822">
        <f t="shared" si="4"/>
        <v>1919.78</v>
      </c>
      <c r="P37" s="823"/>
      <c r="Q37" s="823"/>
      <c r="R37" s="823"/>
      <c r="S37" s="824"/>
      <c r="T37" s="825">
        <f t="shared" si="5"/>
        <v>0</v>
      </c>
      <c r="U37" s="826"/>
      <c r="V37" s="826"/>
      <c r="W37" s="826"/>
      <c r="X37" s="827"/>
      <c r="Y37" s="825"/>
      <c r="Z37" s="826"/>
      <c r="AA37" s="826"/>
      <c r="AB37" s="826"/>
      <c r="AC37" s="827"/>
      <c r="AD37" s="828">
        <f>IFERROR(VLOOKUP(B37,'Plan.Orçam.'!F:K,6,FALSE),"")</f>
        <v>1919.78</v>
      </c>
      <c r="AE37" s="829"/>
      <c r="AF37" s="829"/>
      <c r="AG37" s="829"/>
      <c r="AH37" s="830"/>
    </row>
    <row r="38" spans="1:36" ht="12.75">
      <c r="A38" s="3">
        <v>18</v>
      </c>
      <c r="B38" s="831" t="s">
        <v>4150</v>
      </c>
      <c r="C38" s="832"/>
      <c r="D38" s="820" t="str">
        <f>IFERROR(VLOOKUP(B38,'Plan.Orçam.'!F:K,2,FALSE),"")</f>
        <v>ARQUIBANCADA</v>
      </c>
      <c r="E38" s="821"/>
      <c r="F38" s="821"/>
      <c r="G38" s="821"/>
      <c r="H38" s="821"/>
      <c r="I38" s="821"/>
      <c r="J38" s="821"/>
      <c r="K38" s="821"/>
      <c r="L38" s="821"/>
      <c r="M38" s="821"/>
      <c r="N38" s="821"/>
      <c r="O38" s="822">
        <f t="shared" si="4"/>
        <v>17917.02</v>
      </c>
      <c r="P38" s="823"/>
      <c r="Q38" s="823"/>
      <c r="R38" s="823"/>
      <c r="S38" s="824"/>
      <c r="T38" s="825">
        <f t="shared" si="5"/>
        <v>0</v>
      </c>
      <c r="U38" s="826"/>
      <c r="V38" s="826"/>
      <c r="W38" s="826"/>
      <c r="X38" s="827"/>
      <c r="Y38" s="825"/>
      <c r="Z38" s="826"/>
      <c r="AA38" s="826"/>
      <c r="AB38" s="826"/>
      <c r="AC38" s="827"/>
      <c r="AD38" s="828">
        <f>IFERROR(VLOOKUP(B38,'Plan.Orçam.'!F:K,6,FALSE),"")</f>
        <v>17917.02</v>
      </c>
      <c r="AE38" s="829"/>
      <c r="AF38" s="829"/>
      <c r="AG38" s="829"/>
      <c r="AH38" s="830"/>
    </row>
    <row r="39" spans="1:36" ht="12.75">
      <c r="A39" s="3">
        <v>19</v>
      </c>
      <c r="B39" s="831" t="s">
        <v>4155</v>
      </c>
      <c r="C39" s="832"/>
      <c r="D39" s="820" t="str">
        <f>IFERROR(VLOOKUP(B39,'Plan.Orçam.'!F:K,2,FALSE),"")</f>
        <v>SERVIÇOS FINAIS</v>
      </c>
      <c r="E39" s="821"/>
      <c r="F39" s="821"/>
      <c r="G39" s="821"/>
      <c r="H39" s="821"/>
      <c r="I39" s="821"/>
      <c r="J39" s="821"/>
      <c r="K39" s="821"/>
      <c r="L39" s="821"/>
      <c r="M39" s="821"/>
      <c r="N39" s="821"/>
      <c r="O39" s="822">
        <f t="shared" si="4"/>
        <v>35664.47</v>
      </c>
      <c r="P39" s="823"/>
      <c r="Q39" s="823"/>
      <c r="R39" s="823"/>
      <c r="S39" s="824"/>
      <c r="T39" s="825">
        <f t="shared" si="5"/>
        <v>0</v>
      </c>
      <c r="U39" s="826"/>
      <c r="V39" s="826"/>
      <c r="W39" s="826"/>
      <c r="X39" s="827"/>
      <c r="Y39" s="825"/>
      <c r="Z39" s="826"/>
      <c r="AA39" s="826"/>
      <c r="AB39" s="826"/>
      <c r="AC39" s="827"/>
      <c r="AD39" s="828">
        <f>IFERROR(VLOOKUP(B39,'Plan.Orçam.'!F:K,6,FALSE),"")</f>
        <v>35664.47</v>
      </c>
      <c r="AE39" s="829"/>
      <c r="AF39" s="829"/>
      <c r="AG39" s="829"/>
      <c r="AH39" s="830"/>
    </row>
    <row r="40" spans="1:36">
      <c r="B40" s="854" t="s">
        <v>7039</v>
      </c>
      <c r="C40" s="855"/>
      <c r="D40" s="856" t="str">
        <f>'Plan. Orçam. Resumo'!D33</f>
        <v>BANHEIROS E VESTIÁRIOS</v>
      </c>
      <c r="E40" s="857"/>
      <c r="F40" s="857"/>
      <c r="G40" s="857"/>
      <c r="H40" s="857"/>
      <c r="I40" s="857"/>
      <c r="J40" s="857"/>
      <c r="K40" s="857"/>
      <c r="L40" s="857"/>
      <c r="M40" s="857"/>
      <c r="N40" s="855"/>
      <c r="O40" s="858"/>
      <c r="P40" s="859"/>
      <c r="Q40" s="859"/>
      <c r="R40" s="859"/>
      <c r="S40" s="860"/>
      <c r="T40" s="858"/>
      <c r="U40" s="859"/>
      <c r="V40" s="859"/>
      <c r="W40" s="859"/>
      <c r="X40" s="860"/>
      <c r="Y40" s="858"/>
      <c r="Z40" s="859"/>
      <c r="AA40" s="859"/>
      <c r="AB40" s="859"/>
      <c r="AC40" s="860"/>
      <c r="AD40" s="858"/>
      <c r="AE40" s="859"/>
      <c r="AF40" s="859"/>
      <c r="AG40" s="859"/>
      <c r="AH40" s="861"/>
      <c r="AJ40" s="397">
        <f>AL12-AD54</f>
        <v>0</v>
      </c>
    </row>
    <row r="41" spans="1:36" ht="12.75">
      <c r="A41" s="3">
        <v>1</v>
      </c>
      <c r="B41" s="818" t="s">
        <v>83</v>
      </c>
      <c r="C41" s="819"/>
      <c r="D41" s="820" t="str">
        <f>IFERROR(VLOOKUP(B41,'Plan.Orçam.'!F:K,2,FALSE),"")</f>
        <v>MOVIMENTO DE TERRA</v>
      </c>
      <c r="E41" s="821"/>
      <c r="F41" s="821"/>
      <c r="G41" s="821"/>
      <c r="H41" s="821"/>
      <c r="I41" s="821"/>
      <c r="J41" s="821"/>
      <c r="K41" s="821"/>
      <c r="L41" s="821"/>
      <c r="M41" s="821"/>
      <c r="N41" s="821"/>
      <c r="O41" s="822">
        <f>IFERROR(AD41-T41,"")</f>
        <v>2063.85</v>
      </c>
      <c r="P41" s="823"/>
      <c r="Q41" s="823"/>
      <c r="R41" s="823"/>
      <c r="S41" s="824"/>
      <c r="T41" s="825">
        <f>IFERROR($AL$14*AD41,"")</f>
        <v>0</v>
      </c>
      <c r="U41" s="826"/>
      <c r="V41" s="826"/>
      <c r="W41" s="826"/>
      <c r="X41" s="827"/>
      <c r="Y41" s="825"/>
      <c r="Z41" s="826"/>
      <c r="AA41" s="826"/>
      <c r="AB41" s="826"/>
      <c r="AC41" s="827"/>
      <c r="AD41" s="828">
        <f>IFERROR(VLOOKUP(B41,'Plan.Orçam.'!F:K,6,FALSE),"")</f>
        <v>2063.85</v>
      </c>
      <c r="AE41" s="829"/>
      <c r="AF41" s="829"/>
      <c r="AG41" s="829"/>
      <c r="AH41" s="830"/>
      <c r="AJ41" s="397"/>
    </row>
    <row r="42" spans="1:36" ht="12.75">
      <c r="A42" s="3">
        <v>2</v>
      </c>
      <c r="B42" s="818" t="s">
        <v>1772</v>
      </c>
      <c r="C42" s="819"/>
      <c r="D42" s="820" t="str">
        <f>IFERROR(VLOOKUP(B42,'Plan.Orçam.'!F:K,2,FALSE),"")</f>
        <v>INFRA-ESTRUTURA: FUNDAÇÕES</v>
      </c>
      <c r="E42" s="821"/>
      <c r="F42" s="821"/>
      <c r="G42" s="821"/>
      <c r="H42" s="821"/>
      <c r="I42" s="821"/>
      <c r="J42" s="821"/>
      <c r="K42" s="821"/>
      <c r="L42" s="821"/>
      <c r="M42" s="821"/>
      <c r="N42" s="821"/>
      <c r="O42" s="822">
        <f t="shared" ref="O42:O52" si="6">IFERROR(AD42-T42,"")</f>
        <v>14715.68</v>
      </c>
      <c r="P42" s="823"/>
      <c r="Q42" s="823"/>
      <c r="R42" s="823"/>
      <c r="S42" s="824"/>
      <c r="T42" s="825">
        <f t="shared" ref="T42:T43" si="7">IFERROR($AL$14*AD42,"")</f>
        <v>0</v>
      </c>
      <c r="U42" s="826"/>
      <c r="V42" s="826"/>
      <c r="W42" s="826"/>
      <c r="X42" s="827"/>
      <c r="Y42" s="825"/>
      <c r="Z42" s="826"/>
      <c r="AA42" s="826"/>
      <c r="AB42" s="826"/>
      <c r="AC42" s="827"/>
      <c r="AD42" s="828">
        <f>IFERROR(VLOOKUP(B42,'Plan.Orçam.'!F:K,6,FALSE),"")</f>
        <v>14715.68</v>
      </c>
      <c r="AE42" s="829"/>
      <c r="AF42" s="829"/>
      <c r="AG42" s="829"/>
      <c r="AH42" s="830"/>
      <c r="AJ42" s="397"/>
    </row>
    <row r="43" spans="1:36" ht="12.75">
      <c r="A43" s="3">
        <v>3</v>
      </c>
      <c r="B43" s="818" t="s">
        <v>7046</v>
      </c>
      <c r="C43" s="819"/>
      <c r="D43" s="820" t="str">
        <f>IFERROR(VLOOKUP(B43,'Plan.Orçam.'!F:K,2,FALSE),"")</f>
        <v>ESTRUTURA</v>
      </c>
      <c r="E43" s="821"/>
      <c r="F43" s="821"/>
      <c r="G43" s="821"/>
      <c r="H43" s="821"/>
      <c r="I43" s="821"/>
      <c r="J43" s="821"/>
      <c r="K43" s="821"/>
      <c r="L43" s="821"/>
      <c r="M43" s="821"/>
      <c r="N43" s="821"/>
      <c r="O43" s="822">
        <f t="shared" si="6"/>
        <v>24642.66</v>
      </c>
      <c r="P43" s="823"/>
      <c r="Q43" s="823"/>
      <c r="R43" s="823"/>
      <c r="S43" s="824"/>
      <c r="T43" s="825">
        <f t="shared" si="7"/>
        <v>0</v>
      </c>
      <c r="U43" s="826"/>
      <c r="V43" s="826"/>
      <c r="W43" s="826"/>
      <c r="X43" s="827"/>
      <c r="Y43" s="825"/>
      <c r="Z43" s="826"/>
      <c r="AA43" s="826"/>
      <c r="AB43" s="826"/>
      <c r="AC43" s="827"/>
      <c r="AD43" s="828">
        <f>IFERROR(VLOOKUP(B43,'Plan.Orçam.'!F:K,6,FALSE),"")</f>
        <v>24642.66</v>
      </c>
      <c r="AE43" s="829"/>
      <c r="AF43" s="829"/>
      <c r="AG43" s="829"/>
      <c r="AH43" s="830"/>
      <c r="AJ43" s="397"/>
    </row>
    <row r="44" spans="1:36" ht="12.75">
      <c r="A44" s="3">
        <v>4</v>
      </c>
      <c r="B44" s="818" t="s">
        <v>7049</v>
      </c>
      <c r="C44" s="819"/>
      <c r="D44" s="820" t="str">
        <f>IFERROR(VLOOKUP(B44,'Plan.Orçam.'!F:K,2,FALSE),"")</f>
        <v>PAREDES E PAINÉIS</v>
      </c>
      <c r="E44" s="821"/>
      <c r="F44" s="821"/>
      <c r="G44" s="821"/>
      <c r="H44" s="821"/>
      <c r="I44" s="821"/>
      <c r="J44" s="821"/>
      <c r="K44" s="821"/>
      <c r="L44" s="821"/>
      <c r="M44" s="821"/>
      <c r="N44" s="821"/>
      <c r="O44" s="822">
        <f t="shared" si="6"/>
        <v>10667.14</v>
      </c>
      <c r="P44" s="823"/>
      <c r="Q44" s="823"/>
      <c r="R44" s="823"/>
      <c r="S44" s="824"/>
      <c r="T44" s="825">
        <f>IFERROR($AL$14*AD44,"")</f>
        <v>0</v>
      </c>
      <c r="U44" s="826"/>
      <c r="V44" s="826"/>
      <c r="W44" s="826"/>
      <c r="X44" s="827"/>
      <c r="Y44" s="825"/>
      <c r="Z44" s="826"/>
      <c r="AA44" s="826"/>
      <c r="AB44" s="826"/>
      <c r="AC44" s="827"/>
      <c r="AD44" s="828">
        <f>IFERROR(VLOOKUP(B44,'Plan.Orçam.'!F:K,6,FALSE),"")</f>
        <v>10667.14</v>
      </c>
      <c r="AE44" s="829"/>
      <c r="AF44" s="829"/>
      <c r="AG44" s="829"/>
      <c r="AH44" s="830"/>
      <c r="AJ44" s="397"/>
    </row>
    <row r="45" spans="1:36" ht="12.75">
      <c r="A45" s="3">
        <v>5</v>
      </c>
      <c r="B45" s="818" t="s">
        <v>7051</v>
      </c>
      <c r="C45" s="819"/>
      <c r="D45" s="820" t="str">
        <f>IFERROR(VLOOKUP(B45,'Plan.Orçam.'!F:K,2,FALSE),"")</f>
        <v>REVESTIMENTOS</v>
      </c>
      <c r="E45" s="821"/>
      <c r="F45" s="821"/>
      <c r="G45" s="821"/>
      <c r="H45" s="821"/>
      <c r="I45" s="821"/>
      <c r="J45" s="821"/>
      <c r="K45" s="821"/>
      <c r="L45" s="821"/>
      <c r="M45" s="821"/>
      <c r="N45" s="821"/>
      <c r="O45" s="822">
        <f t="shared" si="6"/>
        <v>33437.269999999997</v>
      </c>
      <c r="P45" s="823"/>
      <c r="Q45" s="823"/>
      <c r="R45" s="823"/>
      <c r="S45" s="824"/>
      <c r="T45" s="825">
        <f t="shared" ref="T45:T52" si="8">IFERROR($AL$14*AD45,"")</f>
        <v>0</v>
      </c>
      <c r="U45" s="826"/>
      <c r="V45" s="826"/>
      <c r="W45" s="826"/>
      <c r="X45" s="827"/>
      <c r="Y45" s="825"/>
      <c r="Z45" s="826"/>
      <c r="AA45" s="826"/>
      <c r="AB45" s="826"/>
      <c r="AC45" s="827"/>
      <c r="AD45" s="828">
        <f>IFERROR(VLOOKUP(B45,'Plan.Orçam.'!F:K,6,FALSE),"")</f>
        <v>33437.269999999997</v>
      </c>
      <c r="AE45" s="829"/>
      <c r="AF45" s="829"/>
      <c r="AG45" s="829"/>
      <c r="AH45" s="830"/>
      <c r="AJ45" s="397"/>
    </row>
    <row r="46" spans="1:36" ht="12.75">
      <c r="A46" s="3">
        <v>6</v>
      </c>
      <c r="B46" s="818" t="s">
        <v>7058</v>
      </c>
      <c r="C46" s="819"/>
      <c r="D46" s="820" t="str">
        <f>IFERROR(VLOOKUP(B46,'Plan.Orçam.'!F:K,2,FALSE),"")</f>
        <v xml:space="preserve">PISO </v>
      </c>
      <c r="E46" s="821"/>
      <c r="F46" s="821"/>
      <c r="G46" s="821"/>
      <c r="H46" s="821"/>
      <c r="I46" s="821"/>
      <c r="J46" s="821"/>
      <c r="K46" s="821"/>
      <c r="L46" s="821"/>
      <c r="M46" s="821"/>
      <c r="N46" s="821"/>
      <c r="O46" s="822">
        <f t="shared" si="6"/>
        <v>8087.42</v>
      </c>
      <c r="P46" s="823"/>
      <c r="Q46" s="823"/>
      <c r="R46" s="823"/>
      <c r="S46" s="824"/>
      <c r="T46" s="825">
        <f t="shared" si="8"/>
        <v>0</v>
      </c>
      <c r="U46" s="826"/>
      <c r="V46" s="826"/>
      <c r="W46" s="826"/>
      <c r="X46" s="827"/>
      <c r="Y46" s="825"/>
      <c r="Z46" s="826"/>
      <c r="AA46" s="826"/>
      <c r="AB46" s="826"/>
      <c r="AC46" s="827"/>
      <c r="AD46" s="828">
        <f>IFERROR(VLOOKUP(B46,'Plan.Orçam.'!F:K,6,FALSE),"")</f>
        <v>8087.42</v>
      </c>
      <c r="AE46" s="829"/>
      <c r="AF46" s="829"/>
      <c r="AG46" s="829"/>
      <c r="AH46" s="830"/>
      <c r="AJ46" s="397"/>
    </row>
    <row r="47" spans="1:36" ht="12.75">
      <c r="A47" s="3">
        <v>7</v>
      </c>
      <c r="B47" s="818" t="s">
        <v>7061</v>
      </c>
      <c r="C47" s="819"/>
      <c r="D47" s="820" t="str">
        <f>IFERROR(VLOOKUP(B47,'Plan.Orçam.'!F:K,2,FALSE),"")</f>
        <v xml:space="preserve">ESQUADRIAS </v>
      </c>
      <c r="E47" s="821"/>
      <c r="F47" s="821"/>
      <c r="G47" s="821"/>
      <c r="H47" s="821"/>
      <c r="I47" s="821"/>
      <c r="J47" s="821"/>
      <c r="K47" s="821"/>
      <c r="L47" s="821"/>
      <c r="M47" s="821"/>
      <c r="N47" s="821"/>
      <c r="O47" s="822">
        <f t="shared" si="6"/>
        <v>12472.01</v>
      </c>
      <c r="P47" s="823"/>
      <c r="Q47" s="823"/>
      <c r="R47" s="823"/>
      <c r="S47" s="824"/>
      <c r="T47" s="825">
        <f t="shared" si="8"/>
        <v>0</v>
      </c>
      <c r="U47" s="826"/>
      <c r="V47" s="826"/>
      <c r="W47" s="826"/>
      <c r="X47" s="827"/>
      <c r="Y47" s="825"/>
      <c r="Z47" s="826"/>
      <c r="AA47" s="826"/>
      <c r="AB47" s="826"/>
      <c r="AC47" s="827"/>
      <c r="AD47" s="828">
        <f>IFERROR(VLOOKUP(B47,'Plan.Orçam.'!F:K,6,FALSE),"")</f>
        <v>12472.01</v>
      </c>
      <c r="AE47" s="829"/>
      <c r="AF47" s="829"/>
      <c r="AG47" s="829"/>
      <c r="AH47" s="830"/>
      <c r="AJ47" s="397"/>
    </row>
    <row r="48" spans="1:36" ht="12.75">
      <c r="A48" s="3">
        <v>8</v>
      </c>
      <c r="B48" s="818" t="s">
        <v>7065</v>
      </c>
      <c r="C48" s="819"/>
      <c r="D48" s="820" t="str">
        <f>IFERROR(VLOOKUP(B48,'Plan.Orçam.'!F:K,2,FALSE),"")</f>
        <v>COBERTA</v>
      </c>
      <c r="E48" s="821"/>
      <c r="F48" s="821"/>
      <c r="G48" s="821"/>
      <c r="H48" s="821"/>
      <c r="I48" s="821"/>
      <c r="J48" s="821"/>
      <c r="K48" s="821"/>
      <c r="L48" s="821"/>
      <c r="M48" s="821"/>
      <c r="N48" s="821"/>
      <c r="O48" s="822">
        <f t="shared" si="6"/>
        <v>5137.3599999999997</v>
      </c>
      <c r="P48" s="823"/>
      <c r="Q48" s="823"/>
      <c r="R48" s="823"/>
      <c r="S48" s="824"/>
      <c r="T48" s="825">
        <f t="shared" si="8"/>
        <v>0</v>
      </c>
      <c r="U48" s="826"/>
      <c r="V48" s="826"/>
      <c r="W48" s="826"/>
      <c r="X48" s="827"/>
      <c r="Y48" s="825"/>
      <c r="Z48" s="826"/>
      <c r="AA48" s="826"/>
      <c r="AB48" s="826"/>
      <c r="AC48" s="827"/>
      <c r="AD48" s="828">
        <f>IFERROR(VLOOKUP(B48,'Plan.Orçam.'!F:K,6,FALSE),"")</f>
        <v>5137.3599999999997</v>
      </c>
      <c r="AE48" s="829"/>
      <c r="AF48" s="829"/>
      <c r="AG48" s="829"/>
      <c r="AH48" s="830"/>
      <c r="AJ48" s="397"/>
    </row>
    <row r="49" spans="1:37" ht="12.75">
      <c r="A49" s="3">
        <v>9</v>
      </c>
      <c r="B49" s="818" t="s">
        <v>7067</v>
      </c>
      <c r="C49" s="819"/>
      <c r="D49" s="820" t="str">
        <f>IFERROR(VLOOKUP(B49,'Plan.Orçam.'!F:K,2,FALSE),"")</f>
        <v xml:space="preserve">LOUÇAS E METAIS </v>
      </c>
      <c r="E49" s="821"/>
      <c r="F49" s="821"/>
      <c r="G49" s="821"/>
      <c r="H49" s="821"/>
      <c r="I49" s="821"/>
      <c r="J49" s="821"/>
      <c r="K49" s="821"/>
      <c r="L49" s="821"/>
      <c r="M49" s="821"/>
      <c r="N49" s="821"/>
      <c r="O49" s="822">
        <f t="shared" si="6"/>
        <v>10131.68</v>
      </c>
      <c r="P49" s="823"/>
      <c r="Q49" s="823"/>
      <c r="R49" s="823"/>
      <c r="S49" s="824"/>
      <c r="T49" s="825">
        <f t="shared" si="8"/>
        <v>0</v>
      </c>
      <c r="U49" s="826"/>
      <c r="V49" s="826"/>
      <c r="W49" s="826"/>
      <c r="X49" s="827"/>
      <c r="Y49" s="825"/>
      <c r="Z49" s="826"/>
      <c r="AA49" s="826"/>
      <c r="AB49" s="826"/>
      <c r="AC49" s="827"/>
      <c r="AD49" s="828">
        <f>IFERROR(VLOOKUP(B49,'Plan.Orçam.'!F:K,6,FALSE),"")</f>
        <v>10131.68</v>
      </c>
      <c r="AE49" s="829"/>
      <c r="AF49" s="829"/>
      <c r="AG49" s="829"/>
      <c r="AH49" s="830"/>
      <c r="AJ49" s="397"/>
    </row>
    <row r="50" spans="1:37" ht="12.75">
      <c r="A50" s="3">
        <v>10</v>
      </c>
      <c r="B50" s="818" t="s">
        <v>7068</v>
      </c>
      <c r="C50" s="819"/>
      <c r="D50" s="820" t="str">
        <f>IFERROR(VLOOKUP(B50,'Plan.Orçam.'!F:K,2,FALSE),"")</f>
        <v>INSTALAÇÕES HIDRÁULICAS</v>
      </c>
      <c r="E50" s="821"/>
      <c r="F50" s="821"/>
      <c r="G50" s="821"/>
      <c r="H50" s="821"/>
      <c r="I50" s="821"/>
      <c r="J50" s="821"/>
      <c r="K50" s="821"/>
      <c r="L50" s="821"/>
      <c r="M50" s="821"/>
      <c r="N50" s="821"/>
      <c r="O50" s="822">
        <f t="shared" si="6"/>
        <v>3049.76</v>
      </c>
      <c r="P50" s="823"/>
      <c r="Q50" s="823"/>
      <c r="R50" s="823"/>
      <c r="S50" s="824"/>
      <c r="T50" s="825">
        <f t="shared" si="8"/>
        <v>0</v>
      </c>
      <c r="U50" s="826"/>
      <c r="V50" s="826"/>
      <c r="W50" s="826"/>
      <c r="X50" s="827"/>
      <c r="Y50" s="825"/>
      <c r="Z50" s="826"/>
      <c r="AA50" s="826"/>
      <c r="AB50" s="826"/>
      <c r="AC50" s="827"/>
      <c r="AD50" s="828">
        <f>IFERROR(VLOOKUP(B50,'Plan.Orçam.'!F:K,6,FALSE),"")</f>
        <v>3049.76</v>
      </c>
      <c r="AE50" s="829"/>
      <c r="AF50" s="829"/>
      <c r="AG50" s="829"/>
      <c r="AH50" s="830"/>
      <c r="AJ50" s="397"/>
    </row>
    <row r="51" spans="1:37" ht="12.75">
      <c r="A51" s="3">
        <v>11</v>
      </c>
      <c r="B51" s="831" t="s">
        <v>7069</v>
      </c>
      <c r="C51" s="832"/>
      <c r="D51" s="820" t="str">
        <f>IFERROR(VLOOKUP(B51,'Plan.Orçam.'!F:K,2,FALSE),"")</f>
        <v>INSTALAÇÕES SANITÁRIAS</v>
      </c>
      <c r="E51" s="821"/>
      <c r="F51" s="821"/>
      <c r="G51" s="821"/>
      <c r="H51" s="821"/>
      <c r="I51" s="821"/>
      <c r="J51" s="821"/>
      <c r="K51" s="821"/>
      <c r="L51" s="821"/>
      <c r="M51" s="821"/>
      <c r="N51" s="821"/>
      <c r="O51" s="822">
        <f t="shared" si="6"/>
        <v>2596.9299999999998</v>
      </c>
      <c r="P51" s="823"/>
      <c r="Q51" s="823"/>
      <c r="R51" s="823"/>
      <c r="S51" s="824"/>
      <c r="T51" s="825">
        <f t="shared" si="8"/>
        <v>0</v>
      </c>
      <c r="U51" s="826"/>
      <c r="V51" s="826"/>
      <c r="W51" s="826"/>
      <c r="X51" s="827"/>
      <c r="Y51" s="825"/>
      <c r="Z51" s="826"/>
      <c r="AA51" s="826"/>
      <c r="AB51" s="826"/>
      <c r="AC51" s="827"/>
      <c r="AD51" s="828">
        <f>IFERROR(VLOOKUP(B51,'Plan.Orçam.'!F:K,6,FALSE),"")</f>
        <v>2596.9299999999998</v>
      </c>
      <c r="AE51" s="829"/>
      <c r="AF51" s="829"/>
      <c r="AG51" s="829"/>
      <c r="AH51" s="830"/>
      <c r="AJ51" s="397"/>
    </row>
    <row r="52" spans="1:37" ht="12.75">
      <c r="A52" s="3">
        <v>12</v>
      </c>
      <c r="B52" s="831" t="s">
        <v>7070</v>
      </c>
      <c r="C52" s="832"/>
      <c r="D52" s="820" t="str">
        <f>IFERROR(VLOOKUP(B52,'Plan.Orçam.'!F:K,2,FALSE),"")</f>
        <v>INSTALAÇÕES ELÉTRICAS</v>
      </c>
      <c r="E52" s="821"/>
      <c r="F52" s="821"/>
      <c r="G52" s="821"/>
      <c r="H52" s="821"/>
      <c r="I52" s="821"/>
      <c r="J52" s="821"/>
      <c r="K52" s="821"/>
      <c r="L52" s="821"/>
      <c r="M52" s="821"/>
      <c r="N52" s="821"/>
      <c r="O52" s="822">
        <f t="shared" si="6"/>
        <v>1890.11</v>
      </c>
      <c r="P52" s="823"/>
      <c r="Q52" s="823"/>
      <c r="R52" s="823"/>
      <c r="S52" s="824"/>
      <c r="T52" s="825">
        <f t="shared" si="8"/>
        <v>0</v>
      </c>
      <c r="U52" s="826"/>
      <c r="V52" s="826"/>
      <c r="W52" s="826"/>
      <c r="X52" s="827"/>
      <c r="Y52" s="825"/>
      <c r="Z52" s="826"/>
      <c r="AA52" s="826"/>
      <c r="AB52" s="826"/>
      <c r="AC52" s="827"/>
      <c r="AD52" s="828">
        <f>IFERROR(VLOOKUP(B52,'Plan.Orçam.'!F:K,6,FALSE),"")</f>
        <v>1890.11</v>
      </c>
      <c r="AE52" s="829"/>
      <c r="AF52" s="829"/>
      <c r="AG52" s="829"/>
      <c r="AH52" s="830"/>
      <c r="AJ52" s="397"/>
    </row>
    <row r="53" spans="1:37" ht="12.75">
      <c r="B53" s="631"/>
      <c r="C53" s="632"/>
      <c r="D53" s="580"/>
      <c r="E53" s="581"/>
      <c r="F53" s="581"/>
      <c r="G53" s="581"/>
      <c r="H53" s="581"/>
      <c r="I53" s="581"/>
      <c r="J53" s="581"/>
      <c r="K53" s="581"/>
      <c r="L53" s="581"/>
      <c r="M53" s="581"/>
      <c r="N53" s="581"/>
      <c r="O53" s="582"/>
      <c r="P53" s="582"/>
      <c r="Q53" s="582"/>
      <c r="R53" s="582"/>
      <c r="S53" s="581"/>
      <c r="T53" s="583"/>
      <c r="U53" s="584"/>
      <c r="V53" s="584"/>
      <c r="W53" s="584"/>
      <c r="X53" s="585"/>
      <c r="Y53" s="583"/>
      <c r="Z53" s="584"/>
      <c r="AA53" s="584"/>
      <c r="AB53" s="584"/>
      <c r="AC53" s="585"/>
      <c r="AD53" s="586"/>
      <c r="AE53" s="587"/>
      <c r="AF53" s="587"/>
      <c r="AG53" s="587"/>
      <c r="AH53" s="588"/>
      <c r="AJ53" s="397"/>
    </row>
    <row r="54" spans="1:37" ht="12.95" customHeight="1">
      <c r="B54" s="852" t="s">
        <v>29</v>
      </c>
      <c r="C54" s="853"/>
      <c r="D54" s="840"/>
      <c r="E54" s="841"/>
      <c r="F54" s="841"/>
      <c r="G54" s="841"/>
      <c r="H54" s="841"/>
      <c r="I54" s="841"/>
      <c r="J54" s="841"/>
      <c r="K54" s="841"/>
      <c r="L54" s="841"/>
      <c r="M54" s="841"/>
      <c r="N54" s="841"/>
      <c r="O54" s="842">
        <f>SUM(O21:S40)</f>
        <v>716912.86</v>
      </c>
      <c r="P54" s="842"/>
      <c r="Q54" s="842"/>
      <c r="R54" s="842"/>
      <c r="S54" s="841"/>
      <c r="T54" s="843">
        <f>SUM(T21:X40)</f>
        <v>0</v>
      </c>
      <c r="U54" s="844"/>
      <c r="V54" s="844"/>
      <c r="W54" s="844"/>
      <c r="X54" s="845"/>
      <c r="Y54" s="843">
        <f>SUM(Y21:AC40)</f>
        <v>0</v>
      </c>
      <c r="Z54" s="844"/>
      <c r="AA54" s="844"/>
      <c r="AB54" s="844"/>
      <c r="AC54" s="845"/>
      <c r="AD54" s="846">
        <f>SUM(AD21:AH52)</f>
        <v>845804.73</v>
      </c>
      <c r="AE54" s="847"/>
      <c r="AF54" s="847"/>
      <c r="AG54" s="847"/>
      <c r="AH54" s="848"/>
      <c r="AJ54" s="487">
        <f>AL8/AD54</f>
        <v>1</v>
      </c>
      <c r="AK54" s="487">
        <f>1-AJ54</f>
        <v>0</v>
      </c>
    </row>
    <row r="55" spans="1:37" ht="12.75">
      <c r="B55" s="377"/>
      <c r="C55" s="8"/>
      <c r="D55" s="9"/>
      <c r="E55" s="8"/>
      <c r="F55" s="8"/>
      <c r="G55" s="8"/>
      <c r="H55" s="8"/>
      <c r="I55" s="8"/>
      <c r="J55" s="849"/>
      <c r="K55" s="850"/>
      <c r="L55" s="850"/>
      <c r="M55" s="850"/>
      <c r="N55" s="851"/>
      <c r="O55" s="10"/>
      <c r="P55" s="11"/>
      <c r="Q55" s="11"/>
      <c r="R55" s="11"/>
      <c r="S55" s="11"/>
      <c r="T55" s="11"/>
      <c r="U55" s="11"/>
      <c r="V55" s="11"/>
      <c r="W55" s="11"/>
      <c r="X55" s="11"/>
      <c r="Y55" s="11"/>
      <c r="Z55" s="11"/>
      <c r="AA55" s="11"/>
      <c r="AB55" s="11"/>
      <c r="AC55" s="11"/>
      <c r="AD55" s="12"/>
      <c r="AH55" s="370"/>
      <c r="AK55" s="487"/>
    </row>
    <row r="56" spans="1:37">
      <c r="B56" s="366"/>
      <c r="C56" s="378"/>
      <c r="AH56" s="370"/>
    </row>
    <row r="57" spans="1:37">
      <c r="B57" s="835" t="s">
        <v>16705</v>
      </c>
      <c r="C57" s="836"/>
      <c r="D57" s="836"/>
      <c r="E57" s="836"/>
      <c r="F57" s="836"/>
      <c r="G57" s="836"/>
      <c r="H57" s="836"/>
      <c r="I57" s="836"/>
      <c r="J57" s="836"/>
      <c r="K57" s="836"/>
      <c r="L57" s="836"/>
      <c r="M57" s="836"/>
      <c r="N57" s="836"/>
      <c r="O57" s="836"/>
      <c r="P57" s="836"/>
      <c r="Q57" s="3" t="s">
        <v>30</v>
      </c>
      <c r="R57" s="837">
        <v>8</v>
      </c>
      <c r="S57" s="837"/>
      <c r="T57" s="3" t="s">
        <v>31</v>
      </c>
      <c r="U57" s="837" t="s">
        <v>16706</v>
      </c>
      <c r="V57" s="837"/>
      <c r="W57" s="837"/>
      <c r="X57" s="837"/>
      <c r="Y57" s="837"/>
      <c r="Z57" s="837"/>
      <c r="AA57" s="837"/>
      <c r="AB57" s="3" t="s">
        <v>31</v>
      </c>
      <c r="AC57" s="837">
        <v>2025</v>
      </c>
      <c r="AD57" s="837"/>
      <c r="AE57" s="837"/>
      <c r="AF57" s="837"/>
      <c r="AH57" s="370"/>
    </row>
    <row r="58" spans="1:37">
      <c r="B58" s="366" t="s">
        <v>32</v>
      </c>
      <c r="AH58" s="370"/>
    </row>
    <row r="59" spans="1:37">
      <c r="B59" s="366"/>
      <c r="AH59" s="370"/>
    </row>
    <row r="60" spans="1:37">
      <c r="B60" s="379"/>
      <c r="C60" s="13"/>
      <c r="D60" s="13"/>
      <c r="E60" s="13"/>
      <c r="F60" s="13"/>
      <c r="G60" s="13"/>
      <c r="H60" s="13"/>
      <c r="I60" s="13"/>
      <c r="J60" s="13"/>
      <c r="K60" s="13"/>
      <c r="L60" s="13"/>
      <c r="M60" s="13"/>
      <c r="N60" s="13"/>
      <c r="U60" s="13"/>
      <c r="V60" s="13"/>
      <c r="W60" s="13"/>
      <c r="X60" s="13"/>
      <c r="Y60" s="13"/>
      <c r="Z60" s="13"/>
      <c r="AA60" s="13"/>
      <c r="AB60" s="13"/>
      <c r="AC60" s="13"/>
      <c r="AD60" s="13"/>
      <c r="AE60" s="13"/>
      <c r="AF60" s="13"/>
      <c r="AG60" s="13"/>
      <c r="AH60" s="380"/>
    </row>
    <row r="61" spans="1:37">
      <c r="B61" s="381" t="s">
        <v>33</v>
      </c>
      <c r="C61" s="14"/>
      <c r="D61" s="14"/>
      <c r="E61" s="14"/>
      <c r="F61" s="14"/>
      <c r="G61" s="14"/>
      <c r="H61" s="14"/>
      <c r="I61" s="14"/>
      <c r="J61" s="14"/>
      <c r="K61" s="14"/>
      <c r="L61" s="14"/>
      <c r="M61" s="14"/>
      <c r="N61" s="14"/>
      <c r="O61" s="14"/>
      <c r="U61" s="3" t="s">
        <v>34</v>
      </c>
      <c r="AH61" s="370"/>
    </row>
    <row r="62" spans="1:37" ht="12" customHeight="1">
      <c r="B62" s="382" t="s">
        <v>35</v>
      </c>
      <c r="C62" s="16"/>
      <c r="D62" s="838" t="s">
        <v>99</v>
      </c>
      <c r="E62" s="838"/>
      <c r="F62" s="838"/>
      <c r="G62" s="838"/>
      <c r="H62" s="838"/>
      <c r="I62" s="838"/>
      <c r="J62" s="838"/>
      <c r="K62" s="838"/>
      <c r="L62" s="838"/>
      <c r="M62" s="838"/>
      <c r="N62" s="838"/>
      <c r="O62" s="838"/>
      <c r="P62" s="17"/>
      <c r="Q62" s="17"/>
      <c r="R62" s="17"/>
      <c r="U62" s="15" t="s">
        <v>35</v>
      </c>
      <c r="V62" s="16"/>
      <c r="W62" s="838" t="s">
        <v>16707</v>
      </c>
      <c r="X62" s="838"/>
      <c r="Y62" s="838"/>
      <c r="Z62" s="838"/>
      <c r="AA62" s="838"/>
      <c r="AB62" s="838"/>
      <c r="AC62" s="838"/>
      <c r="AD62" s="838"/>
      <c r="AE62" s="838"/>
      <c r="AF62" s="838"/>
      <c r="AG62" s="838"/>
      <c r="AH62" s="839"/>
      <c r="AI62" s="16"/>
      <c r="AJ62" s="16"/>
    </row>
    <row r="63" spans="1:37" s="19" customFormat="1" ht="12" customHeight="1">
      <c r="B63" s="382" t="s">
        <v>36</v>
      </c>
      <c r="C63" s="18"/>
      <c r="D63" s="838" t="s">
        <v>37</v>
      </c>
      <c r="E63" s="838"/>
      <c r="F63" s="838"/>
      <c r="G63" s="838"/>
      <c r="H63" s="838"/>
      <c r="I63" s="838"/>
      <c r="J63" s="838"/>
      <c r="K63" s="838"/>
      <c r="L63" s="838"/>
      <c r="M63" s="838"/>
      <c r="N63" s="838"/>
      <c r="O63" s="838"/>
      <c r="P63" s="17"/>
      <c r="Q63" s="17"/>
      <c r="R63" s="17"/>
      <c r="U63" s="15" t="s">
        <v>36</v>
      </c>
      <c r="V63" s="16"/>
      <c r="W63" s="838" t="s">
        <v>38</v>
      </c>
      <c r="X63" s="838"/>
      <c r="Y63" s="838"/>
      <c r="Z63" s="838"/>
      <c r="AA63" s="838"/>
      <c r="AB63" s="838"/>
      <c r="AC63" s="838"/>
      <c r="AD63" s="838"/>
      <c r="AE63" s="838"/>
      <c r="AF63" s="838"/>
      <c r="AG63" s="838"/>
      <c r="AH63" s="839"/>
      <c r="AI63" s="16"/>
      <c r="AJ63" s="16"/>
    </row>
    <row r="64" spans="1:37" s="19" customFormat="1" ht="12" customHeight="1" thickBot="1">
      <c r="B64" s="383" t="s">
        <v>39</v>
      </c>
      <c r="C64" s="384"/>
      <c r="D64" s="833" t="s">
        <v>100</v>
      </c>
      <c r="E64" s="833"/>
      <c r="F64" s="833"/>
      <c r="G64" s="833"/>
      <c r="H64" s="833"/>
      <c r="I64" s="833"/>
      <c r="J64" s="833"/>
      <c r="K64" s="833"/>
      <c r="L64" s="833"/>
      <c r="M64" s="833"/>
      <c r="N64" s="833"/>
      <c r="O64" s="833"/>
      <c r="P64" s="385"/>
      <c r="Q64" s="385"/>
      <c r="R64" s="385"/>
      <c r="S64" s="384"/>
      <c r="T64" s="384"/>
      <c r="U64" s="386"/>
      <c r="V64" s="387"/>
      <c r="W64" s="833"/>
      <c r="X64" s="833"/>
      <c r="Y64" s="833"/>
      <c r="Z64" s="833"/>
      <c r="AA64" s="833"/>
      <c r="AB64" s="833"/>
      <c r="AC64" s="833"/>
      <c r="AD64" s="833"/>
      <c r="AE64" s="833"/>
      <c r="AF64" s="833"/>
      <c r="AG64" s="833"/>
      <c r="AH64" s="834"/>
      <c r="AI64" s="16"/>
      <c r="AJ64" s="16"/>
    </row>
    <row r="65" s="19" customFormat="1"/>
    <row r="66" s="19" customFormat="1"/>
  </sheetData>
  <mergeCells count="227">
    <mergeCell ref="B52:C52"/>
    <mergeCell ref="D52:N52"/>
    <mergeCell ref="O52:S52"/>
    <mergeCell ref="T52:X52"/>
    <mergeCell ref="Y52:AC52"/>
    <mergeCell ref="AD52:AH52"/>
    <mergeCell ref="B50:C50"/>
    <mergeCell ref="D50:N50"/>
    <mergeCell ref="O50:S50"/>
    <mergeCell ref="T50:X50"/>
    <mergeCell ref="Y50:AC50"/>
    <mergeCell ref="AD50:AH50"/>
    <mergeCell ref="B51:C51"/>
    <mergeCell ref="D51:N51"/>
    <mergeCell ref="O51:S51"/>
    <mergeCell ref="T51:X51"/>
    <mergeCell ref="Y51:AC51"/>
    <mergeCell ref="AD51:AH51"/>
    <mergeCell ref="B48:C48"/>
    <mergeCell ref="D48:N48"/>
    <mergeCell ref="O48:S48"/>
    <mergeCell ref="T48:X48"/>
    <mergeCell ref="Y48:AC48"/>
    <mergeCell ref="AD48:AH48"/>
    <mergeCell ref="B49:C49"/>
    <mergeCell ref="D49:N49"/>
    <mergeCell ref="O49:S49"/>
    <mergeCell ref="T49:X49"/>
    <mergeCell ref="Y49:AC49"/>
    <mergeCell ref="AD49:AH49"/>
    <mergeCell ref="B46:C46"/>
    <mergeCell ref="D46:N46"/>
    <mergeCell ref="O46:S46"/>
    <mergeCell ref="T46:X46"/>
    <mergeCell ref="Y46:AC46"/>
    <mergeCell ref="AD46:AH46"/>
    <mergeCell ref="B47:C47"/>
    <mergeCell ref="D47:N47"/>
    <mergeCell ref="O47:S47"/>
    <mergeCell ref="T47:X47"/>
    <mergeCell ref="Y47:AC47"/>
    <mergeCell ref="AD47:AH47"/>
    <mergeCell ref="B44:C44"/>
    <mergeCell ref="D44:N44"/>
    <mergeCell ref="O44:S44"/>
    <mergeCell ref="T44:X44"/>
    <mergeCell ref="Y44:AC44"/>
    <mergeCell ref="AD44:AH44"/>
    <mergeCell ref="B45:C45"/>
    <mergeCell ref="D45:N45"/>
    <mergeCell ref="O45:S45"/>
    <mergeCell ref="T45:X45"/>
    <mergeCell ref="Y45:AC45"/>
    <mergeCell ref="AD45:AH45"/>
    <mergeCell ref="B20:C20"/>
    <mergeCell ref="D20:N20"/>
    <mergeCell ref="O20:S20"/>
    <mergeCell ref="T20:X20"/>
    <mergeCell ref="Y20:AC20"/>
    <mergeCell ref="AD20:AH20"/>
    <mergeCell ref="B41:C41"/>
    <mergeCell ref="D41:N41"/>
    <mergeCell ref="O41:S41"/>
    <mergeCell ref="T41:X41"/>
    <mergeCell ref="Y41:AC41"/>
    <mergeCell ref="AD41:AH41"/>
    <mergeCell ref="B40:C40"/>
    <mergeCell ref="D40:N40"/>
    <mergeCell ref="O40:S40"/>
    <mergeCell ref="T40:X40"/>
    <mergeCell ref="Y40:AC40"/>
    <mergeCell ref="AD40:AH40"/>
    <mergeCell ref="B39:C39"/>
    <mergeCell ref="D39:N39"/>
    <mergeCell ref="O39:S39"/>
    <mergeCell ref="T39:X39"/>
    <mergeCell ref="Y39:AC39"/>
    <mergeCell ref="AD39:AH39"/>
    <mergeCell ref="D64:O64"/>
    <mergeCell ref="W64:AH64"/>
    <mergeCell ref="B57:P57"/>
    <mergeCell ref="R57:S57"/>
    <mergeCell ref="U57:AA57"/>
    <mergeCell ref="AC57:AF57"/>
    <mergeCell ref="D62:O62"/>
    <mergeCell ref="W62:AH62"/>
    <mergeCell ref="D54:N54"/>
    <mergeCell ref="O54:S54"/>
    <mergeCell ref="T54:X54"/>
    <mergeCell ref="Y54:AC54"/>
    <mergeCell ref="AD54:AH54"/>
    <mergeCell ref="J55:N55"/>
    <mergeCell ref="D63:O63"/>
    <mergeCell ref="W63:AH63"/>
    <mergeCell ref="B54:C54"/>
    <mergeCell ref="B42:C42"/>
    <mergeCell ref="D42:N42"/>
    <mergeCell ref="O42:S42"/>
    <mergeCell ref="T42:X42"/>
    <mergeCell ref="Y42:AC42"/>
    <mergeCell ref="AD42:AH42"/>
    <mergeCell ref="B43:C43"/>
    <mergeCell ref="D43:N43"/>
    <mergeCell ref="O43:S43"/>
    <mergeCell ref="T43:X43"/>
    <mergeCell ref="Y43:AC43"/>
    <mergeCell ref="AD43:AH43"/>
    <mergeCell ref="B38:C38"/>
    <mergeCell ref="D38:N38"/>
    <mergeCell ref="O38:S38"/>
    <mergeCell ref="T38:X38"/>
    <mergeCell ref="Y38:AC38"/>
    <mergeCell ref="AD38:AH38"/>
    <mergeCell ref="B37:C37"/>
    <mergeCell ref="D37:N37"/>
    <mergeCell ref="O37:S37"/>
    <mergeCell ref="T37:X37"/>
    <mergeCell ref="Y37:AC37"/>
    <mergeCell ref="AD37:AH37"/>
    <mergeCell ref="B36:C36"/>
    <mergeCell ref="D36:N36"/>
    <mergeCell ref="O36:S36"/>
    <mergeCell ref="T36:X36"/>
    <mergeCell ref="Y36:AC36"/>
    <mergeCell ref="AD36:AH36"/>
    <mergeCell ref="B35:C35"/>
    <mergeCell ref="D35:N35"/>
    <mergeCell ref="O35:S35"/>
    <mergeCell ref="T35:X35"/>
    <mergeCell ref="Y35:AC35"/>
    <mergeCell ref="AD35:AH35"/>
    <mergeCell ref="B34:C34"/>
    <mergeCell ref="D34:N34"/>
    <mergeCell ref="O34:S34"/>
    <mergeCell ref="T34:X34"/>
    <mergeCell ref="Y34:AC34"/>
    <mergeCell ref="AD34:AH34"/>
    <mergeCell ref="B33:C33"/>
    <mergeCell ref="D33:N33"/>
    <mergeCell ref="O33:S33"/>
    <mergeCell ref="T33:X33"/>
    <mergeCell ref="Y33:AC33"/>
    <mergeCell ref="AD33:AH33"/>
    <mergeCell ref="B32:C32"/>
    <mergeCell ref="D32:N32"/>
    <mergeCell ref="O32:S32"/>
    <mergeCell ref="T32:X32"/>
    <mergeCell ref="Y32:AC32"/>
    <mergeCell ref="AD32:AH32"/>
    <mergeCell ref="B31:C31"/>
    <mergeCell ref="D31:N31"/>
    <mergeCell ref="O31:S31"/>
    <mergeCell ref="T31:X31"/>
    <mergeCell ref="Y31:AC31"/>
    <mergeCell ref="AD31:AH31"/>
    <mergeCell ref="B30:C30"/>
    <mergeCell ref="D30:N30"/>
    <mergeCell ref="O30:S30"/>
    <mergeCell ref="T30:X30"/>
    <mergeCell ref="Y30:AC30"/>
    <mergeCell ref="AD30:AH30"/>
    <mergeCell ref="B29:C29"/>
    <mergeCell ref="D29:N29"/>
    <mergeCell ref="O29:S29"/>
    <mergeCell ref="T29:X29"/>
    <mergeCell ref="Y29:AC29"/>
    <mergeCell ref="AD29:AH29"/>
    <mergeCell ref="B28:C28"/>
    <mergeCell ref="D28:N28"/>
    <mergeCell ref="O28:S28"/>
    <mergeCell ref="T28:X28"/>
    <mergeCell ref="Y28:AC28"/>
    <mergeCell ref="AD28:AH28"/>
    <mergeCell ref="B27:C27"/>
    <mergeCell ref="D27:N27"/>
    <mergeCell ref="O27:S27"/>
    <mergeCell ref="T27:X27"/>
    <mergeCell ref="Y27:AC27"/>
    <mergeCell ref="AD27:AH27"/>
    <mergeCell ref="B26:C26"/>
    <mergeCell ref="D26:N26"/>
    <mergeCell ref="O26:S26"/>
    <mergeCell ref="T26:X26"/>
    <mergeCell ref="Y26:AC26"/>
    <mergeCell ref="AD26:AH26"/>
    <mergeCell ref="B25:C25"/>
    <mergeCell ref="D25:N25"/>
    <mergeCell ref="O25:S25"/>
    <mergeCell ref="T25:X25"/>
    <mergeCell ref="Y25:AC25"/>
    <mergeCell ref="AD25:AH25"/>
    <mergeCell ref="B24:C24"/>
    <mergeCell ref="D24:N24"/>
    <mergeCell ref="O24:S24"/>
    <mergeCell ref="T24:X24"/>
    <mergeCell ref="Y24:AC24"/>
    <mergeCell ref="AD24:AH24"/>
    <mergeCell ref="B23:C23"/>
    <mergeCell ref="D23:N23"/>
    <mergeCell ref="O23:S23"/>
    <mergeCell ref="T23:X23"/>
    <mergeCell ref="Y23:AC23"/>
    <mergeCell ref="AD23:AH23"/>
    <mergeCell ref="AK18:AN23"/>
    <mergeCell ref="B8:AH8"/>
    <mergeCell ref="B12:AH12"/>
    <mergeCell ref="B16:Q16"/>
    <mergeCell ref="R16:AH16"/>
    <mergeCell ref="O19:S19"/>
    <mergeCell ref="T19:X19"/>
    <mergeCell ref="Y19:AC19"/>
    <mergeCell ref="AD19:AH19"/>
    <mergeCell ref="D18:N19"/>
    <mergeCell ref="B18:C19"/>
    <mergeCell ref="O18:AH18"/>
    <mergeCell ref="B22:C22"/>
    <mergeCell ref="D22:N22"/>
    <mergeCell ref="O22:S22"/>
    <mergeCell ref="T22:X22"/>
    <mergeCell ref="Y22:AC22"/>
    <mergeCell ref="AD22:AH22"/>
    <mergeCell ref="B21:C21"/>
    <mergeCell ref="D21:N21"/>
    <mergeCell ref="O21:S21"/>
    <mergeCell ref="T21:X21"/>
    <mergeCell ref="Y21:AC21"/>
    <mergeCell ref="AD21:AH21"/>
  </mergeCells>
  <pageMargins left="0.78740157480314965" right="0.59055118110236227" top="0.78740157480314965" bottom="0.78740157480314965" header="0.31496062992125984" footer="0.31496062992125984"/>
  <pageSetup paperSize="9" scale="95"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5"/>
  <dimension ref="A1:T153"/>
  <sheetViews>
    <sheetView tabSelected="1" view="pageBreakPreview" zoomScaleNormal="75" zoomScaleSheetLayoutView="100" workbookViewId="0">
      <selection sqref="A1:XFD1048576"/>
    </sheetView>
  </sheetViews>
  <sheetFormatPr defaultColWidth="9.140625" defaultRowHeight="12" customHeight="1"/>
  <cols>
    <col min="1" max="1" width="4.7109375" style="177" customWidth="1"/>
    <col min="2" max="2" width="10.28515625" style="177" customWidth="1"/>
    <col min="3" max="3" width="8.85546875" style="177" customWidth="1"/>
    <col min="4" max="4" width="17.5703125" style="177" customWidth="1"/>
    <col min="5" max="5" width="9.7109375" style="242" bestFit="1" customWidth="1"/>
    <col min="6" max="6" width="13.42578125" style="177" customWidth="1"/>
    <col min="7" max="7" width="14.28515625" style="177" customWidth="1"/>
    <col min="8" max="8" width="11.42578125" style="177" customWidth="1"/>
    <col min="9" max="9" width="8.42578125" style="243" customWidth="1"/>
    <col min="10" max="10" width="14.28515625" style="177" customWidth="1"/>
    <col min="11" max="11" width="11.28515625" style="177" customWidth="1"/>
    <col min="12" max="12" width="7.7109375" style="243" customWidth="1"/>
    <col min="13" max="13" width="14.28515625" style="177" bestFit="1" customWidth="1"/>
    <col min="14" max="14" width="12.85546875" style="177" bestFit="1" customWidth="1"/>
    <col min="15" max="15" width="9.42578125" style="243" customWidth="1"/>
    <col min="16" max="16" width="11.85546875" style="176" customWidth="1"/>
    <col min="17" max="17" width="11.85546875" style="177" customWidth="1"/>
    <col min="18" max="18" width="3.5703125" style="177" customWidth="1"/>
    <col min="19" max="20" width="11.85546875" style="177" customWidth="1"/>
    <col min="21" max="21" width="3.5703125" style="177" customWidth="1"/>
    <col min="22" max="23" width="11.85546875" style="177" customWidth="1"/>
    <col min="24" max="24" width="3.5703125" style="177" customWidth="1"/>
    <col min="25" max="26" width="11.85546875" style="177" customWidth="1"/>
    <col min="27" max="27" width="3.5703125" style="177" customWidth="1"/>
    <col min="28" max="29" width="11.85546875" style="177" customWidth="1"/>
    <col min="30" max="30" width="3.5703125" style="177" customWidth="1"/>
    <col min="31" max="32" width="11.85546875" style="177" customWidth="1"/>
    <col min="33" max="33" width="3.5703125" style="177" customWidth="1"/>
    <col min="34" max="35" width="11.85546875" style="177" customWidth="1"/>
    <col min="36" max="36" width="3.5703125" style="177" customWidth="1"/>
    <col min="37" max="38" width="11.85546875" style="177" customWidth="1"/>
    <col min="39" max="39" width="3.5703125" style="177" customWidth="1"/>
    <col min="40" max="41" width="11.85546875" style="177" customWidth="1"/>
    <col min="42" max="42" width="3.5703125" style="177" customWidth="1"/>
    <col min="43" max="44" width="11.85546875" style="177" customWidth="1"/>
    <col min="45" max="45" width="3.5703125" style="177" customWidth="1"/>
    <col min="46" max="47" width="11.85546875" style="177" customWidth="1"/>
    <col min="48" max="48" width="3.5703125" style="177" customWidth="1"/>
    <col min="49" max="50" width="11.85546875" style="177" customWidth="1"/>
    <col min="51" max="51" width="3.5703125" style="177" customWidth="1"/>
    <col min="52" max="53" width="11.85546875" style="177" customWidth="1"/>
    <col min="54" max="54" width="3.5703125" style="177" customWidth="1"/>
    <col min="55" max="56" width="11.85546875" style="177" customWidth="1"/>
    <col min="57" max="57" width="3.5703125" style="177" customWidth="1"/>
    <col min="58" max="59" width="11.85546875" style="177" customWidth="1"/>
    <col min="60" max="60" width="3.5703125" style="177" customWidth="1"/>
    <col min="61" max="256" width="9.140625" style="177"/>
    <col min="257" max="257" width="4.7109375" style="177" customWidth="1"/>
    <col min="258" max="258" width="10.28515625" style="177" customWidth="1"/>
    <col min="259" max="259" width="8.85546875" style="177" customWidth="1"/>
    <col min="260" max="260" width="14.5703125" style="177" customWidth="1"/>
    <col min="261" max="261" width="8.28515625" style="177" bestFit="1" customWidth="1"/>
    <col min="262" max="262" width="13.42578125" style="177" customWidth="1"/>
    <col min="263" max="263" width="14.28515625" style="177" customWidth="1"/>
    <col min="264" max="264" width="10" style="177" customWidth="1"/>
    <col min="265" max="265" width="8.42578125" style="177" customWidth="1"/>
    <col min="266" max="266" width="14.28515625" style="177" customWidth="1"/>
    <col min="267" max="267" width="9.85546875" style="177" customWidth="1"/>
    <col min="268" max="268" width="7.7109375" style="177" customWidth="1"/>
    <col min="269" max="269" width="13.140625" style="177" customWidth="1"/>
    <col min="270" max="270" width="12.85546875" style="177" bestFit="1" customWidth="1"/>
    <col min="271" max="271" width="9.42578125" style="177" customWidth="1"/>
    <col min="272" max="273" width="11.85546875" style="177" customWidth="1"/>
    <col min="274" max="274" width="3.5703125" style="177" customWidth="1"/>
    <col min="275" max="276" width="11.85546875" style="177" customWidth="1"/>
    <col min="277" max="277" width="3.5703125" style="177" customWidth="1"/>
    <col min="278" max="279" width="11.85546875" style="177" customWidth="1"/>
    <col min="280" max="280" width="3.5703125" style="177" customWidth="1"/>
    <col min="281" max="282" width="11.85546875" style="177" customWidth="1"/>
    <col min="283" max="283" width="3.5703125" style="177" customWidth="1"/>
    <col min="284" max="285" width="11.85546875" style="177" customWidth="1"/>
    <col min="286" max="286" width="3.5703125" style="177" customWidth="1"/>
    <col min="287" max="288" width="11.85546875" style="177" customWidth="1"/>
    <col min="289" max="289" width="3.5703125" style="177" customWidth="1"/>
    <col min="290" max="291" width="11.85546875" style="177" customWidth="1"/>
    <col min="292" max="292" width="3.5703125" style="177" customWidth="1"/>
    <col min="293" max="294" width="11.85546875" style="177" customWidth="1"/>
    <col min="295" max="295" width="3.5703125" style="177" customWidth="1"/>
    <col min="296" max="297" width="11.85546875" style="177" customWidth="1"/>
    <col min="298" max="298" width="3.5703125" style="177" customWidth="1"/>
    <col min="299" max="300" width="11.85546875" style="177" customWidth="1"/>
    <col min="301" max="301" width="3.5703125" style="177" customWidth="1"/>
    <col min="302" max="303" width="11.85546875" style="177" customWidth="1"/>
    <col min="304" max="304" width="3.5703125" style="177" customWidth="1"/>
    <col min="305" max="306" width="11.85546875" style="177" customWidth="1"/>
    <col min="307" max="307" width="3.5703125" style="177" customWidth="1"/>
    <col min="308" max="309" width="11.85546875" style="177" customWidth="1"/>
    <col min="310" max="310" width="3.5703125" style="177" customWidth="1"/>
    <col min="311" max="312" width="11.85546875" style="177" customWidth="1"/>
    <col min="313" max="313" width="3.5703125" style="177" customWidth="1"/>
    <col min="314" max="315" width="11.85546875" style="177" customWidth="1"/>
    <col min="316" max="316" width="3.5703125" style="177" customWidth="1"/>
    <col min="317" max="512" width="9.140625" style="177"/>
    <col min="513" max="513" width="4.7109375" style="177" customWidth="1"/>
    <col min="514" max="514" width="10.28515625" style="177" customWidth="1"/>
    <col min="515" max="515" width="8.85546875" style="177" customWidth="1"/>
    <col min="516" max="516" width="14.5703125" style="177" customWidth="1"/>
    <col min="517" max="517" width="8.28515625" style="177" bestFit="1" customWidth="1"/>
    <col min="518" max="518" width="13.42578125" style="177" customWidth="1"/>
    <col min="519" max="519" width="14.28515625" style="177" customWidth="1"/>
    <col min="520" max="520" width="10" style="177" customWidth="1"/>
    <col min="521" max="521" width="8.42578125" style="177" customWidth="1"/>
    <col min="522" max="522" width="14.28515625" style="177" customWidth="1"/>
    <col min="523" max="523" width="9.85546875" style="177" customWidth="1"/>
    <col min="524" max="524" width="7.7109375" style="177" customWidth="1"/>
    <col min="525" max="525" width="13.140625" style="177" customWidth="1"/>
    <col min="526" max="526" width="12.85546875" style="177" bestFit="1" customWidth="1"/>
    <col min="527" max="527" width="9.42578125" style="177" customWidth="1"/>
    <col min="528" max="529" width="11.85546875" style="177" customWidth="1"/>
    <col min="530" max="530" width="3.5703125" style="177" customWidth="1"/>
    <col min="531" max="532" width="11.85546875" style="177" customWidth="1"/>
    <col min="533" max="533" width="3.5703125" style="177" customWidth="1"/>
    <col min="534" max="535" width="11.85546875" style="177" customWidth="1"/>
    <col min="536" max="536" width="3.5703125" style="177" customWidth="1"/>
    <col min="537" max="538" width="11.85546875" style="177" customWidth="1"/>
    <col min="539" max="539" width="3.5703125" style="177" customWidth="1"/>
    <col min="540" max="541" width="11.85546875" style="177" customWidth="1"/>
    <col min="542" max="542" width="3.5703125" style="177" customWidth="1"/>
    <col min="543" max="544" width="11.85546875" style="177" customWidth="1"/>
    <col min="545" max="545" width="3.5703125" style="177" customWidth="1"/>
    <col min="546" max="547" width="11.85546875" style="177" customWidth="1"/>
    <col min="548" max="548" width="3.5703125" style="177" customWidth="1"/>
    <col min="549" max="550" width="11.85546875" style="177" customWidth="1"/>
    <col min="551" max="551" width="3.5703125" style="177" customWidth="1"/>
    <col min="552" max="553" width="11.85546875" style="177" customWidth="1"/>
    <col min="554" max="554" width="3.5703125" style="177" customWidth="1"/>
    <col min="555" max="556" width="11.85546875" style="177" customWidth="1"/>
    <col min="557" max="557" width="3.5703125" style="177" customWidth="1"/>
    <col min="558" max="559" width="11.85546875" style="177" customWidth="1"/>
    <col min="560" max="560" width="3.5703125" style="177" customWidth="1"/>
    <col min="561" max="562" width="11.85546875" style="177" customWidth="1"/>
    <col min="563" max="563" width="3.5703125" style="177" customWidth="1"/>
    <col min="564" max="565" width="11.85546875" style="177" customWidth="1"/>
    <col min="566" max="566" width="3.5703125" style="177" customWidth="1"/>
    <col min="567" max="568" width="11.85546875" style="177" customWidth="1"/>
    <col min="569" max="569" width="3.5703125" style="177" customWidth="1"/>
    <col min="570" max="571" width="11.85546875" style="177" customWidth="1"/>
    <col min="572" max="572" width="3.5703125" style="177" customWidth="1"/>
    <col min="573" max="768" width="9.140625" style="177"/>
    <col min="769" max="769" width="4.7109375" style="177" customWidth="1"/>
    <col min="770" max="770" width="10.28515625" style="177" customWidth="1"/>
    <col min="771" max="771" width="8.85546875" style="177" customWidth="1"/>
    <col min="772" max="772" width="14.5703125" style="177" customWidth="1"/>
    <col min="773" max="773" width="8.28515625" style="177" bestFit="1" customWidth="1"/>
    <col min="774" max="774" width="13.42578125" style="177" customWidth="1"/>
    <col min="775" max="775" width="14.28515625" style="177" customWidth="1"/>
    <col min="776" max="776" width="10" style="177" customWidth="1"/>
    <col min="777" max="777" width="8.42578125" style="177" customWidth="1"/>
    <col min="778" max="778" width="14.28515625" style="177" customWidth="1"/>
    <col min="779" max="779" width="9.85546875" style="177" customWidth="1"/>
    <col min="780" max="780" width="7.7109375" style="177" customWidth="1"/>
    <col min="781" max="781" width="13.140625" style="177" customWidth="1"/>
    <col min="782" max="782" width="12.85546875" style="177" bestFit="1" customWidth="1"/>
    <col min="783" max="783" width="9.42578125" style="177" customWidth="1"/>
    <col min="784" max="785" width="11.85546875" style="177" customWidth="1"/>
    <col min="786" max="786" width="3.5703125" style="177" customWidth="1"/>
    <col min="787" max="788" width="11.85546875" style="177" customWidth="1"/>
    <col min="789" max="789" width="3.5703125" style="177" customWidth="1"/>
    <col min="790" max="791" width="11.85546875" style="177" customWidth="1"/>
    <col min="792" max="792" width="3.5703125" style="177" customWidth="1"/>
    <col min="793" max="794" width="11.85546875" style="177" customWidth="1"/>
    <col min="795" max="795" width="3.5703125" style="177" customWidth="1"/>
    <col min="796" max="797" width="11.85546875" style="177" customWidth="1"/>
    <col min="798" max="798" width="3.5703125" style="177" customWidth="1"/>
    <col min="799" max="800" width="11.85546875" style="177" customWidth="1"/>
    <col min="801" max="801" width="3.5703125" style="177" customWidth="1"/>
    <col min="802" max="803" width="11.85546875" style="177" customWidth="1"/>
    <col min="804" max="804" width="3.5703125" style="177" customWidth="1"/>
    <col min="805" max="806" width="11.85546875" style="177" customWidth="1"/>
    <col min="807" max="807" width="3.5703125" style="177" customWidth="1"/>
    <col min="808" max="809" width="11.85546875" style="177" customWidth="1"/>
    <col min="810" max="810" width="3.5703125" style="177" customWidth="1"/>
    <col min="811" max="812" width="11.85546875" style="177" customWidth="1"/>
    <col min="813" max="813" width="3.5703125" style="177" customWidth="1"/>
    <col min="814" max="815" width="11.85546875" style="177" customWidth="1"/>
    <col min="816" max="816" width="3.5703125" style="177" customWidth="1"/>
    <col min="817" max="818" width="11.85546875" style="177" customWidth="1"/>
    <col min="819" max="819" width="3.5703125" style="177" customWidth="1"/>
    <col min="820" max="821" width="11.85546875" style="177" customWidth="1"/>
    <col min="822" max="822" width="3.5703125" style="177" customWidth="1"/>
    <col min="823" max="824" width="11.85546875" style="177" customWidth="1"/>
    <col min="825" max="825" width="3.5703125" style="177" customWidth="1"/>
    <col min="826" max="827" width="11.85546875" style="177" customWidth="1"/>
    <col min="828" max="828" width="3.5703125" style="177" customWidth="1"/>
    <col min="829" max="1024" width="9.140625" style="177"/>
    <col min="1025" max="1025" width="4.7109375" style="177" customWidth="1"/>
    <col min="1026" max="1026" width="10.28515625" style="177" customWidth="1"/>
    <col min="1027" max="1027" width="8.85546875" style="177" customWidth="1"/>
    <col min="1028" max="1028" width="14.5703125" style="177" customWidth="1"/>
    <col min="1029" max="1029" width="8.28515625" style="177" bestFit="1" customWidth="1"/>
    <col min="1030" max="1030" width="13.42578125" style="177" customWidth="1"/>
    <col min="1031" max="1031" width="14.28515625" style="177" customWidth="1"/>
    <col min="1032" max="1032" width="10" style="177" customWidth="1"/>
    <col min="1033" max="1033" width="8.42578125" style="177" customWidth="1"/>
    <col min="1034" max="1034" width="14.28515625" style="177" customWidth="1"/>
    <col min="1035" max="1035" width="9.85546875" style="177" customWidth="1"/>
    <col min="1036" max="1036" width="7.7109375" style="177" customWidth="1"/>
    <col min="1037" max="1037" width="13.140625" style="177" customWidth="1"/>
    <col min="1038" max="1038" width="12.85546875" style="177" bestFit="1" customWidth="1"/>
    <col min="1039" max="1039" width="9.42578125" style="177" customWidth="1"/>
    <col min="1040" max="1041" width="11.85546875" style="177" customWidth="1"/>
    <col min="1042" max="1042" width="3.5703125" style="177" customWidth="1"/>
    <col min="1043" max="1044" width="11.85546875" style="177" customWidth="1"/>
    <col min="1045" max="1045" width="3.5703125" style="177" customWidth="1"/>
    <col min="1046" max="1047" width="11.85546875" style="177" customWidth="1"/>
    <col min="1048" max="1048" width="3.5703125" style="177" customWidth="1"/>
    <col min="1049" max="1050" width="11.85546875" style="177" customWidth="1"/>
    <col min="1051" max="1051" width="3.5703125" style="177" customWidth="1"/>
    <col min="1052" max="1053" width="11.85546875" style="177" customWidth="1"/>
    <col min="1054" max="1054" width="3.5703125" style="177" customWidth="1"/>
    <col min="1055" max="1056" width="11.85546875" style="177" customWidth="1"/>
    <col min="1057" max="1057" width="3.5703125" style="177" customWidth="1"/>
    <col min="1058" max="1059" width="11.85546875" style="177" customWidth="1"/>
    <col min="1060" max="1060" width="3.5703125" style="177" customWidth="1"/>
    <col min="1061" max="1062" width="11.85546875" style="177" customWidth="1"/>
    <col min="1063" max="1063" width="3.5703125" style="177" customWidth="1"/>
    <col min="1064" max="1065" width="11.85546875" style="177" customWidth="1"/>
    <col min="1066" max="1066" width="3.5703125" style="177" customWidth="1"/>
    <col min="1067" max="1068" width="11.85546875" style="177" customWidth="1"/>
    <col min="1069" max="1069" width="3.5703125" style="177" customWidth="1"/>
    <col min="1070" max="1071" width="11.85546875" style="177" customWidth="1"/>
    <col min="1072" max="1072" width="3.5703125" style="177" customWidth="1"/>
    <col min="1073" max="1074" width="11.85546875" style="177" customWidth="1"/>
    <col min="1075" max="1075" width="3.5703125" style="177" customWidth="1"/>
    <col min="1076" max="1077" width="11.85546875" style="177" customWidth="1"/>
    <col min="1078" max="1078" width="3.5703125" style="177" customWidth="1"/>
    <col min="1079" max="1080" width="11.85546875" style="177" customWidth="1"/>
    <col min="1081" max="1081" width="3.5703125" style="177" customWidth="1"/>
    <col min="1082" max="1083" width="11.85546875" style="177" customWidth="1"/>
    <col min="1084" max="1084" width="3.5703125" style="177" customWidth="1"/>
    <col min="1085" max="1280" width="9.140625" style="177"/>
    <col min="1281" max="1281" width="4.7109375" style="177" customWidth="1"/>
    <col min="1282" max="1282" width="10.28515625" style="177" customWidth="1"/>
    <col min="1283" max="1283" width="8.85546875" style="177" customWidth="1"/>
    <col min="1284" max="1284" width="14.5703125" style="177" customWidth="1"/>
    <col min="1285" max="1285" width="8.28515625" style="177" bestFit="1" customWidth="1"/>
    <col min="1286" max="1286" width="13.42578125" style="177" customWidth="1"/>
    <col min="1287" max="1287" width="14.28515625" style="177" customWidth="1"/>
    <col min="1288" max="1288" width="10" style="177" customWidth="1"/>
    <col min="1289" max="1289" width="8.42578125" style="177" customWidth="1"/>
    <col min="1290" max="1290" width="14.28515625" style="177" customWidth="1"/>
    <col min="1291" max="1291" width="9.85546875" style="177" customWidth="1"/>
    <col min="1292" max="1292" width="7.7109375" style="177" customWidth="1"/>
    <col min="1293" max="1293" width="13.140625" style="177" customWidth="1"/>
    <col min="1294" max="1294" width="12.85546875" style="177" bestFit="1" customWidth="1"/>
    <col min="1295" max="1295" width="9.42578125" style="177" customWidth="1"/>
    <col min="1296" max="1297" width="11.85546875" style="177" customWidth="1"/>
    <col min="1298" max="1298" width="3.5703125" style="177" customWidth="1"/>
    <col min="1299" max="1300" width="11.85546875" style="177" customWidth="1"/>
    <col min="1301" max="1301" width="3.5703125" style="177" customWidth="1"/>
    <col min="1302" max="1303" width="11.85546875" style="177" customWidth="1"/>
    <col min="1304" max="1304" width="3.5703125" style="177" customWidth="1"/>
    <col min="1305" max="1306" width="11.85546875" style="177" customWidth="1"/>
    <col min="1307" max="1307" width="3.5703125" style="177" customWidth="1"/>
    <col min="1308" max="1309" width="11.85546875" style="177" customWidth="1"/>
    <col min="1310" max="1310" width="3.5703125" style="177" customWidth="1"/>
    <col min="1311" max="1312" width="11.85546875" style="177" customWidth="1"/>
    <col min="1313" max="1313" width="3.5703125" style="177" customWidth="1"/>
    <col min="1314" max="1315" width="11.85546875" style="177" customWidth="1"/>
    <col min="1316" max="1316" width="3.5703125" style="177" customWidth="1"/>
    <col min="1317" max="1318" width="11.85546875" style="177" customWidth="1"/>
    <col min="1319" max="1319" width="3.5703125" style="177" customWidth="1"/>
    <col min="1320" max="1321" width="11.85546875" style="177" customWidth="1"/>
    <col min="1322" max="1322" width="3.5703125" style="177" customWidth="1"/>
    <col min="1323" max="1324" width="11.85546875" style="177" customWidth="1"/>
    <col min="1325" max="1325" width="3.5703125" style="177" customWidth="1"/>
    <col min="1326" max="1327" width="11.85546875" style="177" customWidth="1"/>
    <col min="1328" max="1328" width="3.5703125" style="177" customWidth="1"/>
    <col min="1329" max="1330" width="11.85546875" style="177" customWidth="1"/>
    <col min="1331" max="1331" width="3.5703125" style="177" customWidth="1"/>
    <col min="1332" max="1333" width="11.85546875" style="177" customWidth="1"/>
    <col min="1334" max="1334" width="3.5703125" style="177" customWidth="1"/>
    <col min="1335" max="1336" width="11.85546875" style="177" customWidth="1"/>
    <col min="1337" max="1337" width="3.5703125" style="177" customWidth="1"/>
    <col min="1338" max="1339" width="11.85546875" style="177" customWidth="1"/>
    <col min="1340" max="1340" width="3.5703125" style="177" customWidth="1"/>
    <col min="1341" max="1536" width="9.140625" style="177"/>
    <col min="1537" max="1537" width="4.7109375" style="177" customWidth="1"/>
    <col min="1538" max="1538" width="10.28515625" style="177" customWidth="1"/>
    <col min="1539" max="1539" width="8.85546875" style="177" customWidth="1"/>
    <col min="1540" max="1540" width="14.5703125" style="177" customWidth="1"/>
    <col min="1541" max="1541" width="8.28515625" style="177" bestFit="1" customWidth="1"/>
    <col min="1542" max="1542" width="13.42578125" style="177" customWidth="1"/>
    <col min="1543" max="1543" width="14.28515625" style="177" customWidth="1"/>
    <col min="1544" max="1544" width="10" style="177" customWidth="1"/>
    <col min="1545" max="1545" width="8.42578125" style="177" customWidth="1"/>
    <col min="1546" max="1546" width="14.28515625" style="177" customWidth="1"/>
    <col min="1547" max="1547" width="9.85546875" style="177" customWidth="1"/>
    <col min="1548" max="1548" width="7.7109375" style="177" customWidth="1"/>
    <col min="1549" max="1549" width="13.140625" style="177" customWidth="1"/>
    <col min="1550" max="1550" width="12.85546875" style="177" bestFit="1" customWidth="1"/>
    <col min="1551" max="1551" width="9.42578125" style="177" customWidth="1"/>
    <col min="1552" max="1553" width="11.85546875" style="177" customWidth="1"/>
    <col min="1554" max="1554" width="3.5703125" style="177" customWidth="1"/>
    <col min="1555" max="1556" width="11.85546875" style="177" customWidth="1"/>
    <col min="1557" max="1557" width="3.5703125" style="177" customWidth="1"/>
    <col min="1558" max="1559" width="11.85546875" style="177" customWidth="1"/>
    <col min="1560" max="1560" width="3.5703125" style="177" customWidth="1"/>
    <col min="1561" max="1562" width="11.85546875" style="177" customWidth="1"/>
    <col min="1563" max="1563" width="3.5703125" style="177" customWidth="1"/>
    <col min="1564" max="1565" width="11.85546875" style="177" customWidth="1"/>
    <col min="1566" max="1566" width="3.5703125" style="177" customWidth="1"/>
    <col min="1567" max="1568" width="11.85546875" style="177" customWidth="1"/>
    <col min="1569" max="1569" width="3.5703125" style="177" customWidth="1"/>
    <col min="1570" max="1571" width="11.85546875" style="177" customWidth="1"/>
    <col min="1572" max="1572" width="3.5703125" style="177" customWidth="1"/>
    <col min="1573" max="1574" width="11.85546875" style="177" customWidth="1"/>
    <col min="1575" max="1575" width="3.5703125" style="177" customWidth="1"/>
    <col min="1576" max="1577" width="11.85546875" style="177" customWidth="1"/>
    <col min="1578" max="1578" width="3.5703125" style="177" customWidth="1"/>
    <col min="1579" max="1580" width="11.85546875" style="177" customWidth="1"/>
    <col min="1581" max="1581" width="3.5703125" style="177" customWidth="1"/>
    <col min="1582" max="1583" width="11.85546875" style="177" customWidth="1"/>
    <col min="1584" max="1584" width="3.5703125" style="177" customWidth="1"/>
    <col min="1585" max="1586" width="11.85546875" style="177" customWidth="1"/>
    <col min="1587" max="1587" width="3.5703125" style="177" customWidth="1"/>
    <col min="1588" max="1589" width="11.85546875" style="177" customWidth="1"/>
    <col min="1590" max="1590" width="3.5703125" style="177" customWidth="1"/>
    <col min="1591" max="1592" width="11.85546875" style="177" customWidth="1"/>
    <col min="1593" max="1593" width="3.5703125" style="177" customWidth="1"/>
    <col min="1594" max="1595" width="11.85546875" style="177" customWidth="1"/>
    <col min="1596" max="1596" width="3.5703125" style="177" customWidth="1"/>
    <col min="1597" max="1792" width="9.140625" style="177"/>
    <col min="1793" max="1793" width="4.7109375" style="177" customWidth="1"/>
    <col min="1794" max="1794" width="10.28515625" style="177" customWidth="1"/>
    <col min="1795" max="1795" width="8.85546875" style="177" customWidth="1"/>
    <col min="1796" max="1796" width="14.5703125" style="177" customWidth="1"/>
    <col min="1797" max="1797" width="8.28515625" style="177" bestFit="1" customWidth="1"/>
    <col min="1798" max="1798" width="13.42578125" style="177" customWidth="1"/>
    <col min="1799" max="1799" width="14.28515625" style="177" customWidth="1"/>
    <col min="1800" max="1800" width="10" style="177" customWidth="1"/>
    <col min="1801" max="1801" width="8.42578125" style="177" customWidth="1"/>
    <col min="1802" max="1802" width="14.28515625" style="177" customWidth="1"/>
    <col min="1803" max="1803" width="9.85546875" style="177" customWidth="1"/>
    <col min="1804" max="1804" width="7.7109375" style="177" customWidth="1"/>
    <col min="1805" max="1805" width="13.140625" style="177" customWidth="1"/>
    <col min="1806" max="1806" width="12.85546875" style="177" bestFit="1" customWidth="1"/>
    <col min="1807" max="1807" width="9.42578125" style="177" customWidth="1"/>
    <col min="1808" max="1809" width="11.85546875" style="177" customWidth="1"/>
    <col min="1810" max="1810" width="3.5703125" style="177" customWidth="1"/>
    <col min="1811" max="1812" width="11.85546875" style="177" customWidth="1"/>
    <col min="1813" max="1813" width="3.5703125" style="177" customWidth="1"/>
    <col min="1814" max="1815" width="11.85546875" style="177" customWidth="1"/>
    <col min="1816" max="1816" width="3.5703125" style="177" customWidth="1"/>
    <col min="1817" max="1818" width="11.85546875" style="177" customWidth="1"/>
    <col min="1819" max="1819" width="3.5703125" style="177" customWidth="1"/>
    <col min="1820" max="1821" width="11.85546875" style="177" customWidth="1"/>
    <col min="1822" max="1822" width="3.5703125" style="177" customWidth="1"/>
    <col min="1823" max="1824" width="11.85546875" style="177" customWidth="1"/>
    <col min="1825" max="1825" width="3.5703125" style="177" customWidth="1"/>
    <col min="1826" max="1827" width="11.85546875" style="177" customWidth="1"/>
    <col min="1828" max="1828" width="3.5703125" style="177" customWidth="1"/>
    <col min="1829" max="1830" width="11.85546875" style="177" customWidth="1"/>
    <col min="1831" max="1831" width="3.5703125" style="177" customWidth="1"/>
    <col min="1832" max="1833" width="11.85546875" style="177" customWidth="1"/>
    <col min="1834" max="1834" width="3.5703125" style="177" customWidth="1"/>
    <col min="1835" max="1836" width="11.85546875" style="177" customWidth="1"/>
    <col min="1837" max="1837" width="3.5703125" style="177" customWidth="1"/>
    <col min="1838" max="1839" width="11.85546875" style="177" customWidth="1"/>
    <col min="1840" max="1840" width="3.5703125" style="177" customWidth="1"/>
    <col min="1841" max="1842" width="11.85546875" style="177" customWidth="1"/>
    <col min="1843" max="1843" width="3.5703125" style="177" customWidth="1"/>
    <col min="1844" max="1845" width="11.85546875" style="177" customWidth="1"/>
    <col min="1846" max="1846" width="3.5703125" style="177" customWidth="1"/>
    <col min="1847" max="1848" width="11.85546875" style="177" customWidth="1"/>
    <col min="1849" max="1849" width="3.5703125" style="177" customWidth="1"/>
    <col min="1850" max="1851" width="11.85546875" style="177" customWidth="1"/>
    <col min="1852" max="1852" width="3.5703125" style="177" customWidth="1"/>
    <col min="1853" max="2048" width="9.140625" style="177"/>
    <col min="2049" max="2049" width="4.7109375" style="177" customWidth="1"/>
    <col min="2050" max="2050" width="10.28515625" style="177" customWidth="1"/>
    <col min="2051" max="2051" width="8.85546875" style="177" customWidth="1"/>
    <col min="2052" max="2052" width="14.5703125" style="177" customWidth="1"/>
    <col min="2053" max="2053" width="8.28515625" style="177" bestFit="1" customWidth="1"/>
    <col min="2054" max="2054" width="13.42578125" style="177" customWidth="1"/>
    <col min="2055" max="2055" width="14.28515625" style="177" customWidth="1"/>
    <col min="2056" max="2056" width="10" style="177" customWidth="1"/>
    <col min="2057" max="2057" width="8.42578125" style="177" customWidth="1"/>
    <col min="2058" max="2058" width="14.28515625" style="177" customWidth="1"/>
    <col min="2059" max="2059" width="9.85546875" style="177" customWidth="1"/>
    <col min="2060" max="2060" width="7.7109375" style="177" customWidth="1"/>
    <col min="2061" max="2061" width="13.140625" style="177" customWidth="1"/>
    <col min="2062" max="2062" width="12.85546875" style="177" bestFit="1" customWidth="1"/>
    <col min="2063" max="2063" width="9.42578125" style="177" customWidth="1"/>
    <col min="2064" max="2065" width="11.85546875" style="177" customWidth="1"/>
    <col min="2066" max="2066" width="3.5703125" style="177" customWidth="1"/>
    <col min="2067" max="2068" width="11.85546875" style="177" customWidth="1"/>
    <col min="2069" max="2069" width="3.5703125" style="177" customWidth="1"/>
    <col min="2070" max="2071" width="11.85546875" style="177" customWidth="1"/>
    <col min="2072" max="2072" width="3.5703125" style="177" customWidth="1"/>
    <col min="2073" max="2074" width="11.85546875" style="177" customWidth="1"/>
    <col min="2075" max="2075" width="3.5703125" style="177" customWidth="1"/>
    <col min="2076" max="2077" width="11.85546875" style="177" customWidth="1"/>
    <col min="2078" max="2078" width="3.5703125" style="177" customWidth="1"/>
    <col min="2079" max="2080" width="11.85546875" style="177" customWidth="1"/>
    <col min="2081" max="2081" width="3.5703125" style="177" customWidth="1"/>
    <col min="2082" max="2083" width="11.85546875" style="177" customWidth="1"/>
    <col min="2084" max="2084" width="3.5703125" style="177" customWidth="1"/>
    <col min="2085" max="2086" width="11.85546875" style="177" customWidth="1"/>
    <col min="2087" max="2087" width="3.5703125" style="177" customWidth="1"/>
    <col min="2088" max="2089" width="11.85546875" style="177" customWidth="1"/>
    <col min="2090" max="2090" width="3.5703125" style="177" customWidth="1"/>
    <col min="2091" max="2092" width="11.85546875" style="177" customWidth="1"/>
    <col min="2093" max="2093" width="3.5703125" style="177" customWidth="1"/>
    <col min="2094" max="2095" width="11.85546875" style="177" customWidth="1"/>
    <col min="2096" max="2096" width="3.5703125" style="177" customWidth="1"/>
    <col min="2097" max="2098" width="11.85546875" style="177" customWidth="1"/>
    <col min="2099" max="2099" width="3.5703125" style="177" customWidth="1"/>
    <col min="2100" max="2101" width="11.85546875" style="177" customWidth="1"/>
    <col min="2102" max="2102" width="3.5703125" style="177" customWidth="1"/>
    <col min="2103" max="2104" width="11.85546875" style="177" customWidth="1"/>
    <col min="2105" max="2105" width="3.5703125" style="177" customWidth="1"/>
    <col min="2106" max="2107" width="11.85546875" style="177" customWidth="1"/>
    <col min="2108" max="2108" width="3.5703125" style="177" customWidth="1"/>
    <col min="2109" max="2304" width="9.140625" style="177"/>
    <col min="2305" max="2305" width="4.7109375" style="177" customWidth="1"/>
    <col min="2306" max="2306" width="10.28515625" style="177" customWidth="1"/>
    <col min="2307" max="2307" width="8.85546875" style="177" customWidth="1"/>
    <col min="2308" max="2308" width="14.5703125" style="177" customWidth="1"/>
    <col min="2309" max="2309" width="8.28515625" style="177" bestFit="1" customWidth="1"/>
    <col min="2310" max="2310" width="13.42578125" style="177" customWidth="1"/>
    <col min="2311" max="2311" width="14.28515625" style="177" customWidth="1"/>
    <col min="2312" max="2312" width="10" style="177" customWidth="1"/>
    <col min="2313" max="2313" width="8.42578125" style="177" customWidth="1"/>
    <col min="2314" max="2314" width="14.28515625" style="177" customWidth="1"/>
    <col min="2315" max="2315" width="9.85546875" style="177" customWidth="1"/>
    <col min="2316" max="2316" width="7.7109375" style="177" customWidth="1"/>
    <col min="2317" max="2317" width="13.140625" style="177" customWidth="1"/>
    <col min="2318" max="2318" width="12.85546875" style="177" bestFit="1" customWidth="1"/>
    <col min="2319" max="2319" width="9.42578125" style="177" customWidth="1"/>
    <col min="2320" max="2321" width="11.85546875" style="177" customWidth="1"/>
    <col min="2322" max="2322" width="3.5703125" style="177" customWidth="1"/>
    <col min="2323" max="2324" width="11.85546875" style="177" customWidth="1"/>
    <col min="2325" max="2325" width="3.5703125" style="177" customWidth="1"/>
    <col min="2326" max="2327" width="11.85546875" style="177" customWidth="1"/>
    <col min="2328" max="2328" width="3.5703125" style="177" customWidth="1"/>
    <col min="2329" max="2330" width="11.85546875" style="177" customWidth="1"/>
    <col min="2331" max="2331" width="3.5703125" style="177" customWidth="1"/>
    <col min="2332" max="2333" width="11.85546875" style="177" customWidth="1"/>
    <col min="2334" max="2334" width="3.5703125" style="177" customWidth="1"/>
    <col min="2335" max="2336" width="11.85546875" style="177" customWidth="1"/>
    <col min="2337" max="2337" width="3.5703125" style="177" customWidth="1"/>
    <col min="2338" max="2339" width="11.85546875" style="177" customWidth="1"/>
    <col min="2340" max="2340" width="3.5703125" style="177" customWidth="1"/>
    <col min="2341" max="2342" width="11.85546875" style="177" customWidth="1"/>
    <col min="2343" max="2343" width="3.5703125" style="177" customWidth="1"/>
    <col min="2344" max="2345" width="11.85546875" style="177" customWidth="1"/>
    <col min="2346" max="2346" width="3.5703125" style="177" customWidth="1"/>
    <col min="2347" max="2348" width="11.85546875" style="177" customWidth="1"/>
    <col min="2349" max="2349" width="3.5703125" style="177" customWidth="1"/>
    <col min="2350" max="2351" width="11.85546875" style="177" customWidth="1"/>
    <col min="2352" max="2352" width="3.5703125" style="177" customWidth="1"/>
    <col min="2353" max="2354" width="11.85546875" style="177" customWidth="1"/>
    <col min="2355" max="2355" width="3.5703125" style="177" customWidth="1"/>
    <col min="2356" max="2357" width="11.85546875" style="177" customWidth="1"/>
    <col min="2358" max="2358" width="3.5703125" style="177" customWidth="1"/>
    <col min="2359" max="2360" width="11.85546875" style="177" customWidth="1"/>
    <col min="2361" max="2361" width="3.5703125" style="177" customWidth="1"/>
    <col min="2362" max="2363" width="11.85546875" style="177" customWidth="1"/>
    <col min="2364" max="2364" width="3.5703125" style="177" customWidth="1"/>
    <col min="2365" max="2560" width="9.140625" style="177"/>
    <col min="2561" max="2561" width="4.7109375" style="177" customWidth="1"/>
    <col min="2562" max="2562" width="10.28515625" style="177" customWidth="1"/>
    <col min="2563" max="2563" width="8.85546875" style="177" customWidth="1"/>
    <col min="2564" max="2564" width="14.5703125" style="177" customWidth="1"/>
    <col min="2565" max="2565" width="8.28515625" style="177" bestFit="1" customWidth="1"/>
    <col min="2566" max="2566" width="13.42578125" style="177" customWidth="1"/>
    <col min="2567" max="2567" width="14.28515625" style="177" customWidth="1"/>
    <col min="2568" max="2568" width="10" style="177" customWidth="1"/>
    <col min="2569" max="2569" width="8.42578125" style="177" customWidth="1"/>
    <col min="2570" max="2570" width="14.28515625" style="177" customWidth="1"/>
    <col min="2571" max="2571" width="9.85546875" style="177" customWidth="1"/>
    <col min="2572" max="2572" width="7.7109375" style="177" customWidth="1"/>
    <col min="2573" max="2573" width="13.140625" style="177" customWidth="1"/>
    <col min="2574" max="2574" width="12.85546875" style="177" bestFit="1" customWidth="1"/>
    <col min="2575" max="2575" width="9.42578125" style="177" customWidth="1"/>
    <col min="2576" max="2577" width="11.85546875" style="177" customWidth="1"/>
    <col min="2578" max="2578" width="3.5703125" style="177" customWidth="1"/>
    <col min="2579" max="2580" width="11.85546875" style="177" customWidth="1"/>
    <col min="2581" max="2581" width="3.5703125" style="177" customWidth="1"/>
    <col min="2582" max="2583" width="11.85546875" style="177" customWidth="1"/>
    <col min="2584" max="2584" width="3.5703125" style="177" customWidth="1"/>
    <col min="2585" max="2586" width="11.85546875" style="177" customWidth="1"/>
    <col min="2587" max="2587" width="3.5703125" style="177" customWidth="1"/>
    <col min="2588" max="2589" width="11.85546875" style="177" customWidth="1"/>
    <col min="2590" max="2590" width="3.5703125" style="177" customWidth="1"/>
    <col min="2591" max="2592" width="11.85546875" style="177" customWidth="1"/>
    <col min="2593" max="2593" width="3.5703125" style="177" customWidth="1"/>
    <col min="2594" max="2595" width="11.85546875" style="177" customWidth="1"/>
    <col min="2596" max="2596" width="3.5703125" style="177" customWidth="1"/>
    <col min="2597" max="2598" width="11.85546875" style="177" customWidth="1"/>
    <col min="2599" max="2599" width="3.5703125" style="177" customWidth="1"/>
    <col min="2600" max="2601" width="11.85546875" style="177" customWidth="1"/>
    <col min="2602" max="2602" width="3.5703125" style="177" customWidth="1"/>
    <col min="2603" max="2604" width="11.85546875" style="177" customWidth="1"/>
    <col min="2605" max="2605" width="3.5703125" style="177" customWidth="1"/>
    <col min="2606" max="2607" width="11.85546875" style="177" customWidth="1"/>
    <col min="2608" max="2608" width="3.5703125" style="177" customWidth="1"/>
    <col min="2609" max="2610" width="11.85546875" style="177" customWidth="1"/>
    <col min="2611" max="2611" width="3.5703125" style="177" customWidth="1"/>
    <col min="2612" max="2613" width="11.85546875" style="177" customWidth="1"/>
    <col min="2614" max="2614" width="3.5703125" style="177" customWidth="1"/>
    <col min="2615" max="2616" width="11.85546875" style="177" customWidth="1"/>
    <col min="2617" max="2617" width="3.5703125" style="177" customWidth="1"/>
    <col min="2618" max="2619" width="11.85546875" style="177" customWidth="1"/>
    <col min="2620" max="2620" width="3.5703125" style="177" customWidth="1"/>
    <col min="2621" max="2816" width="9.140625" style="177"/>
    <col min="2817" max="2817" width="4.7109375" style="177" customWidth="1"/>
    <col min="2818" max="2818" width="10.28515625" style="177" customWidth="1"/>
    <col min="2819" max="2819" width="8.85546875" style="177" customWidth="1"/>
    <col min="2820" max="2820" width="14.5703125" style="177" customWidth="1"/>
    <col min="2821" max="2821" width="8.28515625" style="177" bestFit="1" customWidth="1"/>
    <col min="2822" max="2822" width="13.42578125" style="177" customWidth="1"/>
    <col min="2823" max="2823" width="14.28515625" style="177" customWidth="1"/>
    <col min="2824" max="2824" width="10" style="177" customWidth="1"/>
    <col min="2825" max="2825" width="8.42578125" style="177" customWidth="1"/>
    <col min="2826" max="2826" width="14.28515625" style="177" customWidth="1"/>
    <col min="2827" max="2827" width="9.85546875" style="177" customWidth="1"/>
    <col min="2828" max="2828" width="7.7109375" style="177" customWidth="1"/>
    <col min="2829" max="2829" width="13.140625" style="177" customWidth="1"/>
    <col min="2830" max="2830" width="12.85546875" style="177" bestFit="1" customWidth="1"/>
    <col min="2831" max="2831" width="9.42578125" style="177" customWidth="1"/>
    <col min="2832" max="2833" width="11.85546875" style="177" customWidth="1"/>
    <col min="2834" max="2834" width="3.5703125" style="177" customWidth="1"/>
    <col min="2835" max="2836" width="11.85546875" style="177" customWidth="1"/>
    <col min="2837" max="2837" width="3.5703125" style="177" customWidth="1"/>
    <col min="2838" max="2839" width="11.85546875" style="177" customWidth="1"/>
    <col min="2840" max="2840" width="3.5703125" style="177" customWidth="1"/>
    <col min="2841" max="2842" width="11.85546875" style="177" customWidth="1"/>
    <col min="2843" max="2843" width="3.5703125" style="177" customWidth="1"/>
    <col min="2844" max="2845" width="11.85546875" style="177" customWidth="1"/>
    <col min="2846" max="2846" width="3.5703125" style="177" customWidth="1"/>
    <col min="2847" max="2848" width="11.85546875" style="177" customWidth="1"/>
    <col min="2849" max="2849" width="3.5703125" style="177" customWidth="1"/>
    <col min="2850" max="2851" width="11.85546875" style="177" customWidth="1"/>
    <col min="2852" max="2852" width="3.5703125" style="177" customWidth="1"/>
    <col min="2853" max="2854" width="11.85546875" style="177" customWidth="1"/>
    <col min="2855" max="2855" width="3.5703125" style="177" customWidth="1"/>
    <col min="2856" max="2857" width="11.85546875" style="177" customWidth="1"/>
    <col min="2858" max="2858" width="3.5703125" style="177" customWidth="1"/>
    <col min="2859" max="2860" width="11.85546875" style="177" customWidth="1"/>
    <col min="2861" max="2861" width="3.5703125" style="177" customWidth="1"/>
    <col min="2862" max="2863" width="11.85546875" style="177" customWidth="1"/>
    <col min="2864" max="2864" width="3.5703125" style="177" customWidth="1"/>
    <col min="2865" max="2866" width="11.85546875" style="177" customWidth="1"/>
    <col min="2867" max="2867" width="3.5703125" style="177" customWidth="1"/>
    <col min="2868" max="2869" width="11.85546875" style="177" customWidth="1"/>
    <col min="2870" max="2870" width="3.5703125" style="177" customWidth="1"/>
    <col min="2871" max="2872" width="11.85546875" style="177" customWidth="1"/>
    <col min="2873" max="2873" width="3.5703125" style="177" customWidth="1"/>
    <col min="2874" max="2875" width="11.85546875" style="177" customWidth="1"/>
    <col min="2876" max="2876" width="3.5703125" style="177" customWidth="1"/>
    <col min="2877" max="3072" width="9.140625" style="177"/>
    <col min="3073" max="3073" width="4.7109375" style="177" customWidth="1"/>
    <col min="3074" max="3074" width="10.28515625" style="177" customWidth="1"/>
    <col min="3075" max="3075" width="8.85546875" style="177" customWidth="1"/>
    <col min="3076" max="3076" width="14.5703125" style="177" customWidth="1"/>
    <col min="3077" max="3077" width="8.28515625" style="177" bestFit="1" customWidth="1"/>
    <col min="3078" max="3078" width="13.42578125" style="177" customWidth="1"/>
    <col min="3079" max="3079" width="14.28515625" style="177" customWidth="1"/>
    <col min="3080" max="3080" width="10" style="177" customWidth="1"/>
    <col min="3081" max="3081" width="8.42578125" style="177" customWidth="1"/>
    <col min="3082" max="3082" width="14.28515625" style="177" customWidth="1"/>
    <col min="3083" max="3083" width="9.85546875" style="177" customWidth="1"/>
    <col min="3084" max="3084" width="7.7109375" style="177" customWidth="1"/>
    <col min="3085" max="3085" width="13.140625" style="177" customWidth="1"/>
    <col min="3086" max="3086" width="12.85546875" style="177" bestFit="1" customWidth="1"/>
    <col min="3087" max="3087" width="9.42578125" style="177" customWidth="1"/>
    <col min="3088" max="3089" width="11.85546875" style="177" customWidth="1"/>
    <col min="3090" max="3090" width="3.5703125" style="177" customWidth="1"/>
    <col min="3091" max="3092" width="11.85546875" style="177" customWidth="1"/>
    <col min="3093" max="3093" width="3.5703125" style="177" customWidth="1"/>
    <col min="3094" max="3095" width="11.85546875" style="177" customWidth="1"/>
    <col min="3096" max="3096" width="3.5703125" style="177" customWidth="1"/>
    <col min="3097" max="3098" width="11.85546875" style="177" customWidth="1"/>
    <col min="3099" max="3099" width="3.5703125" style="177" customWidth="1"/>
    <col min="3100" max="3101" width="11.85546875" style="177" customWidth="1"/>
    <col min="3102" max="3102" width="3.5703125" style="177" customWidth="1"/>
    <col min="3103" max="3104" width="11.85546875" style="177" customWidth="1"/>
    <col min="3105" max="3105" width="3.5703125" style="177" customWidth="1"/>
    <col min="3106" max="3107" width="11.85546875" style="177" customWidth="1"/>
    <col min="3108" max="3108" width="3.5703125" style="177" customWidth="1"/>
    <col min="3109" max="3110" width="11.85546875" style="177" customWidth="1"/>
    <col min="3111" max="3111" width="3.5703125" style="177" customWidth="1"/>
    <col min="3112" max="3113" width="11.85546875" style="177" customWidth="1"/>
    <col min="3114" max="3114" width="3.5703125" style="177" customWidth="1"/>
    <col min="3115" max="3116" width="11.85546875" style="177" customWidth="1"/>
    <col min="3117" max="3117" width="3.5703125" style="177" customWidth="1"/>
    <col min="3118" max="3119" width="11.85546875" style="177" customWidth="1"/>
    <col min="3120" max="3120" width="3.5703125" style="177" customWidth="1"/>
    <col min="3121" max="3122" width="11.85546875" style="177" customWidth="1"/>
    <col min="3123" max="3123" width="3.5703125" style="177" customWidth="1"/>
    <col min="3124" max="3125" width="11.85546875" style="177" customWidth="1"/>
    <col min="3126" max="3126" width="3.5703125" style="177" customWidth="1"/>
    <col min="3127" max="3128" width="11.85546875" style="177" customWidth="1"/>
    <col min="3129" max="3129" width="3.5703125" style="177" customWidth="1"/>
    <col min="3130" max="3131" width="11.85546875" style="177" customWidth="1"/>
    <col min="3132" max="3132" width="3.5703125" style="177" customWidth="1"/>
    <col min="3133" max="3328" width="9.140625" style="177"/>
    <col min="3329" max="3329" width="4.7109375" style="177" customWidth="1"/>
    <col min="3330" max="3330" width="10.28515625" style="177" customWidth="1"/>
    <col min="3331" max="3331" width="8.85546875" style="177" customWidth="1"/>
    <col min="3332" max="3332" width="14.5703125" style="177" customWidth="1"/>
    <col min="3333" max="3333" width="8.28515625" style="177" bestFit="1" customWidth="1"/>
    <col min="3334" max="3334" width="13.42578125" style="177" customWidth="1"/>
    <col min="3335" max="3335" width="14.28515625" style="177" customWidth="1"/>
    <col min="3336" max="3336" width="10" style="177" customWidth="1"/>
    <col min="3337" max="3337" width="8.42578125" style="177" customWidth="1"/>
    <col min="3338" max="3338" width="14.28515625" style="177" customWidth="1"/>
    <col min="3339" max="3339" width="9.85546875" style="177" customWidth="1"/>
    <col min="3340" max="3340" width="7.7109375" style="177" customWidth="1"/>
    <col min="3341" max="3341" width="13.140625" style="177" customWidth="1"/>
    <col min="3342" max="3342" width="12.85546875" style="177" bestFit="1" customWidth="1"/>
    <col min="3343" max="3343" width="9.42578125" style="177" customWidth="1"/>
    <col min="3344" max="3345" width="11.85546875" style="177" customWidth="1"/>
    <col min="3346" max="3346" width="3.5703125" style="177" customWidth="1"/>
    <col min="3347" max="3348" width="11.85546875" style="177" customWidth="1"/>
    <col min="3349" max="3349" width="3.5703125" style="177" customWidth="1"/>
    <col min="3350" max="3351" width="11.85546875" style="177" customWidth="1"/>
    <col min="3352" max="3352" width="3.5703125" style="177" customWidth="1"/>
    <col min="3353" max="3354" width="11.85546875" style="177" customWidth="1"/>
    <col min="3355" max="3355" width="3.5703125" style="177" customWidth="1"/>
    <col min="3356" max="3357" width="11.85546875" style="177" customWidth="1"/>
    <col min="3358" max="3358" width="3.5703125" style="177" customWidth="1"/>
    <col min="3359" max="3360" width="11.85546875" style="177" customWidth="1"/>
    <col min="3361" max="3361" width="3.5703125" style="177" customWidth="1"/>
    <col min="3362" max="3363" width="11.85546875" style="177" customWidth="1"/>
    <col min="3364" max="3364" width="3.5703125" style="177" customWidth="1"/>
    <col min="3365" max="3366" width="11.85546875" style="177" customWidth="1"/>
    <col min="3367" max="3367" width="3.5703125" style="177" customWidth="1"/>
    <col min="3368" max="3369" width="11.85546875" style="177" customWidth="1"/>
    <col min="3370" max="3370" width="3.5703125" style="177" customWidth="1"/>
    <col min="3371" max="3372" width="11.85546875" style="177" customWidth="1"/>
    <col min="3373" max="3373" width="3.5703125" style="177" customWidth="1"/>
    <col min="3374" max="3375" width="11.85546875" style="177" customWidth="1"/>
    <col min="3376" max="3376" width="3.5703125" style="177" customWidth="1"/>
    <col min="3377" max="3378" width="11.85546875" style="177" customWidth="1"/>
    <col min="3379" max="3379" width="3.5703125" style="177" customWidth="1"/>
    <col min="3380" max="3381" width="11.85546875" style="177" customWidth="1"/>
    <col min="3382" max="3382" width="3.5703125" style="177" customWidth="1"/>
    <col min="3383" max="3384" width="11.85546875" style="177" customWidth="1"/>
    <col min="3385" max="3385" width="3.5703125" style="177" customWidth="1"/>
    <col min="3386" max="3387" width="11.85546875" style="177" customWidth="1"/>
    <col min="3388" max="3388" width="3.5703125" style="177" customWidth="1"/>
    <col min="3389" max="3584" width="9.140625" style="177"/>
    <col min="3585" max="3585" width="4.7109375" style="177" customWidth="1"/>
    <col min="3586" max="3586" width="10.28515625" style="177" customWidth="1"/>
    <col min="3587" max="3587" width="8.85546875" style="177" customWidth="1"/>
    <col min="3588" max="3588" width="14.5703125" style="177" customWidth="1"/>
    <col min="3589" max="3589" width="8.28515625" style="177" bestFit="1" customWidth="1"/>
    <col min="3590" max="3590" width="13.42578125" style="177" customWidth="1"/>
    <col min="3591" max="3591" width="14.28515625" style="177" customWidth="1"/>
    <col min="3592" max="3592" width="10" style="177" customWidth="1"/>
    <col min="3593" max="3593" width="8.42578125" style="177" customWidth="1"/>
    <col min="3594" max="3594" width="14.28515625" style="177" customWidth="1"/>
    <col min="3595" max="3595" width="9.85546875" style="177" customWidth="1"/>
    <col min="3596" max="3596" width="7.7109375" style="177" customWidth="1"/>
    <col min="3597" max="3597" width="13.140625" style="177" customWidth="1"/>
    <col min="3598" max="3598" width="12.85546875" style="177" bestFit="1" customWidth="1"/>
    <col min="3599" max="3599" width="9.42578125" style="177" customWidth="1"/>
    <col min="3600" max="3601" width="11.85546875" style="177" customWidth="1"/>
    <col min="3602" max="3602" width="3.5703125" style="177" customWidth="1"/>
    <col min="3603" max="3604" width="11.85546875" style="177" customWidth="1"/>
    <col min="3605" max="3605" width="3.5703125" style="177" customWidth="1"/>
    <col min="3606" max="3607" width="11.85546875" style="177" customWidth="1"/>
    <col min="3608" max="3608" width="3.5703125" style="177" customWidth="1"/>
    <col min="3609" max="3610" width="11.85546875" style="177" customWidth="1"/>
    <col min="3611" max="3611" width="3.5703125" style="177" customWidth="1"/>
    <col min="3612" max="3613" width="11.85546875" style="177" customWidth="1"/>
    <col min="3614" max="3614" width="3.5703125" style="177" customWidth="1"/>
    <col min="3615" max="3616" width="11.85546875" style="177" customWidth="1"/>
    <col min="3617" max="3617" width="3.5703125" style="177" customWidth="1"/>
    <col min="3618" max="3619" width="11.85546875" style="177" customWidth="1"/>
    <col min="3620" max="3620" width="3.5703125" style="177" customWidth="1"/>
    <col min="3621" max="3622" width="11.85546875" style="177" customWidth="1"/>
    <col min="3623" max="3623" width="3.5703125" style="177" customWidth="1"/>
    <col min="3624" max="3625" width="11.85546875" style="177" customWidth="1"/>
    <col min="3626" max="3626" width="3.5703125" style="177" customWidth="1"/>
    <col min="3627" max="3628" width="11.85546875" style="177" customWidth="1"/>
    <col min="3629" max="3629" width="3.5703125" style="177" customWidth="1"/>
    <col min="3630" max="3631" width="11.85546875" style="177" customWidth="1"/>
    <col min="3632" max="3632" width="3.5703125" style="177" customWidth="1"/>
    <col min="3633" max="3634" width="11.85546875" style="177" customWidth="1"/>
    <col min="3635" max="3635" width="3.5703125" style="177" customWidth="1"/>
    <col min="3636" max="3637" width="11.85546875" style="177" customWidth="1"/>
    <col min="3638" max="3638" width="3.5703125" style="177" customWidth="1"/>
    <col min="3639" max="3640" width="11.85546875" style="177" customWidth="1"/>
    <col min="3641" max="3641" width="3.5703125" style="177" customWidth="1"/>
    <col min="3642" max="3643" width="11.85546875" style="177" customWidth="1"/>
    <col min="3644" max="3644" width="3.5703125" style="177" customWidth="1"/>
    <col min="3645" max="3840" width="9.140625" style="177"/>
    <col min="3841" max="3841" width="4.7109375" style="177" customWidth="1"/>
    <col min="3842" max="3842" width="10.28515625" style="177" customWidth="1"/>
    <col min="3843" max="3843" width="8.85546875" style="177" customWidth="1"/>
    <col min="3844" max="3844" width="14.5703125" style="177" customWidth="1"/>
    <col min="3845" max="3845" width="8.28515625" style="177" bestFit="1" customWidth="1"/>
    <col min="3846" max="3846" width="13.42578125" style="177" customWidth="1"/>
    <col min="3847" max="3847" width="14.28515625" style="177" customWidth="1"/>
    <col min="3848" max="3848" width="10" style="177" customWidth="1"/>
    <col min="3849" max="3849" width="8.42578125" style="177" customWidth="1"/>
    <col min="3850" max="3850" width="14.28515625" style="177" customWidth="1"/>
    <col min="3851" max="3851" width="9.85546875" style="177" customWidth="1"/>
    <col min="3852" max="3852" width="7.7109375" style="177" customWidth="1"/>
    <col min="3853" max="3853" width="13.140625" style="177" customWidth="1"/>
    <col min="3854" max="3854" width="12.85546875" style="177" bestFit="1" customWidth="1"/>
    <col min="3855" max="3855" width="9.42578125" style="177" customWidth="1"/>
    <col min="3856" max="3857" width="11.85546875" style="177" customWidth="1"/>
    <col min="3858" max="3858" width="3.5703125" style="177" customWidth="1"/>
    <col min="3859" max="3860" width="11.85546875" style="177" customWidth="1"/>
    <col min="3861" max="3861" width="3.5703125" style="177" customWidth="1"/>
    <col min="3862" max="3863" width="11.85546875" style="177" customWidth="1"/>
    <col min="3864" max="3864" width="3.5703125" style="177" customWidth="1"/>
    <col min="3865" max="3866" width="11.85546875" style="177" customWidth="1"/>
    <col min="3867" max="3867" width="3.5703125" style="177" customWidth="1"/>
    <col min="3868" max="3869" width="11.85546875" style="177" customWidth="1"/>
    <col min="3870" max="3870" width="3.5703125" style="177" customWidth="1"/>
    <col min="3871" max="3872" width="11.85546875" style="177" customWidth="1"/>
    <col min="3873" max="3873" width="3.5703125" style="177" customWidth="1"/>
    <col min="3874" max="3875" width="11.85546875" style="177" customWidth="1"/>
    <col min="3876" max="3876" width="3.5703125" style="177" customWidth="1"/>
    <col min="3877" max="3878" width="11.85546875" style="177" customWidth="1"/>
    <col min="3879" max="3879" width="3.5703125" style="177" customWidth="1"/>
    <col min="3880" max="3881" width="11.85546875" style="177" customWidth="1"/>
    <col min="3882" max="3882" width="3.5703125" style="177" customWidth="1"/>
    <col min="3883" max="3884" width="11.85546875" style="177" customWidth="1"/>
    <col min="3885" max="3885" width="3.5703125" style="177" customWidth="1"/>
    <col min="3886" max="3887" width="11.85546875" style="177" customWidth="1"/>
    <col min="3888" max="3888" width="3.5703125" style="177" customWidth="1"/>
    <col min="3889" max="3890" width="11.85546875" style="177" customWidth="1"/>
    <col min="3891" max="3891" width="3.5703125" style="177" customWidth="1"/>
    <col min="3892" max="3893" width="11.85546875" style="177" customWidth="1"/>
    <col min="3894" max="3894" width="3.5703125" style="177" customWidth="1"/>
    <col min="3895" max="3896" width="11.85546875" style="177" customWidth="1"/>
    <col min="3897" max="3897" width="3.5703125" style="177" customWidth="1"/>
    <col min="3898" max="3899" width="11.85546875" style="177" customWidth="1"/>
    <col min="3900" max="3900" width="3.5703125" style="177" customWidth="1"/>
    <col min="3901" max="4096" width="9.140625" style="177"/>
    <col min="4097" max="4097" width="4.7109375" style="177" customWidth="1"/>
    <col min="4098" max="4098" width="10.28515625" style="177" customWidth="1"/>
    <col min="4099" max="4099" width="8.85546875" style="177" customWidth="1"/>
    <col min="4100" max="4100" width="14.5703125" style="177" customWidth="1"/>
    <col min="4101" max="4101" width="8.28515625" style="177" bestFit="1" customWidth="1"/>
    <col min="4102" max="4102" width="13.42578125" style="177" customWidth="1"/>
    <col min="4103" max="4103" width="14.28515625" style="177" customWidth="1"/>
    <col min="4104" max="4104" width="10" style="177" customWidth="1"/>
    <col min="4105" max="4105" width="8.42578125" style="177" customWidth="1"/>
    <col min="4106" max="4106" width="14.28515625" style="177" customWidth="1"/>
    <col min="4107" max="4107" width="9.85546875" style="177" customWidth="1"/>
    <col min="4108" max="4108" width="7.7109375" style="177" customWidth="1"/>
    <col min="4109" max="4109" width="13.140625" style="177" customWidth="1"/>
    <col min="4110" max="4110" width="12.85546875" style="177" bestFit="1" customWidth="1"/>
    <col min="4111" max="4111" width="9.42578125" style="177" customWidth="1"/>
    <col min="4112" max="4113" width="11.85546875" style="177" customWidth="1"/>
    <col min="4114" max="4114" width="3.5703125" style="177" customWidth="1"/>
    <col min="4115" max="4116" width="11.85546875" style="177" customWidth="1"/>
    <col min="4117" max="4117" width="3.5703125" style="177" customWidth="1"/>
    <col min="4118" max="4119" width="11.85546875" style="177" customWidth="1"/>
    <col min="4120" max="4120" width="3.5703125" style="177" customWidth="1"/>
    <col min="4121" max="4122" width="11.85546875" style="177" customWidth="1"/>
    <col min="4123" max="4123" width="3.5703125" style="177" customWidth="1"/>
    <col min="4124" max="4125" width="11.85546875" style="177" customWidth="1"/>
    <col min="4126" max="4126" width="3.5703125" style="177" customWidth="1"/>
    <col min="4127" max="4128" width="11.85546875" style="177" customWidth="1"/>
    <col min="4129" max="4129" width="3.5703125" style="177" customWidth="1"/>
    <col min="4130" max="4131" width="11.85546875" style="177" customWidth="1"/>
    <col min="4132" max="4132" width="3.5703125" style="177" customWidth="1"/>
    <col min="4133" max="4134" width="11.85546875" style="177" customWidth="1"/>
    <col min="4135" max="4135" width="3.5703125" style="177" customWidth="1"/>
    <col min="4136" max="4137" width="11.85546875" style="177" customWidth="1"/>
    <col min="4138" max="4138" width="3.5703125" style="177" customWidth="1"/>
    <col min="4139" max="4140" width="11.85546875" style="177" customWidth="1"/>
    <col min="4141" max="4141" width="3.5703125" style="177" customWidth="1"/>
    <col min="4142" max="4143" width="11.85546875" style="177" customWidth="1"/>
    <col min="4144" max="4144" width="3.5703125" style="177" customWidth="1"/>
    <col min="4145" max="4146" width="11.85546875" style="177" customWidth="1"/>
    <col min="4147" max="4147" width="3.5703125" style="177" customWidth="1"/>
    <col min="4148" max="4149" width="11.85546875" style="177" customWidth="1"/>
    <col min="4150" max="4150" width="3.5703125" style="177" customWidth="1"/>
    <col min="4151" max="4152" width="11.85546875" style="177" customWidth="1"/>
    <col min="4153" max="4153" width="3.5703125" style="177" customWidth="1"/>
    <col min="4154" max="4155" width="11.85546875" style="177" customWidth="1"/>
    <col min="4156" max="4156" width="3.5703125" style="177" customWidth="1"/>
    <col min="4157" max="4352" width="9.140625" style="177"/>
    <col min="4353" max="4353" width="4.7109375" style="177" customWidth="1"/>
    <col min="4354" max="4354" width="10.28515625" style="177" customWidth="1"/>
    <col min="4355" max="4355" width="8.85546875" style="177" customWidth="1"/>
    <col min="4356" max="4356" width="14.5703125" style="177" customWidth="1"/>
    <col min="4357" max="4357" width="8.28515625" style="177" bestFit="1" customWidth="1"/>
    <col min="4358" max="4358" width="13.42578125" style="177" customWidth="1"/>
    <col min="4359" max="4359" width="14.28515625" style="177" customWidth="1"/>
    <col min="4360" max="4360" width="10" style="177" customWidth="1"/>
    <col min="4361" max="4361" width="8.42578125" style="177" customWidth="1"/>
    <col min="4362" max="4362" width="14.28515625" style="177" customWidth="1"/>
    <col min="4363" max="4363" width="9.85546875" style="177" customWidth="1"/>
    <col min="4364" max="4364" width="7.7109375" style="177" customWidth="1"/>
    <col min="4365" max="4365" width="13.140625" style="177" customWidth="1"/>
    <col min="4366" max="4366" width="12.85546875" style="177" bestFit="1" customWidth="1"/>
    <col min="4367" max="4367" width="9.42578125" style="177" customWidth="1"/>
    <col min="4368" max="4369" width="11.85546875" style="177" customWidth="1"/>
    <col min="4370" max="4370" width="3.5703125" style="177" customWidth="1"/>
    <col min="4371" max="4372" width="11.85546875" style="177" customWidth="1"/>
    <col min="4373" max="4373" width="3.5703125" style="177" customWidth="1"/>
    <col min="4374" max="4375" width="11.85546875" style="177" customWidth="1"/>
    <col min="4376" max="4376" width="3.5703125" style="177" customWidth="1"/>
    <col min="4377" max="4378" width="11.85546875" style="177" customWidth="1"/>
    <col min="4379" max="4379" width="3.5703125" style="177" customWidth="1"/>
    <col min="4380" max="4381" width="11.85546875" style="177" customWidth="1"/>
    <col min="4382" max="4382" width="3.5703125" style="177" customWidth="1"/>
    <col min="4383" max="4384" width="11.85546875" style="177" customWidth="1"/>
    <col min="4385" max="4385" width="3.5703125" style="177" customWidth="1"/>
    <col min="4386" max="4387" width="11.85546875" style="177" customWidth="1"/>
    <col min="4388" max="4388" width="3.5703125" style="177" customWidth="1"/>
    <col min="4389" max="4390" width="11.85546875" style="177" customWidth="1"/>
    <col min="4391" max="4391" width="3.5703125" style="177" customWidth="1"/>
    <col min="4392" max="4393" width="11.85546875" style="177" customWidth="1"/>
    <col min="4394" max="4394" width="3.5703125" style="177" customWidth="1"/>
    <col min="4395" max="4396" width="11.85546875" style="177" customWidth="1"/>
    <col min="4397" max="4397" width="3.5703125" style="177" customWidth="1"/>
    <col min="4398" max="4399" width="11.85546875" style="177" customWidth="1"/>
    <col min="4400" max="4400" width="3.5703125" style="177" customWidth="1"/>
    <col min="4401" max="4402" width="11.85546875" style="177" customWidth="1"/>
    <col min="4403" max="4403" width="3.5703125" style="177" customWidth="1"/>
    <col min="4404" max="4405" width="11.85546875" style="177" customWidth="1"/>
    <col min="4406" max="4406" width="3.5703125" style="177" customWidth="1"/>
    <col min="4407" max="4408" width="11.85546875" style="177" customWidth="1"/>
    <col min="4409" max="4409" width="3.5703125" style="177" customWidth="1"/>
    <col min="4410" max="4411" width="11.85546875" style="177" customWidth="1"/>
    <col min="4412" max="4412" width="3.5703125" style="177" customWidth="1"/>
    <col min="4413" max="4608" width="9.140625" style="177"/>
    <col min="4609" max="4609" width="4.7109375" style="177" customWidth="1"/>
    <col min="4610" max="4610" width="10.28515625" style="177" customWidth="1"/>
    <col min="4611" max="4611" width="8.85546875" style="177" customWidth="1"/>
    <col min="4612" max="4612" width="14.5703125" style="177" customWidth="1"/>
    <col min="4613" max="4613" width="8.28515625" style="177" bestFit="1" customWidth="1"/>
    <col min="4614" max="4614" width="13.42578125" style="177" customWidth="1"/>
    <col min="4615" max="4615" width="14.28515625" style="177" customWidth="1"/>
    <col min="4616" max="4616" width="10" style="177" customWidth="1"/>
    <col min="4617" max="4617" width="8.42578125" style="177" customWidth="1"/>
    <col min="4618" max="4618" width="14.28515625" style="177" customWidth="1"/>
    <col min="4619" max="4619" width="9.85546875" style="177" customWidth="1"/>
    <col min="4620" max="4620" width="7.7109375" style="177" customWidth="1"/>
    <col min="4621" max="4621" width="13.140625" style="177" customWidth="1"/>
    <col min="4622" max="4622" width="12.85546875" style="177" bestFit="1" customWidth="1"/>
    <col min="4623" max="4623" width="9.42578125" style="177" customWidth="1"/>
    <col min="4624" max="4625" width="11.85546875" style="177" customWidth="1"/>
    <col min="4626" max="4626" width="3.5703125" style="177" customWidth="1"/>
    <col min="4627" max="4628" width="11.85546875" style="177" customWidth="1"/>
    <col min="4629" max="4629" width="3.5703125" style="177" customWidth="1"/>
    <col min="4630" max="4631" width="11.85546875" style="177" customWidth="1"/>
    <col min="4632" max="4632" width="3.5703125" style="177" customWidth="1"/>
    <col min="4633" max="4634" width="11.85546875" style="177" customWidth="1"/>
    <col min="4635" max="4635" width="3.5703125" style="177" customWidth="1"/>
    <col min="4636" max="4637" width="11.85546875" style="177" customWidth="1"/>
    <col min="4638" max="4638" width="3.5703125" style="177" customWidth="1"/>
    <col min="4639" max="4640" width="11.85546875" style="177" customWidth="1"/>
    <col min="4641" max="4641" width="3.5703125" style="177" customWidth="1"/>
    <col min="4642" max="4643" width="11.85546875" style="177" customWidth="1"/>
    <col min="4644" max="4644" width="3.5703125" style="177" customWidth="1"/>
    <col min="4645" max="4646" width="11.85546875" style="177" customWidth="1"/>
    <col min="4647" max="4647" width="3.5703125" style="177" customWidth="1"/>
    <col min="4648" max="4649" width="11.85546875" style="177" customWidth="1"/>
    <col min="4650" max="4650" width="3.5703125" style="177" customWidth="1"/>
    <col min="4651" max="4652" width="11.85546875" style="177" customWidth="1"/>
    <col min="4653" max="4653" width="3.5703125" style="177" customWidth="1"/>
    <col min="4654" max="4655" width="11.85546875" style="177" customWidth="1"/>
    <col min="4656" max="4656" width="3.5703125" style="177" customWidth="1"/>
    <col min="4657" max="4658" width="11.85546875" style="177" customWidth="1"/>
    <col min="4659" max="4659" width="3.5703125" style="177" customWidth="1"/>
    <col min="4660" max="4661" width="11.85546875" style="177" customWidth="1"/>
    <col min="4662" max="4662" width="3.5703125" style="177" customWidth="1"/>
    <col min="4663" max="4664" width="11.85546875" style="177" customWidth="1"/>
    <col min="4665" max="4665" width="3.5703125" style="177" customWidth="1"/>
    <col min="4666" max="4667" width="11.85546875" style="177" customWidth="1"/>
    <col min="4668" max="4668" width="3.5703125" style="177" customWidth="1"/>
    <col min="4669" max="4864" width="9.140625" style="177"/>
    <col min="4865" max="4865" width="4.7109375" style="177" customWidth="1"/>
    <col min="4866" max="4866" width="10.28515625" style="177" customWidth="1"/>
    <col min="4867" max="4867" width="8.85546875" style="177" customWidth="1"/>
    <col min="4868" max="4868" width="14.5703125" style="177" customWidth="1"/>
    <col min="4869" max="4869" width="8.28515625" style="177" bestFit="1" customWidth="1"/>
    <col min="4870" max="4870" width="13.42578125" style="177" customWidth="1"/>
    <col min="4871" max="4871" width="14.28515625" style="177" customWidth="1"/>
    <col min="4872" max="4872" width="10" style="177" customWidth="1"/>
    <col min="4873" max="4873" width="8.42578125" style="177" customWidth="1"/>
    <col min="4874" max="4874" width="14.28515625" style="177" customWidth="1"/>
    <col min="4875" max="4875" width="9.85546875" style="177" customWidth="1"/>
    <col min="4876" max="4876" width="7.7109375" style="177" customWidth="1"/>
    <col min="4877" max="4877" width="13.140625" style="177" customWidth="1"/>
    <col min="4878" max="4878" width="12.85546875" style="177" bestFit="1" customWidth="1"/>
    <col min="4879" max="4879" width="9.42578125" style="177" customWidth="1"/>
    <col min="4880" max="4881" width="11.85546875" style="177" customWidth="1"/>
    <col min="4882" max="4882" width="3.5703125" style="177" customWidth="1"/>
    <col min="4883" max="4884" width="11.85546875" style="177" customWidth="1"/>
    <col min="4885" max="4885" width="3.5703125" style="177" customWidth="1"/>
    <col min="4886" max="4887" width="11.85546875" style="177" customWidth="1"/>
    <col min="4888" max="4888" width="3.5703125" style="177" customWidth="1"/>
    <col min="4889" max="4890" width="11.85546875" style="177" customWidth="1"/>
    <col min="4891" max="4891" width="3.5703125" style="177" customWidth="1"/>
    <col min="4892" max="4893" width="11.85546875" style="177" customWidth="1"/>
    <col min="4894" max="4894" width="3.5703125" style="177" customWidth="1"/>
    <col min="4895" max="4896" width="11.85546875" style="177" customWidth="1"/>
    <col min="4897" max="4897" width="3.5703125" style="177" customWidth="1"/>
    <col min="4898" max="4899" width="11.85546875" style="177" customWidth="1"/>
    <col min="4900" max="4900" width="3.5703125" style="177" customWidth="1"/>
    <col min="4901" max="4902" width="11.85546875" style="177" customWidth="1"/>
    <col min="4903" max="4903" width="3.5703125" style="177" customWidth="1"/>
    <col min="4904" max="4905" width="11.85546875" style="177" customWidth="1"/>
    <col min="4906" max="4906" width="3.5703125" style="177" customWidth="1"/>
    <col min="4907" max="4908" width="11.85546875" style="177" customWidth="1"/>
    <col min="4909" max="4909" width="3.5703125" style="177" customWidth="1"/>
    <col min="4910" max="4911" width="11.85546875" style="177" customWidth="1"/>
    <col min="4912" max="4912" width="3.5703125" style="177" customWidth="1"/>
    <col min="4913" max="4914" width="11.85546875" style="177" customWidth="1"/>
    <col min="4915" max="4915" width="3.5703125" style="177" customWidth="1"/>
    <col min="4916" max="4917" width="11.85546875" style="177" customWidth="1"/>
    <col min="4918" max="4918" width="3.5703125" style="177" customWidth="1"/>
    <col min="4919" max="4920" width="11.85546875" style="177" customWidth="1"/>
    <col min="4921" max="4921" width="3.5703125" style="177" customWidth="1"/>
    <col min="4922" max="4923" width="11.85546875" style="177" customWidth="1"/>
    <col min="4924" max="4924" width="3.5703125" style="177" customWidth="1"/>
    <col min="4925" max="5120" width="9.140625" style="177"/>
    <col min="5121" max="5121" width="4.7109375" style="177" customWidth="1"/>
    <col min="5122" max="5122" width="10.28515625" style="177" customWidth="1"/>
    <col min="5123" max="5123" width="8.85546875" style="177" customWidth="1"/>
    <col min="5124" max="5124" width="14.5703125" style="177" customWidth="1"/>
    <col min="5125" max="5125" width="8.28515625" style="177" bestFit="1" customWidth="1"/>
    <col min="5126" max="5126" width="13.42578125" style="177" customWidth="1"/>
    <col min="5127" max="5127" width="14.28515625" style="177" customWidth="1"/>
    <col min="5128" max="5128" width="10" style="177" customWidth="1"/>
    <col min="5129" max="5129" width="8.42578125" style="177" customWidth="1"/>
    <col min="5130" max="5130" width="14.28515625" style="177" customWidth="1"/>
    <col min="5131" max="5131" width="9.85546875" style="177" customWidth="1"/>
    <col min="5132" max="5132" width="7.7109375" style="177" customWidth="1"/>
    <col min="5133" max="5133" width="13.140625" style="177" customWidth="1"/>
    <col min="5134" max="5134" width="12.85546875" style="177" bestFit="1" customWidth="1"/>
    <col min="5135" max="5135" width="9.42578125" style="177" customWidth="1"/>
    <col min="5136" max="5137" width="11.85546875" style="177" customWidth="1"/>
    <col min="5138" max="5138" width="3.5703125" style="177" customWidth="1"/>
    <col min="5139" max="5140" width="11.85546875" style="177" customWidth="1"/>
    <col min="5141" max="5141" width="3.5703125" style="177" customWidth="1"/>
    <col min="5142" max="5143" width="11.85546875" style="177" customWidth="1"/>
    <col min="5144" max="5144" width="3.5703125" style="177" customWidth="1"/>
    <col min="5145" max="5146" width="11.85546875" style="177" customWidth="1"/>
    <col min="5147" max="5147" width="3.5703125" style="177" customWidth="1"/>
    <col min="5148" max="5149" width="11.85546875" style="177" customWidth="1"/>
    <col min="5150" max="5150" width="3.5703125" style="177" customWidth="1"/>
    <col min="5151" max="5152" width="11.85546875" style="177" customWidth="1"/>
    <col min="5153" max="5153" width="3.5703125" style="177" customWidth="1"/>
    <col min="5154" max="5155" width="11.85546875" style="177" customWidth="1"/>
    <col min="5156" max="5156" width="3.5703125" style="177" customWidth="1"/>
    <col min="5157" max="5158" width="11.85546875" style="177" customWidth="1"/>
    <col min="5159" max="5159" width="3.5703125" style="177" customWidth="1"/>
    <col min="5160" max="5161" width="11.85546875" style="177" customWidth="1"/>
    <col min="5162" max="5162" width="3.5703125" style="177" customWidth="1"/>
    <col min="5163" max="5164" width="11.85546875" style="177" customWidth="1"/>
    <col min="5165" max="5165" width="3.5703125" style="177" customWidth="1"/>
    <col min="5166" max="5167" width="11.85546875" style="177" customWidth="1"/>
    <col min="5168" max="5168" width="3.5703125" style="177" customWidth="1"/>
    <col min="5169" max="5170" width="11.85546875" style="177" customWidth="1"/>
    <col min="5171" max="5171" width="3.5703125" style="177" customWidth="1"/>
    <col min="5172" max="5173" width="11.85546875" style="177" customWidth="1"/>
    <col min="5174" max="5174" width="3.5703125" style="177" customWidth="1"/>
    <col min="5175" max="5176" width="11.85546875" style="177" customWidth="1"/>
    <col min="5177" max="5177" width="3.5703125" style="177" customWidth="1"/>
    <col min="5178" max="5179" width="11.85546875" style="177" customWidth="1"/>
    <col min="5180" max="5180" width="3.5703125" style="177" customWidth="1"/>
    <col min="5181" max="5376" width="9.140625" style="177"/>
    <col min="5377" max="5377" width="4.7109375" style="177" customWidth="1"/>
    <col min="5378" max="5378" width="10.28515625" style="177" customWidth="1"/>
    <col min="5379" max="5379" width="8.85546875" style="177" customWidth="1"/>
    <col min="5380" max="5380" width="14.5703125" style="177" customWidth="1"/>
    <col min="5381" max="5381" width="8.28515625" style="177" bestFit="1" customWidth="1"/>
    <col min="5382" max="5382" width="13.42578125" style="177" customWidth="1"/>
    <col min="5383" max="5383" width="14.28515625" style="177" customWidth="1"/>
    <col min="5384" max="5384" width="10" style="177" customWidth="1"/>
    <col min="5385" max="5385" width="8.42578125" style="177" customWidth="1"/>
    <col min="5386" max="5386" width="14.28515625" style="177" customWidth="1"/>
    <col min="5387" max="5387" width="9.85546875" style="177" customWidth="1"/>
    <col min="5388" max="5388" width="7.7109375" style="177" customWidth="1"/>
    <col min="5389" max="5389" width="13.140625" style="177" customWidth="1"/>
    <col min="5390" max="5390" width="12.85546875" style="177" bestFit="1" customWidth="1"/>
    <col min="5391" max="5391" width="9.42578125" style="177" customWidth="1"/>
    <col min="5392" max="5393" width="11.85546875" style="177" customWidth="1"/>
    <col min="5394" max="5394" width="3.5703125" style="177" customWidth="1"/>
    <col min="5395" max="5396" width="11.85546875" style="177" customWidth="1"/>
    <col min="5397" max="5397" width="3.5703125" style="177" customWidth="1"/>
    <col min="5398" max="5399" width="11.85546875" style="177" customWidth="1"/>
    <col min="5400" max="5400" width="3.5703125" style="177" customWidth="1"/>
    <col min="5401" max="5402" width="11.85546875" style="177" customWidth="1"/>
    <col min="5403" max="5403" width="3.5703125" style="177" customWidth="1"/>
    <col min="5404" max="5405" width="11.85546875" style="177" customWidth="1"/>
    <col min="5406" max="5406" width="3.5703125" style="177" customWidth="1"/>
    <col min="5407" max="5408" width="11.85546875" style="177" customWidth="1"/>
    <col min="5409" max="5409" width="3.5703125" style="177" customWidth="1"/>
    <col min="5410" max="5411" width="11.85546875" style="177" customWidth="1"/>
    <col min="5412" max="5412" width="3.5703125" style="177" customWidth="1"/>
    <col min="5413" max="5414" width="11.85546875" style="177" customWidth="1"/>
    <col min="5415" max="5415" width="3.5703125" style="177" customWidth="1"/>
    <col min="5416" max="5417" width="11.85546875" style="177" customWidth="1"/>
    <col min="5418" max="5418" width="3.5703125" style="177" customWidth="1"/>
    <col min="5419" max="5420" width="11.85546875" style="177" customWidth="1"/>
    <col min="5421" max="5421" width="3.5703125" style="177" customWidth="1"/>
    <col min="5422" max="5423" width="11.85546875" style="177" customWidth="1"/>
    <col min="5424" max="5424" width="3.5703125" style="177" customWidth="1"/>
    <col min="5425" max="5426" width="11.85546875" style="177" customWidth="1"/>
    <col min="5427" max="5427" width="3.5703125" style="177" customWidth="1"/>
    <col min="5428" max="5429" width="11.85546875" style="177" customWidth="1"/>
    <col min="5430" max="5430" width="3.5703125" style="177" customWidth="1"/>
    <col min="5431" max="5432" width="11.85546875" style="177" customWidth="1"/>
    <col min="5433" max="5433" width="3.5703125" style="177" customWidth="1"/>
    <col min="5434" max="5435" width="11.85546875" style="177" customWidth="1"/>
    <col min="5436" max="5436" width="3.5703125" style="177" customWidth="1"/>
    <col min="5437" max="5632" width="9.140625" style="177"/>
    <col min="5633" max="5633" width="4.7109375" style="177" customWidth="1"/>
    <col min="5634" max="5634" width="10.28515625" style="177" customWidth="1"/>
    <col min="5635" max="5635" width="8.85546875" style="177" customWidth="1"/>
    <col min="5636" max="5636" width="14.5703125" style="177" customWidth="1"/>
    <col min="5637" max="5637" width="8.28515625" style="177" bestFit="1" customWidth="1"/>
    <col min="5638" max="5638" width="13.42578125" style="177" customWidth="1"/>
    <col min="5639" max="5639" width="14.28515625" style="177" customWidth="1"/>
    <col min="5640" max="5640" width="10" style="177" customWidth="1"/>
    <col min="5641" max="5641" width="8.42578125" style="177" customWidth="1"/>
    <col min="5642" max="5642" width="14.28515625" style="177" customWidth="1"/>
    <col min="5643" max="5643" width="9.85546875" style="177" customWidth="1"/>
    <col min="5644" max="5644" width="7.7109375" style="177" customWidth="1"/>
    <col min="5645" max="5645" width="13.140625" style="177" customWidth="1"/>
    <col min="5646" max="5646" width="12.85546875" style="177" bestFit="1" customWidth="1"/>
    <col min="5647" max="5647" width="9.42578125" style="177" customWidth="1"/>
    <col min="5648" max="5649" width="11.85546875" style="177" customWidth="1"/>
    <col min="5650" max="5650" width="3.5703125" style="177" customWidth="1"/>
    <col min="5651" max="5652" width="11.85546875" style="177" customWidth="1"/>
    <col min="5653" max="5653" width="3.5703125" style="177" customWidth="1"/>
    <col min="5654" max="5655" width="11.85546875" style="177" customWidth="1"/>
    <col min="5656" max="5656" width="3.5703125" style="177" customWidth="1"/>
    <col min="5657" max="5658" width="11.85546875" style="177" customWidth="1"/>
    <col min="5659" max="5659" width="3.5703125" style="177" customWidth="1"/>
    <col min="5660" max="5661" width="11.85546875" style="177" customWidth="1"/>
    <col min="5662" max="5662" width="3.5703125" style="177" customWidth="1"/>
    <col min="5663" max="5664" width="11.85546875" style="177" customWidth="1"/>
    <col min="5665" max="5665" width="3.5703125" style="177" customWidth="1"/>
    <col min="5666" max="5667" width="11.85546875" style="177" customWidth="1"/>
    <col min="5668" max="5668" width="3.5703125" style="177" customWidth="1"/>
    <col min="5669" max="5670" width="11.85546875" style="177" customWidth="1"/>
    <col min="5671" max="5671" width="3.5703125" style="177" customWidth="1"/>
    <col min="5672" max="5673" width="11.85546875" style="177" customWidth="1"/>
    <col min="5674" max="5674" width="3.5703125" style="177" customWidth="1"/>
    <col min="5675" max="5676" width="11.85546875" style="177" customWidth="1"/>
    <col min="5677" max="5677" width="3.5703125" style="177" customWidth="1"/>
    <col min="5678" max="5679" width="11.85546875" style="177" customWidth="1"/>
    <col min="5680" max="5680" width="3.5703125" style="177" customWidth="1"/>
    <col min="5681" max="5682" width="11.85546875" style="177" customWidth="1"/>
    <col min="5683" max="5683" width="3.5703125" style="177" customWidth="1"/>
    <col min="5684" max="5685" width="11.85546875" style="177" customWidth="1"/>
    <col min="5686" max="5686" width="3.5703125" style="177" customWidth="1"/>
    <col min="5687" max="5688" width="11.85546875" style="177" customWidth="1"/>
    <col min="5689" max="5689" width="3.5703125" style="177" customWidth="1"/>
    <col min="5690" max="5691" width="11.85546875" style="177" customWidth="1"/>
    <col min="5692" max="5692" width="3.5703125" style="177" customWidth="1"/>
    <col min="5693" max="5888" width="9.140625" style="177"/>
    <col min="5889" max="5889" width="4.7109375" style="177" customWidth="1"/>
    <col min="5890" max="5890" width="10.28515625" style="177" customWidth="1"/>
    <col min="5891" max="5891" width="8.85546875" style="177" customWidth="1"/>
    <col min="5892" max="5892" width="14.5703125" style="177" customWidth="1"/>
    <col min="5893" max="5893" width="8.28515625" style="177" bestFit="1" customWidth="1"/>
    <col min="5894" max="5894" width="13.42578125" style="177" customWidth="1"/>
    <col min="5895" max="5895" width="14.28515625" style="177" customWidth="1"/>
    <col min="5896" max="5896" width="10" style="177" customWidth="1"/>
    <col min="5897" max="5897" width="8.42578125" style="177" customWidth="1"/>
    <col min="5898" max="5898" width="14.28515625" style="177" customWidth="1"/>
    <col min="5899" max="5899" width="9.85546875" style="177" customWidth="1"/>
    <col min="5900" max="5900" width="7.7109375" style="177" customWidth="1"/>
    <col min="5901" max="5901" width="13.140625" style="177" customWidth="1"/>
    <col min="5902" max="5902" width="12.85546875" style="177" bestFit="1" customWidth="1"/>
    <col min="5903" max="5903" width="9.42578125" style="177" customWidth="1"/>
    <col min="5904" max="5905" width="11.85546875" style="177" customWidth="1"/>
    <col min="5906" max="5906" width="3.5703125" style="177" customWidth="1"/>
    <col min="5907" max="5908" width="11.85546875" style="177" customWidth="1"/>
    <col min="5909" max="5909" width="3.5703125" style="177" customWidth="1"/>
    <col min="5910" max="5911" width="11.85546875" style="177" customWidth="1"/>
    <col min="5912" max="5912" width="3.5703125" style="177" customWidth="1"/>
    <col min="5913" max="5914" width="11.85546875" style="177" customWidth="1"/>
    <col min="5915" max="5915" width="3.5703125" style="177" customWidth="1"/>
    <col min="5916" max="5917" width="11.85546875" style="177" customWidth="1"/>
    <col min="5918" max="5918" width="3.5703125" style="177" customWidth="1"/>
    <col min="5919" max="5920" width="11.85546875" style="177" customWidth="1"/>
    <col min="5921" max="5921" width="3.5703125" style="177" customWidth="1"/>
    <col min="5922" max="5923" width="11.85546875" style="177" customWidth="1"/>
    <col min="5924" max="5924" width="3.5703125" style="177" customWidth="1"/>
    <col min="5925" max="5926" width="11.85546875" style="177" customWidth="1"/>
    <col min="5927" max="5927" width="3.5703125" style="177" customWidth="1"/>
    <col min="5928" max="5929" width="11.85546875" style="177" customWidth="1"/>
    <col min="5930" max="5930" width="3.5703125" style="177" customWidth="1"/>
    <col min="5931" max="5932" width="11.85546875" style="177" customWidth="1"/>
    <col min="5933" max="5933" width="3.5703125" style="177" customWidth="1"/>
    <col min="5934" max="5935" width="11.85546875" style="177" customWidth="1"/>
    <col min="5936" max="5936" width="3.5703125" style="177" customWidth="1"/>
    <col min="5937" max="5938" width="11.85546875" style="177" customWidth="1"/>
    <col min="5939" max="5939" width="3.5703125" style="177" customWidth="1"/>
    <col min="5940" max="5941" width="11.85546875" style="177" customWidth="1"/>
    <col min="5942" max="5942" width="3.5703125" style="177" customWidth="1"/>
    <col min="5943" max="5944" width="11.85546875" style="177" customWidth="1"/>
    <col min="5945" max="5945" width="3.5703125" style="177" customWidth="1"/>
    <col min="5946" max="5947" width="11.85546875" style="177" customWidth="1"/>
    <col min="5948" max="5948" width="3.5703125" style="177" customWidth="1"/>
    <col min="5949" max="6144" width="9.140625" style="177"/>
    <col min="6145" max="6145" width="4.7109375" style="177" customWidth="1"/>
    <col min="6146" max="6146" width="10.28515625" style="177" customWidth="1"/>
    <col min="6147" max="6147" width="8.85546875" style="177" customWidth="1"/>
    <col min="6148" max="6148" width="14.5703125" style="177" customWidth="1"/>
    <col min="6149" max="6149" width="8.28515625" style="177" bestFit="1" customWidth="1"/>
    <col min="6150" max="6150" width="13.42578125" style="177" customWidth="1"/>
    <col min="6151" max="6151" width="14.28515625" style="177" customWidth="1"/>
    <col min="6152" max="6152" width="10" style="177" customWidth="1"/>
    <col min="6153" max="6153" width="8.42578125" style="177" customWidth="1"/>
    <col min="6154" max="6154" width="14.28515625" style="177" customWidth="1"/>
    <col min="6155" max="6155" width="9.85546875" style="177" customWidth="1"/>
    <col min="6156" max="6156" width="7.7109375" style="177" customWidth="1"/>
    <col min="6157" max="6157" width="13.140625" style="177" customWidth="1"/>
    <col min="6158" max="6158" width="12.85546875" style="177" bestFit="1" customWidth="1"/>
    <col min="6159" max="6159" width="9.42578125" style="177" customWidth="1"/>
    <col min="6160" max="6161" width="11.85546875" style="177" customWidth="1"/>
    <col min="6162" max="6162" width="3.5703125" style="177" customWidth="1"/>
    <col min="6163" max="6164" width="11.85546875" style="177" customWidth="1"/>
    <col min="6165" max="6165" width="3.5703125" style="177" customWidth="1"/>
    <col min="6166" max="6167" width="11.85546875" style="177" customWidth="1"/>
    <col min="6168" max="6168" width="3.5703125" style="177" customWidth="1"/>
    <col min="6169" max="6170" width="11.85546875" style="177" customWidth="1"/>
    <col min="6171" max="6171" width="3.5703125" style="177" customWidth="1"/>
    <col min="6172" max="6173" width="11.85546875" style="177" customWidth="1"/>
    <col min="6174" max="6174" width="3.5703125" style="177" customWidth="1"/>
    <col min="6175" max="6176" width="11.85546875" style="177" customWidth="1"/>
    <col min="6177" max="6177" width="3.5703125" style="177" customWidth="1"/>
    <col min="6178" max="6179" width="11.85546875" style="177" customWidth="1"/>
    <col min="6180" max="6180" width="3.5703125" style="177" customWidth="1"/>
    <col min="6181" max="6182" width="11.85546875" style="177" customWidth="1"/>
    <col min="6183" max="6183" width="3.5703125" style="177" customWidth="1"/>
    <col min="6184" max="6185" width="11.85546875" style="177" customWidth="1"/>
    <col min="6186" max="6186" width="3.5703125" style="177" customWidth="1"/>
    <col min="6187" max="6188" width="11.85546875" style="177" customWidth="1"/>
    <col min="6189" max="6189" width="3.5703125" style="177" customWidth="1"/>
    <col min="6190" max="6191" width="11.85546875" style="177" customWidth="1"/>
    <col min="6192" max="6192" width="3.5703125" style="177" customWidth="1"/>
    <col min="6193" max="6194" width="11.85546875" style="177" customWidth="1"/>
    <col min="6195" max="6195" width="3.5703125" style="177" customWidth="1"/>
    <col min="6196" max="6197" width="11.85546875" style="177" customWidth="1"/>
    <col min="6198" max="6198" width="3.5703125" style="177" customWidth="1"/>
    <col min="6199" max="6200" width="11.85546875" style="177" customWidth="1"/>
    <col min="6201" max="6201" width="3.5703125" style="177" customWidth="1"/>
    <col min="6202" max="6203" width="11.85546875" style="177" customWidth="1"/>
    <col min="6204" max="6204" width="3.5703125" style="177" customWidth="1"/>
    <col min="6205" max="6400" width="9.140625" style="177"/>
    <col min="6401" max="6401" width="4.7109375" style="177" customWidth="1"/>
    <col min="6402" max="6402" width="10.28515625" style="177" customWidth="1"/>
    <col min="6403" max="6403" width="8.85546875" style="177" customWidth="1"/>
    <col min="6404" max="6404" width="14.5703125" style="177" customWidth="1"/>
    <col min="6405" max="6405" width="8.28515625" style="177" bestFit="1" customWidth="1"/>
    <col min="6406" max="6406" width="13.42578125" style="177" customWidth="1"/>
    <col min="6407" max="6407" width="14.28515625" style="177" customWidth="1"/>
    <col min="6408" max="6408" width="10" style="177" customWidth="1"/>
    <col min="6409" max="6409" width="8.42578125" style="177" customWidth="1"/>
    <col min="6410" max="6410" width="14.28515625" style="177" customWidth="1"/>
    <col min="6411" max="6411" width="9.85546875" style="177" customWidth="1"/>
    <col min="6412" max="6412" width="7.7109375" style="177" customWidth="1"/>
    <col min="6413" max="6413" width="13.140625" style="177" customWidth="1"/>
    <col min="6414" max="6414" width="12.85546875" style="177" bestFit="1" customWidth="1"/>
    <col min="6415" max="6415" width="9.42578125" style="177" customWidth="1"/>
    <col min="6416" max="6417" width="11.85546875" style="177" customWidth="1"/>
    <col min="6418" max="6418" width="3.5703125" style="177" customWidth="1"/>
    <col min="6419" max="6420" width="11.85546875" style="177" customWidth="1"/>
    <col min="6421" max="6421" width="3.5703125" style="177" customWidth="1"/>
    <col min="6422" max="6423" width="11.85546875" style="177" customWidth="1"/>
    <col min="6424" max="6424" width="3.5703125" style="177" customWidth="1"/>
    <col min="6425" max="6426" width="11.85546875" style="177" customWidth="1"/>
    <col min="6427" max="6427" width="3.5703125" style="177" customWidth="1"/>
    <col min="6428" max="6429" width="11.85546875" style="177" customWidth="1"/>
    <col min="6430" max="6430" width="3.5703125" style="177" customWidth="1"/>
    <col min="6431" max="6432" width="11.85546875" style="177" customWidth="1"/>
    <col min="6433" max="6433" width="3.5703125" style="177" customWidth="1"/>
    <col min="6434" max="6435" width="11.85546875" style="177" customWidth="1"/>
    <col min="6436" max="6436" width="3.5703125" style="177" customWidth="1"/>
    <col min="6437" max="6438" width="11.85546875" style="177" customWidth="1"/>
    <col min="6439" max="6439" width="3.5703125" style="177" customWidth="1"/>
    <col min="6440" max="6441" width="11.85546875" style="177" customWidth="1"/>
    <col min="6442" max="6442" width="3.5703125" style="177" customWidth="1"/>
    <col min="6443" max="6444" width="11.85546875" style="177" customWidth="1"/>
    <col min="6445" max="6445" width="3.5703125" style="177" customWidth="1"/>
    <col min="6446" max="6447" width="11.85546875" style="177" customWidth="1"/>
    <col min="6448" max="6448" width="3.5703125" style="177" customWidth="1"/>
    <col min="6449" max="6450" width="11.85546875" style="177" customWidth="1"/>
    <col min="6451" max="6451" width="3.5703125" style="177" customWidth="1"/>
    <col min="6452" max="6453" width="11.85546875" style="177" customWidth="1"/>
    <col min="6454" max="6454" width="3.5703125" style="177" customWidth="1"/>
    <col min="6455" max="6456" width="11.85546875" style="177" customWidth="1"/>
    <col min="6457" max="6457" width="3.5703125" style="177" customWidth="1"/>
    <col min="6458" max="6459" width="11.85546875" style="177" customWidth="1"/>
    <col min="6460" max="6460" width="3.5703125" style="177" customWidth="1"/>
    <col min="6461" max="6656" width="9.140625" style="177"/>
    <col min="6657" max="6657" width="4.7109375" style="177" customWidth="1"/>
    <col min="6658" max="6658" width="10.28515625" style="177" customWidth="1"/>
    <col min="6659" max="6659" width="8.85546875" style="177" customWidth="1"/>
    <col min="6660" max="6660" width="14.5703125" style="177" customWidth="1"/>
    <col min="6661" max="6661" width="8.28515625" style="177" bestFit="1" customWidth="1"/>
    <col min="6662" max="6662" width="13.42578125" style="177" customWidth="1"/>
    <col min="6663" max="6663" width="14.28515625" style="177" customWidth="1"/>
    <col min="6664" max="6664" width="10" style="177" customWidth="1"/>
    <col min="6665" max="6665" width="8.42578125" style="177" customWidth="1"/>
    <col min="6666" max="6666" width="14.28515625" style="177" customWidth="1"/>
    <col min="6667" max="6667" width="9.85546875" style="177" customWidth="1"/>
    <col min="6668" max="6668" width="7.7109375" style="177" customWidth="1"/>
    <col min="6669" max="6669" width="13.140625" style="177" customWidth="1"/>
    <col min="6670" max="6670" width="12.85546875" style="177" bestFit="1" customWidth="1"/>
    <col min="6671" max="6671" width="9.42578125" style="177" customWidth="1"/>
    <col min="6672" max="6673" width="11.85546875" style="177" customWidth="1"/>
    <col min="6674" max="6674" width="3.5703125" style="177" customWidth="1"/>
    <col min="6675" max="6676" width="11.85546875" style="177" customWidth="1"/>
    <col min="6677" max="6677" width="3.5703125" style="177" customWidth="1"/>
    <col min="6678" max="6679" width="11.85546875" style="177" customWidth="1"/>
    <col min="6680" max="6680" width="3.5703125" style="177" customWidth="1"/>
    <col min="6681" max="6682" width="11.85546875" style="177" customWidth="1"/>
    <col min="6683" max="6683" width="3.5703125" style="177" customWidth="1"/>
    <col min="6684" max="6685" width="11.85546875" style="177" customWidth="1"/>
    <col min="6686" max="6686" width="3.5703125" style="177" customWidth="1"/>
    <col min="6687" max="6688" width="11.85546875" style="177" customWidth="1"/>
    <col min="6689" max="6689" width="3.5703125" style="177" customWidth="1"/>
    <col min="6690" max="6691" width="11.85546875" style="177" customWidth="1"/>
    <col min="6692" max="6692" width="3.5703125" style="177" customWidth="1"/>
    <col min="6693" max="6694" width="11.85546875" style="177" customWidth="1"/>
    <col min="6695" max="6695" width="3.5703125" style="177" customWidth="1"/>
    <col min="6696" max="6697" width="11.85546875" style="177" customWidth="1"/>
    <col min="6698" max="6698" width="3.5703125" style="177" customWidth="1"/>
    <col min="6699" max="6700" width="11.85546875" style="177" customWidth="1"/>
    <col min="6701" max="6701" width="3.5703125" style="177" customWidth="1"/>
    <col min="6702" max="6703" width="11.85546875" style="177" customWidth="1"/>
    <col min="6704" max="6704" width="3.5703125" style="177" customWidth="1"/>
    <col min="6705" max="6706" width="11.85546875" style="177" customWidth="1"/>
    <col min="6707" max="6707" width="3.5703125" style="177" customWidth="1"/>
    <col min="6708" max="6709" width="11.85546875" style="177" customWidth="1"/>
    <col min="6710" max="6710" width="3.5703125" style="177" customWidth="1"/>
    <col min="6711" max="6712" width="11.85546875" style="177" customWidth="1"/>
    <col min="6713" max="6713" width="3.5703125" style="177" customWidth="1"/>
    <col min="6714" max="6715" width="11.85546875" style="177" customWidth="1"/>
    <col min="6716" max="6716" width="3.5703125" style="177" customWidth="1"/>
    <col min="6717" max="6912" width="9.140625" style="177"/>
    <col min="6913" max="6913" width="4.7109375" style="177" customWidth="1"/>
    <col min="6914" max="6914" width="10.28515625" style="177" customWidth="1"/>
    <col min="6915" max="6915" width="8.85546875" style="177" customWidth="1"/>
    <col min="6916" max="6916" width="14.5703125" style="177" customWidth="1"/>
    <col min="6917" max="6917" width="8.28515625" style="177" bestFit="1" customWidth="1"/>
    <col min="6918" max="6918" width="13.42578125" style="177" customWidth="1"/>
    <col min="6919" max="6919" width="14.28515625" style="177" customWidth="1"/>
    <col min="6920" max="6920" width="10" style="177" customWidth="1"/>
    <col min="6921" max="6921" width="8.42578125" style="177" customWidth="1"/>
    <col min="6922" max="6922" width="14.28515625" style="177" customWidth="1"/>
    <col min="6923" max="6923" width="9.85546875" style="177" customWidth="1"/>
    <col min="6924" max="6924" width="7.7109375" style="177" customWidth="1"/>
    <col min="6925" max="6925" width="13.140625" style="177" customWidth="1"/>
    <col min="6926" max="6926" width="12.85546875" style="177" bestFit="1" customWidth="1"/>
    <col min="6927" max="6927" width="9.42578125" style="177" customWidth="1"/>
    <col min="6928" max="6929" width="11.85546875" style="177" customWidth="1"/>
    <col min="6930" max="6930" width="3.5703125" style="177" customWidth="1"/>
    <col min="6931" max="6932" width="11.85546875" style="177" customWidth="1"/>
    <col min="6933" max="6933" width="3.5703125" style="177" customWidth="1"/>
    <col min="6934" max="6935" width="11.85546875" style="177" customWidth="1"/>
    <col min="6936" max="6936" width="3.5703125" style="177" customWidth="1"/>
    <col min="6937" max="6938" width="11.85546875" style="177" customWidth="1"/>
    <col min="6939" max="6939" width="3.5703125" style="177" customWidth="1"/>
    <col min="6940" max="6941" width="11.85546875" style="177" customWidth="1"/>
    <col min="6942" max="6942" width="3.5703125" style="177" customWidth="1"/>
    <col min="6943" max="6944" width="11.85546875" style="177" customWidth="1"/>
    <col min="6945" max="6945" width="3.5703125" style="177" customWidth="1"/>
    <col min="6946" max="6947" width="11.85546875" style="177" customWidth="1"/>
    <col min="6948" max="6948" width="3.5703125" style="177" customWidth="1"/>
    <col min="6949" max="6950" width="11.85546875" style="177" customWidth="1"/>
    <col min="6951" max="6951" width="3.5703125" style="177" customWidth="1"/>
    <col min="6952" max="6953" width="11.85546875" style="177" customWidth="1"/>
    <col min="6954" max="6954" width="3.5703125" style="177" customWidth="1"/>
    <col min="6955" max="6956" width="11.85546875" style="177" customWidth="1"/>
    <col min="6957" max="6957" width="3.5703125" style="177" customWidth="1"/>
    <col min="6958" max="6959" width="11.85546875" style="177" customWidth="1"/>
    <col min="6960" max="6960" width="3.5703125" style="177" customWidth="1"/>
    <col min="6961" max="6962" width="11.85546875" style="177" customWidth="1"/>
    <col min="6963" max="6963" width="3.5703125" style="177" customWidth="1"/>
    <col min="6964" max="6965" width="11.85546875" style="177" customWidth="1"/>
    <col min="6966" max="6966" width="3.5703125" style="177" customWidth="1"/>
    <col min="6967" max="6968" width="11.85546875" style="177" customWidth="1"/>
    <col min="6969" max="6969" width="3.5703125" style="177" customWidth="1"/>
    <col min="6970" max="6971" width="11.85546875" style="177" customWidth="1"/>
    <col min="6972" max="6972" width="3.5703125" style="177" customWidth="1"/>
    <col min="6973" max="7168" width="9.140625" style="177"/>
    <col min="7169" max="7169" width="4.7109375" style="177" customWidth="1"/>
    <col min="7170" max="7170" width="10.28515625" style="177" customWidth="1"/>
    <col min="7171" max="7171" width="8.85546875" style="177" customWidth="1"/>
    <col min="7172" max="7172" width="14.5703125" style="177" customWidth="1"/>
    <col min="7173" max="7173" width="8.28515625" style="177" bestFit="1" customWidth="1"/>
    <col min="7174" max="7174" width="13.42578125" style="177" customWidth="1"/>
    <col min="7175" max="7175" width="14.28515625" style="177" customWidth="1"/>
    <col min="7176" max="7176" width="10" style="177" customWidth="1"/>
    <col min="7177" max="7177" width="8.42578125" style="177" customWidth="1"/>
    <col min="7178" max="7178" width="14.28515625" style="177" customWidth="1"/>
    <col min="7179" max="7179" width="9.85546875" style="177" customWidth="1"/>
    <col min="7180" max="7180" width="7.7109375" style="177" customWidth="1"/>
    <col min="7181" max="7181" width="13.140625" style="177" customWidth="1"/>
    <col min="7182" max="7182" width="12.85546875" style="177" bestFit="1" customWidth="1"/>
    <col min="7183" max="7183" width="9.42578125" style="177" customWidth="1"/>
    <col min="7184" max="7185" width="11.85546875" style="177" customWidth="1"/>
    <col min="7186" max="7186" width="3.5703125" style="177" customWidth="1"/>
    <col min="7187" max="7188" width="11.85546875" style="177" customWidth="1"/>
    <col min="7189" max="7189" width="3.5703125" style="177" customWidth="1"/>
    <col min="7190" max="7191" width="11.85546875" style="177" customWidth="1"/>
    <col min="7192" max="7192" width="3.5703125" style="177" customWidth="1"/>
    <col min="7193" max="7194" width="11.85546875" style="177" customWidth="1"/>
    <col min="7195" max="7195" width="3.5703125" style="177" customWidth="1"/>
    <col min="7196" max="7197" width="11.85546875" style="177" customWidth="1"/>
    <col min="7198" max="7198" width="3.5703125" style="177" customWidth="1"/>
    <col min="7199" max="7200" width="11.85546875" style="177" customWidth="1"/>
    <col min="7201" max="7201" width="3.5703125" style="177" customWidth="1"/>
    <col min="7202" max="7203" width="11.85546875" style="177" customWidth="1"/>
    <col min="7204" max="7204" width="3.5703125" style="177" customWidth="1"/>
    <col min="7205" max="7206" width="11.85546875" style="177" customWidth="1"/>
    <col min="7207" max="7207" width="3.5703125" style="177" customWidth="1"/>
    <col min="7208" max="7209" width="11.85546875" style="177" customWidth="1"/>
    <col min="7210" max="7210" width="3.5703125" style="177" customWidth="1"/>
    <col min="7211" max="7212" width="11.85546875" style="177" customWidth="1"/>
    <col min="7213" max="7213" width="3.5703125" style="177" customWidth="1"/>
    <col min="7214" max="7215" width="11.85546875" style="177" customWidth="1"/>
    <col min="7216" max="7216" width="3.5703125" style="177" customWidth="1"/>
    <col min="7217" max="7218" width="11.85546875" style="177" customWidth="1"/>
    <col min="7219" max="7219" width="3.5703125" style="177" customWidth="1"/>
    <col min="7220" max="7221" width="11.85546875" style="177" customWidth="1"/>
    <col min="7222" max="7222" width="3.5703125" style="177" customWidth="1"/>
    <col min="7223" max="7224" width="11.85546875" style="177" customWidth="1"/>
    <col min="7225" max="7225" width="3.5703125" style="177" customWidth="1"/>
    <col min="7226" max="7227" width="11.85546875" style="177" customWidth="1"/>
    <col min="7228" max="7228" width="3.5703125" style="177" customWidth="1"/>
    <col min="7229" max="7424" width="9.140625" style="177"/>
    <col min="7425" max="7425" width="4.7109375" style="177" customWidth="1"/>
    <col min="7426" max="7426" width="10.28515625" style="177" customWidth="1"/>
    <col min="7427" max="7427" width="8.85546875" style="177" customWidth="1"/>
    <col min="7428" max="7428" width="14.5703125" style="177" customWidth="1"/>
    <col min="7429" max="7429" width="8.28515625" style="177" bestFit="1" customWidth="1"/>
    <col min="7430" max="7430" width="13.42578125" style="177" customWidth="1"/>
    <col min="7431" max="7431" width="14.28515625" style="177" customWidth="1"/>
    <col min="7432" max="7432" width="10" style="177" customWidth="1"/>
    <col min="7433" max="7433" width="8.42578125" style="177" customWidth="1"/>
    <col min="7434" max="7434" width="14.28515625" style="177" customWidth="1"/>
    <col min="7435" max="7435" width="9.85546875" style="177" customWidth="1"/>
    <col min="7436" max="7436" width="7.7109375" style="177" customWidth="1"/>
    <col min="7437" max="7437" width="13.140625" style="177" customWidth="1"/>
    <col min="7438" max="7438" width="12.85546875" style="177" bestFit="1" customWidth="1"/>
    <col min="7439" max="7439" width="9.42578125" style="177" customWidth="1"/>
    <col min="7440" max="7441" width="11.85546875" style="177" customWidth="1"/>
    <col min="7442" max="7442" width="3.5703125" style="177" customWidth="1"/>
    <col min="7443" max="7444" width="11.85546875" style="177" customWidth="1"/>
    <col min="7445" max="7445" width="3.5703125" style="177" customWidth="1"/>
    <col min="7446" max="7447" width="11.85546875" style="177" customWidth="1"/>
    <col min="7448" max="7448" width="3.5703125" style="177" customWidth="1"/>
    <col min="7449" max="7450" width="11.85546875" style="177" customWidth="1"/>
    <col min="7451" max="7451" width="3.5703125" style="177" customWidth="1"/>
    <col min="7452" max="7453" width="11.85546875" style="177" customWidth="1"/>
    <col min="7454" max="7454" width="3.5703125" style="177" customWidth="1"/>
    <col min="7455" max="7456" width="11.85546875" style="177" customWidth="1"/>
    <col min="7457" max="7457" width="3.5703125" style="177" customWidth="1"/>
    <col min="7458" max="7459" width="11.85546875" style="177" customWidth="1"/>
    <col min="7460" max="7460" width="3.5703125" style="177" customWidth="1"/>
    <col min="7461" max="7462" width="11.85546875" style="177" customWidth="1"/>
    <col min="7463" max="7463" width="3.5703125" style="177" customWidth="1"/>
    <col min="7464" max="7465" width="11.85546875" style="177" customWidth="1"/>
    <col min="7466" max="7466" width="3.5703125" style="177" customWidth="1"/>
    <col min="7467" max="7468" width="11.85546875" style="177" customWidth="1"/>
    <col min="7469" max="7469" width="3.5703125" style="177" customWidth="1"/>
    <col min="7470" max="7471" width="11.85546875" style="177" customWidth="1"/>
    <col min="7472" max="7472" width="3.5703125" style="177" customWidth="1"/>
    <col min="7473" max="7474" width="11.85546875" style="177" customWidth="1"/>
    <col min="7475" max="7475" width="3.5703125" style="177" customWidth="1"/>
    <col min="7476" max="7477" width="11.85546875" style="177" customWidth="1"/>
    <col min="7478" max="7478" width="3.5703125" style="177" customWidth="1"/>
    <col min="7479" max="7480" width="11.85546875" style="177" customWidth="1"/>
    <col min="7481" max="7481" width="3.5703125" style="177" customWidth="1"/>
    <col min="7482" max="7483" width="11.85546875" style="177" customWidth="1"/>
    <col min="7484" max="7484" width="3.5703125" style="177" customWidth="1"/>
    <col min="7485" max="7680" width="9.140625" style="177"/>
    <col min="7681" max="7681" width="4.7109375" style="177" customWidth="1"/>
    <col min="7682" max="7682" width="10.28515625" style="177" customWidth="1"/>
    <col min="7683" max="7683" width="8.85546875" style="177" customWidth="1"/>
    <col min="7684" max="7684" width="14.5703125" style="177" customWidth="1"/>
    <col min="7685" max="7685" width="8.28515625" style="177" bestFit="1" customWidth="1"/>
    <col min="7686" max="7686" width="13.42578125" style="177" customWidth="1"/>
    <col min="7687" max="7687" width="14.28515625" style="177" customWidth="1"/>
    <col min="7688" max="7688" width="10" style="177" customWidth="1"/>
    <col min="7689" max="7689" width="8.42578125" style="177" customWidth="1"/>
    <col min="7690" max="7690" width="14.28515625" style="177" customWidth="1"/>
    <col min="7691" max="7691" width="9.85546875" style="177" customWidth="1"/>
    <col min="7692" max="7692" width="7.7109375" style="177" customWidth="1"/>
    <col min="7693" max="7693" width="13.140625" style="177" customWidth="1"/>
    <col min="7694" max="7694" width="12.85546875" style="177" bestFit="1" customWidth="1"/>
    <col min="7695" max="7695" width="9.42578125" style="177" customWidth="1"/>
    <col min="7696" max="7697" width="11.85546875" style="177" customWidth="1"/>
    <col min="7698" max="7698" width="3.5703125" style="177" customWidth="1"/>
    <col min="7699" max="7700" width="11.85546875" style="177" customWidth="1"/>
    <col min="7701" max="7701" width="3.5703125" style="177" customWidth="1"/>
    <col min="7702" max="7703" width="11.85546875" style="177" customWidth="1"/>
    <col min="7704" max="7704" width="3.5703125" style="177" customWidth="1"/>
    <col min="7705" max="7706" width="11.85546875" style="177" customWidth="1"/>
    <col min="7707" max="7707" width="3.5703125" style="177" customWidth="1"/>
    <col min="7708" max="7709" width="11.85546875" style="177" customWidth="1"/>
    <col min="7710" max="7710" width="3.5703125" style="177" customWidth="1"/>
    <col min="7711" max="7712" width="11.85546875" style="177" customWidth="1"/>
    <col min="7713" max="7713" width="3.5703125" style="177" customWidth="1"/>
    <col min="7714" max="7715" width="11.85546875" style="177" customWidth="1"/>
    <col min="7716" max="7716" width="3.5703125" style="177" customWidth="1"/>
    <col min="7717" max="7718" width="11.85546875" style="177" customWidth="1"/>
    <col min="7719" max="7719" width="3.5703125" style="177" customWidth="1"/>
    <col min="7720" max="7721" width="11.85546875" style="177" customWidth="1"/>
    <col min="7722" max="7722" width="3.5703125" style="177" customWidth="1"/>
    <col min="7723" max="7724" width="11.85546875" style="177" customWidth="1"/>
    <col min="7725" max="7725" width="3.5703125" style="177" customWidth="1"/>
    <col min="7726" max="7727" width="11.85546875" style="177" customWidth="1"/>
    <col min="7728" max="7728" width="3.5703125" style="177" customWidth="1"/>
    <col min="7729" max="7730" width="11.85546875" style="177" customWidth="1"/>
    <col min="7731" max="7731" width="3.5703125" style="177" customWidth="1"/>
    <col min="7732" max="7733" width="11.85546875" style="177" customWidth="1"/>
    <col min="7734" max="7734" width="3.5703125" style="177" customWidth="1"/>
    <col min="7735" max="7736" width="11.85546875" style="177" customWidth="1"/>
    <col min="7737" max="7737" width="3.5703125" style="177" customWidth="1"/>
    <col min="7738" max="7739" width="11.85546875" style="177" customWidth="1"/>
    <col min="7740" max="7740" width="3.5703125" style="177" customWidth="1"/>
    <col min="7741" max="7936" width="9.140625" style="177"/>
    <col min="7937" max="7937" width="4.7109375" style="177" customWidth="1"/>
    <col min="7938" max="7938" width="10.28515625" style="177" customWidth="1"/>
    <col min="7939" max="7939" width="8.85546875" style="177" customWidth="1"/>
    <col min="7940" max="7940" width="14.5703125" style="177" customWidth="1"/>
    <col min="7941" max="7941" width="8.28515625" style="177" bestFit="1" customWidth="1"/>
    <col min="7942" max="7942" width="13.42578125" style="177" customWidth="1"/>
    <col min="7943" max="7943" width="14.28515625" style="177" customWidth="1"/>
    <col min="7944" max="7944" width="10" style="177" customWidth="1"/>
    <col min="7945" max="7945" width="8.42578125" style="177" customWidth="1"/>
    <col min="7946" max="7946" width="14.28515625" style="177" customWidth="1"/>
    <col min="7947" max="7947" width="9.85546875" style="177" customWidth="1"/>
    <col min="7948" max="7948" width="7.7109375" style="177" customWidth="1"/>
    <col min="7949" max="7949" width="13.140625" style="177" customWidth="1"/>
    <col min="7950" max="7950" width="12.85546875" style="177" bestFit="1" customWidth="1"/>
    <col min="7951" max="7951" width="9.42578125" style="177" customWidth="1"/>
    <col min="7952" max="7953" width="11.85546875" style="177" customWidth="1"/>
    <col min="7954" max="7954" width="3.5703125" style="177" customWidth="1"/>
    <col min="7955" max="7956" width="11.85546875" style="177" customWidth="1"/>
    <col min="7957" max="7957" width="3.5703125" style="177" customWidth="1"/>
    <col min="7958" max="7959" width="11.85546875" style="177" customWidth="1"/>
    <col min="7960" max="7960" width="3.5703125" style="177" customWidth="1"/>
    <col min="7961" max="7962" width="11.85546875" style="177" customWidth="1"/>
    <col min="7963" max="7963" width="3.5703125" style="177" customWidth="1"/>
    <col min="7964" max="7965" width="11.85546875" style="177" customWidth="1"/>
    <col min="7966" max="7966" width="3.5703125" style="177" customWidth="1"/>
    <col min="7967" max="7968" width="11.85546875" style="177" customWidth="1"/>
    <col min="7969" max="7969" width="3.5703125" style="177" customWidth="1"/>
    <col min="7970" max="7971" width="11.85546875" style="177" customWidth="1"/>
    <col min="7972" max="7972" width="3.5703125" style="177" customWidth="1"/>
    <col min="7973" max="7974" width="11.85546875" style="177" customWidth="1"/>
    <col min="7975" max="7975" width="3.5703125" style="177" customWidth="1"/>
    <col min="7976" max="7977" width="11.85546875" style="177" customWidth="1"/>
    <col min="7978" max="7978" width="3.5703125" style="177" customWidth="1"/>
    <col min="7979" max="7980" width="11.85546875" style="177" customWidth="1"/>
    <col min="7981" max="7981" width="3.5703125" style="177" customWidth="1"/>
    <col min="7982" max="7983" width="11.85546875" style="177" customWidth="1"/>
    <col min="7984" max="7984" width="3.5703125" style="177" customWidth="1"/>
    <col min="7985" max="7986" width="11.85546875" style="177" customWidth="1"/>
    <col min="7987" max="7987" width="3.5703125" style="177" customWidth="1"/>
    <col min="7988" max="7989" width="11.85546875" style="177" customWidth="1"/>
    <col min="7990" max="7990" width="3.5703125" style="177" customWidth="1"/>
    <col min="7991" max="7992" width="11.85546875" style="177" customWidth="1"/>
    <col min="7993" max="7993" width="3.5703125" style="177" customWidth="1"/>
    <col min="7994" max="7995" width="11.85546875" style="177" customWidth="1"/>
    <col min="7996" max="7996" width="3.5703125" style="177" customWidth="1"/>
    <col min="7997" max="8192" width="9.140625" style="177"/>
    <col min="8193" max="8193" width="4.7109375" style="177" customWidth="1"/>
    <col min="8194" max="8194" width="10.28515625" style="177" customWidth="1"/>
    <col min="8195" max="8195" width="8.85546875" style="177" customWidth="1"/>
    <col min="8196" max="8196" width="14.5703125" style="177" customWidth="1"/>
    <col min="8197" max="8197" width="8.28515625" style="177" bestFit="1" customWidth="1"/>
    <col min="8198" max="8198" width="13.42578125" style="177" customWidth="1"/>
    <col min="8199" max="8199" width="14.28515625" style="177" customWidth="1"/>
    <col min="8200" max="8200" width="10" style="177" customWidth="1"/>
    <col min="8201" max="8201" width="8.42578125" style="177" customWidth="1"/>
    <col min="8202" max="8202" width="14.28515625" style="177" customWidth="1"/>
    <col min="8203" max="8203" width="9.85546875" style="177" customWidth="1"/>
    <col min="8204" max="8204" width="7.7109375" style="177" customWidth="1"/>
    <col min="8205" max="8205" width="13.140625" style="177" customWidth="1"/>
    <col min="8206" max="8206" width="12.85546875" style="177" bestFit="1" customWidth="1"/>
    <col min="8207" max="8207" width="9.42578125" style="177" customWidth="1"/>
    <col min="8208" max="8209" width="11.85546875" style="177" customWidth="1"/>
    <col min="8210" max="8210" width="3.5703125" style="177" customWidth="1"/>
    <col min="8211" max="8212" width="11.85546875" style="177" customWidth="1"/>
    <col min="8213" max="8213" width="3.5703125" style="177" customWidth="1"/>
    <col min="8214" max="8215" width="11.85546875" style="177" customWidth="1"/>
    <col min="8216" max="8216" width="3.5703125" style="177" customWidth="1"/>
    <col min="8217" max="8218" width="11.85546875" style="177" customWidth="1"/>
    <col min="8219" max="8219" width="3.5703125" style="177" customWidth="1"/>
    <col min="8220" max="8221" width="11.85546875" style="177" customWidth="1"/>
    <col min="8222" max="8222" width="3.5703125" style="177" customWidth="1"/>
    <col min="8223" max="8224" width="11.85546875" style="177" customWidth="1"/>
    <col min="8225" max="8225" width="3.5703125" style="177" customWidth="1"/>
    <col min="8226" max="8227" width="11.85546875" style="177" customWidth="1"/>
    <col min="8228" max="8228" width="3.5703125" style="177" customWidth="1"/>
    <col min="8229" max="8230" width="11.85546875" style="177" customWidth="1"/>
    <col min="8231" max="8231" width="3.5703125" style="177" customWidth="1"/>
    <col min="8232" max="8233" width="11.85546875" style="177" customWidth="1"/>
    <col min="8234" max="8234" width="3.5703125" style="177" customWidth="1"/>
    <col min="8235" max="8236" width="11.85546875" style="177" customWidth="1"/>
    <col min="8237" max="8237" width="3.5703125" style="177" customWidth="1"/>
    <col min="8238" max="8239" width="11.85546875" style="177" customWidth="1"/>
    <col min="8240" max="8240" width="3.5703125" style="177" customWidth="1"/>
    <col min="8241" max="8242" width="11.85546875" style="177" customWidth="1"/>
    <col min="8243" max="8243" width="3.5703125" style="177" customWidth="1"/>
    <col min="8244" max="8245" width="11.85546875" style="177" customWidth="1"/>
    <col min="8246" max="8246" width="3.5703125" style="177" customWidth="1"/>
    <col min="8247" max="8248" width="11.85546875" style="177" customWidth="1"/>
    <col min="8249" max="8249" width="3.5703125" style="177" customWidth="1"/>
    <col min="8250" max="8251" width="11.85546875" style="177" customWidth="1"/>
    <col min="8252" max="8252" width="3.5703125" style="177" customWidth="1"/>
    <col min="8253" max="8448" width="9.140625" style="177"/>
    <col min="8449" max="8449" width="4.7109375" style="177" customWidth="1"/>
    <col min="8450" max="8450" width="10.28515625" style="177" customWidth="1"/>
    <col min="8451" max="8451" width="8.85546875" style="177" customWidth="1"/>
    <col min="8452" max="8452" width="14.5703125" style="177" customWidth="1"/>
    <col min="8453" max="8453" width="8.28515625" style="177" bestFit="1" customWidth="1"/>
    <col min="8454" max="8454" width="13.42578125" style="177" customWidth="1"/>
    <col min="8455" max="8455" width="14.28515625" style="177" customWidth="1"/>
    <col min="8456" max="8456" width="10" style="177" customWidth="1"/>
    <col min="8457" max="8457" width="8.42578125" style="177" customWidth="1"/>
    <col min="8458" max="8458" width="14.28515625" style="177" customWidth="1"/>
    <col min="8459" max="8459" width="9.85546875" style="177" customWidth="1"/>
    <col min="8460" max="8460" width="7.7109375" style="177" customWidth="1"/>
    <col min="8461" max="8461" width="13.140625" style="177" customWidth="1"/>
    <col min="8462" max="8462" width="12.85546875" style="177" bestFit="1" customWidth="1"/>
    <col min="8463" max="8463" width="9.42578125" style="177" customWidth="1"/>
    <col min="8464" max="8465" width="11.85546875" style="177" customWidth="1"/>
    <col min="8466" max="8466" width="3.5703125" style="177" customWidth="1"/>
    <col min="8467" max="8468" width="11.85546875" style="177" customWidth="1"/>
    <col min="8469" max="8469" width="3.5703125" style="177" customWidth="1"/>
    <col min="8470" max="8471" width="11.85546875" style="177" customWidth="1"/>
    <col min="8472" max="8472" width="3.5703125" style="177" customWidth="1"/>
    <col min="8473" max="8474" width="11.85546875" style="177" customWidth="1"/>
    <col min="8475" max="8475" width="3.5703125" style="177" customWidth="1"/>
    <col min="8476" max="8477" width="11.85546875" style="177" customWidth="1"/>
    <col min="8478" max="8478" width="3.5703125" style="177" customWidth="1"/>
    <col min="8479" max="8480" width="11.85546875" style="177" customWidth="1"/>
    <col min="8481" max="8481" width="3.5703125" style="177" customWidth="1"/>
    <col min="8482" max="8483" width="11.85546875" style="177" customWidth="1"/>
    <col min="8484" max="8484" width="3.5703125" style="177" customWidth="1"/>
    <col min="8485" max="8486" width="11.85546875" style="177" customWidth="1"/>
    <col min="8487" max="8487" width="3.5703125" style="177" customWidth="1"/>
    <col min="8488" max="8489" width="11.85546875" style="177" customWidth="1"/>
    <col min="8490" max="8490" width="3.5703125" style="177" customWidth="1"/>
    <col min="8491" max="8492" width="11.85546875" style="177" customWidth="1"/>
    <col min="8493" max="8493" width="3.5703125" style="177" customWidth="1"/>
    <col min="8494" max="8495" width="11.85546875" style="177" customWidth="1"/>
    <col min="8496" max="8496" width="3.5703125" style="177" customWidth="1"/>
    <col min="8497" max="8498" width="11.85546875" style="177" customWidth="1"/>
    <col min="8499" max="8499" width="3.5703125" style="177" customWidth="1"/>
    <col min="8500" max="8501" width="11.85546875" style="177" customWidth="1"/>
    <col min="8502" max="8502" width="3.5703125" style="177" customWidth="1"/>
    <col min="8503" max="8504" width="11.85546875" style="177" customWidth="1"/>
    <col min="8505" max="8505" width="3.5703125" style="177" customWidth="1"/>
    <col min="8506" max="8507" width="11.85546875" style="177" customWidth="1"/>
    <col min="8508" max="8508" width="3.5703125" style="177" customWidth="1"/>
    <col min="8509" max="8704" width="9.140625" style="177"/>
    <col min="8705" max="8705" width="4.7109375" style="177" customWidth="1"/>
    <col min="8706" max="8706" width="10.28515625" style="177" customWidth="1"/>
    <col min="8707" max="8707" width="8.85546875" style="177" customWidth="1"/>
    <col min="8708" max="8708" width="14.5703125" style="177" customWidth="1"/>
    <col min="8709" max="8709" width="8.28515625" style="177" bestFit="1" customWidth="1"/>
    <col min="8710" max="8710" width="13.42578125" style="177" customWidth="1"/>
    <col min="8711" max="8711" width="14.28515625" style="177" customWidth="1"/>
    <col min="8712" max="8712" width="10" style="177" customWidth="1"/>
    <col min="8713" max="8713" width="8.42578125" style="177" customWidth="1"/>
    <col min="8714" max="8714" width="14.28515625" style="177" customWidth="1"/>
    <col min="8715" max="8715" width="9.85546875" style="177" customWidth="1"/>
    <col min="8716" max="8716" width="7.7109375" style="177" customWidth="1"/>
    <col min="8717" max="8717" width="13.140625" style="177" customWidth="1"/>
    <col min="8718" max="8718" width="12.85546875" style="177" bestFit="1" customWidth="1"/>
    <col min="8719" max="8719" width="9.42578125" style="177" customWidth="1"/>
    <col min="8720" max="8721" width="11.85546875" style="177" customWidth="1"/>
    <col min="8722" max="8722" width="3.5703125" style="177" customWidth="1"/>
    <col min="8723" max="8724" width="11.85546875" style="177" customWidth="1"/>
    <col min="8725" max="8725" width="3.5703125" style="177" customWidth="1"/>
    <col min="8726" max="8727" width="11.85546875" style="177" customWidth="1"/>
    <col min="8728" max="8728" width="3.5703125" style="177" customWidth="1"/>
    <col min="8729" max="8730" width="11.85546875" style="177" customWidth="1"/>
    <col min="8731" max="8731" width="3.5703125" style="177" customWidth="1"/>
    <col min="8732" max="8733" width="11.85546875" style="177" customWidth="1"/>
    <col min="8734" max="8734" width="3.5703125" style="177" customWidth="1"/>
    <col min="8735" max="8736" width="11.85546875" style="177" customWidth="1"/>
    <col min="8737" max="8737" width="3.5703125" style="177" customWidth="1"/>
    <col min="8738" max="8739" width="11.85546875" style="177" customWidth="1"/>
    <col min="8740" max="8740" width="3.5703125" style="177" customWidth="1"/>
    <col min="8741" max="8742" width="11.85546875" style="177" customWidth="1"/>
    <col min="8743" max="8743" width="3.5703125" style="177" customWidth="1"/>
    <col min="8744" max="8745" width="11.85546875" style="177" customWidth="1"/>
    <col min="8746" max="8746" width="3.5703125" style="177" customWidth="1"/>
    <col min="8747" max="8748" width="11.85546875" style="177" customWidth="1"/>
    <col min="8749" max="8749" width="3.5703125" style="177" customWidth="1"/>
    <col min="8750" max="8751" width="11.85546875" style="177" customWidth="1"/>
    <col min="8752" max="8752" width="3.5703125" style="177" customWidth="1"/>
    <col min="8753" max="8754" width="11.85546875" style="177" customWidth="1"/>
    <col min="8755" max="8755" width="3.5703125" style="177" customWidth="1"/>
    <col min="8756" max="8757" width="11.85546875" style="177" customWidth="1"/>
    <col min="8758" max="8758" width="3.5703125" style="177" customWidth="1"/>
    <col min="8759" max="8760" width="11.85546875" style="177" customWidth="1"/>
    <col min="8761" max="8761" width="3.5703125" style="177" customWidth="1"/>
    <col min="8762" max="8763" width="11.85546875" style="177" customWidth="1"/>
    <col min="8764" max="8764" width="3.5703125" style="177" customWidth="1"/>
    <col min="8765" max="8960" width="9.140625" style="177"/>
    <col min="8961" max="8961" width="4.7109375" style="177" customWidth="1"/>
    <col min="8962" max="8962" width="10.28515625" style="177" customWidth="1"/>
    <col min="8963" max="8963" width="8.85546875" style="177" customWidth="1"/>
    <col min="8964" max="8964" width="14.5703125" style="177" customWidth="1"/>
    <col min="8965" max="8965" width="8.28515625" style="177" bestFit="1" customWidth="1"/>
    <col min="8966" max="8966" width="13.42578125" style="177" customWidth="1"/>
    <col min="8967" max="8967" width="14.28515625" style="177" customWidth="1"/>
    <col min="8968" max="8968" width="10" style="177" customWidth="1"/>
    <col min="8969" max="8969" width="8.42578125" style="177" customWidth="1"/>
    <col min="8970" max="8970" width="14.28515625" style="177" customWidth="1"/>
    <col min="8971" max="8971" width="9.85546875" style="177" customWidth="1"/>
    <col min="8972" max="8972" width="7.7109375" style="177" customWidth="1"/>
    <col min="8973" max="8973" width="13.140625" style="177" customWidth="1"/>
    <col min="8974" max="8974" width="12.85546875" style="177" bestFit="1" customWidth="1"/>
    <col min="8975" max="8975" width="9.42578125" style="177" customWidth="1"/>
    <col min="8976" max="8977" width="11.85546875" style="177" customWidth="1"/>
    <col min="8978" max="8978" width="3.5703125" style="177" customWidth="1"/>
    <col min="8979" max="8980" width="11.85546875" style="177" customWidth="1"/>
    <col min="8981" max="8981" width="3.5703125" style="177" customWidth="1"/>
    <col min="8982" max="8983" width="11.85546875" style="177" customWidth="1"/>
    <col min="8984" max="8984" width="3.5703125" style="177" customWidth="1"/>
    <col min="8985" max="8986" width="11.85546875" style="177" customWidth="1"/>
    <col min="8987" max="8987" width="3.5703125" style="177" customWidth="1"/>
    <col min="8988" max="8989" width="11.85546875" style="177" customWidth="1"/>
    <col min="8990" max="8990" width="3.5703125" style="177" customWidth="1"/>
    <col min="8991" max="8992" width="11.85546875" style="177" customWidth="1"/>
    <col min="8993" max="8993" width="3.5703125" style="177" customWidth="1"/>
    <col min="8994" max="8995" width="11.85546875" style="177" customWidth="1"/>
    <col min="8996" max="8996" width="3.5703125" style="177" customWidth="1"/>
    <col min="8997" max="8998" width="11.85546875" style="177" customWidth="1"/>
    <col min="8999" max="8999" width="3.5703125" style="177" customWidth="1"/>
    <col min="9000" max="9001" width="11.85546875" style="177" customWidth="1"/>
    <col min="9002" max="9002" width="3.5703125" style="177" customWidth="1"/>
    <col min="9003" max="9004" width="11.85546875" style="177" customWidth="1"/>
    <col min="9005" max="9005" width="3.5703125" style="177" customWidth="1"/>
    <col min="9006" max="9007" width="11.85546875" style="177" customWidth="1"/>
    <col min="9008" max="9008" width="3.5703125" style="177" customWidth="1"/>
    <col min="9009" max="9010" width="11.85546875" style="177" customWidth="1"/>
    <col min="9011" max="9011" width="3.5703125" style="177" customWidth="1"/>
    <col min="9012" max="9013" width="11.85546875" style="177" customWidth="1"/>
    <col min="9014" max="9014" width="3.5703125" style="177" customWidth="1"/>
    <col min="9015" max="9016" width="11.85546875" style="177" customWidth="1"/>
    <col min="9017" max="9017" width="3.5703125" style="177" customWidth="1"/>
    <col min="9018" max="9019" width="11.85546875" style="177" customWidth="1"/>
    <col min="9020" max="9020" width="3.5703125" style="177" customWidth="1"/>
    <col min="9021" max="9216" width="9.140625" style="177"/>
    <col min="9217" max="9217" width="4.7109375" style="177" customWidth="1"/>
    <col min="9218" max="9218" width="10.28515625" style="177" customWidth="1"/>
    <col min="9219" max="9219" width="8.85546875" style="177" customWidth="1"/>
    <col min="9220" max="9220" width="14.5703125" style="177" customWidth="1"/>
    <col min="9221" max="9221" width="8.28515625" style="177" bestFit="1" customWidth="1"/>
    <col min="9222" max="9222" width="13.42578125" style="177" customWidth="1"/>
    <col min="9223" max="9223" width="14.28515625" style="177" customWidth="1"/>
    <col min="9224" max="9224" width="10" style="177" customWidth="1"/>
    <col min="9225" max="9225" width="8.42578125" style="177" customWidth="1"/>
    <col min="9226" max="9226" width="14.28515625" style="177" customWidth="1"/>
    <col min="9227" max="9227" width="9.85546875" style="177" customWidth="1"/>
    <col min="9228" max="9228" width="7.7109375" style="177" customWidth="1"/>
    <col min="9229" max="9229" width="13.140625" style="177" customWidth="1"/>
    <col min="9230" max="9230" width="12.85546875" style="177" bestFit="1" customWidth="1"/>
    <col min="9231" max="9231" width="9.42578125" style="177" customWidth="1"/>
    <col min="9232" max="9233" width="11.85546875" style="177" customWidth="1"/>
    <col min="9234" max="9234" width="3.5703125" style="177" customWidth="1"/>
    <col min="9235" max="9236" width="11.85546875" style="177" customWidth="1"/>
    <col min="9237" max="9237" width="3.5703125" style="177" customWidth="1"/>
    <col min="9238" max="9239" width="11.85546875" style="177" customWidth="1"/>
    <col min="9240" max="9240" width="3.5703125" style="177" customWidth="1"/>
    <col min="9241" max="9242" width="11.85546875" style="177" customWidth="1"/>
    <col min="9243" max="9243" width="3.5703125" style="177" customWidth="1"/>
    <col min="9244" max="9245" width="11.85546875" style="177" customWidth="1"/>
    <col min="9246" max="9246" width="3.5703125" style="177" customWidth="1"/>
    <col min="9247" max="9248" width="11.85546875" style="177" customWidth="1"/>
    <col min="9249" max="9249" width="3.5703125" style="177" customWidth="1"/>
    <col min="9250" max="9251" width="11.85546875" style="177" customWidth="1"/>
    <col min="9252" max="9252" width="3.5703125" style="177" customWidth="1"/>
    <col min="9253" max="9254" width="11.85546875" style="177" customWidth="1"/>
    <col min="9255" max="9255" width="3.5703125" style="177" customWidth="1"/>
    <col min="9256" max="9257" width="11.85546875" style="177" customWidth="1"/>
    <col min="9258" max="9258" width="3.5703125" style="177" customWidth="1"/>
    <col min="9259" max="9260" width="11.85546875" style="177" customWidth="1"/>
    <col min="9261" max="9261" width="3.5703125" style="177" customWidth="1"/>
    <col min="9262" max="9263" width="11.85546875" style="177" customWidth="1"/>
    <col min="9264" max="9264" width="3.5703125" style="177" customWidth="1"/>
    <col min="9265" max="9266" width="11.85546875" style="177" customWidth="1"/>
    <col min="9267" max="9267" width="3.5703125" style="177" customWidth="1"/>
    <col min="9268" max="9269" width="11.85546875" style="177" customWidth="1"/>
    <col min="9270" max="9270" width="3.5703125" style="177" customWidth="1"/>
    <col min="9271" max="9272" width="11.85546875" style="177" customWidth="1"/>
    <col min="9273" max="9273" width="3.5703125" style="177" customWidth="1"/>
    <col min="9274" max="9275" width="11.85546875" style="177" customWidth="1"/>
    <col min="9276" max="9276" width="3.5703125" style="177" customWidth="1"/>
    <col min="9277" max="9472" width="9.140625" style="177"/>
    <col min="9473" max="9473" width="4.7109375" style="177" customWidth="1"/>
    <col min="9474" max="9474" width="10.28515625" style="177" customWidth="1"/>
    <col min="9475" max="9475" width="8.85546875" style="177" customWidth="1"/>
    <col min="9476" max="9476" width="14.5703125" style="177" customWidth="1"/>
    <col min="9477" max="9477" width="8.28515625" style="177" bestFit="1" customWidth="1"/>
    <col min="9478" max="9478" width="13.42578125" style="177" customWidth="1"/>
    <col min="9479" max="9479" width="14.28515625" style="177" customWidth="1"/>
    <col min="9480" max="9480" width="10" style="177" customWidth="1"/>
    <col min="9481" max="9481" width="8.42578125" style="177" customWidth="1"/>
    <col min="9482" max="9482" width="14.28515625" style="177" customWidth="1"/>
    <col min="9483" max="9483" width="9.85546875" style="177" customWidth="1"/>
    <col min="9484" max="9484" width="7.7109375" style="177" customWidth="1"/>
    <col min="9485" max="9485" width="13.140625" style="177" customWidth="1"/>
    <col min="9486" max="9486" width="12.85546875" style="177" bestFit="1" customWidth="1"/>
    <col min="9487" max="9487" width="9.42578125" style="177" customWidth="1"/>
    <col min="9488" max="9489" width="11.85546875" style="177" customWidth="1"/>
    <col min="9490" max="9490" width="3.5703125" style="177" customWidth="1"/>
    <col min="9491" max="9492" width="11.85546875" style="177" customWidth="1"/>
    <col min="9493" max="9493" width="3.5703125" style="177" customWidth="1"/>
    <col min="9494" max="9495" width="11.85546875" style="177" customWidth="1"/>
    <col min="9496" max="9496" width="3.5703125" style="177" customWidth="1"/>
    <col min="9497" max="9498" width="11.85546875" style="177" customWidth="1"/>
    <col min="9499" max="9499" width="3.5703125" style="177" customWidth="1"/>
    <col min="9500" max="9501" width="11.85546875" style="177" customWidth="1"/>
    <col min="9502" max="9502" width="3.5703125" style="177" customWidth="1"/>
    <col min="9503" max="9504" width="11.85546875" style="177" customWidth="1"/>
    <col min="9505" max="9505" width="3.5703125" style="177" customWidth="1"/>
    <col min="9506" max="9507" width="11.85546875" style="177" customWidth="1"/>
    <col min="9508" max="9508" width="3.5703125" style="177" customWidth="1"/>
    <col min="9509" max="9510" width="11.85546875" style="177" customWidth="1"/>
    <col min="9511" max="9511" width="3.5703125" style="177" customWidth="1"/>
    <col min="9512" max="9513" width="11.85546875" style="177" customWidth="1"/>
    <col min="9514" max="9514" width="3.5703125" style="177" customWidth="1"/>
    <col min="9515" max="9516" width="11.85546875" style="177" customWidth="1"/>
    <col min="9517" max="9517" width="3.5703125" style="177" customWidth="1"/>
    <col min="9518" max="9519" width="11.85546875" style="177" customWidth="1"/>
    <col min="9520" max="9520" width="3.5703125" style="177" customWidth="1"/>
    <col min="9521" max="9522" width="11.85546875" style="177" customWidth="1"/>
    <col min="9523" max="9523" width="3.5703125" style="177" customWidth="1"/>
    <col min="9524" max="9525" width="11.85546875" style="177" customWidth="1"/>
    <col min="9526" max="9526" width="3.5703125" style="177" customWidth="1"/>
    <col min="9527" max="9528" width="11.85546875" style="177" customWidth="1"/>
    <col min="9529" max="9529" width="3.5703125" style="177" customWidth="1"/>
    <col min="9530" max="9531" width="11.85546875" style="177" customWidth="1"/>
    <col min="9532" max="9532" width="3.5703125" style="177" customWidth="1"/>
    <col min="9533" max="9728" width="9.140625" style="177"/>
    <col min="9729" max="9729" width="4.7109375" style="177" customWidth="1"/>
    <col min="9730" max="9730" width="10.28515625" style="177" customWidth="1"/>
    <col min="9731" max="9731" width="8.85546875" style="177" customWidth="1"/>
    <col min="9732" max="9732" width="14.5703125" style="177" customWidth="1"/>
    <col min="9733" max="9733" width="8.28515625" style="177" bestFit="1" customWidth="1"/>
    <col min="9734" max="9734" width="13.42578125" style="177" customWidth="1"/>
    <col min="9735" max="9735" width="14.28515625" style="177" customWidth="1"/>
    <col min="9736" max="9736" width="10" style="177" customWidth="1"/>
    <col min="9737" max="9737" width="8.42578125" style="177" customWidth="1"/>
    <col min="9738" max="9738" width="14.28515625" style="177" customWidth="1"/>
    <col min="9739" max="9739" width="9.85546875" style="177" customWidth="1"/>
    <col min="9740" max="9740" width="7.7109375" style="177" customWidth="1"/>
    <col min="9741" max="9741" width="13.140625" style="177" customWidth="1"/>
    <col min="9742" max="9742" width="12.85546875" style="177" bestFit="1" customWidth="1"/>
    <col min="9743" max="9743" width="9.42578125" style="177" customWidth="1"/>
    <col min="9744" max="9745" width="11.85546875" style="177" customWidth="1"/>
    <col min="9746" max="9746" width="3.5703125" style="177" customWidth="1"/>
    <col min="9747" max="9748" width="11.85546875" style="177" customWidth="1"/>
    <col min="9749" max="9749" width="3.5703125" style="177" customWidth="1"/>
    <col min="9750" max="9751" width="11.85546875" style="177" customWidth="1"/>
    <col min="9752" max="9752" width="3.5703125" style="177" customWidth="1"/>
    <col min="9753" max="9754" width="11.85546875" style="177" customWidth="1"/>
    <col min="9755" max="9755" width="3.5703125" style="177" customWidth="1"/>
    <col min="9756" max="9757" width="11.85546875" style="177" customWidth="1"/>
    <col min="9758" max="9758" width="3.5703125" style="177" customWidth="1"/>
    <col min="9759" max="9760" width="11.85546875" style="177" customWidth="1"/>
    <col min="9761" max="9761" width="3.5703125" style="177" customWidth="1"/>
    <col min="9762" max="9763" width="11.85546875" style="177" customWidth="1"/>
    <col min="9764" max="9764" width="3.5703125" style="177" customWidth="1"/>
    <col min="9765" max="9766" width="11.85546875" style="177" customWidth="1"/>
    <col min="9767" max="9767" width="3.5703125" style="177" customWidth="1"/>
    <col min="9768" max="9769" width="11.85546875" style="177" customWidth="1"/>
    <col min="9770" max="9770" width="3.5703125" style="177" customWidth="1"/>
    <col min="9771" max="9772" width="11.85546875" style="177" customWidth="1"/>
    <col min="9773" max="9773" width="3.5703125" style="177" customWidth="1"/>
    <col min="9774" max="9775" width="11.85546875" style="177" customWidth="1"/>
    <col min="9776" max="9776" width="3.5703125" style="177" customWidth="1"/>
    <col min="9777" max="9778" width="11.85546875" style="177" customWidth="1"/>
    <col min="9779" max="9779" width="3.5703125" style="177" customWidth="1"/>
    <col min="9780" max="9781" width="11.85546875" style="177" customWidth="1"/>
    <col min="9782" max="9782" width="3.5703125" style="177" customWidth="1"/>
    <col min="9783" max="9784" width="11.85546875" style="177" customWidth="1"/>
    <col min="9785" max="9785" width="3.5703125" style="177" customWidth="1"/>
    <col min="9786" max="9787" width="11.85546875" style="177" customWidth="1"/>
    <col min="9788" max="9788" width="3.5703125" style="177" customWidth="1"/>
    <col min="9789" max="9984" width="9.140625" style="177"/>
    <col min="9985" max="9985" width="4.7109375" style="177" customWidth="1"/>
    <col min="9986" max="9986" width="10.28515625" style="177" customWidth="1"/>
    <col min="9987" max="9987" width="8.85546875" style="177" customWidth="1"/>
    <col min="9988" max="9988" width="14.5703125" style="177" customWidth="1"/>
    <col min="9989" max="9989" width="8.28515625" style="177" bestFit="1" customWidth="1"/>
    <col min="9990" max="9990" width="13.42578125" style="177" customWidth="1"/>
    <col min="9991" max="9991" width="14.28515625" style="177" customWidth="1"/>
    <col min="9992" max="9992" width="10" style="177" customWidth="1"/>
    <col min="9993" max="9993" width="8.42578125" style="177" customWidth="1"/>
    <col min="9994" max="9994" width="14.28515625" style="177" customWidth="1"/>
    <col min="9995" max="9995" width="9.85546875" style="177" customWidth="1"/>
    <col min="9996" max="9996" width="7.7109375" style="177" customWidth="1"/>
    <col min="9997" max="9997" width="13.140625" style="177" customWidth="1"/>
    <col min="9998" max="9998" width="12.85546875" style="177" bestFit="1" customWidth="1"/>
    <col min="9999" max="9999" width="9.42578125" style="177" customWidth="1"/>
    <col min="10000" max="10001" width="11.85546875" style="177" customWidth="1"/>
    <col min="10002" max="10002" width="3.5703125" style="177" customWidth="1"/>
    <col min="10003" max="10004" width="11.85546875" style="177" customWidth="1"/>
    <col min="10005" max="10005" width="3.5703125" style="177" customWidth="1"/>
    <col min="10006" max="10007" width="11.85546875" style="177" customWidth="1"/>
    <col min="10008" max="10008" width="3.5703125" style="177" customWidth="1"/>
    <col min="10009" max="10010" width="11.85546875" style="177" customWidth="1"/>
    <col min="10011" max="10011" width="3.5703125" style="177" customWidth="1"/>
    <col min="10012" max="10013" width="11.85546875" style="177" customWidth="1"/>
    <col min="10014" max="10014" width="3.5703125" style="177" customWidth="1"/>
    <col min="10015" max="10016" width="11.85546875" style="177" customWidth="1"/>
    <col min="10017" max="10017" width="3.5703125" style="177" customWidth="1"/>
    <col min="10018" max="10019" width="11.85546875" style="177" customWidth="1"/>
    <col min="10020" max="10020" width="3.5703125" style="177" customWidth="1"/>
    <col min="10021" max="10022" width="11.85546875" style="177" customWidth="1"/>
    <col min="10023" max="10023" width="3.5703125" style="177" customWidth="1"/>
    <col min="10024" max="10025" width="11.85546875" style="177" customWidth="1"/>
    <col min="10026" max="10026" width="3.5703125" style="177" customWidth="1"/>
    <col min="10027" max="10028" width="11.85546875" style="177" customWidth="1"/>
    <col min="10029" max="10029" width="3.5703125" style="177" customWidth="1"/>
    <col min="10030" max="10031" width="11.85546875" style="177" customWidth="1"/>
    <col min="10032" max="10032" width="3.5703125" style="177" customWidth="1"/>
    <col min="10033" max="10034" width="11.85546875" style="177" customWidth="1"/>
    <col min="10035" max="10035" width="3.5703125" style="177" customWidth="1"/>
    <col min="10036" max="10037" width="11.85546875" style="177" customWidth="1"/>
    <col min="10038" max="10038" width="3.5703125" style="177" customWidth="1"/>
    <col min="10039" max="10040" width="11.85546875" style="177" customWidth="1"/>
    <col min="10041" max="10041" width="3.5703125" style="177" customWidth="1"/>
    <col min="10042" max="10043" width="11.85546875" style="177" customWidth="1"/>
    <col min="10044" max="10044" width="3.5703125" style="177" customWidth="1"/>
    <col min="10045" max="10240" width="9.140625" style="177"/>
    <col min="10241" max="10241" width="4.7109375" style="177" customWidth="1"/>
    <col min="10242" max="10242" width="10.28515625" style="177" customWidth="1"/>
    <col min="10243" max="10243" width="8.85546875" style="177" customWidth="1"/>
    <col min="10244" max="10244" width="14.5703125" style="177" customWidth="1"/>
    <col min="10245" max="10245" width="8.28515625" style="177" bestFit="1" customWidth="1"/>
    <col min="10246" max="10246" width="13.42578125" style="177" customWidth="1"/>
    <col min="10247" max="10247" width="14.28515625" style="177" customWidth="1"/>
    <col min="10248" max="10248" width="10" style="177" customWidth="1"/>
    <col min="10249" max="10249" width="8.42578125" style="177" customWidth="1"/>
    <col min="10250" max="10250" width="14.28515625" style="177" customWidth="1"/>
    <col min="10251" max="10251" width="9.85546875" style="177" customWidth="1"/>
    <col min="10252" max="10252" width="7.7109375" style="177" customWidth="1"/>
    <col min="10253" max="10253" width="13.140625" style="177" customWidth="1"/>
    <col min="10254" max="10254" width="12.85546875" style="177" bestFit="1" customWidth="1"/>
    <col min="10255" max="10255" width="9.42578125" style="177" customWidth="1"/>
    <col min="10256" max="10257" width="11.85546875" style="177" customWidth="1"/>
    <col min="10258" max="10258" width="3.5703125" style="177" customWidth="1"/>
    <col min="10259" max="10260" width="11.85546875" style="177" customWidth="1"/>
    <col min="10261" max="10261" width="3.5703125" style="177" customWidth="1"/>
    <col min="10262" max="10263" width="11.85546875" style="177" customWidth="1"/>
    <col min="10264" max="10264" width="3.5703125" style="177" customWidth="1"/>
    <col min="10265" max="10266" width="11.85546875" style="177" customWidth="1"/>
    <col min="10267" max="10267" width="3.5703125" style="177" customWidth="1"/>
    <col min="10268" max="10269" width="11.85546875" style="177" customWidth="1"/>
    <col min="10270" max="10270" width="3.5703125" style="177" customWidth="1"/>
    <col min="10271" max="10272" width="11.85546875" style="177" customWidth="1"/>
    <col min="10273" max="10273" width="3.5703125" style="177" customWidth="1"/>
    <col min="10274" max="10275" width="11.85546875" style="177" customWidth="1"/>
    <col min="10276" max="10276" width="3.5703125" style="177" customWidth="1"/>
    <col min="10277" max="10278" width="11.85546875" style="177" customWidth="1"/>
    <col min="10279" max="10279" width="3.5703125" style="177" customWidth="1"/>
    <col min="10280" max="10281" width="11.85546875" style="177" customWidth="1"/>
    <col min="10282" max="10282" width="3.5703125" style="177" customWidth="1"/>
    <col min="10283" max="10284" width="11.85546875" style="177" customWidth="1"/>
    <col min="10285" max="10285" width="3.5703125" style="177" customWidth="1"/>
    <col min="10286" max="10287" width="11.85546875" style="177" customWidth="1"/>
    <col min="10288" max="10288" width="3.5703125" style="177" customWidth="1"/>
    <col min="10289" max="10290" width="11.85546875" style="177" customWidth="1"/>
    <col min="10291" max="10291" width="3.5703125" style="177" customWidth="1"/>
    <col min="10292" max="10293" width="11.85546875" style="177" customWidth="1"/>
    <col min="10294" max="10294" width="3.5703125" style="177" customWidth="1"/>
    <col min="10295" max="10296" width="11.85546875" style="177" customWidth="1"/>
    <col min="10297" max="10297" width="3.5703125" style="177" customWidth="1"/>
    <col min="10298" max="10299" width="11.85546875" style="177" customWidth="1"/>
    <col min="10300" max="10300" width="3.5703125" style="177" customWidth="1"/>
    <col min="10301" max="10496" width="9.140625" style="177"/>
    <col min="10497" max="10497" width="4.7109375" style="177" customWidth="1"/>
    <col min="10498" max="10498" width="10.28515625" style="177" customWidth="1"/>
    <col min="10499" max="10499" width="8.85546875" style="177" customWidth="1"/>
    <col min="10500" max="10500" width="14.5703125" style="177" customWidth="1"/>
    <col min="10501" max="10501" width="8.28515625" style="177" bestFit="1" customWidth="1"/>
    <col min="10502" max="10502" width="13.42578125" style="177" customWidth="1"/>
    <col min="10503" max="10503" width="14.28515625" style="177" customWidth="1"/>
    <col min="10504" max="10504" width="10" style="177" customWidth="1"/>
    <col min="10505" max="10505" width="8.42578125" style="177" customWidth="1"/>
    <col min="10506" max="10506" width="14.28515625" style="177" customWidth="1"/>
    <col min="10507" max="10507" width="9.85546875" style="177" customWidth="1"/>
    <col min="10508" max="10508" width="7.7109375" style="177" customWidth="1"/>
    <col min="10509" max="10509" width="13.140625" style="177" customWidth="1"/>
    <col min="10510" max="10510" width="12.85546875" style="177" bestFit="1" customWidth="1"/>
    <col min="10511" max="10511" width="9.42578125" style="177" customWidth="1"/>
    <col min="10512" max="10513" width="11.85546875" style="177" customWidth="1"/>
    <col min="10514" max="10514" width="3.5703125" style="177" customWidth="1"/>
    <col min="10515" max="10516" width="11.85546875" style="177" customWidth="1"/>
    <col min="10517" max="10517" width="3.5703125" style="177" customWidth="1"/>
    <col min="10518" max="10519" width="11.85546875" style="177" customWidth="1"/>
    <col min="10520" max="10520" width="3.5703125" style="177" customWidth="1"/>
    <col min="10521" max="10522" width="11.85546875" style="177" customWidth="1"/>
    <col min="10523" max="10523" width="3.5703125" style="177" customWidth="1"/>
    <col min="10524" max="10525" width="11.85546875" style="177" customWidth="1"/>
    <col min="10526" max="10526" width="3.5703125" style="177" customWidth="1"/>
    <col min="10527" max="10528" width="11.85546875" style="177" customWidth="1"/>
    <col min="10529" max="10529" width="3.5703125" style="177" customWidth="1"/>
    <col min="10530" max="10531" width="11.85546875" style="177" customWidth="1"/>
    <col min="10532" max="10532" width="3.5703125" style="177" customWidth="1"/>
    <col min="10533" max="10534" width="11.85546875" style="177" customWidth="1"/>
    <col min="10535" max="10535" width="3.5703125" style="177" customWidth="1"/>
    <col min="10536" max="10537" width="11.85546875" style="177" customWidth="1"/>
    <col min="10538" max="10538" width="3.5703125" style="177" customWidth="1"/>
    <col min="10539" max="10540" width="11.85546875" style="177" customWidth="1"/>
    <col min="10541" max="10541" width="3.5703125" style="177" customWidth="1"/>
    <col min="10542" max="10543" width="11.85546875" style="177" customWidth="1"/>
    <col min="10544" max="10544" width="3.5703125" style="177" customWidth="1"/>
    <col min="10545" max="10546" width="11.85546875" style="177" customWidth="1"/>
    <col min="10547" max="10547" width="3.5703125" style="177" customWidth="1"/>
    <col min="10548" max="10549" width="11.85546875" style="177" customWidth="1"/>
    <col min="10550" max="10550" width="3.5703125" style="177" customWidth="1"/>
    <col min="10551" max="10552" width="11.85546875" style="177" customWidth="1"/>
    <col min="10553" max="10553" width="3.5703125" style="177" customWidth="1"/>
    <col min="10554" max="10555" width="11.85546875" style="177" customWidth="1"/>
    <col min="10556" max="10556" width="3.5703125" style="177" customWidth="1"/>
    <col min="10557" max="10752" width="9.140625" style="177"/>
    <col min="10753" max="10753" width="4.7109375" style="177" customWidth="1"/>
    <col min="10754" max="10754" width="10.28515625" style="177" customWidth="1"/>
    <col min="10755" max="10755" width="8.85546875" style="177" customWidth="1"/>
    <col min="10756" max="10756" width="14.5703125" style="177" customWidth="1"/>
    <col min="10757" max="10757" width="8.28515625" style="177" bestFit="1" customWidth="1"/>
    <col min="10758" max="10758" width="13.42578125" style="177" customWidth="1"/>
    <col min="10759" max="10759" width="14.28515625" style="177" customWidth="1"/>
    <col min="10760" max="10760" width="10" style="177" customWidth="1"/>
    <col min="10761" max="10761" width="8.42578125" style="177" customWidth="1"/>
    <col min="10762" max="10762" width="14.28515625" style="177" customWidth="1"/>
    <col min="10763" max="10763" width="9.85546875" style="177" customWidth="1"/>
    <col min="10764" max="10764" width="7.7109375" style="177" customWidth="1"/>
    <col min="10765" max="10765" width="13.140625" style="177" customWidth="1"/>
    <col min="10766" max="10766" width="12.85546875" style="177" bestFit="1" customWidth="1"/>
    <col min="10767" max="10767" width="9.42578125" style="177" customWidth="1"/>
    <col min="10768" max="10769" width="11.85546875" style="177" customWidth="1"/>
    <col min="10770" max="10770" width="3.5703125" style="177" customWidth="1"/>
    <col min="10771" max="10772" width="11.85546875" style="177" customWidth="1"/>
    <col min="10773" max="10773" width="3.5703125" style="177" customWidth="1"/>
    <col min="10774" max="10775" width="11.85546875" style="177" customWidth="1"/>
    <col min="10776" max="10776" width="3.5703125" style="177" customWidth="1"/>
    <col min="10777" max="10778" width="11.85546875" style="177" customWidth="1"/>
    <col min="10779" max="10779" width="3.5703125" style="177" customWidth="1"/>
    <col min="10780" max="10781" width="11.85546875" style="177" customWidth="1"/>
    <col min="10782" max="10782" width="3.5703125" style="177" customWidth="1"/>
    <col min="10783" max="10784" width="11.85546875" style="177" customWidth="1"/>
    <col min="10785" max="10785" width="3.5703125" style="177" customWidth="1"/>
    <col min="10786" max="10787" width="11.85546875" style="177" customWidth="1"/>
    <col min="10788" max="10788" width="3.5703125" style="177" customWidth="1"/>
    <col min="10789" max="10790" width="11.85546875" style="177" customWidth="1"/>
    <col min="10791" max="10791" width="3.5703125" style="177" customWidth="1"/>
    <col min="10792" max="10793" width="11.85546875" style="177" customWidth="1"/>
    <col min="10794" max="10794" width="3.5703125" style="177" customWidth="1"/>
    <col min="10795" max="10796" width="11.85546875" style="177" customWidth="1"/>
    <col min="10797" max="10797" width="3.5703125" style="177" customWidth="1"/>
    <col min="10798" max="10799" width="11.85546875" style="177" customWidth="1"/>
    <col min="10800" max="10800" width="3.5703125" style="177" customWidth="1"/>
    <col min="10801" max="10802" width="11.85546875" style="177" customWidth="1"/>
    <col min="10803" max="10803" width="3.5703125" style="177" customWidth="1"/>
    <col min="10804" max="10805" width="11.85546875" style="177" customWidth="1"/>
    <col min="10806" max="10806" width="3.5703125" style="177" customWidth="1"/>
    <col min="10807" max="10808" width="11.85546875" style="177" customWidth="1"/>
    <col min="10809" max="10809" width="3.5703125" style="177" customWidth="1"/>
    <col min="10810" max="10811" width="11.85546875" style="177" customWidth="1"/>
    <col min="10812" max="10812" width="3.5703125" style="177" customWidth="1"/>
    <col min="10813" max="11008" width="9.140625" style="177"/>
    <col min="11009" max="11009" width="4.7109375" style="177" customWidth="1"/>
    <col min="11010" max="11010" width="10.28515625" style="177" customWidth="1"/>
    <col min="11011" max="11011" width="8.85546875" style="177" customWidth="1"/>
    <col min="11012" max="11012" width="14.5703125" style="177" customWidth="1"/>
    <col min="11013" max="11013" width="8.28515625" style="177" bestFit="1" customWidth="1"/>
    <col min="11014" max="11014" width="13.42578125" style="177" customWidth="1"/>
    <col min="11015" max="11015" width="14.28515625" style="177" customWidth="1"/>
    <col min="11016" max="11016" width="10" style="177" customWidth="1"/>
    <col min="11017" max="11017" width="8.42578125" style="177" customWidth="1"/>
    <col min="11018" max="11018" width="14.28515625" style="177" customWidth="1"/>
    <col min="11019" max="11019" width="9.85546875" style="177" customWidth="1"/>
    <col min="11020" max="11020" width="7.7109375" style="177" customWidth="1"/>
    <col min="11021" max="11021" width="13.140625" style="177" customWidth="1"/>
    <col min="11022" max="11022" width="12.85546875" style="177" bestFit="1" customWidth="1"/>
    <col min="11023" max="11023" width="9.42578125" style="177" customWidth="1"/>
    <col min="11024" max="11025" width="11.85546875" style="177" customWidth="1"/>
    <col min="11026" max="11026" width="3.5703125" style="177" customWidth="1"/>
    <col min="11027" max="11028" width="11.85546875" style="177" customWidth="1"/>
    <col min="11029" max="11029" width="3.5703125" style="177" customWidth="1"/>
    <col min="11030" max="11031" width="11.85546875" style="177" customWidth="1"/>
    <col min="11032" max="11032" width="3.5703125" style="177" customWidth="1"/>
    <col min="11033" max="11034" width="11.85546875" style="177" customWidth="1"/>
    <col min="11035" max="11035" width="3.5703125" style="177" customWidth="1"/>
    <col min="11036" max="11037" width="11.85546875" style="177" customWidth="1"/>
    <col min="11038" max="11038" width="3.5703125" style="177" customWidth="1"/>
    <col min="11039" max="11040" width="11.85546875" style="177" customWidth="1"/>
    <col min="11041" max="11041" width="3.5703125" style="177" customWidth="1"/>
    <col min="11042" max="11043" width="11.85546875" style="177" customWidth="1"/>
    <col min="11044" max="11044" width="3.5703125" style="177" customWidth="1"/>
    <col min="11045" max="11046" width="11.85546875" style="177" customWidth="1"/>
    <col min="11047" max="11047" width="3.5703125" style="177" customWidth="1"/>
    <col min="11048" max="11049" width="11.85546875" style="177" customWidth="1"/>
    <col min="11050" max="11050" width="3.5703125" style="177" customWidth="1"/>
    <col min="11051" max="11052" width="11.85546875" style="177" customWidth="1"/>
    <col min="11053" max="11053" width="3.5703125" style="177" customWidth="1"/>
    <col min="11054" max="11055" width="11.85546875" style="177" customWidth="1"/>
    <col min="11056" max="11056" width="3.5703125" style="177" customWidth="1"/>
    <col min="11057" max="11058" width="11.85546875" style="177" customWidth="1"/>
    <col min="11059" max="11059" width="3.5703125" style="177" customWidth="1"/>
    <col min="11060" max="11061" width="11.85546875" style="177" customWidth="1"/>
    <col min="11062" max="11062" width="3.5703125" style="177" customWidth="1"/>
    <col min="11063" max="11064" width="11.85546875" style="177" customWidth="1"/>
    <col min="11065" max="11065" width="3.5703125" style="177" customWidth="1"/>
    <col min="11066" max="11067" width="11.85546875" style="177" customWidth="1"/>
    <col min="11068" max="11068" width="3.5703125" style="177" customWidth="1"/>
    <col min="11069" max="11264" width="9.140625" style="177"/>
    <col min="11265" max="11265" width="4.7109375" style="177" customWidth="1"/>
    <col min="11266" max="11266" width="10.28515625" style="177" customWidth="1"/>
    <col min="11267" max="11267" width="8.85546875" style="177" customWidth="1"/>
    <col min="11268" max="11268" width="14.5703125" style="177" customWidth="1"/>
    <col min="11269" max="11269" width="8.28515625" style="177" bestFit="1" customWidth="1"/>
    <col min="11270" max="11270" width="13.42578125" style="177" customWidth="1"/>
    <col min="11271" max="11271" width="14.28515625" style="177" customWidth="1"/>
    <col min="11272" max="11272" width="10" style="177" customWidth="1"/>
    <col min="11273" max="11273" width="8.42578125" style="177" customWidth="1"/>
    <col min="11274" max="11274" width="14.28515625" style="177" customWidth="1"/>
    <col min="11275" max="11275" width="9.85546875" style="177" customWidth="1"/>
    <col min="11276" max="11276" width="7.7109375" style="177" customWidth="1"/>
    <col min="11277" max="11277" width="13.140625" style="177" customWidth="1"/>
    <col min="11278" max="11278" width="12.85546875" style="177" bestFit="1" customWidth="1"/>
    <col min="11279" max="11279" width="9.42578125" style="177" customWidth="1"/>
    <col min="11280" max="11281" width="11.85546875" style="177" customWidth="1"/>
    <col min="11282" max="11282" width="3.5703125" style="177" customWidth="1"/>
    <col min="11283" max="11284" width="11.85546875" style="177" customWidth="1"/>
    <col min="11285" max="11285" width="3.5703125" style="177" customWidth="1"/>
    <col min="11286" max="11287" width="11.85546875" style="177" customWidth="1"/>
    <col min="11288" max="11288" width="3.5703125" style="177" customWidth="1"/>
    <col min="11289" max="11290" width="11.85546875" style="177" customWidth="1"/>
    <col min="11291" max="11291" width="3.5703125" style="177" customWidth="1"/>
    <col min="11292" max="11293" width="11.85546875" style="177" customWidth="1"/>
    <col min="11294" max="11294" width="3.5703125" style="177" customWidth="1"/>
    <col min="11295" max="11296" width="11.85546875" style="177" customWidth="1"/>
    <col min="11297" max="11297" width="3.5703125" style="177" customWidth="1"/>
    <col min="11298" max="11299" width="11.85546875" style="177" customWidth="1"/>
    <col min="11300" max="11300" width="3.5703125" style="177" customWidth="1"/>
    <col min="11301" max="11302" width="11.85546875" style="177" customWidth="1"/>
    <col min="11303" max="11303" width="3.5703125" style="177" customWidth="1"/>
    <col min="11304" max="11305" width="11.85546875" style="177" customWidth="1"/>
    <col min="11306" max="11306" width="3.5703125" style="177" customWidth="1"/>
    <col min="11307" max="11308" width="11.85546875" style="177" customWidth="1"/>
    <col min="11309" max="11309" width="3.5703125" style="177" customWidth="1"/>
    <col min="11310" max="11311" width="11.85546875" style="177" customWidth="1"/>
    <col min="11312" max="11312" width="3.5703125" style="177" customWidth="1"/>
    <col min="11313" max="11314" width="11.85546875" style="177" customWidth="1"/>
    <col min="11315" max="11315" width="3.5703125" style="177" customWidth="1"/>
    <col min="11316" max="11317" width="11.85546875" style="177" customWidth="1"/>
    <col min="11318" max="11318" width="3.5703125" style="177" customWidth="1"/>
    <col min="11319" max="11320" width="11.85546875" style="177" customWidth="1"/>
    <col min="11321" max="11321" width="3.5703125" style="177" customWidth="1"/>
    <col min="11322" max="11323" width="11.85546875" style="177" customWidth="1"/>
    <col min="11324" max="11324" width="3.5703125" style="177" customWidth="1"/>
    <col min="11325" max="11520" width="9.140625" style="177"/>
    <col min="11521" max="11521" width="4.7109375" style="177" customWidth="1"/>
    <col min="11522" max="11522" width="10.28515625" style="177" customWidth="1"/>
    <col min="11523" max="11523" width="8.85546875" style="177" customWidth="1"/>
    <col min="11524" max="11524" width="14.5703125" style="177" customWidth="1"/>
    <col min="11525" max="11525" width="8.28515625" style="177" bestFit="1" customWidth="1"/>
    <col min="11526" max="11526" width="13.42578125" style="177" customWidth="1"/>
    <col min="11527" max="11527" width="14.28515625" style="177" customWidth="1"/>
    <col min="11528" max="11528" width="10" style="177" customWidth="1"/>
    <col min="11529" max="11529" width="8.42578125" style="177" customWidth="1"/>
    <col min="11530" max="11530" width="14.28515625" style="177" customWidth="1"/>
    <col min="11531" max="11531" width="9.85546875" style="177" customWidth="1"/>
    <col min="11532" max="11532" width="7.7109375" style="177" customWidth="1"/>
    <col min="11533" max="11533" width="13.140625" style="177" customWidth="1"/>
    <col min="11534" max="11534" width="12.85546875" style="177" bestFit="1" customWidth="1"/>
    <col min="11535" max="11535" width="9.42578125" style="177" customWidth="1"/>
    <col min="11536" max="11537" width="11.85546875" style="177" customWidth="1"/>
    <col min="11538" max="11538" width="3.5703125" style="177" customWidth="1"/>
    <col min="11539" max="11540" width="11.85546875" style="177" customWidth="1"/>
    <col min="11541" max="11541" width="3.5703125" style="177" customWidth="1"/>
    <col min="11542" max="11543" width="11.85546875" style="177" customWidth="1"/>
    <col min="11544" max="11544" width="3.5703125" style="177" customWidth="1"/>
    <col min="11545" max="11546" width="11.85546875" style="177" customWidth="1"/>
    <col min="11547" max="11547" width="3.5703125" style="177" customWidth="1"/>
    <col min="11548" max="11549" width="11.85546875" style="177" customWidth="1"/>
    <col min="11550" max="11550" width="3.5703125" style="177" customWidth="1"/>
    <col min="11551" max="11552" width="11.85546875" style="177" customWidth="1"/>
    <col min="11553" max="11553" width="3.5703125" style="177" customWidth="1"/>
    <col min="11554" max="11555" width="11.85546875" style="177" customWidth="1"/>
    <col min="11556" max="11556" width="3.5703125" style="177" customWidth="1"/>
    <col min="11557" max="11558" width="11.85546875" style="177" customWidth="1"/>
    <col min="11559" max="11559" width="3.5703125" style="177" customWidth="1"/>
    <col min="11560" max="11561" width="11.85546875" style="177" customWidth="1"/>
    <col min="11562" max="11562" width="3.5703125" style="177" customWidth="1"/>
    <col min="11563" max="11564" width="11.85546875" style="177" customWidth="1"/>
    <col min="11565" max="11565" width="3.5703125" style="177" customWidth="1"/>
    <col min="11566" max="11567" width="11.85546875" style="177" customWidth="1"/>
    <col min="11568" max="11568" width="3.5703125" style="177" customWidth="1"/>
    <col min="11569" max="11570" width="11.85546875" style="177" customWidth="1"/>
    <col min="11571" max="11571" width="3.5703125" style="177" customWidth="1"/>
    <col min="11572" max="11573" width="11.85546875" style="177" customWidth="1"/>
    <col min="11574" max="11574" width="3.5703125" style="177" customWidth="1"/>
    <col min="11575" max="11576" width="11.85546875" style="177" customWidth="1"/>
    <col min="11577" max="11577" width="3.5703125" style="177" customWidth="1"/>
    <col min="11578" max="11579" width="11.85546875" style="177" customWidth="1"/>
    <col min="11580" max="11580" width="3.5703125" style="177" customWidth="1"/>
    <col min="11581" max="11776" width="9.140625" style="177"/>
    <col min="11777" max="11777" width="4.7109375" style="177" customWidth="1"/>
    <col min="11778" max="11778" width="10.28515625" style="177" customWidth="1"/>
    <col min="11779" max="11779" width="8.85546875" style="177" customWidth="1"/>
    <col min="11780" max="11780" width="14.5703125" style="177" customWidth="1"/>
    <col min="11781" max="11781" width="8.28515625" style="177" bestFit="1" customWidth="1"/>
    <col min="11782" max="11782" width="13.42578125" style="177" customWidth="1"/>
    <col min="11783" max="11783" width="14.28515625" style="177" customWidth="1"/>
    <col min="11784" max="11784" width="10" style="177" customWidth="1"/>
    <col min="11785" max="11785" width="8.42578125" style="177" customWidth="1"/>
    <col min="11786" max="11786" width="14.28515625" style="177" customWidth="1"/>
    <col min="11787" max="11787" width="9.85546875" style="177" customWidth="1"/>
    <col min="11788" max="11788" width="7.7109375" style="177" customWidth="1"/>
    <col min="11789" max="11789" width="13.140625" style="177" customWidth="1"/>
    <col min="11790" max="11790" width="12.85546875" style="177" bestFit="1" customWidth="1"/>
    <col min="11791" max="11791" width="9.42578125" style="177" customWidth="1"/>
    <col min="11792" max="11793" width="11.85546875" style="177" customWidth="1"/>
    <col min="11794" max="11794" width="3.5703125" style="177" customWidth="1"/>
    <col min="11795" max="11796" width="11.85546875" style="177" customWidth="1"/>
    <col min="11797" max="11797" width="3.5703125" style="177" customWidth="1"/>
    <col min="11798" max="11799" width="11.85546875" style="177" customWidth="1"/>
    <col min="11800" max="11800" width="3.5703125" style="177" customWidth="1"/>
    <col min="11801" max="11802" width="11.85546875" style="177" customWidth="1"/>
    <col min="11803" max="11803" width="3.5703125" style="177" customWidth="1"/>
    <col min="11804" max="11805" width="11.85546875" style="177" customWidth="1"/>
    <col min="11806" max="11806" width="3.5703125" style="177" customWidth="1"/>
    <col min="11807" max="11808" width="11.85546875" style="177" customWidth="1"/>
    <col min="11809" max="11809" width="3.5703125" style="177" customWidth="1"/>
    <col min="11810" max="11811" width="11.85546875" style="177" customWidth="1"/>
    <col min="11812" max="11812" width="3.5703125" style="177" customWidth="1"/>
    <col min="11813" max="11814" width="11.85546875" style="177" customWidth="1"/>
    <col min="11815" max="11815" width="3.5703125" style="177" customWidth="1"/>
    <col min="11816" max="11817" width="11.85546875" style="177" customWidth="1"/>
    <col min="11818" max="11818" width="3.5703125" style="177" customWidth="1"/>
    <col min="11819" max="11820" width="11.85546875" style="177" customWidth="1"/>
    <col min="11821" max="11821" width="3.5703125" style="177" customWidth="1"/>
    <col min="11822" max="11823" width="11.85546875" style="177" customWidth="1"/>
    <col min="11824" max="11824" width="3.5703125" style="177" customWidth="1"/>
    <col min="11825" max="11826" width="11.85546875" style="177" customWidth="1"/>
    <col min="11827" max="11827" width="3.5703125" style="177" customWidth="1"/>
    <col min="11828" max="11829" width="11.85546875" style="177" customWidth="1"/>
    <col min="11830" max="11830" width="3.5703125" style="177" customWidth="1"/>
    <col min="11831" max="11832" width="11.85546875" style="177" customWidth="1"/>
    <col min="11833" max="11833" width="3.5703125" style="177" customWidth="1"/>
    <col min="11834" max="11835" width="11.85546875" style="177" customWidth="1"/>
    <col min="11836" max="11836" width="3.5703125" style="177" customWidth="1"/>
    <col min="11837" max="12032" width="9.140625" style="177"/>
    <col min="12033" max="12033" width="4.7109375" style="177" customWidth="1"/>
    <col min="12034" max="12034" width="10.28515625" style="177" customWidth="1"/>
    <col min="12035" max="12035" width="8.85546875" style="177" customWidth="1"/>
    <col min="12036" max="12036" width="14.5703125" style="177" customWidth="1"/>
    <col min="12037" max="12037" width="8.28515625" style="177" bestFit="1" customWidth="1"/>
    <col min="12038" max="12038" width="13.42578125" style="177" customWidth="1"/>
    <col min="12039" max="12039" width="14.28515625" style="177" customWidth="1"/>
    <col min="12040" max="12040" width="10" style="177" customWidth="1"/>
    <col min="12041" max="12041" width="8.42578125" style="177" customWidth="1"/>
    <col min="12042" max="12042" width="14.28515625" style="177" customWidth="1"/>
    <col min="12043" max="12043" width="9.85546875" style="177" customWidth="1"/>
    <col min="12044" max="12044" width="7.7109375" style="177" customWidth="1"/>
    <col min="12045" max="12045" width="13.140625" style="177" customWidth="1"/>
    <col min="12046" max="12046" width="12.85546875" style="177" bestFit="1" customWidth="1"/>
    <col min="12047" max="12047" width="9.42578125" style="177" customWidth="1"/>
    <col min="12048" max="12049" width="11.85546875" style="177" customWidth="1"/>
    <col min="12050" max="12050" width="3.5703125" style="177" customWidth="1"/>
    <col min="12051" max="12052" width="11.85546875" style="177" customWidth="1"/>
    <col min="12053" max="12053" width="3.5703125" style="177" customWidth="1"/>
    <col min="12054" max="12055" width="11.85546875" style="177" customWidth="1"/>
    <col min="12056" max="12056" width="3.5703125" style="177" customWidth="1"/>
    <col min="12057" max="12058" width="11.85546875" style="177" customWidth="1"/>
    <col min="12059" max="12059" width="3.5703125" style="177" customWidth="1"/>
    <col min="12060" max="12061" width="11.85546875" style="177" customWidth="1"/>
    <col min="12062" max="12062" width="3.5703125" style="177" customWidth="1"/>
    <col min="12063" max="12064" width="11.85546875" style="177" customWidth="1"/>
    <col min="12065" max="12065" width="3.5703125" style="177" customWidth="1"/>
    <col min="12066" max="12067" width="11.85546875" style="177" customWidth="1"/>
    <col min="12068" max="12068" width="3.5703125" style="177" customWidth="1"/>
    <col min="12069" max="12070" width="11.85546875" style="177" customWidth="1"/>
    <col min="12071" max="12071" width="3.5703125" style="177" customWidth="1"/>
    <col min="12072" max="12073" width="11.85546875" style="177" customWidth="1"/>
    <col min="12074" max="12074" width="3.5703125" style="177" customWidth="1"/>
    <col min="12075" max="12076" width="11.85546875" style="177" customWidth="1"/>
    <col min="12077" max="12077" width="3.5703125" style="177" customWidth="1"/>
    <col min="12078" max="12079" width="11.85546875" style="177" customWidth="1"/>
    <col min="12080" max="12080" width="3.5703125" style="177" customWidth="1"/>
    <col min="12081" max="12082" width="11.85546875" style="177" customWidth="1"/>
    <col min="12083" max="12083" width="3.5703125" style="177" customWidth="1"/>
    <col min="12084" max="12085" width="11.85546875" style="177" customWidth="1"/>
    <col min="12086" max="12086" width="3.5703125" style="177" customWidth="1"/>
    <col min="12087" max="12088" width="11.85546875" style="177" customWidth="1"/>
    <col min="12089" max="12089" width="3.5703125" style="177" customWidth="1"/>
    <col min="12090" max="12091" width="11.85546875" style="177" customWidth="1"/>
    <col min="12092" max="12092" width="3.5703125" style="177" customWidth="1"/>
    <col min="12093" max="12288" width="9.140625" style="177"/>
    <col min="12289" max="12289" width="4.7109375" style="177" customWidth="1"/>
    <col min="12290" max="12290" width="10.28515625" style="177" customWidth="1"/>
    <col min="12291" max="12291" width="8.85546875" style="177" customWidth="1"/>
    <col min="12292" max="12292" width="14.5703125" style="177" customWidth="1"/>
    <col min="12293" max="12293" width="8.28515625" style="177" bestFit="1" customWidth="1"/>
    <col min="12294" max="12294" width="13.42578125" style="177" customWidth="1"/>
    <col min="12295" max="12295" width="14.28515625" style="177" customWidth="1"/>
    <col min="12296" max="12296" width="10" style="177" customWidth="1"/>
    <col min="12297" max="12297" width="8.42578125" style="177" customWidth="1"/>
    <col min="12298" max="12298" width="14.28515625" style="177" customWidth="1"/>
    <col min="12299" max="12299" width="9.85546875" style="177" customWidth="1"/>
    <col min="12300" max="12300" width="7.7109375" style="177" customWidth="1"/>
    <col min="12301" max="12301" width="13.140625" style="177" customWidth="1"/>
    <col min="12302" max="12302" width="12.85546875" style="177" bestFit="1" customWidth="1"/>
    <col min="12303" max="12303" width="9.42578125" style="177" customWidth="1"/>
    <col min="12304" max="12305" width="11.85546875" style="177" customWidth="1"/>
    <col min="12306" max="12306" width="3.5703125" style="177" customWidth="1"/>
    <col min="12307" max="12308" width="11.85546875" style="177" customWidth="1"/>
    <col min="12309" max="12309" width="3.5703125" style="177" customWidth="1"/>
    <col min="12310" max="12311" width="11.85546875" style="177" customWidth="1"/>
    <col min="12312" max="12312" width="3.5703125" style="177" customWidth="1"/>
    <col min="12313" max="12314" width="11.85546875" style="177" customWidth="1"/>
    <col min="12315" max="12315" width="3.5703125" style="177" customWidth="1"/>
    <col min="12316" max="12317" width="11.85546875" style="177" customWidth="1"/>
    <col min="12318" max="12318" width="3.5703125" style="177" customWidth="1"/>
    <col min="12319" max="12320" width="11.85546875" style="177" customWidth="1"/>
    <col min="12321" max="12321" width="3.5703125" style="177" customWidth="1"/>
    <col min="12322" max="12323" width="11.85546875" style="177" customWidth="1"/>
    <col min="12324" max="12324" width="3.5703125" style="177" customWidth="1"/>
    <col min="12325" max="12326" width="11.85546875" style="177" customWidth="1"/>
    <col min="12327" max="12327" width="3.5703125" style="177" customWidth="1"/>
    <col min="12328" max="12329" width="11.85546875" style="177" customWidth="1"/>
    <col min="12330" max="12330" width="3.5703125" style="177" customWidth="1"/>
    <col min="12331" max="12332" width="11.85546875" style="177" customWidth="1"/>
    <col min="12333" max="12333" width="3.5703125" style="177" customWidth="1"/>
    <col min="12334" max="12335" width="11.85546875" style="177" customWidth="1"/>
    <col min="12336" max="12336" width="3.5703125" style="177" customWidth="1"/>
    <col min="12337" max="12338" width="11.85546875" style="177" customWidth="1"/>
    <col min="12339" max="12339" width="3.5703125" style="177" customWidth="1"/>
    <col min="12340" max="12341" width="11.85546875" style="177" customWidth="1"/>
    <col min="12342" max="12342" width="3.5703125" style="177" customWidth="1"/>
    <col min="12343" max="12344" width="11.85546875" style="177" customWidth="1"/>
    <col min="12345" max="12345" width="3.5703125" style="177" customWidth="1"/>
    <col min="12346" max="12347" width="11.85546875" style="177" customWidth="1"/>
    <col min="12348" max="12348" width="3.5703125" style="177" customWidth="1"/>
    <col min="12349" max="12544" width="9.140625" style="177"/>
    <col min="12545" max="12545" width="4.7109375" style="177" customWidth="1"/>
    <col min="12546" max="12546" width="10.28515625" style="177" customWidth="1"/>
    <col min="12547" max="12547" width="8.85546875" style="177" customWidth="1"/>
    <col min="12548" max="12548" width="14.5703125" style="177" customWidth="1"/>
    <col min="12549" max="12549" width="8.28515625" style="177" bestFit="1" customWidth="1"/>
    <col min="12550" max="12550" width="13.42578125" style="177" customWidth="1"/>
    <col min="12551" max="12551" width="14.28515625" style="177" customWidth="1"/>
    <col min="12552" max="12552" width="10" style="177" customWidth="1"/>
    <col min="12553" max="12553" width="8.42578125" style="177" customWidth="1"/>
    <col min="12554" max="12554" width="14.28515625" style="177" customWidth="1"/>
    <col min="12555" max="12555" width="9.85546875" style="177" customWidth="1"/>
    <col min="12556" max="12556" width="7.7109375" style="177" customWidth="1"/>
    <col min="12557" max="12557" width="13.140625" style="177" customWidth="1"/>
    <col min="12558" max="12558" width="12.85546875" style="177" bestFit="1" customWidth="1"/>
    <col min="12559" max="12559" width="9.42578125" style="177" customWidth="1"/>
    <col min="12560" max="12561" width="11.85546875" style="177" customWidth="1"/>
    <col min="12562" max="12562" width="3.5703125" style="177" customWidth="1"/>
    <col min="12563" max="12564" width="11.85546875" style="177" customWidth="1"/>
    <col min="12565" max="12565" width="3.5703125" style="177" customWidth="1"/>
    <col min="12566" max="12567" width="11.85546875" style="177" customWidth="1"/>
    <col min="12568" max="12568" width="3.5703125" style="177" customWidth="1"/>
    <col min="12569" max="12570" width="11.85546875" style="177" customWidth="1"/>
    <col min="12571" max="12571" width="3.5703125" style="177" customWidth="1"/>
    <col min="12572" max="12573" width="11.85546875" style="177" customWidth="1"/>
    <col min="12574" max="12574" width="3.5703125" style="177" customWidth="1"/>
    <col min="12575" max="12576" width="11.85546875" style="177" customWidth="1"/>
    <col min="12577" max="12577" width="3.5703125" style="177" customWidth="1"/>
    <col min="12578" max="12579" width="11.85546875" style="177" customWidth="1"/>
    <col min="12580" max="12580" width="3.5703125" style="177" customWidth="1"/>
    <col min="12581" max="12582" width="11.85546875" style="177" customWidth="1"/>
    <col min="12583" max="12583" width="3.5703125" style="177" customWidth="1"/>
    <col min="12584" max="12585" width="11.85546875" style="177" customWidth="1"/>
    <col min="12586" max="12586" width="3.5703125" style="177" customWidth="1"/>
    <col min="12587" max="12588" width="11.85546875" style="177" customWidth="1"/>
    <col min="12589" max="12589" width="3.5703125" style="177" customWidth="1"/>
    <col min="12590" max="12591" width="11.85546875" style="177" customWidth="1"/>
    <col min="12592" max="12592" width="3.5703125" style="177" customWidth="1"/>
    <col min="12593" max="12594" width="11.85546875" style="177" customWidth="1"/>
    <col min="12595" max="12595" width="3.5703125" style="177" customWidth="1"/>
    <col min="12596" max="12597" width="11.85546875" style="177" customWidth="1"/>
    <col min="12598" max="12598" width="3.5703125" style="177" customWidth="1"/>
    <col min="12599" max="12600" width="11.85546875" style="177" customWidth="1"/>
    <col min="12601" max="12601" width="3.5703125" style="177" customWidth="1"/>
    <col min="12602" max="12603" width="11.85546875" style="177" customWidth="1"/>
    <col min="12604" max="12604" width="3.5703125" style="177" customWidth="1"/>
    <col min="12605" max="12800" width="9.140625" style="177"/>
    <col min="12801" max="12801" width="4.7109375" style="177" customWidth="1"/>
    <col min="12802" max="12802" width="10.28515625" style="177" customWidth="1"/>
    <col min="12803" max="12803" width="8.85546875" style="177" customWidth="1"/>
    <col min="12804" max="12804" width="14.5703125" style="177" customWidth="1"/>
    <col min="12805" max="12805" width="8.28515625" style="177" bestFit="1" customWidth="1"/>
    <col min="12806" max="12806" width="13.42578125" style="177" customWidth="1"/>
    <col min="12807" max="12807" width="14.28515625" style="177" customWidth="1"/>
    <col min="12808" max="12808" width="10" style="177" customWidth="1"/>
    <col min="12809" max="12809" width="8.42578125" style="177" customWidth="1"/>
    <col min="12810" max="12810" width="14.28515625" style="177" customWidth="1"/>
    <col min="12811" max="12811" width="9.85546875" style="177" customWidth="1"/>
    <col min="12812" max="12812" width="7.7109375" style="177" customWidth="1"/>
    <col min="12813" max="12813" width="13.140625" style="177" customWidth="1"/>
    <col min="12814" max="12814" width="12.85546875" style="177" bestFit="1" customWidth="1"/>
    <col min="12815" max="12815" width="9.42578125" style="177" customWidth="1"/>
    <col min="12816" max="12817" width="11.85546875" style="177" customWidth="1"/>
    <col min="12818" max="12818" width="3.5703125" style="177" customWidth="1"/>
    <col min="12819" max="12820" width="11.85546875" style="177" customWidth="1"/>
    <col min="12821" max="12821" width="3.5703125" style="177" customWidth="1"/>
    <col min="12822" max="12823" width="11.85546875" style="177" customWidth="1"/>
    <col min="12824" max="12824" width="3.5703125" style="177" customWidth="1"/>
    <col min="12825" max="12826" width="11.85546875" style="177" customWidth="1"/>
    <col min="12827" max="12827" width="3.5703125" style="177" customWidth="1"/>
    <col min="12828" max="12829" width="11.85546875" style="177" customWidth="1"/>
    <col min="12830" max="12830" width="3.5703125" style="177" customWidth="1"/>
    <col min="12831" max="12832" width="11.85546875" style="177" customWidth="1"/>
    <col min="12833" max="12833" width="3.5703125" style="177" customWidth="1"/>
    <col min="12834" max="12835" width="11.85546875" style="177" customWidth="1"/>
    <col min="12836" max="12836" width="3.5703125" style="177" customWidth="1"/>
    <col min="12837" max="12838" width="11.85546875" style="177" customWidth="1"/>
    <col min="12839" max="12839" width="3.5703125" style="177" customWidth="1"/>
    <col min="12840" max="12841" width="11.85546875" style="177" customWidth="1"/>
    <col min="12842" max="12842" width="3.5703125" style="177" customWidth="1"/>
    <col min="12843" max="12844" width="11.85546875" style="177" customWidth="1"/>
    <col min="12845" max="12845" width="3.5703125" style="177" customWidth="1"/>
    <col min="12846" max="12847" width="11.85546875" style="177" customWidth="1"/>
    <col min="12848" max="12848" width="3.5703125" style="177" customWidth="1"/>
    <col min="12849" max="12850" width="11.85546875" style="177" customWidth="1"/>
    <col min="12851" max="12851" width="3.5703125" style="177" customWidth="1"/>
    <col min="12852" max="12853" width="11.85546875" style="177" customWidth="1"/>
    <col min="12854" max="12854" width="3.5703125" style="177" customWidth="1"/>
    <col min="12855" max="12856" width="11.85546875" style="177" customWidth="1"/>
    <col min="12857" max="12857" width="3.5703125" style="177" customWidth="1"/>
    <col min="12858" max="12859" width="11.85546875" style="177" customWidth="1"/>
    <col min="12860" max="12860" width="3.5703125" style="177" customWidth="1"/>
    <col min="12861" max="13056" width="9.140625" style="177"/>
    <col min="13057" max="13057" width="4.7109375" style="177" customWidth="1"/>
    <col min="13058" max="13058" width="10.28515625" style="177" customWidth="1"/>
    <col min="13059" max="13059" width="8.85546875" style="177" customWidth="1"/>
    <col min="13060" max="13060" width="14.5703125" style="177" customWidth="1"/>
    <col min="13061" max="13061" width="8.28515625" style="177" bestFit="1" customWidth="1"/>
    <col min="13062" max="13062" width="13.42578125" style="177" customWidth="1"/>
    <col min="13063" max="13063" width="14.28515625" style="177" customWidth="1"/>
    <col min="13064" max="13064" width="10" style="177" customWidth="1"/>
    <col min="13065" max="13065" width="8.42578125" style="177" customWidth="1"/>
    <col min="13066" max="13066" width="14.28515625" style="177" customWidth="1"/>
    <col min="13067" max="13067" width="9.85546875" style="177" customWidth="1"/>
    <col min="13068" max="13068" width="7.7109375" style="177" customWidth="1"/>
    <col min="13069" max="13069" width="13.140625" style="177" customWidth="1"/>
    <col min="13070" max="13070" width="12.85546875" style="177" bestFit="1" customWidth="1"/>
    <col min="13071" max="13071" width="9.42578125" style="177" customWidth="1"/>
    <col min="13072" max="13073" width="11.85546875" style="177" customWidth="1"/>
    <col min="13074" max="13074" width="3.5703125" style="177" customWidth="1"/>
    <col min="13075" max="13076" width="11.85546875" style="177" customWidth="1"/>
    <col min="13077" max="13077" width="3.5703125" style="177" customWidth="1"/>
    <col min="13078" max="13079" width="11.85546875" style="177" customWidth="1"/>
    <col min="13080" max="13080" width="3.5703125" style="177" customWidth="1"/>
    <col min="13081" max="13082" width="11.85546875" style="177" customWidth="1"/>
    <col min="13083" max="13083" width="3.5703125" style="177" customWidth="1"/>
    <col min="13084" max="13085" width="11.85546875" style="177" customWidth="1"/>
    <col min="13086" max="13086" width="3.5703125" style="177" customWidth="1"/>
    <col min="13087" max="13088" width="11.85546875" style="177" customWidth="1"/>
    <col min="13089" max="13089" width="3.5703125" style="177" customWidth="1"/>
    <col min="13090" max="13091" width="11.85546875" style="177" customWidth="1"/>
    <col min="13092" max="13092" width="3.5703125" style="177" customWidth="1"/>
    <col min="13093" max="13094" width="11.85546875" style="177" customWidth="1"/>
    <col min="13095" max="13095" width="3.5703125" style="177" customWidth="1"/>
    <col min="13096" max="13097" width="11.85546875" style="177" customWidth="1"/>
    <col min="13098" max="13098" width="3.5703125" style="177" customWidth="1"/>
    <col min="13099" max="13100" width="11.85546875" style="177" customWidth="1"/>
    <col min="13101" max="13101" width="3.5703125" style="177" customWidth="1"/>
    <col min="13102" max="13103" width="11.85546875" style="177" customWidth="1"/>
    <col min="13104" max="13104" width="3.5703125" style="177" customWidth="1"/>
    <col min="13105" max="13106" width="11.85546875" style="177" customWidth="1"/>
    <col min="13107" max="13107" width="3.5703125" style="177" customWidth="1"/>
    <col min="13108" max="13109" width="11.85546875" style="177" customWidth="1"/>
    <col min="13110" max="13110" width="3.5703125" style="177" customWidth="1"/>
    <col min="13111" max="13112" width="11.85546875" style="177" customWidth="1"/>
    <col min="13113" max="13113" width="3.5703125" style="177" customWidth="1"/>
    <col min="13114" max="13115" width="11.85546875" style="177" customWidth="1"/>
    <col min="13116" max="13116" width="3.5703125" style="177" customWidth="1"/>
    <col min="13117" max="13312" width="9.140625" style="177"/>
    <col min="13313" max="13313" width="4.7109375" style="177" customWidth="1"/>
    <col min="13314" max="13314" width="10.28515625" style="177" customWidth="1"/>
    <col min="13315" max="13315" width="8.85546875" style="177" customWidth="1"/>
    <col min="13316" max="13316" width="14.5703125" style="177" customWidth="1"/>
    <col min="13317" max="13317" width="8.28515625" style="177" bestFit="1" customWidth="1"/>
    <col min="13318" max="13318" width="13.42578125" style="177" customWidth="1"/>
    <col min="13319" max="13319" width="14.28515625" style="177" customWidth="1"/>
    <col min="13320" max="13320" width="10" style="177" customWidth="1"/>
    <col min="13321" max="13321" width="8.42578125" style="177" customWidth="1"/>
    <col min="13322" max="13322" width="14.28515625" style="177" customWidth="1"/>
    <col min="13323" max="13323" width="9.85546875" style="177" customWidth="1"/>
    <col min="13324" max="13324" width="7.7109375" style="177" customWidth="1"/>
    <col min="13325" max="13325" width="13.140625" style="177" customWidth="1"/>
    <col min="13326" max="13326" width="12.85546875" style="177" bestFit="1" customWidth="1"/>
    <col min="13327" max="13327" width="9.42578125" style="177" customWidth="1"/>
    <col min="13328" max="13329" width="11.85546875" style="177" customWidth="1"/>
    <col min="13330" max="13330" width="3.5703125" style="177" customWidth="1"/>
    <col min="13331" max="13332" width="11.85546875" style="177" customWidth="1"/>
    <col min="13333" max="13333" width="3.5703125" style="177" customWidth="1"/>
    <col min="13334" max="13335" width="11.85546875" style="177" customWidth="1"/>
    <col min="13336" max="13336" width="3.5703125" style="177" customWidth="1"/>
    <col min="13337" max="13338" width="11.85546875" style="177" customWidth="1"/>
    <col min="13339" max="13339" width="3.5703125" style="177" customWidth="1"/>
    <col min="13340" max="13341" width="11.85546875" style="177" customWidth="1"/>
    <col min="13342" max="13342" width="3.5703125" style="177" customWidth="1"/>
    <col min="13343" max="13344" width="11.85546875" style="177" customWidth="1"/>
    <col min="13345" max="13345" width="3.5703125" style="177" customWidth="1"/>
    <col min="13346" max="13347" width="11.85546875" style="177" customWidth="1"/>
    <col min="13348" max="13348" width="3.5703125" style="177" customWidth="1"/>
    <col min="13349" max="13350" width="11.85546875" style="177" customWidth="1"/>
    <col min="13351" max="13351" width="3.5703125" style="177" customWidth="1"/>
    <col min="13352" max="13353" width="11.85546875" style="177" customWidth="1"/>
    <col min="13354" max="13354" width="3.5703125" style="177" customWidth="1"/>
    <col min="13355" max="13356" width="11.85546875" style="177" customWidth="1"/>
    <col min="13357" max="13357" width="3.5703125" style="177" customWidth="1"/>
    <col min="13358" max="13359" width="11.85546875" style="177" customWidth="1"/>
    <col min="13360" max="13360" width="3.5703125" style="177" customWidth="1"/>
    <col min="13361" max="13362" width="11.85546875" style="177" customWidth="1"/>
    <col min="13363" max="13363" width="3.5703125" style="177" customWidth="1"/>
    <col min="13364" max="13365" width="11.85546875" style="177" customWidth="1"/>
    <col min="13366" max="13366" width="3.5703125" style="177" customWidth="1"/>
    <col min="13367" max="13368" width="11.85546875" style="177" customWidth="1"/>
    <col min="13369" max="13369" width="3.5703125" style="177" customWidth="1"/>
    <col min="13370" max="13371" width="11.85546875" style="177" customWidth="1"/>
    <col min="13372" max="13372" width="3.5703125" style="177" customWidth="1"/>
    <col min="13373" max="13568" width="9.140625" style="177"/>
    <col min="13569" max="13569" width="4.7109375" style="177" customWidth="1"/>
    <col min="13570" max="13570" width="10.28515625" style="177" customWidth="1"/>
    <col min="13571" max="13571" width="8.85546875" style="177" customWidth="1"/>
    <col min="13572" max="13572" width="14.5703125" style="177" customWidth="1"/>
    <col min="13573" max="13573" width="8.28515625" style="177" bestFit="1" customWidth="1"/>
    <col min="13574" max="13574" width="13.42578125" style="177" customWidth="1"/>
    <col min="13575" max="13575" width="14.28515625" style="177" customWidth="1"/>
    <col min="13576" max="13576" width="10" style="177" customWidth="1"/>
    <col min="13577" max="13577" width="8.42578125" style="177" customWidth="1"/>
    <col min="13578" max="13578" width="14.28515625" style="177" customWidth="1"/>
    <col min="13579" max="13579" width="9.85546875" style="177" customWidth="1"/>
    <col min="13580" max="13580" width="7.7109375" style="177" customWidth="1"/>
    <col min="13581" max="13581" width="13.140625" style="177" customWidth="1"/>
    <col min="13582" max="13582" width="12.85546875" style="177" bestFit="1" customWidth="1"/>
    <col min="13583" max="13583" width="9.42578125" style="177" customWidth="1"/>
    <col min="13584" max="13585" width="11.85546875" style="177" customWidth="1"/>
    <col min="13586" max="13586" width="3.5703125" style="177" customWidth="1"/>
    <col min="13587" max="13588" width="11.85546875" style="177" customWidth="1"/>
    <col min="13589" max="13589" width="3.5703125" style="177" customWidth="1"/>
    <col min="13590" max="13591" width="11.85546875" style="177" customWidth="1"/>
    <col min="13592" max="13592" width="3.5703125" style="177" customWidth="1"/>
    <col min="13593" max="13594" width="11.85546875" style="177" customWidth="1"/>
    <col min="13595" max="13595" width="3.5703125" style="177" customWidth="1"/>
    <col min="13596" max="13597" width="11.85546875" style="177" customWidth="1"/>
    <col min="13598" max="13598" width="3.5703125" style="177" customWidth="1"/>
    <col min="13599" max="13600" width="11.85546875" style="177" customWidth="1"/>
    <col min="13601" max="13601" width="3.5703125" style="177" customWidth="1"/>
    <col min="13602" max="13603" width="11.85546875" style="177" customWidth="1"/>
    <col min="13604" max="13604" width="3.5703125" style="177" customWidth="1"/>
    <col min="13605" max="13606" width="11.85546875" style="177" customWidth="1"/>
    <col min="13607" max="13607" width="3.5703125" style="177" customWidth="1"/>
    <col min="13608" max="13609" width="11.85546875" style="177" customWidth="1"/>
    <col min="13610" max="13610" width="3.5703125" style="177" customWidth="1"/>
    <col min="13611" max="13612" width="11.85546875" style="177" customWidth="1"/>
    <col min="13613" max="13613" width="3.5703125" style="177" customWidth="1"/>
    <col min="13614" max="13615" width="11.85546875" style="177" customWidth="1"/>
    <col min="13616" max="13616" width="3.5703125" style="177" customWidth="1"/>
    <col min="13617" max="13618" width="11.85546875" style="177" customWidth="1"/>
    <col min="13619" max="13619" width="3.5703125" style="177" customWidth="1"/>
    <col min="13620" max="13621" width="11.85546875" style="177" customWidth="1"/>
    <col min="13622" max="13622" width="3.5703125" style="177" customWidth="1"/>
    <col min="13623" max="13624" width="11.85546875" style="177" customWidth="1"/>
    <col min="13625" max="13625" width="3.5703125" style="177" customWidth="1"/>
    <col min="13626" max="13627" width="11.85546875" style="177" customWidth="1"/>
    <col min="13628" max="13628" width="3.5703125" style="177" customWidth="1"/>
    <col min="13629" max="13824" width="9.140625" style="177"/>
    <col min="13825" max="13825" width="4.7109375" style="177" customWidth="1"/>
    <col min="13826" max="13826" width="10.28515625" style="177" customWidth="1"/>
    <col min="13827" max="13827" width="8.85546875" style="177" customWidth="1"/>
    <col min="13828" max="13828" width="14.5703125" style="177" customWidth="1"/>
    <col min="13829" max="13829" width="8.28515625" style="177" bestFit="1" customWidth="1"/>
    <col min="13830" max="13830" width="13.42578125" style="177" customWidth="1"/>
    <col min="13831" max="13831" width="14.28515625" style="177" customWidth="1"/>
    <col min="13832" max="13832" width="10" style="177" customWidth="1"/>
    <col min="13833" max="13833" width="8.42578125" style="177" customWidth="1"/>
    <col min="13834" max="13834" width="14.28515625" style="177" customWidth="1"/>
    <col min="13835" max="13835" width="9.85546875" style="177" customWidth="1"/>
    <col min="13836" max="13836" width="7.7109375" style="177" customWidth="1"/>
    <col min="13837" max="13837" width="13.140625" style="177" customWidth="1"/>
    <col min="13838" max="13838" width="12.85546875" style="177" bestFit="1" customWidth="1"/>
    <col min="13839" max="13839" width="9.42578125" style="177" customWidth="1"/>
    <col min="13840" max="13841" width="11.85546875" style="177" customWidth="1"/>
    <col min="13842" max="13842" width="3.5703125" style="177" customWidth="1"/>
    <col min="13843" max="13844" width="11.85546875" style="177" customWidth="1"/>
    <col min="13845" max="13845" width="3.5703125" style="177" customWidth="1"/>
    <col min="13846" max="13847" width="11.85546875" style="177" customWidth="1"/>
    <col min="13848" max="13848" width="3.5703125" style="177" customWidth="1"/>
    <col min="13849" max="13850" width="11.85546875" style="177" customWidth="1"/>
    <col min="13851" max="13851" width="3.5703125" style="177" customWidth="1"/>
    <col min="13852" max="13853" width="11.85546875" style="177" customWidth="1"/>
    <col min="13854" max="13854" width="3.5703125" style="177" customWidth="1"/>
    <col min="13855" max="13856" width="11.85546875" style="177" customWidth="1"/>
    <col min="13857" max="13857" width="3.5703125" style="177" customWidth="1"/>
    <col min="13858" max="13859" width="11.85546875" style="177" customWidth="1"/>
    <col min="13860" max="13860" width="3.5703125" style="177" customWidth="1"/>
    <col min="13861" max="13862" width="11.85546875" style="177" customWidth="1"/>
    <col min="13863" max="13863" width="3.5703125" style="177" customWidth="1"/>
    <col min="13864" max="13865" width="11.85546875" style="177" customWidth="1"/>
    <col min="13866" max="13866" width="3.5703125" style="177" customWidth="1"/>
    <col min="13867" max="13868" width="11.85546875" style="177" customWidth="1"/>
    <col min="13869" max="13869" width="3.5703125" style="177" customWidth="1"/>
    <col min="13870" max="13871" width="11.85546875" style="177" customWidth="1"/>
    <col min="13872" max="13872" width="3.5703125" style="177" customWidth="1"/>
    <col min="13873" max="13874" width="11.85546875" style="177" customWidth="1"/>
    <col min="13875" max="13875" width="3.5703125" style="177" customWidth="1"/>
    <col min="13876" max="13877" width="11.85546875" style="177" customWidth="1"/>
    <col min="13878" max="13878" width="3.5703125" style="177" customWidth="1"/>
    <col min="13879" max="13880" width="11.85546875" style="177" customWidth="1"/>
    <col min="13881" max="13881" width="3.5703125" style="177" customWidth="1"/>
    <col min="13882" max="13883" width="11.85546875" style="177" customWidth="1"/>
    <col min="13884" max="13884" width="3.5703125" style="177" customWidth="1"/>
    <col min="13885" max="14080" width="9.140625" style="177"/>
    <col min="14081" max="14081" width="4.7109375" style="177" customWidth="1"/>
    <col min="14082" max="14082" width="10.28515625" style="177" customWidth="1"/>
    <col min="14083" max="14083" width="8.85546875" style="177" customWidth="1"/>
    <col min="14084" max="14084" width="14.5703125" style="177" customWidth="1"/>
    <col min="14085" max="14085" width="8.28515625" style="177" bestFit="1" customWidth="1"/>
    <col min="14086" max="14086" width="13.42578125" style="177" customWidth="1"/>
    <col min="14087" max="14087" width="14.28515625" style="177" customWidth="1"/>
    <col min="14088" max="14088" width="10" style="177" customWidth="1"/>
    <col min="14089" max="14089" width="8.42578125" style="177" customWidth="1"/>
    <col min="14090" max="14090" width="14.28515625" style="177" customWidth="1"/>
    <col min="14091" max="14091" width="9.85546875" style="177" customWidth="1"/>
    <col min="14092" max="14092" width="7.7109375" style="177" customWidth="1"/>
    <col min="14093" max="14093" width="13.140625" style="177" customWidth="1"/>
    <col min="14094" max="14094" width="12.85546875" style="177" bestFit="1" customWidth="1"/>
    <col min="14095" max="14095" width="9.42578125" style="177" customWidth="1"/>
    <col min="14096" max="14097" width="11.85546875" style="177" customWidth="1"/>
    <col min="14098" max="14098" width="3.5703125" style="177" customWidth="1"/>
    <col min="14099" max="14100" width="11.85546875" style="177" customWidth="1"/>
    <col min="14101" max="14101" width="3.5703125" style="177" customWidth="1"/>
    <col min="14102" max="14103" width="11.85546875" style="177" customWidth="1"/>
    <col min="14104" max="14104" width="3.5703125" style="177" customWidth="1"/>
    <col min="14105" max="14106" width="11.85546875" style="177" customWidth="1"/>
    <col min="14107" max="14107" width="3.5703125" style="177" customWidth="1"/>
    <col min="14108" max="14109" width="11.85546875" style="177" customWidth="1"/>
    <col min="14110" max="14110" width="3.5703125" style="177" customWidth="1"/>
    <col min="14111" max="14112" width="11.85546875" style="177" customWidth="1"/>
    <col min="14113" max="14113" width="3.5703125" style="177" customWidth="1"/>
    <col min="14114" max="14115" width="11.85546875" style="177" customWidth="1"/>
    <col min="14116" max="14116" width="3.5703125" style="177" customWidth="1"/>
    <col min="14117" max="14118" width="11.85546875" style="177" customWidth="1"/>
    <col min="14119" max="14119" width="3.5703125" style="177" customWidth="1"/>
    <col min="14120" max="14121" width="11.85546875" style="177" customWidth="1"/>
    <col min="14122" max="14122" width="3.5703125" style="177" customWidth="1"/>
    <col min="14123" max="14124" width="11.85546875" style="177" customWidth="1"/>
    <col min="14125" max="14125" width="3.5703125" style="177" customWidth="1"/>
    <col min="14126" max="14127" width="11.85546875" style="177" customWidth="1"/>
    <col min="14128" max="14128" width="3.5703125" style="177" customWidth="1"/>
    <col min="14129" max="14130" width="11.85546875" style="177" customWidth="1"/>
    <col min="14131" max="14131" width="3.5703125" style="177" customWidth="1"/>
    <col min="14132" max="14133" width="11.85546875" style="177" customWidth="1"/>
    <col min="14134" max="14134" width="3.5703125" style="177" customWidth="1"/>
    <col min="14135" max="14136" width="11.85546875" style="177" customWidth="1"/>
    <col min="14137" max="14137" width="3.5703125" style="177" customWidth="1"/>
    <col min="14138" max="14139" width="11.85546875" style="177" customWidth="1"/>
    <col min="14140" max="14140" width="3.5703125" style="177" customWidth="1"/>
    <col min="14141" max="14336" width="9.140625" style="177"/>
    <col min="14337" max="14337" width="4.7109375" style="177" customWidth="1"/>
    <col min="14338" max="14338" width="10.28515625" style="177" customWidth="1"/>
    <col min="14339" max="14339" width="8.85546875" style="177" customWidth="1"/>
    <col min="14340" max="14340" width="14.5703125" style="177" customWidth="1"/>
    <col min="14341" max="14341" width="8.28515625" style="177" bestFit="1" customWidth="1"/>
    <col min="14342" max="14342" width="13.42578125" style="177" customWidth="1"/>
    <col min="14343" max="14343" width="14.28515625" style="177" customWidth="1"/>
    <col min="14344" max="14344" width="10" style="177" customWidth="1"/>
    <col min="14345" max="14345" width="8.42578125" style="177" customWidth="1"/>
    <col min="14346" max="14346" width="14.28515625" style="177" customWidth="1"/>
    <col min="14347" max="14347" width="9.85546875" style="177" customWidth="1"/>
    <col min="14348" max="14348" width="7.7109375" style="177" customWidth="1"/>
    <col min="14349" max="14349" width="13.140625" style="177" customWidth="1"/>
    <col min="14350" max="14350" width="12.85546875" style="177" bestFit="1" customWidth="1"/>
    <col min="14351" max="14351" width="9.42578125" style="177" customWidth="1"/>
    <col min="14352" max="14353" width="11.85546875" style="177" customWidth="1"/>
    <col min="14354" max="14354" width="3.5703125" style="177" customWidth="1"/>
    <col min="14355" max="14356" width="11.85546875" style="177" customWidth="1"/>
    <col min="14357" max="14357" width="3.5703125" style="177" customWidth="1"/>
    <col min="14358" max="14359" width="11.85546875" style="177" customWidth="1"/>
    <col min="14360" max="14360" width="3.5703125" style="177" customWidth="1"/>
    <col min="14361" max="14362" width="11.85546875" style="177" customWidth="1"/>
    <col min="14363" max="14363" width="3.5703125" style="177" customWidth="1"/>
    <col min="14364" max="14365" width="11.85546875" style="177" customWidth="1"/>
    <col min="14366" max="14366" width="3.5703125" style="177" customWidth="1"/>
    <col min="14367" max="14368" width="11.85546875" style="177" customWidth="1"/>
    <col min="14369" max="14369" width="3.5703125" style="177" customWidth="1"/>
    <col min="14370" max="14371" width="11.85546875" style="177" customWidth="1"/>
    <col min="14372" max="14372" width="3.5703125" style="177" customWidth="1"/>
    <col min="14373" max="14374" width="11.85546875" style="177" customWidth="1"/>
    <col min="14375" max="14375" width="3.5703125" style="177" customWidth="1"/>
    <col min="14376" max="14377" width="11.85546875" style="177" customWidth="1"/>
    <col min="14378" max="14378" width="3.5703125" style="177" customWidth="1"/>
    <col min="14379" max="14380" width="11.85546875" style="177" customWidth="1"/>
    <col min="14381" max="14381" width="3.5703125" style="177" customWidth="1"/>
    <col min="14382" max="14383" width="11.85546875" style="177" customWidth="1"/>
    <col min="14384" max="14384" width="3.5703125" style="177" customWidth="1"/>
    <col min="14385" max="14386" width="11.85546875" style="177" customWidth="1"/>
    <col min="14387" max="14387" width="3.5703125" style="177" customWidth="1"/>
    <col min="14388" max="14389" width="11.85546875" style="177" customWidth="1"/>
    <col min="14390" max="14390" width="3.5703125" style="177" customWidth="1"/>
    <col min="14391" max="14392" width="11.85546875" style="177" customWidth="1"/>
    <col min="14393" max="14393" width="3.5703125" style="177" customWidth="1"/>
    <col min="14394" max="14395" width="11.85546875" style="177" customWidth="1"/>
    <col min="14396" max="14396" width="3.5703125" style="177" customWidth="1"/>
    <col min="14397" max="14592" width="9.140625" style="177"/>
    <col min="14593" max="14593" width="4.7109375" style="177" customWidth="1"/>
    <col min="14594" max="14594" width="10.28515625" style="177" customWidth="1"/>
    <col min="14595" max="14595" width="8.85546875" style="177" customWidth="1"/>
    <col min="14596" max="14596" width="14.5703125" style="177" customWidth="1"/>
    <col min="14597" max="14597" width="8.28515625" style="177" bestFit="1" customWidth="1"/>
    <col min="14598" max="14598" width="13.42578125" style="177" customWidth="1"/>
    <col min="14599" max="14599" width="14.28515625" style="177" customWidth="1"/>
    <col min="14600" max="14600" width="10" style="177" customWidth="1"/>
    <col min="14601" max="14601" width="8.42578125" style="177" customWidth="1"/>
    <col min="14602" max="14602" width="14.28515625" style="177" customWidth="1"/>
    <col min="14603" max="14603" width="9.85546875" style="177" customWidth="1"/>
    <col min="14604" max="14604" width="7.7109375" style="177" customWidth="1"/>
    <col min="14605" max="14605" width="13.140625" style="177" customWidth="1"/>
    <col min="14606" max="14606" width="12.85546875" style="177" bestFit="1" customWidth="1"/>
    <col min="14607" max="14607" width="9.42578125" style="177" customWidth="1"/>
    <col min="14608" max="14609" width="11.85546875" style="177" customWidth="1"/>
    <col min="14610" max="14610" width="3.5703125" style="177" customWidth="1"/>
    <col min="14611" max="14612" width="11.85546875" style="177" customWidth="1"/>
    <col min="14613" max="14613" width="3.5703125" style="177" customWidth="1"/>
    <col min="14614" max="14615" width="11.85546875" style="177" customWidth="1"/>
    <col min="14616" max="14616" width="3.5703125" style="177" customWidth="1"/>
    <col min="14617" max="14618" width="11.85546875" style="177" customWidth="1"/>
    <col min="14619" max="14619" width="3.5703125" style="177" customWidth="1"/>
    <col min="14620" max="14621" width="11.85546875" style="177" customWidth="1"/>
    <col min="14622" max="14622" width="3.5703125" style="177" customWidth="1"/>
    <col min="14623" max="14624" width="11.85546875" style="177" customWidth="1"/>
    <col min="14625" max="14625" width="3.5703125" style="177" customWidth="1"/>
    <col min="14626" max="14627" width="11.85546875" style="177" customWidth="1"/>
    <col min="14628" max="14628" width="3.5703125" style="177" customWidth="1"/>
    <col min="14629" max="14630" width="11.85546875" style="177" customWidth="1"/>
    <col min="14631" max="14631" width="3.5703125" style="177" customWidth="1"/>
    <col min="14632" max="14633" width="11.85546875" style="177" customWidth="1"/>
    <col min="14634" max="14634" width="3.5703125" style="177" customWidth="1"/>
    <col min="14635" max="14636" width="11.85546875" style="177" customWidth="1"/>
    <col min="14637" max="14637" width="3.5703125" style="177" customWidth="1"/>
    <col min="14638" max="14639" width="11.85546875" style="177" customWidth="1"/>
    <col min="14640" max="14640" width="3.5703125" style="177" customWidth="1"/>
    <col min="14641" max="14642" width="11.85546875" style="177" customWidth="1"/>
    <col min="14643" max="14643" width="3.5703125" style="177" customWidth="1"/>
    <col min="14644" max="14645" width="11.85546875" style="177" customWidth="1"/>
    <col min="14646" max="14646" width="3.5703125" style="177" customWidth="1"/>
    <col min="14647" max="14648" width="11.85546875" style="177" customWidth="1"/>
    <col min="14649" max="14649" width="3.5703125" style="177" customWidth="1"/>
    <col min="14650" max="14651" width="11.85546875" style="177" customWidth="1"/>
    <col min="14652" max="14652" width="3.5703125" style="177" customWidth="1"/>
    <col min="14653" max="14848" width="9.140625" style="177"/>
    <col min="14849" max="14849" width="4.7109375" style="177" customWidth="1"/>
    <col min="14850" max="14850" width="10.28515625" style="177" customWidth="1"/>
    <col min="14851" max="14851" width="8.85546875" style="177" customWidth="1"/>
    <col min="14852" max="14852" width="14.5703125" style="177" customWidth="1"/>
    <col min="14853" max="14853" width="8.28515625" style="177" bestFit="1" customWidth="1"/>
    <col min="14854" max="14854" width="13.42578125" style="177" customWidth="1"/>
    <col min="14855" max="14855" width="14.28515625" style="177" customWidth="1"/>
    <col min="14856" max="14856" width="10" style="177" customWidth="1"/>
    <col min="14857" max="14857" width="8.42578125" style="177" customWidth="1"/>
    <col min="14858" max="14858" width="14.28515625" style="177" customWidth="1"/>
    <col min="14859" max="14859" width="9.85546875" style="177" customWidth="1"/>
    <col min="14860" max="14860" width="7.7109375" style="177" customWidth="1"/>
    <col min="14861" max="14861" width="13.140625" style="177" customWidth="1"/>
    <col min="14862" max="14862" width="12.85546875" style="177" bestFit="1" customWidth="1"/>
    <col min="14863" max="14863" width="9.42578125" style="177" customWidth="1"/>
    <col min="14864" max="14865" width="11.85546875" style="177" customWidth="1"/>
    <col min="14866" max="14866" width="3.5703125" style="177" customWidth="1"/>
    <col min="14867" max="14868" width="11.85546875" style="177" customWidth="1"/>
    <col min="14869" max="14869" width="3.5703125" style="177" customWidth="1"/>
    <col min="14870" max="14871" width="11.85546875" style="177" customWidth="1"/>
    <col min="14872" max="14872" width="3.5703125" style="177" customWidth="1"/>
    <col min="14873" max="14874" width="11.85546875" style="177" customWidth="1"/>
    <col min="14875" max="14875" width="3.5703125" style="177" customWidth="1"/>
    <col min="14876" max="14877" width="11.85546875" style="177" customWidth="1"/>
    <col min="14878" max="14878" width="3.5703125" style="177" customWidth="1"/>
    <col min="14879" max="14880" width="11.85546875" style="177" customWidth="1"/>
    <col min="14881" max="14881" width="3.5703125" style="177" customWidth="1"/>
    <col min="14882" max="14883" width="11.85546875" style="177" customWidth="1"/>
    <col min="14884" max="14884" width="3.5703125" style="177" customWidth="1"/>
    <col min="14885" max="14886" width="11.85546875" style="177" customWidth="1"/>
    <col min="14887" max="14887" width="3.5703125" style="177" customWidth="1"/>
    <col min="14888" max="14889" width="11.85546875" style="177" customWidth="1"/>
    <col min="14890" max="14890" width="3.5703125" style="177" customWidth="1"/>
    <col min="14891" max="14892" width="11.85546875" style="177" customWidth="1"/>
    <col min="14893" max="14893" width="3.5703125" style="177" customWidth="1"/>
    <col min="14894" max="14895" width="11.85546875" style="177" customWidth="1"/>
    <col min="14896" max="14896" width="3.5703125" style="177" customWidth="1"/>
    <col min="14897" max="14898" width="11.85546875" style="177" customWidth="1"/>
    <col min="14899" max="14899" width="3.5703125" style="177" customWidth="1"/>
    <col min="14900" max="14901" width="11.85546875" style="177" customWidth="1"/>
    <col min="14902" max="14902" width="3.5703125" style="177" customWidth="1"/>
    <col min="14903" max="14904" width="11.85546875" style="177" customWidth="1"/>
    <col min="14905" max="14905" width="3.5703125" style="177" customWidth="1"/>
    <col min="14906" max="14907" width="11.85546875" style="177" customWidth="1"/>
    <col min="14908" max="14908" width="3.5703125" style="177" customWidth="1"/>
    <col min="14909" max="15104" width="9.140625" style="177"/>
    <col min="15105" max="15105" width="4.7109375" style="177" customWidth="1"/>
    <col min="15106" max="15106" width="10.28515625" style="177" customWidth="1"/>
    <col min="15107" max="15107" width="8.85546875" style="177" customWidth="1"/>
    <col min="15108" max="15108" width="14.5703125" style="177" customWidth="1"/>
    <col min="15109" max="15109" width="8.28515625" style="177" bestFit="1" customWidth="1"/>
    <col min="15110" max="15110" width="13.42578125" style="177" customWidth="1"/>
    <col min="15111" max="15111" width="14.28515625" style="177" customWidth="1"/>
    <col min="15112" max="15112" width="10" style="177" customWidth="1"/>
    <col min="15113" max="15113" width="8.42578125" style="177" customWidth="1"/>
    <col min="15114" max="15114" width="14.28515625" style="177" customWidth="1"/>
    <col min="15115" max="15115" width="9.85546875" style="177" customWidth="1"/>
    <col min="15116" max="15116" width="7.7109375" style="177" customWidth="1"/>
    <col min="15117" max="15117" width="13.140625" style="177" customWidth="1"/>
    <col min="15118" max="15118" width="12.85546875" style="177" bestFit="1" customWidth="1"/>
    <col min="15119" max="15119" width="9.42578125" style="177" customWidth="1"/>
    <col min="15120" max="15121" width="11.85546875" style="177" customWidth="1"/>
    <col min="15122" max="15122" width="3.5703125" style="177" customWidth="1"/>
    <col min="15123" max="15124" width="11.85546875" style="177" customWidth="1"/>
    <col min="15125" max="15125" width="3.5703125" style="177" customWidth="1"/>
    <col min="15126" max="15127" width="11.85546875" style="177" customWidth="1"/>
    <col min="15128" max="15128" width="3.5703125" style="177" customWidth="1"/>
    <col min="15129" max="15130" width="11.85546875" style="177" customWidth="1"/>
    <col min="15131" max="15131" width="3.5703125" style="177" customWidth="1"/>
    <col min="15132" max="15133" width="11.85546875" style="177" customWidth="1"/>
    <col min="15134" max="15134" width="3.5703125" style="177" customWidth="1"/>
    <col min="15135" max="15136" width="11.85546875" style="177" customWidth="1"/>
    <col min="15137" max="15137" width="3.5703125" style="177" customWidth="1"/>
    <col min="15138" max="15139" width="11.85546875" style="177" customWidth="1"/>
    <col min="15140" max="15140" width="3.5703125" style="177" customWidth="1"/>
    <col min="15141" max="15142" width="11.85546875" style="177" customWidth="1"/>
    <col min="15143" max="15143" width="3.5703125" style="177" customWidth="1"/>
    <col min="15144" max="15145" width="11.85546875" style="177" customWidth="1"/>
    <col min="15146" max="15146" width="3.5703125" style="177" customWidth="1"/>
    <col min="15147" max="15148" width="11.85546875" style="177" customWidth="1"/>
    <col min="15149" max="15149" width="3.5703125" style="177" customWidth="1"/>
    <col min="15150" max="15151" width="11.85546875" style="177" customWidth="1"/>
    <col min="15152" max="15152" width="3.5703125" style="177" customWidth="1"/>
    <col min="15153" max="15154" width="11.85546875" style="177" customWidth="1"/>
    <col min="15155" max="15155" width="3.5703125" style="177" customWidth="1"/>
    <col min="15156" max="15157" width="11.85546875" style="177" customWidth="1"/>
    <col min="15158" max="15158" width="3.5703125" style="177" customWidth="1"/>
    <col min="15159" max="15160" width="11.85546875" style="177" customWidth="1"/>
    <col min="15161" max="15161" width="3.5703125" style="177" customWidth="1"/>
    <col min="15162" max="15163" width="11.85546875" style="177" customWidth="1"/>
    <col min="15164" max="15164" width="3.5703125" style="177" customWidth="1"/>
    <col min="15165" max="15360" width="9.140625" style="177"/>
    <col min="15361" max="15361" width="4.7109375" style="177" customWidth="1"/>
    <col min="15362" max="15362" width="10.28515625" style="177" customWidth="1"/>
    <col min="15363" max="15363" width="8.85546875" style="177" customWidth="1"/>
    <col min="15364" max="15364" width="14.5703125" style="177" customWidth="1"/>
    <col min="15365" max="15365" width="8.28515625" style="177" bestFit="1" customWidth="1"/>
    <col min="15366" max="15366" width="13.42578125" style="177" customWidth="1"/>
    <col min="15367" max="15367" width="14.28515625" style="177" customWidth="1"/>
    <col min="15368" max="15368" width="10" style="177" customWidth="1"/>
    <col min="15369" max="15369" width="8.42578125" style="177" customWidth="1"/>
    <col min="15370" max="15370" width="14.28515625" style="177" customWidth="1"/>
    <col min="15371" max="15371" width="9.85546875" style="177" customWidth="1"/>
    <col min="15372" max="15372" width="7.7109375" style="177" customWidth="1"/>
    <col min="15373" max="15373" width="13.140625" style="177" customWidth="1"/>
    <col min="15374" max="15374" width="12.85546875" style="177" bestFit="1" customWidth="1"/>
    <col min="15375" max="15375" width="9.42578125" style="177" customWidth="1"/>
    <col min="15376" max="15377" width="11.85546875" style="177" customWidth="1"/>
    <col min="15378" max="15378" width="3.5703125" style="177" customWidth="1"/>
    <col min="15379" max="15380" width="11.85546875" style="177" customWidth="1"/>
    <col min="15381" max="15381" width="3.5703125" style="177" customWidth="1"/>
    <col min="15382" max="15383" width="11.85546875" style="177" customWidth="1"/>
    <col min="15384" max="15384" width="3.5703125" style="177" customWidth="1"/>
    <col min="15385" max="15386" width="11.85546875" style="177" customWidth="1"/>
    <col min="15387" max="15387" width="3.5703125" style="177" customWidth="1"/>
    <col min="15388" max="15389" width="11.85546875" style="177" customWidth="1"/>
    <col min="15390" max="15390" width="3.5703125" style="177" customWidth="1"/>
    <col min="15391" max="15392" width="11.85546875" style="177" customWidth="1"/>
    <col min="15393" max="15393" width="3.5703125" style="177" customWidth="1"/>
    <col min="15394" max="15395" width="11.85546875" style="177" customWidth="1"/>
    <col min="15396" max="15396" width="3.5703125" style="177" customWidth="1"/>
    <col min="15397" max="15398" width="11.85546875" style="177" customWidth="1"/>
    <col min="15399" max="15399" width="3.5703125" style="177" customWidth="1"/>
    <col min="15400" max="15401" width="11.85546875" style="177" customWidth="1"/>
    <col min="15402" max="15402" width="3.5703125" style="177" customWidth="1"/>
    <col min="15403" max="15404" width="11.85546875" style="177" customWidth="1"/>
    <col min="15405" max="15405" width="3.5703125" style="177" customWidth="1"/>
    <col min="15406" max="15407" width="11.85546875" style="177" customWidth="1"/>
    <col min="15408" max="15408" width="3.5703125" style="177" customWidth="1"/>
    <col min="15409" max="15410" width="11.85546875" style="177" customWidth="1"/>
    <col min="15411" max="15411" width="3.5703125" style="177" customWidth="1"/>
    <col min="15412" max="15413" width="11.85546875" style="177" customWidth="1"/>
    <col min="15414" max="15414" width="3.5703125" style="177" customWidth="1"/>
    <col min="15415" max="15416" width="11.85546875" style="177" customWidth="1"/>
    <col min="15417" max="15417" width="3.5703125" style="177" customWidth="1"/>
    <col min="15418" max="15419" width="11.85546875" style="177" customWidth="1"/>
    <col min="15420" max="15420" width="3.5703125" style="177" customWidth="1"/>
    <col min="15421" max="15616" width="9.140625" style="177"/>
    <col min="15617" max="15617" width="4.7109375" style="177" customWidth="1"/>
    <col min="15618" max="15618" width="10.28515625" style="177" customWidth="1"/>
    <col min="15619" max="15619" width="8.85546875" style="177" customWidth="1"/>
    <col min="15620" max="15620" width="14.5703125" style="177" customWidth="1"/>
    <col min="15621" max="15621" width="8.28515625" style="177" bestFit="1" customWidth="1"/>
    <col min="15622" max="15622" width="13.42578125" style="177" customWidth="1"/>
    <col min="15623" max="15623" width="14.28515625" style="177" customWidth="1"/>
    <col min="15624" max="15624" width="10" style="177" customWidth="1"/>
    <col min="15625" max="15625" width="8.42578125" style="177" customWidth="1"/>
    <col min="15626" max="15626" width="14.28515625" style="177" customWidth="1"/>
    <col min="15627" max="15627" width="9.85546875" style="177" customWidth="1"/>
    <col min="15628" max="15628" width="7.7109375" style="177" customWidth="1"/>
    <col min="15629" max="15629" width="13.140625" style="177" customWidth="1"/>
    <col min="15630" max="15630" width="12.85546875" style="177" bestFit="1" customWidth="1"/>
    <col min="15631" max="15631" width="9.42578125" style="177" customWidth="1"/>
    <col min="15632" max="15633" width="11.85546875" style="177" customWidth="1"/>
    <col min="15634" max="15634" width="3.5703125" style="177" customWidth="1"/>
    <col min="15635" max="15636" width="11.85546875" style="177" customWidth="1"/>
    <col min="15637" max="15637" width="3.5703125" style="177" customWidth="1"/>
    <col min="15638" max="15639" width="11.85546875" style="177" customWidth="1"/>
    <col min="15640" max="15640" width="3.5703125" style="177" customWidth="1"/>
    <col min="15641" max="15642" width="11.85546875" style="177" customWidth="1"/>
    <col min="15643" max="15643" width="3.5703125" style="177" customWidth="1"/>
    <col min="15644" max="15645" width="11.85546875" style="177" customWidth="1"/>
    <col min="15646" max="15646" width="3.5703125" style="177" customWidth="1"/>
    <col min="15647" max="15648" width="11.85546875" style="177" customWidth="1"/>
    <col min="15649" max="15649" width="3.5703125" style="177" customWidth="1"/>
    <col min="15650" max="15651" width="11.85546875" style="177" customWidth="1"/>
    <col min="15652" max="15652" width="3.5703125" style="177" customWidth="1"/>
    <col min="15653" max="15654" width="11.85546875" style="177" customWidth="1"/>
    <col min="15655" max="15655" width="3.5703125" style="177" customWidth="1"/>
    <col min="15656" max="15657" width="11.85546875" style="177" customWidth="1"/>
    <col min="15658" max="15658" width="3.5703125" style="177" customWidth="1"/>
    <col min="15659" max="15660" width="11.85546875" style="177" customWidth="1"/>
    <col min="15661" max="15661" width="3.5703125" style="177" customWidth="1"/>
    <col min="15662" max="15663" width="11.85546875" style="177" customWidth="1"/>
    <col min="15664" max="15664" width="3.5703125" style="177" customWidth="1"/>
    <col min="15665" max="15666" width="11.85546875" style="177" customWidth="1"/>
    <col min="15667" max="15667" width="3.5703125" style="177" customWidth="1"/>
    <col min="15668" max="15669" width="11.85546875" style="177" customWidth="1"/>
    <col min="15670" max="15670" width="3.5703125" style="177" customWidth="1"/>
    <col min="15671" max="15672" width="11.85546875" style="177" customWidth="1"/>
    <col min="15673" max="15673" width="3.5703125" style="177" customWidth="1"/>
    <col min="15674" max="15675" width="11.85546875" style="177" customWidth="1"/>
    <col min="15676" max="15676" width="3.5703125" style="177" customWidth="1"/>
    <col min="15677" max="15872" width="9.140625" style="177"/>
    <col min="15873" max="15873" width="4.7109375" style="177" customWidth="1"/>
    <col min="15874" max="15874" width="10.28515625" style="177" customWidth="1"/>
    <col min="15875" max="15875" width="8.85546875" style="177" customWidth="1"/>
    <col min="15876" max="15876" width="14.5703125" style="177" customWidth="1"/>
    <col min="15877" max="15877" width="8.28515625" style="177" bestFit="1" customWidth="1"/>
    <col min="15878" max="15878" width="13.42578125" style="177" customWidth="1"/>
    <col min="15879" max="15879" width="14.28515625" style="177" customWidth="1"/>
    <col min="15880" max="15880" width="10" style="177" customWidth="1"/>
    <col min="15881" max="15881" width="8.42578125" style="177" customWidth="1"/>
    <col min="15882" max="15882" width="14.28515625" style="177" customWidth="1"/>
    <col min="15883" max="15883" width="9.85546875" style="177" customWidth="1"/>
    <col min="15884" max="15884" width="7.7109375" style="177" customWidth="1"/>
    <col min="15885" max="15885" width="13.140625" style="177" customWidth="1"/>
    <col min="15886" max="15886" width="12.85546875" style="177" bestFit="1" customWidth="1"/>
    <col min="15887" max="15887" width="9.42578125" style="177" customWidth="1"/>
    <col min="15888" max="15889" width="11.85546875" style="177" customWidth="1"/>
    <col min="15890" max="15890" width="3.5703125" style="177" customWidth="1"/>
    <col min="15891" max="15892" width="11.85546875" style="177" customWidth="1"/>
    <col min="15893" max="15893" width="3.5703125" style="177" customWidth="1"/>
    <col min="15894" max="15895" width="11.85546875" style="177" customWidth="1"/>
    <col min="15896" max="15896" width="3.5703125" style="177" customWidth="1"/>
    <col min="15897" max="15898" width="11.85546875" style="177" customWidth="1"/>
    <col min="15899" max="15899" width="3.5703125" style="177" customWidth="1"/>
    <col min="15900" max="15901" width="11.85546875" style="177" customWidth="1"/>
    <col min="15902" max="15902" width="3.5703125" style="177" customWidth="1"/>
    <col min="15903" max="15904" width="11.85546875" style="177" customWidth="1"/>
    <col min="15905" max="15905" width="3.5703125" style="177" customWidth="1"/>
    <col min="15906" max="15907" width="11.85546875" style="177" customWidth="1"/>
    <col min="15908" max="15908" width="3.5703125" style="177" customWidth="1"/>
    <col min="15909" max="15910" width="11.85546875" style="177" customWidth="1"/>
    <col min="15911" max="15911" width="3.5703125" style="177" customWidth="1"/>
    <col min="15912" max="15913" width="11.85546875" style="177" customWidth="1"/>
    <col min="15914" max="15914" width="3.5703125" style="177" customWidth="1"/>
    <col min="15915" max="15916" width="11.85546875" style="177" customWidth="1"/>
    <col min="15917" max="15917" width="3.5703125" style="177" customWidth="1"/>
    <col min="15918" max="15919" width="11.85546875" style="177" customWidth="1"/>
    <col min="15920" max="15920" width="3.5703125" style="177" customWidth="1"/>
    <col min="15921" max="15922" width="11.85546875" style="177" customWidth="1"/>
    <col min="15923" max="15923" width="3.5703125" style="177" customWidth="1"/>
    <col min="15924" max="15925" width="11.85546875" style="177" customWidth="1"/>
    <col min="15926" max="15926" width="3.5703125" style="177" customWidth="1"/>
    <col min="15927" max="15928" width="11.85546875" style="177" customWidth="1"/>
    <col min="15929" max="15929" width="3.5703125" style="177" customWidth="1"/>
    <col min="15930" max="15931" width="11.85546875" style="177" customWidth="1"/>
    <col min="15932" max="15932" width="3.5703125" style="177" customWidth="1"/>
    <col min="15933" max="16128" width="9.140625" style="177"/>
    <col min="16129" max="16129" width="4.7109375" style="177" customWidth="1"/>
    <col min="16130" max="16130" width="10.28515625" style="177" customWidth="1"/>
    <col min="16131" max="16131" width="8.85546875" style="177" customWidth="1"/>
    <col min="16132" max="16132" width="14.5703125" style="177" customWidth="1"/>
    <col min="16133" max="16133" width="8.28515625" style="177" bestFit="1" customWidth="1"/>
    <col min="16134" max="16134" width="13.42578125" style="177" customWidth="1"/>
    <col min="16135" max="16135" width="14.28515625" style="177" customWidth="1"/>
    <col min="16136" max="16136" width="10" style="177" customWidth="1"/>
    <col min="16137" max="16137" width="8.42578125" style="177" customWidth="1"/>
    <col min="16138" max="16138" width="14.28515625" style="177" customWidth="1"/>
    <col min="16139" max="16139" width="9.85546875" style="177" customWidth="1"/>
    <col min="16140" max="16140" width="7.7109375" style="177" customWidth="1"/>
    <col min="16141" max="16141" width="13.140625" style="177" customWidth="1"/>
    <col min="16142" max="16142" width="12.85546875" style="177" bestFit="1" customWidth="1"/>
    <col min="16143" max="16143" width="9.42578125" style="177" customWidth="1"/>
    <col min="16144" max="16145" width="11.85546875" style="177" customWidth="1"/>
    <col min="16146" max="16146" width="3.5703125" style="177" customWidth="1"/>
    <col min="16147" max="16148" width="11.85546875" style="177" customWidth="1"/>
    <col min="16149" max="16149" width="3.5703125" style="177" customWidth="1"/>
    <col min="16150" max="16151" width="11.85546875" style="177" customWidth="1"/>
    <col min="16152" max="16152" width="3.5703125" style="177" customWidth="1"/>
    <col min="16153" max="16154" width="11.85546875" style="177" customWidth="1"/>
    <col min="16155" max="16155" width="3.5703125" style="177" customWidth="1"/>
    <col min="16156" max="16157" width="11.85546875" style="177" customWidth="1"/>
    <col min="16158" max="16158" width="3.5703125" style="177" customWidth="1"/>
    <col min="16159" max="16160" width="11.85546875" style="177" customWidth="1"/>
    <col min="16161" max="16161" width="3.5703125" style="177" customWidth="1"/>
    <col min="16162" max="16163" width="11.85546875" style="177" customWidth="1"/>
    <col min="16164" max="16164" width="3.5703125" style="177" customWidth="1"/>
    <col min="16165" max="16166" width="11.85546875" style="177" customWidth="1"/>
    <col min="16167" max="16167" width="3.5703125" style="177" customWidth="1"/>
    <col min="16168" max="16169" width="11.85546875" style="177" customWidth="1"/>
    <col min="16170" max="16170" width="3.5703125" style="177" customWidth="1"/>
    <col min="16171" max="16172" width="11.85546875" style="177" customWidth="1"/>
    <col min="16173" max="16173" width="3.5703125" style="177" customWidth="1"/>
    <col min="16174" max="16175" width="11.85546875" style="177" customWidth="1"/>
    <col min="16176" max="16176" width="3.5703125" style="177" customWidth="1"/>
    <col min="16177" max="16178" width="11.85546875" style="177" customWidth="1"/>
    <col min="16179" max="16179" width="3.5703125" style="177" customWidth="1"/>
    <col min="16180" max="16181" width="11.85546875" style="177" customWidth="1"/>
    <col min="16182" max="16182" width="3.5703125" style="177" customWidth="1"/>
    <col min="16183" max="16184" width="11.85546875" style="177" customWidth="1"/>
    <col min="16185" max="16185" width="3.5703125" style="177" customWidth="1"/>
    <col min="16186" max="16187" width="11.85546875" style="177" customWidth="1"/>
    <col min="16188" max="16188" width="3.5703125" style="177" customWidth="1"/>
    <col min="16189" max="16384" width="9.140625" style="177"/>
  </cols>
  <sheetData>
    <row r="1" spans="1:20">
      <c r="A1" s="399"/>
      <c r="B1" s="400"/>
      <c r="C1" s="400"/>
      <c r="D1" s="400"/>
      <c r="E1" s="401"/>
      <c r="F1" s="402"/>
      <c r="G1" s="402"/>
      <c r="H1" s="402"/>
      <c r="I1" s="403"/>
      <c r="J1" s="402"/>
      <c r="K1" s="402"/>
      <c r="L1" s="404"/>
      <c r="M1" s="405"/>
      <c r="N1" s="405"/>
      <c r="O1" s="406"/>
    </row>
    <row r="2" spans="1:20" ht="15.75">
      <c r="A2" s="407"/>
      <c r="B2" s="171"/>
      <c r="C2" s="171"/>
      <c r="D2" s="862" t="s">
        <v>1695</v>
      </c>
      <c r="E2" s="862"/>
      <c r="F2" s="862"/>
      <c r="G2" s="862"/>
      <c r="H2" s="862"/>
      <c r="I2" s="862"/>
      <c r="J2" s="862"/>
      <c r="K2" s="862"/>
      <c r="L2" s="862"/>
      <c r="M2" s="862"/>
      <c r="N2" s="862"/>
      <c r="O2" s="863"/>
    </row>
    <row r="3" spans="1:20" ht="5.25" customHeight="1">
      <c r="A3" s="407"/>
      <c r="B3" s="170"/>
      <c r="C3" s="170"/>
      <c r="D3" s="170"/>
      <c r="E3" s="185"/>
      <c r="F3" s="170"/>
      <c r="G3" s="170"/>
      <c r="H3" s="170"/>
      <c r="I3" s="175"/>
      <c r="J3" s="170"/>
      <c r="K3" s="170"/>
      <c r="L3" s="175"/>
      <c r="M3" s="170"/>
      <c r="N3" s="170"/>
      <c r="O3" s="408"/>
    </row>
    <row r="4" spans="1:20" ht="12" customHeight="1">
      <c r="A4" s="409" t="s">
        <v>102</v>
      </c>
      <c r="B4" s="187"/>
      <c r="C4" s="187"/>
      <c r="D4" s="187"/>
      <c r="E4" s="188"/>
      <c r="F4" s="189"/>
      <c r="G4" s="190" t="s">
        <v>23</v>
      </c>
      <c r="H4" s="191"/>
      <c r="I4" s="191"/>
      <c r="J4" s="191"/>
      <c r="K4" s="192"/>
      <c r="L4" s="193" t="s">
        <v>24</v>
      </c>
      <c r="M4" s="194"/>
      <c r="N4" s="195"/>
      <c r="O4" s="410"/>
    </row>
    <row r="5" spans="1:20" ht="12" customHeight="1">
      <c r="A5" s="871" t="str">
        <f>QCI!B12</f>
        <v>Município de Coremas- PB</v>
      </c>
      <c r="B5" s="872"/>
      <c r="C5" s="872"/>
      <c r="D5" s="872"/>
      <c r="E5" s="872"/>
      <c r="F5" s="873"/>
      <c r="G5" s="874" t="str">
        <f>'Plan.Orçam.'!G2</f>
        <v>Esporte, Cidadania e Desenvolvimento</v>
      </c>
      <c r="H5" s="872"/>
      <c r="I5" s="872"/>
      <c r="J5" s="872"/>
      <c r="K5" s="873"/>
      <c r="L5" s="875"/>
      <c r="M5" s="876"/>
      <c r="N5" s="876"/>
      <c r="O5" s="877"/>
    </row>
    <row r="6" spans="1:20" s="197" customFormat="1" ht="6.75">
      <c r="A6" s="411"/>
      <c r="B6" s="198"/>
      <c r="C6" s="198"/>
      <c r="D6" s="198"/>
      <c r="E6" s="199"/>
      <c r="F6" s="198"/>
      <c r="G6" s="198"/>
      <c r="H6" s="198"/>
      <c r="I6" s="200"/>
      <c r="J6" s="198"/>
      <c r="K6" s="198"/>
      <c r="L6" s="200"/>
      <c r="M6" s="198"/>
      <c r="N6" s="198"/>
      <c r="O6" s="412"/>
      <c r="P6" s="201"/>
    </row>
    <row r="7" spans="1:20" ht="12" customHeight="1">
      <c r="A7" s="409" t="s">
        <v>103</v>
      </c>
      <c r="B7" s="187"/>
      <c r="C7" s="187"/>
      <c r="D7" s="187"/>
      <c r="E7" s="188"/>
      <c r="F7" s="189"/>
      <c r="G7" s="186" t="s">
        <v>104</v>
      </c>
      <c r="H7" s="187"/>
      <c r="I7" s="202"/>
      <c r="J7" s="187"/>
      <c r="K7" s="189"/>
      <c r="L7" s="202" t="s">
        <v>105</v>
      </c>
      <c r="M7" s="187"/>
      <c r="N7" s="187"/>
      <c r="O7" s="413"/>
    </row>
    <row r="8" spans="1:20" ht="12" customHeight="1">
      <c r="A8" s="871" t="str">
        <f>BDI!C4</f>
        <v>Prefeitura Municipal de Coremas - PB</v>
      </c>
      <c r="B8" s="872"/>
      <c r="C8" s="872"/>
      <c r="D8" s="872"/>
      <c r="E8" s="872"/>
      <c r="F8" s="873"/>
      <c r="G8" s="874" t="str">
        <f>BDI!C7</f>
        <v>CONSTRUÇÃO DE QUADRA POLIESPORTIVA COM VESTIÁRIOS E BANHEIROS, NO MUNICÍPIO DE COREMAS/PB</v>
      </c>
      <c r="H8" s="872"/>
      <c r="I8" s="872"/>
      <c r="J8" s="872"/>
      <c r="K8" s="873"/>
      <c r="L8" s="878">
        <f>QCI!AD54</f>
        <v>845804.73</v>
      </c>
      <c r="M8" s="878"/>
      <c r="N8" s="878"/>
      <c r="O8" s="879"/>
    </row>
    <row r="9" spans="1:20" s="197" customFormat="1" ht="6.75">
      <c r="A9" s="411"/>
      <c r="B9" s="198"/>
      <c r="C9" s="198"/>
      <c r="D9" s="198"/>
      <c r="E9" s="199"/>
      <c r="F9" s="198"/>
      <c r="G9" s="198"/>
      <c r="H9" s="198"/>
      <c r="I9" s="200"/>
      <c r="J9" s="198"/>
      <c r="K9" s="198"/>
      <c r="L9" s="200"/>
      <c r="M9" s="198"/>
      <c r="N9" s="198"/>
      <c r="O9" s="412"/>
      <c r="P9" s="201"/>
    </row>
    <row r="10" spans="1:20" ht="12" customHeight="1">
      <c r="A10" s="409" t="s">
        <v>106</v>
      </c>
      <c r="B10" s="187"/>
      <c r="C10" s="187"/>
      <c r="D10" s="187"/>
      <c r="E10" s="204"/>
      <c r="F10" s="189"/>
      <c r="G10" s="186" t="s">
        <v>107</v>
      </c>
      <c r="H10" s="187"/>
      <c r="I10" s="202"/>
      <c r="J10" s="187"/>
      <c r="K10" s="189"/>
      <c r="L10" s="205"/>
      <c r="O10" s="414"/>
    </row>
    <row r="11" spans="1:20" ht="12" customHeight="1">
      <c r="A11" s="881"/>
      <c r="B11" s="872"/>
      <c r="C11" s="872"/>
      <c r="D11" s="872"/>
      <c r="E11" s="872"/>
      <c r="F11" s="873"/>
      <c r="G11" s="882" t="s">
        <v>4071</v>
      </c>
      <c r="H11" s="872"/>
      <c r="I11" s="872"/>
      <c r="J11" s="872"/>
      <c r="K11" s="873"/>
      <c r="L11" s="205"/>
      <c r="O11" s="414"/>
    </row>
    <row r="12" spans="1:20" s="197" customFormat="1" ht="6.75">
      <c r="A12" s="415"/>
      <c r="E12" s="207"/>
      <c r="F12" s="208"/>
      <c r="G12" s="208"/>
      <c r="H12" s="208"/>
      <c r="I12" s="209"/>
      <c r="J12" s="210"/>
      <c r="K12" s="208"/>
      <c r="L12" s="209"/>
      <c r="M12" s="208"/>
      <c r="N12" s="208"/>
      <c r="O12" s="416"/>
      <c r="P12" s="201"/>
    </row>
    <row r="13" spans="1:20" s="187" customFormat="1" ht="12" customHeight="1">
      <c r="A13" s="883" t="s">
        <v>25</v>
      </c>
      <c r="B13" s="884" t="s">
        <v>108</v>
      </c>
      <c r="C13" s="885"/>
      <c r="D13" s="885"/>
      <c r="E13" s="896" t="s">
        <v>109</v>
      </c>
      <c r="F13" s="897" t="s">
        <v>110</v>
      </c>
      <c r="G13" s="864" t="s">
        <v>111</v>
      </c>
      <c r="H13" s="865"/>
      <c r="I13" s="866"/>
      <c r="J13" s="864" t="s">
        <v>112</v>
      </c>
      <c r="K13" s="865"/>
      <c r="L13" s="866"/>
      <c r="M13" s="864" t="s">
        <v>113</v>
      </c>
      <c r="N13" s="865"/>
      <c r="O13" s="867"/>
      <c r="P13" s="895" t="s">
        <v>1703</v>
      </c>
    </row>
    <row r="14" spans="1:20" ht="12" customHeight="1" thickBot="1">
      <c r="A14" s="883"/>
      <c r="B14" s="886"/>
      <c r="C14" s="885"/>
      <c r="D14" s="885"/>
      <c r="E14" s="896"/>
      <c r="F14" s="897"/>
      <c r="G14" s="898" t="s">
        <v>114</v>
      </c>
      <c r="H14" s="898" t="s">
        <v>115</v>
      </c>
      <c r="I14" s="899" t="s">
        <v>50</v>
      </c>
      <c r="J14" s="898" t="s">
        <v>114</v>
      </c>
      <c r="K14" s="898" t="s">
        <v>115</v>
      </c>
      <c r="L14" s="899" t="s">
        <v>50</v>
      </c>
      <c r="M14" s="898" t="s">
        <v>114</v>
      </c>
      <c r="N14" s="898" t="s">
        <v>115</v>
      </c>
      <c r="O14" s="880" t="s">
        <v>50</v>
      </c>
      <c r="P14" s="895"/>
    </row>
    <row r="15" spans="1:20" ht="12" customHeight="1">
      <c r="A15" s="883"/>
      <c r="B15" s="886"/>
      <c r="C15" s="885"/>
      <c r="D15" s="885"/>
      <c r="E15" s="896"/>
      <c r="F15" s="897"/>
      <c r="G15" s="898"/>
      <c r="H15" s="898"/>
      <c r="I15" s="899"/>
      <c r="J15" s="898"/>
      <c r="K15" s="898"/>
      <c r="L15" s="899"/>
      <c r="M15" s="898"/>
      <c r="N15" s="898"/>
      <c r="O15" s="880"/>
      <c r="P15" s="895"/>
      <c r="Q15" s="900" t="s">
        <v>1702</v>
      </c>
      <c r="R15" s="901"/>
      <c r="S15" s="901"/>
      <c r="T15" s="902"/>
    </row>
    <row r="16" spans="1:20" s="197" customFormat="1" ht="6.75">
      <c r="A16" s="417"/>
      <c r="E16" s="212"/>
      <c r="G16" s="393"/>
      <c r="H16" s="394"/>
      <c r="I16" s="395"/>
      <c r="J16" s="394"/>
      <c r="K16" s="393"/>
      <c r="L16" s="396"/>
      <c r="M16" s="393"/>
      <c r="N16" s="394"/>
      <c r="O16" s="418"/>
      <c r="P16" s="201"/>
      <c r="Q16" s="903"/>
      <c r="R16" s="887"/>
      <c r="S16" s="887"/>
      <c r="T16" s="904"/>
    </row>
    <row r="17" spans="1:20" s="197" customFormat="1" ht="18" customHeight="1">
      <c r="A17" s="633" t="s">
        <v>12</v>
      </c>
      <c r="B17" s="931" t="s">
        <v>4594</v>
      </c>
      <c r="C17" s="932"/>
      <c r="D17" s="933"/>
      <c r="E17" s="634"/>
      <c r="F17" s="635"/>
      <c r="G17" s="636"/>
      <c r="H17" s="637"/>
      <c r="I17" s="638"/>
      <c r="J17" s="637"/>
      <c r="K17" s="636"/>
      <c r="L17" s="639"/>
      <c r="M17" s="636"/>
      <c r="N17" s="637"/>
      <c r="O17" s="640"/>
      <c r="P17" s="201"/>
      <c r="Q17" s="903"/>
      <c r="R17" s="887"/>
      <c r="S17" s="887"/>
      <c r="T17" s="904"/>
    </row>
    <row r="18" spans="1:20" ht="15" customHeight="1">
      <c r="A18" s="419" t="str">
        <f>QCI!B21</f>
        <v>1.1</v>
      </c>
      <c r="B18" s="868" t="str">
        <f>QCI!D21</f>
        <v>SERVIÇOS PRELIMINARES</v>
      </c>
      <c r="C18" s="869"/>
      <c r="D18" s="870"/>
      <c r="E18" s="216">
        <f t="shared" ref="E18:E36" si="0">IFERROR(IF(F18=0,"",F18/$F$52*100),"")</f>
        <v>1.49</v>
      </c>
      <c r="F18" s="215">
        <f>QCI!AD21</f>
        <v>12614.55</v>
      </c>
      <c r="G18" s="392">
        <f>IFERROR($F18*I18-H18,"")</f>
        <v>12614.55</v>
      </c>
      <c r="H18" s="392">
        <f>IFERROR($F18*QCI!$AL$14*I18,"")</f>
        <v>0</v>
      </c>
      <c r="I18" s="217">
        <v>1</v>
      </c>
      <c r="J18" s="392">
        <f>IFERROR($F18*L18-K18,"")</f>
        <v>0</v>
      </c>
      <c r="K18" s="392">
        <f>IFERROR($F18*QCI!$AL$14*L18,"")</f>
        <v>0</v>
      </c>
      <c r="L18" s="217"/>
      <c r="M18" s="392">
        <f>IFERROR($F18*O18-N18,"")</f>
        <v>0</v>
      </c>
      <c r="N18" s="392">
        <f>IFERROR($F18*QCI!$AL$14*O18,"")</f>
        <v>0</v>
      </c>
      <c r="O18" s="420"/>
      <c r="P18" s="218" t="str">
        <f>IF(O18+L18+I18&gt;1,"CORRIGIR",IF(O18+L18+I18=1,"OK!",""))</f>
        <v>OK!</v>
      </c>
      <c r="Q18" s="903"/>
      <c r="R18" s="887"/>
      <c r="S18" s="887"/>
      <c r="T18" s="904"/>
    </row>
    <row r="19" spans="1:20" ht="15" customHeight="1" thickBot="1">
      <c r="A19" s="419" t="str">
        <f>QCI!B22</f>
        <v>1.2</v>
      </c>
      <c r="B19" s="868" t="str">
        <f>QCI!D22</f>
        <v>MOVIMENTO DE TERRA</v>
      </c>
      <c r="C19" s="869"/>
      <c r="D19" s="870"/>
      <c r="E19" s="216">
        <f t="shared" si="0"/>
        <v>0.62</v>
      </c>
      <c r="F19" s="215">
        <f>QCI!AD22</f>
        <v>5269.52</v>
      </c>
      <c r="G19" s="216">
        <f t="shared" ref="G19:G22" si="1">IFERROR($F19*I19-H19,"")</f>
        <v>5269.52</v>
      </c>
      <c r="H19" s="216">
        <f>IFERROR($F19*QCI!$AL$14*I19,"")</f>
        <v>0</v>
      </c>
      <c r="I19" s="217">
        <v>1</v>
      </c>
      <c r="J19" s="216">
        <f t="shared" ref="J19:J21" si="2">IFERROR($F19*L19-K19,"")</f>
        <v>0</v>
      </c>
      <c r="K19" s="216">
        <f>IFERROR($F19*QCI!$AL$14*L19,"")</f>
        <v>0</v>
      </c>
      <c r="L19" s="217"/>
      <c r="M19" s="216">
        <f t="shared" ref="M19:M21" si="3">IFERROR($F19*O19-N19,"")</f>
        <v>0</v>
      </c>
      <c r="N19" s="216">
        <f>IFERROR($F19*QCI!$AL$14*O19,"")</f>
        <v>0</v>
      </c>
      <c r="O19" s="420"/>
      <c r="P19" s="218" t="str">
        <f t="shared" ref="P19:P36" si="4">IF(O19+L19+I19&gt;1,"CORRIGIR",IF(O19+L19+I19=1,"OK!",""))</f>
        <v>OK!</v>
      </c>
      <c r="Q19" s="905"/>
      <c r="R19" s="906"/>
      <c r="S19" s="906"/>
      <c r="T19" s="907"/>
    </row>
    <row r="20" spans="1:20" ht="15" customHeight="1">
      <c r="A20" s="419" t="str">
        <f>QCI!B23</f>
        <v>1.3</v>
      </c>
      <c r="B20" s="868" t="str">
        <f>QCI!D23</f>
        <v>INFRA-ESTRUTURA: FUNDAÇÕES (TODA A QUADRA)</v>
      </c>
      <c r="C20" s="869"/>
      <c r="D20" s="870"/>
      <c r="E20" s="216">
        <f t="shared" si="0"/>
        <v>8.36</v>
      </c>
      <c r="F20" s="215">
        <f>QCI!AD23</f>
        <v>70701.3</v>
      </c>
      <c r="G20" s="216">
        <f t="shared" si="1"/>
        <v>49490.91</v>
      </c>
      <c r="H20" s="216">
        <f>IFERROR($F20*QCI!$AL$14*I20,"")</f>
        <v>0</v>
      </c>
      <c r="I20" s="217">
        <v>0.7</v>
      </c>
      <c r="J20" s="216">
        <f t="shared" si="2"/>
        <v>21210.39</v>
      </c>
      <c r="K20" s="216">
        <f>IFERROR($F20*QCI!$AL$14*L20,"")</f>
        <v>0</v>
      </c>
      <c r="L20" s="217">
        <v>0.3</v>
      </c>
      <c r="M20" s="216">
        <f t="shared" si="3"/>
        <v>0</v>
      </c>
      <c r="N20" s="216">
        <f>IFERROR($F20*QCI!$AL$14*O20,"")</f>
        <v>0</v>
      </c>
      <c r="O20" s="420"/>
      <c r="P20" s="218" t="str">
        <f t="shared" si="4"/>
        <v>OK!</v>
      </c>
      <c r="S20" s="219"/>
    </row>
    <row r="21" spans="1:20" ht="15" customHeight="1">
      <c r="A21" s="419" t="str">
        <f>QCI!B24</f>
        <v>1.4</v>
      </c>
      <c r="B21" s="868" t="str">
        <f>QCI!D24</f>
        <v>SUPERESTRUTURA (PILARES, VIGAS E LAJES) - TODA A QUADRA</v>
      </c>
      <c r="C21" s="869"/>
      <c r="D21" s="870"/>
      <c r="E21" s="216">
        <f t="shared" si="0"/>
        <v>6.54</v>
      </c>
      <c r="F21" s="215">
        <f>QCI!AD24</f>
        <v>55355.09</v>
      </c>
      <c r="G21" s="216">
        <f t="shared" si="1"/>
        <v>0</v>
      </c>
      <c r="H21" s="216">
        <f>IFERROR($F21*QCI!$AL$14*I21,"")</f>
        <v>0</v>
      </c>
      <c r="I21" s="217"/>
      <c r="J21" s="216">
        <f t="shared" si="2"/>
        <v>33213.050000000003</v>
      </c>
      <c r="K21" s="216">
        <f>IFERROR($F21*QCI!$AL$14*L21,"")</f>
        <v>0</v>
      </c>
      <c r="L21" s="217">
        <v>0.6</v>
      </c>
      <c r="M21" s="216">
        <f t="shared" si="3"/>
        <v>22142.04</v>
      </c>
      <c r="N21" s="216">
        <f>IFERROR($F21*QCI!$AL$14*O21,"")</f>
        <v>0</v>
      </c>
      <c r="O21" s="420">
        <v>0.4</v>
      </c>
      <c r="P21" s="218" t="str">
        <f t="shared" si="4"/>
        <v>OK!</v>
      </c>
      <c r="S21" s="220"/>
    </row>
    <row r="22" spans="1:20" ht="15" customHeight="1">
      <c r="A22" s="419" t="str">
        <f>QCI!B25</f>
        <v>1.5</v>
      </c>
      <c r="B22" s="868" t="str">
        <f>QCI!D25</f>
        <v>ELEVAÇÃO (murada)</v>
      </c>
      <c r="C22" s="869"/>
      <c r="D22" s="870"/>
      <c r="E22" s="216">
        <f t="shared" si="0"/>
        <v>6.35</v>
      </c>
      <c r="F22" s="215">
        <f>QCI!AD25</f>
        <v>53748.44</v>
      </c>
      <c r="G22" s="216">
        <f t="shared" si="1"/>
        <v>0</v>
      </c>
      <c r="H22" s="216">
        <f>IFERROR($F22*QCI!$AL$14*I22,"")</f>
        <v>0</v>
      </c>
      <c r="I22" s="217"/>
      <c r="J22" s="216">
        <f>IFERROR($F22*L22-K22,"")</f>
        <v>26874.22</v>
      </c>
      <c r="K22" s="216">
        <f>IFERROR($F22*QCI!$AL$14*L22,"")</f>
        <v>0</v>
      </c>
      <c r="L22" s="217">
        <v>0.5</v>
      </c>
      <c r="M22" s="216">
        <f>IFERROR($F22*O22-N22,"")</f>
        <v>26874.22</v>
      </c>
      <c r="N22" s="216">
        <f>IFERROR($F22*QCI!$AL$14*O22,"")</f>
        <v>0</v>
      </c>
      <c r="O22" s="420">
        <v>0.5</v>
      </c>
      <c r="P22" s="218" t="str">
        <f t="shared" si="4"/>
        <v>OK!</v>
      </c>
    </row>
    <row r="23" spans="1:20" ht="15" customHeight="1">
      <c r="A23" s="419" t="str">
        <f>QCI!B26</f>
        <v>1.6</v>
      </c>
      <c r="B23" s="868" t="str">
        <f>QCI!D26</f>
        <v>ESQUADRIAS</v>
      </c>
      <c r="C23" s="869"/>
      <c r="D23" s="870"/>
      <c r="E23" s="216">
        <f t="shared" si="0"/>
        <v>1.1299999999999999</v>
      </c>
      <c r="F23" s="215">
        <f>QCI!AD26</f>
        <v>9576.15</v>
      </c>
      <c r="G23" s="216">
        <f t="shared" ref="G23:G36" si="5">IFERROR($F23*I23-H23,"")</f>
        <v>0</v>
      </c>
      <c r="H23" s="216">
        <f>IFERROR($F23*QCI!$AL$14*I23,"")</f>
        <v>0</v>
      </c>
      <c r="I23" s="217"/>
      <c r="J23" s="216">
        <f t="shared" ref="J23:J36" si="6">IFERROR($F23*L23-K23,"")</f>
        <v>0</v>
      </c>
      <c r="K23" s="216">
        <f>IFERROR($F23*QCI!$AL$14*L23,"")</f>
        <v>0</v>
      </c>
      <c r="L23" s="217"/>
      <c r="M23" s="216">
        <f t="shared" ref="M23:M36" si="7">IFERROR($F23*O23-N23,"")</f>
        <v>0</v>
      </c>
      <c r="N23" s="216">
        <f>IFERROR($F23*QCI!$AL$14*O23,"")</f>
        <v>0</v>
      </c>
      <c r="O23" s="420"/>
      <c r="P23" s="218" t="str">
        <f t="shared" si="4"/>
        <v/>
      </c>
    </row>
    <row r="24" spans="1:20" ht="15" customHeight="1">
      <c r="A24" s="419" t="str">
        <f>QCI!B27</f>
        <v>1.7</v>
      </c>
      <c r="B24" s="868" t="str">
        <f>QCI!D27</f>
        <v>COBERTURA</v>
      </c>
      <c r="C24" s="869"/>
      <c r="D24" s="870"/>
      <c r="E24" s="216">
        <f t="shared" si="0"/>
        <v>22.01</v>
      </c>
      <c r="F24" s="215">
        <f>QCI!AD27</f>
        <v>186119.62</v>
      </c>
      <c r="G24" s="216">
        <f t="shared" si="5"/>
        <v>0</v>
      </c>
      <c r="H24" s="216">
        <f>IFERROR($F24*QCI!$AL$14*I24,"")</f>
        <v>0</v>
      </c>
      <c r="I24" s="217"/>
      <c r="J24" s="216">
        <f t="shared" si="6"/>
        <v>0</v>
      </c>
      <c r="K24" s="216">
        <f>IFERROR($F24*QCI!$AL$14*L24,"")</f>
        <v>0</v>
      </c>
      <c r="L24" s="217"/>
      <c r="M24" s="216">
        <f t="shared" si="7"/>
        <v>65141.87</v>
      </c>
      <c r="N24" s="216">
        <f>IFERROR($F24*QCI!$AL$14*O24,"")</f>
        <v>0</v>
      </c>
      <c r="O24" s="420">
        <v>0.35</v>
      </c>
      <c r="P24" s="218" t="str">
        <f t="shared" si="4"/>
        <v/>
      </c>
    </row>
    <row r="25" spans="1:20" ht="15" customHeight="1">
      <c r="A25" s="419" t="str">
        <f>QCI!B28</f>
        <v>1.8</v>
      </c>
      <c r="B25" s="868" t="str">
        <f>QCI!D28</f>
        <v>REVESTIMENTO DE PAREDES</v>
      </c>
      <c r="C25" s="869"/>
      <c r="D25" s="870"/>
      <c r="E25" s="216">
        <f t="shared" si="0"/>
        <v>2.4900000000000002</v>
      </c>
      <c r="F25" s="215">
        <f>QCI!AD28</f>
        <v>21057.62</v>
      </c>
      <c r="G25" s="216">
        <f t="shared" si="5"/>
        <v>0</v>
      </c>
      <c r="H25" s="216">
        <f>IFERROR($F25*QCI!$AL$14*I25,"")</f>
        <v>0</v>
      </c>
      <c r="I25" s="217"/>
      <c r="J25" s="216">
        <f t="shared" si="6"/>
        <v>0</v>
      </c>
      <c r="K25" s="216">
        <f>IFERROR($F25*QCI!$AL$14*L25,"")</f>
        <v>0</v>
      </c>
      <c r="L25" s="217"/>
      <c r="M25" s="216">
        <f t="shared" si="7"/>
        <v>0</v>
      </c>
      <c r="N25" s="216">
        <f>IFERROR($F25*QCI!$AL$14*O25,"")</f>
        <v>0</v>
      </c>
      <c r="O25" s="420"/>
      <c r="P25" s="218" t="str">
        <f t="shared" si="4"/>
        <v/>
      </c>
    </row>
    <row r="26" spans="1:20" ht="15" customHeight="1">
      <c r="A26" s="419" t="str">
        <f>QCI!B29</f>
        <v>1.9</v>
      </c>
      <c r="B26" s="868" t="str">
        <f>QCI!D29</f>
        <v>PAVIMENTAÇÃO</v>
      </c>
      <c r="C26" s="869"/>
      <c r="D26" s="870"/>
      <c r="E26" s="216">
        <f t="shared" si="0"/>
        <v>19.47</v>
      </c>
      <c r="F26" s="215">
        <f>QCI!AD29</f>
        <v>164641.62</v>
      </c>
      <c r="G26" s="216">
        <f t="shared" si="5"/>
        <v>0</v>
      </c>
      <c r="H26" s="216">
        <f>IFERROR($F26*QCI!$AL$14*I26,"")</f>
        <v>0</v>
      </c>
      <c r="I26" s="217"/>
      <c r="J26" s="216">
        <f t="shared" si="6"/>
        <v>0</v>
      </c>
      <c r="K26" s="216">
        <f>IFERROR($F26*QCI!$AL$14*L26,"")</f>
        <v>0</v>
      </c>
      <c r="L26" s="217"/>
      <c r="M26" s="216">
        <f t="shared" si="7"/>
        <v>0</v>
      </c>
      <c r="N26" s="216">
        <f>IFERROR($F26*QCI!$AL$14*O26,"")</f>
        <v>0</v>
      </c>
      <c r="O26" s="420"/>
      <c r="P26" s="218" t="str">
        <f t="shared" si="4"/>
        <v/>
      </c>
    </row>
    <row r="27" spans="1:20" ht="15" customHeight="1">
      <c r="A27" s="419" t="str">
        <f>QCI!B30</f>
        <v>1.10</v>
      </c>
      <c r="B27" s="868" t="str">
        <f>QCI!D30</f>
        <v>PINTURA</v>
      </c>
      <c r="C27" s="869"/>
      <c r="D27" s="870"/>
      <c r="E27" s="216">
        <f t="shared" si="0"/>
        <v>6.53</v>
      </c>
      <c r="F27" s="215">
        <f>QCI!AD30</f>
        <v>55238.83</v>
      </c>
      <c r="G27" s="216">
        <f t="shared" si="5"/>
        <v>0</v>
      </c>
      <c r="H27" s="216">
        <f>IFERROR($F27*QCI!$AL$14*I27,"")</f>
        <v>0</v>
      </c>
      <c r="I27" s="217"/>
      <c r="J27" s="216">
        <f t="shared" si="6"/>
        <v>0</v>
      </c>
      <c r="K27" s="216">
        <f>IFERROR($F27*QCI!$AL$14*L27,"")</f>
        <v>0</v>
      </c>
      <c r="L27" s="217"/>
      <c r="M27" s="216">
        <f t="shared" si="7"/>
        <v>0</v>
      </c>
      <c r="N27" s="216">
        <f>IFERROR($F27*QCI!$AL$14*O27,"")</f>
        <v>0</v>
      </c>
      <c r="O27" s="420"/>
      <c r="P27" s="218" t="str">
        <f t="shared" si="4"/>
        <v/>
      </c>
    </row>
    <row r="28" spans="1:20" ht="15" customHeight="1">
      <c r="A28" s="419" t="str">
        <f>QCI!B31</f>
        <v>1.11</v>
      </c>
      <c r="B28" s="868" t="str">
        <f>QCI!D31</f>
        <v>INSTALAÇÃO ELÉTRICA (REFERENTE À TODA QUADRA)</v>
      </c>
      <c r="C28" s="869"/>
      <c r="D28" s="870"/>
      <c r="E28" s="216">
        <f t="shared" si="0"/>
        <v>7.0000000000000007E-2</v>
      </c>
      <c r="F28" s="215">
        <f>QCI!AD31</f>
        <v>616.71</v>
      </c>
      <c r="G28" s="216">
        <f t="shared" si="5"/>
        <v>0</v>
      </c>
      <c r="H28" s="216">
        <f>IFERROR($F28*QCI!$AL$14*I28,"")</f>
        <v>0</v>
      </c>
      <c r="I28" s="217"/>
      <c r="J28" s="216">
        <f t="shared" si="6"/>
        <v>0</v>
      </c>
      <c r="K28" s="216">
        <f>IFERROR($F28*QCI!$AL$14*L28,"")</f>
        <v>0</v>
      </c>
      <c r="L28" s="217"/>
      <c r="M28" s="216">
        <f t="shared" si="7"/>
        <v>0</v>
      </c>
      <c r="N28" s="216">
        <f>IFERROR($F28*QCI!$AL$14*O28,"")</f>
        <v>0</v>
      </c>
      <c r="O28" s="420"/>
      <c r="P28" s="218" t="str">
        <f t="shared" si="4"/>
        <v/>
      </c>
    </row>
    <row r="29" spans="1:20" ht="15" customHeight="1">
      <c r="A29" s="419" t="str">
        <f>QCI!B32</f>
        <v>1.12</v>
      </c>
      <c r="B29" s="868" t="str">
        <f>QCI!D32</f>
        <v>ELETRODUTOS E ACESSORIOS</v>
      </c>
      <c r="C29" s="869"/>
      <c r="D29" s="870"/>
      <c r="E29" s="216">
        <f t="shared" si="0"/>
        <v>0.47</v>
      </c>
      <c r="F29" s="215">
        <f>QCI!AD32</f>
        <v>3997.45</v>
      </c>
      <c r="G29" s="216">
        <f t="shared" si="5"/>
        <v>0</v>
      </c>
      <c r="H29" s="216">
        <f>IFERROR($F29*QCI!$AL$14*I29,"")</f>
        <v>0</v>
      </c>
      <c r="I29" s="217"/>
      <c r="J29" s="216">
        <f t="shared" si="6"/>
        <v>0</v>
      </c>
      <c r="K29" s="216">
        <f>IFERROR($F29*QCI!$AL$14*L29,"")</f>
        <v>0</v>
      </c>
      <c r="L29" s="217"/>
      <c r="M29" s="216">
        <f t="shared" si="7"/>
        <v>0</v>
      </c>
      <c r="N29" s="216">
        <f>IFERROR($F29*QCI!$AL$14*O29,"")</f>
        <v>0</v>
      </c>
      <c r="O29" s="420"/>
      <c r="P29" s="218" t="str">
        <f t="shared" si="4"/>
        <v/>
      </c>
    </row>
    <row r="30" spans="1:20" ht="15" customHeight="1">
      <c r="A30" s="419" t="str">
        <f>QCI!B33</f>
        <v>1.13</v>
      </c>
      <c r="B30" s="868" t="str">
        <f>QCI!D33</f>
        <v xml:space="preserve">CABOS E FIOS </v>
      </c>
      <c r="C30" s="869"/>
      <c r="D30" s="870"/>
      <c r="E30" s="216">
        <f t="shared" si="0"/>
        <v>0.47</v>
      </c>
      <c r="F30" s="215">
        <f>QCI!AD33</f>
        <v>3965.54</v>
      </c>
      <c r="G30" s="216">
        <f t="shared" si="5"/>
        <v>0</v>
      </c>
      <c r="H30" s="216">
        <f>IFERROR($F30*QCI!$AL$14*I30,"")</f>
        <v>0</v>
      </c>
      <c r="I30" s="217"/>
      <c r="J30" s="216">
        <f t="shared" si="6"/>
        <v>0</v>
      </c>
      <c r="K30" s="216">
        <f>IFERROR($F30*QCI!$AL$14*L30,"")</f>
        <v>0</v>
      </c>
      <c r="L30" s="217"/>
      <c r="M30" s="216">
        <f t="shared" si="7"/>
        <v>0</v>
      </c>
      <c r="N30" s="216">
        <f>IFERROR($F30*QCI!$AL$14*O30,"")</f>
        <v>0</v>
      </c>
      <c r="O30" s="420"/>
      <c r="P30" s="218" t="str">
        <f t="shared" si="4"/>
        <v/>
      </c>
    </row>
    <row r="31" spans="1:20" ht="15" customHeight="1">
      <c r="A31" s="419" t="str">
        <f>QCI!B34</f>
        <v>1.14</v>
      </c>
      <c r="B31" s="868" t="str">
        <f>QCI!D34</f>
        <v>ILUMINAÇÃO E TOMADAS</v>
      </c>
      <c r="C31" s="869"/>
      <c r="D31" s="870"/>
      <c r="E31" s="216">
        <f t="shared" si="0"/>
        <v>0.1</v>
      </c>
      <c r="F31" s="215">
        <f>QCI!AD34</f>
        <v>874.81</v>
      </c>
      <c r="G31" s="216">
        <f t="shared" si="5"/>
        <v>0</v>
      </c>
      <c r="H31" s="216">
        <f>IFERROR($F31*QCI!$AL$14*I31,"")</f>
        <v>0</v>
      </c>
      <c r="I31" s="217"/>
      <c r="J31" s="216">
        <f t="shared" si="6"/>
        <v>0</v>
      </c>
      <c r="K31" s="216">
        <f>IFERROR($F31*QCI!$AL$14*L31,"")</f>
        <v>0</v>
      </c>
      <c r="L31" s="217"/>
      <c r="M31" s="216">
        <f t="shared" si="7"/>
        <v>0</v>
      </c>
      <c r="N31" s="216">
        <f>IFERROR($F31*QCI!$AL$14*O31,"")</f>
        <v>0</v>
      </c>
      <c r="O31" s="420"/>
      <c r="P31" s="218" t="str">
        <f t="shared" si="4"/>
        <v/>
      </c>
    </row>
    <row r="32" spans="1:20" ht="15" customHeight="1">
      <c r="A32" s="419" t="str">
        <f>QCI!B35</f>
        <v>1.15</v>
      </c>
      <c r="B32" s="868" t="str">
        <f>QCI!D35</f>
        <v>EQUIPAMENTOS</v>
      </c>
      <c r="C32" s="869"/>
      <c r="D32" s="870"/>
      <c r="E32" s="216">
        <f t="shared" si="0"/>
        <v>1.82</v>
      </c>
      <c r="F32" s="215">
        <f>QCI!AD35</f>
        <v>15385.02</v>
      </c>
      <c r="G32" s="216">
        <f t="shared" si="5"/>
        <v>0</v>
      </c>
      <c r="H32" s="216">
        <f>IFERROR($F32*QCI!$AL$14*I32,"")</f>
        <v>0</v>
      </c>
      <c r="I32" s="217"/>
      <c r="J32" s="216">
        <f t="shared" si="6"/>
        <v>0</v>
      </c>
      <c r="K32" s="216">
        <f>IFERROR($F32*QCI!$AL$14*L32,"")</f>
        <v>0</v>
      </c>
      <c r="L32" s="217"/>
      <c r="M32" s="216">
        <f t="shared" si="7"/>
        <v>0</v>
      </c>
      <c r="N32" s="216">
        <f>IFERROR($F32*QCI!$AL$14*O32,"")</f>
        <v>0</v>
      </c>
      <c r="O32" s="420"/>
      <c r="P32" s="218" t="str">
        <f t="shared" si="4"/>
        <v/>
      </c>
    </row>
    <row r="33" spans="1:16" ht="15" customHeight="1">
      <c r="A33" s="419" t="str">
        <f>QCI!B36</f>
        <v>1.16</v>
      </c>
      <c r="B33" s="868" t="str">
        <f>QCI!D36</f>
        <v>DRENAGEM PLUVIAL</v>
      </c>
      <c r="C33" s="869"/>
      <c r="D33" s="870"/>
      <c r="E33" s="216">
        <f t="shared" si="0"/>
        <v>0.27</v>
      </c>
      <c r="F33" s="215">
        <f>QCI!AD36</f>
        <v>2249.3200000000002</v>
      </c>
      <c r="G33" s="216">
        <f t="shared" si="5"/>
        <v>0</v>
      </c>
      <c r="H33" s="216">
        <f>IFERROR($F33*QCI!$AL$14*I33,"")</f>
        <v>0</v>
      </c>
      <c r="I33" s="217"/>
      <c r="J33" s="216">
        <f t="shared" si="6"/>
        <v>0</v>
      </c>
      <c r="K33" s="216">
        <f>IFERROR($F33*QCI!$AL$14*L33,"")</f>
        <v>0</v>
      </c>
      <c r="L33" s="217"/>
      <c r="M33" s="216">
        <f t="shared" si="7"/>
        <v>0</v>
      </c>
      <c r="N33" s="216">
        <f>IFERROR($F33*QCI!$AL$14*O33,"")</f>
        <v>0</v>
      </c>
      <c r="O33" s="420"/>
      <c r="P33" s="218" t="str">
        <f t="shared" si="4"/>
        <v/>
      </c>
    </row>
    <row r="34" spans="1:16" ht="15" customHeight="1">
      <c r="A34" s="419" t="str">
        <f>QCI!B37</f>
        <v>1.17</v>
      </c>
      <c r="B34" s="868" t="str">
        <f>QCI!D37</f>
        <v xml:space="preserve">PREVENÇÃO E COMBATE A INCÊNDIO </v>
      </c>
      <c r="C34" s="869"/>
      <c r="D34" s="870"/>
      <c r="E34" s="216">
        <f t="shared" si="0"/>
        <v>0.23</v>
      </c>
      <c r="F34" s="215">
        <f>QCI!AD37</f>
        <v>1919.78</v>
      </c>
      <c r="G34" s="216">
        <f t="shared" si="5"/>
        <v>0</v>
      </c>
      <c r="H34" s="216">
        <f>IFERROR($F34*QCI!$AL$14*I34,"")</f>
        <v>0</v>
      </c>
      <c r="I34" s="217"/>
      <c r="J34" s="216">
        <f t="shared" si="6"/>
        <v>0</v>
      </c>
      <c r="K34" s="216">
        <f>IFERROR($F34*QCI!$AL$14*L34,"")</f>
        <v>0</v>
      </c>
      <c r="L34" s="217"/>
      <c r="M34" s="216">
        <f t="shared" si="7"/>
        <v>0</v>
      </c>
      <c r="N34" s="216">
        <f>IFERROR($F34*QCI!$AL$14*O34,"")</f>
        <v>0</v>
      </c>
      <c r="O34" s="420"/>
      <c r="P34" s="218" t="str">
        <f t="shared" si="4"/>
        <v/>
      </c>
    </row>
    <row r="35" spans="1:16" ht="15" customHeight="1">
      <c r="A35" s="419" t="str">
        <f>QCI!B38</f>
        <v>1.18</v>
      </c>
      <c r="B35" s="868" t="str">
        <f>QCI!D38</f>
        <v>ARQUIBANCADA</v>
      </c>
      <c r="C35" s="869"/>
      <c r="D35" s="870"/>
      <c r="E35" s="216">
        <f t="shared" si="0"/>
        <v>2.12</v>
      </c>
      <c r="F35" s="215">
        <f>QCI!AD38</f>
        <v>17917.02</v>
      </c>
      <c r="G35" s="216">
        <f t="shared" si="5"/>
        <v>0</v>
      </c>
      <c r="H35" s="216">
        <f>IFERROR($F35*QCI!$AL$14*I35,"")</f>
        <v>0</v>
      </c>
      <c r="I35" s="217"/>
      <c r="J35" s="216">
        <f t="shared" si="6"/>
        <v>0</v>
      </c>
      <c r="K35" s="216">
        <f>IFERROR($F35*QCI!$AL$14*L35,"")</f>
        <v>0</v>
      </c>
      <c r="L35" s="217"/>
      <c r="M35" s="216">
        <f t="shared" si="7"/>
        <v>0</v>
      </c>
      <c r="N35" s="216">
        <f>IFERROR($F35*QCI!$AL$14*O35,"")</f>
        <v>0</v>
      </c>
      <c r="O35" s="420"/>
      <c r="P35" s="218" t="str">
        <f t="shared" si="4"/>
        <v/>
      </c>
    </row>
    <row r="36" spans="1:16" ht="15" customHeight="1">
      <c r="A36" s="419" t="str">
        <f>QCI!B39</f>
        <v>1.19</v>
      </c>
      <c r="B36" s="868" t="str">
        <f>QCI!D39</f>
        <v>SERVIÇOS FINAIS</v>
      </c>
      <c r="C36" s="869"/>
      <c r="D36" s="870"/>
      <c r="E36" s="216">
        <f t="shared" si="0"/>
        <v>4.22</v>
      </c>
      <c r="F36" s="215">
        <f>QCI!AD39</f>
        <v>35664.47</v>
      </c>
      <c r="G36" s="216">
        <f t="shared" si="5"/>
        <v>0</v>
      </c>
      <c r="H36" s="216">
        <f>IFERROR($F36*QCI!$AL$14*I36,"")</f>
        <v>0</v>
      </c>
      <c r="I36" s="217"/>
      <c r="J36" s="216">
        <f t="shared" si="6"/>
        <v>0</v>
      </c>
      <c r="K36" s="216">
        <f>IFERROR($F36*QCI!$AL$14*L36,"")</f>
        <v>0</v>
      </c>
      <c r="L36" s="217"/>
      <c r="M36" s="216">
        <f t="shared" si="7"/>
        <v>0</v>
      </c>
      <c r="N36" s="216">
        <f>IFERROR($F36*QCI!$AL$14*O36,"")</f>
        <v>0</v>
      </c>
      <c r="O36" s="420"/>
      <c r="P36" s="218" t="str">
        <f t="shared" si="4"/>
        <v/>
      </c>
    </row>
    <row r="37" spans="1:16" ht="15" customHeight="1">
      <c r="A37" s="419"/>
      <c r="B37" s="589"/>
      <c r="C37" s="590"/>
      <c r="D37" s="591"/>
      <c r="E37" s="216"/>
      <c r="F37" s="215"/>
      <c r="G37" s="216"/>
      <c r="H37" s="216"/>
      <c r="I37" s="217"/>
      <c r="J37" s="216"/>
      <c r="K37" s="216"/>
      <c r="L37" s="217"/>
      <c r="M37" s="216"/>
      <c r="N37" s="216"/>
      <c r="O37" s="420"/>
      <c r="P37" s="218"/>
    </row>
    <row r="38" spans="1:16" ht="15" customHeight="1">
      <c r="A38" s="633" t="s">
        <v>7039</v>
      </c>
      <c r="B38" s="931" t="str">
        <f>QCI!D40</f>
        <v>BANHEIROS E VESTIÁRIOS</v>
      </c>
      <c r="C38" s="932"/>
      <c r="D38" s="933"/>
      <c r="E38" s="634"/>
      <c r="F38" s="635"/>
      <c r="G38" s="636"/>
      <c r="H38" s="637"/>
      <c r="I38" s="638"/>
      <c r="J38" s="637"/>
      <c r="K38" s="636"/>
      <c r="L38" s="639"/>
      <c r="M38" s="636"/>
      <c r="N38" s="637"/>
      <c r="O38" s="640"/>
      <c r="P38" s="218"/>
    </row>
    <row r="39" spans="1:16" ht="15" customHeight="1">
      <c r="A39" s="419" t="str">
        <f>QCI!B41</f>
        <v>2.1</v>
      </c>
      <c r="B39" s="868" t="str">
        <f>QCI!D41</f>
        <v>MOVIMENTO DE TERRA</v>
      </c>
      <c r="C39" s="869"/>
      <c r="D39" s="870"/>
      <c r="E39" s="216">
        <f t="shared" ref="E39:E50" si="8">IFERROR(IF(F39=0,"",F39/$F$52*100),"")</f>
        <v>0.24</v>
      </c>
      <c r="F39" s="215">
        <f>QCI!AD41</f>
        <v>2063.85</v>
      </c>
      <c r="G39" s="392">
        <f>IFERROR($F39*I39-H39,"")</f>
        <v>2063.85</v>
      </c>
      <c r="H39" s="392">
        <f>IFERROR($F39*QCI!$AL$14*I39,"")</f>
        <v>0</v>
      </c>
      <c r="I39" s="217">
        <v>1</v>
      </c>
      <c r="J39" s="394"/>
      <c r="K39" s="393"/>
      <c r="L39" s="396"/>
      <c r="M39" s="393"/>
      <c r="N39" s="394"/>
      <c r="O39" s="418"/>
      <c r="P39" s="218"/>
    </row>
    <row r="40" spans="1:16" ht="15" customHeight="1">
      <c r="A40" s="419" t="str">
        <f>QCI!B42</f>
        <v>2.2</v>
      </c>
      <c r="B40" s="868" t="str">
        <f>QCI!D42</f>
        <v>INFRA-ESTRUTURA: FUNDAÇÕES</v>
      </c>
      <c r="C40" s="869"/>
      <c r="D40" s="870"/>
      <c r="E40" s="216">
        <f t="shared" si="8"/>
        <v>1.74</v>
      </c>
      <c r="F40" s="215">
        <f>QCI!AD42</f>
        <v>14715.68</v>
      </c>
      <c r="G40" s="392">
        <f>IFERROR($F40*I40-H40,"")</f>
        <v>14715.68</v>
      </c>
      <c r="H40" s="392">
        <f>IFERROR($F40*QCI!$AL$14*I40,"")</f>
        <v>0</v>
      </c>
      <c r="I40" s="217">
        <v>1</v>
      </c>
      <c r="J40" s="392">
        <f>IFERROR($F40*L40-K40,"")</f>
        <v>0</v>
      </c>
      <c r="K40" s="392">
        <f>IFERROR($F40*QCI!$AL$14*L40,"")</f>
        <v>0</v>
      </c>
      <c r="L40" s="217"/>
      <c r="M40" s="392">
        <f>IFERROR($F40*O40-N40,"")</f>
        <v>0</v>
      </c>
      <c r="N40" s="392">
        <f>IFERROR($F40*QCI!$AL$14*O40,"")</f>
        <v>0</v>
      </c>
      <c r="O40" s="420"/>
      <c r="P40" s="218"/>
    </row>
    <row r="41" spans="1:16" ht="15" customHeight="1">
      <c r="A41" s="419" t="str">
        <f>QCI!B43</f>
        <v>2.3</v>
      </c>
      <c r="B41" s="868" t="str">
        <f>QCI!D43</f>
        <v>ESTRUTURA</v>
      </c>
      <c r="C41" s="869"/>
      <c r="D41" s="870"/>
      <c r="E41" s="216">
        <f t="shared" si="8"/>
        <v>2.91</v>
      </c>
      <c r="F41" s="215">
        <f>QCI!AD43</f>
        <v>24642.66</v>
      </c>
      <c r="G41" s="216">
        <f t="shared" ref="G41:G50" si="9">IFERROR($F41*I41-H41,"")</f>
        <v>17249.86</v>
      </c>
      <c r="H41" s="216">
        <f>IFERROR($F41*QCI!$AL$14*I41,"")</f>
        <v>0</v>
      </c>
      <c r="I41" s="217">
        <v>0.7</v>
      </c>
      <c r="J41" s="216">
        <f t="shared" ref="J41:J43" si="10">IFERROR($F41*L41-K41,"")</f>
        <v>7392.8</v>
      </c>
      <c r="K41" s="216">
        <f>IFERROR($F41*QCI!$AL$14*L41,"")</f>
        <v>0</v>
      </c>
      <c r="L41" s="217">
        <v>0.3</v>
      </c>
      <c r="M41" s="216">
        <f t="shared" ref="M41:M43" si="11">IFERROR($F41*O41-N41,"")</f>
        <v>0</v>
      </c>
      <c r="N41" s="216">
        <f>IFERROR($F41*QCI!$AL$14*O41,"")</f>
        <v>0</v>
      </c>
      <c r="O41" s="420"/>
      <c r="P41" s="218"/>
    </row>
    <row r="42" spans="1:16" ht="15" customHeight="1">
      <c r="A42" s="419" t="str">
        <f>QCI!B44</f>
        <v>2.4</v>
      </c>
      <c r="B42" s="868" t="str">
        <f>QCI!D44</f>
        <v>PAREDES E PAINÉIS</v>
      </c>
      <c r="C42" s="869"/>
      <c r="D42" s="870"/>
      <c r="E42" s="216">
        <f t="shared" si="8"/>
        <v>1.26</v>
      </c>
      <c r="F42" s="215">
        <f>QCI!AD44</f>
        <v>10667.14</v>
      </c>
      <c r="G42" s="216">
        <f t="shared" si="9"/>
        <v>5333.57</v>
      </c>
      <c r="H42" s="216">
        <f>IFERROR($F42*QCI!$AL$14*I42,"")</f>
        <v>0</v>
      </c>
      <c r="I42" s="217">
        <v>0.5</v>
      </c>
      <c r="J42" s="216">
        <f t="shared" si="10"/>
        <v>5333.57</v>
      </c>
      <c r="K42" s="216">
        <f>IFERROR($F42*QCI!$AL$14*L42,"")</f>
        <v>0</v>
      </c>
      <c r="L42" s="217">
        <v>0.5</v>
      </c>
      <c r="M42" s="216">
        <f t="shared" si="11"/>
        <v>0</v>
      </c>
      <c r="N42" s="216">
        <f>IFERROR($F42*QCI!$AL$14*O42,"")</f>
        <v>0</v>
      </c>
      <c r="O42" s="420"/>
      <c r="P42" s="218"/>
    </row>
    <row r="43" spans="1:16" ht="15" customHeight="1">
      <c r="A43" s="419" t="str">
        <f>QCI!B45</f>
        <v>2.5</v>
      </c>
      <c r="B43" s="868" t="str">
        <f>QCI!D45</f>
        <v>REVESTIMENTOS</v>
      </c>
      <c r="C43" s="869"/>
      <c r="D43" s="870"/>
      <c r="E43" s="216">
        <f t="shared" si="8"/>
        <v>3.95</v>
      </c>
      <c r="F43" s="215">
        <f>QCI!AD45</f>
        <v>33437.269999999997</v>
      </c>
      <c r="G43" s="216">
        <f t="shared" si="9"/>
        <v>0</v>
      </c>
      <c r="H43" s="216">
        <f>IFERROR($F43*QCI!$AL$14*I43,"")</f>
        <v>0</v>
      </c>
      <c r="I43" s="217"/>
      <c r="J43" s="216">
        <f t="shared" si="10"/>
        <v>20062.36</v>
      </c>
      <c r="K43" s="216">
        <f>IFERROR($F43*QCI!$AL$14*L43,"")</f>
        <v>0</v>
      </c>
      <c r="L43" s="217">
        <v>0.6</v>
      </c>
      <c r="M43" s="216">
        <f t="shared" si="11"/>
        <v>13374.91</v>
      </c>
      <c r="N43" s="216">
        <f>IFERROR($F43*QCI!$AL$14*O43,"")</f>
        <v>0</v>
      </c>
      <c r="O43" s="420">
        <v>0.4</v>
      </c>
      <c r="P43" s="218"/>
    </row>
    <row r="44" spans="1:16" ht="15" customHeight="1">
      <c r="A44" s="419" t="str">
        <f>QCI!B46</f>
        <v>2.6</v>
      </c>
      <c r="B44" s="868" t="str">
        <f>QCI!D46</f>
        <v xml:space="preserve">PISO </v>
      </c>
      <c r="C44" s="869"/>
      <c r="D44" s="870"/>
      <c r="E44" s="216">
        <f t="shared" si="8"/>
        <v>0.96</v>
      </c>
      <c r="F44" s="215">
        <f>QCI!AD46</f>
        <v>8087.42</v>
      </c>
      <c r="G44" s="216">
        <f t="shared" si="9"/>
        <v>0</v>
      </c>
      <c r="H44" s="216">
        <f>IFERROR($F44*QCI!$AL$14*I44,"")</f>
        <v>0</v>
      </c>
      <c r="I44" s="217"/>
      <c r="J44" s="216">
        <f>IFERROR($F44*L44-K44,"")</f>
        <v>4043.71</v>
      </c>
      <c r="K44" s="216">
        <f>IFERROR($F44*QCI!$AL$14*L44,"")</f>
        <v>0</v>
      </c>
      <c r="L44" s="217">
        <v>0.5</v>
      </c>
      <c r="M44" s="216">
        <f>IFERROR($F44*O44-N44,"")</f>
        <v>4043.71</v>
      </c>
      <c r="N44" s="216">
        <f>IFERROR($F44*QCI!$AL$14*O44,"")</f>
        <v>0</v>
      </c>
      <c r="O44" s="420">
        <v>0.5</v>
      </c>
      <c r="P44" s="218"/>
    </row>
    <row r="45" spans="1:16" ht="15" customHeight="1">
      <c r="A45" s="419" t="str">
        <f>QCI!B47</f>
        <v>2.7</v>
      </c>
      <c r="B45" s="868" t="str">
        <f>QCI!D47</f>
        <v xml:space="preserve">ESQUADRIAS </v>
      </c>
      <c r="C45" s="869"/>
      <c r="D45" s="870"/>
      <c r="E45" s="216">
        <f t="shared" si="8"/>
        <v>1.47</v>
      </c>
      <c r="F45" s="215">
        <f>QCI!AD47</f>
        <v>12472.01</v>
      </c>
      <c r="G45" s="216">
        <f t="shared" si="9"/>
        <v>0</v>
      </c>
      <c r="H45" s="216">
        <f>IFERROR($F45*QCI!$AL$14*I45,"")</f>
        <v>0</v>
      </c>
      <c r="I45" s="217"/>
      <c r="J45" s="216">
        <f t="shared" ref="J45:J50" si="12">IFERROR($F45*L45-K45,"")</f>
        <v>0</v>
      </c>
      <c r="K45" s="216">
        <f>IFERROR($F45*QCI!$AL$14*L45,"")</f>
        <v>0</v>
      </c>
      <c r="L45" s="217"/>
      <c r="M45" s="216">
        <f t="shared" ref="M45:M50" si="13">IFERROR($F45*O45-N45,"")</f>
        <v>0</v>
      </c>
      <c r="N45" s="216">
        <f>IFERROR($F45*QCI!$AL$14*O45,"")</f>
        <v>0</v>
      </c>
      <c r="O45" s="420"/>
      <c r="P45" s="218"/>
    </row>
    <row r="46" spans="1:16" ht="15" customHeight="1">
      <c r="A46" s="419" t="str">
        <f>QCI!B48</f>
        <v>2.8</v>
      </c>
      <c r="B46" s="868" t="str">
        <f>QCI!D48</f>
        <v>COBERTA</v>
      </c>
      <c r="C46" s="869"/>
      <c r="D46" s="870"/>
      <c r="E46" s="216">
        <f t="shared" si="8"/>
        <v>0.61</v>
      </c>
      <c r="F46" s="215">
        <f>QCI!AD48</f>
        <v>5137.3599999999997</v>
      </c>
      <c r="G46" s="216">
        <f t="shared" si="9"/>
        <v>0</v>
      </c>
      <c r="H46" s="216">
        <f>IFERROR($F46*QCI!$AL$14*I46,"")</f>
        <v>0</v>
      </c>
      <c r="I46" s="217"/>
      <c r="J46" s="216">
        <f t="shared" si="12"/>
        <v>0</v>
      </c>
      <c r="K46" s="216">
        <f>IFERROR($F46*QCI!$AL$14*L46,"")</f>
        <v>0</v>
      </c>
      <c r="L46" s="217"/>
      <c r="M46" s="216">
        <f t="shared" si="13"/>
        <v>1798.08</v>
      </c>
      <c r="N46" s="216">
        <f>IFERROR($F46*QCI!$AL$14*O46,"")</f>
        <v>0</v>
      </c>
      <c r="O46" s="420">
        <v>0.35</v>
      </c>
      <c r="P46" s="218"/>
    </row>
    <row r="47" spans="1:16" ht="15" customHeight="1">
      <c r="A47" s="419" t="str">
        <f>QCI!B49</f>
        <v>2.9</v>
      </c>
      <c r="B47" s="868" t="str">
        <f>QCI!D49</f>
        <v xml:space="preserve">LOUÇAS E METAIS </v>
      </c>
      <c r="C47" s="869"/>
      <c r="D47" s="870"/>
      <c r="E47" s="216">
        <f t="shared" si="8"/>
        <v>1.2</v>
      </c>
      <c r="F47" s="215">
        <f>QCI!AD49</f>
        <v>10131.68</v>
      </c>
      <c r="G47" s="216">
        <f t="shared" si="9"/>
        <v>0</v>
      </c>
      <c r="H47" s="216">
        <f>IFERROR($F47*QCI!$AL$14*I47,"")</f>
        <v>0</v>
      </c>
      <c r="I47" s="217"/>
      <c r="J47" s="216">
        <f t="shared" si="12"/>
        <v>0</v>
      </c>
      <c r="K47" s="216">
        <f>IFERROR($F47*QCI!$AL$14*L47,"")</f>
        <v>0</v>
      </c>
      <c r="L47" s="217"/>
      <c r="M47" s="216">
        <f t="shared" si="13"/>
        <v>0</v>
      </c>
      <c r="N47" s="216">
        <f>IFERROR($F47*QCI!$AL$14*O47,"")</f>
        <v>0</v>
      </c>
      <c r="O47" s="420"/>
      <c r="P47" s="218"/>
    </row>
    <row r="48" spans="1:16" ht="15" customHeight="1">
      <c r="A48" s="419" t="str">
        <f>QCI!B50</f>
        <v>2.10</v>
      </c>
      <c r="B48" s="868" t="str">
        <f>QCI!D50</f>
        <v>INSTALAÇÕES HIDRÁULICAS</v>
      </c>
      <c r="C48" s="869"/>
      <c r="D48" s="870"/>
      <c r="E48" s="216">
        <f t="shared" si="8"/>
        <v>0.36</v>
      </c>
      <c r="F48" s="215">
        <f>QCI!AD50</f>
        <v>3049.76</v>
      </c>
      <c r="G48" s="216">
        <f t="shared" si="9"/>
        <v>0</v>
      </c>
      <c r="H48" s="216">
        <f>IFERROR($F48*QCI!$AL$14*I48,"")</f>
        <v>0</v>
      </c>
      <c r="I48" s="217"/>
      <c r="J48" s="216">
        <f t="shared" si="12"/>
        <v>0</v>
      </c>
      <c r="K48" s="216">
        <f>IFERROR($F48*QCI!$AL$14*L48,"")</f>
        <v>0</v>
      </c>
      <c r="L48" s="217"/>
      <c r="M48" s="216">
        <f t="shared" si="13"/>
        <v>0</v>
      </c>
      <c r="N48" s="216">
        <f>IFERROR($F48*QCI!$AL$14*O48,"")</f>
        <v>0</v>
      </c>
      <c r="O48" s="420"/>
      <c r="P48" s="218"/>
    </row>
    <row r="49" spans="1:17" ht="15" customHeight="1">
      <c r="A49" s="419" t="str">
        <f>QCI!B51</f>
        <v>2.11</v>
      </c>
      <c r="B49" s="868" t="str">
        <f>QCI!D51</f>
        <v>INSTALAÇÕES SANITÁRIAS</v>
      </c>
      <c r="C49" s="869"/>
      <c r="D49" s="870"/>
      <c r="E49" s="216">
        <f t="shared" si="8"/>
        <v>0.31</v>
      </c>
      <c r="F49" s="215">
        <f>QCI!AD51</f>
        <v>2596.9299999999998</v>
      </c>
      <c r="G49" s="216">
        <f t="shared" si="9"/>
        <v>0</v>
      </c>
      <c r="H49" s="216">
        <f>IFERROR($F49*QCI!$AL$14*I49,"")</f>
        <v>0</v>
      </c>
      <c r="I49" s="217"/>
      <c r="J49" s="216">
        <f t="shared" si="12"/>
        <v>0</v>
      </c>
      <c r="K49" s="216">
        <f>IFERROR($F49*QCI!$AL$14*L49,"")</f>
        <v>0</v>
      </c>
      <c r="L49" s="217"/>
      <c r="M49" s="216">
        <f t="shared" si="13"/>
        <v>0</v>
      </c>
      <c r="N49" s="216">
        <f>IFERROR($F49*QCI!$AL$14*O49,"")</f>
        <v>0</v>
      </c>
      <c r="O49" s="420"/>
      <c r="P49" s="218"/>
    </row>
    <row r="50" spans="1:17" ht="15" customHeight="1">
      <c r="A50" s="419" t="str">
        <f>QCI!B52</f>
        <v>2.12</v>
      </c>
      <c r="B50" s="868" t="str">
        <f>QCI!D52</f>
        <v>INSTALAÇÕES ELÉTRICAS</v>
      </c>
      <c r="C50" s="869"/>
      <c r="D50" s="870"/>
      <c r="E50" s="216">
        <f t="shared" si="8"/>
        <v>0.22</v>
      </c>
      <c r="F50" s="215">
        <f>QCI!AD52</f>
        <v>1890.11</v>
      </c>
      <c r="G50" s="216">
        <f t="shared" si="9"/>
        <v>0</v>
      </c>
      <c r="H50" s="216">
        <f>IFERROR($F50*QCI!$AL$14*I50,"")</f>
        <v>0</v>
      </c>
      <c r="I50" s="217"/>
      <c r="J50" s="216">
        <f t="shared" si="12"/>
        <v>0</v>
      </c>
      <c r="K50" s="216">
        <f>IFERROR($F50*QCI!$AL$14*L50,"")</f>
        <v>0</v>
      </c>
      <c r="L50" s="217"/>
      <c r="M50" s="216">
        <f t="shared" si="13"/>
        <v>0</v>
      </c>
      <c r="N50" s="216">
        <f>IFERROR($F50*QCI!$AL$14*O50,"")</f>
        <v>0</v>
      </c>
      <c r="O50" s="420"/>
      <c r="P50" s="218"/>
    </row>
    <row r="51" spans="1:17" s="223" customFormat="1" ht="12" customHeight="1">
      <c r="A51" s="910"/>
      <c r="B51" s="911"/>
      <c r="C51" s="911"/>
      <c r="D51" s="911"/>
      <c r="E51" s="911"/>
      <c r="F51" s="911"/>
      <c r="G51" s="911"/>
      <c r="H51" s="911"/>
      <c r="I51" s="911"/>
      <c r="J51" s="911"/>
      <c r="K51" s="911"/>
      <c r="L51" s="911"/>
      <c r="M51" s="911"/>
      <c r="N51" s="911"/>
      <c r="O51" s="912"/>
    </row>
    <row r="52" spans="1:17" s="228" customFormat="1" ht="12" customHeight="1">
      <c r="A52" s="915" t="s">
        <v>116</v>
      </c>
      <c r="B52" s="916"/>
      <c r="C52" s="916"/>
      <c r="D52" s="917"/>
      <c r="E52" s="224">
        <f>ROUND(SUM(E18:E51),0)</f>
        <v>100</v>
      </c>
      <c r="F52" s="225">
        <f>SUM(F18:F51)</f>
        <v>845804.73</v>
      </c>
      <c r="G52" s="226">
        <f>SUM(G18:G51)</f>
        <v>106737.94</v>
      </c>
      <c r="H52" s="226">
        <f>SUM(H18:H51)</f>
        <v>0</v>
      </c>
      <c r="I52" s="217">
        <f>SUM(G52:H52)/$F$52</f>
        <v>0.12620000000000001</v>
      </c>
      <c r="J52" s="226">
        <f>SUM(J18:J51)</f>
        <v>118130.1</v>
      </c>
      <c r="K52" s="226">
        <f>SUM(K18:K51)</f>
        <v>0</v>
      </c>
      <c r="L52" s="217">
        <f>SUM(J52:K52)/$F$52</f>
        <v>0.13969999999999999</v>
      </c>
      <c r="M52" s="226">
        <f>SUM(M18:M51)</f>
        <v>133374.82999999999</v>
      </c>
      <c r="N52" s="226">
        <f>SUM(N18:N51)</f>
        <v>0</v>
      </c>
      <c r="O52" s="420">
        <f>SUM(M52:N52)/$F$52</f>
        <v>0.15770000000000001</v>
      </c>
      <c r="P52" s="227"/>
    </row>
    <row r="53" spans="1:17" s="228" customFormat="1" ht="12" customHeight="1">
      <c r="A53" s="893" t="s">
        <v>117</v>
      </c>
      <c r="B53" s="894"/>
      <c r="C53" s="894"/>
      <c r="D53" s="894"/>
      <c r="E53" s="229"/>
      <c r="F53" s="230"/>
      <c r="G53" s="230"/>
      <c r="H53" s="230"/>
      <c r="I53" s="231"/>
      <c r="J53" s="485">
        <f>J52+G52</f>
        <v>224868.04</v>
      </c>
      <c r="K53" s="485">
        <f>K52+H52</f>
        <v>0</v>
      </c>
      <c r="L53" s="486">
        <f>SUM(J53:K53)/$F$52</f>
        <v>0.26590000000000003</v>
      </c>
      <c r="M53" s="232">
        <f>M52+J53</f>
        <v>358242.87</v>
      </c>
      <c r="N53" s="232">
        <f>N52+K53</f>
        <v>0</v>
      </c>
      <c r="O53" s="421">
        <f>SUM(M53:N53)/$F$52</f>
        <v>0.42359999999999998</v>
      </c>
      <c r="P53" s="227"/>
    </row>
    <row r="54" spans="1:17" ht="3.75" customHeight="1">
      <c r="A54" s="422"/>
      <c r="E54" s="172"/>
      <c r="I54" s="205"/>
      <c r="L54" s="205"/>
      <c r="O54" s="414"/>
    </row>
    <row r="55" spans="1:17" ht="6.75" customHeight="1">
      <c r="A55" s="422"/>
      <c r="E55" s="172"/>
      <c r="I55" s="205"/>
      <c r="L55" s="205"/>
      <c r="O55" s="414"/>
    </row>
    <row r="56" spans="1:17" ht="12" customHeight="1">
      <c r="A56" s="908" t="s">
        <v>16708</v>
      </c>
      <c r="B56" s="909"/>
      <c r="C56" s="909"/>
      <c r="D56" s="909"/>
      <c r="E56" s="235"/>
      <c r="F56" s="236"/>
      <c r="G56" s="913"/>
      <c r="H56" s="913"/>
      <c r="I56" s="913"/>
      <c r="K56" s="237"/>
      <c r="L56" s="913"/>
      <c r="M56" s="913"/>
      <c r="N56" s="913"/>
      <c r="O56" s="914"/>
    </row>
    <row r="57" spans="1:17" ht="12" customHeight="1">
      <c r="A57" s="423" t="s">
        <v>32</v>
      </c>
      <c r="B57" s="238"/>
      <c r="C57" s="176"/>
      <c r="D57" s="176"/>
      <c r="E57" s="172"/>
      <c r="G57" s="238" t="s">
        <v>1704</v>
      </c>
      <c r="H57" s="239"/>
      <c r="I57" s="240"/>
      <c r="K57" s="238"/>
      <c r="L57" s="923" t="s">
        <v>118</v>
      </c>
      <c r="M57" s="923"/>
      <c r="N57" s="176"/>
      <c r="O57" s="424"/>
    </row>
    <row r="58" spans="1:17" ht="12" customHeight="1">
      <c r="A58" s="422"/>
      <c r="E58" s="425"/>
      <c r="I58" s="426"/>
      <c r="L58" s="426"/>
      <c r="O58" s="427"/>
      <c r="Q58" s="243"/>
    </row>
    <row r="59" spans="1:17">
      <c r="A59" s="407"/>
      <c r="B59" s="171"/>
      <c r="C59" s="171"/>
      <c r="D59" s="171"/>
      <c r="E59" s="172"/>
      <c r="F59" s="173"/>
      <c r="G59" s="173"/>
      <c r="H59" s="173"/>
      <c r="I59" s="174"/>
      <c r="J59" s="173"/>
      <c r="K59" s="173"/>
      <c r="L59" s="175"/>
      <c r="M59" s="170"/>
      <c r="N59" s="170"/>
      <c r="O59" s="408"/>
    </row>
    <row r="60" spans="1:17" ht="15.75">
      <c r="A60" s="407"/>
      <c r="B60" s="171"/>
      <c r="C60" s="171"/>
      <c r="D60" s="862" t="s">
        <v>1695</v>
      </c>
      <c r="E60" s="862"/>
      <c r="F60" s="862"/>
      <c r="G60" s="862"/>
      <c r="H60" s="862"/>
      <c r="I60" s="862"/>
      <c r="J60" s="862"/>
      <c r="K60" s="862"/>
      <c r="L60" s="862"/>
      <c r="M60" s="862"/>
      <c r="N60" s="862"/>
      <c r="O60" s="863"/>
    </row>
    <row r="61" spans="1:17" ht="5.25" customHeight="1">
      <c r="A61" s="407"/>
      <c r="B61" s="170"/>
      <c r="C61" s="170"/>
      <c r="D61" s="170"/>
      <c r="E61" s="185"/>
      <c r="F61" s="170"/>
      <c r="G61" s="170"/>
      <c r="H61" s="170"/>
      <c r="I61" s="175"/>
      <c r="J61" s="170"/>
      <c r="K61" s="170"/>
      <c r="L61" s="175"/>
      <c r="M61" s="170"/>
      <c r="N61" s="170"/>
      <c r="O61" s="408"/>
    </row>
    <row r="62" spans="1:17" ht="12" customHeight="1">
      <c r="A62" s="409" t="s">
        <v>102</v>
      </c>
      <c r="B62" s="187"/>
      <c r="C62" s="187"/>
      <c r="D62" s="187"/>
      <c r="E62" s="188"/>
      <c r="F62" s="189"/>
      <c r="G62" s="190" t="s">
        <v>23</v>
      </c>
      <c r="H62" s="191"/>
      <c r="I62" s="191"/>
      <c r="J62" s="191"/>
      <c r="K62" s="192"/>
      <c r="L62" s="193" t="s">
        <v>24</v>
      </c>
      <c r="M62" s="194"/>
      <c r="N62" s="195"/>
      <c r="O62" s="410"/>
    </row>
    <row r="63" spans="1:17" ht="12" customHeight="1">
      <c r="A63" s="871" t="str">
        <f>A5</f>
        <v>Município de Coremas- PB</v>
      </c>
      <c r="B63" s="872"/>
      <c r="C63" s="872"/>
      <c r="D63" s="872"/>
      <c r="E63" s="872"/>
      <c r="F63" s="873"/>
      <c r="G63" s="874" t="str">
        <f>G5</f>
        <v>Esporte, Cidadania e Desenvolvimento</v>
      </c>
      <c r="H63" s="872"/>
      <c r="I63" s="872"/>
      <c r="J63" s="872"/>
      <c r="K63" s="873"/>
      <c r="L63" s="875"/>
      <c r="M63" s="876"/>
      <c r="N63" s="876"/>
      <c r="O63" s="877"/>
    </row>
    <row r="64" spans="1:17" s="197" customFormat="1" ht="6.75">
      <c r="A64" s="411"/>
      <c r="B64" s="198"/>
      <c r="C64" s="198"/>
      <c r="D64" s="198"/>
      <c r="E64" s="199"/>
      <c r="F64" s="198"/>
      <c r="G64" s="198"/>
      <c r="H64" s="198"/>
      <c r="I64" s="200"/>
      <c r="J64" s="198"/>
      <c r="K64" s="198"/>
      <c r="L64" s="200"/>
      <c r="M64" s="198"/>
      <c r="N64" s="198"/>
      <c r="O64" s="412"/>
      <c r="P64" s="201"/>
    </row>
    <row r="65" spans="1:20" ht="12" customHeight="1">
      <c r="A65" s="409" t="s">
        <v>103</v>
      </c>
      <c r="B65" s="187"/>
      <c r="C65" s="187"/>
      <c r="D65" s="187"/>
      <c r="E65" s="188"/>
      <c r="F65" s="189"/>
      <c r="G65" s="186" t="s">
        <v>104</v>
      </c>
      <c r="H65" s="187"/>
      <c r="I65" s="202"/>
      <c r="J65" s="187"/>
      <c r="K65" s="189"/>
      <c r="L65" s="202" t="s">
        <v>105</v>
      </c>
      <c r="M65" s="187"/>
      <c r="N65" s="187"/>
      <c r="O65" s="413"/>
    </row>
    <row r="66" spans="1:20" ht="12" customHeight="1">
      <c r="A66" s="871" t="str">
        <f>A8</f>
        <v>Prefeitura Municipal de Coremas - PB</v>
      </c>
      <c r="B66" s="872"/>
      <c r="C66" s="872"/>
      <c r="D66" s="872"/>
      <c r="E66" s="872"/>
      <c r="F66" s="873"/>
      <c r="G66" s="874" t="str">
        <f>G8</f>
        <v>CONSTRUÇÃO DE QUADRA POLIESPORTIVA COM VESTIÁRIOS E BANHEIROS, NO MUNICÍPIO DE COREMAS/PB</v>
      </c>
      <c r="H66" s="872"/>
      <c r="I66" s="872"/>
      <c r="J66" s="872"/>
      <c r="K66" s="873"/>
      <c r="L66" s="878">
        <f>L8</f>
        <v>845804.73</v>
      </c>
      <c r="M66" s="878"/>
      <c r="N66" s="878"/>
      <c r="O66" s="879"/>
    </row>
    <row r="67" spans="1:20" s="197" customFormat="1" ht="6.75">
      <c r="A67" s="411"/>
      <c r="B67" s="198"/>
      <c r="C67" s="198"/>
      <c r="D67" s="198"/>
      <c r="E67" s="199"/>
      <c r="F67" s="198"/>
      <c r="G67" s="198"/>
      <c r="H67" s="198"/>
      <c r="I67" s="200"/>
      <c r="J67" s="198"/>
      <c r="K67" s="198"/>
      <c r="L67" s="200"/>
      <c r="M67" s="198"/>
      <c r="N67" s="198"/>
      <c r="O67" s="412"/>
      <c r="P67" s="201"/>
    </row>
    <row r="68" spans="1:20" ht="12" customHeight="1">
      <c r="A68" s="409" t="s">
        <v>106</v>
      </c>
      <c r="B68" s="187"/>
      <c r="C68" s="187"/>
      <c r="D68" s="187"/>
      <c r="E68" s="204"/>
      <c r="F68" s="189"/>
      <c r="G68" s="186" t="s">
        <v>107</v>
      </c>
      <c r="H68" s="187"/>
      <c r="I68" s="202"/>
      <c r="J68" s="187"/>
      <c r="K68" s="189"/>
      <c r="L68" s="205"/>
      <c r="O68" s="414"/>
    </row>
    <row r="69" spans="1:20" ht="12" customHeight="1">
      <c r="A69" s="871">
        <f>A11</f>
        <v>0</v>
      </c>
      <c r="B69" s="872"/>
      <c r="C69" s="872"/>
      <c r="D69" s="872"/>
      <c r="E69" s="872"/>
      <c r="F69" s="873"/>
      <c r="G69" s="874" t="str">
        <f>G11</f>
        <v>Edificação</v>
      </c>
      <c r="H69" s="872"/>
      <c r="I69" s="872"/>
      <c r="J69" s="872"/>
      <c r="K69" s="873"/>
      <c r="L69" s="205"/>
      <c r="O69" s="414"/>
    </row>
    <row r="70" spans="1:20" s="197" customFormat="1" ht="6.75">
      <c r="A70" s="415"/>
      <c r="E70" s="207"/>
      <c r="F70" s="208"/>
      <c r="G70" s="208"/>
      <c r="H70" s="208"/>
      <c r="I70" s="209"/>
      <c r="J70" s="210"/>
      <c r="K70" s="208"/>
      <c r="L70" s="209"/>
      <c r="M70" s="208"/>
      <c r="N70" s="208"/>
      <c r="O70" s="416"/>
      <c r="P70" s="201"/>
    </row>
    <row r="71" spans="1:20" s="187" customFormat="1" ht="12" customHeight="1">
      <c r="A71" s="883" t="s">
        <v>25</v>
      </c>
      <c r="B71" s="884" t="s">
        <v>108</v>
      </c>
      <c r="C71" s="885"/>
      <c r="D71" s="885"/>
      <c r="E71" s="896" t="s">
        <v>109</v>
      </c>
      <c r="F71" s="897" t="s">
        <v>110</v>
      </c>
      <c r="G71" s="864" t="s">
        <v>1705</v>
      </c>
      <c r="H71" s="865"/>
      <c r="I71" s="866"/>
      <c r="J71" s="864" t="s">
        <v>1706</v>
      </c>
      <c r="K71" s="865"/>
      <c r="L71" s="866"/>
      <c r="M71" s="864" t="s">
        <v>4068</v>
      </c>
      <c r="N71" s="865"/>
      <c r="O71" s="866"/>
      <c r="P71" s="895" t="s">
        <v>1703</v>
      </c>
    </row>
    <row r="72" spans="1:20" ht="12" customHeight="1">
      <c r="A72" s="883"/>
      <c r="B72" s="886"/>
      <c r="C72" s="885"/>
      <c r="D72" s="885"/>
      <c r="E72" s="896"/>
      <c r="F72" s="897"/>
      <c r="G72" s="898" t="s">
        <v>114</v>
      </c>
      <c r="H72" s="898" t="s">
        <v>115</v>
      </c>
      <c r="I72" s="899" t="s">
        <v>50</v>
      </c>
      <c r="J72" s="898" t="s">
        <v>114</v>
      </c>
      <c r="K72" s="898" t="s">
        <v>115</v>
      </c>
      <c r="L72" s="899" t="s">
        <v>50</v>
      </c>
      <c r="M72" s="898" t="s">
        <v>114</v>
      </c>
      <c r="N72" s="898" t="s">
        <v>115</v>
      </c>
      <c r="O72" s="880" t="s">
        <v>50</v>
      </c>
      <c r="P72" s="895"/>
    </row>
    <row r="73" spans="1:20" ht="12" customHeight="1">
      <c r="A73" s="883"/>
      <c r="B73" s="886"/>
      <c r="C73" s="885"/>
      <c r="D73" s="885"/>
      <c r="E73" s="896"/>
      <c r="F73" s="897"/>
      <c r="G73" s="898"/>
      <c r="H73" s="898"/>
      <c r="I73" s="899"/>
      <c r="J73" s="898"/>
      <c r="K73" s="898"/>
      <c r="L73" s="899"/>
      <c r="M73" s="898"/>
      <c r="N73" s="898"/>
      <c r="O73" s="880"/>
      <c r="P73" s="895"/>
      <c r="Q73" s="887"/>
      <c r="R73" s="887"/>
      <c r="S73" s="887"/>
      <c r="T73" s="887"/>
    </row>
    <row r="74" spans="1:20" s="197" customFormat="1" ht="6.75">
      <c r="A74" s="417"/>
      <c r="E74" s="212"/>
      <c r="G74" s="213"/>
      <c r="H74" s="428"/>
      <c r="I74" s="395"/>
      <c r="J74" s="394"/>
      <c r="K74" s="393"/>
      <c r="L74" s="396"/>
      <c r="M74" s="393"/>
      <c r="N74" s="394"/>
      <c r="O74" s="418"/>
      <c r="P74" s="201"/>
      <c r="Q74" s="887"/>
      <c r="R74" s="887"/>
      <c r="S74" s="887"/>
      <c r="T74" s="887"/>
    </row>
    <row r="75" spans="1:20" s="197" customFormat="1">
      <c r="A75" s="633" t="s">
        <v>12</v>
      </c>
      <c r="B75" s="931" t="s">
        <v>4596</v>
      </c>
      <c r="C75" s="932"/>
      <c r="D75" s="933"/>
      <c r="E75" s="634"/>
      <c r="F75" s="635"/>
      <c r="G75" s="642"/>
      <c r="H75" s="643"/>
      <c r="I75" s="638"/>
      <c r="J75" s="637"/>
      <c r="K75" s="636"/>
      <c r="L75" s="639"/>
      <c r="M75" s="636"/>
      <c r="N75" s="637"/>
      <c r="O75" s="640"/>
      <c r="P75" s="201"/>
      <c r="Q75" s="887"/>
      <c r="R75" s="887"/>
      <c r="S75" s="887"/>
      <c r="T75" s="887"/>
    </row>
    <row r="76" spans="1:20" ht="15" customHeight="1">
      <c r="A76" s="419" t="str">
        <f t="shared" ref="A76:B94" si="14">A18</f>
        <v>1.1</v>
      </c>
      <c r="B76" s="868" t="str">
        <f t="shared" si="14"/>
        <v>SERVIÇOS PRELIMINARES</v>
      </c>
      <c r="C76" s="869"/>
      <c r="D76" s="870"/>
      <c r="E76" s="216">
        <f>IFERROR(IF(F76=0,"",F76/$F$52*100),"")</f>
        <v>1.49</v>
      </c>
      <c r="F76" s="215">
        <f t="shared" ref="F76:F94" si="15">F18</f>
        <v>12614.55</v>
      </c>
      <c r="G76" s="216">
        <f>IFERROR($F76*I76-H76,"")</f>
        <v>0</v>
      </c>
      <c r="H76" s="216">
        <f>IFERROR($F76*QCI!$AL$14*I76,"")</f>
        <v>0</v>
      </c>
      <c r="I76" s="217"/>
      <c r="J76" s="392">
        <f>IFERROR($F76*L76-K76,"")</f>
        <v>0</v>
      </c>
      <c r="K76" s="392">
        <f>IFERROR($F76*QCI!$AL$14*L76,"")</f>
        <v>0</v>
      </c>
      <c r="L76" s="217"/>
      <c r="M76" s="392">
        <f>IFERROR($F76*O76-N76,"")</f>
        <v>0</v>
      </c>
      <c r="N76" s="392">
        <f>IFERROR($F76*QCI!$AL$14*O76,"")</f>
        <v>0</v>
      </c>
      <c r="O76" s="420"/>
      <c r="P76" s="218" t="str">
        <f t="shared" ref="P76:P94" si="16">IF(O76+L76+I76+O18+L18+I18&gt;1,"CORRIGIR",IF(O76+L76+I76+O18+L18+I18=1,"OK!",""))</f>
        <v>OK!</v>
      </c>
      <c r="Q76" s="887"/>
      <c r="R76" s="887"/>
      <c r="S76" s="887"/>
      <c r="T76" s="887"/>
    </row>
    <row r="77" spans="1:20" ht="15" customHeight="1">
      <c r="A77" s="419" t="str">
        <f t="shared" si="14"/>
        <v>1.2</v>
      </c>
      <c r="B77" s="868" t="str">
        <f t="shared" si="14"/>
        <v>MOVIMENTO DE TERRA</v>
      </c>
      <c r="C77" s="869"/>
      <c r="D77" s="870"/>
      <c r="E77" s="216">
        <f t="shared" ref="E77:E79" si="17">IFERROR(IF(F77=0,"",F77/$F$52*100),"")</f>
        <v>0.62</v>
      </c>
      <c r="F77" s="215">
        <f t="shared" si="15"/>
        <v>5269.52</v>
      </c>
      <c r="G77" s="216">
        <f t="shared" ref="G77:G78" si="18">IFERROR($F77*I77-H77,"")</f>
        <v>0</v>
      </c>
      <c r="H77" s="216">
        <f>IFERROR($F77*QCI!$AL$14*I77,"")</f>
        <v>0</v>
      </c>
      <c r="I77" s="217"/>
      <c r="J77" s="216">
        <f t="shared" ref="J77:J79" si="19">IFERROR($F77*L77-K77,"")</f>
        <v>0</v>
      </c>
      <c r="K77" s="216">
        <f>IFERROR($F77*QCI!$AL$14*L77,"")</f>
        <v>0</v>
      </c>
      <c r="L77" s="217"/>
      <c r="M77" s="216">
        <f t="shared" ref="M77:M79" si="20">IFERROR($F77*O77-N77,"")</f>
        <v>0</v>
      </c>
      <c r="N77" s="216">
        <f>IFERROR($F77*QCI!$AL$14*O77,"")</f>
        <v>0</v>
      </c>
      <c r="O77" s="420"/>
      <c r="P77" s="218" t="str">
        <f t="shared" si="16"/>
        <v>OK!</v>
      </c>
      <c r="Q77" s="887"/>
      <c r="R77" s="887"/>
      <c r="S77" s="887"/>
      <c r="T77" s="887"/>
    </row>
    <row r="78" spans="1:20" ht="15" customHeight="1">
      <c r="A78" s="419" t="str">
        <f t="shared" si="14"/>
        <v>1.3</v>
      </c>
      <c r="B78" s="868" t="str">
        <f t="shared" si="14"/>
        <v>INFRA-ESTRUTURA: FUNDAÇÕES (TODA A QUADRA)</v>
      </c>
      <c r="C78" s="869"/>
      <c r="D78" s="870"/>
      <c r="E78" s="216">
        <f t="shared" si="17"/>
        <v>8.36</v>
      </c>
      <c r="F78" s="215">
        <f t="shared" si="15"/>
        <v>70701.3</v>
      </c>
      <c r="G78" s="216">
        <f t="shared" si="18"/>
        <v>0</v>
      </c>
      <c r="H78" s="216">
        <f>IFERROR($F78*QCI!$AL$14*I78,"")</f>
        <v>0</v>
      </c>
      <c r="I78" s="217"/>
      <c r="J78" s="216">
        <f t="shared" si="19"/>
        <v>0</v>
      </c>
      <c r="K78" s="216">
        <f>IFERROR($F78*QCI!$AL$14*L78,"")</f>
        <v>0</v>
      </c>
      <c r="L78" s="217"/>
      <c r="M78" s="216">
        <f t="shared" si="20"/>
        <v>0</v>
      </c>
      <c r="N78" s="216">
        <f>IFERROR($F78*QCI!$AL$14*O78,"")</f>
        <v>0</v>
      </c>
      <c r="O78" s="420"/>
      <c r="P78" s="218" t="str">
        <f t="shared" si="16"/>
        <v>OK!</v>
      </c>
      <c r="S78" s="219"/>
    </row>
    <row r="79" spans="1:20" ht="15" customHeight="1">
      <c r="A79" s="419" t="str">
        <f t="shared" si="14"/>
        <v>1.4</v>
      </c>
      <c r="B79" s="868" t="str">
        <f t="shared" si="14"/>
        <v>SUPERESTRUTURA (PILARES, VIGAS E LAJES) - TODA A QUADRA</v>
      </c>
      <c r="C79" s="869"/>
      <c r="D79" s="870"/>
      <c r="E79" s="216">
        <f t="shared" si="17"/>
        <v>6.54</v>
      </c>
      <c r="F79" s="215">
        <f t="shared" si="15"/>
        <v>55355.09</v>
      </c>
      <c r="G79" s="216">
        <f t="shared" ref="G79" si="21">IFERROR($F79*I79-H79,"")</f>
        <v>0</v>
      </c>
      <c r="H79" s="216">
        <f>IFERROR($F79*QCI!$AL$14*I79,"")</f>
        <v>0</v>
      </c>
      <c r="I79" s="217"/>
      <c r="J79" s="216">
        <f t="shared" si="19"/>
        <v>0</v>
      </c>
      <c r="K79" s="216">
        <f>IFERROR($F79*QCI!$AL$14*L79,"")</f>
        <v>0</v>
      </c>
      <c r="L79" s="217"/>
      <c r="M79" s="216">
        <f t="shared" si="20"/>
        <v>0</v>
      </c>
      <c r="N79" s="216">
        <f>IFERROR($F79*QCI!$AL$14*O79,"")</f>
        <v>0</v>
      </c>
      <c r="O79" s="420"/>
      <c r="P79" s="218" t="str">
        <f t="shared" si="16"/>
        <v>OK!</v>
      </c>
      <c r="S79" s="220"/>
    </row>
    <row r="80" spans="1:20" ht="15" customHeight="1">
      <c r="A80" s="419" t="str">
        <f t="shared" si="14"/>
        <v>1.5</v>
      </c>
      <c r="B80" s="868" t="str">
        <f t="shared" si="14"/>
        <v>ELEVAÇÃO (murada)</v>
      </c>
      <c r="C80" s="869"/>
      <c r="D80" s="870"/>
      <c r="E80" s="216">
        <f t="shared" ref="E80:E94" si="22">IFERROR(IF(F80=0,"",F80/$F$52*100),"")</f>
        <v>6.35</v>
      </c>
      <c r="F80" s="215">
        <f t="shared" si="15"/>
        <v>53748.44</v>
      </c>
      <c r="G80" s="216">
        <f t="shared" ref="G80:G94" si="23">IFERROR($F80*I80-H80,"")</f>
        <v>0</v>
      </c>
      <c r="H80" s="216">
        <f>IFERROR($F80*QCI!$AL$14*I80,"")</f>
        <v>0</v>
      </c>
      <c r="I80" s="217"/>
      <c r="J80" s="216">
        <f t="shared" ref="J80:J94" si="24">IFERROR($F80*L80-K80,"")</f>
        <v>0</v>
      </c>
      <c r="K80" s="216">
        <f>IFERROR($F80*QCI!$AL$14*L80,"")</f>
        <v>0</v>
      </c>
      <c r="L80" s="217"/>
      <c r="M80" s="216">
        <f t="shared" ref="M80:M94" si="25">IFERROR($F80*O80-N80,"")</f>
        <v>0</v>
      </c>
      <c r="N80" s="216">
        <f>IFERROR($F80*QCI!$AL$14*O80,"")</f>
        <v>0</v>
      </c>
      <c r="O80" s="420"/>
      <c r="P80" s="218" t="str">
        <f t="shared" si="16"/>
        <v>OK!</v>
      </c>
    </row>
    <row r="81" spans="1:16" ht="15" customHeight="1">
      <c r="A81" s="419" t="str">
        <f t="shared" si="14"/>
        <v>1.6</v>
      </c>
      <c r="B81" s="868" t="str">
        <f t="shared" si="14"/>
        <v>ESQUADRIAS</v>
      </c>
      <c r="C81" s="869"/>
      <c r="D81" s="870"/>
      <c r="E81" s="216">
        <f t="shared" si="22"/>
        <v>1.1299999999999999</v>
      </c>
      <c r="F81" s="215">
        <f t="shared" si="15"/>
        <v>9576.15</v>
      </c>
      <c r="G81" s="216">
        <f t="shared" si="23"/>
        <v>0</v>
      </c>
      <c r="H81" s="216">
        <f>IFERROR($F81*QCI!$AL$14*I81,"")</f>
        <v>0</v>
      </c>
      <c r="I81" s="217"/>
      <c r="J81" s="216">
        <f t="shared" si="24"/>
        <v>9576.15</v>
      </c>
      <c r="K81" s="216">
        <f>IFERROR($F81*QCI!$AL$14*L81,"")</f>
        <v>0</v>
      </c>
      <c r="L81" s="217">
        <v>1</v>
      </c>
      <c r="M81" s="216">
        <f t="shared" si="25"/>
        <v>0</v>
      </c>
      <c r="N81" s="216">
        <f>IFERROR($F81*QCI!$AL$14*O81,"")</f>
        <v>0</v>
      </c>
      <c r="O81" s="420"/>
      <c r="P81" s="218" t="str">
        <f t="shared" si="16"/>
        <v>OK!</v>
      </c>
    </row>
    <row r="82" spans="1:16" ht="15" customHeight="1">
      <c r="A82" s="419" t="str">
        <f t="shared" si="14"/>
        <v>1.7</v>
      </c>
      <c r="B82" s="868" t="str">
        <f t="shared" si="14"/>
        <v>COBERTURA</v>
      </c>
      <c r="C82" s="869"/>
      <c r="D82" s="870"/>
      <c r="E82" s="216">
        <f t="shared" si="22"/>
        <v>22.01</v>
      </c>
      <c r="F82" s="215">
        <f t="shared" si="15"/>
        <v>186119.62</v>
      </c>
      <c r="G82" s="216">
        <f t="shared" si="23"/>
        <v>74447.850000000006</v>
      </c>
      <c r="H82" s="216">
        <f>IFERROR($F82*QCI!$AL$14*I82,"")</f>
        <v>0</v>
      </c>
      <c r="I82" s="217">
        <v>0.4</v>
      </c>
      <c r="J82" s="216">
        <f t="shared" si="24"/>
        <v>46529.91</v>
      </c>
      <c r="K82" s="216">
        <f>IFERROR($F82*QCI!$AL$14*L82,"")</f>
        <v>0</v>
      </c>
      <c r="L82" s="217">
        <v>0.25</v>
      </c>
      <c r="M82" s="216">
        <f t="shared" si="25"/>
        <v>0</v>
      </c>
      <c r="N82" s="216">
        <f>IFERROR($F82*QCI!$AL$14*O82,"")</f>
        <v>0</v>
      </c>
      <c r="O82" s="420"/>
      <c r="P82" s="218" t="str">
        <f t="shared" si="16"/>
        <v>OK!</v>
      </c>
    </row>
    <row r="83" spans="1:16" ht="15" customHeight="1">
      <c r="A83" s="419" t="str">
        <f t="shared" si="14"/>
        <v>1.8</v>
      </c>
      <c r="B83" s="868" t="str">
        <f t="shared" si="14"/>
        <v>REVESTIMENTO DE PAREDES</v>
      </c>
      <c r="C83" s="869"/>
      <c r="D83" s="870"/>
      <c r="E83" s="216">
        <f t="shared" si="22"/>
        <v>2.4900000000000002</v>
      </c>
      <c r="F83" s="215">
        <f t="shared" si="15"/>
        <v>21057.62</v>
      </c>
      <c r="G83" s="216">
        <f t="shared" si="23"/>
        <v>21057.62</v>
      </c>
      <c r="H83" s="216">
        <f>IFERROR($F83*QCI!$AL$14*I83,"")</f>
        <v>0</v>
      </c>
      <c r="I83" s="217">
        <v>1</v>
      </c>
      <c r="J83" s="216">
        <f t="shared" si="24"/>
        <v>0</v>
      </c>
      <c r="K83" s="216">
        <f>IFERROR($F83*QCI!$AL$14*L83,"")</f>
        <v>0</v>
      </c>
      <c r="L83" s="217"/>
      <c r="M83" s="216">
        <f t="shared" si="25"/>
        <v>0</v>
      </c>
      <c r="N83" s="216">
        <f>IFERROR($F83*QCI!$AL$14*O83,"")</f>
        <v>0</v>
      </c>
      <c r="O83" s="420"/>
      <c r="P83" s="218" t="str">
        <f t="shared" si="16"/>
        <v>OK!</v>
      </c>
    </row>
    <row r="84" spans="1:16" ht="15" customHeight="1">
      <c r="A84" s="419" t="str">
        <f t="shared" si="14"/>
        <v>1.9</v>
      </c>
      <c r="B84" s="868" t="str">
        <f t="shared" si="14"/>
        <v>PAVIMENTAÇÃO</v>
      </c>
      <c r="C84" s="869"/>
      <c r="D84" s="870"/>
      <c r="E84" s="216">
        <f t="shared" si="22"/>
        <v>19.47</v>
      </c>
      <c r="F84" s="215">
        <f t="shared" si="15"/>
        <v>164641.62</v>
      </c>
      <c r="G84" s="216">
        <f t="shared" si="23"/>
        <v>98784.97</v>
      </c>
      <c r="H84" s="216">
        <f>IFERROR($F84*QCI!$AL$14*I84,"")</f>
        <v>0</v>
      </c>
      <c r="I84" s="217">
        <v>0.6</v>
      </c>
      <c r="J84" s="216">
        <f t="shared" si="24"/>
        <v>49392.49</v>
      </c>
      <c r="K84" s="216">
        <f>IFERROR($F84*QCI!$AL$14*L84,"")</f>
        <v>0</v>
      </c>
      <c r="L84" s="217">
        <v>0.3</v>
      </c>
      <c r="M84" s="216">
        <f t="shared" si="25"/>
        <v>16464.16</v>
      </c>
      <c r="N84" s="216">
        <f>IFERROR($F84*QCI!$AL$14*O84,"")</f>
        <v>0</v>
      </c>
      <c r="O84" s="420">
        <v>0.1</v>
      </c>
      <c r="P84" s="218" t="str">
        <f t="shared" si="16"/>
        <v>OK!</v>
      </c>
    </row>
    <row r="85" spans="1:16" ht="15" customHeight="1">
      <c r="A85" s="419" t="str">
        <f t="shared" si="14"/>
        <v>1.10</v>
      </c>
      <c r="B85" s="868" t="str">
        <f t="shared" si="14"/>
        <v>PINTURA</v>
      </c>
      <c r="C85" s="869"/>
      <c r="D85" s="870"/>
      <c r="E85" s="216">
        <f t="shared" si="22"/>
        <v>6.53</v>
      </c>
      <c r="F85" s="215">
        <f t="shared" si="15"/>
        <v>55238.83</v>
      </c>
      <c r="G85" s="216">
        <f t="shared" si="23"/>
        <v>0</v>
      </c>
      <c r="H85" s="216">
        <f>IFERROR($F85*QCI!$AL$14*I85,"")</f>
        <v>0</v>
      </c>
      <c r="I85" s="217"/>
      <c r="J85" s="216">
        <f t="shared" si="24"/>
        <v>27619.42</v>
      </c>
      <c r="K85" s="216">
        <f>IFERROR($F85*QCI!$AL$14*L85,"")</f>
        <v>0</v>
      </c>
      <c r="L85" s="217">
        <v>0.5</v>
      </c>
      <c r="M85" s="216">
        <f t="shared" si="25"/>
        <v>27619.42</v>
      </c>
      <c r="N85" s="216">
        <f>IFERROR($F85*QCI!$AL$14*O85,"")</f>
        <v>0</v>
      </c>
      <c r="O85" s="420">
        <v>0.5</v>
      </c>
      <c r="P85" s="218" t="str">
        <f t="shared" si="16"/>
        <v>OK!</v>
      </c>
    </row>
    <row r="86" spans="1:16" ht="15" customHeight="1">
      <c r="A86" s="419" t="str">
        <f t="shared" si="14"/>
        <v>1.11</v>
      </c>
      <c r="B86" s="868" t="str">
        <f t="shared" si="14"/>
        <v>INSTALAÇÃO ELÉTRICA (REFERENTE À TODA QUADRA)</v>
      </c>
      <c r="C86" s="869"/>
      <c r="D86" s="870"/>
      <c r="E86" s="216">
        <f t="shared" si="22"/>
        <v>7.0000000000000007E-2</v>
      </c>
      <c r="F86" s="215">
        <f t="shared" si="15"/>
        <v>616.71</v>
      </c>
      <c r="G86" s="216">
        <f t="shared" si="23"/>
        <v>0</v>
      </c>
      <c r="H86" s="216">
        <f>IFERROR($F86*QCI!$AL$14*I86,"")</f>
        <v>0</v>
      </c>
      <c r="I86" s="217"/>
      <c r="J86" s="216">
        <f t="shared" si="24"/>
        <v>0</v>
      </c>
      <c r="K86" s="216">
        <f>IFERROR($F86*QCI!$AL$14*L86,"")</f>
        <v>0</v>
      </c>
      <c r="L86" s="217"/>
      <c r="M86" s="216">
        <f t="shared" si="25"/>
        <v>616.71</v>
      </c>
      <c r="N86" s="216">
        <f>IFERROR($F86*QCI!$AL$14*O86,"")</f>
        <v>0</v>
      </c>
      <c r="O86" s="420">
        <v>1</v>
      </c>
      <c r="P86" s="218" t="str">
        <f t="shared" si="16"/>
        <v>OK!</v>
      </c>
    </row>
    <row r="87" spans="1:16" ht="15" customHeight="1">
      <c r="A87" s="419" t="str">
        <f t="shared" si="14"/>
        <v>1.12</v>
      </c>
      <c r="B87" s="868" t="str">
        <f t="shared" si="14"/>
        <v>ELETRODUTOS E ACESSORIOS</v>
      </c>
      <c r="C87" s="869"/>
      <c r="D87" s="870"/>
      <c r="E87" s="216">
        <f t="shared" si="22"/>
        <v>0.47</v>
      </c>
      <c r="F87" s="215">
        <f t="shared" si="15"/>
        <v>3997.45</v>
      </c>
      <c r="G87" s="216">
        <f t="shared" si="23"/>
        <v>2398.4699999999998</v>
      </c>
      <c r="H87" s="216">
        <f>IFERROR($F87*QCI!$AL$14*I87,"")</f>
        <v>0</v>
      </c>
      <c r="I87" s="217">
        <v>0.6</v>
      </c>
      <c r="J87" s="216">
        <f t="shared" si="24"/>
        <v>1598.98</v>
      </c>
      <c r="K87" s="216">
        <f>IFERROR($F87*QCI!$AL$14*L87,"")</f>
        <v>0</v>
      </c>
      <c r="L87" s="217">
        <v>0.4</v>
      </c>
      <c r="M87" s="216">
        <f t="shared" si="25"/>
        <v>0</v>
      </c>
      <c r="N87" s="216">
        <f>IFERROR($F87*QCI!$AL$14*O87,"")</f>
        <v>0</v>
      </c>
      <c r="O87" s="420"/>
      <c r="P87" s="218" t="str">
        <f t="shared" si="16"/>
        <v>OK!</v>
      </c>
    </row>
    <row r="88" spans="1:16" ht="15" customHeight="1">
      <c r="A88" s="419" t="str">
        <f t="shared" si="14"/>
        <v>1.13</v>
      </c>
      <c r="B88" s="868" t="str">
        <f t="shared" si="14"/>
        <v xml:space="preserve">CABOS E FIOS </v>
      </c>
      <c r="C88" s="869"/>
      <c r="D88" s="870"/>
      <c r="E88" s="216">
        <f t="shared" si="22"/>
        <v>0.47</v>
      </c>
      <c r="F88" s="215">
        <f t="shared" si="15"/>
        <v>3965.54</v>
      </c>
      <c r="G88" s="216">
        <f t="shared" si="23"/>
        <v>0</v>
      </c>
      <c r="H88" s="216">
        <f>IFERROR($F88*QCI!$AL$14*I88,"")</f>
        <v>0</v>
      </c>
      <c r="I88" s="217"/>
      <c r="J88" s="216">
        <f t="shared" si="24"/>
        <v>3965.54</v>
      </c>
      <c r="K88" s="216">
        <f>IFERROR($F88*QCI!$AL$14*L88,"")</f>
        <v>0</v>
      </c>
      <c r="L88" s="217">
        <v>1</v>
      </c>
      <c r="M88" s="216">
        <f t="shared" si="25"/>
        <v>0</v>
      </c>
      <c r="N88" s="216">
        <f>IFERROR($F88*QCI!$AL$14*O88,"")</f>
        <v>0</v>
      </c>
      <c r="O88" s="420"/>
      <c r="P88" s="218" t="str">
        <f t="shared" si="16"/>
        <v>OK!</v>
      </c>
    </row>
    <row r="89" spans="1:16" ht="15" customHeight="1">
      <c r="A89" s="419" t="str">
        <f t="shared" si="14"/>
        <v>1.14</v>
      </c>
      <c r="B89" s="868" t="str">
        <f t="shared" si="14"/>
        <v>ILUMINAÇÃO E TOMADAS</v>
      </c>
      <c r="C89" s="869"/>
      <c r="D89" s="870"/>
      <c r="E89" s="216">
        <f t="shared" si="22"/>
        <v>0.1</v>
      </c>
      <c r="F89" s="215">
        <f t="shared" si="15"/>
        <v>874.81</v>
      </c>
      <c r="G89" s="216">
        <f t="shared" si="23"/>
        <v>349.92</v>
      </c>
      <c r="H89" s="216">
        <f>IFERROR($F89*QCI!$AL$14*I89,"")</f>
        <v>0</v>
      </c>
      <c r="I89" s="217">
        <v>0.4</v>
      </c>
      <c r="J89" s="216">
        <f t="shared" si="24"/>
        <v>524.89</v>
      </c>
      <c r="K89" s="216">
        <f>IFERROR($F89*QCI!$AL$14*L89,"")</f>
        <v>0</v>
      </c>
      <c r="L89" s="217">
        <v>0.6</v>
      </c>
      <c r="M89" s="216">
        <f t="shared" si="25"/>
        <v>0</v>
      </c>
      <c r="N89" s="216">
        <f>IFERROR($F89*QCI!$AL$14*O89,"")</f>
        <v>0</v>
      </c>
      <c r="O89" s="420"/>
      <c r="P89" s="218" t="str">
        <f t="shared" si="16"/>
        <v>OK!</v>
      </c>
    </row>
    <row r="90" spans="1:16" ht="15" customHeight="1">
      <c r="A90" s="419" t="str">
        <f t="shared" si="14"/>
        <v>1.15</v>
      </c>
      <c r="B90" s="868" t="str">
        <f t="shared" si="14"/>
        <v>EQUIPAMENTOS</v>
      </c>
      <c r="C90" s="869"/>
      <c r="D90" s="870"/>
      <c r="E90" s="216">
        <f t="shared" si="22"/>
        <v>1.82</v>
      </c>
      <c r="F90" s="215">
        <f t="shared" si="15"/>
        <v>15385.02</v>
      </c>
      <c r="G90" s="216">
        <f t="shared" si="23"/>
        <v>0</v>
      </c>
      <c r="H90" s="216">
        <f>IFERROR($F90*QCI!$AL$14*I90,"")</f>
        <v>0</v>
      </c>
      <c r="I90" s="217"/>
      <c r="J90" s="216">
        <f t="shared" si="24"/>
        <v>0</v>
      </c>
      <c r="K90" s="216">
        <f>IFERROR($F90*QCI!$AL$14*L90,"")</f>
        <v>0</v>
      </c>
      <c r="L90" s="217"/>
      <c r="M90" s="216">
        <f t="shared" si="25"/>
        <v>15385.02</v>
      </c>
      <c r="N90" s="216">
        <f>IFERROR($F90*QCI!$AL$14*O90,"")</f>
        <v>0</v>
      </c>
      <c r="O90" s="420">
        <v>1</v>
      </c>
      <c r="P90" s="218" t="str">
        <f t="shared" si="16"/>
        <v>OK!</v>
      </c>
    </row>
    <row r="91" spans="1:16" ht="15" customHeight="1">
      <c r="A91" s="419" t="str">
        <f t="shared" si="14"/>
        <v>1.16</v>
      </c>
      <c r="B91" s="868" t="str">
        <f t="shared" si="14"/>
        <v>DRENAGEM PLUVIAL</v>
      </c>
      <c r="C91" s="869"/>
      <c r="D91" s="870"/>
      <c r="E91" s="216">
        <f t="shared" si="22"/>
        <v>0.27</v>
      </c>
      <c r="F91" s="215">
        <f t="shared" si="15"/>
        <v>2249.3200000000002</v>
      </c>
      <c r="G91" s="216">
        <f t="shared" si="23"/>
        <v>2249.3200000000002</v>
      </c>
      <c r="H91" s="216">
        <f>IFERROR($F91*QCI!$AL$14*I91,"")</f>
        <v>0</v>
      </c>
      <c r="I91" s="217">
        <v>1</v>
      </c>
      <c r="J91" s="216">
        <f t="shared" si="24"/>
        <v>0</v>
      </c>
      <c r="K91" s="216">
        <f>IFERROR($F91*QCI!$AL$14*L91,"")</f>
        <v>0</v>
      </c>
      <c r="L91" s="217"/>
      <c r="M91" s="216">
        <f t="shared" si="25"/>
        <v>0</v>
      </c>
      <c r="N91" s="216">
        <f>IFERROR($F91*QCI!$AL$14*O91,"")</f>
        <v>0</v>
      </c>
      <c r="O91" s="420"/>
      <c r="P91" s="218" t="str">
        <f t="shared" si="16"/>
        <v>OK!</v>
      </c>
    </row>
    <row r="92" spans="1:16" ht="15" customHeight="1">
      <c r="A92" s="419" t="str">
        <f t="shared" si="14"/>
        <v>1.17</v>
      </c>
      <c r="B92" s="868" t="str">
        <f t="shared" si="14"/>
        <v xml:space="preserve">PREVENÇÃO E COMBATE A INCÊNDIO </v>
      </c>
      <c r="C92" s="869"/>
      <c r="D92" s="870"/>
      <c r="E92" s="216">
        <f t="shared" si="22"/>
        <v>0.23</v>
      </c>
      <c r="F92" s="215">
        <f t="shared" si="15"/>
        <v>1919.78</v>
      </c>
      <c r="G92" s="216">
        <f t="shared" si="23"/>
        <v>0</v>
      </c>
      <c r="H92" s="216">
        <f>IFERROR($F92*QCI!$AL$14*I92,"")</f>
        <v>0</v>
      </c>
      <c r="I92" s="217"/>
      <c r="J92" s="216">
        <f t="shared" si="24"/>
        <v>0</v>
      </c>
      <c r="K92" s="216">
        <f>IFERROR($F92*QCI!$AL$14*L92,"")</f>
        <v>0</v>
      </c>
      <c r="L92" s="217"/>
      <c r="M92" s="216">
        <f t="shared" si="25"/>
        <v>1919.78</v>
      </c>
      <c r="N92" s="216">
        <f>IFERROR($F92*QCI!$AL$14*O92,"")</f>
        <v>0</v>
      </c>
      <c r="O92" s="420">
        <v>1</v>
      </c>
      <c r="P92" s="218" t="str">
        <f t="shared" si="16"/>
        <v>OK!</v>
      </c>
    </row>
    <row r="93" spans="1:16" ht="15" customHeight="1">
      <c r="A93" s="419" t="str">
        <f t="shared" si="14"/>
        <v>1.18</v>
      </c>
      <c r="B93" s="868" t="str">
        <f t="shared" si="14"/>
        <v>ARQUIBANCADA</v>
      </c>
      <c r="C93" s="869"/>
      <c r="D93" s="870"/>
      <c r="E93" s="216">
        <f t="shared" si="22"/>
        <v>2.12</v>
      </c>
      <c r="F93" s="215">
        <f t="shared" si="15"/>
        <v>17917.02</v>
      </c>
      <c r="G93" s="216">
        <f t="shared" si="23"/>
        <v>17917.02</v>
      </c>
      <c r="H93" s="216">
        <f>IFERROR($F93*QCI!$AL$14*I93,"")</f>
        <v>0</v>
      </c>
      <c r="I93" s="217">
        <v>1</v>
      </c>
      <c r="J93" s="216">
        <f t="shared" si="24"/>
        <v>0</v>
      </c>
      <c r="K93" s="216">
        <f>IFERROR($F93*QCI!$AL$14*L93,"")</f>
        <v>0</v>
      </c>
      <c r="L93" s="217"/>
      <c r="M93" s="216">
        <f t="shared" si="25"/>
        <v>0</v>
      </c>
      <c r="N93" s="216">
        <f>IFERROR($F93*QCI!$AL$14*O93,"")</f>
        <v>0</v>
      </c>
      <c r="O93" s="420"/>
      <c r="P93" s="218" t="str">
        <f t="shared" si="16"/>
        <v>OK!</v>
      </c>
    </row>
    <row r="94" spans="1:16" ht="15" customHeight="1">
      <c r="A94" s="419" t="str">
        <f t="shared" si="14"/>
        <v>1.19</v>
      </c>
      <c r="B94" s="868" t="str">
        <f t="shared" si="14"/>
        <v>SERVIÇOS FINAIS</v>
      </c>
      <c r="C94" s="869"/>
      <c r="D94" s="870"/>
      <c r="E94" s="216">
        <f t="shared" si="22"/>
        <v>4.22</v>
      </c>
      <c r="F94" s="215">
        <f t="shared" si="15"/>
        <v>35664.47</v>
      </c>
      <c r="G94" s="216">
        <f t="shared" si="23"/>
        <v>0</v>
      </c>
      <c r="H94" s="216">
        <f>IFERROR($F94*QCI!$AL$14*I94,"")</f>
        <v>0</v>
      </c>
      <c r="I94" s="217"/>
      <c r="J94" s="216">
        <f t="shared" si="24"/>
        <v>0</v>
      </c>
      <c r="K94" s="216">
        <f>IFERROR($F94*QCI!$AL$14*L94,"")</f>
        <v>0</v>
      </c>
      <c r="L94" s="217"/>
      <c r="M94" s="216">
        <f t="shared" si="25"/>
        <v>35664.47</v>
      </c>
      <c r="N94" s="216">
        <f>IFERROR($F94*QCI!$AL$14*O94,"")</f>
        <v>0</v>
      </c>
      <c r="O94" s="420">
        <v>1</v>
      </c>
      <c r="P94" s="218" t="str">
        <f t="shared" si="16"/>
        <v>OK!</v>
      </c>
    </row>
    <row r="95" spans="1:16" ht="15" customHeight="1">
      <c r="A95" s="633" t="s">
        <v>7039</v>
      </c>
      <c r="B95" s="931" t="str">
        <f>QCI!D40</f>
        <v>BANHEIROS E VESTIÁRIOS</v>
      </c>
      <c r="C95" s="932"/>
      <c r="D95" s="933"/>
      <c r="E95" s="634"/>
      <c r="F95" s="635"/>
      <c r="G95" s="636"/>
      <c r="H95" s="637"/>
      <c r="I95" s="638"/>
      <c r="J95" s="637"/>
      <c r="K95" s="636"/>
      <c r="L95" s="639"/>
      <c r="M95" s="636"/>
      <c r="N95" s="637"/>
      <c r="O95" s="640"/>
      <c r="P95" s="218" t="str">
        <f t="shared" ref="P95" si="26">IF(O95+L95+I95+O37+L37+I37&gt;1,"CORRIGIR",IF(O95+L95+I95+O37+L37+I37=1,"OK!",""))</f>
        <v/>
      </c>
    </row>
    <row r="96" spans="1:16" ht="15" customHeight="1">
      <c r="A96" s="419" t="str">
        <f t="shared" ref="A96:B107" si="27">A39</f>
        <v>2.1</v>
      </c>
      <c r="B96" s="868" t="str">
        <f t="shared" si="27"/>
        <v>MOVIMENTO DE TERRA</v>
      </c>
      <c r="C96" s="869"/>
      <c r="D96" s="870"/>
      <c r="E96" s="216">
        <f t="shared" ref="E96:E107" si="28">IFERROR(IF(F96=0,"",F96/$F$52*100),"")</f>
        <v>0.24</v>
      </c>
      <c r="F96" s="215">
        <f t="shared" ref="F96:F107" si="29">F39</f>
        <v>2063.85</v>
      </c>
      <c r="G96" s="216">
        <f t="shared" ref="G96:G107" si="30">IFERROR($F96*I96-H96,"")</f>
        <v>0</v>
      </c>
      <c r="H96" s="216">
        <f>IFERROR($F96*QCI!$AL$14*I96,"")</f>
        <v>0</v>
      </c>
      <c r="I96" s="217"/>
      <c r="J96" s="216">
        <f t="shared" ref="J96:J107" si="31">IFERROR($F96*L96-K96,"")</f>
        <v>0</v>
      </c>
      <c r="K96" s="216">
        <f>IFERROR($F96*QCI!$AL$14*L96,"")</f>
        <v>0</v>
      </c>
      <c r="L96" s="217"/>
      <c r="M96" s="216">
        <f t="shared" ref="M96:M107" si="32">IFERROR($F96*O96-N96,"")</f>
        <v>0</v>
      </c>
      <c r="N96" s="216">
        <f>IFERROR($F96*QCI!$AL$14*O96,"")</f>
        <v>0</v>
      </c>
      <c r="O96" s="420"/>
      <c r="P96" s="218" t="str">
        <f t="shared" ref="P96:P107" si="33">IF(O96+L96+I96+O39+L39+I39&gt;1,"CORRIGIR",IF(O96+L96+I96+O39+L39+I39=1,"OK!",""))</f>
        <v>OK!</v>
      </c>
    </row>
    <row r="97" spans="1:16" ht="15" customHeight="1">
      <c r="A97" s="419" t="str">
        <f t="shared" si="27"/>
        <v>2.2</v>
      </c>
      <c r="B97" s="868" t="str">
        <f t="shared" si="27"/>
        <v>INFRA-ESTRUTURA: FUNDAÇÕES</v>
      </c>
      <c r="C97" s="869"/>
      <c r="D97" s="870"/>
      <c r="E97" s="216">
        <f t="shared" si="28"/>
        <v>1.74</v>
      </c>
      <c r="F97" s="215">
        <f t="shared" si="29"/>
        <v>14715.68</v>
      </c>
      <c r="G97" s="216">
        <f t="shared" si="30"/>
        <v>0</v>
      </c>
      <c r="H97" s="216">
        <f>IFERROR($F97*QCI!$AL$14*I97,"")</f>
        <v>0</v>
      </c>
      <c r="I97" s="217"/>
      <c r="J97" s="216">
        <f t="shared" si="31"/>
        <v>0</v>
      </c>
      <c r="K97" s="216">
        <f>IFERROR($F97*QCI!$AL$14*L97,"")</f>
        <v>0</v>
      </c>
      <c r="L97" s="217"/>
      <c r="M97" s="216">
        <f t="shared" si="32"/>
        <v>0</v>
      </c>
      <c r="N97" s="216">
        <f>IFERROR($F97*QCI!$AL$14*O97,"")</f>
        <v>0</v>
      </c>
      <c r="O97" s="420"/>
      <c r="P97" s="218" t="str">
        <f t="shared" si="33"/>
        <v>OK!</v>
      </c>
    </row>
    <row r="98" spans="1:16" ht="15" customHeight="1">
      <c r="A98" s="419" t="str">
        <f t="shared" si="27"/>
        <v>2.3</v>
      </c>
      <c r="B98" s="868" t="str">
        <f t="shared" si="27"/>
        <v>ESTRUTURA</v>
      </c>
      <c r="C98" s="869"/>
      <c r="D98" s="870"/>
      <c r="E98" s="216">
        <f t="shared" si="28"/>
        <v>2.91</v>
      </c>
      <c r="F98" s="215">
        <f t="shared" si="29"/>
        <v>24642.66</v>
      </c>
      <c r="G98" s="216">
        <f t="shared" si="30"/>
        <v>0</v>
      </c>
      <c r="H98" s="216">
        <f>IFERROR($F98*QCI!$AL$14*I98,"")</f>
        <v>0</v>
      </c>
      <c r="I98" s="217"/>
      <c r="J98" s="216">
        <f t="shared" si="31"/>
        <v>0</v>
      </c>
      <c r="K98" s="216">
        <f>IFERROR($F98*QCI!$AL$14*L98,"")</f>
        <v>0</v>
      </c>
      <c r="L98" s="217"/>
      <c r="M98" s="216">
        <f t="shared" si="32"/>
        <v>0</v>
      </c>
      <c r="N98" s="216">
        <f>IFERROR($F98*QCI!$AL$14*O98,"")</f>
        <v>0</v>
      </c>
      <c r="O98" s="420"/>
      <c r="P98" s="218" t="str">
        <f t="shared" si="33"/>
        <v>OK!</v>
      </c>
    </row>
    <row r="99" spans="1:16" ht="15" customHeight="1">
      <c r="A99" s="419" t="str">
        <f t="shared" si="27"/>
        <v>2.4</v>
      </c>
      <c r="B99" s="868" t="str">
        <f t="shared" si="27"/>
        <v>PAREDES E PAINÉIS</v>
      </c>
      <c r="C99" s="869"/>
      <c r="D99" s="870"/>
      <c r="E99" s="216">
        <f t="shared" si="28"/>
        <v>1.26</v>
      </c>
      <c r="F99" s="215">
        <f t="shared" si="29"/>
        <v>10667.14</v>
      </c>
      <c r="G99" s="216">
        <f t="shared" si="30"/>
        <v>0</v>
      </c>
      <c r="H99" s="216">
        <f>IFERROR($F99*QCI!$AL$14*I99,"")</f>
        <v>0</v>
      </c>
      <c r="I99" s="217"/>
      <c r="J99" s="216">
        <f t="shared" si="31"/>
        <v>0</v>
      </c>
      <c r="K99" s="216">
        <f>IFERROR($F99*QCI!$AL$14*L99,"")</f>
        <v>0</v>
      </c>
      <c r="L99" s="217"/>
      <c r="M99" s="216">
        <f t="shared" si="32"/>
        <v>0</v>
      </c>
      <c r="N99" s="216">
        <f>IFERROR($F99*QCI!$AL$14*O99,"")</f>
        <v>0</v>
      </c>
      <c r="O99" s="420"/>
      <c r="P99" s="218" t="str">
        <f t="shared" si="33"/>
        <v>OK!</v>
      </c>
    </row>
    <row r="100" spans="1:16" ht="15" customHeight="1">
      <c r="A100" s="419" t="str">
        <f t="shared" si="27"/>
        <v>2.5</v>
      </c>
      <c r="B100" s="868" t="str">
        <f t="shared" si="27"/>
        <v>REVESTIMENTOS</v>
      </c>
      <c r="C100" s="869"/>
      <c r="D100" s="870"/>
      <c r="E100" s="216">
        <f t="shared" si="28"/>
        <v>3.95</v>
      </c>
      <c r="F100" s="215">
        <f t="shared" si="29"/>
        <v>33437.269999999997</v>
      </c>
      <c r="G100" s="216">
        <f t="shared" si="30"/>
        <v>0</v>
      </c>
      <c r="H100" s="216">
        <f>IFERROR($F100*QCI!$AL$14*I100,"")</f>
        <v>0</v>
      </c>
      <c r="I100" s="217"/>
      <c r="J100" s="216">
        <f t="shared" si="31"/>
        <v>0</v>
      </c>
      <c r="K100" s="216">
        <f>IFERROR($F100*QCI!$AL$14*L100,"")</f>
        <v>0</v>
      </c>
      <c r="L100" s="217"/>
      <c r="M100" s="216">
        <f t="shared" si="32"/>
        <v>0</v>
      </c>
      <c r="N100" s="216">
        <f>IFERROR($F100*QCI!$AL$14*O100,"")</f>
        <v>0</v>
      </c>
      <c r="O100" s="420"/>
      <c r="P100" s="218" t="str">
        <f t="shared" si="33"/>
        <v>OK!</v>
      </c>
    </row>
    <row r="101" spans="1:16" ht="15" customHeight="1">
      <c r="A101" s="419" t="str">
        <f t="shared" si="27"/>
        <v>2.6</v>
      </c>
      <c r="B101" s="868" t="str">
        <f t="shared" si="27"/>
        <v xml:space="preserve">PISO </v>
      </c>
      <c r="C101" s="869"/>
      <c r="D101" s="870"/>
      <c r="E101" s="216">
        <f t="shared" si="28"/>
        <v>0.96</v>
      </c>
      <c r="F101" s="215">
        <f t="shared" si="29"/>
        <v>8087.42</v>
      </c>
      <c r="G101" s="216">
        <f t="shared" si="30"/>
        <v>0</v>
      </c>
      <c r="H101" s="216">
        <f>IFERROR($F101*QCI!$AL$14*I101,"")</f>
        <v>0</v>
      </c>
      <c r="I101" s="217"/>
      <c r="J101" s="216">
        <f t="shared" si="31"/>
        <v>0</v>
      </c>
      <c r="K101" s="216">
        <f>IFERROR($F101*QCI!$AL$14*L101,"")</f>
        <v>0</v>
      </c>
      <c r="L101" s="217"/>
      <c r="M101" s="216">
        <f t="shared" si="32"/>
        <v>0</v>
      </c>
      <c r="N101" s="216">
        <f>IFERROR($F101*QCI!$AL$14*O101,"")</f>
        <v>0</v>
      </c>
      <c r="O101" s="420"/>
      <c r="P101" s="218" t="str">
        <f t="shared" si="33"/>
        <v>OK!</v>
      </c>
    </row>
    <row r="102" spans="1:16" ht="15" customHeight="1">
      <c r="A102" s="419" t="str">
        <f t="shared" si="27"/>
        <v>2.7</v>
      </c>
      <c r="B102" s="868" t="str">
        <f t="shared" si="27"/>
        <v xml:space="preserve">ESQUADRIAS </v>
      </c>
      <c r="C102" s="869"/>
      <c r="D102" s="870"/>
      <c r="E102" s="216">
        <f t="shared" si="28"/>
        <v>1.47</v>
      </c>
      <c r="F102" s="215">
        <f t="shared" si="29"/>
        <v>12472.01</v>
      </c>
      <c r="G102" s="216">
        <f t="shared" si="30"/>
        <v>0</v>
      </c>
      <c r="H102" s="216">
        <f>IFERROR($F102*QCI!$AL$14*I102,"")</f>
        <v>0</v>
      </c>
      <c r="I102" s="217"/>
      <c r="J102" s="216">
        <f t="shared" si="31"/>
        <v>12472.01</v>
      </c>
      <c r="K102" s="216">
        <f>IFERROR($F102*QCI!$AL$14*L102,"")</f>
        <v>0</v>
      </c>
      <c r="L102" s="217">
        <v>1</v>
      </c>
      <c r="M102" s="216">
        <f t="shared" si="32"/>
        <v>0</v>
      </c>
      <c r="N102" s="216">
        <f>IFERROR($F102*QCI!$AL$14*O102,"")</f>
        <v>0</v>
      </c>
      <c r="O102" s="420"/>
      <c r="P102" s="218" t="str">
        <f t="shared" si="33"/>
        <v>OK!</v>
      </c>
    </row>
    <row r="103" spans="1:16" ht="15" customHeight="1">
      <c r="A103" s="419" t="str">
        <f t="shared" si="27"/>
        <v>2.8</v>
      </c>
      <c r="B103" s="868" t="str">
        <f t="shared" si="27"/>
        <v>COBERTA</v>
      </c>
      <c r="C103" s="869"/>
      <c r="D103" s="870"/>
      <c r="E103" s="216">
        <f t="shared" si="28"/>
        <v>0.61</v>
      </c>
      <c r="F103" s="215">
        <f t="shared" si="29"/>
        <v>5137.3599999999997</v>
      </c>
      <c r="G103" s="216">
        <f t="shared" si="30"/>
        <v>3082.42</v>
      </c>
      <c r="H103" s="216">
        <f>IFERROR($F103*QCI!$AL$14*I103,"")</f>
        <v>0</v>
      </c>
      <c r="I103" s="217">
        <v>0.6</v>
      </c>
      <c r="J103" s="216">
        <f t="shared" si="31"/>
        <v>256.87</v>
      </c>
      <c r="K103" s="216">
        <f>IFERROR($F103*QCI!$AL$14*L103,"")</f>
        <v>0</v>
      </c>
      <c r="L103" s="217">
        <v>0.05</v>
      </c>
      <c r="M103" s="216">
        <f t="shared" si="32"/>
        <v>0</v>
      </c>
      <c r="N103" s="216">
        <f>IFERROR($F103*QCI!$AL$14*O103,"")</f>
        <v>0</v>
      </c>
      <c r="O103" s="420"/>
      <c r="P103" s="218" t="str">
        <f t="shared" si="33"/>
        <v>OK!</v>
      </c>
    </row>
    <row r="104" spans="1:16" ht="15" customHeight="1">
      <c r="A104" s="419" t="str">
        <f t="shared" si="27"/>
        <v>2.9</v>
      </c>
      <c r="B104" s="868" t="str">
        <f t="shared" si="27"/>
        <v xml:space="preserve">LOUÇAS E METAIS </v>
      </c>
      <c r="C104" s="869"/>
      <c r="D104" s="870"/>
      <c r="E104" s="216">
        <f t="shared" si="28"/>
        <v>1.2</v>
      </c>
      <c r="F104" s="215">
        <f t="shared" si="29"/>
        <v>10131.68</v>
      </c>
      <c r="G104" s="216">
        <f t="shared" si="30"/>
        <v>0</v>
      </c>
      <c r="H104" s="216">
        <f>IFERROR($F104*QCI!$AL$14*I104,"")</f>
        <v>0</v>
      </c>
      <c r="I104" s="217"/>
      <c r="J104" s="216">
        <f t="shared" si="31"/>
        <v>10131.68</v>
      </c>
      <c r="K104" s="216">
        <f>IFERROR($F104*QCI!$AL$14*L104,"")</f>
        <v>0</v>
      </c>
      <c r="L104" s="217">
        <v>1</v>
      </c>
      <c r="M104" s="216">
        <f t="shared" si="32"/>
        <v>0</v>
      </c>
      <c r="N104" s="216">
        <f>IFERROR($F104*QCI!$AL$14*O104,"")</f>
        <v>0</v>
      </c>
      <c r="O104" s="420"/>
      <c r="P104" s="218" t="str">
        <f t="shared" si="33"/>
        <v>OK!</v>
      </c>
    </row>
    <row r="105" spans="1:16" ht="15" customHeight="1">
      <c r="A105" s="419" t="str">
        <f t="shared" si="27"/>
        <v>2.10</v>
      </c>
      <c r="B105" s="868" t="str">
        <f t="shared" si="27"/>
        <v>INSTALAÇÕES HIDRÁULICAS</v>
      </c>
      <c r="C105" s="869"/>
      <c r="D105" s="870"/>
      <c r="E105" s="216">
        <f t="shared" si="28"/>
        <v>0.36</v>
      </c>
      <c r="F105" s="215">
        <f t="shared" si="29"/>
        <v>3049.76</v>
      </c>
      <c r="G105" s="216">
        <f t="shared" si="30"/>
        <v>0</v>
      </c>
      <c r="H105" s="216">
        <f>IFERROR($F105*QCI!$AL$14*I105,"")</f>
        <v>0</v>
      </c>
      <c r="I105" s="217"/>
      <c r="J105" s="216">
        <f t="shared" si="31"/>
        <v>3049.76</v>
      </c>
      <c r="K105" s="216">
        <f>IFERROR($F105*QCI!$AL$14*L105,"")</f>
        <v>0</v>
      </c>
      <c r="L105" s="217">
        <v>1</v>
      </c>
      <c r="M105" s="216">
        <f t="shared" si="32"/>
        <v>0</v>
      </c>
      <c r="N105" s="216">
        <f>IFERROR($F105*QCI!$AL$14*O105,"")</f>
        <v>0</v>
      </c>
      <c r="O105" s="420"/>
      <c r="P105" s="218" t="str">
        <f t="shared" si="33"/>
        <v>OK!</v>
      </c>
    </row>
    <row r="106" spans="1:16" ht="15" customHeight="1">
      <c r="A106" s="419" t="str">
        <f t="shared" si="27"/>
        <v>2.11</v>
      </c>
      <c r="B106" s="868" t="str">
        <f t="shared" si="27"/>
        <v>INSTALAÇÕES SANITÁRIAS</v>
      </c>
      <c r="C106" s="869"/>
      <c r="D106" s="870"/>
      <c r="E106" s="216">
        <f t="shared" si="28"/>
        <v>0.31</v>
      </c>
      <c r="F106" s="215">
        <f t="shared" si="29"/>
        <v>2596.9299999999998</v>
      </c>
      <c r="G106" s="216">
        <f t="shared" si="30"/>
        <v>1558.16</v>
      </c>
      <c r="H106" s="216">
        <f>IFERROR($F106*QCI!$AL$14*I106,"")</f>
        <v>0</v>
      </c>
      <c r="I106" s="217">
        <v>0.6</v>
      </c>
      <c r="J106" s="216">
        <f t="shared" si="31"/>
        <v>0</v>
      </c>
      <c r="K106" s="216">
        <f>IFERROR($F106*QCI!$AL$14*L106,"")</f>
        <v>0</v>
      </c>
      <c r="L106" s="641"/>
      <c r="M106" s="216">
        <f>IFERROR($F106*O106-N106,"")-0.02</f>
        <v>1038.75</v>
      </c>
      <c r="N106" s="216">
        <f>IFERROR($F106*QCI!$AL$14*O106,"")</f>
        <v>0</v>
      </c>
      <c r="O106" s="420">
        <v>0.4</v>
      </c>
      <c r="P106" s="218" t="str">
        <f t="shared" si="33"/>
        <v>OK!</v>
      </c>
    </row>
    <row r="107" spans="1:16" ht="15" customHeight="1">
      <c r="A107" s="419" t="str">
        <f t="shared" si="27"/>
        <v>2.12</v>
      </c>
      <c r="B107" s="868" t="str">
        <f t="shared" si="27"/>
        <v>INSTALAÇÕES ELÉTRICAS</v>
      </c>
      <c r="C107" s="869"/>
      <c r="D107" s="870"/>
      <c r="E107" s="216">
        <f t="shared" si="28"/>
        <v>0.22</v>
      </c>
      <c r="F107" s="215">
        <f t="shared" si="29"/>
        <v>1890.11</v>
      </c>
      <c r="G107" s="216">
        <f t="shared" si="30"/>
        <v>0</v>
      </c>
      <c r="H107" s="216">
        <f>IFERROR($F107*QCI!$AL$14*I107,"")</f>
        <v>0</v>
      </c>
      <c r="I107" s="217"/>
      <c r="J107" s="216">
        <f t="shared" si="31"/>
        <v>0</v>
      </c>
      <c r="K107" s="216">
        <f>IFERROR($F107*QCI!$AL$14*L107,"")</f>
        <v>0</v>
      </c>
      <c r="L107" s="217"/>
      <c r="M107" s="216">
        <f t="shared" si="32"/>
        <v>1890.11</v>
      </c>
      <c r="N107" s="216">
        <f>IFERROR($F107*QCI!$AL$14*O107,"")</f>
        <v>0</v>
      </c>
      <c r="O107" s="420">
        <v>1</v>
      </c>
      <c r="P107" s="218" t="str">
        <f t="shared" si="33"/>
        <v>OK!</v>
      </c>
    </row>
    <row r="108" spans="1:16" s="223" customFormat="1" ht="12" customHeight="1">
      <c r="A108" s="888"/>
      <c r="B108" s="889"/>
      <c r="C108" s="889"/>
      <c r="D108" s="889"/>
      <c r="E108" s="889"/>
      <c r="F108" s="889"/>
      <c r="G108" s="889"/>
      <c r="H108" s="889"/>
      <c r="I108" s="889"/>
      <c r="J108" s="889"/>
      <c r="K108" s="889"/>
      <c r="L108" s="889"/>
      <c r="M108" s="889"/>
      <c r="N108" s="889"/>
      <c r="O108" s="890"/>
      <c r="P108" s="218" t="str">
        <f>IF(O108+L108+I108+O52+L52+I52&gt;1,"CORRIGIR",IF(O108+L108+I108+O52+L52+I52=1,"OK!",""))</f>
        <v/>
      </c>
    </row>
    <row r="109" spans="1:16" s="228" customFormat="1" ht="12" customHeight="1">
      <c r="A109" s="891" t="s">
        <v>116</v>
      </c>
      <c r="B109" s="892"/>
      <c r="C109" s="892"/>
      <c r="D109" s="892"/>
      <c r="E109" s="224">
        <f>ROUND(SUM(E76:E108),0)</f>
        <v>100</v>
      </c>
      <c r="F109" s="225">
        <f>SUM(F76:F108)</f>
        <v>845804.73</v>
      </c>
      <c r="G109" s="226">
        <f>SUM(G76:G108)</f>
        <v>221845.75</v>
      </c>
      <c r="H109" s="226">
        <f>SUM(H76:H108)</f>
        <v>0</v>
      </c>
      <c r="I109" s="217">
        <f>SUM(G109:H109)/$F$52</f>
        <v>0.26229999999999998</v>
      </c>
      <c r="J109" s="226">
        <f>SUM(J76:J108)</f>
        <v>165117.70000000001</v>
      </c>
      <c r="K109" s="226">
        <f>SUM(K76:K108)</f>
        <v>0</v>
      </c>
      <c r="L109" s="217">
        <f>SUM(J109:K109)/$F$52</f>
        <v>0.19520000000000001</v>
      </c>
      <c r="M109" s="226">
        <f>SUM(M76:M108)</f>
        <v>100598.42</v>
      </c>
      <c r="N109" s="226">
        <f>SUM(N76:N108)</f>
        <v>0</v>
      </c>
      <c r="O109" s="217">
        <f>SUM(M109:N109)/$F$52</f>
        <v>0.11890000000000001</v>
      </c>
      <c r="P109" s="218"/>
    </row>
    <row r="110" spans="1:16" s="228" customFormat="1" ht="12" customHeight="1">
      <c r="A110" s="893" t="s">
        <v>117</v>
      </c>
      <c r="B110" s="894"/>
      <c r="C110" s="894"/>
      <c r="D110" s="894"/>
      <c r="E110" s="229"/>
      <c r="F110" s="230"/>
      <c r="G110" s="232">
        <f>G109+M53</f>
        <v>580088.62</v>
      </c>
      <c r="H110" s="232">
        <f>H109+N53</f>
        <v>0</v>
      </c>
      <c r="I110" s="486">
        <f>SUM(G110:H110)/$F$52</f>
        <v>0.68579999999999997</v>
      </c>
      <c r="J110" s="485">
        <f>J109+G110</f>
        <v>745206.32</v>
      </c>
      <c r="K110" s="485">
        <f>K109+H110</f>
        <v>0</v>
      </c>
      <c r="L110" s="486">
        <f>SUM(J110:K110)/$F$52</f>
        <v>0.88109999999999999</v>
      </c>
      <c r="M110" s="485">
        <f>M109+J110</f>
        <v>845804.74</v>
      </c>
      <c r="N110" s="485">
        <f>N109+K110</f>
        <v>0</v>
      </c>
      <c r="O110" s="486">
        <f>SUM(M110:N110)/$F$52</f>
        <v>1</v>
      </c>
      <c r="P110" s="218"/>
    </row>
    <row r="111" spans="1:16" ht="3.75" customHeight="1">
      <c r="A111" s="422"/>
      <c r="E111" s="172"/>
      <c r="I111" s="205"/>
      <c r="L111" s="205"/>
      <c r="O111" s="414"/>
      <c r="P111" s="218" t="str">
        <f>IF(O111+L111+I111+O55+L55+I55&gt;1,"CORRIGIR",IF(O111+L111+I111+O55+L55+I55=1,"OK!",""))</f>
        <v/>
      </c>
    </row>
    <row r="112" spans="1:16" ht="6.75" customHeight="1">
      <c r="A112" s="422"/>
      <c r="E112" s="172"/>
      <c r="I112" s="205"/>
      <c r="L112" s="205"/>
      <c r="O112" s="414"/>
      <c r="P112" s="218" t="str">
        <f>IF(O112+L112+I112+O56+L56+I56&gt;1,"CORRIGIR",IF(O112+L112+I112+O56+L56+I56=1,"OK!",""))</f>
        <v/>
      </c>
    </row>
    <row r="113" spans="1:15" ht="12" customHeight="1">
      <c r="A113" s="908" t="str">
        <f>A56</f>
        <v>Coremas-PB, 08/08/2025</v>
      </c>
      <c r="B113" s="909"/>
      <c r="C113" s="909"/>
      <c r="D113" s="909"/>
      <c r="E113" s="235"/>
      <c r="F113" s="236"/>
      <c r="G113" s="913"/>
      <c r="H113" s="913"/>
      <c r="I113" s="913"/>
      <c r="K113" s="237"/>
      <c r="L113" s="913"/>
      <c r="M113" s="913"/>
      <c r="N113" s="913"/>
      <c r="O113" s="914"/>
    </row>
    <row r="114" spans="1:15" ht="12" customHeight="1">
      <c r="A114" s="423" t="s">
        <v>32</v>
      </c>
      <c r="B114" s="238"/>
      <c r="C114" s="176"/>
      <c r="D114" s="176"/>
      <c r="E114" s="172"/>
      <c r="G114" s="238" t="s">
        <v>1704</v>
      </c>
      <c r="H114" s="239"/>
      <c r="I114" s="240"/>
      <c r="K114" s="238"/>
      <c r="L114" s="923" t="s">
        <v>118</v>
      </c>
      <c r="M114" s="923"/>
      <c r="N114" s="176"/>
      <c r="O114" s="424"/>
    </row>
    <row r="115" spans="1:15" ht="12" customHeight="1">
      <c r="A115" s="170"/>
      <c r="B115" s="171"/>
      <c r="C115" s="171"/>
      <c r="D115" s="171"/>
      <c r="E115" s="172"/>
      <c r="F115" s="173"/>
      <c r="G115" s="173"/>
      <c r="H115" s="173"/>
      <c r="I115" s="174"/>
      <c r="J115" s="173"/>
      <c r="K115" s="173"/>
      <c r="L115" s="175"/>
      <c r="M115" s="170"/>
      <c r="N115" s="170"/>
      <c r="O115" s="175"/>
    </row>
    <row r="116" spans="1:15" ht="12" customHeight="1">
      <c r="A116" s="170"/>
      <c r="B116" s="171"/>
      <c r="C116" s="171"/>
      <c r="D116" s="178" t="s">
        <v>1695</v>
      </c>
      <c r="E116" s="179"/>
      <c r="F116" s="171"/>
      <c r="G116" s="171"/>
      <c r="H116" s="171"/>
      <c r="I116" s="180"/>
      <c r="J116" s="170"/>
      <c r="K116" s="170"/>
      <c r="L116" s="181"/>
      <c r="M116" s="182"/>
      <c r="N116" s="183"/>
      <c r="O116" s="184"/>
    </row>
    <row r="117" spans="1:15" ht="12" customHeight="1">
      <c r="A117" s="170"/>
      <c r="B117" s="170"/>
      <c r="C117" s="170"/>
      <c r="D117" s="170"/>
      <c r="E117" s="185"/>
      <c r="F117" s="170"/>
      <c r="G117" s="170"/>
      <c r="H117" s="170"/>
      <c r="I117" s="175"/>
      <c r="J117" s="170"/>
      <c r="K117" s="170"/>
      <c r="L117" s="175"/>
      <c r="M117" s="170"/>
      <c r="N117" s="170"/>
      <c r="O117" s="175"/>
    </row>
    <row r="118" spans="1:15" ht="12" customHeight="1">
      <c r="A118" s="186" t="s">
        <v>102</v>
      </c>
      <c r="B118" s="187"/>
      <c r="C118" s="187"/>
      <c r="D118" s="187"/>
      <c r="E118" s="188"/>
      <c r="F118" s="189"/>
      <c r="G118" s="190" t="s">
        <v>23</v>
      </c>
      <c r="H118" s="191"/>
      <c r="I118" s="191"/>
      <c r="J118" s="191"/>
      <c r="K118" s="192"/>
      <c r="L118" s="193" t="s">
        <v>24</v>
      </c>
      <c r="M118" s="194"/>
      <c r="N118" s="195"/>
      <c r="O118" s="196"/>
    </row>
    <row r="119" spans="1:15" ht="12" customHeight="1">
      <c r="A119" s="874" t="str">
        <f>A63</f>
        <v>Município de Coremas- PB</v>
      </c>
      <c r="B119" s="872"/>
      <c r="C119" s="872"/>
      <c r="D119" s="872"/>
      <c r="E119" s="872"/>
      <c r="F119" s="873"/>
      <c r="G119" s="926" t="str">
        <f>G63</f>
        <v>Esporte, Cidadania e Desenvolvimento</v>
      </c>
      <c r="H119" s="927"/>
      <c r="I119" s="927"/>
      <c r="J119" s="927"/>
      <c r="K119" s="928"/>
      <c r="L119" s="875">
        <f>L63</f>
        <v>0</v>
      </c>
      <c r="M119" s="876"/>
      <c r="N119" s="876"/>
      <c r="O119" s="929"/>
    </row>
    <row r="120" spans="1:15" ht="12" customHeight="1">
      <c r="A120" s="197"/>
      <c r="B120" s="198"/>
      <c r="C120" s="198"/>
      <c r="D120" s="198"/>
      <c r="E120" s="199"/>
      <c r="F120" s="198"/>
      <c r="G120" s="198"/>
      <c r="H120" s="198"/>
      <c r="I120" s="200"/>
      <c r="J120" s="198"/>
      <c r="K120" s="198"/>
      <c r="L120" s="200"/>
      <c r="M120" s="198"/>
      <c r="N120" s="198"/>
      <c r="O120" s="200"/>
    </row>
    <row r="121" spans="1:15" ht="12" customHeight="1">
      <c r="A121" s="186" t="s">
        <v>103</v>
      </c>
      <c r="B121" s="187"/>
      <c r="C121" s="187"/>
      <c r="D121" s="187"/>
      <c r="E121" s="188"/>
      <c r="F121" s="189"/>
      <c r="G121" s="186" t="s">
        <v>104</v>
      </c>
      <c r="H121" s="187"/>
      <c r="I121" s="202"/>
      <c r="J121" s="187"/>
      <c r="K121" s="189"/>
      <c r="L121" s="202" t="s">
        <v>105</v>
      </c>
      <c r="M121" s="187"/>
      <c r="N121" s="187"/>
      <c r="O121" s="203"/>
    </row>
    <row r="122" spans="1:15" ht="12" customHeight="1">
      <c r="A122" s="874" t="str">
        <f>A66</f>
        <v>Prefeitura Municipal de Coremas - PB</v>
      </c>
      <c r="B122" s="872"/>
      <c r="C122" s="872"/>
      <c r="D122" s="872"/>
      <c r="E122" s="872"/>
      <c r="F122" s="873"/>
      <c r="G122" s="874" t="str">
        <f>G66</f>
        <v>CONSTRUÇÃO DE QUADRA POLIESPORTIVA COM VESTIÁRIOS E BANHEIROS, NO MUNICÍPIO DE COREMAS/PB</v>
      </c>
      <c r="H122" s="872"/>
      <c r="I122" s="872"/>
      <c r="J122" s="872"/>
      <c r="K122" s="873"/>
      <c r="L122" s="878">
        <f>L66</f>
        <v>845804.73</v>
      </c>
      <c r="M122" s="878"/>
      <c r="N122" s="878"/>
      <c r="O122" s="930"/>
    </row>
    <row r="123" spans="1:15" ht="12" customHeight="1">
      <c r="A123" s="197"/>
      <c r="B123" s="198"/>
      <c r="C123" s="198"/>
      <c r="D123" s="198"/>
      <c r="E123" s="199"/>
      <c r="F123" s="198"/>
      <c r="G123" s="198"/>
      <c r="H123" s="198"/>
      <c r="I123" s="200"/>
      <c r="J123" s="198"/>
      <c r="K123" s="198"/>
      <c r="L123" s="200"/>
      <c r="M123" s="198"/>
      <c r="N123" s="198"/>
      <c r="O123" s="200"/>
    </row>
    <row r="124" spans="1:15" ht="12" customHeight="1">
      <c r="A124" s="186" t="s">
        <v>106</v>
      </c>
      <c r="B124" s="187"/>
      <c r="C124" s="187"/>
      <c r="D124" s="187"/>
      <c r="E124" s="204"/>
      <c r="F124" s="189"/>
      <c r="G124" s="186" t="s">
        <v>107</v>
      </c>
      <c r="H124" s="187"/>
      <c r="I124" s="202"/>
      <c r="J124" s="187"/>
      <c r="K124" s="189"/>
      <c r="L124" s="205"/>
      <c r="O124" s="205"/>
    </row>
    <row r="125" spans="1:15" ht="12" customHeight="1">
      <c r="A125" s="874" t="s">
        <v>1697</v>
      </c>
      <c r="B125" s="872"/>
      <c r="C125" s="872"/>
      <c r="D125" s="872"/>
      <c r="E125" s="872"/>
      <c r="F125" s="873"/>
      <c r="G125" s="874" t="str">
        <f>G69</f>
        <v>Edificação</v>
      </c>
      <c r="H125" s="872"/>
      <c r="I125" s="872"/>
      <c r="J125" s="872"/>
      <c r="K125" s="873"/>
      <c r="L125" s="205"/>
      <c r="O125" s="205"/>
    </row>
    <row r="126" spans="1:15" ht="12" customHeight="1">
      <c r="A126" s="206"/>
      <c r="B126" s="197"/>
      <c r="C126" s="197"/>
      <c r="D126" s="197"/>
      <c r="E126" s="207"/>
      <c r="F126" s="208"/>
      <c r="G126" s="208"/>
      <c r="H126" s="208"/>
      <c r="I126" s="209"/>
      <c r="J126" s="210"/>
      <c r="K126" s="208"/>
      <c r="L126" s="209"/>
      <c r="M126" s="208"/>
      <c r="N126" s="208"/>
      <c r="O126" s="209"/>
    </row>
    <row r="127" spans="1:15" ht="12" customHeight="1">
      <c r="A127" s="918" t="s">
        <v>25</v>
      </c>
      <c r="B127" s="919" t="s">
        <v>108</v>
      </c>
      <c r="C127" s="920"/>
      <c r="D127" s="920"/>
      <c r="E127" s="922" t="s">
        <v>109</v>
      </c>
      <c r="F127" s="897" t="s">
        <v>110</v>
      </c>
      <c r="G127" s="864" t="s">
        <v>1776</v>
      </c>
      <c r="H127" s="865"/>
      <c r="I127" s="866"/>
      <c r="J127" s="864" t="s">
        <v>1777</v>
      </c>
      <c r="K127" s="865"/>
      <c r="L127" s="866"/>
      <c r="M127" s="864"/>
      <c r="N127" s="865"/>
      <c r="O127" s="866"/>
    </row>
    <row r="128" spans="1:15" ht="12" customHeight="1">
      <c r="A128" s="918"/>
      <c r="B128" s="921"/>
      <c r="C128" s="920"/>
      <c r="D128" s="920"/>
      <c r="E128" s="922"/>
      <c r="F128" s="897"/>
      <c r="G128" s="898" t="s">
        <v>114</v>
      </c>
      <c r="H128" s="898" t="s">
        <v>115</v>
      </c>
      <c r="I128" s="899" t="s">
        <v>50</v>
      </c>
      <c r="J128" s="898" t="s">
        <v>114</v>
      </c>
      <c r="K128" s="898" t="s">
        <v>115</v>
      </c>
      <c r="L128" s="899" t="s">
        <v>50</v>
      </c>
      <c r="M128" s="898" t="s">
        <v>114</v>
      </c>
      <c r="N128" s="898" t="s">
        <v>115</v>
      </c>
      <c r="O128" s="899" t="s">
        <v>50</v>
      </c>
    </row>
    <row r="129" spans="1:16" ht="12" customHeight="1">
      <c r="A129" s="918"/>
      <c r="B129" s="921"/>
      <c r="C129" s="920"/>
      <c r="D129" s="920"/>
      <c r="E129" s="922"/>
      <c r="F129" s="897"/>
      <c r="G129" s="898"/>
      <c r="H129" s="898"/>
      <c r="I129" s="899"/>
      <c r="J129" s="898"/>
      <c r="K129" s="898"/>
      <c r="L129" s="899"/>
      <c r="M129" s="898"/>
      <c r="N129" s="898"/>
      <c r="O129" s="899"/>
    </row>
    <row r="130" spans="1:16" ht="12" customHeight="1">
      <c r="A130" s="211"/>
      <c r="B130" s="197"/>
      <c r="C130" s="197"/>
      <c r="D130" s="197"/>
      <c r="E130" s="528"/>
      <c r="F130" s="529"/>
      <c r="G130" s="393"/>
      <c r="H130" s="394"/>
      <c r="I130" s="395"/>
      <c r="J130" s="394"/>
      <c r="K130" s="393"/>
      <c r="L130" s="396"/>
      <c r="M130" s="393"/>
      <c r="N130" s="394"/>
      <c r="O130" s="395"/>
    </row>
    <row r="131" spans="1:16" ht="12" customHeight="1">
      <c r="A131" s="214" t="str">
        <f>A76</f>
        <v>1.1</v>
      </c>
      <c r="B131" s="868" t="str">
        <f>B76</f>
        <v>SERVIÇOS PRELIMINARES</v>
      </c>
      <c r="C131" s="869"/>
      <c r="D131" s="870"/>
      <c r="E131" s="392">
        <f>IFERROR(IF(F131=0,"",F131/$F$52*100),"")</f>
        <v>1.49</v>
      </c>
      <c r="F131" s="527">
        <f>F76</f>
        <v>12614.55</v>
      </c>
      <c r="G131" s="392">
        <f>IFERROR($F131*I131-H131,"")</f>
        <v>630.73</v>
      </c>
      <c r="H131" s="392">
        <f>IFERROR($F131*QCI!$AL$14*I131,"")</f>
        <v>0</v>
      </c>
      <c r="I131" s="217">
        <v>0.05</v>
      </c>
      <c r="J131" s="392">
        <f>IFERROR($F131*L131-K131,"")</f>
        <v>378.44</v>
      </c>
      <c r="K131" s="392">
        <f>IFERROR($F131*QCI!$AL$14*L131,"")</f>
        <v>0</v>
      </c>
      <c r="L131" s="217">
        <v>0.03</v>
      </c>
      <c r="M131" s="392">
        <f>IFERROR($F131*O131-N131,"")</f>
        <v>0</v>
      </c>
      <c r="N131" s="392">
        <f>IFERROR($F131*QCI!$AL$14*O131,"")</f>
        <v>0</v>
      </c>
      <c r="O131" s="217"/>
      <c r="P131" s="218" t="str">
        <f t="shared" ref="P131:P138" si="34">IF(I18+L18+O18+I76+L76+O76+I131+L131+O131&gt;1,"CORRIGIR",IF(I18+L18+O18+I76+L76+O76+I131+L131+O131=1,"OK!",""))</f>
        <v>CORRIGIR</v>
      </c>
    </row>
    <row r="132" spans="1:16" ht="12" customHeight="1">
      <c r="A132" s="214" t="str">
        <f>A77</f>
        <v>1.2</v>
      </c>
      <c r="B132" s="868" t="str">
        <f>B77</f>
        <v>MOVIMENTO DE TERRA</v>
      </c>
      <c r="C132" s="869"/>
      <c r="D132" s="870"/>
      <c r="E132" s="216">
        <f t="shared" ref="E132:E134" si="35">IFERROR(IF(F132=0,"",F132/$F$52*100),"")</f>
        <v>0.62</v>
      </c>
      <c r="F132" s="215">
        <f>F77</f>
        <v>5269.52</v>
      </c>
      <c r="G132" s="216">
        <f t="shared" ref="G132:G134" si="36">IFERROR($F132*I132-H132,"")</f>
        <v>526.95000000000005</v>
      </c>
      <c r="H132" s="216">
        <f>IFERROR($F132*QCI!$AL$14*I132,"")</f>
        <v>0</v>
      </c>
      <c r="I132" s="217">
        <v>0.1</v>
      </c>
      <c r="J132" s="216">
        <f t="shared" ref="J132:J134" si="37">IFERROR($F132*L132-K132,"")</f>
        <v>0</v>
      </c>
      <c r="K132" s="216">
        <f>IFERROR($F132*QCI!$AL$14*L132,"")</f>
        <v>0</v>
      </c>
      <c r="L132" s="217"/>
      <c r="M132" s="216">
        <f t="shared" ref="M132:M134" si="38">IFERROR($F132*O132-N132,"")</f>
        <v>0</v>
      </c>
      <c r="N132" s="216">
        <f>IFERROR($F132*QCI!$AL$14*O132,"")</f>
        <v>0</v>
      </c>
      <c r="O132" s="217"/>
      <c r="P132" s="218" t="str">
        <f t="shared" si="34"/>
        <v>CORRIGIR</v>
      </c>
    </row>
    <row r="133" spans="1:16" ht="12" customHeight="1">
      <c r="A133" s="214" t="str">
        <f t="shared" ref="A133:B133" si="39">A78</f>
        <v>1.3</v>
      </c>
      <c r="B133" s="868" t="str">
        <f t="shared" si="39"/>
        <v>INFRA-ESTRUTURA: FUNDAÇÕES (TODA A QUADRA)</v>
      </c>
      <c r="C133" s="869"/>
      <c r="D133" s="870"/>
      <c r="E133" s="216">
        <f t="shared" si="35"/>
        <v>8.36</v>
      </c>
      <c r="F133" s="215">
        <f>F78</f>
        <v>70701.3</v>
      </c>
      <c r="G133" s="216">
        <f t="shared" si="36"/>
        <v>0</v>
      </c>
      <c r="H133" s="216">
        <f>IFERROR($F133*QCI!$AL$14*I133,"")</f>
        <v>0</v>
      </c>
      <c r="I133" s="217"/>
      <c r="J133" s="216">
        <f t="shared" si="37"/>
        <v>0</v>
      </c>
      <c r="K133" s="216">
        <f>IFERROR($F133*QCI!$AL$14*L133,"")</f>
        <v>0</v>
      </c>
      <c r="L133" s="217"/>
      <c r="M133" s="216">
        <f t="shared" si="38"/>
        <v>0</v>
      </c>
      <c r="N133" s="216">
        <f>IFERROR($F133*QCI!$AL$14*O133,"")</f>
        <v>0</v>
      </c>
      <c r="O133" s="217"/>
      <c r="P133" s="218" t="str">
        <f t="shared" si="34"/>
        <v>OK!</v>
      </c>
    </row>
    <row r="134" spans="1:16" ht="12" customHeight="1">
      <c r="A134" s="214" t="str">
        <f t="shared" ref="A134:B134" si="40">A79</f>
        <v>1.4</v>
      </c>
      <c r="B134" s="868" t="str">
        <f t="shared" si="40"/>
        <v>SUPERESTRUTURA (PILARES, VIGAS E LAJES) - TODA A QUADRA</v>
      </c>
      <c r="C134" s="869"/>
      <c r="D134" s="870"/>
      <c r="E134" s="216">
        <f t="shared" si="35"/>
        <v>6.54</v>
      </c>
      <c r="F134" s="215">
        <f>F79</f>
        <v>55355.09</v>
      </c>
      <c r="G134" s="216">
        <f t="shared" si="36"/>
        <v>16606.53</v>
      </c>
      <c r="H134" s="216">
        <f>IFERROR($F134*QCI!$AL$14*I134,"")</f>
        <v>0</v>
      </c>
      <c r="I134" s="217">
        <v>0.3</v>
      </c>
      <c r="J134" s="216">
        <f t="shared" si="37"/>
        <v>38748.519999999997</v>
      </c>
      <c r="K134" s="216">
        <f>IFERROR($F134*QCI!$AL$14*L134,"")+0.04</f>
        <v>0.04</v>
      </c>
      <c r="L134" s="217">
        <v>0.7</v>
      </c>
      <c r="M134" s="216">
        <f t="shared" si="38"/>
        <v>0</v>
      </c>
      <c r="N134" s="216">
        <f>IFERROR($F134*QCI!$AL$14*O134,"")</f>
        <v>0</v>
      </c>
      <c r="O134" s="217"/>
      <c r="P134" s="218" t="str">
        <f t="shared" si="34"/>
        <v>CORRIGIR</v>
      </c>
    </row>
    <row r="135" spans="1:16" ht="12" customHeight="1">
      <c r="A135" s="214"/>
      <c r="B135" s="868"/>
      <c r="C135" s="869"/>
      <c r="D135" s="870"/>
      <c r="E135" s="216"/>
      <c r="F135" s="215"/>
      <c r="G135" s="216"/>
      <c r="H135" s="216"/>
      <c r="I135" s="217"/>
      <c r="J135" s="216"/>
      <c r="K135" s="216"/>
      <c r="L135" s="217"/>
      <c r="M135" s="216"/>
      <c r="N135" s="216"/>
      <c r="O135" s="217"/>
      <c r="P135" s="218" t="str">
        <f t="shared" si="34"/>
        <v>OK!</v>
      </c>
    </row>
    <row r="136" spans="1:16" ht="12" customHeight="1">
      <c r="A136" s="214"/>
      <c r="B136" s="868"/>
      <c r="C136" s="869"/>
      <c r="D136" s="870"/>
      <c r="E136" s="216"/>
      <c r="F136" s="215"/>
      <c r="G136" s="216"/>
      <c r="H136" s="216"/>
      <c r="I136" s="217"/>
      <c r="J136" s="216"/>
      <c r="K136" s="216"/>
      <c r="L136" s="217"/>
      <c r="M136" s="216"/>
      <c r="N136" s="216"/>
      <c r="O136" s="217"/>
      <c r="P136" s="218" t="str">
        <f t="shared" si="34"/>
        <v>OK!</v>
      </c>
    </row>
    <row r="137" spans="1:16" ht="12" customHeight="1">
      <c r="A137" s="214"/>
      <c r="B137" s="868"/>
      <c r="C137" s="869"/>
      <c r="D137" s="870"/>
      <c r="E137" s="216"/>
      <c r="F137" s="215"/>
      <c r="G137" s="216"/>
      <c r="H137" s="216"/>
      <c r="I137" s="217"/>
      <c r="J137" s="216"/>
      <c r="K137" s="216"/>
      <c r="L137" s="217"/>
      <c r="M137" s="216"/>
      <c r="N137" s="216"/>
      <c r="O137" s="217"/>
      <c r="P137" s="218" t="str">
        <f t="shared" si="34"/>
        <v>OK!</v>
      </c>
    </row>
    <row r="138" spans="1:16" ht="12" customHeight="1">
      <c r="A138" s="214"/>
      <c r="B138" s="868"/>
      <c r="C138" s="869"/>
      <c r="D138" s="870"/>
      <c r="E138" s="216"/>
      <c r="F138" s="215"/>
      <c r="G138" s="216"/>
      <c r="H138" s="216"/>
      <c r="I138" s="217"/>
      <c r="J138" s="216"/>
      <c r="K138" s="216"/>
      <c r="L138" s="217"/>
      <c r="M138" s="216"/>
      <c r="N138" s="216"/>
      <c r="O138" s="217"/>
      <c r="P138" s="218" t="str">
        <f t="shared" si="34"/>
        <v>OK!</v>
      </c>
    </row>
    <row r="139" spans="1:16" ht="12" customHeight="1">
      <c r="A139" s="214"/>
      <c r="B139" s="868"/>
      <c r="C139" s="869"/>
      <c r="D139" s="870"/>
      <c r="E139" s="216"/>
      <c r="F139" s="215"/>
      <c r="G139" s="216"/>
      <c r="H139" s="216"/>
      <c r="I139" s="217"/>
      <c r="J139" s="216"/>
      <c r="K139" s="216"/>
      <c r="L139" s="217"/>
      <c r="M139" s="216"/>
      <c r="N139" s="216"/>
      <c r="O139" s="217"/>
      <c r="P139" s="218" t="e">
        <f>IF(I26+L26+O26+#REF!+#REF!+#REF!+I139+L139+O139&gt;1,"CORRIGIR",IF(I26+L26+O26+#REF!+#REF!+#REF!+I139+L139+O139=1,"OK!",""))</f>
        <v>#REF!</v>
      </c>
    </row>
    <row r="140" spans="1:16" ht="12" customHeight="1">
      <c r="A140" s="214"/>
      <c r="B140" s="868"/>
      <c r="C140" s="869"/>
      <c r="D140" s="870"/>
      <c r="E140" s="216"/>
      <c r="F140" s="215"/>
      <c r="G140" s="216"/>
      <c r="H140" s="216"/>
      <c r="I140" s="217"/>
      <c r="J140" s="216"/>
      <c r="K140" s="216"/>
      <c r="L140" s="217"/>
      <c r="M140" s="216"/>
      <c r="N140" s="216"/>
      <c r="O140" s="217"/>
    </row>
    <row r="141" spans="1:16" ht="12" customHeight="1">
      <c r="A141" s="214"/>
      <c r="B141" s="868"/>
      <c r="C141" s="869"/>
      <c r="D141" s="870"/>
      <c r="E141" s="216"/>
      <c r="F141" s="215"/>
      <c r="G141" s="216"/>
      <c r="H141" s="216"/>
      <c r="I141" s="217"/>
      <c r="J141" s="216"/>
      <c r="K141" s="216"/>
      <c r="L141" s="217"/>
      <c r="M141" s="216"/>
      <c r="N141" s="216"/>
      <c r="O141" s="217"/>
    </row>
    <row r="142" spans="1:16" ht="12" customHeight="1">
      <c r="A142" s="214"/>
      <c r="B142" s="868"/>
      <c r="C142" s="869"/>
      <c r="D142" s="870"/>
      <c r="E142" s="216"/>
      <c r="F142" s="215"/>
      <c r="G142" s="216"/>
      <c r="H142" s="216"/>
      <c r="I142" s="217"/>
      <c r="J142" s="216"/>
      <c r="K142" s="216"/>
      <c r="L142" s="217"/>
      <c r="M142" s="216"/>
      <c r="N142" s="216"/>
      <c r="O142" s="217"/>
    </row>
    <row r="143" spans="1:16" ht="12" customHeight="1">
      <c r="A143" s="214"/>
      <c r="B143" s="868"/>
      <c r="C143" s="869"/>
      <c r="D143" s="870"/>
      <c r="E143" s="216"/>
      <c r="F143" s="215"/>
      <c r="G143" s="216"/>
      <c r="H143" s="216"/>
      <c r="I143" s="217"/>
      <c r="J143" s="216"/>
      <c r="K143" s="216"/>
      <c r="L143" s="217"/>
      <c r="M143" s="216"/>
      <c r="N143" s="216"/>
      <c r="O143" s="217"/>
    </row>
    <row r="144" spans="1:16" ht="12" customHeight="1">
      <c r="A144" s="214"/>
      <c r="B144" s="868"/>
      <c r="C144" s="869"/>
      <c r="D144" s="870"/>
      <c r="E144" s="216"/>
      <c r="F144" s="215"/>
      <c r="G144" s="216"/>
      <c r="H144" s="216"/>
      <c r="I144" s="217"/>
      <c r="J144" s="216"/>
      <c r="K144" s="216"/>
      <c r="L144" s="217"/>
      <c r="M144" s="216"/>
      <c r="N144" s="216"/>
      <c r="O144" s="217"/>
    </row>
    <row r="145" spans="1:15" ht="12" customHeight="1">
      <c r="A145" s="214"/>
      <c r="B145" s="868"/>
      <c r="C145" s="869"/>
      <c r="D145" s="870"/>
      <c r="E145" s="221"/>
      <c r="F145" s="215"/>
      <c r="G145" s="221"/>
      <c r="H145" s="221"/>
      <c r="I145" s="222"/>
      <c r="J145" s="221"/>
      <c r="K145" s="221"/>
      <c r="L145" s="222"/>
      <c r="M145" s="221"/>
      <c r="N145" s="221"/>
      <c r="O145" s="222"/>
    </row>
    <row r="146" spans="1:15" ht="12" customHeight="1">
      <c r="A146" s="889"/>
      <c r="B146" s="889"/>
      <c r="C146" s="889"/>
      <c r="D146" s="889"/>
      <c r="E146" s="889"/>
      <c r="F146" s="889"/>
      <c r="G146" s="889"/>
      <c r="H146" s="889"/>
      <c r="I146" s="889"/>
      <c r="J146" s="889"/>
      <c r="K146" s="889"/>
      <c r="L146" s="889"/>
      <c r="M146" s="889"/>
      <c r="N146" s="889"/>
      <c r="O146" s="889"/>
    </row>
    <row r="147" spans="1:15" ht="12" customHeight="1">
      <c r="A147" s="925" t="s">
        <v>116</v>
      </c>
      <c r="B147" s="892"/>
      <c r="C147" s="892"/>
      <c r="D147" s="892"/>
      <c r="E147" s="224">
        <f>ROUND(SUM(E131:E146),0)</f>
        <v>17</v>
      </c>
      <c r="F147" s="225">
        <f>SUM(F131:F146)</f>
        <v>143940.46</v>
      </c>
      <c r="G147" s="226">
        <f>SUM(G131:G146)</f>
        <v>17764.21</v>
      </c>
      <c r="H147" s="226">
        <f>SUM(H131:H146)</f>
        <v>0</v>
      </c>
      <c r="I147" s="217">
        <f>SUM(G147:H147)/$F$52</f>
        <v>2.1000000000000001E-2</v>
      </c>
      <c r="J147" s="226">
        <f>SUM(J131:J146)</f>
        <v>39126.959999999999</v>
      </c>
      <c r="K147" s="226">
        <f>SUM(K131:K146)</f>
        <v>0.04</v>
      </c>
      <c r="L147" s="217">
        <f>SUM(J147:K147)/$F$52</f>
        <v>4.6300000000000001E-2</v>
      </c>
      <c r="M147" s="226"/>
      <c r="N147" s="226"/>
      <c r="O147" s="217"/>
    </row>
    <row r="148" spans="1:15" ht="12" customHeight="1">
      <c r="A148" s="924" t="s">
        <v>117</v>
      </c>
      <c r="B148" s="894"/>
      <c r="C148" s="894"/>
      <c r="D148" s="894"/>
      <c r="E148" s="229"/>
      <c r="F148" s="230"/>
      <c r="G148" s="485">
        <f>G147+M110</f>
        <v>863568.95</v>
      </c>
      <c r="H148" s="485">
        <f>H147+N110</f>
        <v>0</v>
      </c>
      <c r="I148" s="486">
        <f>SUM(G148:H148)/$F$52</f>
        <v>1.0209999999999999</v>
      </c>
      <c r="J148" s="485">
        <f>J147+G148</f>
        <v>902695.91</v>
      </c>
      <c r="K148" s="485">
        <f>K147+H148</f>
        <v>0.04</v>
      </c>
      <c r="L148" s="486">
        <f>SUM(J148:K148)/$F$52</f>
        <v>1.0672999999999999</v>
      </c>
      <c r="M148" s="485"/>
      <c r="N148" s="485"/>
      <c r="O148" s="486"/>
    </row>
    <row r="149" spans="1:15" ht="12" customHeight="1">
      <c r="E149" s="233"/>
      <c r="I149" s="234"/>
      <c r="L149" s="205"/>
      <c r="O149" s="205"/>
    </row>
    <row r="150" spans="1:15" ht="12" customHeight="1">
      <c r="E150" s="233"/>
      <c r="I150" s="234"/>
      <c r="L150" s="205"/>
      <c r="O150" s="205"/>
    </row>
    <row r="151" spans="1:15" ht="12" customHeight="1">
      <c r="A151" s="909" t="str">
        <f>A113</f>
        <v>Coremas-PB, 08/08/2025</v>
      </c>
      <c r="B151" s="909"/>
      <c r="C151" s="909"/>
      <c r="D151" s="909"/>
      <c r="E151" s="235"/>
      <c r="F151" s="236"/>
      <c r="G151" s="913"/>
      <c r="H151" s="913"/>
      <c r="I151" s="913"/>
      <c r="K151" s="237"/>
      <c r="L151" s="913"/>
      <c r="M151" s="913"/>
      <c r="N151" s="913"/>
      <c r="O151" s="913"/>
    </row>
    <row r="152" spans="1:15" ht="12" customHeight="1">
      <c r="A152" s="238" t="s">
        <v>32</v>
      </c>
      <c r="B152" s="238"/>
      <c r="C152" s="176"/>
      <c r="D152" s="176"/>
      <c r="E152" s="233"/>
      <c r="G152" s="238" t="s">
        <v>1704</v>
      </c>
      <c r="H152" s="239"/>
      <c r="I152" s="240"/>
      <c r="K152" s="238"/>
      <c r="L152" s="923" t="s">
        <v>118</v>
      </c>
      <c r="M152" s="923"/>
      <c r="N152" s="176"/>
      <c r="O152" s="241"/>
    </row>
    <row r="153" spans="1:15" ht="12" customHeight="1">
      <c r="A153" s="238"/>
      <c r="B153" s="238"/>
      <c r="C153" s="176"/>
      <c r="D153" s="176"/>
      <c r="E153" s="233"/>
      <c r="G153" s="238"/>
      <c r="H153" s="176"/>
      <c r="I153" s="244"/>
      <c r="K153" s="238"/>
      <c r="L153" s="238"/>
      <c r="M153" s="238"/>
      <c r="N153" s="176"/>
      <c r="O153" s="241"/>
    </row>
  </sheetData>
  <mergeCells count="180">
    <mergeCell ref="B48:D48"/>
    <mergeCell ref="B49:D49"/>
    <mergeCell ref="B50:D50"/>
    <mergeCell ref="B39:D39"/>
    <mergeCell ref="B95:D95"/>
    <mergeCell ref="B96:D96"/>
    <mergeCell ref="B17:D17"/>
    <mergeCell ref="B29:D29"/>
    <mergeCell ref="B30:D30"/>
    <mergeCell ref="B31:D31"/>
    <mergeCell ref="B32:D32"/>
    <mergeCell ref="B33:D33"/>
    <mergeCell ref="B34:D34"/>
    <mergeCell ref="B35:D35"/>
    <mergeCell ref="B38:D38"/>
    <mergeCell ref="B40:D40"/>
    <mergeCell ref="B41:D41"/>
    <mergeCell ref="B42:D42"/>
    <mergeCell ref="B43:D43"/>
    <mergeCell ref="B44:D44"/>
    <mergeCell ref="B45:D45"/>
    <mergeCell ref="B46:D46"/>
    <mergeCell ref="B47:D47"/>
    <mergeCell ref="J127:L127"/>
    <mergeCell ref="A119:F119"/>
    <mergeCell ref="G119:K119"/>
    <mergeCell ref="L119:O119"/>
    <mergeCell ref="L72:L73"/>
    <mergeCell ref="M72:M73"/>
    <mergeCell ref="N72:N73"/>
    <mergeCell ref="A122:F122"/>
    <mergeCell ref="G122:K122"/>
    <mergeCell ref="L122:O122"/>
    <mergeCell ref="K72:K73"/>
    <mergeCell ref="B75:D75"/>
    <mergeCell ref="B97:D97"/>
    <mergeCell ref="B98:D98"/>
    <mergeCell ref="B99:D99"/>
    <mergeCell ref="B100:D100"/>
    <mergeCell ref="B101:D101"/>
    <mergeCell ref="B102:D102"/>
    <mergeCell ref="B103:D103"/>
    <mergeCell ref="B104:D104"/>
    <mergeCell ref="B105:D105"/>
    <mergeCell ref="B106:D106"/>
    <mergeCell ref="B107:D107"/>
    <mergeCell ref="G127:I127"/>
    <mergeCell ref="L57:M57"/>
    <mergeCell ref="A113:D113"/>
    <mergeCell ref="G113:I113"/>
    <mergeCell ref="L113:O113"/>
    <mergeCell ref="B91:D91"/>
    <mergeCell ref="B92:D92"/>
    <mergeCell ref="B138:D138"/>
    <mergeCell ref="B139:D139"/>
    <mergeCell ref="B131:D131"/>
    <mergeCell ref="B132:D132"/>
    <mergeCell ref="B133:D133"/>
    <mergeCell ref="B134:D134"/>
    <mergeCell ref="B135:D135"/>
    <mergeCell ref="B136:D136"/>
    <mergeCell ref="B137:D137"/>
    <mergeCell ref="L114:M114"/>
    <mergeCell ref="A63:F63"/>
    <mergeCell ref="G63:K63"/>
    <mergeCell ref="L63:O63"/>
    <mergeCell ref="A66:F66"/>
    <mergeCell ref="G66:K66"/>
    <mergeCell ref="L66:O66"/>
    <mergeCell ref="A69:F69"/>
    <mergeCell ref="G69:K69"/>
    <mergeCell ref="L152:M152"/>
    <mergeCell ref="B145:D145"/>
    <mergeCell ref="A146:O146"/>
    <mergeCell ref="A148:D148"/>
    <mergeCell ref="A151:D151"/>
    <mergeCell ref="G151:I151"/>
    <mergeCell ref="L151:O151"/>
    <mergeCell ref="A147:D147"/>
    <mergeCell ref="B140:D140"/>
    <mergeCell ref="B141:D141"/>
    <mergeCell ref="B142:D142"/>
    <mergeCell ref="B143:D143"/>
    <mergeCell ref="B144:D144"/>
    <mergeCell ref="E13:E15"/>
    <mergeCell ref="F13:F15"/>
    <mergeCell ref="G14:G15"/>
    <mergeCell ref="H14:H15"/>
    <mergeCell ref="I14:I15"/>
    <mergeCell ref="J14:J15"/>
    <mergeCell ref="M128:M129"/>
    <mergeCell ref="N128:N129"/>
    <mergeCell ref="O128:O129"/>
    <mergeCell ref="A125:F125"/>
    <mergeCell ref="G125:K125"/>
    <mergeCell ref="A127:A129"/>
    <mergeCell ref="B127:D129"/>
    <mergeCell ref="E127:E129"/>
    <mergeCell ref="F127:F129"/>
    <mergeCell ref="G128:G129"/>
    <mergeCell ref="H128:H129"/>
    <mergeCell ref="I128:I129"/>
    <mergeCell ref="J128:J129"/>
    <mergeCell ref="K128:K129"/>
    <mergeCell ref="M127:O127"/>
    <mergeCell ref="L128:L129"/>
    <mergeCell ref="B84:D84"/>
    <mergeCell ref="B85:D85"/>
    <mergeCell ref="Q15:T19"/>
    <mergeCell ref="P13:P15"/>
    <mergeCell ref="A56:D56"/>
    <mergeCell ref="A51:O51"/>
    <mergeCell ref="B25:D25"/>
    <mergeCell ref="B23:D23"/>
    <mergeCell ref="B24:D24"/>
    <mergeCell ref="K14:K15"/>
    <mergeCell ref="L14:L15"/>
    <mergeCell ref="B18:D18"/>
    <mergeCell ref="B19:D19"/>
    <mergeCell ref="B20:D20"/>
    <mergeCell ref="B21:D21"/>
    <mergeCell ref="B22:D22"/>
    <mergeCell ref="M14:M15"/>
    <mergeCell ref="N14:N15"/>
    <mergeCell ref="B26:D26"/>
    <mergeCell ref="B27:D27"/>
    <mergeCell ref="B28:D28"/>
    <mergeCell ref="A53:D53"/>
    <mergeCell ref="G56:I56"/>
    <mergeCell ref="L56:O56"/>
    <mergeCell ref="B36:D36"/>
    <mergeCell ref="A52:D52"/>
    <mergeCell ref="Q73:T77"/>
    <mergeCell ref="A108:O108"/>
    <mergeCell ref="A109:D109"/>
    <mergeCell ref="A110:D110"/>
    <mergeCell ref="B76:D76"/>
    <mergeCell ref="B77:D77"/>
    <mergeCell ref="B78:D78"/>
    <mergeCell ref="B79:D79"/>
    <mergeCell ref="B80:D80"/>
    <mergeCell ref="A71:A73"/>
    <mergeCell ref="B71:D73"/>
    <mergeCell ref="O72:O73"/>
    <mergeCell ref="M71:O71"/>
    <mergeCell ref="B86:D86"/>
    <mergeCell ref="B87:D87"/>
    <mergeCell ref="B88:D88"/>
    <mergeCell ref="B89:D89"/>
    <mergeCell ref="P71:P73"/>
    <mergeCell ref="E71:E73"/>
    <mergeCell ref="F71:F73"/>
    <mergeCell ref="G72:G73"/>
    <mergeCell ref="H72:H73"/>
    <mergeCell ref="I72:I73"/>
    <mergeCell ref="J72:J73"/>
    <mergeCell ref="D2:O2"/>
    <mergeCell ref="D60:O60"/>
    <mergeCell ref="G13:I13"/>
    <mergeCell ref="J13:L13"/>
    <mergeCell ref="M13:O13"/>
    <mergeCell ref="G71:I71"/>
    <mergeCell ref="J71:L71"/>
    <mergeCell ref="B93:D93"/>
    <mergeCell ref="B94:D94"/>
    <mergeCell ref="B81:D81"/>
    <mergeCell ref="B82:D82"/>
    <mergeCell ref="B83:D83"/>
    <mergeCell ref="B90:D90"/>
    <mergeCell ref="A5:F5"/>
    <mergeCell ref="G5:K5"/>
    <mergeCell ref="L5:O5"/>
    <mergeCell ref="A8:F8"/>
    <mergeCell ref="G8:K8"/>
    <mergeCell ref="L8:O8"/>
    <mergeCell ref="O14:O15"/>
    <mergeCell ref="A11:F11"/>
    <mergeCell ref="G11:K11"/>
    <mergeCell ref="A13:A15"/>
    <mergeCell ref="B13:D15"/>
  </mergeCells>
  <pageMargins left="0.23622047244094491" right="0.23622047244094491" top="0.74803149606299213" bottom="0.74803149606299213" header="0.31496062992125984" footer="0.31496062992125984"/>
  <pageSetup paperSize="9" scale="65" fitToWidth="3" orientation="landscape" r:id="rId1"/>
  <headerFooter alignWithMargins="0">
    <oddFooter>&amp;L&amp;9 41.142 v01   micro</oddFooter>
  </headerFooter>
  <rowBreaks count="2" manualBreakCount="2">
    <brk id="58" max="14" man="1"/>
    <brk id="114" max="14" man="1"/>
  </rowBreaks>
  <colBreaks count="1" manualBreakCount="1">
    <brk id="30" max="48" man="1"/>
  </colBreaks>
  <drawing r:id="rId2"/>
  <legacyDrawing r:id="rId3"/>
  <oleObjects>
    <mc:AlternateContent xmlns:mc="http://schemas.openxmlformats.org/markup-compatibility/2006">
      <mc:Choice Requires="x14">
        <oleObject progId="CorelDraw.Graphic.8" shapeId="16394" r:id="rId4">
          <objectPr defaultSize="0" autoPict="0" r:id="rId5">
            <anchor moveWithCells="1" sizeWithCells="1">
              <from>
                <xdr:col>0</xdr:col>
                <xdr:colOff>0</xdr:colOff>
                <xdr:row>114</xdr:row>
                <xdr:rowOff>47625</xdr:rowOff>
              </from>
              <to>
                <xdr:col>2</xdr:col>
                <xdr:colOff>304800</xdr:colOff>
                <xdr:row>116</xdr:row>
                <xdr:rowOff>0</xdr:rowOff>
              </to>
            </anchor>
          </objectPr>
        </oleObject>
      </mc:Choice>
      <mc:Fallback>
        <oleObject progId="CorelDraw.Graphic.8" shapeId="16394" r:id="rId4"/>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2"/>
  <sheetViews>
    <sheetView workbookViewId="0">
      <selection activeCell="J37" sqref="J37"/>
    </sheetView>
  </sheetViews>
  <sheetFormatPr defaultRowHeight="15"/>
  <sheetData>
    <row r="1" spans="1:2">
      <c r="A1" s="319" t="s">
        <v>101</v>
      </c>
      <c r="B1" s="320">
        <v>95467</v>
      </c>
    </row>
    <row r="2" spans="1:2">
      <c r="A2" s="319" t="s">
        <v>101</v>
      </c>
      <c r="B2" s="320">
        <v>68054</v>
      </c>
    </row>
    <row r="3" spans="1:2">
      <c r="A3" s="319" t="s">
        <v>101</v>
      </c>
      <c r="B3" s="320" t="s">
        <v>3978</v>
      </c>
    </row>
    <row r="4" spans="1:2">
      <c r="A4" s="319" t="s">
        <v>101</v>
      </c>
      <c r="B4" s="320" t="s">
        <v>3980</v>
      </c>
    </row>
    <row r="5" spans="1:2">
      <c r="A5" s="319" t="s">
        <v>101</v>
      </c>
      <c r="B5" s="320" t="s">
        <v>3993</v>
      </c>
    </row>
    <row r="6" spans="1:2">
      <c r="A6" s="319" t="s">
        <v>101</v>
      </c>
      <c r="B6" s="320" t="s">
        <v>3995</v>
      </c>
    </row>
    <row r="7" spans="1:2">
      <c r="A7" s="319" t="s">
        <v>101</v>
      </c>
      <c r="B7" s="320" t="s">
        <v>3996</v>
      </c>
    </row>
    <row r="8" spans="1:2">
      <c r="A8" s="319" t="s">
        <v>101</v>
      </c>
      <c r="B8" s="320">
        <v>9540</v>
      </c>
    </row>
    <row r="9" spans="1:2">
      <c r="A9" s="495" t="s">
        <v>101</v>
      </c>
      <c r="B9" s="497">
        <v>9537</v>
      </c>
    </row>
    <row r="10" spans="1:2">
      <c r="A10" s="495" t="s">
        <v>101</v>
      </c>
      <c r="B10" s="496">
        <v>5991</v>
      </c>
    </row>
    <row r="11" spans="1:2">
      <c r="A11" s="495" t="s">
        <v>101</v>
      </c>
      <c r="B11" s="496">
        <v>6087</v>
      </c>
    </row>
    <row r="12" spans="1:2">
      <c r="A12" s="495" t="s">
        <v>101</v>
      </c>
      <c r="B12" s="496" t="s">
        <v>4014</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13">
    <tabColor theme="4"/>
  </sheetPr>
  <dimension ref="A1:M9729"/>
  <sheetViews>
    <sheetView zoomScaleNormal="100" zoomScaleSheetLayoutView="55" workbookViewId="0">
      <selection activeCell="A4" sqref="A4"/>
    </sheetView>
  </sheetViews>
  <sheetFormatPr defaultRowHeight="15"/>
  <cols>
    <col min="1" max="1" width="70.28515625" customWidth="1"/>
    <col min="2" max="2" width="17.5703125" customWidth="1"/>
    <col min="3" max="3" width="70.28515625" customWidth="1"/>
    <col min="4" max="4" width="17.5703125" customWidth="1"/>
    <col min="5" max="5" width="15.28515625" customWidth="1"/>
    <col min="6" max="6" width="48.7109375" customWidth="1"/>
    <col min="7" max="7" width="24.5703125" customWidth="1"/>
    <col min="8" max="8" width="48.7109375" customWidth="1"/>
    <col min="9" max="9" width="8.140625" customWidth="1"/>
    <col min="10" max="10" width="38.7109375" customWidth="1"/>
    <col min="11" max="11" width="21.140625" customWidth="1"/>
    <col min="12" max="12" width="82" customWidth="1"/>
    <col min="257" max="257" width="70.28515625" customWidth="1"/>
    <col min="258" max="258" width="17.5703125" customWidth="1"/>
    <col min="259" max="259" width="70.28515625" customWidth="1"/>
    <col min="260" max="260" width="17.5703125" customWidth="1"/>
    <col min="261" max="261" width="15.28515625" customWidth="1"/>
    <col min="262" max="262" width="48.7109375" customWidth="1"/>
    <col min="263" max="263" width="24.5703125" customWidth="1"/>
    <col min="264" max="264" width="48.7109375" customWidth="1"/>
    <col min="265" max="265" width="8.140625" customWidth="1"/>
    <col min="266" max="266" width="38.7109375" customWidth="1"/>
    <col min="267" max="267" width="21.140625" customWidth="1"/>
    <col min="268" max="268" width="82" customWidth="1"/>
    <col min="513" max="513" width="70.28515625" customWidth="1"/>
    <col min="514" max="514" width="17.5703125" customWidth="1"/>
    <col min="515" max="515" width="70.28515625" customWidth="1"/>
    <col min="516" max="516" width="17.5703125" customWidth="1"/>
    <col min="517" max="517" width="15.28515625" customWidth="1"/>
    <col min="518" max="518" width="48.7109375" customWidth="1"/>
    <col min="519" max="519" width="24.5703125" customWidth="1"/>
    <col min="520" max="520" width="48.7109375" customWidth="1"/>
    <col min="521" max="521" width="8.140625" customWidth="1"/>
    <col min="522" max="522" width="38.7109375" customWidth="1"/>
    <col min="523" max="523" width="21.140625" customWidth="1"/>
    <col min="524" max="524" width="82" customWidth="1"/>
    <col min="769" max="769" width="70.28515625" customWidth="1"/>
    <col min="770" max="770" width="17.5703125" customWidth="1"/>
    <col min="771" max="771" width="70.28515625" customWidth="1"/>
    <col min="772" max="772" width="17.5703125" customWidth="1"/>
    <col min="773" max="773" width="15.28515625" customWidth="1"/>
    <col min="774" max="774" width="48.7109375" customWidth="1"/>
    <col min="775" max="775" width="24.5703125" customWidth="1"/>
    <col min="776" max="776" width="48.7109375" customWidth="1"/>
    <col min="777" max="777" width="8.140625" customWidth="1"/>
    <col min="778" max="778" width="38.7109375" customWidth="1"/>
    <col min="779" max="779" width="21.140625" customWidth="1"/>
    <col min="780" max="780" width="82" customWidth="1"/>
    <col min="1025" max="1025" width="70.28515625" customWidth="1"/>
    <col min="1026" max="1026" width="17.5703125" customWidth="1"/>
    <col min="1027" max="1027" width="70.28515625" customWidth="1"/>
    <col min="1028" max="1028" width="17.5703125" customWidth="1"/>
    <col min="1029" max="1029" width="15.28515625" customWidth="1"/>
    <col min="1030" max="1030" width="48.7109375" customWidth="1"/>
    <col min="1031" max="1031" width="24.5703125" customWidth="1"/>
    <col min="1032" max="1032" width="48.7109375" customWidth="1"/>
    <col min="1033" max="1033" width="8.140625" customWidth="1"/>
    <col min="1034" max="1034" width="38.7109375" customWidth="1"/>
    <col min="1035" max="1035" width="21.140625" customWidth="1"/>
    <col min="1036" max="1036" width="82" customWidth="1"/>
    <col min="1281" max="1281" width="70.28515625" customWidth="1"/>
    <col min="1282" max="1282" width="17.5703125" customWidth="1"/>
    <col min="1283" max="1283" width="70.28515625" customWidth="1"/>
    <col min="1284" max="1284" width="17.5703125" customWidth="1"/>
    <col min="1285" max="1285" width="15.28515625" customWidth="1"/>
    <col min="1286" max="1286" width="48.7109375" customWidth="1"/>
    <col min="1287" max="1287" width="24.5703125" customWidth="1"/>
    <col min="1288" max="1288" width="48.7109375" customWidth="1"/>
    <col min="1289" max="1289" width="8.140625" customWidth="1"/>
    <col min="1290" max="1290" width="38.7109375" customWidth="1"/>
    <col min="1291" max="1291" width="21.140625" customWidth="1"/>
    <col min="1292" max="1292" width="82" customWidth="1"/>
    <col min="1537" max="1537" width="70.28515625" customWidth="1"/>
    <col min="1538" max="1538" width="17.5703125" customWidth="1"/>
    <col min="1539" max="1539" width="70.28515625" customWidth="1"/>
    <col min="1540" max="1540" width="17.5703125" customWidth="1"/>
    <col min="1541" max="1541" width="15.28515625" customWidth="1"/>
    <col min="1542" max="1542" width="48.7109375" customWidth="1"/>
    <col min="1543" max="1543" width="24.5703125" customWidth="1"/>
    <col min="1544" max="1544" width="48.7109375" customWidth="1"/>
    <col min="1545" max="1545" width="8.140625" customWidth="1"/>
    <col min="1546" max="1546" width="38.7109375" customWidth="1"/>
    <col min="1547" max="1547" width="21.140625" customWidth="1"/>
    <col min="1548" max="1548" width="82" customWidth="1"/>
    <col min="1793" max="1793" width="70.28515625" customWidth="1"/>
    <col min="1794" max="1794" width="17.5703125" customWidth="1"/>
    <col min="1795" max="1795" width="70.28515625" customWidth="1"/>
    <col min="1796" max="1796" width="17.5703125" customWidth="1"/>
    <col min="1797" max="1797" width="15.28515625" customWidth="1"/>
    <col min="1798" max="1798" width="48.7109375" customWidth="1"/>
    <col min="1799" max="1799" width="24.5703125" customWidth="1"/>
    <col min="1800" max="1800" width="48.7109375" customWidth="1"/>
    <col min="1801" max="1801" width="8.140625" customWidth="1"/>
    <col min="1802" max="1802" width="38.7109375" customWidth="1"/>
    <col min="1803" max="1803" width="21.140625" customWidth="1"/>
    <col min="1804" max="1804" width="82" customWidth="1"/>
    <col min="2049" max="2049" width="70.28515625" customWidth="1"/>
    <col min="2050" max="2050" width="17.5703125" customWidth="1"/>
    <col min="2051" max="2051" width="70.28515625" customWidth="1"/>
    <col min="2052" max="2052" width="17.5703125" customWidth="1"/>
    <col min="2053" max="2053" width="15.28515625" customWidth="1"/>
    <col min="2054" max="2054" width="48.7109375" customWidth="1"/>
    <col min="2055" max="2055" width="24.5703125" customWidth="1"/>
    <col min="2056" max="2056" width="48.7109375" customWidth="1"/>
    <col min="2057" max="2057" width="8.140625" customWidth="1"/>
    <col min="2058" max="2058" width="38.7109375" customWidth="1"/>
    <col min="2059" max="2059" width="21.140625" customWidth="1"/>
    <col min="2060" max="2060" width="82" customWidth="1"/>
    <col min="2305" max="2305" width="70.28515625" customWidth="1"/>
    <col min="2306" max="2306" width="17.5703125" customWidth="1"/>
    <col min="2307" max="2307" width="70.28515625" customWidth="1"/>
    <col min="2308" max="2308" width="17.5703125" customWidth="1"/>
    <col min="2309" max="2309" width="15.28515625" customWidth="1"/>
    <col min="2310" max="2310" width="48.7109375" customWidth="1"/>
    <col min="2311" max="2311" width="24.5703125" customWidth="1"/>
    <col min="2312" max="2312" width="48.7109375" customWidth="1"/>
    <col min="2313" max="2313" width="8.140625" customWidth="1"/>
    <col min="2314" max="2314" width="38.7109375" customWidth="1"/>
    <col min="2315" max="2315" width="21.140625" customWidth="1"/>
    <col min="2316" max="2316" width="82" customWidth="1"/>
    <col min="2561" max="2561" width="70.28515625" customWidth="1"/>
    <col min="2562" max="2562" width="17.5703125" customWidth="1"/>
    <col min="2563" max="2563" width="70.28515625" customWidth="1"/>
    <col min="2564" max="2564" width="17.5703125" customWidth="1"/>
    <col min="2565" max="2565" width="15.28515625" customWidth="1"/>
    <col min="2566" max="2566" width="48.7109375" customWidth="1"/>
    <col min="2567" max="2567" width="24.5703125" customWidth="1"/>
    <col min="2568" max="2568" width="48.7109375" customWidth="1"/>
    <col min="2569" max="2569" width="8.140625" customWidth="1"/>
    <col min="2570" max="2570" width="38.7109375" customWidth="1"/>
    <col min="2571" max="2571" width="21.140625" customWidth="1"/>
    <col min="2572" max="2572" width="82" customWidth="1"/>
    <col min="2817" max="2817" width="70.28515625" customWidth="1"/>
    <col min="2818" max="2818" width="17.5703125" customWidth="1"/>
    <col min="2819" max="2819" width="70.28515625" customWidth="1"/>
    <col min="2820" max="2820" width="17.5703125" customWidth="1"/>
    <col min="2821" max="2821" width="15.28515625" customWidth="1"/>
    <col min="2822" max="2822" width="48.7109375" customWidth="1"/>
    <col min="2823" max="2823" width="24.5703125" customWidth="1"/>
    <col min="2824" max="2824" width="48.7109375" customWidth="1"/>
    <col min="2825" max="2825" width="8.140625" customWidth="1"/>
    <col min="2826" max="2826" width="38.7109375" customWidth="1"/>
    <col min="2827" max="2827" width="21.140625" customWidth="1"/>
    <col min="2828" max="2828" width="82" customWidth="1"/>
    <col min="3073" max="3073" width="70.28515625" customWidth="1"/>
    <col min="3074" max="3074" width="17.5703125" customWidth="1"/>
    <col min="3075" max="3075" width="70.28515625" customWidth="1"/>
    <col min="3076" max="3076" width="17.5703125" customWidth="1"/>
    <col min="3077" max="3077" width="15.28515625" customWidth="1"/>
    <col min="3078" max="3078" width="48.7109375" customWidth="1"/>
    <col min="3079" max="3079" width="24.5703125" customWidth="1"/>
    <col min="3080" max="3080" width="48.7109375" customWidth="1"/>
    <col min="3081" max="3081" width="8.140625" customWidth="1"/>
    <col min="3082" max="3082" width="38.7109375" customWidth="1"/>
    <col min="3083" max="3083" width="21.140625" customWidth="1"/>
    <col min="3084" max="3084" width="82" customWidth="1"/>
    <col min="3329" max="3329" width="70.28515625" customWidth="1"/>
    <col min="3330" max="3330" width="17.5703125" customWidth="1"/>
    <col min="3331" max="3331" width="70.28515625" customWidth="1"/>
    <col min="3332" max="3332" width="17.5703125" customWidth="1"/>
    <col min="3333" max="3333" width="15.28515625" customWidth="1"/>
    <col min="3334" max="3334" width="48.7109375" customWidth="1"/>
    <col min="3335" max="3335" width="24.5703125" customWidth="1"/>
    <col min="3336" max="3336" width="48.7109375" customWidth="1"/>
    <col min="3337" max="3337" width="8.140625" customWidth="1"/>
    <col min="3338" max="3338" width="38.7109375" customWidth="1"/>
    <col min="3339" max="3339" width="21.140625" customWidth="1"/>
    <col min="3340" max="3340" width="82" customWidth="1"/>
    <col min="3585" max="3585" width="70.28515625" customWidth="1"/>
    <col min="3586" max="3586" width="17.5703125" customWidth="1"/>
    <col min="3587" max="3587" width="70.28515625" customWidth="1"/>
    <col min="3588" max="3588" width="17.5703125" customWidth="1"/>
    <col min="3589" max="3589" width="15.28515625" customWidth="1"/>
    <col min="3590" max="3590" width="48.7109375" customWidth="1"/>
    <col min="3591" max="3591" width="24.5703125" customWidth="1"/>
    <col min="3592" max="3592" width="48.7109375" customWidth="1"/>
    <col min="3593" max="3593" width="8.140625" customWidth="1"/>
    <col min="3594" max="3594" width="38.7109375" customWidth="1"/>
    <col min="3595" max="3595" width="21.140625" customWidth="1"/>
    <col min="3596" max="3596" width="82" customWidth="1"/>
    <col min="3841" max="3841" width="70.28515625" customWidth="1"/>
    <col min="3842" max="3842" width="17.5703125" customWidth="1"/>
    <col min="3843" max="3843" width="70.28515625" customWidth="1"/>
    <col min="3844" max="3844" width="17.5703125" customWidth="1"/>
    <col min="3845" max="3845" width="15.28515625" customWidth="1"/>
    <col min="3846" max="3846" width="48.7109375" customWidth="1"/>
    <col min="3847" max="3847" width="24.5703125" customWidth="1"/>
    <col min="3848" max="3848" width="48.7109375" customWidth="1"/>
    <col min="3849" max="3849" width="8.140625" customWidth="1"/>
    <col min="3850" max="3850" width="38.7109375" customWidth="1"/>
    <col min="3851" max="3851" width="21.140625" customWidth="1"/>
    <col min="3852" max="3852" width="82" customWidth="1"/>
    <col min="4097" max="4097" width="70.28515625" customWidth="1"/>
    <col min="4098" max="4098" width="17.5703125" customWidth="1"/>
    <col min="4099" max="4099" width="70.28515625" customWidth="1"/>
    <col min="4100" max="4100" width="17.5703125" customWidth="1"/>
    <col min="4101" max="4101" width="15.28515625" customWidth="1"/>
    <col min="4102" max="4102" width="48.7109375" customWidth="1"/>
    <col min="4103" max="4103" width="24.5703125" customWidth="1"/>
    <col min="4104" max="4104" width="48.7109375" customWidth="1"/>
    <col min="4105" max="4105" width="8.140625" customWidth="1"/>
    <col min="4106" max="4106" width="38.7109375" customWidth="1"/>
    <col min="4107" max="4107" width="21.140625" customWidth="1"/>
    <col min="4108" max="4108" width="82" customWidth="1"/>
    <col min="4353" max="4353" width="70.28515625" customWidth="1"/>
    <col min="4354" max="4354" width="17.5703125" customWidth="1"/>
    <col min="4355" max="4355" width="70.28515625" customWidth="1"/>
    <col min="4356" max="4356" width="17.5703125" customWidth="1"/>
    <col min="4357" max="4357" width="15.28515625" customWidth="1"/>
    <col min="4358" max="4358" width="48.7109375" customWidth="1"/>
    <col min="4359" max="4359" width="24.5703125" customWidth="1"/>
    <col min="4360" max="4360" width="48.7109375" customWidth="1"/>
    <col min="4361" max="4361" width="8.140625" customWidth="1"/>
    <col min="4362" max="4362" width="38.7109375" customWidth="1"/>
    <col min="4363" max="4363" width="21.140625" customWidth="1"/>
    <col min="4364" max="4364" width="82" customWidth="1"/>
    <col min="4609" max="4609" width="70.28515625" customWidth="1"/>
    <col min="4610" max="4610" width="17.5703125" customWidth="1"/>
    <col min="4611" max="4611" width="70.28515625" customWidth="1"/>
    <col min="4612" max="4612" width="17.5703125" customWidth="1"/>
    <col min="4613" max="4613" width="15.28515625" customWidth="1"/>
    <col min="4614" max="4614" width="48.7109375" customWidth="1"/>
    <col min="4615" max="4615" width="24.5703125" customWidth="1"/>
    <col min="4616" max="4616" width="48.7109375" customWidth="1"/>
    <col min="4617" max="4617" width="8.140625" customWidth="1"/>
    <col min="4618" max="4618" width="38.7109375" customWidth="1"/>
    <col min="4619" max="4619" width="21.140625" customWidth="1"/>
    <col min="4620" max="4620" width="82" customWidth="1"/>
    <col min="4865" max="4865" width="70.28515625" customWidth="1"/>
    <col min="4866" max="4866" width="17.5703125" customWidth="1"/>
    <col min="4867" max="4867" width="70.28515625" customWidth="1"/>
    <col min="4868" max="4868" width="17.5703125" customWidth="1"/>
    <col min="4869" max="4869" width="15.28515625" customWidth="1"/>
    <col min="4870" max="4870" width="48.7109375" customWidth="1"/>
    <col min="4871" max="4871" width="24.5703125" customWidth="1"/>
    <col min="4872" max="4872" width="48.7109375" customWidth="1"/>
    <col min="4873" max="4873" width="8.140625" customWidth="1"/>
    <col min="4874" max="4874" width="38.7109375" customWidth="1"/>
    <col min="4875" max="4875" width="21.140625" customWidth="1"/>
    <col min="4876" max="4876" width="82" customWidth="1"/>
    <col min="5121" max="5121" width="70.28515625" customWidth="1"/>
    <col min="5122" max="5122" width="17.5703125" customWidth="1"/>
    <col min="5123" max="5123" width="70.28515625" customWidth="1"/>
    <col min="5124" max="5124" width="17.5703125" customWidth="1"/>
    <col min="5125" max="5125" width="15.28515625" customWidth="1"/>
    <col min="5126" max="5126" width="48.7109375" customWidth="1"/>
    <col min="5127" max="5127" width="24.5703125" customWidth="1"/>
    <col min="5128" max="5128" width="48.7109375" customWidth="1"/>
    <col min="5129" max="5129" width="8.140625" customWidth="1"/>
    <col min="5130" max="5130" width="38.7109375" customWidth="1"/>
    <col min="5131" max="5131" width="21.140625" customWidth="1"/>
    <col min="5132" max="5132" width="82" customWidth="1"/>
    <col min="5377" max="5377" width="70.28515625" customWidth="1"/>
    <col min="5378" max="5378" width="17.5703125" customWidth="1"/>
    <col min="5379" max="5379" width="70.28515625" customWidth="1"/>
    <col min="5380" max="5380" width="17.5703125" customWidth="1"/>
    <col min="5381" max="5381" width="15.28515625" customWidth="1"/>
    <col min="5382" max="5382" width="48.7109375" customWidth="1"/>
    <col min="5383" max="5383" width="24.5703125" customWidth="1"/>
    <col min="5384" max="5384" width="48.7109375" customWidth="1"/>
    <col min="5385" max="5385" width="8.140625" customWidth="1"/>
    <col min="5386" max="5386" width="38.7109375" customWidth="1"/>
    <col min="5387" max="5387" width="21.140625" customWidth="1"/>
    <col min="5388" max="5388" width="82" customWidth="1"/>
    <col min="5633" max="5633" width="70.28515625" customWidth="1"/>
    <col min="5634" max="5634" width="17.5703125" customWidth="1"/>
    <col min="5635" max="5635" width="70.28515625" customWidth="1"/>
    <col min="5636" max="5636" width="17.5703125" customWidth="1"/>
    <col min="5637" max="5637" width="15.28515625" customWidth="1"/>
    <col min="5638" max="5638" width="48.7109375" customWidth="1"/>
    <col min="5639" max="5639" width="24.5703125" customWidth="1"/>
    <col min="5640" max="5640" width="48.7109375" customWidth="1"/>
    <col min="5641" max="5641" width="8.140625" customWidth="1"/>
    <col min="5642" max="5642" width="38.7109375" customWidth="1"/>
    <col min="5643" max="5643" width="21.140625" customWidth="1"/>
    <col min="5644" max="5644" width="82" customWidth="1"/>
    <col min="5889" max="5889" width="70.28515625" customWidth="1"/>
    <col min="5890" max="5890" width="17.5703125" customWidth="1"/>
    <col min="5891" max="5891" width="70.28515625" customWidth="1"/>
    <col min="5892" max="5892" width="17.5703125" customWidth="1"/>
    <col min="5893" max="5893" width="15.28515625" customWidth="1"/>
    <col min="5894" max="5894" width="48.7109375" customWidth="1"/>
    <col min="5895" max="5895" width="24.5703125" customWidth="1"/>
    <col min="5896" max="5896" width="48.7109375" customWidth="1"/>
    <col min="5897" max="5897" width="8.140625" customWidth="1"/>
    <col min="5898" max="5898" width="38.7109375" customWidth="1"/>
    <col min="5899" max="5899" width="21.140625" customWidth="1"/>
    <col min="5900" max="5900" width="82" customWidth="1"/>
    <col min="6145" max="6145" width="70.28515625" customWidth="1"/>
    <col min="6146" max="6146" width="17.5703125" customWidth="1"/>
    <col min="6147" max="6147" width="70.28515625" customWidth="1"/>
    <col min="6148" max="6148" width="17.5703125" customWidth="1"/>
    <col min="6149" max="6149" width="15.28515625" customWidth="1"/>
    <col min="6150" max="6150" width="48.7109375" customWidth="1"/>
    <col min="6151" max="6151" width="24.5703125" customWidth="1"/>
    <col min="6152" max="6152" width="48.7109375" customWidth="1"/>
    <col min="6153" max="6153" width="8.140625" customWidth="1"/>
    <col min="6154" max="6154" width="38.7109375" customWidth="1"/>
    <col min="6155" max="6155" width="21.140625" customWidth="1"/>
    <col min="6156" max="6156" width="82" customWidth="1"/>
    <col min="6401" max="6401" width="70.28515625" customWidth="1"/>
    <col min="6402" max="6402" width="17.5703125" customWidth="1"/>
    <col min="6403" max="6403" width="70.28515625" customWidth="1"/>
    <col min="6404" max="6404" width="17.5703125" customWidth="1"/>
    <col min="6405" max="6405" width="15.28515625" customWidth="1"/>
    <col min="6406" max="6406" width="48.7109375" customWidth="1"/>
    <col min="6407" max="6407" width="24.5703125" customWidth="1"/>
    <col min="6408" max="6408" width="48.7109375" customWidth="1"/>
    <col min="6409" max="6409" width="8.140625" customWidth="1"/>
    <col min="6410" max="6410" width="38.7109375" customWidth="1"/>
    <col min="6411" max="6411" width="21.140625" customWidth="1"/>
    <col min="6412" max="6412" width="82" customWidth="1"/>
    <col min="6657" max="6657" width="70.28515625" customWidth="1"/>
    <col min="6658" max="6658" width="17.5703125" customWidth="1"/>
    <col min="6659" max="6659" width="70.28515625" customWidth="1"/>
    <col min="6660" max="6660" width="17.5703125" customWidth="1"/>
    <col min="6661" max="6661" width="15.28515625" customWidth="1"/>
    <col min="6662" max="6662" width="48.7109375" customWidth="1"/>
    <col min="6663" max="6663" width="24.5703125" customWidth="1"/>
    <col min="6664" max="6664" width="48.7109375" customWidth="1"/>
    <col min="6665" max="6665" width="8.140625" customWidth="1"/>
    <col min="6666" max="6666" width="38.7109375" customWidth="1"/>
    <col min="6667" max="6667" width="21.140625" customWidth="1"/>
    <col min="6668" max="6668" width="82" customWidth="1"/>
    <col min="6913" max="6913" width="70.28515625" customWidth="1"/>
    <col min="6914" max="6914" width="17.5703125" customWidth="1"/>
    <col min="6915" max="6915" width="70.28515625" customWidth="1"/>
    <col min="6916" max="6916" width="17.5703125" customWidth="1"/>
    <col min="6917" max="6917" width="15.28515625" customWidth="1"/>
    <col min="6918" max="6918" width="48.7109375" customWidth="1"/>
    <col min="6919" max="6919" width="24.5703125" customWidth="1"/>
    <col min="6920" max="6920" width="48.7109375" customWidth="1"/>
    <col min="6921" max="6921" width="8.140625" customWidth="1"/>
    <col min="6922" max="6922" width="38.7109375" customWidth="1"/>
    <col min="6923" max="6923" width="21.140625" customWidth="1"/>
    <col min="6924" max="6924" width="82" customWidth="1"/>
    <col min="7169" max="7169" width="70.28515625" customWidth="1"/>
    <col min="7170" max="7170" width="17.5703125" customWidth="1"/>
    <col min="7171" max="7171" width="70.28515625" customWidth="1"/>
    <col min="7172" max="7172" width="17.5703125" customWidth="1"/>
    <col min="7173" max="7173" width="15.28515625" customWidth="1"/>
    <col min="7174" max="7174" width="48.7109375" customWidth="1"/>
    <col min="7175" max="7175" width="24.5703125" customWidth="1"/>
    <col min="7176" max="7176" width="48.7109375" customWidth="1"/>
    <col min="7177" max="7177" width="8.140625" customWidth="1"/>
    <col min="7178" max="7178" width="38.7109375" customWidth="1"/>
    <col min="7179" max="7179" width="21.140625" customWidth="1"/>
    <col min="7180" max="7180" width="82" customWidth="1"/>
    <col min="7425" max="7425" width="70.28515625" customWidth="1"/>
    <col min="7426" max="7426" width="17.5703125" customWidth="1"/>
    <col min="7427" max="7427" width="70.28515625" customWidth="1"/>
    <col min="7428" max="7428" width="17.5703125" customWidth="1"/>
    <col min="7429" max="7429" width="15.28515625" customWidth="1"/>
    <col min="7430" max="7430" width="48.7109375" customWidth="1"/>
    <col min="7431" max="7431" width="24.5703125" customWidth="1"/>
    <col min="7432" max="7432" width="48.7109375" customWidth="1"/>
    <col min="7433" max="7433" width="8.140625" customWidth="1"/>
    <col min="7434" max="7434" width="38.7109375" customWidth="1"/>
    <col min="7435" max="7435" width="21.140625" customWidth="1"/>
    <col min="7436" max="7436" width="82" customWidth="1"/>
    <col min="7681" max="7681" width="70.28515625" customWidth="1"/>
    <col min="7682" max="7682" width="17.5703125" customWidth="1"/>
    <col min="7683" max="7683" width="70.28515625" customWidth="1"/>
    <col min="7684" max="7684" width="17.5703125" customWidth="1"/>
    <col min="7685" max="7685" width="15.28515625" customWidth="1"/>
    <col min="7686" max="7686" width="48.7109375" customWidth="1"/>
    <col min="7687" max="7687" width="24.5703125" customWidth="1"/>
    <col min="7688" max="7688" width="48.7109375" customWidth="1"/>
    <col min="7689" max="7689" width="8.140625" customWidth="1"/>
    <col min="7690" max="7690" width="38.7109375" customWidth="1"/>
    <col min="7691" max="7691" width="21.140625" customWidth="1"/>
    <col min="7692" max="7692" width="82" customWidth="1"/>
    <col min="7937" max="7937" width="70.28515625" customWidth="1"/>
    <col min="7938" max="7938" width="17.5703125" customWidth="1"/>
    <col min="7939" max="7939" width="70.28515625" customWidth="1"/>
    <col min="7940" max="7940" width="17.5703125" customWidth="1"/>
    <col min="7941" max="7941" width="15.28515625" customWidth="1"/>
    <col min="7942" max="7942" width="48.7109375" customWidth="1"/>
    <col min="7943" max="7943" width="24.5703125" customWidth="1"/>
    <col min="7944" max="7944" width="48.7109375" customWidth="1"/>
    <col min="7945" max="7945" width="8.140625" customWidth="1"/>
    <col min="7946" max="7946" width="38.7109375" customWidth="1"/>
    <col min="7947" max="7947" width="21.140625" customWidth="1"/>
    <col min="7948" max="7948" width="82" customWidth="1"/>
    <col min="8193" max="8193" width="70.28515625" customWidth="1"/>
    <col min="8194" max="8194" width="17.5703125" customWidth="1"/>
    <col min="8195" max="8195" width="70.28515625" customWidth="1"/>
    <col min="8196" max="8196" width="17.5703125" customWidth="1"/>
    <col min="8197" max="8197" width="15.28515625" customWidth="1"/>
    <col min="8198" max="8198" width="48.7109375" customWidth="1"/>
    <col min="8199" max="8199" width="24.5703125" customWidth="1"/>
    <col min="8200" max="8200" width="48.7109375" customWidth="1"/>
    <col min="8201" max="8201" width="8.140625" customWidth="1"/>
    <col min="8202" max="8202" width="38.7109375" customWidth="1"/>
    <col min="8203" max="8203" width="21.140625" customWidth="1"/>
    <col min="8204" max="8204" width="82" customWidth="1"/>
    <col min="8449" max="8449" width="70.28515625" customWidth="1"/>
    <col min="8450" max="8450" width="17.5703125" customWidth="1"/>
    <col min="8451" max="8451" width="70.28515625" customWidth="1"/>
    <col min="8452" max="8452" width="17.5703125" customWidth="1"/>
    <col min="8453" max="8453" width="15.28515625" customWidth="1"/>
    <col min="8454" max="8454" width="48.7109375" customWidth="1"/>
    <col min="8455" max="8455" width="24.5703125" customWidth="1"/>
    <col min="8456" max="8456" width="48.7109375" customWidth="1"/>
    <col min="8457" max="8457" width="8.140625" customWidth="1"/>
    <col min="8458" max="8458" width="38.7109375" customWidth="1"/>
    <col min="8459" max="8459" width="21.140625" customWidth="1"/>
    <col min="8460" max="8460" width="82" customWidth="1"/>
    <col min="8705" max="8705" width="70.28515625" customWidth="1"/>
    <col min="8706" max="8706" width="17.5703125" customWidth="1"/>
    <col min="8707" max="8707" width="70.28515625" customWidth="1"/>
    <col min="8708" max="8708" width="17.5703125" customWidth="1"/>
    <col min="8709" max="8709" width="15.28515625" customWidth="1"/>
    <col min="8710" max="8710" width="48.7109375" customWidth="1"/>
    <col min="8711" max="8711" width="24.5703125" customWidth="1"/>
    <col min="8712" max="8712" width="48.7109375" customWidth="1"/>
    <col min="8713" max="8713" width="8.140625" customWidth="1"/>
    <col min="8714" max="8714" width="38.7109375" customWidth="1"/>
    <col min="8715" max="8715" width="21.140625" customWidth="1"/>
    <col min="8716" max="8716" width="82" customWidth="1"/>
    <col min="8961" max="8961" width="70.28515625" customWidth="1"/>
    <col min="8962" max="8962" width="17.5703125" customWidth="1"/>
    <col min="8963" max="8963" width="70.28515625" customWidth="1"/>
    <col min="8964" max="8964" width="17.5703125" customWidth="1"/>
    <col min="8965" max="8965" width="15.28515625" customWidth="1"/>
    <col min="8966" max="8966" width="48.7109375" customWidth="1"/>
    <col min="8967" max="8967" width="24.5703125" customWidth="1"/>
    <col min="8968" max="8968" width="48.7109375" customWidth="1"/>
    <col min="8969" max="8969" width="8.140625" customWidth="1"/>
    <col min="8970" max="8970" width="38.7109375" customWidth="1"/>
    <col min="8971" max="8971" width="21.140625" customWidth="1"/>
    <col min="8972" max="8972" width="82" customWidth="1"/>
    <col min="9217" max="9217" width="70.28515625" customWidth="1"/>
    <col min="9218" max="9218" width="17.5703125" customWidth="1"/>
    <col min="9219" max="9219" width="70.28515625" customWidth="1"/>
    <col min="9220" max="9220" width="17.5703125" customWidth="1"/>
    <col min="9221" max="9221" width="15.28515625" customWidth="1"/>
    <col min="9222" max="9222" width="48.7109375" customWidth="1"/>
    <col min="9223" max="9223" width="24.5703125" customWidth="1"/>
    <col min="9224" max="9224" width="48.7109375" customWidth="1"/>
    <col min="9225" max="9225" width="8.140625" customWidth="1"/>
    <col min="9226" max="9226" width="38.7109375" customWidth="1"/>
    <col min="9227" max="9227" width="21.140625" customWidth="1"/>
    <col min="9228" max="9228" width="82" customWidth="1"/>
    <col min="9473" max="9473" width="70.28515625" customWidth="1"/>
    <col min="9474" max="9474" width="17.5703125" customWidth="1"/>
    <col min="9475" max="9475" width="70.28515625" customWidth="1"/>
    <col min="9476" max="9476" width="17.5703125" customWidth="1"/>
    <col min="9477" max="9477" width="15.28515625" customWidth="1"/>
    <col min="9478" max="9478" width="48.7109375" customWidth="1"/>
    <col min="9479" max="9479" width="24.5703125" customWidth="1"/>
    <col min="9480" max="9480" width="48.7109375" customWidth="1"/>
    <col min="9481" max="9481" width="8.140625" customWidth="1"/>
    <col min="9482" max="9482" width="38.7109375" customWidth="1"/>
    <col min="9483" max="9483" width="21.140625" customWidth="1"/>
    <col min="9484" max="9484" width="82" customWidth="1"/>
    <col min="9729" max="9729" width="70.28515625" customWidth="1"/>
    <col min="9730" max="9730" width="17.5703125" customWidth="1"/>
    <col min="9731" max="9731" width="70.28515625" customWidth="1"/>
    <col min="9732" max="9732" width="17.5703125" customWidth="1"/>
    <col min="9733" max="9733" width="15.28515625" customWidth="1"/>
    <col min="9734" max="9734" width="48.7109375" customWidth="1"/>
    <col min="9735" max="9735" width="24.5703125" customWidth="1"/>
    <col min="9736" max="9736" width="48.7109375" customWidth="1"/>
    <col min="9737" max="9737" width="8.140625" customWidth="1"/>
    <col min="9738" max="9738" width="38.7109375" customWidth="1"/>
    <col min="9739" max="9739" width="21.140625" customWidth="1"/>
    <col min="9740" max="9740" width="82" customWidth="1"/>
    <col min="9985" max="9985" width="70.28515625" customWidth="1"/>
    <col min="9986" max="9986" width="17.5703125" customWidth="1"/>
    <col min="9987" max="9987" width="70.28515625" customWidth="1"/>
    <col min="9988" max="9988" width="17.5703125" customWidth="1"/>
    <col min="9989" max="9989" width="15.28515625" customWidth="1"/>
    <col min="9990" max="9990" width="48.7109375" customWidth="1"/>
    <col min="9991" max="9991" width="24.5703125" customWidth="1"/>
    <col min="9992" max="9992" width="48.7109375" customWidth="1"/>
    <col min="9993" max="9993" width="8.140625" customWidth="1"/>
    <col min="9994" max="9994" width="38.7109375" customWidth="1"/>
    <col min="9995" max="9995" width="21.140625" customWidth="1"/>
    <col min="9996" max="9996" width="82" customWidth="1"/>
    <col min="10241" max="10241" width="70.28515625" customWidth="1"/>
    <col min="10242" max="10242" width="17.5703125" customWidth="1"/>
    <col min="10243" max="10243" width="70.28515625" customWidth="1"/>
    <col min="10244" max="10244" width="17.5703125" customWidth="1"/>
    <col min="10245" max="10245" width="15.28515625" customWidth="1"/>
    <col min="10246" max="10246" width="48.7109375" customWidth="1"/>
    <col min="10247" max="10247" width="24.5703125" customWidth="1"/>
    <col min="10248" max="10248" width="48.7109375" customWidth="1"/>
    <col min="10249" max="10249" width="8.140625" customWidth="1"/>
    <col min="10250" max="10250" width="38.7109375" customWidth="1"/>
    <col min="10251" max="10251" width="21.140625" customWidth="1"/>
    <col min="10252" max="10252" width="82" customWidth="1"/>
    <col min="10497" max="10497" width="70.28515625" customWidth="1"/>
    <col min="10498" max="10498" width="17.5703125" customWidth="1"/>
    <col min="10499" max="10499" width="70.28515625" customWidth="1"/>
    <col min="10500" max="10500" width="17.5703125" customWidth="1"/>
    <col min="10501" max="10501" width="15.28515625" customWidth="1"/>
    <col min="10502" max="10502" width="48.7109375" customWidth="1"/>
    <col min="10503" max="10503" width="24.5703125" customWidth="1"/>
    <col min="10504" max="10504" width="48.7109375" customWidth="1"/>
    <col min="10505" max="10505" width="8.140625" customWidth="1"/>
    <col min="10506" max="10506" width="38.7109375" customWidth="1"/>
    <col min="10507" max="10507" width="21.140625" customWidth="1"/>
    <col min="10508" max="10508" width="82" customWidth="1"/>
    <col min="10753" max="10753" width="70.28515625" customWidth="1"/>
    <col min="10754" max="10754" width="17.5703125" customWidth="1"/>
    <col min="10755" max="10755" width="70.28515625" customWidth="1"/>
    <col min="10756" max="10756" width="17.5703125" customWidth="1"/>
    <col min="10757" max="10757" width="15.28515625" customWidth="1"/>
    <col min="10758" max="10758" width="48.7109375" customWidth="1"/>
    <col min="10759" max="10759" width="24.5703125" customWidth="1"/>
    <col min="10760" max="10760" width="48.7109375" customWidth="1"/>
    <col min="10761" max="10761" width="8.140625" customWidth="1"/>
    <col min="10762" max="10762" width="38.7109375" customWidth="1"/>
    <col min="10763" max="10763" width="21.140625" customWidth="1"/>
    <col min="10764" max="10764" width="82" customWidth="1"/>
    <col min="11009" max="11009" width="70.28515625" customWidth="1"/>
    <col min="11010" max="11010" width="17.5703125" customWidth="1"/>
    <col min="11011" max="11011" width="70.28515625" customWidth="1"/>
    <col min="11012" max="11012" width="17.5703125" customWidth="1"/>
    <col min="11013" max="11013" width="15.28515625" customWidth="1"/>
    <col min="11014" max="11014" width="48.7109375" customWidth="1"/>
    <col min="11015" max="11015" width="24.5703125" customWidth="1"/>
    <col min="11016" max="11016" width="48.7109375" customWidth="1"/>
    <col min="11017" max="11017" width="8.140625" customWidth="1"/>
    <col min="11018" max="11018" width="38.7109375" customWidth="1"/>
    <col min="11019" max="11019" width="21.140625" customWidth="1"/>
    <col min="11020" max="11020" width="82" customWidth="1"/>
    <col min="11265" max="11265" width="70.28515625" customWidth="1"/>
    <col min="11266" max="11266" width="17.5703125" customWidth="1"/>
    <col min="11267" max="11267" width="70.28515625" customWidth="1"/>
    <col min="11268" max="11268" width="17.5703125" customWidth="1"/>
    <col min="11269" max="11269" width="15.28515625" customWidth="1"/>
    <col min="11270" max="11270" width="48.7109375" customWidth="1"/>
    <col min="11271" max="11271" width="24.5703125" customWidth="1"/>
    <col min="11272" max="11272" width="48.7109375" customWidth="1"/>
    <col min="11273" max="11273" width="8.140625" customWidth="1"/>
    <col min="11274" max="11274" width="38.7109375" customWidth="1"/>
    <col min="11275" max="11275" width="21.140625" customWidth="1"/>
    <col min="11276" max="11276" width="82" customWidth="1"/>
    <col min="11521" max="11521" width="70.28515625" customWidth="1"/>
    <col min="11522" max="11522" width="17.5703125" customWidth="1"/>
    <col min="11523" max="11523" width="70.28515625" customWidth="1"/>
    <col min="11524" max="11524" width="17.5703125" customWidth="1"/>
    <col min="11525" max="11525" width="15.28515625" customWidth="1"/>
    <col min="11526" max="11526" width="48.7109375" customWidth="1"/>
    <col min="11527" max="11527" width="24.5703125" customWidth="1"/>
    <col min="11528" max="11528" width="48.7109375" customWidth="1"/>
    <col min="11529" max="11529" width="8.140625" customWidth="1"/>
    <col min="11530" max="11530" width="38.7109375" customWidth="1"/>
    <col min="11531" max="11531" width="21.140625" customWidth="1"/>
    <col min="11532" max="11532" width="82" customWidth="1"/>
    <col min="11777" max="11777" width="70.28515625" customWidth="1"/>
    <col min="11778" max="11778" width="17.5703125" customWidth="1"/>
    <col min="11779" max="11779" width="70.28515625" customWidth="1"/>
    <col min="11780" max="11780" width="17.5703125" customWidth="1"/>
    <col min="11781" max="11781" width="15.28515625" customWidth="1"/>
    <col min="11782" max="11782" width="48.7109375" customWidth="1"/>
    <col min="11783" max="11783" width="24.5703125" customWidth="1"/>
    <col min="11784" max="11784" width="48.7109375" customWidth="1"/>
    <col min="11785" max="11785" width="8.140625" customWidth="1"/>
    <col min="11786" max="11786" width="38.7109375" customWidth="1"/>
    <col min="11787" max="11787" width="21.140625" customWidth="1"/>
    <col min="11788" max="11788" width="82" customWidth="1"/>
    <col min="12033" max="12033" width="70.28515625" customWidth="1"/>
    <col min="12034" max="12034" width="17.5703125" customWidth="1"/>
    <col min="12035" max="12035" width="70.28515625" customWidth="1"/>
    <col min="12036" max="12036" width="17.5703125" customWidth="1"/>
    <col min="12037" max="12037" width="15.28515625" customWidth="1"/>
    <col min="12038" max="12038" width="48.7109375" customWidth="1"/>
    <col min="12039" max="12039" width="24.5703125" customWidth="1"/>
    <col min="12040" max="12040" width="48.7109375" customWidth="1"/>
    <col min="12041" max="12041" width="8.140625" customWidth="1"/>
    <col min="12042" max="12042" width="38.7109375" customWidth="1"/>
    <col min="12043" max="12043" width="21.140625" customWidth="1"/>
    <col min="12044" max="12044" width="82" customWidth="1"/>
    <col min="12289" max="12289" width="70.28515625" customWidth="1"/>
    <col min="12290" max="12290" width="17.5703125" customWidth="1"/>
    <col min="12291" max="12291" width="70.28515625" customWidth="1"/>
    <col min="12292" max="12292" width="17.5703125" customWidth="1"/>
    <col min="12293" max="12293" width="15.28515625" customWidth="1"/>
    <col min="12294" max="12294" width="48.7109375" customWidth="1"/>
    <col min="12295" max="12295" width="24.5703125" customWidth="1"/>
    <col min="12296" max="12296" width="48.7109375" customWidth="1"/>
    <col min="12297" max="12297" width="8.140625" customWidth="1"/>
    <col min="12298" max="12298" width="38.7109375" customWidth="1"/>
    <col min="12299" max="12299" width="21.140625" customWidth="1"/>
    <col min="12300" max="12300" width="82" customWidth="1"/>
    <col min="12545" max="12545" width="70.28515625" customWidth="1"/>
    <col min="12546" max="12546" width="17.5703125" customWidth="1"/>
    <col min="12547" max="12547" width="70.28515625" customWidth="1"/>
    <col min="12548" max="12548" width="17.5703125" customWidth="1"/>
    <col min="12549" max="12549" width="15.28515625" customWidth="1"/>
    <col min="12550" max="12550" width="48.7109375" customWidth="1"/>
    <col min="12551" max="12551" width="24.5703125" customWidth="1"/>
    <col min="12552" max="12552" width="48.7109375" customWidth="1"/>
    <col min="12553" max="12553" width="8.140625" customWidth="1"/>
    <col min="12554" max="12554" width="38.7109375" customWidth="1"/>
    <col min="12555" max="12555" width="21.140625" customWidth="1"/>
    <col min="12556" max="12556" width="82" customWidth="1"/>
    <col min="12801" max="12801" width="70.28515625" customWidth="1"/>
    <col min="12802" max="12802" width="17.5703125" customWidth="1"/>
    <col min="12803" max="12803" width="70.28515625" customWidth="1"/>
    <col min="12804" max="12804" width="17.5703125" customWidth="1"/>
    <col min="12805" max="12805" width="15.28515625" customWidth="1"/>
    <col min="12806" max="12806" width="48.7109375" customWidth="1"/>
    <col min="12807" max="12807" width="24.5703125" customWidth="1"/>
    <col min="12808" max="12808" width="48.7109375" customWidth="1"/>
    <col min="12809" max="12809" width="8.140625" customWidth="1"/>
    <col min="12810" max="12810" width="38.7109375" customWidth="1"/>
    <col min="12811" max="12811" width="21.140625" customWidth="1"/>
    <col min="12812" max="12812" width="82" customWidth="1"/>
    <col min="13057" max="13057" width="70.28515625" customWidth="1"/>
    <col min="13058" max="13058" width="17.5703125" customWidth="1"/>
    <col min="13059" max="13059" width="70.28515625" customWidth="1"/>
    <col min="13060" max="13060" width="17.5703125" customWidth="1"/>
    <col min="13061" max="13061" width="15.28515625" customWidth="1"/>
    <col min="13062" max="13062" width="48.7109375" customWidth="1"/>
    <col min="13063" max="13063" width="24.5703125" customWidth="1"/>
    <col min="13064" max="13064" width="48.7109375" customWidth="1"/>
    <col min="13065" max="13065" width="8.140625" customWidth="1"/>
    <col min="13066" max="13066" width="38.7109375" customWidth="1"/>
    <col min="13067" max="13067" width="21.140625" customWidth="1"/>
    <col min="13068" max="13068" width="82" customWidth="1"/>
    <col min="13313" max="13313" width="70.28515625" customWidth="1"/>
    <col min="13314" max="13314" width="17.5703125" customWidth="1"/>
    <col min="13315" max="13315" width="70.28515625" customWidth="1"/>
    <col min="13316" max="13316" width="17.5703125" customWidth="1"/>
    <col min="13317" max="13317" width="15.28515625" customWidth="1"/>
    <col min="13318" max="13318" width="48.7109375" customWidth="1"/>
    <col min="13319" max="13319" width="24.5703125" customWidth="1"/>
    <col min="13320" max="13320" width="48.7109375" customWidth="1"/>
    <col min="13321" max="13321" width="8.140625" customWidth="1"/>
    <col min="13322" max="13322" width="38.7109375" customWidth="1"/>
    <col min="13323" max="13323" width="21.140625" customWidth="1"/>
    <col min="13324" max="13324" width="82" customWidth="1"/>
    <col min="13569" max="13569" width="70.28515625" customWidth="1"/>
    <col min="13570" max="13570" width="17.5703125" customWidth="1"/>
    <col min="13571" max="13571" width="70.28515625" customWidth="1"/>
    <col min="13572" max="13572" width="17.5703125" customWidth="1"/>
    <col min="13573" max="13573" width="15.28515625" customWidth="1"/>
    <col min="13574" max="13574" width="48.7109375" customWidth="1"/>
    <col min="13575" max="13575" width="24.5703125" customWidth="1"/>
    <col min="13576" max="13576" width="48.7109375" customWidth="1"/>
    <col min="13577" max="13577" width="8.140625" customWidth="1"/>
    <col min="13578" max="13578" width="38.7109375" customWidth="1"/>
    <col min="13579" max="13579" width="21.140625" customWidth="1"/>
    <col min="13580" max="13580" width="82" customWidth="1"/>
    <col min="13825" max="13825" width="70.28515625" customWidth="1"/>
    <col min="13826" max="13826" width="17.5703125" customWidth="1"/>
    <col min="13827" max="13827" width="70.28515625" customWidth="1"/>
    <col min="13828" max="13828" width="17.5703125" customWidth="1"/>
    <col min="13829" max="13829" width="15.28515625" customWidth="1"/>
    <col min="13830" max="13830" width="48.7109375" customWidth="1"/>
    <col min="13831" max="13831" width="24.5703125" customWidth="1"/>
    <col min="13832" max="13832" width="48.7109375" customWidth="1"/>
    <col min="13833" max="13833" width="8.140625" customWidth="1"/>
    <col min="13834" max="13834" width="38.7109375" customWidth="1"/>
    <col min="13835" max="13835" width="21.140625" customWidth="1"/>
    <col min="13836" max="13836" width="82" customWidth="1"/>
    <col min="14081" max="14081" width="70.28515625" customWidth="1"/>
    <col min="14082" max="14082" width="17.5703125" customWidth="1"/>
    <col min="14083" max="14083" width="70.28515625" customWidth="1"/>
    <col min="14084" max="14084" width="17.5703125" customWidth="1"/>
    <col min="14085" max="14085" width="15.28515625" customWidth="1"/>
    <col min="14086" max="14086" width="48.7109375" customWidth="1"/>
    <col min="14087" max="14087" width="24.5703125" customWidth="1"/>
    <col min="14088" max="14088" width="48.7109375" customWidth="1"/>
    <col min="14089" max="14089" width="8.140625" customWidth="1"/>
    <col min="14090" max="14090" width="38.7109375" customWidth="1"/>
    <col min="14091" max="14091" width="21.140625" customWidth="1"/>
    <col min="14092" max="14092" width="82" customWidth="1"/>
    <col min="14337" max="14337" width="70.28515625" customWidth="1"/>
    <col min="14338" max="14338" width="17.5703125" customWidth="1"/>
    <col min="14339" max="14339" width="70.28515625" customWidth="1"/>
    <col min="14340" max="14340" width="17.5703125" customWidth="1"/>
    <col min="14341" max="14341" width="15.28515625" customWidth="1"/>
    <col min="14342" max="14342" width="48.7109375" customWidth="1"/>
    <col min="14343" max="14343" width="24.5703125" customWidth="1"/>
    <col min="14344" max="14344" width="48.7109375" customWidth="1"/>
    <col min="14345" max="14345" width="8.140625" customWidth="1"/>
    <col min="14346" max="14346" width="38.7109375" customWidth="1"/>
    <col min="14347" max="14347" width="21.140625" customWidth="1"/>
    <col min="14348" max="14348" width="82" customWidth="1"/>
    <col min="14593" max="14593" width="70.28515625" customWidth="1"/>
    <col min="14594" max="14594" width="17.5703125" customWidth="1"/>
    <col min="14595" max="14595" width="70.28515625" customWidth="1"/>
    <col min="14596" max="14596" width="17.5703125" customWidth="1"/>
    <col min="14597" max="14597" width="15.28515625" customWidth="1"/>
    <col min="14598" max="14598" width="48.7109375" customWidth="1"/>
    <col min="14599" max="14599" width="24.5703125" customWidth="1"/>
    <col min="14600" max="14600" width="48.7109375" customWidth="1"/>
    <col min="14601" max="14601" width="8.140625" customWidth="1"/>
    <col min="14602" max="14602" width="38.7109375" customWidth="1"/>
    <col min="14603" max="14603" width="21.140625" customWidth="1"/>
    <col min="14604" max="14604" width="82" customWidth="1"/>
    <col min="14849" max="14849" width="70.28515625" customWidth="1"/>
    <col min="14850" max="14850" width="17.5703125" customWidth="1"/>
    <col min="14851" max="14851" width="70.28515625" customWidth="1"/>
    <col min="14852" max="14852" width="17.5703125" customWidth="1"/>
    <col min="14853" max="14853" width="15.28515625" customWidth="1"/>
    <col min="14854" max="14854" width="48.7109375" customWidth="1"/>
    <col min="14855" max="14855" width="24.5703125" customWidth="1"/>
    <col min="14856" max="14856" width="48.7109375" customWidth="1"/>
    <col min="14857" max="14857" width="8.140625" customWidth="1"/>
    <col min="14858" max="14858" width="38.7109375" customWidth="1"/>
    <col min="14859" max="14859" width="21.140625" customWidth="1"/>
    <col min="14860" max="14860" width="82" customWidth="1"/>
    <col min="15105" max="15105" width="70.28515625" customWidth="1"/>
    <col min="15106" max="15106" width="17.5703125" customWidth="1"/>
    <col min="15107" max="15107" width="70.28515625" customWidth="1"/>
    <col min="15108" max="15108" width="17.5703125" customWidth="1"/>
    <col min="15109" max="15109" width="15.28515625" customWidth="1"/>
    <col min="15110" max="15110" width="48.7109375" customWidth="1"/>
    <col min="15111" max="15111" width="24.5703125" customWidth="1"/>
    <col min="15112" max="15112" width="48.7109375" customWidth="1"/>
    <col min="15113" max="15113" width="8.140625" customWidth="1"/>
    <col min="15114" max="15114" width="38.7109375" customWidth="1"/>
    <col min="15115" max="15115" width="21.140625" customWidth="1"/>
    <col min="15116" max="15116" width="82" customWidth="1"/>
    <col min="15361" max="15361" width="70.28515625" customWidth="1"/>
    <col min="15362" max="15362" width="17.5703125" customWidth="1"/>
    <col min="15363" max="15363" width="70.28515625" customWidth="1"/>
    <col min="15364" max="15364" width="17.5703125" customWidth="1"/>
    <col min="15365" max="15365" width="15.28515625" customWidth="1"/>
    <col min="15366" max="15366" width="48.7109375" customWidth="1"/>
    <col min="15367" max="15367" width="24.5703125" customWidth="1"/>
    <col min="15368" max="15368" width="48.7109375" customWidth="1"/>
    <col min="15369" max="15369" width="8.140625" customWidth="1"/>
    <col min="15370" max="15370" width="38.7109375" customWidth="1"/>
    <col min="15371" max="15371" width="21.140625" customWidth="1"/>
    <col min="15372" max="15372" width="82" customWidth="1"/>
    <col min="15617" max="15617" width="70.28515625" customWidth="1"/>
    <col min="15618" max="15618" width="17.5703125" customWidth="1"/>
    <col min="15619" max="15619" width="70.28515625" customWidth="1"/>
    <col min="15620" max="15620" width="17.5703125" customWidth="1"/>
    <col min="15621" max="15621" width="15.28515625" customWidth="1"/>
    <col min="15622" max="15622" width="48.7109375" customWidth="1"/>
    <col min="15623" max="15623" width="24.5703125" customWidth="1"/>
    <col min="15624" max="15624" width="48.7109375" customWidth="1"/>
    <col min="15625" max="15625" width="8.140625" customWidth="1"/>
    <col min="15626" max="15626" width="38.7109375" customWidth="1"/>
    <col min="15627" max="15627" width="21.140625" customWidth="1"/>
    <col min="15628" max="15628" width="82" customWidth="1"/>
    <col min="15873" max="15873" width="70.28515625" customWidth="1"/>
    <col min="15874" max="15874" width="17.5703125" customWidth="1"/>
    <col min="15875" max="15875" width="70.28515625" customWidth="1"/>
    <col min="15876" max="15876" width="17.5703125" customWidth="1"/>
    <col min="15877" max="15877" width="15.28515625" customWidth="1"/>
    <col min="15878" max="15878" width="48.7109375" customWidth="1"/>
    <col min="15879" max="15879" width="24.5703125" customWidth="1"/>
    <col min="15880" max="15880" width="48.7109375" customWidth="1"/>
    <col min="15881" max="15881" width="8.140625" customWidth="1"/>
    <col min="15882" max="15882" width="38.7109375" customWidth="1"/>
    <col min="15883" max="15883" width="21.140625" customWidth="1"/>
    <col min="15884" max="15884" width="82" customWidth="1"/>
    <col min="16129" max="16129" width="70.28515625" customWidth="1"/>
    <col min="16130" max="16130" width="17.5703125" customWidth="1"/>
    <col min="16131" max="16131" width="70.28515625" customWidth="1"/>
    <col min="16132" max="16132" width="17.5703125" customWidth="1"/>
    <col min="16133" max="16133" width="15.28515625" customWidth="1"/>
    <col min="16134" max="16134" width="48.7109375" customWidth="1"/>
    <col min="16135" max="16135" width="24.5703125" customWidth="1"/>
    <col min="16136" max="16136" width="48.7109375" customWidth="1"/>
    <col min="16137" max="16137" width="8.140625" customWidth="1"/>
    <col min="16138" max="16138" width="38.7109375" customWidth="1"/>
    <col min="16139" max="16139" width="21.140625" customWidth="1"/>
    <col min="16140" max="16140" width="82" customWidth="1"/>
  </cols>
  <sheetData>
    <row r="1" spans="1:13">
      <c r="A1" s="934" t="s">
        <v>6411</v>
      </c>
      <c r="B1" s="935"/>
      <c r="C1" s="935"/>
      <c r="D1" s="935"/>
      <c r="E1" s="935"/>
      <c r="F1" s="935"/>
      <c r="G1" s="935"/>
      <c r="H1" s="935"/>
      <c r="I1" s="935"/>
      <c r="J1" s="935"/>
      <c r="K1" s="935"/>
      <c r="L1" s="935"/>
      <c r="M1" s="935"/>
    </row>
    <row r="2" spans="1:13">
      <c r="A2" s="934" t="s">
        <v>6412</v>
      </c>
      <c r="B2" s="935"/>
      <c r="C2" s="935"/>
      <c r="D2" s="935"/>
      <c r="E2" s="935"/>
      <c r="F2" s="935"/>
      <c r="G2" s="935"/>
      <c r="H2" s="935"/>
      <c r="I2" s="935"/>
      <c r="J2" s="935"/>
      <c r="K2" s="935"/>
      <c r="L2" s="935"/>
      <c r="M2" s="935"/>
    </row>
    <row r="3" spans="1:13">
      <c r="A3" s="934" t="s">
        <v>6413</v>
      </c>
      <c r="B3" s="935"/>
      <c r="C3" s="935"/>
      <c r="D3" s="935"/>
      <c r="E3" s="935"/>
      <c r="F3" s="935"/>
      <c r="G3" s="935"/>
      <c r="H3" s="935"/>
      <c r="I3" s="935"/>
      <c r="J3" s="935"/>
      <c r="K3" s="935"/>
      <c r="L3" s="935"/>
      <c r="M3" s="935"/>
    </row>
    <row r="4" spans="1:13">
      <c r="A4" t="s">
        <v>11788</v>
      </c>
    </row>
    <row r="5" spans="1:13">
      <c r="A5" s="576" t="s">
        <v>192</v>
      </c>
      <c r="B5" s="576" t="s">
        <v>193</v>
      </c>
      <c r="C5" s="576" t="s">
        <v>194</v>
      </c>
      <c r="D5" s="576" t="s">
        <v>195</v>
      </c>
      <c r="E5" s="576" t="s">
        <v>196</v>
      </c>
      <c r="F5" s="576" t="s">
        <v>197</v>
      </c>
      <c r="G5" s="576" t="s">
        <v>198</v>
      </c>
      <c r="H5" s="576" t="s">
        <v>199</v>
      </c>
      <c r="I5" s="576" t="s">
        <v>200</v>
      </c>
      <c r="J5" s="576" t="s">
        <v>201</v>
      </c>
      <c r="K5" s="576" t="s">
        <v>202</v>
      </c>
      <c r="L5" s="576" t="s">
        <v>203</v>
      </c>
    </row>
    <row r="7" spans="1:13">
      <c r="A7" s="576" t="s">
        <v>204</v>
      </c>
      <c r="B7" s="576" t="s">
        <v>205</v>
      </c>
      <c r="C7" s="576" t="s">
        <v>206</v>
      </c>
      <c r="D7" s="576" t="s">
        <v>4182</v>
      </c>
      <c r="E7" s="577" t="s">
        <v>210</v>
      </c>
      <c r="F7" s="576" t="s">
        <v>210</v>
      </c>
      <c r="G7" s="576">
        <v>104658</v>
      </c>
      <c r="H7" s="576" t="s">
        <v>7186</v>
      </c>
      <c r="I7" s="576" t="s">
        <v>93</v>
      </c>
      <c r="J7" s="576" t="s">
        <v>209</v>
      </c>
      <c r="K7" s="577">
        <v>134.80000000000001</v>
      </c>
      <c r="L7" s="576" t="s">
        <v>208</v>
      </c>
    </row>
    <row r="8" spans="1:13">
      <c r="A8" s="576" t="s">
        <v>204</v>
      </c>
      <c r="B8" s="576" t="s">
        <v>205</v>
      </c>
      <c r="C8" s="576" t="s">
        <v>206</v>
      </c>
      <c r="D8" s="576" t="s">
        <v>4182</v>
      </c>
      <c r="E8" s="577" t="s">
        <v>210</v>
      </c>
      <c r="F8" s="576" t="s">
        <v>210</v>
      </c>
      <c r="G8" s="576">
        <v>105002</v>
      </c>
      <c r="H8" s="576" t="s">
        <v>7187</v>
      </c>
      <c r="I8" s="576" t="s">
        <v>212</v>
      </c>
      <c r="J8" s="576" t="s">
        <v>209</v>
      </c>
      <c r="K8" s="577">
        <v>651.58000000000004</v>
      </c>
      <c r="L8" s="576" t="s">
        <v>208</v>
      </c>
    </row>
    <row r="9" spans="1:13">
      <c r="A9" s="576" t="s">
        <v>204</v>
      </c>
      <c r="B9" s="576" t="s">
        <v>205</v>
      </c>
      <c r="C9" s="576" t="s">
        <v>206</v>
      </c>
      <c r="D9" s="576" t="s">
        <v>4182</v>
      </c>
      <c r="E9" s="577" t="s">
        <v>210</v>
      </c>
      <c r="F9" s="576" t="s">
        <v>210</v>
      </c>
      <c r="G9" s="576">
        <v>105004</v>
      </c>
      <c r="H9" s="576" t="s">
        <v>7188</v>
      </c>
      <c r="I9" s="576" t="s">
        <v>93</v>
      </c>
      <c r="J9" s="576" t="s">
        <v>209</v>
      </c>
      <c r="K9" s="577">
        <v>110.21</v>
      </c>
      <c r="L9" s="576" t="s">
        <v>208</v>
      </c>
    </row>
    <row r="10" spans="1:13">
      <c r="A10" s="576" t="s">
        <v>204</v>
      </c>
      <c r="B10" s="576" t="s">
        <v>205</v>
      </c>
      <c r="C10" s="576" t="s">
        <v>206</v>
      </c>
      <c r="D10" s="576" t="s">
        <v>4182</v>
      </c>
      <c r="E10" s="577" t="s">
        <v>210</v>
      </c>
      <c r="F10" s="576" t="s">
        <v>210</v>
      </c>
      <c r="G10" s="576">
        <v>105003</v>
      </c>
      <c r="H10" s="576" t="s">
        <v>7189</v>
      </c>
      <c r="I10" s="576" t="s">
        <v>212</v>
      </c>
      <c r="J10" s="576" t="s">
        <v>209</v>
      </c>
      <c r="K10" s="577">
        <v>1005.84</v>
      </c>
      <c r="L10" s="576" t="s">
        <v>208</v>
      </c>
    </row>
    <row r="11" spans="1:13">
      <c r="A11" s="576" t="s">
        <v>204</v>
      </c>
      <c r="B11" s="576" t="s">
        <v>205</v>
      </c>
      <c r="C11" s="576" t="s">
        <v>206</v>
      </c>
      <c r="D11" s="576" t="s">
        <v>4182</v>
      </c>
      <c r="E11" s="577" t="s">
        <v>210</v>
      </c>
      <c r="F11" s="576" t="s">
        <v>210</v>
      </c>
      <c r="G11" s="576">
        <v>105005</v>
      </c>
      <c r="H11" s="576" t="s">
        <v>7190</v>
      </c>
      <c r="I11" s="576" t="s">
        <v>93</v>
      </c>
      <c r="J11" s="576" t="s">
        <v>209</v>
      </c>
      <c r="K11" s="577">
        <v>175.8</v>
      </c>
      <c r="L11" s="576" t="s">
        <v>208</v>
      </c>
    </row>
    <row r="12" spans="1:13">
      <c r="A12" s="576" t="s">
        <v>204</v>
      </c>
      <c r="B12" s="576" t="s">
        <v>205</v>
      </c>
      <c r="C12" s="576" t="s">
        <v>206</v>
      </c>
      <c r="D12" s="576" t="s">
        <v>4182</v>
      </c>
      <c r="E12" s="577" t="s">
        <v>210</v>
      </c>
      <c r="F12" s="576" t="s">
        <v>210</v>
      </c>
      <c r="G12" s="576">
        <v>105006</v>
      </c>
      <c r="H12" s="576" t="s">
        <v>7191</v>
      </c>
      <c r="I12" s="576" t="s">
        <v>212</v>
      </c>
      <c r="J12" s="576" t="s">
        <v>209</v>
      </c>
      <c r="K12" s="577">
        <v>0</v>
      </c>
      <c r="L12" s="576" t="s">
        <v>208</v>
      </c>
    </row>
    <row r="13" spans="1:13">
      <c r="A13" s="576" t="s">
        <v>204</v>
      </c>
      <c r="B13" s="576" t="s">
        <v>205</v>
      </c>
      <c r="C13" s="576" t="s">
        <v>206</v>
      </c>
      <c r="D13" s="576" t="s">
        <v>4182</v>
      </c>
      <c r="E13" s="577" t="s">
        <v>210</v>
      </c>
      <c r="F13" s="576" t="s">
        <v>210</v>
      </c>
      <c r="G13" s="576">
        <v>104999</v>
      </c>
      <c r="H13" s="576" t="s">
        <v>7192</v>
      </c>
      <c r="I13" s="576" t="s">
        <v>212</v>
      </c>
      <c r="J13" s="576" t="s">
        <v>209</v>
      </c>
      <c r="K13" s="577">
        <v>0</v>
      </c>
      <c r="L13" s="576" t="s">
        <v>208</v>
      </c>
    </row>
    <row r="14" spans="1:13">
      <c r="A14" s="576" t="s">
        <v>204</v>
      </c>
      <c r="B14" s="576" t="s">
        <v>205</v>
      </c>
      <c r="C14" s="576" t="s">
        <v>206</v>
      </c>
      <c r="D14" s="576" t="s">
        <v>4182</v>
      </c>
      <c r="E14" s="577" t="s">
        <v>210</v>
      </c>
      <c r="F14" s="576" t="s">
        <v>210</v>
      </c>
      <c r="G14" s="576">
        <v>105000</v>
      </c>
      <c r="H14" s="576" t="s">
        <v>7193</v>
      </c>
      <c r="I14" s="576" t="s">
        <v>85</v>
      </c>
      <c r="J14" s="576" t="s">
        <v>209</v>
      </c>
      <c r="K14" s="577">
        <v>1264.1500000000001</v>
      </c>
      <c r="L14" s="576" t="s">
        <v>208</v>
      </c>
    </row>
    <row r="15" spans="1:13">
      <c r="A15" s="576" t="s">
        <v>204</v>
      </c>
      <c r="B15" s="576" t="s">
        <v>205</v>
      </c>
      <c r="C15" s="576" t="s">
        <v>206</v>
      </c>
      <c r="D15" s="576" t="s">
        <v>4182</v>
      </c>
      <c r="E15" s="577" t="s">
        <v>210</v>
      </c>
      <c r="F15" s="576" t="s">
        <v>210</v>
      </c>
      <c r="G15" s="576">
        <v>105001</v>
      </c>
      <c r="H15" s="576" t="s">
        <v>7194</v>
      </c>
      <c r="I15" s="576" t="s">
        <v>85</v>
      </c>
      <c r="J15" s="576" t="s">
        <v>209</v>
      </c>
      <c r="K15" s="577">
        <v>1295.97</v>
      </c>
      <c r="L15" s="576" t="s">
        <v>208</v>
      </c>
    </row>
    <row r="16" spans="1:13">
      <c r="A16" s="576" t="s">
        <v>204</v>
      </c>
      <c r="B16" s="576" t="s">
        <v>205</v>
      </c>
      <c r="C16" s="576" t="s">
        <v>206</v>
      </c>
      <c r="D16" s="576" t="s">
        <v>4182</v>
      </c>
      <c r="E16" s="577" t="s">
        <v>210</v>
      </c>
      <c r="F16" s="576" t="s">
        <v>210</v>
      </c>
      <c r="G16" s="576">
        <v>89306</v>
      </c>
      <c r="H16" s="576" t="s">
        <v>6900</v>
      </c>
      <c r="I16" s="576" t="s">
        <v>93</v>
      </c>
      <c r="J16" s="576" t="s">
        <v>209</v>
      </c>
      <c r="K16" s="577">
        <v>86.75</v>
      </c>
      <c r="L16" s="576" t="s">
        <v>208</v>
      </c>
    </row>
    <row r="17" spans="1:12">
      <c r="A17" s="576" t="s">
        <v>204</v>
      </c>
      <c r="B17" s="576" t="s">
        <v>205</v>
      </c>
      <c r="C17" s="576" t="s">
        <v>206</v>
      </c>
      <c r="D17" s="576" t="s">
        <v>4182</v>
      </c>
      <c r="E17" s="577" t="s">
        <v>210</v>
      </c>
      <c r="F17" s="576" t="s">
        <v>210</v>
      </c>
      <c r="G17" s="576">
        <v>89307</v>
      </c>
      <c r="H17" s="576" t="s">
        <v>6901</v>
      </c>
      <c r="I17" s="576" t="s">
        <v>93</v>
      </c>
      <c r="J17" s="576" t="s">
        <v>209</v>
      </c>
      <c r="K17" s="577">
        <v>89.13</v>
      </c>
      <c r="L17" s="576" t="s">
        <v>208</v>
      </c>
    </row>
    <row r="18" spans="1:12">
      <c r="A18" s="576" t="s">
        <v>204</v>
      </c>
      <c r="B18" s="576" t="s">
        <v>205</v>
      </c>
      <c r="C18" s="576" t="s">
        <v>206</v>
      </c>
      <c r="D18" s="576" t="s">
        <v>4182</v>
      </c>
      <c r="E18" s="577" t="s">
        <v>210</v>
      </c>
      <c r="F18" s="576" t="s">
        <v>210</v>
      </c>
      <c r="G18" s="576">
        <v>89290</v>
      </c>
      <c r="H18" s="576" t="s">
        <v>6896</v>
      </c>
      <c r="I18" s="576" t="s">
        <v>93</v>
      </c>
      <c r="J18" s="576" t="s">
        <v>209</v>
      </c>
      <c r="K18" s="577">
        <v>72.97</v>
      </c>
      <c r="L18" s="576" t="s">
        <v>208</v>
      </c>
    </row>
    <row r="19" spans="1:12">
      <c r="A19" s="576" t="s">
        <v>204</v>
      </c>
      <c r="B19" s="576" t="s">
        <v>205</v>
      </c>
      <c r="C19" s="576" t="s">
        <v>206</v>
      </c>
      <c r="D19" s="576" t="s">
        <v>4182</v>
      </c>
      <c r="E19" s="577" t="s">
        <v>210</v>
      </c>
      <c r="F19" s="576" t="s">
        <v>210</v>
      </c>
      <c r="G19" s="576">
        <v>89291</v>
      </c>
      <c r="H19" s="576" t="s">
        <v>6897</v>
      </c>
      <c r="I19" s="576" t="s">
        <v>93</v>
      </c>
      <c r="J19" s="576" t="s">
        <v>209</v>
      </c>
      <c r="K19" s="577">
        <v>74.739999999999995</v>
      </c>
      <c r="L19" s="576" t="s">
        <v>208</v>
      </c>
    </row>
    <row r="20" spans="1:12">
      <c r="A20" s="576" t="s">
        <v>204</v>
      </c>
      <c r="B20" s="576" t="s">
        <v>205</v>
      </c>
      <c r="C20" s="576" t="s">
        <v>206</v>
      </c>
      <c r="D20" s="576" t="s">
        <v>4182</v>
      </c>
      <c r="E20" s="577" t="s">
        <v>210</v>
      </c>
      <c r="F20" s="576" t="s">
        <v>210</v>
      </c>
      <c r="G20" s="576">
        <v>89298</v>
      </c>
      <c r="H20" s="576" t="s">
        <v>6898</v>
      </c>
      <c r="I20" s="576" t="s">
        <v>93</v>
      </c>
      <c r="J20" s="576" t="s">
        <v>209</v>
      </c>
      <c r="K20" s="577">
        <v>76.260000000000005</v>
      </c>
      <c r="L20" s="576" t="s">
        <v>208</v>
      </c>
    </row>
    <row r="21" spans="1:12">
      <c r="A21" s="576" t="s">
        <v>204</v>
      </c>
      <c r="B21" s="576" t="s">
        <v>205</v>
      </c>
      <c r="C21" s="576" t="s">
        <v>206</v>
      </c>
      <c r="D21" s="576" t="s">
        <v>4182</v>
      </c>
      <c r="E21" s="577" t="s">
        <v>210</v>
      </c>
      <c r="F21" s="576" t="s">
        <v>210</v>
      </c>
      <c r="G21" s="576">
        <v>89299</v>
      </c>
      <c r="H21" s="576" t="s">
        <v>6899</v>
      </c>
      <c r="I21" s="576" t="s">
        <v>93</v>
      </c>
      <c r="J21" s="576" t="s">
        <v>209</v>
      </c>
      <c r="K21" s="577">
        <v>78.39</v>
      </c>
      <c r="L21" s="576" t="s">
        <v>208</v>
      </c>
    </row>
    <row r="22" spans="1:12">
      <c r="A22" s="576" t="s">
        <v>204</v>
      </c>
      <c r="B22" s="576" t="s">
        <v>205</v>
      </c>
      <c r="C22" s="576" t="s">
        <v>206</v>
      </c>
      <c r="D22" s="576" t="s">
        <v>4182</v>
      </c>
      <c r="E22" s="577" t="s">
        <v>210</v>
      </c>
      <c r="F22" s="576" t="s">
        <v>210</v>
      </c>
      <c r="G22" s="576">
        <v>89282</v>
      </c>
      <c r="H22" s="576" t="s">
        <v>6894</v>
      </c>
      <c r="I22" s="576" t="s">
        <v>93</v>
      </c>
      <c r="J22" s="576" t="s">
        <v>209</v>
      </c>
      <c r="K22" s="577">
        <v>66.5</v>
      </c>
      <c r="L22" s="576" t="s">
        <v>208</v>
      </c>
    </row>
    <row r="23" spans="1:12">
      <c r="A23" s="576" t="s">
        <v>204</v>
      </c>
      <c r="B23" s="576" t="s">
        <v>205</v>
      </c>
      <c r="C23" s="576" t="s">
        <v>206</v>
      </c>
      <c r="D23" s="576" t="s">
        <v>4182</v>
      </c>
      <c r="E23" s="577" t="s">
        <v>210</v>
      </c>
      <c r="F23" s="576" t="s">
        <v>210</v>
      </c>
      <c r="G23" s="576">
        <v>89283</v>
      </c>
      <c r="H23" s="576" t="s">
        <v>6895</v>
      </c>
      <c r="I23" s="576" t="s">
        <v>93</v>
      </c>
      <c r="J23" s="576" t="s">
        <v>209</v>
      </c>
      <c r="K23" s="577">
        <v>68.09</v>
      </c>
      <c r="L23" s="576" t="s">
        <v>208</v>
      </c>
    </row>
    <row r="24" spans="1:12">
      <c r="A24" s="576" t="s">
        <v>204</v>
      </c>
      <c r="B24" s="576" t="s">
        <v>205</v>
      </c>
      <c r="C24" s="576" t="s">
        <v>206</v>
      </c>
      <c r="D24" s="576" t="s">
        <v>4182</v>
      </c>
      <c r="E24" s="577" t="s">
        <v>210</v>
      </c>
      <c r="F24" s="576" t="s">
        <v>210</v>
      </c>
      <c r="G24" s="576">
        <v>89480</v>
      </c>
      <c r="H24" s="576" t="s">
        <v>6260</v>
      </c>
      <c r="I24" s="576" t="s">
        <v>93</v>
      </c>
      <c r="J24" s="576" t="s">
        <v>209</v>
      </c>
      <c r="K24" s="577">
        <v>144.22999999999999</v>
      </c>
      <c r="L24" s="576" t="s">
        <v>208</v>
      </c>
    </row>
    <row r="25" spans="1:12">
      <c r="A25" s="576" t="s">
        <v>204</v>
      </c>
      <c r="B25" s="576" t="s">
        <v>205</v>
      </c>
      <c r="C25" s="576" t="s">
        <v>206</v>
      </c>
      <c r="D25" s="576" t="s">
        <v>4182</v>
      </c>
      <c r="E25" s="577" t="s">
        <v>210</v>
      </c>
      <c r="F25" s="576" t="s">
        <v>210</v>
      </c>
      <c r="G25" s="576">
        <v>89464</v>
      </c>
      <c r="H25" s="576" t="s">
        <v>6902</v>
      </c>
      <c r="I25" s="576" t="s">
        <v>93</v>
      </c>
      <c r="J25" s="576" t="s">
        <v>209</v>
      </c>
      <c r="K25" s="577">
        <v>127.1</v>
      </c>
      <c r="L25" s="576" t="s">
        <v>208</v>
      </c>
    </row>
    <row r="26" spans="1:12">
      <c r="A26" s="576" t="s">
        <v>204</v>
      </c>
      <c r="B26" s="576" t="s">
        <v>205</v>
      </c>
      <c r="C26" s="576" t="s">
        <v>206</v>
      </c>
      <c r="D26" s="576" t="s">
        <v>4182</v>
      </c>
      <c r="E26" s="577" t="s">
        <v>210</v>
      </c>
      <c r="F26" s="576" t="s">
        <v>210</v>
      </c>
      <c r="G26" s="576">
        <v>89478</v>
      </c>
      <c r="H26" s="576" t="s">
        <v>6259</v>
      </c>
      <c r="I26" s="576" t="s">
        <v>93</v>
      </c>
      <c r="J26" s="576" t="s">
        <v>209</v>
      </c>
      <c r="K26" s="577">
        <v>123.64</v>
      </c>
      <c r="L26" s="576" t="s">
        <v>208</v>
      </c>
    </row>
    <row r="27" spans="1:12">
      <c r="A27" s="576" t="s">
        <v>204</v>
      </c>
      <c r="B27" s="576" t="s">
        <v>205</v>
      </c>
      <c r="C27" s="576" t="s">
        <v>206</v>
      </c>
      <c r="D27" s="576" t="s">
        <v>4182</v>
      </c>
      <c r="E27" s="577" t="s">
        <v>210</v>
      </c>
      <c r="F27" s="576" t="s">
        <v>210</v>
      </c>
      <c r="G27" s="576">
        <v>89462</v>
      </c>
      <c r="H27" s="576" t="s">
        <v>6256</v>
      </c>
      <c r="I27" s="576" t="s">
        <v>93</v>
      </c>
      <c r="J27" s="576" t="s">
        <v>209</v>
      </c>
      <c r="K27" s="577">
        <v>107.38</v>
      </c>
      <c r="L27" s="576" t="s">
        <v>208</v>
      </c>
    </row>
    <row r="28" spans="1:12">
      <c r="A28" s="576" t="s">
        <v>204</v>
      </c>
      <c r="B28" s="576" t="s">
        <v>205</v>
      </c>
      <c r="C28" s="576" t="s">
        <v>206</v>
      </c>
      <c r="D28" s="576" t="s">
        <v>4182</v>
      </c>
      <c r="E28" s="577" t="s">
        <v>210</v>
      </c>
      <c r="F28" s="576" t="s">
        <v>210</v>
      </c>
      <c r="G28" s="576">
        <v>104444</v>
      </c>
      <c r="H28" s="576" t="s">
        <v>7195</v>
      </c>
      <c r="I28" s="576" t="s">
        <v>93</v>
      </c>
      <c r="J28" s="576" t="s">
        <v>209</v>
      </c>
      <c r="K28" s="577">
        <v>0</v>
      </c>
      <c r="L28" s="576" t="s">
        <v>208</v>
      </c>
    </row>
    <row r="29" spans="1:12">
      <c r="A29" s="576" t="s">
        <v>204</v>
      </c>
      <c r="B29" s="576" t="s">
        <v>205</v>
      </c>
      <c r="C29" s="576" t="s">
        <v>206</v>
      </c>
      <c r="D29" s="576" t="s">
        <v>4182</v>
      </c>
      <c r="E29" s="577" t="s">
        <v>210</v>
      </c>
      <c r="F29" s="576" t="s">
        <v>210</v>
      </c>
      <c r="G29" s="576">
        <v>104442</v>
      </c>
      <c r="H29" s="576" t="s">
        <v>7196</v>
      </c>
      <c r="I29" s="576" t="s">
        <v>93</v>
      </c>
      <c r="J29" s="576" t="s">
        <v>209</v>
      </c>
      <c r="K29" s="577">
        <v>0</v>
      </c>
      <c r="L29" s="576" t="s">
        <v>208</v>
      </c>
    </row>
    <row r="30" spans="1:12">
      <c r="A30" s="576" t="s">
        <v>204</v>
      </c>
      <c r="B30" s="576" t="s">
        <v>205</v>
      </c>
      <c r="C30" s="576" t="s">
        <v>206</v>
      </c>
      <c r="D30" s="576" t="s">
        <v>4182</v>
      </c>
      <c r="E30" s="577" t="s">
        <v>210</v>
      </c>
      <c r="F30" s="576" t="s">
        <v>210</v>
      </c>
      <c r="G30" s="576">
        <v>89472</v>
      </c>
      <c r="H30" s="576" t="s">
        <v>6258</v>
      </c>
      <c r="I30" s="576" t="s">
        <v>93</v>
      </c>
      <c r="J30" s="576" t="s">
        <v>209</v>
      </c>
      <c r="K30" s="577">
        <v>111.56</v>
      </c>
      <c r="L30" s="576" t="s">
        <v>208</v>
      </c>
    </row>
    <row r="31" spans="1:12">
      <c r="A31" s="576" t="s">
        <v>204</v>
      </c>
      <c r="B31" s="576" t="s">
        <v>205</v>
      </c>
      <c r="C31" s="576" t="s">
        <v>206</v>
      </c>
      <c r="D31" s="576" t="s">
        <v>4182</v>
      </c>
      <c r="E31" s="577" t="s">
        <v>210</v>
      </c>
      <c r="F31" s="576" t="s">
        <v>210</v>
      </c>
      <c r="G31" s="576">
        <v>89455</v>
      </c>
      <c r="H31" s="576" t="s">
        <v>6255</v>
      </c>
      <c r="I31" s="576" t="s">
        <v>93</v>
      </c>
      <c r="J31" s="576" t="s">
        <v>209</v>
      </c>
      <c r="K31" s="577">
        <v>100.66</v>
      </c>
      <c r="L31" s="576" t="s">
        <v>208</v>
      </c>
    </row>
    <row r="32" spans="1:12">
      <c r="A32" s="576" t="s">
        <v>204</v>
      </c>
      <c r="B32" s="576" t="s">
        <v>205</v>
      </c>
      <c r="C32" s="576" t="s">
        <v>206</v>
      </c>
      <c r="D32" s="576" t="s">
        <v>4182</v>
      </c>
      <c r="E32" s="577" t="s">
        <v>210</v>
      </c>
      <c r="F32" s="576" t="s">
        <v>210</v>
      </c>
      <c r="G32" s="576">
        <v>89470</v>
      </c>
      <c r="H32" s="576" t="s">
        <v>6257</v>
      </c>
      <c r="I32" s="576" t="s">
        <v>93</v>
      </c>
      <c r="J32" s="576" t="s">
        <v>209</v>
      </c>
      <c r="K32" s="577">
        <v>92.47</v>
      </c>
      <c r="L32" s="576" t="s">
        <v>208</v>
      </c>
    </row>
    <row r="33" spans="1:12">
      <c r="A33" s="576" t="s">
        <v>204</v>
      </c>
      <c r="B33" s="576" t="s">
        <v>205</v>
      </c>
      <c r="C33" s="576" t="s">
        <v>206</v>
      </c>
      <c r="D33" s="576" t="s">
        <v>4182</v>
      </c>
      <c r="E33" s="577" t="s">
        <v>210</v>
      </c>
      <c r="F33" s="576" t="s">
        <v>210</v>
      </c>
      <c r="G33" s="576">
        <v>89453</v>
      </c>
      <c r="H33" s="576" t="s">
        <v>6254</v>
      </c>
      <c r="I33" s="576" t="s">
        <v>93</v>
      </c>
      <c r="J33" s="576" t="s">
        <v>209</v>
      </c>
      <c r="K33" s="577">
        <v>82.43</v>
      </c>
      <c r="L33" s="576" t="s">
        <v>208</v>
      </c>
    </row>
    <row r="34" spans="1:12">
      <c r="A34" s="576" t="s">
        <v>204</v>
      </c>
      <c r="B34" s="576" t="s">
        <v>205</v>
      </c>
      <c r="C34" s="576" t="s">
        <v>206</v>
      </c>
      <c r="D34" s="576" t="s">
        <v>4182</v>
      </c>
      <c r="E34" s="577" t="s">
        <v>210</v>
      </c>
      <c r="F34" s="576" t="s">
        <v>210</v>
      </c>
      <c r="G34" s="576">
        <v>104443</v>
      </c>
      <c r="H34" s="576" t="s">
        <v>7197</v>
      </c>
      <c r="I34" s="576" t="s">
        <v>93</v>
      </c>
      <c r="J34" s="576" t="s">
        <v>209</v>
      </c>
      <c r="K34" s="577">
        <v>0</v>
      </c>
      <c r="L34" s="576" t="s">
        <v>208</v>
      </c>
    </row>
    <row r="35" spans="1:12">
      <c r="A35" s="576" t="s">
        <v>204</v>
      </c>
      <c r="B35" s="576" t="s">
        <v>205</v>
      </c>
      <c r="C35" s="576" t="s">
        <v>206</v>
      </c>
      <c r="D35" s="576" t="s">
        <v>4182</v>
      </c>
      <c r="E35" s="577" t="s">
        <v>210</v>
      </c>
      <c r="F35" s="576" t="s">
        <v>210</v>
      </c>
      <c r="G35" s="576">
        <v>104441</v>
      </c>
      <c r="H35" s="576" t="s">
        <v>7198</v>
      </c>
      <c r="I35" s="576" t="s">
        <v>93</v>
      </c>
      <c r="J35" s="576" t="s">
        <v>209</v>
      </c>
      <c r="K35" s="577">
        <v>0</v>
      </c>
      <c r="L35" s="576" t="s">
        <v>208</v>
      </c>
    </row>
    <row r="36" spans="1:12">
      <c r="A36" s="576" t="s">
        <v>204</v>
      </c>
      <c r="B36" s="576" t="s">
        <v>205</v>
      </c>
      <c r="C36" s="576" t="s">
        <v>206</v>
      </c>
      <c r="D36" s="576" t="s">
        <v>4182</v>
      </c>
      <c r="E36" s="577" t="s">
        <v>210</v>
      </c>
      <c r="F36" s="576" t="s">
        <v>210</v>
      </c>
      <c r="G36" s="576">
        <v>103354</v>
      </c>
      <c r="H36" s="576" t="s">
        <v>7199</v>
      </c>
      <c r="I36" s="576" t="s">
        <v>93</v>
      </c>
      <c r="J36" s="576" t="s">
        <v>209</v>
      </c>
      <c r="K36" s="577">
        <v>78.03</v>
      </c>
      <c r="L36" s="576" t="s">
        <v>208</v>
      </c>
    </row>
    <row r="37" spans="1:12">
      <c r="A37" s="576" t="s">
        <v>204</v>
      </c>
      <c r="B37" s="576" t="s">
        <v>205</v>
      </c>
      <c r="C37" s="576" t="s">
        <v>206</v>
      </c>
      <c r="D37" s="576" t="s">
        <v>4182</v>
      </c>
      <c r="E37" s="577" t="s">
        <v>210</v>
      </c>
      <c r="F37" s="576" t="s">
        <v>210</v>
      </c>
      <c r="G37" s="576">
        <v>103355</v>
      </c>
      <c r="H37" s="576" t="s">
        <v>7200</v>
      </c>
      <c r="I37" s="576" t="s">
        <v>93</v>
      </c>
      <c r="J37" s="576" t="s">
        <v>209</v>
      </c>
      <c r="K37" s="577">
        <v>79.349999999999994</v>
      </c>
      <c r="L37" s="576" t="s">
        <v>208</v>
      </c>
    </row>
    <row r="38" spans="1:12">
      <c r="A38" s="576" t="s">
        <v>204</v>
      </c>
      <c r="B38" s="576" t="s">
        <v>205</v>
      </c>
      <c r="C38" s="576" t="s">
        <v>206</v>
      </c>
      <c r="D38" s="576" t="s">
        <v>4182</v>
      </c>
      <c r="E38" s="577" t="s">
        <v>210</v>
      </c>
      <c r="F38" s="576" t="s">
        <v>210</v>
      </c>
      <c r="G38" s="576">
        <v>103330</v>
      </c>
      <c r="H38" s="576" t="s">
        <v>5491</v>
      </c>
      <c r="I38" s="576" t="s">
        <v>93</v>
      </c>
      <c r="J38" s="576" t="s">
        <v>209</v>
      </c>
      <c r="K38" s="577">
        <v>73.09</v>
      </c>
      <c r="L38" s="576" t="s">
        <v>208</v>
      </c>
    </row>
    <row r="39" spans="1:12">
      <c r="A39" s="576" t="s">
        <v>204</v>
      </c>
      <c r="B39" s="576" t="s">
        <v>205</v>
      </c>
      <c r="C39" s="576" t="s">
        <v>1817</v>
      </c>
      <c r="D39" s="576" t="s">
        <v>4183</v>
      </c>
      <c r="E39" s="577" t="s">
        <v>210</v>
      </c>
      <c r="F39" s="576" t="s">
        <v>210</v>
      </c>
      <c r="G39" s="576">
        <v>103331</v>
      </c>
      <c r="H39" s="576" t="s">
        <v>5492</v>
      </c>
      <c r="I39" s="576" t="s">
        <v>93</v>
      </c>
      <c r="J39" s="576" t="s">
        <v>209</v>
      </c>
      <c r="K39" s="577">
        <v>74.34</v>
      </c>
      <c r="L39" s="576" t="s">
        <v>208</v>
      </c>
    </row>
    <row r="40" spans="1:12">
      <c r="A40" s="576" t="s">
        <v>204</v>
      </c>
      <c r="B40" s="576" t="s">
        <v>205</v>
      </c>
      <c r="C40" s="576" t="s">
        <v>1817</v>
      </c>
      <c r="D40" s="576" t="s">
        <v>4183</v>
      </c>
      <c r="E40" s="577" t="s">
        <v>210</v>
      </c>
      <c r="F40" s="576" t="s">
        <v>210</v>
      </c>
      <c r="G40" s="576">
        <v>103358</v>
      </c>
      <c r="H40" s="576" t="s">
        <v>7201</v>
      </c>
      <c r="I40" s="576" t="s">
        <v>93</v>
      </c>
      <c r="J40" s="576" t="s">
        <v>209</v>
      </c>
      <c r="K40" s="577">
        <v>62.19</v>
      </c>
      <c r="L40" s="576" t="s">
        <v>208</v>
      </c>
    </row>
    <row r="41" spans="1:12">
      <c r="A41" s="576" t="s">
        <v>204</v>
      </c>
      <c r="B41" s="576" t="s">
        <v>205</v>
      </c>
      <c r="C41" s="576" t="s">
        <v>1817</v>
      </c>
      <c r="D41" s="576" t="s">
        <v>4183</v>
      </c>
      <c r="E41" s="577" t="s">
        <v>210</v>
      </c>
      <c r="F41" s="576" t="s">
        <v>210</v>
      </c>
      <c r="G41" s="576">
        <v>103359</v>
      </c>
      <c r="H41" s="576" t="s">
        <v>7202</v>
      </c>
      <c r="I41" s="576" t="s">
        <v>93</v>
      </c>
      <c r="J41" s="576" t="s">
        <v>209</v>
      </c>
      <c r="K41" s="577">
        <v>63.24</v>
      </c>
      <c r="L41" s="576" t="s">
        <v>208</v>
      </c>
    </row>
    <row r="42" spans="1:12">
      <c r="A42" s="576" t="s">
        <v>204</v>
      </c>
      <c r="B42" s="576" t="s">
        <v>205</v>
      </c>
      <c r="C42" s="576" t="s">
        <v>1817</v>
      </c>
      <c r="D42" s="576" t="s">
        <v>4183</v>
      </c>
      <c r="E42" s="577" t="s">
        <v>210</v>
      </c>
      <c r="F42" s="576" t="s">
        <v>210</v>
      </c>
      <c r="G42" s="576">
        <v>103366</v>
      </c>
      <c r="H42" s="576" t="s">
        <v>7203</v>
      </c>
      <c r="I42" s="576" t="s">
        <v>93</v>
      </c>
      <c r="J42" s="576" t="s">
        <v>209</v>
      </c>
      <c r="K42" s="577">
        <v>55.17</v>
      </c>
      <c r="L42" s="576" t="s">
        <v>208</v>
      </c>
    </row>
    <row r="43" spans="1:12">
      <c r="A43" s="576" t="s">
        <v>204</v>
      </c>
      <c r="B43" s="576" t="s">
        <v>205</v>
      </c>
      <c r="C43" s="576" t="s">
        <v>1817</v>
      </c>
      <c r="D43" s="576" t="s">
        <v>4183</v>
      </c>
      <c r="E43" s="577" t="s">
        <v>210</v>
      </c>
      <c r="F43" s="576" t="s">
        <v>210</v>
      </c>
      <c r="G43" s="576">
        <v>103367</v>
      </c>
      <c r="H43" s="576" t="s">
        <v>7204</v>
      </c>
      <c r="I43" s="576" t="s">
        <v>93</v>
      </c>
      <c r="J43" s="576" t="s">
        <v>209</v>
      </c>
      <c r="K43" s="577">
        <v>56.12</v>
      </c>
      <c r="L43" s="576" t="s">
        <v>208</v>
      </c>
    </row>
    <row r="44" spans="1:12">
      <c r="A44" s="576" t="s">
        <v>204</v>
      </c>
      <c r="B44" s="576" t="s">
        <v>205</v>
      </c>
      <c r="C44" s="576" t="s">
        <v>1817</v>
      </c>
      <c r="D44" s="576" t="s">
        <v>4183</v>
      </c>
      <c r="E44" s="577" t="s">
        <v>210</v>
      </c>
      <c r="F44" s="576" t="s">
        <v>210</v>
      </c>
      <c r="G44" s="576">
        <v>103360</v>
      </c>
      <c r="H44" s="576" t="s">
        <v>7205</v>
      </c>
      <c r="I44" s="576" t="s">
        <v>93</v>
      </c>
      <c r="J44" s="576" t="s">
        <v>209</v>
      </c>
      <c r="K44" s="577">
        <v>72.59</v>
      </c>
      <c r="L44" s="576" t="s">
        <v>208</v>
      </c>
    </row>
    <row r="45" spans="1:12">
      <c r="A45" s="576" t="s">
        <v>204</v>
      </c>
      <c r="B45" s="576" t="s">
        <v>205</v>
      </c>
      <c r="C45" s="576" t="s">
        <v>1817</v>
      </c>
      <c r="D45" s="576" t="s">
        <v>4183</v>
      </c>
      <c r="E45" s="577" t="s">
        <v>210</v>
      </c>
      <c r="F45" s="576" t="s">
        <v>210</v>
      </c>
      <c r="G45" s="576">
        <v>103361</v>
      </c>
      <c r="H45" s="576" t="s">
        <v>7206</v>
      </c>
      <c r="I45" s="576" t="s">
        <v>93</v>
      </c>
      <c r="J45" s="576" t="s">
        <v>209</v>
      </c>
      <c r="K45" s="577">
        <v>73.92</v>
      </c>
      <c r="L45" s="576" t="s">
        <v>208</v>
      </c>
    </row>
    <row r="46" spans="1:12">
      <c r="A46" s="576" t="s">
        <v>204</v>
      </c>
      <c r="B46" s="576" t="s">
        <v>205</v>
      </c>
      <c r="C46" s="576" t="s">
        <v>1817</v>
      </c>
      <c r="D46" s="576" t="s">
        <v>4183</v>
      </c>
      <c r="E46" s="577" t="s">
        <v>210</v>
      </c>
      <c r="F46" s="576" t="s">
        <v>210</v>
      </c>
      <c r="G46" s="576">
        <v>103368</v>
      </c>
      <c r="H46" s="576" t="s">
        <v>7207</v>
      </c>
      <c r="I46" s="576" t="s">
        <v>93</v>
      </c>
      <c r="J46" s="576" t="s">
        <v>209</v>
      </c>
      <c r="K46" s="577">
        <v>62.26</v>
      </c>
      <c r="L46" s="576" t="s">
        <v>208</v>
      </c>
    </row>
    <row r="47" spans="1:12">
      <c r="A47" s="576" t="s">
        <v>204</v>
      </c>
      <c r="B47" s="576" t="s">
        <v>205</v>
      </c>
      <c r="C47" s="576" t="s">
        <v>1817</v>
      </c>
      <c r="D47" s="576" t="s">
        <v>4183</v>
      </c>
      <c r="E47" s="577" t="s">
        <v>210</v>
      </c>
      <c r="F47" s="576" t="s">
        <v>210</v>
      </c>
      <c r="G47" s="576">
        <v>103369</v>
      </c>
      <c r="H47" s="576" t="s">
        <v>7208</v>
      </c>
      <c r="I47" s="576" t="s">
        <v>93</v>
      </c>
      <c r="J47" s="576" t="s">
        <v>209</v>
      </c>
      <c r="K47" s="577">
        <v>63.47</v>
      </c>
      <c r="L47" s="576" t="s">
        <v>208</v>
      </c>
    </row>
    <row r="48" spans="1:12">
      <c r="A48" s="576" t="s">
        <v>204</v>
      </c>
      <c r="B48" s="576" t="s">
        <v>205</v>
      </c>
      <c r="C48" s="576" t="s">
        <v>1817</v>
      </c>
      <c r="D48" s="576" t="s">
        <v>4183</v>
      </c>
      <c r="E48" s="577" t="s">
        <v>210</v>
      </c>
      <c r="F48" s="576" t="s">
        <v>210</v>
      </c>
      <c r="G48" s="576">
        <v>103334</v>
      </c>
      <c r="H48" s="576" t="s">
        <v>5495</v>
      </c>
      <c r="I48" s="576" t="s">
        <v>93</v>
      </c>
      <c r="J48" s="576" t="s">
        <v>209</v>
      </c>
      <c r="K48" s="577">
        <v>126.25</v>
      </c>
      <c r="L48" s="576" t="s">
        <v>208</v>
      </c>
    </row>
    <row r="49" spans="1:12">
      <c r="A49" s="576" t="s">
        <v>204</v>
      </c>
      <c r="B49" s="576" t="s">
        <v>205</v>
      </c>
      <c r="C49" s="576" t="s">
        <v>1817</v>
      </c>
      <c r="D49" s="576" t="s">
        <v>4183</v>
      </c>
      <c r="E49" s="577" t="s">
        <v>210</v>
      </c>
      <c r="F49" s="576" t="s">
        <v>210</v>
      </c>
      <c r="G49" s="576">
        <v>103335</v>
      </c>
      <c r="H49" s="576" t="s">
        <v>5496</v>
      </c>
      <c r="I49" s="576" t="s">
        <v>93</v>
      </c>
      <c r="J49" s="576" t="s">
        <v>209</v>
      </c>
      <c r="K49" s="577">
        <v>128.57</v>
      </c>
      <c r="L49" s="576" t="s">
        <v>208</v>
      </c>
    </row>
    <row r="50" spans="1:12">
      <c r="A50" s="576" t="s">
        <v>204</v>
      </c>
      <c r="B50" s="576" t="s">
        <v>205</v>
      </c>
      <c r="C50" s="576" t="s">
        <v>1817</v>
      </c>
      <c r="D50" s="576" t="s">
        <v>4183</v>
      </c>
      <c r="E50" s="577" t="s">
        <v>210</v>
      </c>
      <c r="F50" s="576" t="s">
        <v>210</v>
      </c>
      <c r="G50" s="576">
        <v>103362</v>
      </c>
      <c r="H50" s="576" t="s">
        <v>7209</v>
      </c>
      <c r="I50" s="576" t="s">
        <v>93</v>
      </c>
      <c r="J50" s="576" t="s">
        <v>209</v>
      </c>
      <c r="K50" s="577">
        <v>88.78</v>
      </c>
      <c r="L50" s="576" t="s">
        <v>208</v>
      </c>
    </row>
    <row r="51" spans="1:12">
      <c r="A51" s="576" t="s">
        <v>204</v>
      </c>
      <c r="B51" s="576" t="s">
        <v>205</v>
      </c>
      <c r="C51" s="576" t="s">
        <v>1817</v>
      </c>
      <c r="D51" s="576" t="s">
        <v>4183</v>
      </c>
      <c r="E51" s="577" t="s">
        <v>210</v>
      </c>
      <c r="F51" s="576" t="s">
        <v>210</v>
      </c>
      <c r="G51" s="576">
        <v>103363</v>
      </c>
      <c r="H51" s="576" t="s">
        <v>7210</v>
      </c>
      <c r="I51" s="576" t="s">
        <v>93</v>
      </c>
      <c r="J51" s="576" t="s">
        <v>209</v>
      </c>
      <c r="K51" s="577">
        <v>90.27</v>
      </c>
      <c r="L51" s="576" t="s">
        <v>208</v>
      </c>
    </row>
    <row r="52" spans="1:12">
      <c r="A52" s="576" t="s">
        <v>204</v>
      </c>
      <c r="B52" s="576" t="s">
        <v>205</v>
      </c>
      <c r="C52" s="576" t="s">
        <v>1817</v>
      </c>
      <c r="D52" s="576" t="s">
        <v>4183</v>
      </c>
      <c r="E52" s="577" t="s">
        <v>210</v>
      </c>
      <c r="F52" s="576" t="s">
        <v>210</v>
      </c>
      <c r="G52" s="576">
        <v>103370</v>
      </c>
      <c r="H52" s="576" t="s">
        <v>7211</v>
      </c>
      <c r="I52" s="576" t="s">
        <v>93</v>
      </c>
      <c r="J52" s="576" t="s">
        <v>209</v>
      </c>
      <c r="K52" s="577">
        <v>79.459999999999994</v>
      </c>
      <c r="L52" s="576" t="s">
        <v>208</v>
      </c>
    </row>
    <row r="53" spans="1:12">
      <c r="A53" s="576" t="s">
        <v>204</v>
      </c>
      <c r="B53" s="576" t="s">
        <v>205</v>
      </c>
      <c r="C53" s="576" t="s">
        <v>1817</v>
      </c>
      <c r="D53" s="576" t="s">
        <v>4183</v>
      </c>
      <c r="E53" s="577" t="s">
        <v>210</v>
      </c>
      <c r="F53" s="576" t="s">
        <v>210</v>
      </c>
      <c r="G53" s="576">
        <v>103371</v>
      </c>
      <c r="H53" s="576" t="s">
        <v>7212</v>
      </c>
      <c r="I53" s="576" t="s">
        <v>93</v>
      </c>
      <c r="J53" s="576" t="s">
        <v>209</v>
      </c>
      <c r="K53" s="577">
        <v>80.819999999999993</v>
      </c>
      <c r="L53" s="576" t="s">
        <v>208</v>
      </c>
    </row>
    <row r="54" spans="1:12">
      <c r="A54" s="576" t="s">
        <v>204</v>
      </c>
      <c r="B54" s="576" t="s">
        <v>205</v>
      </c>
      <c r="C54" s="576" t="s">
        <v>1817</v>
      </c>
      <c r="D54" s="576" t="s">
        <v>4183</v>
      </c>
      <c r="E54" s="577" t="s">
        <v>210</v>
      </c>
      <c r="F54" s="576" t="s">
        <v>210</v>
      </c>
      <c r="G54" s="576">
        <v>103332</v>
      </c>
      <c r="H54" s="576" t="s">
        <v>5493</v>
      </c>
      <c r="I54" s="576" t="s">
        <v>93</v>
      </c>
      <c r="J54" s="576" t="s">
        <v>209</v>
      </c>
      <c r="K54" s="577">
        <v>103.59</v>
      </c>
      <c r="L54" s="576" t="s">
        <v>208</v>
      </c>
    </row>
    <row r="55" spans="1:12">
      <c r="A55" s="576" t="s">
        <v>204</v>
      </c>
      <c r="B55" s="576" t="s">
        <v>205</v>
      </c>
      <c r="C55" s="576" t="s">
        <v>1817</v>
      </c>
      <c r="D55" s="576" t="s">
        <v>4183</v>
      </c>
      <c r="E55" s="577" t="s">
        <v>210</v>
      </c>
      <c r="F55" s="576" t="s">
        <v>210</v>
      </c>
      <c r="G55" s="576">
        <v>103333</v>
      </c>
      <c r="H55" s="576" t="s">
        <v>5494</v>
      </c>
      <c r="I55" s="576" t="s">
        <v>93</v>
      </c>
      <c r="J55" s="576" t="s">
        <v>209</v>
      </c>
      <c r="K55" s="577">
        <v>104.92</v>
      </c>
      <c r="L55" s="576" t="s">
        <v>208</v>
      </c>
    </row>
    <row r="56" spans="1:12">
      <c r="A56" s="576" t="s">
        <v>204</v>
      </c>
      <c r="B56" s="576" t="s">
        <v>205</v>
      </c>
      <c r="C56" s="576" t="s">
        <v>1817</v>
      </c>
      <c r="D56" s="576" t="s">
        <v>4183</v>
      </c>
      <c r="E56" s="577" t="s">
        <v>210</v>
      </c>
      <c r="F56" s="576" t="s">
        <v>210</v>
      </c>
      <c r="G56" s="576">
        <v>103352</v>
      </c>
      <c r="H56" s="576" t="s">
        <v>7213</v>
      </c>
      <c r="I56" s="576" t="s">
        <v>93</v>
      </c>
      <c r="J56" s="576" t="s">
        <v>209</v>
      </c>
      <c r="K56" s="577">
        <v>89.42</v>
      </c>
      <c r="L56" s="576" t="s">
        <v>208</v>
      </c>
    </row>
    <row r="57" spans="1:12">
      <c r="A57" s="576" t="s">
        <v>204</v>
      </c>
      <c r="B57" s="576" t="s">
        <v>205</v>
      </c>
      <c r="C57" s="576" t="s">
        <v>1817</v>
      </c>
      <c r="D57" s="576" t="s">
        <v>4183</v>
      </c>
      <c r="E57" s="577" t="s">
        <v>210</v>
      </c>
      <c r="F57" s="576" t="s">
        <v>210</v>
      </c>
      <c r="G57" s="576">
        <v>103353</v>
      </c>
      <c r="H57" s="576" t="s">
        <v>7214</v>
      </c>
      <c r="I57" s="576" t="s">
        <v>93</v>
      </c>
      <c r="J57" s="576" t="s">
        <v>209</v>
      </c>
      <c r="K57" s="577">
        <v>90.65</v>
      </c>
      <c r="L57" s="576" t="s">
        <v>208</v>
      </c>
    </row>
    <row r="58" spans="1:12">
      <c r="A58" s="576" t="s">
        <v>204</v>
      </c>
      <c r="B58" s="576" t="s">
        <v>205</v>
      </c>
      <c r="C58" s="576" t="s">
        <v>1817</v>
      </c>
      <c r="D58" s="576" t="s">
        <v>4183</v>
      </c>
      <c r="E58" s="577" t="s">
        <v>210</v>
      </c>
      <c r="F58" s="576" t="s">
        <v>210</v>
      </c>
      <c r="G58" s="576">
        <v>103328</v>
      </c>
      <c r="H58" s="576" t="s">
        <v>5489</v>
      </c>
      <c r="I58" s="576" t="s">
        <v>93</v>
      </c>
      <c r="J58" s="576" t="s">
        <v>209</v>
      </c>
      <c r="K58" s="577">
        <v>82.15</v>
      </c>
      <c r="L58" s="576" t="s">
        <v>208</v>
      </c>
    </row>
    <row r="59" spans="1:12">
      <c r="A59" s="576" t="s">
        <v>204</v>
      </c>
      <c r="B59" s="576" t="s">
        <v>205</v>
      </c>
      <c r="C59" s="576" t="s">
        <v>211</v>
      </c>
      <c r="D59" s="576" t="s">
        <v>4184</v>
      </c>
      <c r="E59" s="577" t="s">
        <v>210</v>
      </c>
      <c r="F59" s="576" t="s">
        <v>210</v>
      </c>
      <c r="G59" s="576">
        <v>103329</v>
      </c>
      <c r="H59" s="576" t="s">
        <v>5490</v>
      </c>
      <c r="I59" s="576" t="s">
        <v>93</v>
      </c>
      <c r="J59" s="576" t="s">
        <v>207</v>
      </c>
      <c r="K59" s="577">
        <v>83.3</v>
      </c>
      <c r="L59" s="576" t="s">
        <v>208</v>
      </c>
    </row>
    <row r="60" spans="1:12">
      <c r="A60" s="576" t="s">
        <v>204</v>
      </c>
      <c r="B60" s="576" t="s">
        <v>205</v>
      </c>
      <c r="C60" s="576" t="s">
        <v>211</v>
      </c>
      <c r="D60" s="576" t="s">
        <v>4184</v>
      </c>
      <c r="E60" s="577" t="s">
        <v>210</v>
      </c>
      <c r="F60" s="576" t="s">
        <v>210</v>
      </c>
      <c r="G60" s="576">
        <v>103356</v>
      </c>
      <c r="H60" s="576" t="s">
        <v>5499</v>
      </c>
      <c r="I60" s="576" t="s">
        <v>93</v>
      </c>
      <c r="J60" s="576" t="s">
        <v>207</v>
      </c>
      <c r="K60" s="577">
        <v>55.04</v>
      </c>
      <c r="L60" s="576" t="s">
        <v>208</v>
      </c>
    </row>
    <row r="61" spans="1:12">
      <c r="A61" s="576" t="s">
        <v>204</v>
      </c>
      <c r="B61" s="576" t="s">
        <v>205</v>
      </c>
      <c r="C61" s="576" t="s">
        <v>211</v>
      </c>
      <c r="D61" s="576" t="s">
        <v>4184</v>
      </c>
      <c r="E61" s="577" t="s">
        <v>210</v>
      </c>
      <c r="F61" s="576" t="s">
        <v>210</v>
      </c>
      <c r="G61" s="576">
        <v>103357</v>
      </c>
      <c r="H61" s="576" t="s">
        <v>5500</v>
      </c>
      <c r="I61" s="576" t="s">
        <v>93</v>
      </c>
      <c r="J61" s="576" t="s">
        <v>207</v>
      </c>
      <c r="K61" s="577">
        <v>56.02</v>
      </c>
      <c r="L61" s="576" t="s">
        <v>208</v>
      </c>
    </row>
    <row r="62" spans="1:12">
      <c r="A62" s="576" t="s">
        <v>204</v>
      </c>
      <c r="B62" s="576" t="s">
        <v>205</v>
      </c>
      <c r="C62" s="576" t="s">
        <v>211</v>
      </c>
      <c r="D62" s="576" t="s">
        <v>4184</v>
      </c>
      <c r="E62" s="577" t="s">
        <v>210</v>
      </c>
      <c r="F62" s="576" t="s">
        <v>210</v>
      </c>
      <c r="G62" s="576">
        <v>103364</v>
      </c>
      <c r="H62" s="576" t="s">
        <v>7215</v>
      </c>
      <c r="I62" s="576" t="s">
        <v>93</v>
      </c>
      <c r="J62" s="576" t="s">
        <v>207</v>
      </c>
      <c r="K62" s="577">
        <v>46.19</v>
      </c>
      <c r="L62" s="576" t="s">
        <v>208</v>
      </c>
    </row>
    <row r="63" spans="1:12">
      <c r="A63" s="576" t="s">
        <v>204</v>
      </c>
      <c r="B63" s="576" t="s">
        <v>205</v>
      </c>
      <c r="C63" s="576" t="s">
        <v>211</v>
      </c>
      <c r="D63" s="576" t="s">
        <v>4184</v>
      </c>
      <c r="E63" s="577" t="s">
        <v>210</v>
      </c>
      <c r="F63" s="576" t="s">
        <v>210</v>
      </c>
      <c r="G63" s="576">
        <v>103365</v>
      </c>
      <c r="H63" s="576" t="s">
        <v>7216</v>
      </c>
      <c r="I63" s="576" t="s">
        <v>93</v>
      </c>
      <c r="J63" s="576" t="s">
        <v>207</v>
      </c>
      <c r="K63" s="577">
        <v>46.84</v>
      </c>
      <c r="L63" s="576" t="s">
        <v>208</v>
      </c>
    </row>
    <row r="64" spans="1:12">
      <c r="A64" s="576" t="s">
        <v>204</v>
      </c>
      <c r="B64" s="576" t="s">
        <v>205</v>
      </c>
      <c r="C64" s="576" t="s">
        <v>211</v>
      </c>
      <c r="D64" s="576" t="s">
        <v>4184</v>
      </c>
      <c r="E64" s="577" t="s">
        <v>210</v>
      </c>
      <c r="F64" s="576" t="s">
        <v>210</v>
      </c>
      <c r="G64" s="576">
        <v>103350</v>
      </c>
      <c r="H64" s="576" t="s">
        <v>5497</v>
      </c>
      <c r="I64" s="576" t="s">
        <v>93</v>
      </c>
      <c r="J64" s="576" t="s">
        <v>207</v>
      </c>
      <c r="K64" s="577">
        <v>151.97</v>
      </c>
      <c r="L64" s="576" t="s">
        <v>208</v>
      </c>
    </row>
    <row r="65" spans="1:12">
      <c r="A65" s="576" t="s">
        <v>204</v>
      </c>
      <c r="B65" s="576" t="s">
        <v>205</v>
      </c>
      <c r="C65" s="576" t="s">
        <v>211</v>
      </c>
      <c r="D65" s="576" t="s">
        <v>4184</v>
      </c>
      <c r="E65" s="577" t="s">
        <v>210</v>
      </c>
      <c r="F65" s="576" t="s">
        <v>210</v>
      </c>
      <c r="G65" s="576">
        <v>103351</v>
      </c>
      <c r="H65" s="576" t="s">
        <v>5498</v>
      </c>
      <c r="I65" s="576" t="s">
        <v>93</v>
      </c>
      <c r="J65" s="576" t="s">
        <v>209</v>
      </c>
      <c r="K65" s="577">
        <v>153.66999999999999</v>
      </c>
      <c r="L65" s="576" t="s">
        <v>208</v>
      </c>
    </row>
    <row r="66" spans="1:12">
      <c r="A66" s="576" t="s">
        <v>204</v>
      </c>
      <c r="B66" s="576" t="s">
        <v>205</v>
      </c>
      <c r="C66" s="576" t="s">
        <v>211</v>
      </c>
      <c r="D66" s="576" t="s">
        <v>4184</v>
      </c>
      <c r="E66" s="577" t="s">
        <v>210</v>
      </c>
      <c r="F66" s="576" t="s">
        <v>210</v>
      </c>
      <c r="G66" s="576">
        <v>103344</v>
      </c>
      <c r="H66" s="576" t="s">
        <v>7217</v>
      </c>
      <c r="I66" s="576" t="s">
        <v>93</v>
      </c>
      <c r="J66" s="576" t="s">
        <v>207</v>
      </c>
      <c r="K66" s="577">
        <v>74.849999999999994</v>
      </c>
      <c r="L66" s="576" t="s">
        <v>208</v>
      </c>
    </row>
    <row r="67" spans="1:12">
      <c r="A67" s="576" t="s">
        <v>204</v>
      </c>
      <c r="B67" s="576" t="s">
        <v>205</v>
      </c>
      <c r="C67" s="576" t="s">
        <v>211</v>
      </c>
      <c r="D67" s="576" t="s">
        <v>4184</v>
      </c>
      <c r="E67" s="577" t="s">
        <v>210</v>
      </c>
      <c r="F67" s="576" t="s">
        <v>210</v>
      </c>
      <c r="G67" s="576">
        <v>103345</v>
      </c>
      <c r="H67" s="576" t="s">
        <v>7218</v>
      </c>
      <c r="I67" s="576" t="s">
        <v>93</v>
      </c>
      <c r="J67" s="576" t="s">
        <v>207</v>
      </c>
      <c r="K67" s="577">
        <v>76.400000000000006</v>
      </c>
      <c r="L67" s="576" t="s">
        <v>208</v>
      </c>
    </row>
    <row r="68" spans="1:12">
      <c r="A68" s="576" t="s">
        <v>204</v>
      </c>
      <c r="B68" s="576" t="s">
        <v>205</v>
      </c>
      <c r="C68" s="576" t="s">
        <v>211</v>
      </c>
      <c r="D68" s="576" t="s">
        <v>4184</v>
      </c>
      <c r="E68" s="577" t="s">
        <v>210</v>
      </c>
      <c r="F68" s="576" t="s">
        <v>210</v>
      </c>
      <c r="G68" s="576">
        <v>103348</v>
      </c>
      <c r="H68" s="576" t="s">
        <v>7219</v>
      </c>
      <c r="I68" s="576" t="s">
        <v>93</v>
      </c>
      <c r="J68" s="576" t="s">
        <v>207</v>
      </c>
      <c r="K68" s="577">
        <v>63.54</v>
      </c>
      <c r="L68" s="576" t="s">
        <v>208</v>
      </c>
    </row>
    <row r="69" spans="1:12">
      <c r="A69" s="576" t="s">
        <v>204</v>
      </c>
      <c r="B69" s="576" t="s">
        <v>205</v>
      </c>
      <c r="C69" s="576" t="s">
        <v>211</v>
      </c>
      <c r="D69" s="576" t="s">
        <v>4184</v>
      </c>
      <c r="E69" s="577" t="s">
        <v>210</v>
      </c>
      <c r="F69" s="576" t="s">
        <v>210</v>
      </c>
      <c r="G69" s="576">
        <v>103349</v>
      </c>
      <c r="H69" s="576" t="s">
        <v>7220</v>
      </c>
      <c r="I69" s="576" t="s">
        <v>93</v>
      </c>
      <c r="J69" s="576" t="s">
        <v>207</v>
      </c>
      <c r="K69" s="577">
        <v>64.95</v>
      </c>
      <c r="L69" s="576" t="s">
        <v>208</v>
      </c>
    </row>
    <row r="70" spans="1:12">
      <c r="A70" s="576" t="s">
        <v>204</v>
      </c>
      <c r="B70" s="576" t="s">
        <v>205</v>
      </c>
      <c r="C70" s="576" t="s">
        <v>211</v>
      </c>
      <c r="D70" s="576" t="s">
        <v>4184</v>
      </c>
      <c r="E70" s="577" t="s">
        <v>210</v>
      </c>
      <c r="F70" s="576" t="s">
        <v>210</v>
      </c>
      <c r="G70" s="576">
        <v>103346</v>
      </c>
      <c r="H70" s="576" t="s">
        <v>7221</v>
      </c>
      <c r="I70" s="576" t="s">
        <v>93</v>
      </c>
      <c r="J70" s="576" t="s">
        <v>207</v>
      </c>
      <c r="K70" s="577">
        <v>82.51</v>
      </c>
      <c r="L70" s="576" t="s">
        <v>208</v>
      </c>
    </row>
    <row r="71" spans="1:12">
      <c r="A71" s="576" t="s">
        <v>204</v>
      </c>
      <c r="B71" s="576" t="s">
        <v>205</v>
      </c>
      <c r="C71" s="576" t="s">
        <v>211</v>
      </c>
      <c r="D71" s="576" t="s">
        <v>4184</v>
      </c>
      <c r="E71" s="577" t="s">
        <v>210</v>
      </c>
      <c r="F71" s="576" t="s">
        <v>210</v>
      </c>
      <c r="G71" s="576">
        <v>103347</v>
      </c>
      <c r="H71" s="576" t="s">
        <v>7222</v>
      </c>
      <c r="I71" s="576" t="s">
        <v>93</v>
      </c>
      <c r="J71" s="576" t="s">
        <v>209</v>
      </c>
      <c r="K71" s="577">
        <v>84.16</v>
      </c>
      <c r="L71" s="576" t="s">
        <v>208</v>
      </c>
    </row>
    <row r="72" spans="1:12">
      <c r="A72" s="576" t="s">
        <v>204</v>
      </c>
      <c r="B72" s="576" t="s">
        <v>205</v>
      </c>
      <c r="C72" s="576" t="s">
        <v>211</v>
      </c>
      <c r="D72" s="576" t="s">
        <v>4184</v>
      </c>
      <c r="E72" s="577" t="s">
        <v>210</v>
      </c>
      <c r="F72" s="576" t="s">
        <v>210</v>
      </c>
      <c r="G72" s="576">
        <v>103324</v>
      </c>
      <c r="H72" s="576" t="s">
        <v>5485</v>
      </c>
      <c r="I72" s="576" t="s">
        <v>93</v>
      </c>
      <c r="J72" s="576" t="s">
        <v>209</v>
      </c>
      <c r="K72" s="578">
        <v>71.89</v>
      </c>
      <c r="L72" s="576" t="s">
        <v>208</v>
      </c>
    </row>
    <row r="73" spans="1:12">
      <c r="A73" s="576" t="s">
        <v>204</v>
      </c>
      <c r="B73" s="576" t="s">
        <v>205</v>
      </c>
      <c r="C73" s="576" t="s">
        <v>211</v>
      </c>
      <c r="D73" s="576" t="s">
        <v>4184</v>
      </c>
      <c r="E73" s="577" t="s">
        <v>210</v>
      </c>
      <c r="F73" s="576" t="s">
        <v>210</v>
      </c>
      <c r="G73" s="576">
        <v>103325</v>
      </c>
      <c r="H73" s="576" t="s">
        <v>5486</v>
      </c>
      <c r="I73" s="576" t="s">
        <v>93</v>
      </c>
      <c r="J73" s="576" t="s">
        <v>207</v>
      </c>
      <c r="K73" s="577">
        <v>73.38</v>
      </c>
      <c r="L73" s="576" t="s">
        <v>208</v>
      </c>
    </row>
    <row r="74" spans="1:12">
      <c r="A74" s="576" t="s">
        <v>204</v>
      </c>
      <c r="B74" s="576" t="s">
        <v>205</v>
      </c>
      <c r="C74" s="576" t="s">
        <v>211</v>
      </c>
      <c r="D74" s="576" t="s">
        <v>4184</v>
      </c>
      <c r="E74" s="577" t="s">
        <v>210</v>
      </c>
      <c r="F74" s="576" t="s">
        <v>210</v>
      </c>
      <c r="G74" s="576">
        <v>103326</v>
      </c>
      <c r="H74" s="576" t="s">
        <v>5487</v>
      </c>
      <c r="I74" s="576" t="s">
        <v>93</v>
      </c>
      <c r="J74" s="576" t="s">
        <v>207</v>
      </c>
      <c r="K74" s="577">
        <v>84.72</v>
      </c>
      <c r="L74" s="576" t="s">
        <v>208</v>
      </c>
    </row>
    <row r="75" spans="1:12">
      <c r="A75" s="576" t="s">
        <v>204</v>
      </c>
      <c r="B75" s="576" t="s">
        <v>205</v>
      </c>
      <c r="C75" s="576" t="s">
        <v>211</v>
      </c>
      <c r="D75" s="576" t="s">
        <v>4184</v>
      </c>
      <c r="E75" s="577" t="s">
        <v>210</v>
      </c>
      <c r="F75" s="576" t="s">
        <v>210</v>
      </c>
      <c r="G75" s="576">
        <v>103327</v>
      </c>
      <c r="H75" s="576" t="s">
        <v>5488</v>
      </c>
      <c r="I75" s="576" t="s">
        <v>93</v>
      </c>
      <c r="J75" s="576" t="s">
        <v>207</v>
      </c>
      <c r="K75" s="577">
        <v>86.47</v>
      </c>
      <c r="L75" s="576" t="s">
        <v>208</v>
      </c>
    </row>
    <row r="76" spans="1:12">
      <c r="A76" s="576" t="s">
        <v>204</v>
      </c>
      <c r="B76" s="576" t="s">
        <v>205</v>
      </c>
      <c r="C76" s="576" t="s">
        <v>211</v>
      </c>
      <c r="D76" s="576" t="s">
        <v>4184</v>
      </c>
      <c r="E76" s="577" t="s">
        <v>210</v>
      </c>
      <c r="F76" s="576" t="s">
        <v>210</v>
      </c>
      <c r="G76" s="576">
        <v>103322</v>
      </c>
      <c r="H76" s="576" t="s">
        <v>5483</v>
      </c>
      <c r="I76" s="576" t="s">
        <v>93</v>
      </c>
      <c r="J76" s="576" t="s">
        <v>207</v>
      </c>
      <c r="K76" s="577">
        <v>54.16</v>
      </c>
      <c r="L76" s="576" t="s">
        <v>208</v>
      </c>
    </row>
    <row r="77" spans="1:12">
      <c r="A77" s="576" t="s">
        <v>204</v>
      </c>
      <c r="B77" s="576" t="s">
        <v>205</v>
      </c>
      <c r="C77" s="576" t="s">
        <v>211</v>
      </c>
      <c r="D77" s="576" t="s">
        <v>4184</v>
      </c>
      <c r="E77" s="577" t="s">
        <v>210</v>
      </c>
      <c r="F77" s="576" t="s">
        <v>210</v>
      </c>
      <c r="G77" s="576">
        <v>103323</v>
      </c>
      <c r="H77" s="576" t="s">
        <v>5484</v>
      </c>
      <c r="I77" s="576" t="s">
        <v>93</v>
      </c>
      <c r="J77" s="576" t="s">
        <v>207</v>
      </c>
      <c r="K77" s="577">
        <v>55.48</v>
      </c>
      <c r="L77" s="576" t="s">
        <v>208</v>
      </c>
    </row>
    <row r="78" spans="1:12">
      <c r="A78" s="576" t="s">
        <v>204</v>
      </c>
      <c r="B78" s="576" t="s">
        <v>205</v>
      </c>
      <c r="C78" s="576" t="s">
        <v>211</v>
      </c>
      <c r="D78" s="576" t="s">
        <v>4184</v>
      </c>
      <c r="E78" s="577" t="s">
        <v>210</v>
      </c>
      <c r="F78" s="576" t="s">
        <v>210</v>
      </c>
      <c r="G78" s="576">
        <v>103338</v>
      </c>
      <c r="H78" s="576" t="s">
        <v>7223</v>
      </c>
      <c r="I78" s="576" t="s">
        <v>93</v>
      </c>
      <c r="J78" s="576" t="s">
        <v>207</v>
      </c>
      <c r="K78" s="577">
        <v>102.54</v>
      </c>
      <c r="L78" s="576" t="s">
        <v>208</v>
      </c>
    </row>
    <row r="79" spans="1:12">
      <c r="A79" s="576" t="s">
        <v>204</v>
      </c>
      <c r="B79" s="576" t="s">
        <v>205</v>
      </c>
      <c r="C79" s="576" t="s">
        <v>211</v>
      </c>
      <c r="D79" s="576" t="s">
        <v>4184</v>
      </c>
      <c r="E79" s="577" t="s">
        <v>210</v>
      </c>
      <c r="F79" s="576" t="s">
        <v>210</v>
      </c>
      <c r="G79" s="576">
        <v>103339</v>
      </c>
      <c r="H79" s="576" t="s">
        <v>7224</v>
      </c>
      <c r="I79" s="576" t="s">
        <v>93</v>
      </c>
      <c r="J79" s="576" t="s">
        <v>207</v>
      </c>
      <c r="K79" s="577">
        <v>103.83</v>
      </c>
      <c r="L79" s="576" t="s">
        <v>208</v>
      </c>
    </row>
    <row r="80" spans="1:12">
      <c r="A80" s="576" t="s">
        <v>204</v>
      </c>
      <c r="B80" s="576" t="s">
        <v>205</v>
      </c>
      <c r="C80" s="576" t="s">
        <v>211</v>
      </c>
      <c r="D80" s="576" t="s">
        <v>4184</v>
      </c>
      <c r="E80" s="577" t="s">
        <v>210</v>
      </c>
      <c r="F80" s="576" t="s">
        <v>210</v>
      </c>
      <c r="G80" s="576">
        <v>103340</v>
      </c>
      <c r="H80" s="576" t="s">
        <v>7225</v>
      </c>
      <c r="I80" s="576" t="s">
        <v>93</v>
      </c>
      <c r="J80" s="576" t="s">
        <v>207</v>
      </c>
      <c r="K80" s="577">
        <v>124.62</v>
      </c>
      <c r="L80" s="576" t="s">
        <v>208</v>
      </c>
    </row>
    <row r="81" spans="1:12">
      <c r="A81" s="576" t="s">
        <v>204</v>
      </c>
      <c r="B81" s="576" t="s">
        <v>205</v>
      </c>
      <c r="C81" s="576" t="s">
        <v>211</v>
      </c>
      <c r="D81" s="576" t="s">
        <v>4184</v>
      </c>
      <c r="E81" s="577" t="s">
        <v>210</v>
      </c>
      <c r="F81" s="576" t="s">
        <v>210</v>
      </c>
      <c r="G81" s="576">
        <v>103341</v>
      </c>
      <c r="H81" s="576" t="s">
        <v>7226</v>
      </c>
      <c r="I81" s="576" t="s">
        <v>93</v>
      </c>
      <c r="J81" s="576" t="s">
        <v>207</v>
      </c>
      <c r="K81" s="577">
        <v>126.24</v>
      </c>
      <c r="L81" s="576" t="s">
        <v>208</v>
      </c>
    </row>
    <row r="82" spans="1:12">
      <c r="A82" s="576" t="s">
        <v>204</v>
      </c>
      <c r="B82" s="576" t="s">
        <v>205</v>
      </c>
      <c r="C82" s="576" t="s">
        <v>211</v>
      </c>
      <c r="D82" s="576" t="s">
        <v>4184</v>
      </c>
      <c r="E82" s="577" t="s">
        <v>210</v>
      </c>
      <c r="F82" s="576" t="s">
        <v>210</v>
      </c>
      <c r="G82" s="576">
        <v>103336</v>
      </c>
      <c r="H82" s="576" t="s">
        <v>7227</v>
      </c>
      <c r="I82" s="576" t="s">
        <v>93</v>
      </c>
      <c r="J82" s="576" t="s">
        <v>207</v>
      </c>
      <c r="K82" s="577">
        <v>78.34</v>
      </c>
      <c r="L82" s="576" t="s">
        <v>208</v>
      </c>
    </row>
    <row r="83" spans="1:12">
      <c r="A83" s="576" t="s">
        <v>204</v>
      </c>
      <c r="B83" s="576" t="s">
        <v>205</v>
      </c>
      <c r="C83" s="576" t="s">
        <v>211</v>
      </c>
      <c r="D83" s="576" t="s">
        <v>4184</v>
      </c>
      <c r="E83" s="577" t="s">
        <v>210</v>
      </c>
      <c r="F83" s="576" t="s">
        <v>210</v>
      </c>
      <c r="G83" s="576">
        <v>103337</v>
      </c>
      <c r="H83" s="576" t="s">
        <v>7228</v>
      </c>
      <c r="I83" s="576" t="s">
        <v>93</v>
      </c>
      <c r="J83" s="576" t="s">
        <v>207</v>
      </c>
      <c r="K83" s="577">
        <v>79.45</v>
      </c>
      <c r="L83" s="576" t="s">
        <v>208</v>
      </c>
    </row>
    <row r="84" spans="1:12">
      <c r="A84" s="576" t="s">
        <v>204</v>
      </c>
      <c r="B84" s="576" t="s">
        <v>205</v>
      </c>
      <c r="C84" s="576" t="s">
        <v>211</v>
      </c>
      <c r="D84" s="576" t="s">
        <v>4184</v>
      </c>
      <c r="E84" s="577" t="s">
        <v>210</v>
      </c>
      <c r="F84" s="576" t="s">
        <v>210</v>
      </c>
      <c r="G84" s="576">
        <v>103342</v>
      </c>
      <c r="H84" s="576" t="s">
        <v>7229</v>
      </c>
      <c r="I84" s="576" t="s">
        <v>93</v>
      </c>
      <c r="J84" s="576" t="s">
        <v>207</v>
      </c>
      <c r="K84" s="577">
        <v>106.41</v>
      </c>
      <c r="L84" s="576" t="s">
        <v>208</v>
      </c>
    </row>
    <row r="85" spans="1:12">
      <c r="A85" s="576" t="s">
        <v>204</v>
      </c>
      <c r="B85" s="576" t="s">
        <v>205</v>
      </c>
      <c r="C85" s="576" t="s">
        <v>211</v>
      </c>
      <c r="D85" s="576" t="s">
        <v>4184</v>
      </c>
      <c r="E85" s="577" t="s">
        <v>210</v>
      </c>
      <c r="F85" s="576" t="s">
        <v>210</v>
      </c>
      <c r="G85" s="576">
        <v>103343</v>
      </c>
      <c r="H85" s="576" t="s">
        <v>7230</v>
      </c>
      <c r="I85" s="576" t="s">
        <v>93</v>
      </c>
      <c r="J85" s="576" t="s">
        <v>207</v>
      </c>
      <c r="K85" s="577">
        <v>107.84</v>
      </c>
      <c r="L85" s="576" t="s">
        <v>208</v>
      </c>
    </row>
    <row r="86" spans="1:12">
      <c r="A86" s="576" t="s">
        <v>204</v>
      </c>
      <c r="B86" s="576" t="s">
        <v>205</v>
      </c>
      <c r="C86" s="576" t="s">
        <v>211</v>
      </c>
      <c r="D86" s="576" t="s">
        <v>4184</v>
      </c>
      <c r="E86" s="577" t="s">
        <v>210</v>
      </c>
      <c r="F86" s="576" t="s">
        <v>210</v>
      </c>
      <c r="G86" s="576">
        <v>103318</v>
      </c>
      <c r="H86" s="576" t="s">
        <v>7231</v>
      </c>
      <c r="I86" s="576" t="s">
        <v>93</v>
      </c>
      <c r="J86" s="576" t="s">
        <v>207</v>
      </c>
      <c r="K86" s="577">
        <v>90.91</v>
      </c>
      <c r="L86" s="576" t="s">
        <v>208</v>
      </c>
    </row>
    <row r="87" spans="1:12">
      <c r="A87" s="576" t="s">
        <v>204</v>
      </c>
      <c r="B87" s="576" t="s">
        <v>205</v>
      </c>
      <c r="C87" s="576" t="s">
        <v>211</v>
      </c>
      <c r="D87" s="576" t="s">
        <v>4184</v>
      </c>
      <c r="E87" s="577" t="s">
        <v>210</v>
      </c>
      <c r="F87" s="576" t="s">
        <v>210</v>
      </c>
      <c r="G87" s="576">
        <v>103319</v>
      </c>
      <c r="H87" s="576" t="s">
        <v>5503</v>
      </c>
      <c r="I87" s="576" t="s">
        <v>93</v>
      </c>
      <c r="J87" s="576" t="s">
        <v>207</v>
      </c>
      <c r="K87" s="577">
        <v>92.2</v>
      </c>
      <c r="L87" s="576" t="s">
        <v>208</v>
      </c>
    </row>
    <row r="88" spans="1:12">
      <c r="A88" s="576" t="s">
        <v>204</v>
      </c>
      <c r="B88" s="576" t="s">
        <v>205</v>
      </c>
      <c r="C88" s="576" t="s">
        <v>211</v>
      </c>
      <c r="D88" s="576" t="s">
        <v>4184</v>
      </c>
      <c r="E88" s="577" t="s">
        <v>210</v>
      </c>
      <c r="F88" s="576" t="s">
        <v>210</v>
      </c>
      <c r="G88" s="576">
        <v>103320</v>
      </c>
      <c r="H88" s="576" t="s">
        <v>5504</v>
      </c>
      <c r="I88" s="576" t="s">
        <v>93</v>
      </c>
      <c r="J88" s="576" t="s">
        <v>209</v>
      </c>
      <c r="K88" s="577">
        <v>109.65</v>
      </c>
      <c r="L88" s="576" t="s">
        <v>208</v>
      </c>
    </row>
    <row r="89" spans="1:12">
      <c r="A89" s="576" t="s">
        <v>204</v>
      </c>
      <c r="B89" s="576" t="s">
        <v>205</v>
      </c>
      <c r="C89" s="576" t="s">
        <v>211</v>
      </c>
      <c r="D89" s="576" t="s">
        <v>4184</v>
      </c>
      <c r="E89" s="577" t="s">
        <v>210</v>
      </c>
      <c r="F89" s="576" t="s">
        <v>210</v>
      </c>
      <c r="G89" s="576">
        <v>103321</v>
      </c>
      <c r="H89" s="576" t="s">
        <v>5505</v>
      </c>
      <c r="I89" s="576" t="s">
        <v>93</v>
      </c>
      <c r="J89" s="576" t="s">
        <v>207</v>
      </c>
      <c r="K89" s="577">
        <v>111.27</v>
      </c>
      <c r="L89" s="576" t="s">
        <v>208</v>
      </c>
    </row>
    <row r="90" spans="1:12">
      <c r="A90" s="576" t="s">
        <v>204</v>
      </c>
      <c r="B90" s="576" t="s">
        <v>205</v>
      </c>
      <c r="C90" s="576" t="s">
        <v>211</v>
      </c>
      <c r="D90" s="576" t="s">
        <v>4184</v>
      </c>
      <c r="E90" s="577" t="s">
        <v>210</v>
      </c>
      <c r="F90" s="576" t="s">
        <v>210</v>
      </c>
      <c r="G90" s="576">
        <v>103316</v>
      </c>
      <c r="H90" s="576" t="s">
        <v>5501</v>
      </c>
      <c r="I90" s="576" t="s">
        <v>93</v>
      </c>
      <c r="J90" s="576" t="s">
        <v>207</v>
      </c>
      <c r="K90" s="577">
        <v>70.400000000000006</v>
      </c>
      <c r="L90" s="576" t="s">
        <v>208</v>
      </c>
    </row>
    <row r="91" spans="1:12">
      <c r="A91" s="576" t="s">
        <v>204</v>
      </c>
      <c r="B91" s="576" t="s">
        <v>205</v>
      </c>
      <c r="C91" s="576" t="s">
        <v>211</v>
      </c>
      <c r="D91" s="576" t="s">
        <v>4184</v>
      </c>
      <c r="E91" s="577" t="s">
        <v>210</v>
      </c>
      <c r="F91" s="576" t="s">
        <v>210</v>
      </c>
      <c r="G91" s="576">
        <v>103317</v>
      </c>
      <c r="H91" s="576" t="s">
        <v>5502</v>
      </c>
      <c r="I91" s="576" t="s">
        <v>93</v>
      </c>
      <c r="J91" s="576" t="s">
        <v>207</v>
      </c>
      <c r="K91" s="577">
        <v>71.510000000000005</v>
      </c>
      <c r="L91" s="576" t="s">
        <v>208</v>
      </c>
    </row>
    <row r="92" spans="1:12">
      <c r="A92" s="576" t="s">
        <v>204</v>
      </c>
      <c r="B92" s="576" t="s">
        <v>205</v>
      </c>
      <c r="C92" s="576" t="s">
        <v>211</v>
      </c>
      <c r="D92" s="576" t="s">
        <v>4184</v>
      </c>
      <c r="E92" s="577" t="s">
        <v>210</v>
      </c>
      <c r="F92" s="576" t="s">
        <v>210</v>
      </c>
      <c r="G92" s="576">
        <v>101166</v>
      </c>
      <c r="H92" s="576" t="s">
        <v>2327</v>
      </c>
      <c r="I92" s="576" t="s">
        <v>90</v>
      </c>
      <c r="J92" s="576" t="s">
        <v>207</v>
      </c>
      <c r="K92" s="577">
        <v>596.9</v>
      </c>
      <c r="L92" s="576" t="s">
        <v>208</v>
      </c>
    </row>
    <row r="93" spans="1:12">
      <c r="A93" s="576" t="s">
        <v>204</v>
      </c>
      <c r="B93" s="576" t="s">
        <v>205</v>
      </c>
      <c r="C93" s="576" t="s">
        <v>211</v>
      </c>
      <c r="D93" s="576" t="s">
        <v>4184</v>
      </c>
      <c r="E93" s="577" t="s">
        <v>210</v>
      </c>
      <c r="F93" s="576" t="s">
        <v>210</v>
      </c>
      <c r="G93" s="576">
        <v>101165</v>
      </c>
      <c r="H93" s="576" t="s">
        <v>2326</v>
      </c>
      <c r="I93" s="576" t="s">
        <v>90</v>
      </c>
      <c r="J93" s="576" t="s">
        <v>207</v>
      </c>
      <c r="K93" s="577">
        <v>903.69</v>
      </c>
      <c r="L93" s="576" t="s">
        <v>208</v>
      </c>
    </row>
    <row r="94" spans="1:12">
      <c r="A94" s="576" t="s">
        <v>204</v>
      </c>
      <c r="B94" s="576" t="s">
        <v>205</v>
      </c>
      <c r="C94" s="576" t="s">
        <v>211</v>
      </c>
      <c r="D94" s="576" t="s">
        <v>4184</v>
      </c>
      <c r="E94" s="577" t="s">
        <v>210</v>
      </c>
      <c r="F94" s="576" t="s">
        <v>210</v>
      </c>
      <c r="G94" s="576">
        <v>101163</v>
      </c>
      <c r="H94" s="576" t="s">
        <v>2878</v>
      </c>
      <c r="I94" s="576" t="s">
        <v>93</v>
      </c>
      <c r="J94" s="576" t="s">
        <v>209</v>
      </c>
      <c r="K94" s="577">
        <v>615.64</v>
      </c>
      <c r="L94" s="576" t="s">
        <v>208</v>
      </c>
    </row>
    <row r="95" spans="1:12">
      <c r="A95" s="576" t="s">
        <v>204</v>
      </c>
      <c r="B95" s="576" t="s">
        <v>205</v>
      </c>
      <c r="C95" s="576" t="s">
        <v>211</v>
      </c>
      <c r="D95" s="576" t="s">
        <v>4184</v>
      </c>
      <c r="E95" s="577" t="s">
        <v>210</v>
      </c>
      <c r="F95" s="576" t="s">
        <v>210</v>
      </c>
      <c r="G95" s="576">
        <v>101164</v>
      </c>
      <c r="H95" s="576" t="s">
        <v>2879</v>
      </c>
      <c r="I95" s="576" t="s">
        <v>93</v>
      </c>
      <c r="J95" s="576" t="s">
        <v>207</v>
      </c>
      <c r="K95" s="577">
        <v>625.23</v>
      </c>
      <c r="L95" s="576" t="s">
        <v>208</v>
      </c>
    </row>
    <row r="96" spans="1:12">
      <c r="A96" s="576" t="s">
        <v>204</v>
      </c>
      <c r="B96" s="576" t="s">
        <v>205</v>
      </c>
      <c r="C96" s="576" t="s">
        <v>211</v>
      </c>
      <c r="D96" s="576" t="s">
        <v>4184</v>
      </c>
      <c r="E96" s="577" t="s">
        <v>210</v>
      </c>
      <c r="F96" s="576" t="s">
        <v>210</v>
      </c>
      <c r="G96" s="576">
        <v>101162</v>
      </c>
      <c r="H96" s="576" t="s">
        <v>2876</v>
      </c>
      <c r="I96" s="576" t="s">
        <v>93</v>
      </c>
      <c r="J96" s="576" t="s">
        <v>209</v>
      </c>
      <c r="K96" s="577">
        <v>138.80000000000001</v>
      </c>
      <c r="L96" s="576" t="s">
        <v>208</v>
      </c>
    </row>
    <row r="97" spans="1:12">
      <c r="A97" s="576" t="s">
        <v>204</v>
      </c>
      <c r="B97" s="576" t="s">
        <v>205</v>
      </c>
      <c r="C97" s="576" t="s">
        <v>211</v>
      </c>
      <c r="D97" s="576" t="s">
        <v>4184</v>
      </c>
      <c r="E97" s="577" t="s">
        <v>210</v>
      </c>
      <c r="F97" s="576" t="s">
        <v>210</v>
      </c>
      <c r="G97" s="576">
        <v>101161</v>
      </c>
      <c r="H97" s="576" t="s">
        <v>2877</v>
      </c>
      <c r="I97" s="576" t="s">
        <v>93</v>
      </c>
      <c r="J97" s="576" t="s">
        <v>207</v>
      </c>
      <c r="K97" s="577">
        <v>211.15</v>
      </c>
      <c r="L97" s="576" t="s">
        <v>208</v>
      </c>
    </row>
    <row r="98" spans="1:12">
      <c r="A98" s="576" t="s">
        <v>204</v>
      </c>
      <c r="B98" s="576" t="s">
        <v>205</v>
      </c>
      <c r="C98" s="576" t="s">
        <v>211</v>
      </c>
      <c r="D98" s="576" t="s">
        <v>4184</v>
      </c>
      <c r="E98" s="577" t="s">
        <v>210</v>
      </c>
      <c r="F98" s="576" t="s">
        <v>210</v>
      </c>
      <c r="G98" s="576">
        <v>101160</v>
      </c>
      <c r="H98" s="576" t="s">
        <v>7232</v>
      </c>
      <c r="I98" s="576" t="s">
        <v>93</v>
      </c>
      <c r="J98" s="576" t="s">
        <v>207</v>
      </c>
      <c r="K98" s="577">
        <v>0</v>
      </c>
      <c r="L98" s="576" t="s">
        <v>208</v>
      </c>
    </row>
    <row r="99" spans="1:12">
      <c r="A99" s="576" t="s">
        <v>204</v>
      </c>
      <c r="B99" s="576" t="s">
        <v>205</v>
      </c>
      <c r="C99" s="576" t="s">
        <v>211</v>
      </c>
      <c r="D99" s="576" t="s">
        <v>4184</v>
      </c>
      <c r="E99" s="577" t="s">
        <v>210</v>
      </c>
      <c r="F99" s="576" t="s">
        <v>210</v>
      </c>
      <c r="G99" s="576">
        <v>101159</v>
      </c>
      <c r="H99" s="576" t="s">
        <v>2875</v>
      </c>
      <c r="I99" s="576" t="s">
        <v>93</v>
      </c>
      <c r="J99" s="576" t="s">
        <v>207</v>
      </c>
      <c r="K99" s="577">
        <v>120.53</v>
      </c>
      <c r="L99" s="576" t="s">
        <v>208</v>
      </c>
    </row>
    <row r="100" spans="1:12">
      <c r="A100" s="576" t="s">
        <v>204</v>
      </c>
      <c r="B100" s="576" t="s">
        <v>205</v>
      </c>
      <c r="C100" s="576" t="s">
        <v>211</v>
      </c>
      <c r="D100" s="576" t="s">
        <v>4184</v>
      </c>
      <c r="E100" s="577" t="s">
        <v>210</v>
      </c>
      <c r="F100" s="576" t="s">
        <v>210</v>
      </c>
      <c r="G100" s="576">
        <v>101154</v>
      </c>
      <c r="H100" s="576" t="s">
        <v>2880</v>
      </c>
      <c r="I100" s="576" t="s">
        <v>93</v>
      </c>
      <c r="J100" s="576" t="s">
        <v>207</v>
      </c>
      <c r="K100" s="577">
        <v>131.69</v>
      </c>
      <c r="L100" s="576" t="s">
        <v>208</v>
      </c>
    </row>
    <row r="101" spans="1:12">
      <c r="A101" s="576" t="s">
        <v>204</v>
      </c>
      <c r="B101" s="576" t="s">
        <v>205</v>
      </c>
      <c r="C101" s="576" t="s">
        <v>211</v>
      </c>
      <c r="D101" s="576" t="s">
        <v>4184</v>
      </c>
      <c r="E101" s="577" t="s">
        <v>210</v>
      </c>
      <c r="F101" s="576" t="s">
        <v>210</v>
      </c>
      <c r="G101" s="576">
        <v>101155</v>
      </c>
      <c r="H101" s="576" t="s">
        <v>2881</v>
      </c>
      <c r="I101" s="576" t="s">
        <v>93</v>
      </c>
      <c r="J101" s="576" t="s">
        <v>209</v>
      </c>
      <c r="K101" s="578">
        <v>185.93</v>
      </c>
      <c r="L101" s="576" t="s">
        <v>208</v>
      </c>
    </row>
    <row r="102" spans="1:12">
      <c r="A102" s="576" t="s">
        <v>204</v>
      </c>
      <c r="B102" s="576" t="s">
        <v>205</v>
      </c>
      <c r="C102" s="576" t="s">
        <v>211</v>
      </c>
      <c r="D102" s="576" t="s">
        <v>4184</v>
      </c>
      <c r="E102" s="577" t="s">
        <v>210</v>
      </c>
      <c r="F102" s="576" t="s">
        <v>210</v>
      </c>
      <c r="G102" s="576">
        <v>101156</v>
      </c>
      <c r="H102" s="576" t="s">
        <v>2882</v>
      </c>
      <c r="I102" s="576" t="s">
        <v>93</v>
      </c>
      <c r="J102" s="576" t="s">
        <v>209</v>
      </c>
      <c r="K102" s="577">
        <v>274.41000000000003</v>
      </c>
      <c r="L102" s="576" t="s">
        <v>208</v>
      </c>
    </row>
    <row r="103" spans="1:12">
      <c r="A103" s="576" t="s">
        <v>204</v>
      </c>
      <c r="B103" s="576" t="s">
        <v>205</v>
      </c>
      <c r="C103" s="576" t="s">
        <v>211</v>
      </c>
      <c r="D103" s="576" t="s">
        <v>4184</v>
      </c>
      <c r="E103" s="577" t="s">
        <v>210</v>
      </c>
      <c r="F103" s="576" t="s">
        <v>210</v>
      </c>
      <c r="G103" s="576">
        <v>101158</v>
      </c>
      <c r="H103" s="576" t="s">
        <v>4946</v>
      </c>
      <c r="I103" s="576" t="s">
        <v>93</v>
      </c>
      <c r="J103" s="576" t="s">
        <v>209</v>
      </c>
      <c r="K103" s="577">
        <v>79.36</v>
      </c>
      <c r="L103" s="576" t="s">
        <v>208</v>
      </c>
    </row>
    <row r="104" spans="1:12">
      <c r="A104" s="576" t="s">
        <v>204</v>
      </c>
      <c r="B104" s="576" t="s">
        <v>205</v>
      </c>
      <c r="C104" s="576" t="s">
        <v>211</v>
      </c>
      <c r="D104" s="576" t="s">
        <v>4184</v>
      </c>
      <c r="E104" s="577" t="s">
        <v>210</v>
      </c>
      <c r="F104" s="576" t="s">
        <v>210</v>
      </c>
      <c r="G104" s="576">
        <v>101157</v>
      </c>
      <c r="H104" s="576" t="s">
        <v>4945</v>
      </c>
      <c r="I104" s="576" t="s">
        <v>93</v>
      </c>
      <c r="J104" s="576" t="s">
        <v>209</v>
      </c>
      <c r="K104" s="578">
        <v>60.4</v>
      </c>
      <c r="L104" s="576" t="s">
        <v>208</v>
      </c>
    </row>
    <row r="105" spans="1:12">
      <c r="A105" s="576" t="s">
        <v>204</v>
      </c>
      <c r="B105" s="576" t="s">
        <v>205</v>
      </c>
      <c r="C105" s="576" t="s">
        <v>211</v>
      </c>
      <c r="D105" s="576" t="s">
        <v>4184</v>
      </c>
      <c r="E105" s="577" t="s">
        <v>210</v>
      </c>
      <c r="F105" s="576" t="s">
        <v>210</v>
      </c>
      <c r="G105" s="576">
        <v>87382</v>
      </c>
      <c r="H105" s="576" t="s">
        <v>3046</v>
      </c>
      <c r="I105" s="576" t="s">
        <v>90</v>
      </c>
      <c r="J105" s="576" t="s">
        <v>209</v>
      </c>
      <c r="K105" s="577">
        <v>1804.23</v>
      </c>
      <c r="L105" s="576" t="s">
        <v>208</v>
      </c>
    </row>
    <row r="106" spans="1:12">
      <c r="A106" s="576" t="s">
        <v>204</v>
      </c>
      <c r="B106" s="576" t="s">
        <v>205</v>
      </c>
      <c r="C106" s="576" t="s">
        <v>211</v>
      </c>
      <c r="D106" s="576" t="s">
        <v>4184</v>
      </c>
      <c r="E106" s="577" t="s">
        <v>210</v>
      </c>
      <c r="F106" s="576" t="s">
        <v>210</v>
      </c>
      <c r="G106" s="576">
        <v>87383</v>
      </c>
      <c r="H106" s="576" t="s">
        <v>3047</v>
      </c>
      <c r="I106" s="576" t="s">
        <v>90</v>
      </c>
      <c r="J106" s="576" t="s">
        <v>209</v>
      </c>
      <c r="K106" s="578">
        <v>1806.65</v>
      </c>
      <c r="L106" s="576" t="s">
        <v>208</v>
      </c>
    </row>
    <row r="107" spans="1:12">
      <c r="A107" s="576" t="s">
        <v>204</v>
      </c>
      <c r="B107" s="576" t="s">
        <v>205</v>
      </c>
      <c r="C107" s="576" t="s">
        <v>211</v>
      </c>
      <c r="D107" s="576" t="s">
        <v>4184</v>
      </c>
      <c r="E107" s="577" t="s">
        <v>210</v>
      </c>
      <c r="F107" s="576" t="s">
        <v>210</v>
      </c>
      <c r="G107" s="576">
        <v>87384</v>
      </c>
      <c r="H107" s="576" t="s">
        <v>3048</v>
      </c>
      <c r="I107" s="576" t="s">
        <v>90</v>
      </c>
      <c r="J107" s="576" t="s">
        <v>209</v>
      </c>
      <c r="K107" s="577">
        <v>1806.39</v>
      </c>
      <c r="L107" s="576" t="s">
        <v>208</v>
      </c>
    </row>
    <row r="108" spans="1:12">
      <c r="A108" s="576" t="s">
        <v>204</v>
      </c>
      <c r="B108" s="576" t="s">
        <v>205</v>
      </c>
      <c r="C108" s="576" t="s">
        <v>211</v>
      </c>
      <c r="D108" s="576" t="s">
        <v>4184</v>
      </c>
      <c r="E108" s="577" t="s">
        <v>210</v>
      </c>
      <c r="F108" s="576" t="s">
        <v>210</v>
      </c>
      <c r="G108" s="576">
        <v>87398</v>
      </c>
      <c r="H108" s="576" t="s">
        <v>3061</v>
      </c>
      <c r="I108" s="576" t="s">
        <v>90</v>
      </c>
      <c r="J108" s="576" t="s">
        <v>209</v>
      </c>
      <c r="K108" s="577">
        <v>2011.65</v>
      </c>
      <c r="L108" s="576" t="s">
        <v>208</v>
      </c>
    </row>
    <row r="109" spans="1:12">
      <c r="A109" s="576" t="s">
        <v>204</v>
      </c>
      <c r="B109" s="576" t="s">
        <v>205</v>
      </c>
      <c r="C109" s="576" t="s">
        <v>211</v>
      </c>
      <c r="D109" s="576" t="s">
        <v>4184</v>
      </c>
      <c r="E109" s="577" t="s">
        <v>210</v>
      </c>
      <c r="F109" s="576" t="s">
        <v>210</v>
      </c>
      <c r="G109" s="576">
        <v>87395</v>
      </c>
      <c r="H109" s="576" t="s">
        <v>3058</v>
      </c>
      <c r="I109" s="576" t="s">
        <v>90</v>
      </c>
      <c r="J109" s="576" t="s">
        <v>207</v>
      </c>
      <c r="K109" s="577">
        <v>3519.03</v>
      </c>
      <c r="L109" s="576" t="s">
        <v>208</v>
      </c>
    </row>
    <row r="110" spans="1:12">
      <c r="A110" s="576" t="s">
        <v>204</v>
      </c>
      <c r="B110" s="576" t="s">
        <v>205</v>
      </c>
      <c r="C110" s="576" t="s">
        <v>211</v>
      </c>
      <c r="D110" s="576" t="s">
        <v>4184</v>
      </c>
      <c r="E110" s="577" t="s">
        <v>210</v>
      </c>
      <c r="F110" s="576" t="s">
        <v>210</v>
      </c>
      <c r="G110" s="576">
        <v>87396</v>
      </c>
      <c r="H110" s="576" t="s">
        <v>3059</v>
      </c>
      <c r="I110" s="576" t="s">
        <v>90</v>
      </c>
      <c r="J110" s="576" t="s">
        <v>207</v>
      </c>
      <c r="K110" s="577">
        <v>3547.84</v>
      </c>
      <c r="L110" s="576" t="s">
        <v>208</v>
      </c>
    </row>
    <row r="111" spans="1:12">
      <c r="A111" s="576" t="s">
        <v>204</v>
      </c>
      <c r="B111" s="576" t="s">
        <v>205</v>
      </c>
      <c r="C111" s="576" t="s">
        <v>211</v>
      </c>
      <c r="D111" s="576" t="s">
        <v>4184</v>
      </c>
      <c r="E111" s="577" t="s">
        <v>210</v>
      </c>
      <c r="F111" s="576" t="s">
        <v>210</v>
      </c>
      <c r="G111" s="576">
        <v>87397</v>
      </c>
      <c r="H111" s="576" t="s">
        <v>3060</v>
      </c>
      <c r="I111" s="576" t="s">
        <v>90</v>
      </c>
      <c r="J111" s="576" t="s">
        <v>207</v>
      </c>
      <c r="K111" s="577">
        <v>3579.75</v>
      </c>
      <c r="L111" s="576" t="s">
        <v>208</v>
      </c>
    </row>
    <row r="112" spans="1:12">
      <c r="A112" s="576" t="s">
        <v>204</v>
      </c>
      <c r="B112" s="576" t="s">
        <v>205</v>
      </c>
      <c r="C112" s="576" t="s">
        <v>211</v>
      </c>
      <c r="D112" s="576" t="s">
        <v>4184</v>
      </c>
      <c r="E112" s="577" t="s">
        <v>210</v>
      </c>
      <c r="F112" s="576" t="s">
        <v>210</v>
      </c>
      <c r="G112" s="576">
        <v>87402</v>
      </c>
      <c r="H112" s="576" t="s">
        <v>3064</v>
      </c>
      <c r="I112" s="576" t="s">
        <v>90</v>
      </c>
      <c r="J112" s="576" t="s">
        <v>207</v>
      </c>
      <c r="K112" s="577">
        <v>3785.86</v>
      </c>
      <c r="L112" s="576" t="s">
        <v>208</v>
      </c>
    </row>
    <row r="113" spans="1:12">
      <c r="A113" s="576" t="s">
        <v>204</v>
      </c>
      <c r="B113" s="576" t="s">
        <v>205</v>
      </c>
      <c r="C113" s="576" t="s">
        <v>211</v>
      </c>
      <c r="D113" s="576" t="s">
        <v>4184</v>
      </c>
      <c r="E113" s="577" t="s">
        <v>210</v>
      </c>
      <c r="F113" s="576" t="s">
        <v>210</v>
      </c>
      <c r="G113" s="576">
        <v>87391</v>
      </c>
      <c r="H113" s="576" t="s">
        <v>3055</v>
      </c>
      <c r="I113" s="576" t="s">
        <v>90</v>
      </c>
      <c r="J113" s="576" t="s">
        <v>207</v>
      </c>
      <c r="K113" s="577">
        <v>5610.85</v>
      </c>
      <c r="L113" s="576" t="s">
        <v>208</v>
      </c>
    </row>
    <row r="114" spans="1:12">
      <c r="A114" s="576" t="s">
        <v>204</v>
      </c>
      <c r="B114" s="576" t="s">
        <v>205</v>
      </c>
      <c r="C114" s="576" t="s">
        <v>211</v>
      </c>
      <c r="D114" s="576" t="s">
        <v>4184</v>
      </c>
      <c r="E114" s="577" t="s">
        <v>210</v>
      </c>
      <c r="F114" s="576" t="s">
        <v>210</v>
      </c>
      <c r="G114" s="576">
        <v>87393</v>
      </c>
      <c r="H114" s="576" t="s">
        <v>3056</v>
      </c>
      <c r="I114" s="576" t="s">
        <v>90</v>
      </c>
      <c r="J114" s="576" t="s">
        <v>207</v>
      </c>
      <c r="K114" s="577">
        <v>5667.75</v>
      </c>
      <c r="L114" s="576" t="s">
        <v>208</v>
      </c>
    </row>
    <row r="115" spans="1:12">
      <c r="A115" s="576" t="s">
        <v>204</v>
      </c>
      <c r="B115" s="576" t="s">
        <v>205</v>
      </c>
      <c r="C115" s="576" t="s">
        <v>211</v>
      </c>
      <c r="D115" s="576" t="s">
        <v>4184</v>
      </c>
      <c r="E115" s="577" t="s">
        <v>210</v>
      </c>
      <c r="F115" s="576" t="s">
        <v>210</v>
      </c>
      <c r="G115" s="576">
        <v>87394</v>
      </c>
      <c r="H115" s="576" t="s">
        <v>3057</v>
      </c>
      <c r="I115" s="576" t="s">
        <v>90</v>
      </c>
      <c r="J115" s="576" t="s">
        <v>207</v>
      </c>
      <c r="K115" s="577">
        <v>5726.5</v>
      </c>
      <c r="L115" s="576" t="s">
        <v>208</v>
      </c>
    </row>
    <row r="116" spans="1:12">
      <c r="A116" s="576" t="s">
        <v>204</v>
      </c>
      <c r="B116" s="576" t="s">
        <v>205</v>
      </c>
      <c r="C116" s="576" t="s">
        <v>211</v>
      </c>
      <c r="D116" s="576" t="s">
        <v>4184</v>
      </c>
      <c r="E116" s="577" t="s">
        <v>210</v>
      </c>
      <c r="F116" s="576" t="s">
        <v>210</v>
      </c>
      <c r="G116" s="576">
        <v>87401</v>
      </c>
      <c r="H116" s="576" t="s">
        <v>3063</v>
      </c>
      <c r="I116" s="576" t="s">
        <v>90</v>
      </c>
      <c r="J116" s="576" t="s">
        <v>207</v>
      </c>
      <c r="K116" s="577">
        <v>5920.51</v>
      </c>
      <c r="L116" s="576" t="s">
        <v>208</v>
      </c>
    </row>
    <row r="117" spans="1:12">
      <c r="A117" s="576" t="s">
        <v>204</v>
      </c>
      <c r="B117" s="576" t="s">
        <v>205</v>
      </c>
      <c r="C117" s="576" t="s">
        <v>211</v>
      </c>
      <c r="D117" s="576" t="s">
        <v>4184</v>
      </c>
      <c r="E117" s="577" t="s">
        <v>210</v>
      </c>
      <c r="F117" s="576" t="s">
        <v>210</v>
      </c>
      <c r="G117" s="576">
        <v>87407</v>
      </c>
      <c r="H117" s="576" t="s">
        <v>3066</v>
      </c>
      <c r="I117" s="576" t="s">
        <v>90</v>
      </c>
      <c r="J117" s="576" t="s">
        <v>207</v>
      </c>
      <c r="K117" s="577">
        <v>1842.5</v>
      </c>
      <c r="L117" s="576" t="s">
        <v>208</v>
      </c>
    </row>
    <row r="118" spans="1:12">
      <c r="A118" s="576" t="s">
        <v>204</v>
      </c>
      <c r="B118" s="576" t="s">
        <v>205</v>
      </c>
      <c r="C118" s="576" t="s">
        <v>211</v>
      </c>
      <c r="D118" s="576" t="s">
        <v>4184</v>
      </c>
      <c r="E118" s="577" t="s">
        <v>210</v>
      </c>
      <c r="F118" s="576" t="s">
        <v>210</v>
      </c>
      <c r="G118" s="576">
        <v>87408</v>
      </c>
      <c r="H118" s="576" t="s">
        <v>7233</v>
      </c>
      <c r="I118" s="576" t="s">
        <v>90</v>
      </c>
      <c r="J118" s="576" t="s">
        <v>207</v>
      </c>
      <c r="K118" s="577">
        <v>1836.89</v>
      </c>
      <c r="L118" s="576" t="s">
        <v>208</v>
      </c>
    </row>
    <row r="119" spans="1:12">
      <c r="A119" s="576" t="s">
        <v>204</v>
      </c>
      <c r="B119" s="576" t="s">
        <v>205</v>
      </c>
      <c r="C119" s="576" t="s">
        <v>211</v>
      </c>
      <c r="D119" s="576" t="s">
        <v>4184</v>
      </c>
      <c r="E119" s="577" t="s">
        <v>210</v>
      </c>
      <c r="F119" s="576" t="s">
        <v>210</v>
      </c>
      <c r="G119" s="576">
        <v>87404</v>
      </c>
      <c r="H119" s="576" t="s">
        <v>3065</v>
      </c>
      <c r="I119" s="576" t="s">
        <v>90</v>
      </c>
      <c r="J119" s="576" t="s">
        <v>207</v>
      </c>
      <c r="K119" s="577">
        <v>5249.61</v>
      </c>
      <c r="L119" s="576" t="s">
        <v>208</v>
      </c>
    </row>
    <row r="120" spans="1:12">
      <c r="A120" s="576" t="s">
        <v>204</v>
      </c>
      <c r="B120" s="576" t="s">
        <v>205</v>
      </c>
      <c r="C120" s="576" t="s">
        <v>211</v>
      </c>
      <c r="D120" s="576" t="s">
        <v>4184</v>
      </c>
      <c r="E120" s="577" t="s">
        <v>210</v>
      </c>
      <c r="F120" s="576" t="s">
        <v>210</v>
      </c>
      <c r="G120" s="576">
        <v>87405</v>
      </c>
      <c r="H120" s="576" t="s">
        <v>7234</v>
      </c>
      <c r="I120" s="576" t="s">
        <v>90</v>
      </c>
      <c r="J120" s="576" t="s">
        <v>207</v>
      </c>
      <c r="K120" s="577">
        <v>5272.01</v>
      </c>
      <c r="L120" s="576" t="s">
        <v>208</v>
      </c>
    </row>
    <row r="121" spans="1:12">
      <c r="A121" s="576" t="s">
        <v>204</v>
      </c>
      <c r="B121" s="576" t="s">
        <v>205</v>
      </c>
      <c r="C121" s="576" t="s">
        <v>213</v>
      </c>
      <c r="D121" s="576" t="s">
        <v>4225</v>
      </c>
      <c r="E121" s="577" t="s">
        <v>210</v>
      </c>
      <c r="F121" s="576" t="s">
        <v>210</v>
      </c>
      <c r="G121" s="576">
        <v>87388</v>
      </c>
      <c r="H121" s="576" t="s">
        <v>3052</v>
      </c>
      <c r="I121" s="576" t="s">
        <v>90</v>
      </c>
      <c r="J121" s="576" t="s">
        <v>209</v>
      </c>
      <c r="K121" s="577">
        <v>5061.93</v>
      </c>
      <c r="L121" s="576" t="s">
        <v>208</v>
      </c>
    </row>
    <row r="122" spans="1:12">
      <c r="A122" s="576" t="s">
        <v>204</v>
      </c>
      <c r="B122" s="576" t="s">
        <v>205</v>
      </c>
      <c r="C122" s="576" t="s">
        <v>213</v>
      </c>
      <c r="D122" s="576" t="s">
        <v>4225</v>
      </c>
      <c r="E122" s="577" t="s">
        <v>210</v>
      </c>
      <c r="F122" s="576" t="s">
        <v>210</v>
      </c>
      <c r="G122" s="576">
        <v>87389</v>
      </c>
      <c r="H122" s="576" t="s">
        <v>3053</v>
      </c>
      <c r="I122" s="576" t="s">
        <v>90</v>
      </c>
      <c r="J122" s="576" t="s">
        <v>209</v>
      </c>
      <c r="K122" s="577">
        <v>5087.8999999999996</v>
      </c>
      <c r="L122" s="576" t="s">
        <v>208</v>
      </c>
    </row>
    <row r="123" spans="1:12">
      <c r="A123" s="576" t="s">
        <v>204</v>
      </c>
      <c r="B123" s="576" t="s">
        <v>205</v>
      </c>
      <c r="C123" s="576" t="s">
        <v>213</v>
      </c>
      <c r="D123" s="576" t="s">
        <v>4225</v>
      </c>
      <c r="E123" s="577" t="s">
        <v>210</v>
      </c>
      <c r="F123" s="576" t="s">
        <v>210</v>
      </c>
      <c r="G123" s="576">
        <v>87390</v>
      </c>
      <c r="H123" s="576" t="s">
        <v>3054</v>
      </c>
      <c r="I123" s="576" t="s">
        <v>90</v>
      </c>
      <c r="J123" s="576" t="s">
        <v>209</v>
      </c>
      <c r="K123" s="577">
        <v>5121.1000000000004</v>
      </c>
      <c r="L123" s="576" t="s">
        <v>208</v>
      </c>
    </row>
    <row r="124" spans="1:12">
      <c r="A124" s="576" t="s">
        <v>204</v>
      </c>
      <c r="B124" s="576" t="s">
        <v>205</v>
      </c>
      <c r="C124" s="576" t="s">
        <v>213</v>
      </c>
      <c r="D124" s="576" t="s">
        <v>4225</v>
      </c>
      <c r="E124" s="577" t="s">
        <v>210</v>
      </c>
      <c r="F124" s="576" t="s">
        <v>210</v>
      </c>
      <c r="G124" s="576">
        <v>87385</v>
      </c>
      <c r="H124" s="576" t="s">
        <v>3049</v>
      </c>
      <c r="I124" s="576" t="s">
        <v>90</v>
      </c>
      <c r="J124" s="576" t="s">
        <v>209</v>
      </c>
      <c r="K124" s="577">
        <v>2094.7600000000002</v>
      </c>
      <c r="L124" s="576" t="s">
        <v>208</v>
      </c>
    </row>
    <row r="125" spans="1:12">
      <c r="A125" s="576" t="s">
        <v>204</v>
      </c>
      <c r="B125" s="576" t="s">
        <v>205</v>
      </c>
      <c r="C125" s="576" t="s">
        <v>213</v>
      </c>
      <c r="D125" s="576" t="s">
        <v>4225</v>
      </c>
      <c r="E125" s="577" t="s">
        <v>210</v>
      </c>
      <c r="F125" s="576" t="s">
        <v>210</v>
      </c>
      <c r="G125" s="576">
        <v>87386</v>
      </c>
      <c r="H125" s="576" t="s">
        <v>3050</v>
      </c>
      <c r="I125" s="576" t="s">
        <v>90</v>
      </c>
      <c r="J125" s="576" t="s">
        <v>209</v>
      </c>
      <c r="K125" s="577">
        <v>2094.38</v>
      </c>
      <c r="L125" s="576" t="s">
        <v>208</v>
      </c>
    </row>
    <row r="126" spans="1:12">
      <c r="A126" s="576" t="s">
        <v>204</v>
      </c>
      <c r="B126" s="576" t="s">
        <v>205</v>
      </c>
      <c r="C126" s="576" t="s">
        <v>213</v>
      </c>
      <c r="D126" s="576" t="s">
        <v>4225</v>
      </c>
      <c r="E126" s="577" t="s">
        <v>210</v>
      </c>
      <c r="F126" s="576" t="s">
        <v>210</v>
      </c>
      <c r="G126" s="576">
        <v>87387</v>
      </c>
      <c r="H126" s="576" t="s">
        <v>3051</v>
      </c>
      <c r="I126" s="576" t="s">
        <v>90</v>
      </c>
      <c r="J126" s="576" t="s">
        <v>209</v>
      </c>
      <c r="K126" s="577">
        <v>2097.1799999999998</v>
      </c>
      <c r="L126" s="576" t="s">
        <v>208</v>
      </c>
    </row>
    <row r="127" spans="1:12">
      <c r="A127" s="576" t="s">
        <v>204</v>
      </c>
      <c r="B127" s="576" t="s">
        <v>205</v>
      </c>
      <c r="C127" s="576" t="s">
        <v>213</v>
      </c>
      <c r="D127" s="576" t="s">
        <v>4225</v>
      </c>
      <c r="E127" s="577" t="s">
        <v>210</v>
      </c>
      <c r="F127" s="576" t="s">
        <v>210</v>
      </c>
      <c r="G127" s="576">
        <v>87399</v>
      </c>
      <c r="H127" s="576" t="s">
        <v>3062</v>
      </c>
      <c r="I127" s="576" t="s">
        <v>90</v>
      </c>
      <c r="J127" s="576" t="s">
        <v>209</v>
      </c>
      <c r="K127" s="577">
        <v>2308.5</v>
      </c>
      <c r="L127" s="576" t="s">
        <v>208</v>
      </c>
    </row>
    <row r="128" spans="1:12">
      <c r="A128" s="576" t="s">
        <v>204</v>
      </c>
      <c r="B128" s="576" t="s">
        <v>205</v>
      </c>
      <c r="C128" s="576" t="s">
        <v>213</v>
      </c>
      <c r="D128" s="576" t="s">
        <v>4225</v>
      </c>
      <c r="E128" s="577" t="s">
        <v>210</v>
      </c>
      <c r="F128" s="576" t="s">
        <v>210</v>
      </c>
      <c r="G128" s="576">
        <v>88627</v>
      </c>
      <c r="H128" s="576" t="s">
        <v>3069</v>
      </c>
      <c r="I128" s="576" t="s">
        <v>90</v>
      </c>
      <c r="J128" s="576" t="s">
        <v>209</v>
      </c>
      <c r="K128" s="577">
        <v>642.86</v>
      </c>
      <c r="L128" s="576" t="s">
        <v>208</v>
      </c>
    </row>
    <row r="129" spans="1:12">
      <c r="A129" s="576" t="s">
        <v>204</v>
      </c>
      <c r="B129" s="576" t="s">
        <v>205</v>
      </c>
      <c r="C129" s="576" t="s">
        <v>213</v>
      </c>
      <c r="D129" s="576" t="s">
        <v>4225</v>
      </c>
      <c r="E129" s="577" t="s">
        <v>210</v>
      </c>
      <c r="F129" s="576" t="s">
        <v>210</v>
      </c>
      <c r="G129" s="576">
        <v>100463</v>
      </c>
      <c r="H129" s="576" t="s">
        <v>7235</v>
      </c>
      <c r="I129" s="576" t="s">
        <v>90</v>
      </c>
      <c r="J129" s="576" t="s">
        <v>209</v>
      </c>
      <c r="K129" s="577">
        <v>0</v>
      </c>
      <c r="L129" s="576" t="s">
        <v>208</v>
      </c>
    </row>
    <row r="130" spans="1:12">
      <c r="A130" s="576" t="s">
        <v>204</v>
      </c>
      <c r="B130" s="576" t="s">
        <v>205</v>
      </c>
      <c r="C130" s="576" t="s">
        <v>213</v>
      </c>
      <c r="D130" s="576" t="s">
        <v>4225</v>
      </c>
      <c r="E130" s="577" t="s">
        <v>210</v>
      </c>
      <c r="F130" s="576" t="s">
        <v>210</v>
      </c>
      <c r="G130" s="576">
        <v>88626</v>
      </c>
      <c r="H130" s="576" t="s">
        <v>3068</v>
      </c>
      <c r="I130" s="576" t="s">
        <v>90</v>
      </c>
      <c r="J130" s="576" t="s">
        <v>209</v>
      </c>
      <c r="K130" s="577">
        <v>540.94000000000005</v>
      </c>
      <c r="L130" s="576" t="s">
        <v>208</v>
      </c>
    </row>
    <row r="131" spans="1:12">
      <c r="A131" s="576" t="s">
        <v>204</v>
      </c>
      <c r="B131" s="576" t="s">
        <v>205</v>
      </c>
      <c r="C131" s="576" t="s">
        <v>213</v>
      </c>
      <c r="D131" s="576" t="s">
        <v>4225</v>
      </c>
      <c r="E131" s="577" t="s">
        <v>210</v>
      </c>
      <c r="F131" s="576" t="s">
        <v>210</v>
      </c>
      <c r="G131" s="576">
        <v>100488</v>
      </c>
      <c r="H131" s="576" t="s">
        <v>3091</v>
      </c>
      <c r="I131" s="576" t="s">
        <v>90</v>
      </c>
      <c r="J131" s="576" t="s">
        <v>209</v>
      </c>
      <c r="K131" s="577">
        <v>539.69000000000005</v>
      </c>
      <c r="L131" s="576" t="s">
        <v>208</v>
      </c>
    </row>
    <row r="132" spans="1:12">
      <c r="A132" s="576" t="s">
        <v>204</v>
      </c>
      <c r="B132" s="576" t="s">
        <v>205</v>
      </c>
      <c r="C132" s="576" t="s">
        <v>213</v>
      </c>
      <c r="D132" s="576" t="s">
        <v>4225</v>
      </c>
      <c r="E132" s="577" t="s">
        <v>210</v>
      </c>
      <c r="F132" s="576" t="s">
        <v>210</v>
      </c>
      <c r="G132" s="576">
        <v>100464</v>
      </c>
      <c r="H132" s="576" t="s">
        <v>7236</v>
      </c>
      <c r="I132" s="576" t="s">
        <v>90</v>
      </c>
      <c r="J132" s="576" t="s">
        <v>209</v>
      </c>
      <c r="K132" s="577">
        <v>555.87</v>
      </c>
      <c r="L132" s="576" t="s">
        <v>208</v>
      </c>
    </row>
    <row r="133" spans="1:12">
      <c r="A133" s="576" t="s">
        <v>204</v>
      </c>
      <c r="B133" s="576" t="s">
        <v>205</v>
      </c>
      <c r="C133" s="576" t="s">
        <v>213</v>
      </c>
      <c r="D133" s="576" t="s">
        <v>4225</v>
      </c>
      <c r="E133" s="577" t="s">
        <v>210</v>
      </c>
      <c r="F133" s="576" t="s">
        <v>210</v>
      </c>
      <c r="G133" s="576">
        <v>100465</v>
      </c>
      <c r="H133" s="576" t="s">
        <v>7237</v>
      </c>
      <c r="I133" s="576" t="s">
        <v>90</v>
      </c>
      <c r="J133" s="576" t="s">
        <v>209</v>
      </c>
      <c r="K133" s="577">
        <v>530.07000000000005</v>
      </c>
      <c r="L133" s="576" t="s">
        <v>208</v>
      </c>
    </row>
    <row r="134" spans="1:12">
      <c r="A134" s="576" t="s">
        <v>204</v>
      </c>
      <c r="B134" s="576" t="s">
        <v>205</v>
      </c>
      <c r="C134" s="576" t="s">
        <v>213</v>
      </c>
      <c r="D134" s="576" t="s">
        <v>4225</v>
      </c>
      <c r="E134" s="577" t="s">
        <v>210</v>
      </c>
      <c r="F134" s="576" t="s">
        <v>210</v>
      </c>
      <c r="G134" s="576">
        <v>100466</v>
      </c>
      <c r="H134" s="576" t="s">
        <v>7238</v>
      </c>
      <c r="I134" s="576" t="s">
        <v>90</v>
      </c>
      <c r="J134" s="576" t="s">
        <v>209</v>
      </c>
      <c r="K134" s="577">
        <v>519.70000000000005</v>
      </c>
      <c r="L134" s="576" t="s">
        <v>208</v>
      </c>
    </row>
    <row r="135" spans="1:12">
      <c r="A135" s="576" t="s">
        <v>204</v>
      </c>
      <c r="B135" s="576" t="s">
        <v>205</v>
      </c>
      <c r="C135" s="576" t="s">
        <v>213</v>
      </c>
      <c r="D135" s="576" t="s">
        <v>4225</v>
      </c>
      <c r="E135" s="577" t="s">
        <v>210</v>
      </c>
      <c r="F135" s="576" t="s">
        <v>210</v>
      </c>
      <c r="G135" s="576">
        <v>87368</v>
      </c>
      <c r="H135" s="576" t="s">
        <v>3032</v>
      </c>
      <c r="I135" s="576" t="s">
        <v>90</v>
      </c>
      <c r="J135" s="576" t="s">
        <v>209</v>
      </c>
      <c r="K135" s="577">
        <v>671.87</v>
      </c>
      <c r="L135" s="576" t="s">
        <v>208</v>
      </c>
    </row>
    <row r="136" spans="1:12">
      <c r="A136" s="576" t="s">
        <v>204</v>
      </c>
      <c r="B136" s="576" t="s">
        <v>205</v>
      </c>
      <c r="C136" s="576" t="s">
        <v>213</v>
      </c>
      <c r="D136" s="576" t="s">
        <v>4225</v>
      </c>
      <c r="E136" s="577" t="s">
        <v>210</v>
      </c>
      <c r="F136" s="576" t="s">
        <v>210</v>
      </c>
      <c r="G136" s="576">
        <v>100450</v>
      </c>
      <c r="H136" s="576" t="s">
        <v>7239</v>
      </c>
      <c r="I136" s="576" t="s">
        <v>90</v>
      </c>
      <c r="J136" s="576" t="s">
        <v>209</v>
      </c>
      <c r="K136" s="577">
        <v>0</v>
      </c>
      <c r="L136" s="576" t="s">
        <v>208</v>
      </c>
    </row>
    <row r="137" spans="1:12">
      <c r="A137" s="576" t="s">
        <v>204</v>
      </c>
      <c r="B137" s="576" t="s">
        <v>205</v>
      </c>
      <c r="C137" s="576" t="s">
        <v>213</v>
      </c>
      <c r="D137" s="576" t="s">
        <v>4225</v>
      </c>
      <c r="E137" s="577" t="s">
        <v>210</v>
      </c>
      <c r="F137" s="576" t="s">
        <v>210</v>
      </c>
      <c r="G137" s="576">
        <v>87289</v>
      </c>
      <c r="H137" s="576" t="s">
        <v>2965</v>
      </c>
      <c r="I137" s="576" t="s">
        <v>90</v>
      </c>
      <c r="J137" s="576" t="s">
        <v>209</v>
      </c>
      <c r="K137" s="577">
        <v>546.32000000000005</v>
      </c>
      <c r="L137" s="576" t="s">
        <v>208</v>
      </c>
    </row>
    <row r="138" spans="1:12">
      <c r="A138" s="576" t="s">
        <v>204</v>
      </c>
      <c r="B138" s="576" t="s">
        <v>205</v>
      </c>
      <c r="C138" s="576" t="s">
        <v>213</v>
      </c>
      <c r="D138" s="576" t="s">
        <v>4225</v>
      </c>
      <c r="E138" s="577" t="s">
        <v>210</v>
      </c>
      <c r="F138" s="576" t="s">
        <v>210</v>
      </c>
      <c r="G138" s="576">
        <v>87290</v>
      </c>
      <c r="H138" s="576" t="s">
        <v>2966</v>
      </c>
      <c r="I138" s="576" t="s">
        <v>90</v>
      </c>
      <c r="J138" s="576" t="s">
        <v>209</v>
      </c>
      <c r="K138" s="577">
        <v>543.92999999999995</v>
      </c>
      <c r="L138" s="576" t="s">
        <v>208</v>
      </c>
    </row>
    <row r="139" spans="1:12">
      <c r="A139" s="576" t="s">
        <v>204</v>
      </c>
      <c r="B139" s="576" t="s">
        <v>205</v>
      </c>
      <c r="C139" s="576" t="s">
        <v>213</v>
      </c>
      <c r="D139" s="576" t="s">
        <v>4225</v>
      </c>
      <c r="E139" s="577" t="s">
        <v>210</v>
      </c>
      <c r="F139" s="576" t="s">
        <v>210</v>
      </c>
      <c r="G139" s="576">
        <v>87333</v>
      </c>
      <c r="H139" s="576" t="s">
        <v>2997</v>
      </c>
      <c r="I139" s="576" t="s">
        <v>90</v>
      </c>
      <c r="J139" s="576" t="s">
        <v>209</v>
      </c>
      <c r="K139" s="577">
        <v>545.85</v>
      </c>
      <c r="L139" s="576" t="s">
        <v>208</v>
      </c>
    </row>
    <row r="140" spans="1:12">
      <c r="A140" s="576" t="s">
        <v>204</v>
      </c>
      <c r="B140" s="576" t="s">
        <v>205</v>
      </c>
      <c r="C140" s="576" t="s">
        <v>213</v>
      </c>
      <c r="D140" s="576" t="s">
        <v>4225</v>
      </c>
      <c r="E140" s="577" t="s">
        <v>210</v>
      </c>
      <c r="F140" s="576" t="s">
        <v>210</v>
      </c>
      <c r="G140" s="576">
        <v>87334</v>
      </c>
      <c r="H140" s="576" t="s">
        <v>2998</v>
      </c>
      <c r="I140" s="576" t="s">
        <v>90</v>
      </c>
      <c r="J140" s="576" t="s">
        <v>209</v>
      </c>
      <c r="K140" s="577">
        <v>522.74</v>
      </c>
      <c r="L140" s="576" t="s">
        <v>208</v>
      </c>
    </row>
    <row r="141" spans="1:12">
      <c r="A141" s="576" t="s">
        <v>204</v>
      </c>
      <c r="B141" s="576" t="s">
        <v>205</v>
      </c>
      <c r="C141" s="576" t="s">
        <v>213</v>
      </c>
      <c r="D141" s="576" t="s">
        <v>4225</v>
      </c>
      <c r="E141" s="577" t="s">
        <v>210</v>
      </c>
      <c r="F141" s="576" t="s">
        <v>210</v>
      </c>
      <c r="G141" s="576">
        <v>105515</v>
      </c>
      <c r="H141" s="576" t="s">
        <v>7240</v>
      </c>
      <c r="I141" s="576" t="s">
        <v>90</v>
      </c>
      <c r="J141" s="576" t="s">
        <v>209</v>
      </c>
      <c r="K141" s="577">
        <v>776.68</v>
      </c>
      <c r="L141" s="576" t="s">
        <v>208</v>
      </c>
    </row>
    <row r="142" spans="1:12">
      <c r="A142" s="576" t="s">
        <v>204</v>
      </c>
      <c r="B142" s="576" t="s">
        <v>205</v>
      </c>
      <c r="C142" s="576" t="s">
        <v>213</v>
      </c>
      <c r="D142" s="576" t="s">
        <v>4225</v>
      </c>
      <c r="E142" s="577" t="s">
        <v>210</v>
      </c>
      <c r="F142" s="576" t="s">
        <v>210</v>
      </c>
      <c r="G142" s="576">
        <v>87367</v>
      </c>
      <c r="H142" s="576" t="s">
        <v>3031</v>
      </c>
      <c r="I142" s="576" t="s">
        <v>90</v>
      </c>
      <c r="J142" s="576" t="s">
        <v>209</v>
      </c>
      <c r="K142" s="577">
        <v>683.42</v>
      </c>
      <c r="L142" s="576" t="s">
        <v>208</v>
      </c>
    </row>
    <row r="143" spans="1:12">
      <c r="A143" s="576" t="s">
        <v>204</v>
      </c>
      <c r="B143" s="576" t="s">
        <v>205</v>
      </c>
      <c r="C143" s="576" t="s">
        <v>213</v>
      </c>
      <c r="D143" s="576" t="s">
        <v>4225</v>
      </c>
      <c r="E143" s="577" t="s">
        <v>210</v>
      </c>
      <c r="F143" s="576" t="s">
        <v>210</v>
      </c>
      <c r="G143" s="576">
        <v>100449</v>
      </c>
      <c r="H143" s="576" t="s">
        <v>7241</v>
      </c>
      <c r="I143" s="576" t="s">
        <v>90</v>
      </c>
      <c r="J143" s="576" t="s">
        <v>209</v>
      </c>
      <c r="K143" s="577">
        <v>0</v>
      </c>
      <c r="L143" s="576" t="s">
        <v>208</v>
      </c>
    </row>
    <row r="144" spans="1:12">
      <c r="A144" s="576" t="s">
        <v>204</v>
      </c>
      <c r="B144" s="576" t="s">
        <v>205</v>
      </c>
      <c r="C144" s="576" t="s">
        <v>213</v>
      </c>
      <c r="D144" s="576" t="s">
        <v>4225</v>
      </c>
      <c r="E144" s="577" t="s">
        <v>210</v>
      </c>
      <c r="F144" s="576" t="s">
        <v>210</v>
      </c>
      <c r="G144" s="576">
        <v>87286</v>
      </c>
      <c r="H144" s="576" t="s">
        <v>2963</v>
      </c>
      <c r="I144" s="576" t="s">
        <v>90</v>
      </c>
      <c r="J144" s="576" t="s">
        <v>209</v>
      </c>
      <c r="K144" s="577">
        <v>559.82000000000005</v>
      </c>
      <c r="L144" s="576" t="s">
        <v>208</v>
      </c>
    </row>
    <row r="145" spans="1:12">
      <c r="A145" s="576" t="s">
        <v>204</v>
      </c>
      <c r="B145" s="576" t="s">
        <v>205</v>
      </c>
      <c r="C145" s="576" t="s">
        <v>213</v>
      </c>
      <c r="D145" s="576" t="s">
        <v>4225</v>
      </c>
      <c r="E145" s="577" t="s">
        <v>210</v>
      </c>
      <c r="F145" s="576" t="s">
        <v>210</v>
      </c>
      <c r="G145" s="576">
        <v>87287</v>
      </c>
      <c r="H145" s="576" t="s">
        <v>2964</v>
      </c>
      <c r="I145" s="576" t="s">
        <v>90</v>
      </c>
      <c r="J145" s="576" t="s">
        <v>209</v>
      </c>
      <c r="K145" s="577">
        <v>553.44000000000005</v>
      </c>
      <c r="L145" s="576" t="s">
        <v>208</v>
      </c>
    </row>
    <row r="146" spans="1:12">
      <c r="A146" s="576" t="s">
        <v>204</v>
      </c>
      <c r="B146" s="576" t="s">
        <v>205</v>
      </c>
      <c r="C146" s="576" t="s">
        <v>213</v>
      </c>
      <c r="D146" s="576" t="s">
        <v>4225</v>
      </c>
      <c r="E146" s="577" t="s">
        <v>210</v>
      </c>
      <c r="F146" s="576" t="s">
        <v>210</v>
      </c>
      <c r="G146" s="576">
        <v>87331</v>
      </c>
      <c r="H146" s="576" t="s">
        <v>2995</v>
      </c>
      <c r="I146" s="576" t="s">
        <v>90</v>
      </c>
      <c r="J146" s="576" t="s">
        <v>209</v>
      </c>
      <c r="K146" s="577">
        <v>573.79</v>
      </c>
      <c r="L146" s="576" t="s">
        <v>208</v>
      </c>
    </row>
    <row r="147" spans="1:12">
      <c r="A147" s="576" t="s">
        <v>204</v>
      </c>
      <c r="B147" s="576" t="s">
        <v>205</v>
      </c>
      <c r="C147" s="576" t="s">
        <v>213</v>
      </c>
      <c r="D147" s="576" t="s">
        <v>4225</v>
      </c>
      <c r="E147" s="577" t="s">
        <v>210</v>
      </c>
      <c r="F147" s="576" t="s">
        <v>210</v>
      </c>
      <c r="G147" s="576">
        <v>87332</v>
      </c>
      <c r="H147" s="576" t="s">
        <v>2996</v>
      </c>
      <c r="I147" s="576" t="s">
        <v>90</v>
      </c>
      <c r="J147" s="576" t="s">
        <v>209</v>
      </c>
      <c r="K147" s="577">
        <v>534.11</v>
      </c>
      <c r="L147" s="576" t="s">
        <v>208</v>
      </c>
    </row>
    <row r="148" spans="1:12">
      <c r="A148" s="576" t="s">
        <v>204</v>
      </c>
      <c r="B148" s="576" t="s">
        <v>205</v>
      </c>
      <c r="C148" s="576" t="s">
        <v>213</v>
      </c>
      <c r="D148" s="576" t="s">
        <v>4225</v>
      </c>
      <c r="E148" s="577" t="s">
        <v>210</v>
      </c>
      <c r="F148" s="576" t="s">
        <v>210</v>
      </c>
      <c r="G148" s="576">
        <v>87369</v>
      </c>
      <c r="H148" s="576" t="s">
        <v>3033</v>
      </c>
      <c r="I148" s="576" t="s">
        <v>90</v>
      </c>
      <c r="J148" s="576" t="s">
        <v>209</v>
      </c>
      <c r="K148" s="577">
        <v>689.83</v>
      </c>
      <c r="L148" s="576" t="s">
        <v>208</v>
      </c>
    </row>
    <row r="149" spans="1:12">
      <c r="A149" s="576" t="s">
        <v>204</v>
      </c>
      <c r="B149" s="576" t="s">
        <v>205</v>
      </c>
      <c r="C149" s="576" t="s">
        <v>213</v>
      </c>
      <c r="D149" s="576" t="s">
        <v>4225</v>
      </c>
      <c r="E149" s="577" t="s">
        <v>210</v>
      </c>
      <c r="F149" s="576" t="s">
        <v>210</v>
      </c>
      <c r="G149" s="576">
        <v>100451</v>
      </c>
      <c r="H149" s="576" t="s">
        <v>7242</v>
      </c>
      <c r="I149" s="576" t="s">
        <v>90</v>
      </c>
      <c r="J149" s="576" t="s">
        <v>209</v>
      </c>
      <c r="K149" s="577">
        <v>0</v>
      </c>
      <c r="L149" s="576" t="s">
        <v>208</v>
      </c>
    </row>
    <row r="150" spans="1:12">
      <c r="A150" s="576" t="s">
        <v>204</v>
      </c>
      <c r="B150" s="576" t="s">
        <v>205</v>
      </c>
      <c r="C150" s="576" t="s">
        <v>213</v>
      </c>
      <c r="D150" s="576" t="s">
        <v>4225</v>
      </c>
      <c r="E150" s="577" t="s">
        <v>210</v>
      </c>
      <c r="F150" s="576" t="s">
        <v>210</v>
      </c>
      <c r="G150" s="576">
        <v>87292</v>
      </c>
      <c r="H150" s="576" t="s">
        <v>2967</v>
      </c>
      <c r="I150" s="576" t="s">
        <v>90</v>
      </c>
      <c r="J150" s="576" t="s">
        <v>209</v>
      </c>
      <c r="K150" s="577">
        <v>562.94000000000005</v>
      </c>
      <c r="L150" s="576" t="s">
        <v>208</v>
      </c>
    </row>
    <row r="151" spans="1:12">
      <c r="A151" s="576" t="s">
        <v>204</v>
      </c>
      <c r="B151" s="576" t="s">
        <v>205</v>
      </c>
      <c r="C151" s="576" t="s">
        <v>213</v>
      </c>
      <c r="D151" s="576" t="s">
        <v>4225</v>
      </c>
      <c r="E151" s="577" t="s">
        <v>210</v>
      </c>
      <c r="F151" s="576" t="s">
        <v>210</v>
      </c>
      <c r="G151" s="576">
        <v>87335</v>
      </c>
      <c r="H151" s="576" t="s">
        <v>2999</v>
      </c>
      <c r="I151" s="576" t="s">
        <v>90</v>
      </c>
      <c r="J151" s="576" t="s">
        <v>209</v>
      </c>
      <c r="K151" s="577">
        <v>541.66999999999996</v>
      </c>
      <c r="L151" s="576" t="s">
        <v>208</v>
      </c>
    </row>
    <row r="152" spans="1:12">
      <c r="A152" s="576" t="s">
        <v>204</v>
      </c>
      <c r="B152" s="576" t="s">
        <v>205</v>
      </c>
      <c r="C152" s="576" t="s">
        <v>213</v>
      </c>
      <c r="D152" s="576" t="s">
        <v>4225</v>
      </c>
      <c r="E152" s="577" t="s">
        <v>210</v>
      </c>
      <c r="F152" s="576" t="s">
        <v>210</v>
      </c>
      <c r="G152" s="576">
        <v>87336</v>
      </c>
      <c r="H152" s="576" t="s">
        <v>3000</v>
      </c>
      <c r="I152" s="576" t="s">
        <v>90</v>
      </c>
      <c r="J152" s="576" t="s">
        <v>209</v>
      </c>
      <c r="K152" s="577">
        <v>542.38</v>
      </c>
      <c r="L152" s="576" t="s">
        <v>208</v>
      </c>
    </row>
    <row r="153" spans="1:12">
      <c r="A153" s="576" t="s">
        <v>204</v>
      </c>
      <c r="B153" s="576" t="s">
        <v>205</v>
      </c>
      <c r="C153" s="576" t="s">
        <v>214</v>
      </c>
      <c r="D153" s="576" t="s">
        <v>4226</v>
      </c>
      <c r="E153" s="577" t="s">
        <v>210</v>
      </c>
      <c r="F153" s="576" t="s">
        <v>210</v>
      </c>
      <c r="G153" s="576">
        <v>87370</v>
      </c>
      <c r="H153" s="576" t="s">
        <v>3034</v>
      </c>
      <c r="I153" s="576" t="s">
        <v>90</v>
      </c>
      <c r="J153" s="576" t="s">
        <v>209</v>
      </c>
      <c r="K153" s="577">
        <v>666.51</v>
      </c>
      <c r="L153" s="576" t="s">
        <v>208</v>
      </c>
    </row>
    <row r="154" spans="1:12">
      <c r="A154" s="576" t="s">
        <v>204</v>
      </c>
      <c r="B154" s="576" t="s">
        <v>205</v>
      </c>
      <c r="C154" s="576" t="s">
        <v>214</v>
      </c>
      <c r="D154" s="576" t="s">
        <v>4226</v>
      </c>
      <c r="E154" s="577" t="s">
        <v>210</v>
      </c>
      <c r="F154" s="576" t="s">
        <v>210</v>
      </c>
      <c r="G154" s="576">
        <v>100452</v>
      </c>
      <c r="H154" s="576" t="s">
        <v>7243</v>
      </c>
      <c r="I154" s="576" t="s">
        <v>90</v>
      </c>
      <c r="J154" s="576" t="s">
        <v>209</v>
      </c>
      <c r="K154" s="577">
        <v>0</v>
      </c>
      <c r="L154" s="576" t="s">
        <v>208</v>
      </c>
    </row>
    <row r="155" spans="1:12">
      <c r="A155" s="576" t="s">
        <v>204</v>
      </c>
      <c r="B155" s="576" t="s">
        <v>205</v>
      </c>
      <c r="C155" s="576" t="s">
        <v>214</v>
      </c>
      <c r="D155" s="576" t="s">
        <v>4226</v>
      </c>
      <c r="E155" s="577" t="s">
        <v>210</v>
      </c>
      <c r="F155" s="576" t="s">
        <v>210</v>
      </c>
      <c r="G155" s="576">
        <v>88715</v>
      </c>
      <c r="H155" s="576" t="s">
        <v>3073</v>
      </c>
      <c r="I155" s="576" t="s">
        <v>90</v>
      </c>
      <c r="J155" s="576" t="s">
        <v>209</v>
      </c>
      <c r="K155" s="577">
        <v>534.70000000000005</v>
      </c>
      <c r="L155" s="576" t="s">
        <v>208</v>
      </c>
    </row>
    <row r="156" spans="1:12">
      <c r="A156" s="576" t="s">
        <v>204</v>
      </c>
      <c r="B156" s="576" t="s">
        <v>205</v>
      </c>
      <c r="C156" s="576" t="s">
        <v>214</v>
      </c>
      <c r="D156" s="576" t="s">
        <v>4226</v>
      </c>
      <c r="E156" s="577" t="s">
        <v>210</v>
      </c>
      <c r="F156" s="576" t="s">
        <v>210</v>
      </c>
      <c r="G156" s="576">
        <v>87294</v>
      </c>
      <c r="H156" s="576" t="s">
        <v>2968</v>
      </c>
      <c r="I156" s="576" t="s">
        <v>90</v>
      </c>
      <c r="J156" s="576" t="s">
        <v>209</v>
      </c>
      <c r="K156" s="577">
        <v>541.53</v>
      </c>
      <c r="L156" s="576" t="s">
        <v>208</v>
      </c>
    </row>
    <row r="157" spans="1:12">
      <c r="A157" s="576" t="s">
        <v>204</v>
      </c>
      <c r="B157" s="576" t="s">
        <v>205</v>
      </c>
      <c r="C157" s="576" t="s">
        <v>214</v>
      </c>
      <c r="D157" s="576" t="s">
        <v>4226</v>
      </c>
      <c r="E157" s="577" t="s">
        <v>210</v>
      </c>
      <c r="F157" s="576" t="s">
        <v>210</v>
      </c>
      <c r="G157" s="576">
        <v>87337</v>
      </c>
      <c r="H157" s="576" t="s">
        <v>3001</v>
      </c>
      <c r="I157" s="576" t="s">
        <v>90</v>
      </c>
      <c r="J157" s="576" t="s">
        <v>209</v>
      </c>
      <c r="K157" s="577">
        <v>537.38</v>
      </c>
      <c r="L157" s="576" t="s">
        <v>208</v>
      </c>
    </row>
    <row r="158" spans="1:12">
      <c r="A158" s="576" t="s">
        <v>204</v>
      </c>
      <c r="B158" s="576" t="s">
        <v>205</v>
      </c>
      <c r="C158" s="576" t="s">
        <v>214</v>
      </c>
      <c r="D158" s="576" t="s">
        <v>4226</v>
      </c>
      <c r="E158" s="577" t="s">
        <v>210</v>
      </c>
      <c r="F158" s="576" t="s">
        <v>210</v>
      </c>
      <c r="G158" s="576">
        <v>100487</v>
      </c>
      <c r="H158" s="576" t="s">
        <v>3090</v>
      </c>
      <c r="I158" s="576" t="s">
        <v>90</v>
      </c>
      <c r="J158" s="576" t="s">
        <v>209</v>
      </c>
      <c r="K158" s="577">
        <v>516.25</v>
      </c>
      <c r="L158" s="576" t="s">
        <v>208</v>
      </c>
    </row>
    <row r="159" spans="1:12">
      <c r="A159" s="576" t="s">
        <v>204</v>
      </c>
      <c r="B159" s="576" t="s">
        <v>205</v>
      </c>
      <c r="C159" s="576" t="s">
        <v>214</v>
      </c>
      <c r="D159" s="576" t="s">
        <v>4226</v>
      </c>
      <c r="E159" s="577" t="s">
        <v>210</v>
      </c>
      <c r="F159" s="576" t="s">
        <v>210</v>
      </c>
      <c r="G159" s="576">
        <v>87380</v>
      </c>
      <c r="H159" s="576" t="s">
        <v>3044</v>
      </c>
      <c r="I159" s="576" t="s">
        <v>90</v>
      </c>
      <c r="J159" s="576" t="s">
        <v>209</v>
      </c>
      <c r="K159" s="577">
        <v>4517.88</v>
      </c>
      <c r="L159" s="576" t="s">
        <v>208</v>
      </c>
    </row>
    <row r="160" spans="1:12">
      <c r="A160" s="576" t="s">
        <v>204</v>
      </c>
      <c r="B160" s="576" t="s">
        <v>205</v>
      </c>
      <c r="C160" s="576" t="s">
        <v>214</v>
      </c>
      <c r="D160" s="576" t="s">
        <v>4226</v>
      </c>
      <c r="E160" s="577" t="s">
        <v>210</v>
      </c>
      <c r="F160" s="576" t="s">
        <v>210</v>
      </c>
      <c r="G160" s="576">
        <v>100461</v>
      </c>
      <c r="H160" s="576" t="s">
        <v>7244</v>
      </c>
      <c r="I160" s="576" t="s">
        <v>90</v>
      </c>
      <c r="J160" s="576" t="s">
        <v>209</v>
      </c>
      <c r="K160" s="577">
        <v>0</v>
      </c>
      <c r="L160" s="576" t="s">
        <v>208</v>
      </c>
    </row>
    <row r="161" spans="1:12">
      <c r="A161" s="576" t="s">
        <v>204</v>
      </c>
      <c r="B161" s="576" t="s">
        <v>205</v>
      </c>
      <c r="C161" s="576" t="s">
        <v>214</v>
      </c>
      <c r="D161" s="576" t="s">
        <v>4226</v>
      </c>
      <c r="E161" s="577" t="s">
        <v>210</v>
      </c>
      <c r="F161" s="576" t="s">
        <v>210</v>
      </c>
      <c r="G161" s="576">
        <v>87322</v>
      </c>
      <c r="H161" s="576" t="s">
        <v>2987</v>
      </c>
      <c r="I161" s="576" t="s">
        <v>90</v>
      </c>
      <c r="J161" s="576" t="s">
        <v>209</v>
      </c>
      <c r="K161" s="577">
        <v>4432.97</v>
      </c>
      <c r="L161" s="576" t="s">
        <v>208</v>
      </c>
    </row>
    <row r="162" spans="1:12">
      <c r="A162" s="576" t="s">
        <v>204</v>
      </c>
      <c r="B162" s="576" t="s">
        <v>205</v>
      </c>
      <c r="C162" s="576" t="s">
        <v>214</v>
      </c>
      <c r="D162" s="576" t="s">
        <v>4226</v>
      </c>
      <c r="E162" s="577" t="s">
        <v>210</v>
      </c>
      <c r="F162" s="576" t="s">
        <v>210</v>
      </c>
      <c r="G162" s="576">
        <v>87323</v>
      </c>
      <c r="H162" s="576" t="s">
        <v>2988</v>
      </c>
      <c r="I162" s="576" t="s">
        <v>90</v>
      </c>
      <c r="J162" s="576" t="s">
        <v>209</v>
      </c>
      <c r="K162" s="577">
        <v>4443.7299999999996</v>
      </c>
      <c r="L162" s="576" t="s">
        <v>208</v>
      </c>
    </row>
    <row r="163" spans="1:12">
      <c r="A163" s="576" t="s">
        <v>204</v>
      </c>
      <c r="B163" s="576" t="s">
        <v>205</v>
      </c>
      <c r="C163" s="576" t="s">
        <v>214</v>
      </c>
      <c r="D163" s="576" t="s">
        <v>4226</v>
      </c>
      <c r="E163" s="577" t="s">
        <v>210</v>
      </c>
      <c r="F163" s="576" t="s">
        <v>210</v>
      </c>
      <c r="G163" s="576">
        <v>87360</v>
      </c>
      <c r="H163" s="576" t="s">
        <v>3024</v>
      </c>
      <c r="I163" s="576" t="s">
        <v>90</v>
      </c>
      <c r="J163" s="576" t="s">
        <v>209</v>
      </c>
      <c r="K163" s="577">
        <v>4350.45</v>
      </c>
      <c r="L163" s="576" t="s">
        <v>208</v>
      </c>
    </row>
    <row r="164" spans="1:12">
      <c r="A164" s="576" t="s">
        <v>204</v>
      </c>
      <c r="B164" s="576" t="s">
        <v>205</v>
      </c>
      <c r="C164" s="576" t="s">
        <v>214</v>
      </c>
      <c r="D164" s="576" t="s">
        <v>4226</v>
      </c>
      <c r="E164" s="577" t="s">
        <v>210</v>
      </c>
      <c r="F164" s="576" t="s">
        <v>210</v>
      </c>
      <c r="G164" s="576">
        <v>87361</v>
      </c>
      <c r="H164" s="576" t="s">
        <v>3025</v>
      </c>
      <c r="I164" s="576" t="s">
        <v>90</v>
      </c>
      <c r="J164" s="576" t="s">
        <v>209</v>
      </c>
      <c r="K164" s="577">
        <v>4330.66</v>
      </c>
      <c r="L164" s="576" t="s">
        <v>208</v>
      </c>
    </row>
    <row r="165" spans="1:12">
      <c r="A165" s="576" t="s">
        <v>204</v>
      </c>
      <c r="B165" s="576" t="s">
        <v>205</v>
      </c>
      <c r="C165" s="576" t="s">
        <v>214</v>
      </c>
      <c r="D165" s="576" t="s">
        <v>4226</v>
      </c>
      <c r="E165" s="577" t="s">
        <v>210</v>
      </c>
      <c r="F165" s="576" t="s">
        <v>210</v>
      </c>
      <c r="G165" s="576">
        <v>87362</v>
      </c>
      <c r="H165" s="576" t="s">
        <v>3026</v>
      </c>
      <c r="I165" s="576" t="s">
        <v>90</v>
      </c>
      <c r="J165" s="576" t="s">
        <v>209</v>
      </c>
      <c r="K165" s="577">
        <v>4345.2299999999996</v>
      </c>
      <c r="L165" s="576" t="s">
        <v>208</v>
      </c>
    </row>
    <row r="166" spans="1:12">
      <c r="A166" s="576" t="s">
        <v>204</v>
      </c>
      <c r="B166" s="576" t="s">
        <v>205</v>
      </c>
      <c r="C166" s="576" t="s">
        <v>214</v>
      </c>
      <c r="D166" s="576" t="s">
        <v>4226</v>
      </c>
      <c r="E166" s="577" t="s">
        <v>210</v>
      </c>
      <c r="F166" s="576" t="s">
        <v>210</v>
      </c>
      <c r="G166" s="576">
        <v>87377</v>
      </c>
      <c r="H166" s="576" t="s">
        <v>3041</v>
      </c>
      <c r="I166" s="576" t="s">
        <v>90</v>
      </c>
      <c r="J166" s="576" t="s">
        <v>209</v>
      </c>
      <c r="K166" s="577">
        <v>634.9</v>
      </c>
      <c r="L166" s="576" t="s">
        <v>208</v>
      </c>
    </row>
    <row r="167" spans="1:12">
      <c r="A167" s="576" t="s">
        <v>204</v>
      </c>
      <c r="B167" s="576" t="s">
        <v>205</v>
      </c>
      <c r="C167" s="576" t="s">
        <v>214</v>
      </c>
      <c r="D167" s="576" t="s">
        <v>4226</v>
      </c>
      <c r="E167" s="577" t="s">
        <v>210</v>
      </c>
      <c r="F167" s="576" t="s">
        <v>210</v>
      </c>
      <c r="G167" s="576">
        <v>100458</v>
      </c>
      <c r="H167" s="576" t="s">
        <v>7245</v>
      </c>
      <c r="I167" s="576" t="s">
        <v>90</v>
      </c>
      <c r="J167" s="576" t="s">
        <v>209</v>
      </c>
      <c r="K167" s="577">
        <v>0</v>
      </c>
      <c r="L167" s="576" t="s">
        <v>208</v>
      </c>
    </row>
    <row r="168" spans="1:12">
      <c r="A168" s="576" t="s">
        <v>204</v>
      </c>
      <c r="B168" s="576" t="s">
        <v>205</v>
      </c>
      <c r="C168" s="576" t="s">
        <v>214</v>
      </c>
      <c r="D168" s="576" t="s">
        <v>4226</v>
      </c>
      <c r="E168" s="577" t="s">
        <v>210</v>
      </c>
      <c r="F168" s="576" t="s">
        <v>210</v>
      </c>
      <c r="G168" s="576">
        <v>87313</v>
      </c>
      <c r="H168" s="576" t="s">
        <v>2981</v>
      </c>
      <c r="I168" s="576" t="s">
        <v>90</v>
      </c>
      <c r="J168" s="576" t="s">
        <v>209</v>
      </c>
      <c r="K168" s="577">
        <v>502.31</v>
      </c>
      <c r="L168" s="576" t="s">
        <v>208</v>
      </c>
    </row>
    <row r="169" spans="1:12">
      <c r="A169" s="576" t="s">
        <v>204</v>
      </c>
      <c r="B169" s="576" t="s">
        <v>205</v>
      </c>
      <c r="C169" s="576" t="s">
        <v>214</v>
      </c>
      <c r="D169" s="576" t="s">
        <v>4226</v>
      </c>
      <c r="E169" s="577" t="s">
        <v>210</v>
      </c>
      <c r="F169" s="576" t="s">
        <v>210</v>
      </c>
      <c r="G169" s="576">
        <v>87314</v>
      </c>
      <c r="H169" s="576" t="s">
        <v>2982</v>
      </c>
      <c r="I169" s="576" t="s">
        <v>90</v>
      </c>
      <c r="J169" s="576" t="s">
        <v>209</v>
      </c>
      <c r="K169" s="577">
        <v>500.35</v>
      </c>
      <c r="L169" s="576" t="s">
        <v>208</v>
      </c>
    </row>
    <row r="170" spans="1:12">
      <c r="A170" s="576" t="s">
        <v>204</v>
      </c>
      <c r="B170" s="576" t="s">
        <v>205</v>
      </c>
      <c r="C170" s="576" t="s">
        <v>214</v>
      </c>
      <c r="D170" s="576" t="s">
        <v>4226</v>
      </c>
      <c r="E170" s="577" t="s">
        <v>210</v>
      </c>
      <c r="F170" s="576" t="s">
        <v>210</v>
      </c>
      <c r="G170" s="576">
        <v>87352</v>
      </c>
      <c r="H170" s="576" t="s">
        <v>3016</v>
      </c>
      <c r="I170" s="576" t="s">
        <v>90</v>
      </c>
      <c r="J170" s="576" t="s">
        <v>209</v>
      </c>
      <c r="K170" s="577">
        <v>556.82000000000005</v>
      </c>
      <c r="L170" s="576" t="s">
        <v>208</v>
      </c>
    </row>
    <row r="171" spans="1:12">
      <c r="A171" s="576" t="s">
        <v>204</v>
      </c>
      <c r="B171" s="576" t="s">
        <v>205</v>
      </c>
      <c r="C171" s="576" t="s">
        <v>214</v>
      </c>
      <c r="D171" s="576" t="s">
        <v>4226</v>
      </c>
      <c r="E171" s="577" t="s">
        <v>210</v>
      </c>
      <c r="F171" s="576" t="s">
        <v>210</v>
      </c>
      <c r="G171" s="576">
        <v>87353</v>
      </c>
      <c r="H171" s="576" t="s">
        <v>3017</v>
      </c>
      <c r="I171" s="576" t="s">
        <v>90</v>
      </c>
      <c r="J171" s="576" t="s">
        <v>209</v>
      </c>
      <c r="K171" s="577">
        <v>502.85</v>
      </c>
      <c r="L171" s="576" t="s">
        <v>208</v>
      </c>
    </row>
    <row r="172" spans="1:12">
      <c r="A172" s="576" t="s">
        <v>204</v>
      </c>
      <c r="B172" s="576" t="s">
        <v>205</v>
      </c>
      <c r="C172" s="576" t="s">
        <v>214</v>
      </c>
      <c r="D172" s="576" t="s">
        <v>4226</v>
      </c>
      <c r="E172" s="577" t="s">
        <v>210</v>
      </c>
      <c r="F172" s="576" t="s">
        <v>210</v>
      </c>
      <c r="G172" s="576">
        <v>87354</v>
      </c>
      <c r="H172" s="576" t="s">
        <v>3018</v>
      </c>
      <c r="I172" s="576" t="s">
        <v>90</v>
      </c>
      <c r="J172" s="576" t="s">
        <v>209</v>
      </c>
      <c r="K172" s="577">
        <v>481.85</v>
      </c>
      <c r="L172" s="576" t="s">
        <v>208</v>
      </c>
    </row>
    <row r="173" spans="1:12">
      <c r="A173" s="576" t="s">
        <v>204</v>
      </c>
      <c r="B173" s="576" t="s">
        <v>205</v>
      </c>
      <c r="C173" s="576" t="s">
        <v>214</v>
      </c>
      <c r="D173" s="576" t="s">
        <v>4226</v>
      </c>
      <c r="E173" s="577" t="s">
        <v>210</v>
      </c>
      <c r="F173" s="576" t="s">
        <v>210</v>
      </c>
      <c r="G173" s="576">
        <v>100480</v>
      </c>
      <c r="H173" s="576" t="s">
        <v>3084</v>
      </c>
      <c r="I173" s="576" t="s">
        <v>90</v>
      </c>
      <c r="J173" s="576" t="s">
        <v>209</v>
      </c>
      <c r="K173" s="577">
        <v>840.43</v>
      </c>
      <c r="L173" s="576" t="s">
        <v>208</v>
      </c>
    </row>
    <row r="174" spans="1:12">
      <c r="A174" s="576" t="s">
        <v>204</v>
      </c>
      <c r="B174" s="576" t="s">
        <v>205</v>
      </c>
      <c r="C174" s="576" t="s">
        <v>214</v>
      </c>
      <c r="D174" s="576" t="s">
        <v>4226</v>
      </c>
      <c r="E174" s="577" t="s">
        <v>210</v>
      </c>
      <c r="F174" s="576" t="s">
        <v>210</v>
      </c>
      <c r="G174" s="576">
        <v>100476</v>
      </c>
      <c r="H174" s="576" t="s">
        <v>7246</v>
      </c>
      <c r="I174" s="576" t="s">
        <v>90</v>
      </c>
      <c r="J174" s="576" t="s">
        <v>209</v>
      </c>
      <c r="K174" s="577">
        <v>0</v>
      </c>
      <c r="L174" s="576" t="s">
        <v>208</v>
      </c>
    </row>
    <row r="175" spans="1:12">
      <c r="A175" s="576" t="s">
        <v>204</v>
      </c>
      <c r="B175" s="576" t="s">
        <v>205</v>
      </c>
      <c r="C175" s="576" t="s">
        <v>214</v>
      </c>
      <c r="D175" s="576" t="s">
        <v>4226</v>
      </c>
      <c r="E175" s="577" t="s">
        <v>210</v>
      </c>
      <c r="F175" s="576" t="s">
        <v>210</v>
      </c>
      <c r="G175" s="576">
        <v>100475</v>
      </c>
      <c r="H175" s="576" t="s">
        <v>3080</v>
      </c>
      <c r="I175" s="576" t="s">
        <v>90</v>
      </c>
      <c r="J175" s="576" t="s">
        <v>209</v>
      </c>
      <c r="K175" s="577">
        <v>735.62</v>
      </c>
      <c r="L175" s="576" t="s">
        <v>208</v>
      </c>
    </row>
    <row r="176" spans="1:12">
      <c r="A176" s="576" t="s">
        <v>204</v>
      </c>
      <c r="B176" s="576" t="s">
        <v>205</v>
      </c>
      <c r="C176" s="576" t="s">
        <v>214</v>
      </c>
      <c r="D176" s="576" t="s">
        <v>4226</v>
      </c>
      <c r="E176" s="577" t="s">
        <v>210</v>
      </c>
      <c r="F176" s="576" t="s">
        <v>210</v>
      </c>
      <c r="G176" s="576">
        <v>100491</v>
      </c>
      <c r="H176" s="576" t="s">
        <v>3094</v>
      </c>
      <c r="I176" s="576" t="s">
        <v>90</v>
      </c>
      <c r="J176" s="576" t="s">
        <v>209</v>
      </c>
      <c r="K176" s="577">
        <v>739.4</v>
      </c>
      <c r="L176" s="576" t="s">
        <v>208</v>
      </c>
    </row>
    <row r="177" spans="1:12">
      <c r="A177" s="576" t="s">
        <v>204</v>
      </c>
      <c r="B177" s="576" t="s">
        <v>205</v>
      </c>
      <c r="C177" s="576" t="s">
        <v>214</v>
      </c>
      <c r="D177" s="576" t="s">
        <v>4226</v>
      </c>
      <c r="E177" s="577" t="s">
        <v>210</v>
      </c>
      <c r="F177" s="576" t="s">
        <v>210</v>
      </c>
      <c r="G177" s="576">
        <v>100477</v>
      </c>
      <c r="H177" s="576" t="s">
        <v>3081</v>
      </c>
      <c r="I177" s="576" t="s">
        <v>90</v>
      </c>
      <c r="J177" s="576" t="s">
        <v>209</v>
      </c>
      <c r="K177" s="578">
        <v>772.29</v>
      </c>
      <c r="L177" s="576" t="s">
        <v>208</v>
      </c>
    </row>
    <row r="178" spans="1:12">
      <c r="A178" s="576" t="s">
        <v>204</v>
      </c>
      <c r="B178" s="576" t="s">
        <v>205</v>
      </c>
      <c r="C178" s="576" t="s">
        <v>214</v>
      </c>
      <c r="D178" s="576" t="s">
        <v>4226</v>
      </c>
      <c r="E178" s="577" t="s">
        <v>210</v>
      </c>
      <c r="F178" s="576" t="s">
        <v>210</v>
      </c>
      <c r="G178" s="576">
        <v>100478</v>
      </c>
      <c r="H178" s="576" t="s">
        <v>3082</v>
      </c>
      <c r="I178" s="576" t="s">
        <v>90</v>
      </c>
      <c r="J178" s="576" t="s">
        <v>209</v>
      </c>
      <c r="K178" s="577">
        <v>722.01</v>
      </c>
      <c r="L178" s="576" t="s">
        <v>208</v>
      </c>
    </row>
    <row r="179" spans="1:12">
      <c r="A179" s="576" t="s">
        <v>204</v>
      </c>
      <c r="B179" s="576" t="s">
        <v>205</v>
      </c>
      <c r="C179" s="576" t="s">
        <v>214</v>
      </c>
      <c r="D179" s="576" t="s">
        <v>4226</v>
      </c>
      <c r="E179" s="577" t="s">
        <v>210</v>
      </c>
      <c r="F179" s="576" t="s">
        <v>210</v>
      </c>
      <c r="G179" s="576">
        <v>100479</v>
      </c>
      <c r="H179" s="576" t="s">
        <v>3083</v>
      </c>
      <c r="I179" s="576" t="s">
        <v>90</v>
      </c>
      <c r="J179" s="576" t="s">
        <v>209</v>
      </c>
      <c r="K179" s="577">
        <v>714.02</v>
      </c>
      <c r="L179" s="576" t="s">
        <v>208</v>
      </c>
    </row>
    <row r="180" spans="1:12">
      <c r="A180" s="576" t="s">
        <v>204</v>
      </c>
      <c r="B180" s="576" t="s">
        <v>205</v>
      </c>
      <c r="C180" s="576" t="s">
        <v>214</v>
      </c>
      <c r="D180" s="576" t="s">
        <v>4226</v>
      </c>
      <c r="E180" s="577" t="s">
        <v>210</v>
      </c>
      <c r="F180" s="576" t="s">
        <v>210</v>
      </c>
      <c r="G180" s="576">
        <v>87372</v>
      </c>
      <c r="H180" s="576" t="s">
        <v>3036</v>
      </c>
      <c r="I180" s="576" t="s">
        <v>90</v>
      </c>
      <c r="J180" s="576" t="s">
        <v>209</v>
      </c>
      <c r="K180" s="577">
        <v>787.01</v>
      </c>
      <c r="L180" s="576" t="s">
        <v>208</v>
      </c>
    </row>
    <row r="181" spans="1:12">
      <c r="A181" s="576" t="s">
        <v>204</v>
      </c>
      <c r="B181" s="576" t="s">
        <v>205</v>
      </c>
      <c r="C181" s="576" t="s">
        <v>214</v>
      </c>
      <c r="D181" s="576" t="s">
        <v>4226</v>
      </c>
      <c r="E181" s="577" t="s">
        <v>210</v>
      </c>
      <c r="F181" s="576" t="s">
        <v>210</v>
      </c>
      <c r="G181" s="576">
        <v>100453</v>
      </c>
      <c r="H181" s="576" t="s">
        <v>7247</v>
      </c>
      <c r="I181" s="576" t="s">
        <v>90</v>
      </c>
      <c r="J181" s="576" t="s">
        <v>209</v>
      </c>
      <c r="K181" s="577">
        <v>0</v>
      </c>
      <c r="L181" s="576" t="s">
        <v>208</v>
      </c>
    </row>
    <row r="182" spans="1:12">
      <c r="A182" s="576" t="s">
        <v>204</v>
      </c>
      <c r="B182" s="576" t="s">
        <v>205</v>
      </c>
      <c r="C182" s="576" t="s">
        <v>214</v>
      </c>
      <c r="D182" s="576" t="s">
        <v>4226</v>
      </c>
      <c r="E182" s="577" t="s">
        <v>210</v>
      </c>
      <c r="F182" s="576" t="s">
        <v>210</v>
      </c>
      <c r="G182" s="576">
        <v>87298</v>
      </c>
      <c r="H182" s="576" t="s">
        <v>2971</v>
      </c>
      <c r="I182" s="576" t="s">
        <v>90</v>
      </c>
      <c r="J182" s="576" t="s">
        <v>209</v>
      </c>
      <c r="K182" s="577">
        <v>649.96</v>
      </c>
      <c r="L182" s="576" t="s">
        <v>208</v>
      </c>
    </row>
    <row r="183" spans="1:12">
      <c r="A183" s="576" t="s">
        <v>204</v>
      </c>
      <c r="B183" s="576" t="s">
        <v>205</v>
      </c>
      <c r="C183" s="576" t="s">
        <v>214</v>
      </c>
      <c r="D183" s="576" t="s">
        <v>4226</v>
      </c>
      <c r="E183" s="577" t="s">
        <v>210</v>
      </c>
      <c r="F183" s="576" t="s">
        <v>210</v>
      </c>
      <c r="G183" s="576">
        <v>87299</v>
      </c>
      <c r="H183" s="576" t="s">
        <v>2972</v>
      </c>
      <c r="I183" s="576" t="s">
        <v>90</v>
      </c>
      <c r="J183" s="576" t="s">
        <v>209</v>
      </c>
      <c r="K183" s="577">
        <v>442.19</v>
      </c>
      <c r="L183" s="576" t="s">
        <v>208</v>
      </c>
    </row>
    <row r="184" spans="1:12">
      <c r="A184" s="576" t="s">
        <v>204</v>
      </c>
      <c r="B184" s="576" t="s">
        <v>205</v>
      </c>
      <c r="C184" s="576" t="s">
        <v>214</v>
      </c>
      <c r="D184" s="576" t="s">
        <v>4226</v>
      </c>
      <c r="E184" s="577" t="s">
        <v>210</v>
      </c>
      <c r="F184" s="576" t="s">
        <v>210</v>
      </c>
      <c r="G184" s="576">
        <v>87339</v>
      </c>
      <c r="H184" s="576" t="s">
        <v>3003</v>
      </c>
      <c r="I184" s="576" t="s">
        <v>90</v>
      </c>
      <c r="J184" s="576" t="s">
        <v>209</v>
      </c>
      <c r="K184" s="577">
        <v>730.56</v>
      </c>
      <c r="L184" s="576" t="s">
        <v>208</v>
      </c>
    </row>
    <row r="185" spans="1:12">
      <c r="A185" s="576" t="s">
        <v>204</v>
      </c>
      <c r="B185" s="576" t="s">
        <v>205</v>
      </c>
      <c r="C185" s="576" t="s">
        <v>214</v>
      </c>
      <c r="D185" s="576" t="s">
        <v>4226</v>
      </c>
      <c r="E185" s="577" t="s">
        <v>210</v>
      </c>
      <c r="F185" s="576" t="s">
        <v>210</v>
      </c>
      <c r="G185" s="576">
        <v>87340</v>
      </c>
      <c r="H185" s="576" t="s">
        <v>3004</v>
      </c>
      <c r="I185" s="576" t="s">
        <v>90</v>
      </c>
      <c r="J185" s="576" t="s">
        <v>209</v>
      </c>
      <c r="K185" s="577">
        <v>645.02</v>
      </c>
      <c r="L185" s="576" t="s">
        <v>208</v>
      </c>
    </row>
    <row r="186" spans="1:12">
      <c r="A186" s="576" t="s">
        <v>204</v>
      </c>
      <c r="B186" s="576" t="s">
        <v>205</v>
      </c>
      <c r="C186" s="576" t="s">
        <v>214</v>
      </c>
      <c r="D186" s="576" t="s">
        <v>4226</v>
      </c>
      <c r="E186" s="577" t="s">
        <v>210</v>
      </c>
      <c r="F186" s="576" t="s">
        <v>210</v>
      </c>
      <c r="G186" s="576">
        <v>87341</v>
      </c>
      <c r="H186" s="576" t="s">
        <v>3005</v>
      </c>
      <c r="I186" s="576" t="s">
        <v>90</v>
      </c>
      <c r="J186" s="576" t="s">
        <v>209</v>
      </c>
      <c r="K186" s="577">
        <v>625.51</v>
      </c>
      <c r="L186" s="576" t="s">
        <v>208</v>
      </c>
    </row>
    <row r="187" spans="1:12">
      <c r="A187" s="576" t="s">
        <v>204</v>
      </c>
      <c r="B187" s="576" t="s">
        <v>205</v>
      </c>
      <c r="C187" s="576" t="s">
        <v>214</v>
      </c>
      <c r="D187" s="576" t="s">
        <v>4226</v>
      </c>
      <c r="E187" s="577" t="s">
        <v>210</v>
      </c>
      <c r="F187" s="576" t="s">
        <v>210</v>
      </c>
      <c r="G187" s="576">
        <v>88629</v>
      </c>
      <c r="H187" s="576" t="s">
        <v>3071</v>
      </c>
      <c r="I187" s="576" t="s">
        <v>90</v>
      </c>
      <c r="J187" s="576" t="s">
        <v>209</v>
      </c>
      <c r="K187" s="577">
        <v>647.87</v>
      </c>
      <c r="L187" s="576" t="s">
        <v>208</v>
      </c>
    </row>
    <row r="188" spans="1:12">
      <c r="A188" s="576" t="s">
        <v>204</v>
      </c>
      <c r="B188" s="576" t="s">
        <v>205</v>
      </c>
      <c r="C188" s="576" t="s">
        <v>214</v>
      </c>
      <c r="D188" s="576" t="s">
        <v>4226</v>
      </c>
      <c r="E188" s="577" t="s">
        <v>210</v>
      </c>
      <c r="F188" s="576" t="s">
        <v>210</v>
      </c>
      <c r="G188" s="576">
        <v>100467</v>
      </c>
      <c r="H188" s="576" t="s">
        <v>7248</v>
      </c>
      <c r="I188" s="576" t="s">
        <v>90</v>
      </c>
      <c r="J188" s="576" t="s">
        <v>209</v>
      </c>
      <c r="K188" s="577">
        <v>0</v>
      </c>
      <c r="L188" s="576" t="s">
        <v>208</v>
      </c>
    </row>
    <row r="189" spans="1:12">
      <c r="A189" s="576" t="s">
        <v>204</v>
      </c>
      <c r="B189" s="576" t="s">
        <v>205</v>
      </c>
      <c r="C189" s="576" t="s">
        <v>214</v>
      </c>
      <c r="D189" s="576" t="s">
        <v>4226</v>
      </c>
      <c r="E189" s="577" t="s">
        <v>210</v>
      </c>
      <c r="F189" s="576" t="s">
        <v>210</v>
      </c>
      <c r="G189" s="576">
        <v>88628</v>
      </c>
      <c r="H189" s="576" t="s">
        <v>3070</v>
      </c>
      <c r="I189" s="576" t="s">
        <v>90</v>
      </c>
      <c r="J189" s="576" t="s">
        <v>209</v>
      </c>
      <c r="K189" s="578">
        <v>543.05999999999995</v>
      </c>
      <c r="L189" s="576" t="s">
        <v>208</v>
      </c>
    </row>
    <row r="190" spans="1:12">
      <c r="A190" s="576" t="s">
        <v>204</v>
      </c>
      <c r="B190" s="576" t="s">
        <v>205</v>
      </c>
      <c r="C190" s="576" t="s">
        <v>214</v>
      </c>
      <c r="D190" s="576" t="s">
        <v>4226</v>
      </c>
      <c r="E190" s="577" t="s">
        <v>210</v>
      </c>
      <c r="F190" s="576" t="s">
        <v>210</v>
      </c>
      <c r="G190" s="576">
        <v>100489</v>
      </c>
      <c r="H190" s="576" t="s">
        <v>3092</v>
      </c>
      <c r="I190" s="576" t="s">
        <v>90</v>
      </c>
      <c r="J190" s="576" t="s">
        <v>209</v>
      </c>
      <c r="K190" s="577">
        <v>545.47</v>
      </c>
      <c r="L190" s="576" t="s">
        <v>208</v>
      </c>
    </row>
    <row r="191" spans="1:12">
      <c r="A191" s="576" t="s">
        <v>204</v>
      </c>
      <c r="B191" s="576" t="s">
        <v>205</v>
      </c>
      <c r="C191" s="576" t="s">
        <v>214</v>
      </c>
      <c r="D191" s="576" t="s">
        <v>4226</v>
      </c>
      <c r="E191" s="577" t="s">
        <v>210</v>
      </c>
      <c r="F191" s="576" t="s">
        <v>210</v>
      </c>
      <c r="G191" s="576">
        <v>100468</v>
      </c>
      <c r="H191" s="576" t="s">
        <v>3074</v>
      </c>
      <c r="I191" s="576" t="s">
        <v>90</v>
      </c>
      <c r="J191" s="576" t="s">
        <v>209</v>
      </c>
      <c r="K191" s="577">
        <v>633.78</v>
      </c>
      <c r="L191" s="576" t="s">
        <v>208</v>
      </c>
    </row>
    <row r="192" spans="1:12">
      <c r="A192" s="576" t="s">
        <v>204</v>
      </c>
      <c r="B192" s="576" t="s">
        <v>205</v>
      </c>
      <c r="C192" s="576" t="s">
        <v>214</v>
      </c>
      <c r="D192" s="576" t="s">
        <v>4226</v>
      </c>
      <c r="E192" s="577" t="s">
        <v>210</v>
      </c>
      <c r="F192" s="576" t="s">
        <v>210</v>
      </c>
      <c r="G192" s="576">
        <v>100469</v>
      </c>
      <c r="H192" s="576" t="s">
        <v>3075</v>
      </c>
      <c r="I192" s="576" t="s">
        <v>90</v>
      </c>
      <c r="J192" s="576" t="s">
        <v>209</v>
      </c>
      <c r="K192" s="577">
        <v>534.02</v>
      </c>
      <c r="L192" s="576" t="s">
        <v>208</v>
      </c>
    </row>
    <row r="193" spans="1:12">
      <c r="A193" s="576" t="s">
        <v>204</v>
      </c>
      <c r="B193" s="576" t="s">
        <v>205</v>
      </c>
      <c r="C193" s="576" t="s">
        <v>214</v>
      </c>
      <c r="D193" s="576" t="s">
        <v>4226</v>
      </c>
      <c r="E193" s="577" t="s">
        <v>210</v>
      </c>
      <c r="F193" s="576" t="s">
        <v>210</v>
      </c>
      <c r="G193" s="576">
        <v>100470</v>
      </c>
      <c r="H193" s="576" t="s">
        <v>3076</v>
      </c>
      <c r="I193" s="576" t="s">
        <v>90</v>
      </c>
      <c r="J193" s="576" t="s">
        <v>209</v>
      </c>
      <c r="K193" s="577">
        <v>490.56</v>
      </c>
      <c r="L193" s="576" t="s">
        <v>208</v>
      </c>
    </row>
    <row r="194" spans="1:12">
      <c r="A194" s="576" t="s">
        <v>204</v>
      </c>
      <c r="B194" s="576" t="s">
        <v>205</v>
      </c>
      <c r="C194" s="576" t="s">
        <v>214</v>
      </c>
      <c r="D194" s="576" t="s">
        <v>4226</v>
      </c>
      <c r="E194" s="577" t="s">
        <v>210</v>
      </c>
      <c r="F194" s="576" t="s">
        <v>210</v>
      </c>
      <c r="G194" s="576">
        <v>87371</v>
      </c>
      <c r="H194" s="576" t="s">
        <v>3035</v>
      </c>
      <c r="I194" s="576" t="s">
        <v>90</v>
      </c>
      <c r="J194" s="576" t="s">
        <v>209</v>
      </c>
      <c r="K194" s="577">
        <v>658.83</v>
      </c>
      <c r="L194" s="576" t="s">
        <v>208</v>
      </c>
    </row>
    <row r="195" spans="1:12">
      <c r="A195" s="576" t="s">
        <v>204</v>
      </c>
      <c r="B195" s="576" t="s">
        <v>205</v>
      </c>
      <c r="C195" s="576" t="s">
        <v>214</v>
      </c>
      <c r="D195" s="576" t="s">
        <v>4226</v>
      </c>
      <c r="E195" s="577" t="s">
        <v>210</v>
      </c>
      <c r="F195" s="576" t="s">
        <v>210</v>
      </c>
      <c r="G195" s="576">
        <v>87295</v>
      </c>
      <c r="H195" s="576" t="s">
        <v>2969</v>
      </c>
      <c r="I195" s="576" t="s">
        <v>90</v>
      </c>
      <c r="J195" s="576" t="s">
        <v>209</v>
      </c>
      <c r="K195" s="577">
        <v>548.37</v>
      </c>
      <c r="L195" s="576" t="s">
        <v>208</v>
      </c>
    </row>
    <row r="196" spans="1:12">
      <c r="A196" s="576" t="s">
        <v>204</v>
      </c>
      <c r="B196" s="576" t="s">
        <v>205</v>
      </c>
      <c r="C196" s="576" t="s">
        <v>214</v>
      </c>
      <c r="D196" s="576" t="s">
        <v>4226</v>
      </c>
      <c r="E196" s="577" t="s">
        <v>210</v>
      </c>
      <c r="F196" s="576" t="s">
        <v>210</v>
      </c>
      <c r="G196" s="576">
        <v>87296</v>
      </c>
      <c r="H196" s="576" t="s">
        <v>2970</v>
      </c>
      <c r="I196" s="576" t="s">
        <v>90</v>
      </c>
      <c r="J196" s="576" t="s">
        <v>209</v>
      </c>
      <c r="K196" s="577">
        <v>533.95000000000005</v>
      </c>
      <c r="L196" s="576" t="s">
        <v>208</v>
      </c>
    </row>
    <row r="197" spans="1:12">
      <c r="A197" s="576" t="s">
        <v>204</v>
      </c>
      <c r="B197" s="576" t="s">
        <v>205</v>
      </c>
      <c r="C197" s="576" t="s">
        <v>214</v>
      </c>
      <c r="D197" s="576" t="s">
        <v>4226</v>
      </c>
      <c r="E197" s="577" t="s">
        <v>210</v>
      </c>
      <c r="F197" s="576" t="s">
        <v>210</v>
      </c>
      <c r="G197" s="576">
        <v>87338</v>
      </c>
      <c r="H197" s="576" t="s">
        <v>3002</v>
      </c>
      <c r="I197" s="576" t="s">
        <v>90</v>
      </c>
      <c r="J197" s="576" t="s">
        <v>209</v>
      </c>
      <c r="K197" s="577">
        <v>527.45000000000005</v>
      </c>
      <c r="L197" s="576" t="s">
        <v>208</v>
      </c>
    </row>
    <row r="198" spans="1:12">
      <c r="A198" s="576" t="s">
        <v>204</v>
      </c>
      <c r="B198" s="576" t="s">
        <v>205</v>
      </c>
      <c r="C198" s="576" t="s">
        <v>214</v>
      </c>
      <c r="D198" s="576" t="s">
        <v>4226</v>
      </c>
      <c r="E198" s="577" t="s">
        <v>210</v>
      </c>
      <c r="F198" s="576" t="s">
        <v>210</v>
      </c>
      <c r="G198" s="576">
        <v>88630</v>
      </c>
      <c r="H198" s="576" t="s">
        <v>7249</v>
      </c>
      <c r="I198" s="576" t="s">
        <v>90</v>
      </c>
      <c r="J198" s="576" t="s">
        <v>209</v>
      </c>
      <c r="K198" s="577">
        <v>474.42</v>
      </c>
      <c r="L198" s="576" t="s">
        <v>208</v>
      </c>
    </row>
    <row r="199" spans="1:12">
      <c r="A199" s="576" t="s">
        <v>204</v>
      </c>
      <c r="B199" s="576" t="s">
        <v>205</v>
      </c>
      <c r="C199" s="576" t="s">
        <v>1818</v>
      </c>
      <c r="D199" s="576" t="s">
        <v>4227</v>
      </c>
      <c r="E199" s="577" t="s">
        <v>210</v>
      </c>
      <c r="F199" s="576" t="s">
        <v>210</v>
      </c>
      <c r="G199" s="576">
        <v>87381</v>
      </c>
      <c r="H199" s="576" t="s">
        <v>3045</v>
      </c>
      <c r="I199" s="576" t="s">
        <v>90</v>
      </c>
      <c r="J199" s="576" t="s">
        <v>207</v>
      </c>
      <c r="K199" s="577">
        <v>4460.18</v>
      </c>
      <c r="L199" s="576" t="s">
        <v>208</v>
      </c>
    </row>
    <row r="200" spans="1:12">
      <c r="A200" s="576" t="s">
        <v>204</v>
      </c>
      <c r="B200" s="576" t="s">
        <v>205</v>
      </c>
      <c r="C200" s="576" t="s">
        <v>1818</v>
      </c>
      <c r="D200" s="576" t="s">
        <v>4227</v>
      </c>
      <c r="E200" s="577" t="s">
        <v>210</v>
      </c>
      <c r="F200" s="576" t="s">
        <v>210</v>
      </c>
      <c r="G200" s="576">
        <v>100462</v>
      </c>
      <c r="H200" s="576" t="s">
        <v>7250</v>
      </c>
      <c r="I200" s="576" t="s">
        <v>90</v>
      </c>
      <c r="J200" s="576" t="s">
        <v>209</v>
      </c>
      <c r="K200" s="577">
        <v>0</v>
      </c>
      <c r="L200" s="576" t="s">
        <v>208</v>
      </c>
    </row>
    <row r="201" spans="1:12">
      <c r="A201" s="576" t="s">
        <v>204</v>
      </c>
      <c r="B201" s="576" t="s">
        <v>205</v>
      </c>
      <c r="C201" s="576" t="s">
        <v>1818</v>
      </c>
      <c r="D201" s="576" t="s">
        <v>4227</v>
      </c>
      <c r="E201" s="577" t="s">
        <v>210</v>
      </c>
      <c r="F201" s="576" t="s">
        <v>210</v>
      </c>
      <c r="G201" s="576">
        <v>87325</v>
      </c>
      <c r="H201" s="576" t="s">
        <v>2989</v>
      </c>
      <c r="I201" s="576" t="s">
        <v>90</v>
      </c>
      <c r="J201" s="576" t="s">
        <v>209</v>
      </c>
      <c r="K201" s="577">
        <v>4346.16</v>
      </c>
      <c r="L201" s="576" t="s">
        <v>208</v>
      </c>
    </row>
    <row r="202" spans="1:12">
      <c r="A202" s="576" t="s">
        <v>204</v>
      </c>
      <c r="B202" s="576" t="s">
        <v>205</v>
      </c>
      <c r="C202" s="576" t="s">
        <v>1818</v>
      </c>
      <c r="D202" s="576" t="s">
        <v>4227</v>
      </c>
      <c r="E202" s="577" t="s">
        <v>210</v>
      </c>
      <c r="F202" s="576" t="s">
        <v>210</v>
      </c>
      <c r="G202" s="576">
        <v>87326</v>
      </c>
      <c r="H202" s="576" t="s">
        <v>2990</v>
      </c>
      <c r="I202" s="576" t="s">
        <v>90</v>
      </c>
      <c r="J202" s="576" t="s">
        <v>209</v>
      </c>
      <c r="K202" s="577">
        <v>4373.3599999999997</v>
      </c>
      <c r="L202" s="576" t="s">
        <v>208</v>
      </c>
    </row>
    <row r="203" spans="1:12">
      <c r="A203" s="576" t="s">
        <v>204</v>
      </c>
      <c r="B203" s="576" t="s">
        <v>205</v>
      </c>
      <c r="C203" s="576" t="s">
        <v>1818</v>
      </c>
      <c r="D203" s="576" t="s">
        <v>4227</v>
      </c>
      <c r="E203" s="577" t="s">
        <v>210</v>
      </c>
      <c r="F203" s="576" t="s">
        <v>210</v>
      </c>
      <c r="G203" s="576">
        <v>87363</v>
      </c>
      <c r="H203" s="576" t="s">
        <v>3027</v>
      </c>
      <c r="I203" s="576" t="s">
        <v>90</v>
      </c>
      <c r="J203" s="576" t="s">
        <v>209</v>
      </c>
      <c r="K203" s="577">
        <v>4293.1099999999997</v>
      </c>
      <c r="L203" s="576" t="s">
        <v>208</v>
      </c>
    </row>
    <row r="204" spans="1:12">
      <c r="A204" s="576" t="s">
        <v>204</v>
      </c>
      <c r="B204" s="576" t="s">
        <v>205</v>
      </c>
      <c r="C204" s="576" t="s">
        <v>1818</v>
      </c>
      <c r="D204" s="576" t="s">
        <v>4227</v>
      </c>
      <c r="E204" s="577" t="s">
        <v>210</v>
      </c>
      <c r="F204" s="576" t="s">
        <v>210</v>
      </c>
      <c r="G204" s="576">
        <v>87364</v>
      </c>
      <c r="H204" s="576" t="s">
        <v>3028</v>
      </c>
      <c r="I204" s="576" t="s">
        <v>90</v>
      </c>
      <c r="J204" s="576" t="s">
        <v>209</v>
      </c>
      <c r="K204" s="577">
        <v>4295.04</v>
      </c>
      <c r="L204" s="576" t="s">
        <v>208</v>
      </c>
    </row>
    <row r="205" spans="1:12">
      <c r="A205" s="576" t="s">
        <v>204</v>
      </c>
      <c r="B205" s="576" t="s">
        <v>205</v>
      </c>
      <c r="C205" s="576" t="s">
        <v>1818</v>
      </c>
      <c r="D205" s="576" t="s">
        <v>4227</v>
      </c>
      <c r="E205" s="577" t="s">
        <v>210</v>
      </c>
      <c r="F205" s="576" t="s">
        <v>210</v>
      </c>
      <c r="G205" s="576">
        <v>87378</v>
      </c>
      <c r="H205" s="576" t="s">
        <v>3042</v>
      </c>
      <c r="I205" s="576" t="s">
        <v>90</v>
      </c>
      <c r="J205" s="576" t="s">
        <v>209</v>
      </c>
      <c r="K205" s="577">
        <v>580.54</v>
      </c>
      <c r="L205" s="576" t="s">
        <v>208</v>
      </c>
    </row>
    <row r="206" spans="1:12">
      <c r="A206" s="576" t="s">
        <v>204</v>
      </c>
      <c r="B206" s="576" t="s">
        <v>205</v>
      </c>
      <c r="C206" s="576" t="s">
        <v>1818</v>
      </c>
      <c r="D206" s="576" t="s">
        <v>4227</v>
      </c>
      <c r="E206" s="577" t="s">
        <v>210</v>
      </c>
      <c r="F206" s="576" t="s">
        <v>210</v>
      </c>
      <c r="G206" s="576">
        <v>100459</v>
      </c>
      <c r="H206" s="576" t="s">
        <v>7251</v>
      </c>
      <c r="I206" s="576" t="s">
        <v>90</v>
      </c>
      <c r="J206" s="576" t="s">
        <v>207</v>
      </c>
      <c r="K206" s="577">
        <v>0</v>
      </c>
      <c r="L206" s="576" t="s">
        <v>208</v>
      </c>
    </row>
    <row r="207" spans="1:12">
      <c r="A207" s="576" t="s">
        <v>204</v>
      </c>
      <c r="B207" s="576" t="s">
        <v>205</v>
      </c>
      <c r="C207" s="576" t="s">
        <v>1818</v>
      </c>
      <c r="D207" s="576" t="s">
        <v>4227</v>
      </c>
      <c r="E207" s="577" t="s">
        <v>210</v>
      </c>
      <c r="F207" s="576" t="s">
        <v>210</v>
      </c>
      <c r="G207" s="576">
        <v>87316</v>
      </c>
      <c r="H207" s="576" t="s">
        <v>2983</v>
      </c>
      <c r="I207" s="576" t="s">
        <v>90</v>
      </c>
      <c r="J207" s="576" t="s">
        <v>209</v>
      </c>
      <c r="K207" s="577">
        <v>459.28</v>
      </c>
      <c r="L207" s="576" t="s">
        <v>208</v>
      </c>
    </row>
    <row r="208" spans="1:12">
      <c r="A208" s="576" t="s">
        <v>204</v>
      </c>
      <c r="B208" s="576" t="s">
        <v>205</v>
      </c>
      <c r="C208" s="576" t="s">
        <v>1818</v>
      </c>
      <c r="D208" s="576" t="s">
        <v>4227</v>
      </c>
      <c r="E208" s="577" t="s">
        <v>210</v>
      </c>
      <c r="F208" s="576" t="s">
        <v>210</v>
      </c>
      <c r="G208" s="576">
        <v>87317</v>
      </c>
      <c r="H208" s="576" t="s">
        <v>2984</v>
      </c>
      <c r="I208" s="576" t="s">
        <v>90</v>
      </c>
      <c r="J208" s="576" t="s">
        <v>209</v>
      </c>
      <c r="K208" s="577">
        <v>452.44</v>
      </c>
      <c r="L208" s="576" t="s">
        <v>208</v>
      </c>
    </row>
    <row r="209" spans="1:12">
      <c r="A209" s="576" t="s">
        <v>204</v>
      </c>
      <c r="B209" s="576" t="s">
        <v>205</v>
      </c>
      <c r="C209" s="576" t="s">
        <v>1818</v>
      </c>
      <c r="D209" s="576" t="s">
        <v>4227</v>
      </c>
      <c r="E209" s="577" t="s">
        <v>210</v>
      </c>
      <c r="F209" s="576" t="s">
        <v>210</v>
      </c>
      <c r="G209" s="576">
        <v>87355</v>
      </c>
      <c r="H209" s="576" t="s">
        <v>3019</v>
      </c>
      <c r="I209" s="576" t="s">
        <v>90</v>
      </c>
      <c r="J209" s="576" t="s">
        <v>209</v>
      </c>
      <c r="K209" s="577">
        <v>483.83</v>
      </c>
      <c r="L209" s="576" t="s">
        <v>208</v>
      </c>
    </row>
    <row r="210" spans="1:12">
      <c r="A210" s="576" t="s">
        <v>204</v>
      </c>
      <c r="B210" s="576" t="s">
        <v>205</v>
      </c>
      <c r="C210" s="576" t="s">
        <v>1818</v>
      </c>
      <c r="D210" s="576" t="s">
        <v>4227</v>
      </c>
      <c r="E210" s="577" t="s">
        <v>210</v>
      </c>
      <c r="F210" s="576" t="s">
        <v>210</v>
      </c>
      <c r="G210" s="576">
        <v>87356</v>
      </c>
      <c r="H210" s="576" t="s">
        <v>3020</v>
      </c>
      <c r="I210" s="576" t="s">
        <v>90</v>
      </c>
      <c r="J210" s="576" t="s">
        <v>209</v>
      </c>
      <c r="K210" s="577">
        <v>448.38</v>
      </c>
      <c r="L210" s="576" t="s">
        <v>208</v>
      </c>
    </row>
    <row r="211" spans="1:12">
      <c r="A211" s="576" t="s">
        <v>204</v>
      </c>
      <c r="B211" s="576" t="s">
        <v>205</v>
      </c>
      <c r="C211" s="576" t="s">
        <v>1818</v>
      </c>
      <c r="D211" s="576" t="s">
        <v>4227</v>
      </c>
      <c r="E211" s="577" t="s">
        <v>210</v>
      </c>
      <c r="F211" s="576" t="s">
        <v>210</v>
      </c>
      <c r="G211" s="576">
        <v>87357</v>
      </c>
      <c r="H211" s="576" t="s">
        <v>3021</v>
      </c>
      <c r="I211" s="576" t="s">
        <v>90</v>
      </c>
      <c r="J211" s="576" t="s">
        <v>209</v>
      </c>
      <c r="K211" s="577">
        <v>432.85</v>
      </c>
      <c r="L211" s="576" t="s">
        <v>208</v>
      </c>
    </row>
    <row r="212" spans="1:12">
      <c r="A212" s="576" t="s">
        <v>204</v>
      </c>
      <c r="B212" s="576" t="s">
        <v>205</v>
      </c>
      <c r="C212" s="576" t="s">
        <v>1818</v>
      </c>
      <c r="D212" s="576" t="s">
        <v>4227</v>
      </c>
      <c r="E212" s="577" t="s">
        <v>210</v>
      </c>
      <c r="F212" s="576" t="s">
        <v>210</v>
      </c>
      <c r="G212" s="576">
        <v>100486</v>
      </c>
      <c r="H212" s="576" t="s">
        <v>3089</v>
      </c>
      <c r="I212" s="576" t="s">
        <v>90</v>
      </c>
      <c r="J212" s="576" t="s">
        <v>209</v>
      </c>
      <c r="K212" s="577">
        <v>749.42</v>
      </c>
      <c r="L212" s="576" t="s">
        <v>208</v>
      </c>
    </row>
    <row r="213" spans="1:12">
      <c r="A213" s="576" t="s">
        <v>204</v>
      </c>
      <c r="B213" s="576" t="s">
        <v>205</v>
      </c>
      <c r="C213" s="576" t="s">
        <v>4604</v>
      </c>
      <c r="D213" s="576" t="s">
        <v>4605</v>
      </c>
      <c r="E213" s="577" t="s">
        <v>210</v>
      </c>
      <c r="F213" s="576" t="s">
        <v>210</v>
      </c>
      <c r="G213" s="576">
        <v>100482</v>
      </c>
      <c r="H213" s="576" t="s">
        <v>7252</v>
      </c>
      <c r="I213" s="576" t="s">
        <v>90</v>
      </c>
      <c r="J213" s="576" t="s">
        <v>209</v>
      </c>
      <c r="K213" s="577">
        <v>0</v>
      </c>
      <c r="L213" s="576" t="s">
        <v>208</v>
      </c>
    </row>
    <row r="214" spans="1:12">
      <c r="A214" s="576" t="s">
        <v>204</v>
      </c>
      <c r="B214" s="576" t="s">
        <v>205</v>
      </c>
      <c r="C214" s="576" t="s">
        <v>4604</v>
      </c>
      <c r="D214" s="576" t="s">
        <v>4605</v>
      </c>
      <c r="E214" s="577" t="s">
        <v>210</v>
      </c>
      <c r="F214" s="576" t="s">
        <v>210</v>
      </c>
      <c r="G214" s="576">
        <v>100481</v>
      </c>
      <c r="H214" s="576" t="s">
        <v>3085</v>
      </c>
      <c r="I214" s="576" t="s">
        <v>90</v>
      </c>
      <c r="J214" s="576" t="s">
        <v>209</v>
      </c>
      <c r="K214" s="577">
        <v>639.91999999999996</v>
      </c>
      <c r="L214" s="576" t="s">
        <v>208</v>
      </c>
    </row>
    <row r="215" spans="1:12">
      <c r="A215" s="576" t="s">
        <v>204</v>
      </c>
      <c r="B215" s="576" t="s">
        <v>205</v>
      </c>
      <c r="C215" s="576" t="s">
        <v>4604</v>
      </c>
      <c r="D215" s="576" t="s">
        <v>4605</v>
      </c>
      <c r="E215" s="577" t="s">
        <v>210</v>
      </c>
      <c r="F215" s="576" t="s">
        <v>210</v>
      </c>
      <c r="G215" s="576">
        <v>100492</v>
      </c>
      <c r="H215" s="576" t="s">
        <v>3095</v>
      </c>
      <c r="I215" s="576" t="s">
        <v>90</v>
      </c>
      <c r="J215" s="576" t="s">
        <v>209</v>
      </c>
      <c r="K215" s="577">
        <v>644.12</v>
      </c>
      <c r="L215" s="576" t="s">
        <v>208</v>
      </c>
    </row>
    <row r="216" spans="1:12">
      <c r="A216" s="576" t="s">
        <v>204</v>
      </c>
      <c r="B216" s="576" t="s">
        <v>205</v>
      </c>
      <c r="C216" s="576" t="s">
        <v>4604</v>
      </c>
      <c r="D216" s="576" t="s">
        <v>4605</v>
      </c>
      <c r="E216" s="577" t="s">
        <v>210</v>
      </c>
      <c r="F216" s="576" t="s">
        <v>210</v>
      </c>
      <c r="G216" s="576">
        <v>100483</v>
      </c>
      <c r="H216" s="576" t="s">
        <v>3086</v>
      </c>
      <c r="I216" s="576" t="s">
        <v>90</v>
      </c>
      <c r="J216" s="576" t="s">
        <v>209</v>
      </c>
      <c r="K216" s="577">
        <v>667.17</v>
      </c>
      <c r="L216" s="576" t="s">
        <v>208</v>
      </c>
    </row>
    <row r="217" spans="1:12">
      <c r="A217" s="576" t="s">
        <v>204</v>
      </c>
      <c r="B217" s="576" t="s">
        <v>205</v>
      </c>
      <c r="C217" s="576" t="s">
        <v>4604</v>
      </c>
      <c r="D217" s="576" t="s">
        <v>4605</v>
      </c>
      <c r="E217" s="577" t="s">
        <v>210</v>
      </c>
      <c r="F217" s="576" t="s">
        <v>210</v>
      </c>
      <c r="G217" s="576">
        <v>100484</v>
      </c>
      <c r="H217" s="576" t="s">
        <v>3087</v>
      </c>
      <c r="I217" s="576" t="s">
        <v>90</v>
      </c>
      <c r="J217" s="576" t="s">
        <v>209</v>
      </c>
      <c r="K217" s="577">
        <v>634.91</v>
      </c>
      <c r="L217" s="576" t="s">
        <v>208</v>
      </c>
    </row>
    <row r="218" spans="1:12">
      <c r="A218" s="576" t="s">
        <v>204</v>
      </c>
      <c r="B218" s="576" t="s">
        <v>205</v>
      </c>
      <c r="C218" s="576" t="s">
        <v>4604</v>
      </c>
      <c r="D218" s="576" t="s">
        <v>4605</v>
      </c>
      <c r="E218" s="577" t="s">
        <v>210</v>
      </c>
      <c r="F218" s="576" t="s">
        <v>210</v>
      </c>
      <c r="G218" s="576">
        <v>100485</v>
      </c>
      <c r="H218" s="576" t="s">
        <v>3088</v>
      </c>
      <c r="I218" s="576" t="s">
        <v>90</v>
      </c>
      <c r="J218" s="576" t="s">
        <v>209</v>
      </c>
      <c r="K218" s="577">
        <v>625.73</v>
      </c>
      <c r="L218" s="576" t="s">
        <v>208</v>
      </c>
    </row>
    <row r="219" spans="1:12">
      <c r="A219" s="576" t="s">
        <v>204</v>
      </c>
      <c r="B219" s="576" t="s">
        <v>205</v>
      </c>
      <c r="C219" s="576" t="s">
        <v>4604</v>
      </c>
      <c r="D219" s="576" t="s">
        <v>4605</v>
      </c>
      <c r="E219" s="577" t="s">
        <v>210</v>
      </c>
      <c r="F219" s="576" t="s">
        <v>210</v>
      </c>
      <c r="G219" s="576">
        <v>87373</v>
      </c>
      <c r="H219" s="576" t="s">
        <v>3037</v>
      </c>
      <c r="I219" s="576" t="s">
        <v>90</v>
      </c>
      <c r="J219" s="576" t="s">
        <v>209</v>
      </c>
      <c r="K219" s="577">
        <v>712.94</v>
      </c>
      <c r="L219" s="576" t="s">
        <v>208</v>
      </c>
    </row>
    <row r="220" spans="1:12">
      <c r="A220" s="576" t="s">
        <v>204</v>
      </c>
      <c r="B220" s="576" t="s">
        <v>205</v>
      </c>
      <c r="C220" s="576" t="s">
        <v>4604</v>
      </c>
      <c r="D220" s="576" t="s">
        <v>4605</v>
      </c>
      <c r="E220" s="577" t="s">
        <v>210</v>
      </c>
      <c r="F220" s="576" t="s">
        <v>210</v>
      </c>
      <c r="G220" s="576">
        <v>100454</v>
      </c>
      <c r="H220" s="576" t="s">
        <v>7253</v>
      </c>
      <c r="I220" s="576" t="s">
        <v>90</v>
      </c>
      <c r="J220" s="576" t="s">
        <v>209</v>
      </c>
      <c r="K220" s="577">
        <v>0</v>
      </c>
      <c r="L220" s="576" t="s">
        <v>208</v>
      </c>
    </row>
    <row r="221" spans="1:12">
      <c r="A221" s="576" t="s">
        <v>204</v>
      </c>
      <c r="B221" s="576" t="s">
        <v>205</v>
      </c>
      <c r="C221" s="576" t="s">
        <v>4604</v>
      </c>
      <c r="D221" s="576" t="s">
        <v>4605</v>
      </c>
      <c r="E221" s="577" t="s">
        <v>210</v>
      </c>
      <c r="F221" s="576" t="s">
        <v>210</v>
      </c>
      <c r="G221" s="576">
        <v>87301</v>
      </c>
      <c r="H221" s="576" t="s">
        <v>2973</v>
      </c>
      <c r="I221" s="576" t="s">
        <v>90</v>
      </c>
      <c r="J221" s="576" t="s">
        <v>209</v>
      </c>
      <c r="K221" s="577">
        <v>589.80999999999995</v>
      </c>
      <c r="L221" s="576" t="s">
        <v>208</v>
      </c>
    </row>
    <row r="222" spans="1:12">
      <c r="A222" s="576" t="s">
        <v>204</v>
      </c>
      <c r="B222" s="576" t="s">
        <v>205</v>
      </c>
      <c r="C222" s="576" t="s">
        <v>4604</v>
      </c>
      <c r="D222" s="576" t="s">
        <v>4605</v>
      </c>
      <c r="E222" s="577" t="s">
        <v>210</v>
      </c>
      <c r="F222" s="576" t="s">
        <v>210</v>
      </c>
      <c r="G222" s="576">
        <v>87302</v>
      </c>
      <c r="H222" s="576" t="s">
        <v>2974</v>
      </c>
      <c r="I222" s="576" t="s">
        <v>90</v>
      </c>
      <c r="J222" s="576" t="s">
        <v>209</v>
      </c>
      <c r="K222" s="577">
        <v>588.11</v>
      </c>
      <c r="L222" s="576" t="s">
        <v>208</v>
      </c>
    </row>
    <row r="223" spans="1:12">
      <c r="A223" s="576" t="s">
        <v>204</v>
      </c>
      <c r="B223" s="576" t="s">
        <v>205</v>
      </c>
      <c r="C223" s="576" t="s">
        <v>4604</v>
      </c>
      <c r="D223" s="576" t="s">
        <v>4605</v>
      </c>
      <c r="E223" s="577" t="s">
        <v>210</v>
      </c>
      <c r="F223" s="576" t="s">
        <v>210</v>
      </c>
      <c r="G223" s="576">
        <v>87342</v>
      </c>
      <c r="H223" s="576" t="s">
        <v>3006</v>
      </c>
      <c r="I223" s="576" t="s">
        <v>90</v>
      </c>
      <c r="J223" s="576" t="s">
        <v>209</v>
      </c>
      <c r="K223" s="577">
        <v>636.32000000000005</v>
      </c>
      <c r="L223" s="576" t="s">
        <v>208</v>
      </c>
    </row>
    <row r="224" spans="1:12">
      <c r="A224" s="576" t="s">
        <v>204</v>
      </c>
      <c r="B224" s="576" t="s">
        <v>205</v>
      </c>
      <c r="C224" s="576" t="s">
        <v>4604</v>
      </c>
      <c r="D224" s="576" t="s">
        <v>4605</v>
      </c>
      <c r="E224" s="577" t="s">
        <v>210</v>
      </c>
      <c r="F224" s="576" t="s">
        <v>210</v>
      </c>
      <c r="G224" s="576">
        <v>87343</v>
      </c>
      <c r="H224" s="576" t="s">
        <v>3007</v>
      </c>
      <c r="I224" s="576" t="s">
        <v>90</v>
      </c>
      <c r="J224" s="576" t="s">
        <v>209</v>
      </c>
      <c r="K224" s="577">
        <v>587.9</v>
      </c>
      <c r="L224" s="576" t="s">
        <v>208</v>
      </c>
    </row>
    <row r="225" spans="1:12">
      <c r="A225" s="576" t="s">
        <v>204</v>
      </c>
      <c r="B225" s="576" t="s">
        <v>205</v>
      </c>
      <c r="C225" s="576" t="s">
        <v>4604</v>
      </c>
      <c r="D225" s="576" t="s">
        <v>4605</v>
      </c>
      <c r="E225" s="577" t="s">
        <v>210</v>
      </c>
      <c r="F225" s="576" t="s">
        <v>210</v>
      </c>
      <c r="G225" s="576">
        <v>87344</v>
      </c>
      <c r="H225" s="576" t="s">
        <v>3008</v>
      </c>
      <c r="I225" s="576" t="s">
        <v>90</v>
      </c>
      <c r="J225" s="576" t="s">
        <v>209</v>
      </c>
      <c r="K225" s="577">
        <v>563.91999999999996</v>
      </c>
      <c r="L225" s="576" t="s">
        <v>208</v>
      </c>
    </row>
    <row r="226" spans="1:12">
      <c r="A226" s="576" t="s">
        <v>204</v>
      </c>
      <c r="B226" s="576" t="s">
        <v>205</v>
      </c>
      <c r="C226" s="576" t="s">
        <v>4604</v>
      </c>
      <c r="D226" s="576" t="s">
        <v>4605</v>
      </c>
      <c r="E226" s="577" t="s">
        <v>210</v>
      </c>
      <c r="F226" s="576" t="s">
        <v>210</v>
      </c>
      <c r="G226" s="576">
        <v>88631</v>
      </c>
      <c r="H226" s="576" t="s">
        <v>3072</v>
      </c>
      <c r="I226" s="576" t="s">
        <v>90</v>
      </c>
      <c r="J226" s="576" t="s">
        <v>209</v>
      </c>
      <c r="K226" s="577">
        <v>588.44000000000005</v>
      </c>
      <c r="L226" s="576" t="s">
        <v>208</v>
      </c>
    </row>
    <row r="227" spans="1:12">
      <c r="A227" s="576" t="s">
        <v>204</v>
      </c>
      <c r="B227" s="576" t="s">
        <v>205</v>
      </c>
      <c r="C227" s="576" t="s">
        <v>4604</v>
      </c>
      <c r="D227" s="576" t="s">
        <v>4605</v>
      </c>
      <c r="E227" s="577" t="s">
        <v>210</v>
      </c>
      <c r="F227" s="576" t="s">
        <v>210</v>
      </c>
      <c r="G227" s="576">
        <v>100471</v>
      </c>
      <c r="H227" s="576" t="s">
        <v>7254</v>
      </c>
      <c r="I227" s="576" t="s">
        <v>90</v>
      </c>
      <c r="J227" s="576" t="s">
        <v>209</v>
      </c>
      <c r="K227" s="577">
        <v>0</v>
      </c>
      <c r="L227" s="576" t="s">
        <v>208</v>
      </c>
    </row>
    <row r="228" spans="1:12">
      <c r="A228" s="576" t="s">
        <v>204</v>
      </c>
      <c r="B228" s="576" t="s">
        <v>205</v>
      </c>
      <c r="C228" s="576" t="s">
        <v>4604</v>
      </c>
      <c r="D228" s="576" t="s">
        <v>4605</v>
      </c>
      <c r="E228" s="577" t="s">
        <v>210</v>
      </c>
      <c r="F228" s="576" t="s">
        <v>210</v>
      </c>
      <c r="G228" s="576">
        <v>100490</v>
      </c>
      <c r="H228" s="576" t="s">
        <v>3093</v>
      </c>
      <c r="I228" s="576" t="s">
        <v>90</v>
      </c>
      <c r="J228" s="576" t="s">
        <v>209</v>
      </c>
      <c r="K228" s="577">
        <v>489.37</v>
      </c>
      <c r="L228" s="576" t="s">
        <v>208</v>
      </c>
    </row>
    <row r="229" spans="1:12">
      <c r="A229" s="576" t="s">
        <v>204</v>
      </c>
      <c r="B229" s="576" t="s">
        <v>205</v>
      </c>
      <c r="C229" s="576" t="s">
        <v>4604</v>
      </c>
      <c r="D229" s="576" t="s">
        <v>4605</v>
      </c>
      <c r="E229" s="577" t="s">
        <v>210</v>
      </c>
      <c r="F229" s="576" t="s">
        <v>210</v>
      </c>
      <c r="G229" s="576">
        <v>100472</v>
      </c>
      <c r="H229" s="576" t="s">
        <v>3077</v>
      </c>
      <c r="I229" s="576" t="s">
        <v>90</v>
      </c>
      <c r="J229" s="576" t="s">
        <v>209</v>
      </c>
      <c r="K229" s="577">
        <v>518.54999999999995</v>
      </c>
      <c r="L229" s="576" t="s">
        <v>208</v>
      </c>
    </row>
    <row r="230" spans="1:12">
      <c r="A230" s="576" t="s">
        <v>204</v>
      </c>
      <c r="B230" s="576" t="s">
        <v>205</v>
      </c>
      <c r="C230" s="576" t="s">
        <v>4604</v>
      </c>
      <c r="D230" s="576" t="s">
        <v>4605</v>
      </c>
      <c r="E230" s="577" t="s">
        <v>210</v>
      </c>
      <c r="F230" s="576" t="s">
        <v>210</v>
      </c>
      <c r="G230" s="576">
        <v>100473</v>
      </c>
      <c r="H230" s="576" t="s">
        <v>3078</v>
      </c>
      <c r="I230" s="576" t="s">
        <v>90</v>
      </c>
      <c r="J230" s="576" t="s">
        <v>209</v>
      </c>
      <c r="K230" s="577">
        <v>485.1</v>
      </c>
      <c r="L230" s="576" t="s">
        <v>208</v>
      </c>
    </row>
    <row r="231" spans="1:12">
      <c r="A231" s="576" t="s">
        <v>204</v>
      </c>
      <c r="B231" s="576" t="s">
        <v>205</v>
      </c>
      <c r="C231" s="576" t="s">
        <v>4604</v>
      </c>
      <c r="D231" s="576" t="s">
        <v>4605</v>
      </c>
      <c r="E231" s="577" t="s">
        <v>210</v>
      </c>
      <c r="F231" s="576" t="s">
        <v>210</v>
      </c>
      <c r="G231" s="576">
        <v>100474</v>
      </c>
      <c r="H231" s="576" t="s">
        <v>3079</v>
      </c>
      <c r="I231" s="576" t="s">
        <v>90</v>
      </c>
      <c r="J231" s="576" t="s">
        <v>209</v>
      </c>
      <c r="K231" s="577">
        <v>473.31</v>
      </c>
      <c r="L231" s="576" t="s">
        <v>208</v>
      </c>
    </row>
    <row r="232" spans="1:12">
      <c r="A232" s="576" t="s">
        <v>204</v>
      </c>
      <c r="B232" s="576" t="s">
        <v>205</v>
      </c>
      <c r="C232" s="576" t="s">
        <v>4604</v>
      </c>
      <c r="D232" s="576" t="s">
        <v>4605</v>
      </c>
      <c r="E232" s="577" t="s">
        <v>210</v>
      </c>
      <c r="F232" s="576" t="s">
        <v>210</v>
      </c>
      <c r="G232" s="576">
        <v>87379</v>
      </c>
      <c r="H232" s="576" t="s">
        <v>3043</v>
      </c>
      <c r="I232" s="576" t="s">
        <v>90</v>
      </c>
      <c r="J232" s="576" t="s">
        <v>209</v>
      </c>
      <c r="K232" s="577">
        <v>4429.3599999999997</v>
      </c>
      <c r="L232" s="576" t="s">
        <v>208</v>
      </c>
    </row>
    <row r="233" spans="1:12">
      <c r="A233" s="576" t="s">
        <v>204</v>
      </c>
      <c r="B233" s="576" t="s">
        <v>205</v>
      </c>
      <c r="C233" s="576" t="s">
        <v>4604</v>
      </c>
      <c r="D233" s="576" t="s">
        <v>4605</v>
      </c>
      <c r="E233" s="577" t="s">
        <v>210</v>
      </c>
      <c r="F233" s="576" t="s">
        <v>210</v>
      </c>
      <c r="G233" s="576">
        <v>100460</v>
      </c>
      <c r="H233" s="576" t="s">
        <v>7255</v>
      </c>
      <c r="I233" s="576" t="s">
        <v>90</v>
      </c>
      <c r="J233" s="576" t="s">
        <v>209</v>
      </c>
      <c r="K233" s="577">
        <v>0</v>
      </c>
      <c r="L233" s="576" t="s">
        <v>208</v>
      </c>
    </row>
    <row r="234" spans="1:12">
      <c r="A234" s="576" t="s">
        <v>204</v>
      </c>
      <c r="B234" s="576" t="s">
        <v>205</v>
      </c>
      <c r="C234" s="576" t="s">
        <v>4604</v>
      </c>
      <c r="D234" s="576" t="s">
        <v>4605</v>
      </c>
      <c r="E234" s="577" t="s">
        <v>210</v>
      </c>
      <c r="F234" s="576" t="s">
        <v>210</v>
      </c>
      <c r="G234" s="576">
        <v>87319</v>
      </c>
      <c r="H234" s="576" t="s">
        <v>2985</v>
      </c>
      <c r="I234" s="576" t="s">
        <v>90</v>
      </c>
      <c r="J234" s="576" t="s">
        <v>209</v>
      </c>
      <c r="K234" s="577">
        <v>4327.05</v>
      </c>
      <c r="L234" s="576" t="s">
        <v>208</v>
      </c>
    </row>
    <row r="235" spans="1:12">
      <c r="A235" s="576" t="s">
        <v>204</v>
      </c>
      <c r="B235" s="576" t="s">
        <v>205</v>
      </c>
      <c r="C235" s="576" t="s">
        <v>4604</v>
      </c>
      <c r="D235" s="576" t="s">
        <v>4605</v>
      </c>
      <c r="E235" s="577" t="s">
        <v>210</v>
      </c>
      <c r="F235" s="576" t="s">
        <v>210</v>
      </c>
      <c r="G235" s="576">
        <v>87320</v>
      </c>
      <c r="H235" s="576" t="s">
        <v>2986</v>
      </c>
      <c r="I235" s="576" t="s">
        <v>90</v>
      </c>
      <c r="J235" s="576" t="s">
        <v>209</v>
      </c>
      <c r="K235" s="577">
        <v>4341.8</v>
      </c>
      <c r="L235" s="576" t="s">
        <v>208</v>
      </c>
    </row>
    <row r="236" spans="1:12">
      <c r="A236" s="576" t="s">
        <v>204</v>
      </c>
      <c r="B236" s="576" t="s">
        <v>205</v>
      </c>
      <c r="C236" s="576" t="s">
        <v>4604</v>
      </c>
      <c r="D236" s="576" t="s">
        <v>4605</v>
      </c>
      <c r="E236" s="577" t="s">
        <v>210</v>
      </c>
      <c r="F236" s="576" t="s">
        <v>210</v>
      </c>
      <c r="G236" s="576">
        <v>87358</v>
      </c>
      <c r="H236" s="576" t="s">
        <v>3022</v>
      </c>
      <c r="I236" s="576" t="s">
        <v>90</v>
      </c>
      <c r="J236" s="576" t="s">
        <v>209</v>
      </c>
      <c r="K236" s="577">
        <v>4263.7700000000004</v>
      </c>
      <c r="L236" s="576" t="s">
        <v>208</v>
      </c>
    </row>
    <row r="237" spans="1:12">
      <c r="A237" s="576" t="s">
        <v>204</v>
      </c>
      <c r="B237" s="576" t="s">
        <v>205</v>
      </c>
      <c r="C237" s="576" t="s">
        <v>4604</v>
      </c>
      <c r="D237" s="576" t="s">
        <v>4605</v>
      </c>
      <c r="E237" s="577" t="s">
        <v>210</v>
      </c>
      <c r="F237" s="576" t="s">
        <v>210</v>
      </c>
      <c r="G237" s="576">
        <v>87359</v>
      </c>
      <c r="H237" s="576" t="s">
        <v>3023</v>
      </c>
      <c r="I237" s="576" t="s">
        <v>90</v>
      </c>
      <c r="J237" s="576" t="s">
        <v>209</v>
      </c>
      <c r="K237" s="577">
        <v>4253.3900000000003</v>
      </c>
      <c r="L237" s="576" t="s">
        <v>208</v>
      </c>
    </row>
    <row r="238" spans="1:12">
      <c r="A238" s="576" t="s">
        <v>204</v>
      </c>
      <c r="B238" s="576" t="s">
        <v>205</v>
      </c>
      <c r="C238" s="576" t="s">
        <v>4604</v>
      </c>
      <c r="D238" s="576" t="s">
        <v>4605</v>
      </c>
      <c r="E238" s="577" t="s">
        <v>210</v>
      </c>
      <c r="F238" s="576" t="s">
        <v>210</v>
      </c>
      <c r="G238" s="576">
        <v>87376</v>
      </c>
      <c r="H238" s="576" t="s">
        <v>3040</v>
      </c>
      <c r="I238" s="576" t="s">
        <v>90</v>
      </c>
      <c r="J238" s="576" t="s">
        <v>209</v>
      </c>
      <c r="K238" s="577">
        <v>551.42999999999995</v>
      </c>
      <c r="L238" s="576" t="s">
        <v>208</v>
      </c>
    </row>
    <row r="239" spans="1:12">
      <c r="A239" s="576" t="s">
        <v>204</v>
      </c>
      <c r="B239" s="576" t="s">
        <v>205</v>
      </c>
      <c r="C239" s="576" t="s">
        <v>4604</v>
      </c>
      <c r="D239" s="576" t="s">
        <v>4605</v>
      </c>
      <c r="E239" s="577" t="s">
        <v>210</v>
      </c>
      <c r="F239" s="576" t="s">
        <v>210</v>
      </c>
      <c r="G239" s="576">
        <v>100457</v>
      </c>
      <c r="H239" s="576" t="s">
        <v>7256</v>
      </c>
      <c r="I239" s="576" t="s">
        <v>90</v>
      </c>
      <c r="J239" s="576" t="s">
        <v>209</v>
      </c>
      <c r="K239" s="577">
        <v>0</v>
      </c>
      <c r="L239" s="576" t="s">
        <v>208</v>
      </c>
    </row>
    <row r="240" spans="1:12">
      <c r="A240" s="576" t="s">
        <v>204</v>
      </c>
      <c r="B240" s="576" t="s">
        <v>205</v>
      </c>
      <c r="C240" s="576" t="s">
        <v>4604</v>
      </c>
      <c r="D240" s="576" t="s">
        <v>4605</v>
      </c>
      <c r="E240" s="577" t="s">
        <v>210</v>
      </c>
      <c r="F240" s="576" t="s">
        <v>210</v>
      </c>
      <c r="G240" s="576">
        <v>87310</v>
      </c>
      <c r="H240" s="576" t="s">
        <v>2979</v>
      </c>
      <c r="I240" s="576" t="s">
        <v>90</v>
      </c>
      <c r="J240" s="576" t="s">
        <v>209</v>
      </c>
      <c r="K240" s="577">
        <v>423.01</v>
      </c>
      <c r="L240" s="576" t="s">
        <v>208</v>
      </c>
    </row>
    <row r="241" spans="1:12">
      <c r="A241" s="576" t="s">
        <v>204</v>
      </c>
      <c r="B241" s="576" t="s">
        <v>205</v>
      </c>
      <c r="C241" s="576" t="s">
        <v>4604</v>
      </c>
      <c r="D241" s="576" t="s">
        <v>4605</v>
      </c>
      <c r="E241" s="577" t="s">
        <v>210</v>
      </c>
      <c r="F241" s="576" t="s">
        <v>210</v>
      </c>
      <c r="G241" s="576">
        <v>87311</v>
      </c>
      <c r="H241" s="576" t="s">
        <v>2980</v>
      </c>
      <c r="I241" s="576" t="s">
        <v>90</v>
      </c>
      <c r="J241" s="576" t="s">
        <v>209</v>
      </c>
      <c r="K241" s="577">
        <v>419.3</v>
      </c>
      <c r="L241" s="576" t="s">
        <v>208</v>
      </c>
    </row>
    <row r="242" spans="1:12">
      <c r="A242" s="576" t="s">
        <v>204</v>
      </c>
      <c r="B242" s="576" t="s">
        <v>205</v>
      </c>
      <c r="C242" s="576" t="s">
        <v>4604</v>
      </c>
      <c r="D242" s="576" t="s">
        <v>4605</v>
      </c>
      <c r="E242" s="577" t="s">
        <v>210</v>
      </c>
      <c r="F242" s="576" t="s">
        <v>210</v>
      </c>
      <c r="G242" s="576">
        <v>87350</v>
      </c>
      <c r="H242" s="576" t="s">
        <v>3014</v>
      </c>
      <c r="I242" s="576" t="s">
        <v>90</v>
      </c>
      <c r="J242" s="576" t="s">
        <v>209</v>
      </c>
      <c r="K242" s="577">
        <v>453.32</v>
      </c>
      <c r="L242" s="576" t="s">
        <v>208</v>
      </c>
    </row>
    <row r="243" spans="1:12">
      <c r="A243" s="576" t="s">
        <v>204</v>
      </c>
      <c r="B243" s="576" t="s">
        <v>205</v>
      </c>
      <c r="C243" s="576" t="s">
        <v>4604</v>
      </c>
      <c r="D243" s="576" t="s">
        <v>4605</v>
      </c>
      <c r="E243" s="577" t="s">
        <v>210</v>
      </c>
      <c r="F243" s="576" t="s">
        <v>210</v>
      </c>
      <c r="G243" s="576">
        <v>87351</v>
      </c>
      <c r="H243" s="576" t="s">
        <v>3015</v>
      </c>
      <c r="I243" s="576" t="s">
        <v>90</v>
      </c>
      <c r="J243" s="576" t="s">
        <v>209</v>
      </c>
      <c r="K243" s="577">
        <v>405.21</v>
      </c>
      <c r="L243" s="576" t="s">
        <v>208</v>
      </c>
    </row>
    <row r="244" spans="1:12">
      <c r="A244" s="576" t="s">
        <v>204</v>
      </c>
      <c r="B244" s="576" t="s">
        <v>205</v>
      </c>
      <c r="C244" s="576" t="s">
        <v>4604</v>
      </c>
      <c r="D244" s="576" t="s">
        <v>4605</v>
      </c>
      <c r="E244" s="577" t="s">
        <v>210</v>
      </c>
      <c r="F244" s="576" t="s">
        <v>210</v>
      </c>
      <c r="G244" s="576">
        <v>87374</v>
      </c>
      <c r="H244" s="576" t="s">
        <v>3038</v>
      </c>
      <c r="I244" s="576" t="s">
        <v>90</v>
      </c>
      <c r="J244" s="576" t="s">
        <v>209</v>
      </c>
      <c r="K244" s="577">
        <v>671.26</v>
      </c>
      <c r="L244" s="576" t="s">
        <v>208</v>
      </c>
    </row>
    <row r="245" spans="1:12">
      <c r="A245" s="576" t="s">
        <v>204</v>
      </c>
      <c r="B245" s="576" t="s">
        <v>205</v>
      </c>
      <c r="C245" s="576" t="s">
        <v>4604</v>
      </c>
      <c r="D245" s="576" t="s">
        <v>4605</v>
      </c>
      <c r="E245" s="577" t="s">
        <v>210</v>
      </c>
      <c r="F245" s="576" t="s">
        <v>210</v>
      </c>
      <c r="G245" s="576">
        <v>100455</v>
      </c>
      <c r="H245" s="576" t="s">
        <v>7257</v>
      </c>
      <c r="I245" s="576" t="s">
        <v>90</v>
      </c>
      <c r="J245" s="576" t="s">
        <v>209</v>
      </c>
      <c r="K245" s="577">
        <v>0</v>
      </c>
      <c r="L245" s="576" t="s">
        <v>208</v>
      </c>
    </row>
    <row r="246" spans="1:12">
      <c r="A246" s="576" t="s">
        <v>204</v>
      </c>
      <c r="B246" s="576" t="s">
        <v>205</v>
      </c>
      <c r="C246" s="576" t="s">
        <v>4604</v>
      </c>
      <c r="D246" s="576" t="s">
        <v>4605</v>
      </c>
      <c r="E246" s="577" t="s">
        <v>210</v>
      </c>
      <c r="F246" s="576" t="s">
        <v>210</v>
      </c>
      <c r="G246" s="576">
        <v>87304</v>
      </c>
      <c r="H246" s="576" t="s">
        <v>2975</v>
      </c>
      <c r="I246" s="576" t="s">
        <v>90</v>
      </c>
      <c r="J246" s="576" t="s">
        <v>209</v>
      </c>
      <c r="K246" s="577">
        <v>541.57000000000005</v>
      </c>
      <c r="L246" s="576" t="s">
        <v>208</v>
      </c>
    </row>
    <row r="247" spans="1:12">
      <c r="A247" s="576" t="s">
        <v>204</v>
      </c>
      <c r="B247" s="576" t="s">
        <v>205</v>
      </c>
      <c r="C247" s="576" t="s">
        <v>4604</v>
      </c>
      <c r="D247" s="576" t="s">
        <v>4605</v>
      </c>
      <c r="E247" s="577" t="s">
        <v>210</v>
      </c>
      <c r="F247" s="576" t="s">
        <v>210</v>
      </c>
      <c r="G247" s="576">
        <v>87305</v>
      </c>
      <c r="H247" s="576" t="s">
        <v>2976</v>
      </c>
      <c r="I247" s="576" t="s">
        <v>90</v>
      </c>
      <c r="J247" s="576" t="s">
        <v>209</v>
      </c>
      <c r="K247" s="577">
        <v>547.39</v>
      </c>
      <c r="L247" s="576" t="s">
        <v>208</v>
      </c>
    </row>
    <row r="248" spans="1:12">
      <c r="A248" s="576" t="s">
        <v>204</v>
      </c>
      <c r="B248" s="576" t="s">
        <v>205</v>
      </c>
      <c r="C248" s="576" t="s">
        <v>4604</v>
      </c>
      <c r="D248" s="576" t="s">
        <v>4605</v>
      </c>
      <c r="E248" s="577" t="s">
        <v>210</v>
      </c>
      <c r="F248" s="576" t="s">
        <v>210</v>
      </c>
      <c r="G248" s="576">
        <v>87345</v>
      </c>
      <c r="H248" s="576" t="s">
        <v>3009</v>
      </c>
      <c r="I248" s="576" t="s">
        <v>90</v>
      </c>
      <c r="J248" s="576" t="s">
        <v>209</v>
      </c>
      <c r="K248" s="577">
        <v>579.44000000000005</v>
      </c>
      <c r="L248" s="576" t="s">
        <v>208</v>
      </c>
    </row>
    <row r="249" spans="1:12">
      <c r="A249" s="576" t="s">
        <v>204</v>
      </c>
      <c r="B249" s="576" t="s">
        <v>205</v>
      </c>
      <c r="C249" s="576" t="s">
        <v>4604</v>
      </c>
      <c r="D249" s="576" t="s">
        <v>4605</v>
      </c>
      <c r="E249" s="577" t="s">
        <v>210</v>
      </c>
      <c r="F249" s="576" t="s">
        <v>210</v>
      </c>
      <c r="G249" s="576">
        <v>87346</v>
      </c>
      <c r="H249" s="576" t="s">
        <v>3010</v>
      </c>
      <c r="I249" s="576" t="s">
        <v>90</v>
      </c>
      <c r="J249" s="576" t="s">
        <v>209</v>
      </c>
      <c r="K249" s="577">
        <v>539.76</v>
      </c>
      <c r="L249" s="576" t="s">
        <v>208</v>
      </c>
    </row>
    <row r="250" spans="1:12">
      <c r="A250" s="576" t="s">
        <v>204</v>
      </c>
      <c r="B250" s="576" t="s">
        <v>205</v>
      </c>
      <c r="C250" s="576" t="s">
        <v>4604</v>
      </c>
      <c r="D250" s="576" t="s">
        <v>4605</v>
      </c>
      <c r="E250" s="577" t="s">
        <v>210</v>
      </c>
      <c r="F250" s="576" t="s">
        <v>210</v>
      </c>
      <c r="G250" s="576">
        <v>87347</v>
      </c>
      <c r="H250" s="576" t="s">
        <v>3011</v>
      </c>
      <c r="I250" s="576" t="s">
        <v>90</v>
      </c>
      <c r="J250" s="576" t="s">
        <v>209</v>
      </c>
      <c r="K250" s="577">
        <v>520.92999999999995</v>
      </c>
      <c r="L250" s="576" t="s">
        <v>208</v>
      </c>
    </row>
    <row r="251" spans="1:12">
      <c r="A251" s="576" t="s">
        <v>204</v>
      </c>
      <c r="B251" s="576" t="s">
        <v>205</v>
      </c>
      <c r="C251" s="576" t="s">
        <v>4604</v>
      </c>
      <c r="D251" s="576" t="s">
        <v>4605</v>
      </c>
      <c r="E251" s="577" t="s">
        <v>210</v>
      </c>
      <c r="F251" s="576" t="s">
        <v>210</v>
      </c>
      <c r="G251" s="576">
        <v>87366</v>
      </c>
      <c r="H251" s="576" t="s">
        <v>3030</v>
      </c>
      <c r="I251" s="576" t="s">
        <v>90</v>
      </c>
      <c r="J251" s="576" t="s">
        <v>209</v>
      </c>
      <c r="K251" s="577">
        <v>580.24</v>
      </c>
      <c r="L251" s="576" t="s">
        <v>208</v>
      </c>
    </row>
    <row r="252" spans="1:12">
      <c r="A252" s="576" t="s">
        <v>204</v>
      </c>
      <c r="B252" s="576" t="s">
        <v>205</v>
      </c>
      <c r="C252" s="576" t="s">
        <v>4604</v>
      </c>
      <c r="D252" s="576" t="s">
        <v>4605</v>
      </c>
      <c r="E252" s="577" t="s">
        <v>210</v>
      </c>
      <c r="F252" s="576" t="s">
        <v>210</v>
      </c>
      <c r="G252" s="576">
        <v>100448</v>
      </c>
      <c r="H252" s="576" t="s">
        <v>7258</v>
      </c>
      <c r="I252" s="576" t="s">
        <v>90</v>
      </c>
      <c r="J252" s="576" t="s">
        <v>209</v>
      </c>
      <c r="K252" s="577">
        <v>0</v>
      </c>
      <c r="L252" s="576" t="s">
        <v>208</v>
      </c>
    </row>
    <row r="253" spans="1:12">
      <c r="A253" s="576" t="s">
        <v>204</v>
      </c>
      <c r="B253" s="576" t="s">
        <v>205</v>
      </c>
      <c r="C253" s="576" t="s">
        <v>4604</v>
      </c>
      <c r="D253" s="576" t="s">
        <v>4605</v>
      </c>
      <c r="E253" s="577" t="s">
        <v>210</v>
      </c>
      <c r="F253" s="576" t="s">
        <v>210</v>
      </c>
      <c r="G253" s="576">
        <v>87283</v>
      </c>
      <c r="H253" s="576" t="s">
        <v>2961</v>
      </c>
      <c r="I253" s="576" t="s">
        <v>90</v>
      </c>
      <c r="J253" s="576" t="s">
        <v>209</v>
      </c>
      <c r="K253" s="577">
        <v>447.69</v>
      </c>
      <c r="L253" s="576" t="s">
        <v>208</v>
      </c>
    </row>
    <row r="254" spans="1:12">
      <c r="A254" s="576" t="s">
        <v>204</v>
      </c>
      <c r="B254" s="576" t="s">
        <v>205</v>
      </c>
      <c r="C254" s="576" t="s">
        <v>4604</v>
      </c>
      <c r="D254" s="576" t="s">
        <v>4605</v>
      </c>
      <c r="E254" s="577" t="s">
        <v>210</v>
      </c>
      <c r="F254" s="576" t="s">
        <v>210</v>
      </c>
      <c r="G254" s="576">
        <v>87284</v>
      </c>
      <c r="H254" s="576" t="s">
        <v>2962</v>
      </c>
      <c r="I254" s="576" t="s">
        <v>90</v>
      </c>
      <c r="J254" s="576" t="s">
        <v>209</v>
      </c>
      <c r="K254" s="577">
        <v>445.98</v>
      </c>
      <c r="L254" s="576" t="s">
        <v>208</v>
      </c>
    </row>
    <row r="255" spans="1:12">
      <c r="A255" s="576" t="s">
        <v>204</v>
      </c>
      <c r="B255" s="576" t="s">
        <v>205</v>
      </c>
      <c r="C255" s="576" t="s">
        <v>4604</v>
      </c>
      <c r="D255" s="576" t="s">
        <v>4605</v>
      </c>
      <c r="E255" s="577" t="s">
        <v>210</v>
      </c>
      <c r="F255" s="576" t="s">
        <v>210</v>
      </c>
      <c r="G255" s="576">
        <v>87329</v>
      </c>
      <c r="H255" s="576" t="s">
        <v>2993</v>
      </c>
      <c r="I255" s="576" t="s">
        <v>90</v>
      </c>
      <c r="J255" s="576" t="s">
        <v>209</v>
      </c>
      <c r="K255" s="577">
        <v>474.28</v>
      </c>
      <c r="L255" s="576" t="s">
        <v>208</v>
      </c>
    </row>
    <row r="256" spans="1:12">
      <c r="A256" s="576" t="s">
        <v>204</v>
      </c>
      <c r="B256" s="576" t="s">
        <v>205</v>
      </c>
      <c r="C256" s="576" t="s">
        <v>4604</v>
      </c>
      <c r="D256" s="576" t="s">
        <v>4605</v>
      </c>
      <c r="E256" s="577" t="s">
        <v>210</v>
      </c>
      <c r="F256" s="576" t="s">
        <v>210</v>
      </c>
      <c r="G256" s="576">
        <v>87330</v>
      </c>
      <c r="H256" s="576" t="s">
        <v>2994</v>
      </c>
      <c r="I256" s="576" t="s">
        <v>90</v>
      </c>
      <c r="J256" s="576" t="s">
        <v>209</v>
      </c>
      <c r="K256" s="577">
        <v>429.95</v>
      </c>
      <c r="L256" s="576" t="s">
        <v>208</v>
      </c>
    </row>
    <row r="257" spans="1:12">
      <c r="A257" s="576" t="s">
        <v>204</v>
      </c>
      <c r="B257" s="576" t="s">
        <v>205</v>
      </c>
      <c r="C257" s="576" t="s">
        <v>4604</v>
      </c>
      <c r="D257" s="576" t="s">
        <v>4605</v>
      </c>
      <c r="E257" s="577" t="s">
        <v>210</v>
      </c>
      <c r="F257" s="576" t="s">
        <v>210</v>
      </c>
      <c r="G257" s="576">
        <v>87375</v>
      </c>
      <c r="H257" s="576" t="s">
        <v>3039</v>
      </c>
      <c r="I257" s="576" t="s">
        <v>90</v>
      </c>
      <c r="J257" s="576" t="s">
        <v>209</v>
      </c>
      <c r="K257" s="577">
        <v>644.99</v>
      </c>
      <c r="L257" s="576" t="s">
        <v>208</v>
      </c>
    </row>
    <row r="258" spans="1:12">
      <c r="A258" s="576" t="s">
        <v>204</v>
      </c>
      <c r="B258" s="576" t="s">
        <v>205</v>
      </c>
      <c r="C258" s="576" t="s">
        <v>4604</v>
      </c>
      <c r="D258" s="576" t="s">
        <v>4605</v>
      </c>
      <c r="E258" s="577" t="s">
        <v>210</v>
      </c>
      <c r="F258" s="576" t="s">
        <v>210</v>
      </c>
      <c r="G258" s="576">
        <v>100456</v>
      </c>
      <c r="H258" s="576" t="s">
        <v>7259</v>
      </c>
      <c r="I258" s="576" t="s">
        <v>90</v>
      </c>
      <c r="J258" s="576" t="s">
        <v>209</v>
      </c>
      <c r="K258" s="577">
        <v>0</v>
      </c>
      <c r="L258" s="576" t="s">
        <v>208</v>
      </c>
    </row>
    <row r="259" spans="1:12">
      <c r="A259" s="576" t="s">
        <v>204</v>
      </c>
      <c r="B259" s="576" t="s">
        <v>205</v>
      </c>
      <c r="C259" s="576" t="s">
        <v>4604</v>
      </c>
      <c r="D259" s="576" t="s">
        <v>4605</v>
      </c>
      <c r="E259" s="577" t="s">
        <v>210</v>
      </c>
      <c r="F259" s="576" t="s">
        <v>210</v>
      </c>
      <c r="G259" s="576">
        <v>87307</v>
      </c>
      <c r="H259" s="576" t="s">
        <v>2977</v>
      </c>
      <c r="I259" s="576" t="s">
        <v>90</v>
      </c>
      <c r="J259" s="576" t="s">
        <v>209</v>
      </c>
      <c r="K259" s="577">
        <v>517.39</v>
      </c>
      <c r="L259" s="576" t="s">
        <v>208</v>
      </c>
    </row>
    <row r="260" spans="1:12">
      <c r="A260" s="576" t="s">
        <v>204</v>
      </c>
      <c r="B260" s="576" t="s">
        <v>205</v>
      </c>
      <c r="C260" s="576" t="s">
        <v>4604</v>
      </c>
      <c r="D260" s="576" t="s">
        <v>4605</v>
      </c>
      <c r="E260" s="577" t="s">
        <v>210</v>
      </c>
      <c r="F260" s="576" t="s">
        <v>210</v>
      </c>
      <c r="G260" s="576">
        <v>87308</v>
      </c>
      <c r="H260" s="576" t="s">
        <v>2978</v>
      </c>
      <c r="I260" s="576" t="s">
        <v>90</v>
      </c>
      <c r="J260" s="576" t="s">
        <v>209</v>
      </c>
      <c r="K260" s="577">
        <v>513.62</v>
      </c>
      <c r="L260" s="576" t="s">
        <v>208</v>
      </c>
    </row>
    <row r="261" spans="1:12">
      <c r="A261" s="576" t="s">
        <v>204</v>
      </c>
      <c r="B261" s="576" t="s">
        <v>205</v>
      </c>
      <c r="C261" s="576" t="s">
        <v>4604</v>
      </c>
      <c r="D261" s="576" t="s">
        <v>4605</v>
      </c>
      <c r="E261" s="577" t="s">
        <v>210</v>
      </c>
      <c r="F261" s="576" t="s">
        <v>210</v>
      </c>
      <c r="G261" s="576">
        <v>87348</v>
      </c>
      <c r="H261" s="576" t="s">
        <v>3012</v>
      </c>
      <c r="I261" s="576" t="s">
        <v>90</v>
      </c>
      <c r="J261" s="576" t="s">
        <v>209</v>
      </c>
      <c r="K261" s="577">
        <v>537.55999999999995</v>
      </c>
      <c r="L261" s="576" t="s">
        <v>208</v>
      </c>
    </row>
    <row r="262" spans="1:12">
      <c r="A262" s="576" t="s">
        <v>204</v>
      </c>
      <c r="B262" s="576" t="s">
        <v>205</v>
      </c>
      <c r="C262" s="576" t="s">
        <v>4604</v>
      </c>
      <c r="D262" s="576" t="s">
        <v>4605</v>
      </c>
      <c r="E262" s="577" t="s">
        <v>210</v>
      </c>
      <c r="F262" s="576" t="s">
        <v>210</v>
      </c>
      <c r="G262" s="576">
        <v>87349</v>
      </c>
      <c r="H262" s="576" t="s">
        <v>3013</v>
      </c>
      <c r="I262" s="576" t="s">
        <v>90</v>
      </c>
      <c r="J262" s="576" t="s">
        <v>209</v>
      </c>
      <c r="K262" s="577">
        <v>488.25</v>
      </c>
      <c r="L262" s="576" t="s">
        <v>208</v>
      </c>
    </row>
    <row r="263" spans="1:12">
      <c r="A263" s="576" t="s">
        <v>204</v>
      </c>
      <c r="B263" s="576" t="s">
        <v>205</v>
      </c>
      <c r="C263" s="576" t="s">
        <v>4604</v>
      </c>
      <c r="D263" s="576" t="s">
        <v>4605</v>
      </c>
      <c r="E263" s="577" t="s">
        <v>210</v>
      </c>
      <c r="F263" s="576" t="s">
        <v>210</v>
      </c>
      <c r="G263" s="576">
        <v>87365</v>
      </c>
      <c r="H263" s="576" t="s">
        <v>3029</v>
      </c>
      <c r="I263" s="576" t="s">
        <v>90</v>
      </c>
      <c r="J263" s="576" t="s">
        <v>209</v>
      </c>
      <c r="K263" s="577">
        <v>553.95000000000005</v>
      </c>
      <c r="L263" s="576" t="s">
        <v>208</v>
      </c>
    </row>
    <row r="264" spans="1:12">
      <c r="A264" s="576" t="s">
        <v>204</v>
      </c>
      <c r="B264" s="576" t="s">
        <v>205</v>
      </c>
      <c r="C264" s="576" t="s">
        <v>4604</v>
      </c>
      <c r="D264" s="576" t="s">
        <v>4605</v>
      </c>
      <c r="E264" s="577" t="s">
        <v>210</v>
      </c>
      <c r="F264" s="576" t="s">
        <v>210</v>
      </c>
      <c r="G264" s="576">
        <v>100447</v>
      </c>
      <c r="H264" s="576" t="s">
        <v>7260</v>
      </c>
      <c r="I264" s="576" t="s">
        <v>90</v>
      </c>
      <c r="J264" s="576" t="s">
        <v>209</v>
      </c>
      <c r="K264" s="577">
        <v>0</v>
      </c>
      <c r="L264" s="576" t="s">
        <v>208</v>
      </c>
    </row>
    <row r="265" spans="1:12">
      <c r="A265" s="576" t="s">
        <v>204</v>
      </c>
      <c r="B265" s="576" t="s">
        <v>205</v>
      </c>
      <c r="C265" s="576" t="s">
        <v>4604</v>
      </c>
      <c r="D265" s="576" t="s">
        <v>4605</v>
      </c>
      <c r="E265" s="577" t="s">
        <v>210</v>
      </c>
      <c r="F265" s="576" t="s">
        <v>210</v>
      </c>
      <c r="G265" s="576">
        <v>87280</v>
      </c>
      <c r="H265" s="576" t="s">
        <v>2959</v>
      </c>
      <c r="I265" s="576" t="s">
        <v>90</v>
      </c>
      <c r="J265" s="576" t="s">
        <v>209</v>
      </c>
      <c r="K265" s="577">
        <v>431.9</v>
      </c>
      <c r="L265" s="576" t="s">
        <v>208</v>
      </c>
    </row>
    <row r="266" spans="1:12">
      <c r="A266" s="576" t="s">
        <v>204</v>
      </c>
      <c r="B266" s="576" t="s">
        <v>205</v>
      </c>
      <c r="C266" s="576" t="s">
        <v>4604</v>
      </c>
      <c r="D266" s="576" t="s">
        <v>4605</v>
      </c>
      <c r="E266" s="577" t="s">
        <v>210</v>
      </c>
      <c r="F266" s="576" t="s">
        <v>210</v>
      </c>
      <c r="G266" s="576">
        <v>87281</v>
      </c>
      <c r="H266" s="576" t="s">
        <v>2960</v>
      </c>
      <c r="I266" s="576" t="s">
        <v>90</v>
      </c>
      <c r="J266" s="576" t="s">
        <v>209</v>
      </c>
      <c r="K266" s="577">
        <v>431.63</v>
      </c>
      <c r="L266" s="576" t="s">
        <v>208</v>
      </c>
    </row>
    <row r="267" spans="1:12">
      <c r="A267" s="576" t="s">
        <v>204</v>
      </c>
      <c r="B267" s="576" t="s">
        <v>205</v>
      </c>
      <c r="C267" s="576" t="s">
        <v>4604</v>
      </c>
      <c r="D267" s="576" t="s">
        <v>4605</v>
      </c>
      <c r="E267" s="577" t="s">
        <v>210</v>
      </c>
      <c r="F267" s="576" t="s">
        <v>210</v>
      </c>
      <c r="G267" s="576">
        <v>87327</v>
      </c>
      <c r="H267" s="576" t="s">
        <v>2991</v>
      </c>
      <c r="I267" s="576" t="s">
        <v>90</v>
      </c>
      <c r="J267" s="576" t="s">
        <v>209</v>
      </c>
      <c r="K267" s="577">
        <v>446.82</v>
      </c>
      <c r="L267" s="576" t="s">
        <v>208</v>
      </c>
    </row>
    <row r="268" spans="1:12">
      <c r="A268" s="576" t="s">
        <v>204</v>
      </c>
      <c r="B268" s="576" t="s">
        <v>205</v>
      </c>
      <c r="C268" s="576" t="s">
        <v>4604</v>
      </c>
      <c r="D268" s="576" t="s">
        <v>4605</v>
      </c>
      <c r="E268" s="577" t="s">
        <v>210</v>
      </c>
      <c r="F268" s="576" t="s">
        <v>210</v>
      </c>
      <c r="G268" s="576">
        <v>87328</v>
      </c>
      <c r="H268" s="576" t="s">
        <v>2992</v>
      </c>
      <c r="I268" s="576" t="s">
        <v>90</v>
      </c>
      <c r="J268" s="576" t="s">
        <v>209</v>
      </c>
      <c r="K268" s="577">
        <v>408.1</v>
      </c>
      <c r="L268" s="576" t="s">
        <v>208</v>
      </c>
    </row>
    <row r="269" spans="1:12">
      <c r="A269" s="576" t="s">
        <v>204</v>
      </c>
      <c r="B269" s="576" t="s">
        <v>205</v>
      </c>
      <c r="C269" s="576" t="s">
        <v>4604</v>
      </c>
      <c r="D269" s="576" t="s">
        <v>4605</v>
      </c>
      <c r="E269" s="577" t="s">
        <v>210</v>
      </c>
      <c r="F269" s="576" t="s">
        <v>210</v>
      </c>
      <c r="G269" s="576">
        <v>87410</v>
      </c>
      <c r="H269" s="576" t="s">
        <v>3067</v>
      </c>
      <c r="I269" s="576" t="s">
        <v>90</v>
      </c>
      <c r="J269" s="576" t="s">
        <v>209</v>
      </c>
      <c r="K269" s="577">
        <v>833.62</v>
      </c>
      <c r="L269" s="576" t="s">
        <v>208</v>
      </c>
    </row>
    <row r="270" spans="1:12">
      <c r="A270" s="576" t="s">
        <v>204</v>
      </c>
      <c r="B270" s="576" t="s">
        <v>205</v>
      </c>
      <c r="C270" s="576" t="s">
        <v>4604</v>
      </c>
      <c r="D270" s="576" t="s">
        <v>4605</v>
      </c>
      <c r="E270" s="577" t="s">
        <v>210</v>
      </c>
      <c r="F270" s="576" t="s">
        <v>210</v>
      </c>
      <c r="G270" s="576">
        <v>95577</v>
      </c>
      <c r="H270" s="576" t="s">
        <v>5617</v>
      </c>
      <c r="I270" s="576" t="s">
        <v>92</v>
      </c>
      <c r="J270" s="576" t="s">
        <v>209</v>
      </c>
      <c r="K270" s="577">
        <v>10.01</v>
      </c>
      <c r="L270" s="576" t="s">
        <v>208</v>
      </c>
    </row>
    <row r="271" spans="1:12">
      <c r="A271" s="576" t="s">
        <v>204</v>
      </c>
      <c r="B271" s="576" t="s">
        <v>205</v>
      </c>
      <c r="C271" s="576" t="s">
        <v>4604</v>
      </c>
      <c r="D271" s="576" t="s">
        <v>4605</v>
      </c>
      <c r="E271" s="577" t="s">
        <v>210</v>
      </c>
      <c r="F271" s="576" t="s">
        <v>210</v>
      </c>
      <c r="G271" s="576">
        <v>95578</v>
      </c>
      <c r="H271" s="576" t="s">
        <v>5618</v>
      </c>
      <c r="I271" s="576" t="s">
        <v>92</v>
      </c>
      <c r="J271" s="576" t="s">
        <v>209</v>
      </c>
      <c r="K271" s="577">
        <v>8.3800000000000008</v>
      </c>
      <c r="L271" s="576" t="s">
        <v>208</v>
      </c>
    </row>
    <row r="272" spans="1:12">
      <c r="A272" s="576" t="s">
        <v>204</v>
      </c>
      <c r="B272" s="576" t="s">
        <v>205</v>
      </c>
      <c r="C272" s="576" t="s">
        <v>4604</v>
      </c>
      <c r="D272" s="576" t="s">
        <v>4605</v>
      </c>
      <c r="E272" s="577" t="s">
        <v>210</v>
      </c>
      <c r="F272" s="576" t="s">
        <v>210</v>
      </c>
      <c r="G272" s="576">
        <v>95579</v>
      </c>
      <c r="H272" s="576" t="s">
        <v>5619</v>
      </c>
      <c r="I272" s="576" t="s">
        <v>92</v>
      </c>
      <c r="J272" s="576" t="s">
        <v>209</v>
      </c>
      <c r="K272" s="577">
        <v>8.11</v>
      </c>
      <c r="L272" s="576" t="s">
        <v>208</v>
      </c>
    </row>
    <row r="273" spans="1:12">
      <c r="A273" s="576" t="s">
        <v>204</v>
      </c>
      <c r="B273" s="576" t="s">
        <v>205</v>
      </c>
      <c r="C273" s="576" t="s">
        <v>4604</v>
      </c>
      <c r="D273" s="576" t="s">
        <v>4605</v>
      </c>
      <c r="E273" s="577" t="s">
        <v>210</v>
      </c>
      <c r="F273" s="576" t="s">
        <v>210</v>
      </c>
      <c r="G273" s="576">
        <v>95580</v>
      </c>
      <c r="H273" s="576" t="s">
        <v>5620</v>
      </c>
      <c r="I273" s="576" t="s">
        <v>92</v>
      </c>
      <c r="J273" s="576" t="s">
        <v>209</v>
      </c>
      <c r="K273" s="577">
        <v>9.34</v>
      </c>
      <c r="L273" s="576" t="s">
        <v>208</v>
      </c>
    </row>
    <row r="274" spans="1:12">
      <c r="A274" s="576" t="s">
        <v>204</v>
      </c>
      <c r="B274" s="576" t="s">
        <v>205</v>
      </c>
      <c r="C274" s="576" t="s">
        <v>4604</v>
      </c>
      <c r="D274" s="576" t="s">
        <v>4605</v>
      </c>
      <c r="E274" s="577" t="s">
        <v>210</v>
      </c>
      <c r="F274" s="576" t="s">
        <v>210</v>
      </c>
      <c r="G274" s="576">
        <v>95581</v>
      </c>
      <c r="H274" s="576" t="s">
        <v>5621</v>
      </c>
      <c r="I274" s="576" t="s">
        <v>92</v>
      </c>
      <c r="J274" s="576" t="s">
        <v>209</v>
      </c>
      <c r="K274" s="577">
        <v>9.3000000000000007</v>
      </c>
      <c r="L274" s="576" t="s">
        <v>208</v>
      </c>
    </row>
    <row r="275" spans="1:12">
      <c r="A275" s="576" t="s">
        <v>204</v>
      </c>
      <c r="B275" s="576" t="s">
        <v>205</v>
      </c>
      <c r="C275" s="576" t="s">
        <v>4604</v>
      </c>
      <c r="D275" s="576" t="s">
        <v>4605</v>
      </c>
      <c r="E275" s="577" t="s">
        <v>210</v>
      </c>
      <c r="F275" s="576" t="s">
        <v>210</v>
      </c>
      <c r="G275" s="576">
        <v>95582</v>
      </c>
      <c r="H275" s="576" t="s">
        <v>5622</v>
      </c>
      <c r="I275" s="576" t="s">
        <v>92</v>
      </c>
      <c r="J275" s="576" t="s">
        <v>209</v>
      </c>
      <c r="K275" s="577">
        <v>10.130000000000001</v>
      </c>
      <c r="L275" s="576" t="s">
        <v>208</v>
      </c>
    </row>
    <row r="276" spans="1:12">
      <c r="A276" s="576" t="s">
        <v>204</v>
      </c>
      <c r="B276" s="576" t="s">
        <v>205</v>
      </c>
      <c r="C276" s="576" t="s">
        <v>4604</v>
      </c>
      <c r="D276" s="576" t="s">
        <v>4605</v>
      </c>
      <c r="E276" s="577" t="s">
        <v>210</v>
      </c>
      <c r="F276" s="576" t="s">
        <v>210</v>
      </c>
      <c r="G276" s="576">
        <v>95576</v>
      </c>
      <c r="H276" s="576" t="s">
        <v>5616</v>
      </c>
      <c r="I276" s="576" t="s">
        <v>92</v>
      </c>
      <c r="J276" s="576" t="s">
        <v>209</v>
      </c>
      <c r="K276" s="577">
        <v>11.68</v>
      </c>
      <c r="L276" s="576" t="s">
        <v>208</v>
      </c>
    </row>
    <row r="277" spans="1:12">
      <c r="A277" s="576" t="s">
        <v>204</v>
      </c>
      <c r="B277" s="576" t="s">
        <v>205</v>
      </c>
      <c r="C277" s="576" t="s">
        <v>5114</v>
      </c>
      <c r="D277" s="576" t="s">
        <v>5115</v>
      </c>
      <c r="E277" s="577" t="s">
        <v>210</v>
      </c>
      <c r="F277" s="576" t="s">
        <v>210</v>
      </c>
      <c r="G277" s="576">
        <v>95583</v>
      </c>
      <c r="H277" s="576" t="s">
        <v>5623</v>
      </c>
      <c r="I277" s="576" t="s">
        <v>92</v>
      </c>
      <c r="J277" s="576" t="s">
        <v>209</v>
      </c>
      <c r="K277" s="577">
        <v>14.31</v>
      </c>
      <c r="L277" s="576" t="s">
        <v>208</v>
      </c>
    </row>
    <row r="278" spans="1:12">
      <c r="A278" s="576" t="s">
        <v>204</v>
      </c>
      <c r="B278" s="576" t="s">
        <v>205</v>
      </c>
      <c r="C278" s="576" t="s">
        <v>5114</v>
      </c>
      <c r="D278" s="576" t="s">
        <v>5115</v>
      </c>
      <c r="E278" s="577" t="s">
        <v>210</v>
      </c>
      <c r="F278" s="576" t="s">
        <v>210</v>
      </c>
      <c r="G278" s="576">
        <v>95584</v>
      </c>
      <c r="H278" s="576" t="s">
        <v>5624</v>
      </c>
      <c r="I278" s="576" t="s">
        <v>92</v>
      </c>
      <c r="J278" s="576" t="s">
        <v>209</v>
      </c>
      <c r="K278" s="577">
        <v>12.79</v>
      </c>
      <c r="L278" s="576" t="s">
        <v>208</v>
      </c>
    </row>
    <row r="279" spans="1:12">
      <c r="A279" s="576" t="s">
        <v>204</v>
      </c>
      <c r="B279" s="576" t="s">
        <v>205</v>
      </c>
      <c r="C279" s="576" t="s">
        <v>5114</v>
      </c>
      <c r="D279" s="576" t="s">
        <v>5115</v>
      </c>
      <c r="E279" s="577" t="s">
        <v>210</v>
      </c>
      <c r="F279" s="576" t="s">
        <v>210</v>
      </c>
      <c r="G279" s="576">
        <v>95593</v>
      </c>
      <c r="H279" s="576" t="s">
        <v>5626</v>
      </c>
      <c r="I279" s="576" t="s">
        <v>92</v>
      </c>
      <c r="J279" s="576" t="s">
        <v>209</v>
      </c>
      <c r="K279" s="577">
        <v>12.79</v>
      </c>
      <c r="L279" s="576" t="s">
        <v>208</v>
      </c>
    </row>
    <row r="280" spans="1:12">
      <c r="A280" s="576" t="s">
        <v>204</v>
      </c>
      <c r="B280" s="576" t="s">
        <v>205</v>
      </c>
      <c r="C280" s="576" t="s">
        <v>5114</v>
      </c>
      <c r="D280" s="576" t="s">
        <v>5115</v>
      </c>
      <c r="E280" s="577" t="s">
        <v>210</v>
      </c>
      <c r="F280" s="576" t="s">
        <v>210</v>
      </c>
      <c r="G280" s="576">
        <v>95592</v>
      </c>
      <c r="H280" s="576" t="s">
        <v>5625</v>
      </c>
      <c r="I280" s="576" t="s">
        <v>92</v>
      </c>
      <c r="J280" s="576" t="s">
        <v>209</v>
      </c>
      <c r="K280" s="577">
        <v>14.31</v>
      </c>
      <c r="L280" s="576" t="s">
        <v>208</v>
      </c>
    </row>
    <row r="281" spans="1:12">
      <c r="A281" s="576" t="s">
        <v>204</v>
      </c>
      <c r="B281" s="576" t="s">
        <v>205</v>
      </c>
      <c r="C281" s="576" t="s">
        <v>5114</v>
      </c>
      <c r="D281" s="576" t="s">
        <v>5115</v>
      </c>
      <c r="E281" s="577" t="s">
        <v>210</v>
      </c>
      <c r="F281" s="576" t="s">
        <v>210</v>
      </c>
      <c r="G281" s="576">
        <v>92919</v>
      </c>
      <c r="H281" s="576" t="s">
        <v>5611</v>
      </c>
      <c r="I281" s="576" t="s">
        <v>92</v>
      </c>
      <c r="J281" s="576" t="s">
        <v>209</v>
      </c>
      <c r="K281" s="577">
        <v>11.16</v>
      </c>
      <c r="L281" s="576" t="s">
        <v>208</v>
      </c>
    </row>
    <row r="282" spans="1:12">
      <c r="A282" s="576" t="s">
        <v>204</v>
      </c>
      <c r="B282" s="576" t="s">
        <v>205</v>
      </c>
      <c r="C282" s="576" t="s">
        <v>5114</v>
      </c>
      <c r="D282" s="576" t="s">
        <v>5115</v>
      </c>
      <c r="E282" s="577" t="s">
        <v>210</v>
      </c>
      <c r="F282" s="576" t="s">
        <v>210</v>
      </c>
      <c r="G282" s="576">
        <v>92921</v>
      </c>
      <c r="H282" s="576" t="s">
        <v>5612</v>
      </c>
      <c r="I282" s="576" t="s">
        <v>92</v>
      </c>
      <c r="J282" s="576" t="s">
        <v>209</v>
      </c>
      <c r="K282" s="578">
        <v>9.26</v>
      </c>
      <c r="L282" s="576" t="s">
        <v>208</v>
      </c>
    </row>
    <row r="283" spans="1:12">
      <c r="A283" s="576" t="s">
        <v>204</v>
      </c>
      <c r="B283" s="576" t="s">
        <v>205</v>
      </c>
      <c r="C283" s="576" t="s">
        <v>5114</v>
      </c>
      <c r="D283" s="576" t="s">
        <v>5115</v>
      </c>
      <c r="E283" s="577" t="s">
        <v>210</v>
      </c>
      <c r="F283" s="576" t="s">
        <v>210</v>
      </c>
      <c r="G283" s="576">
        <v>92922</v>
      </c>
      <c r="H283" s="576" t="s">
        <v>5613</v>
      </c>
      <c r="I283" s="576" t="s">
        <v>92</v>
      </c>
      <c r="J283" s="576" t="s">
        <v>209</v>
      </c>
      <c r="K283" s="578">
        <v>8.86</v>
      </c>
      <c r="L283" s="576" t="s">
        <v>208</v>
      </c>
    </row>
    <row r="284" spans="1:12">
      <c r="A284" s="576" t="s">
        <v>204</v>
      </c>
      <c r="B284" s="576" t="s">
        <v>205</v>
      </c>
      <c r="C284" s="576" t="s">
        <v>5114</v>
      </c>
      <c r="D284" s="576" t="s">
        <v>5115</v>
      </c>
      <c r="E284" s="577" t="s">
        <v>210</v>
      </c>
      <c r="F284" s="576" t="s">
        <v>210</v>
      </c>
      <c r="G284" s="576">
        <v>92923</v>
      </c>
      <c r="H284" s="576" t="s">
        <v>5614</v>
      </c>
      <c r="I284" s="576" t="s">
        <v>92</v>
      </c>
      <c r="J284" s="576" t="s">
        <v>209</v>
      </c>
      <c r="K284" s="578">
        <v>9.9499999999999993</v>
      </c>
      <c r="L284" s="576" t="s">
        <v>208</v>
      </c>
    </row>
    <row r="285" spans="1:12">
      <c r="A285" s="576" t="s">
        <v>204</v>
      </c>
      <c r="B285" s="576" t="s">
        <v>205</v>
      </c>
      <c r="C285" s="576" t="s">
        <v>5114</v>
      </c>
      <c r="D285" s="576" t="s">
        <v>5115</v>
      </c>
      <c r="E285" s="577" t="s">
        <v>210</v>
      </c>
      <c r="F285" s="576" t="s">
        <v>210</v>
      </c>
      <c r="G285" s="576">
        <v>92924</v>
      </c>
      <c r="H285" s="576" t="s">
        <v>5615</v>
      </c>
      <c r="I285" s="576" t="s">
        <v>92</v>
      </c>
      <c r="J285" s="576" t="s">
        <v>209</v>
      </c>
      <c r="K285" s="578">
        <v>9.7799999999999994</v>
      </c>
      <c r="L285" s="576" t="s">
        <v>208</v>
      </c>
    </row>
    <row r="286" spans="1:12">
      <c r="A286" s="576" t="s">
        <v>204</v>
      </c>
      <c r="B286" s="576" t="s">
        <v>205</v>
      </c>
      <c r="C286" s="576" t="s">
        <v>5114</v>
      </c>
      <c r="D286" s="576" t="s">
        <v>5115</v>
      </c>
      <c r="E286" s="577" t="s">
        <v>210</v>
      </c>
      <c r="F286" s="576" t="s">
        <v>210</v>
      </c>
      <c r="G286" s="576">
        <v>104104</v>
      </c>
      <c r="H286" s="576" t="s">
        <v>5627</v>
      </c>
      <c r="I286" s="576" t="s">
        <v>92</v>
      </c>
      <c r="J286" s="576" t="s">
        <v>209</v>
      </c>
      <c r="K286" s="578">
        <v>10.29</v>
      </c>
      <c r="L286" s="576" t="s">
        <v>208</v>
      </c>
    </row>
    <row r="287" spans="1:12">
      <c r="A287" s="576" t="s">
        <v>204</v>
      </c>
      <c r="B287" s="576" t="s">
        <v>205</v>
      </c>
      <c r="C287" s="576" t="s">
        <v>5114</v>
      </c>
      <c r="D287" s="576" t="s">
        <v>5115</v>
      </c>
      <c r="E287" s="577" t="s">
        <v>210</v>
      </c>
      <c r="F287" s="576" t="s">
        <v>210</v>
      </c>
      <c r="G287" s="576">
        <v>92916</v>
      </c>
      <c r="H287" s="576" t="s">
        <v>5609</v>
      </c>
      <c r="I287" s="576" t="s">
        <v>92</v>
      </c>
      <c r="J287" s="576" t="s">
        <v>209</v>
      </c>
      <c r="K287" s="578">
        <v>13.85</v>
      </c>
      <c r="L287" s="576" t="s">
        <v>208</v>
      </c>
    </row>
    <row r="288" spans="1:12">
      <c r="A288" s="576" t="s">
        <v>204</v>
      </c>
      <c r="B288" s="576" t="s">
        <v>205</v>
      </c>
      <c r="C288" s="576" t="s">
        <v>5114</v>
      </c>
      <c r="D288" s="576" t="s">
        <v>5115</v>
      </c>
      <c r="E288" s="577" t="s">
        <v>210</v>
      </c>
      <c r="F288" s="576" t="s">
        <v>210</v>
      </c>
      <c r="G288" s="576">
        <v>92917</v>
      </c>
      <c r="H288" s="576" t="s">
        <v>5610</v>
      </c>
      <c r="I288" s="576" t="s">
        <v>92</v>
      </c>
      <c r="J288" s="576" t="s">
        <v>209</v>
      </c>
      <c r="K288" s="578">
        <v>12.72</v>
      </c>
      <c r="L288" s="576" t="s">
        <v>208</v>
      </c>
    </row>
    <row r="289" spans="1:12">
      <c r="A289" s="576" t="s">
        <v>204</v>
      </c>
      <c r="B289" s="576" t="s">
        <v>205</v>
      </c>
      <c r="C289" s="576" t="s">
        <v>5114</v>
      </c>
      <c r="D289" s="576" t="s">
        <v>5115</v>
      </c>
      <c r="E289" s="577" t="s">
        <v>210</v>
      </c>
      <c r="F289" s="576" t="s">
        <v>210</v>
      </c>
      <c r="G289" s="576">
        <v>92915</v>
      </c>
      <c r="H289" s="576" t="s">
        <v>5608</v>
      </c>
      <c r="I289" s="576" t="s">
        <v>92</v>
      </c>
      <c r="J289" s="576" t="s">
        <v>209</v>
      </c>
      <c r="K289" s="578">
        <v>15.05</v>
      </c>
      <c r="L289" s="576" t="s">
        <v>208</v>
      </c>
    </row>
    <row r="290" spans="1:12">
      <c r="A290" s="576" t="s">
        <v>204</v>
      </c>
      <c r="B290" s="576" t="s">
        <v>205</v>
      </c>
      <c r="C290" s="576" t="s">
        <v>5114</v>
      </c>
      <c r="D290" s="576" t="s">
        <v>5115</v>
      </c>
      <c r="E290" s="577" t="s">
        <v>210</v>
      </c>
      <c r="F290" s="576" t="s">
        <v>210</v>
      </c>
      <c r="G290" s="576">
        <v>92771</v>
      </c>
      <c r="H290" s="576" t="s">
        <v>5581</v>
      </c>
      <c r="I290" s="576" t="s">
        <v>92</v>
      </c>
      <c r="J290" s="576" t="s">
        <v>209</v>
      </c>
      <c r="K290" s="578">
        <v>9.9499999999999993</v>
      </c>
      <c r="L290" s="576" t="s">
        <v>208</v>
      </c>
    </row>
    <row r="291" spans="1:12">
      <c r="A291" s="576" t="s">
        <v>204</v>
      </c>
      <c r="B291" s="576" t="s">
        <v>205</v>
      </c>
      <c r="C291" s="576" t="s">
        <v>5114</v>
      </c>
      <c r="D291" s="576" t="s">
        <v>5115</v>
      </c>
      <c r="E291" s="577" t="s">
        <v>210</v>
      </c>
      <c r="F291" s="576" t="s">
        <v>210</v>
      </c>
      <c r="G291" s="576">
        <v>92772</v>
      </c>
      <c r="H291" s="576" t="s">
        <v>5582</v>
      </c>
      <c r="I291" s="576" t="s">
        <v>92</v>
      </c>
      <c r="J291" s="576" t="s">
        <v>209</v>
      </c>
      <c r="K291" s="578">
        <v>8.3699999999999992</v>
      </c>
      <c r="L291" s="576" t="s">
        <v>208</v>
      </c>
    </row>
    <row r="292" spans="1:12">
      <c r="A292" s="576" t="s">
        <v>204</v>
      </c>
      <c r="B292" s="576" t="s">
        <v>205</v>
      </c>
      <c r="C292" s="576" t="s">
        <v>5114</v>
      </c>
      <c r="D292" s="576" t="s">
        <v>5115</v>
      </c>
      <c r="E292" s="577" t="s">
        <v>210</v>
      </c>
      <c r="F292" s="576" t="s">
        <v>210</v>
      </c>
      <c r="G292" s="576">
        <v>92773</v>
      </c>
      <c r="H292" s="576" t="s">
        <v>5583</v>
      </c>
      <c r="I292" s="576" t="s">
        <v>92</v>
      </c>
      <c r="J292" s="576" t="s">
        <v>207</v>
      </c>
      <c r="K292" s="577">
        <v>8.2100000000000009</v>
      </c>
      <c r="L292" s="576" t="s">
        <v>208</v>
      </c>
    </row>
    <row r="293" spans="1:12">
      <c r="A293" s="576" t="s">
        <v>204</v>
      </c>
      <c r="B293" s="576" t="s">
        <v>205</v>
      </c>
      <c r="C293" s="576" t="s">
        <v>5114</v>
      </c>
      <c r="D293" s="576" t="s">
        <v>5115</v>
      </c>
      <c r="E293" s="577" t="s">
        <v>210</v>
      </c>
      <c r="F293" s="576" t="s">
        <v>210</v>
      </c>
      <c r="G293" s="576">
        <v>92774</v>
      </c>
      <c r="H293" s="576" t="s">
        <v>5584</v>
      </c>
      <c r="I293" s="576" t="s">
        <v>92</v>
      </c>
      <c r="J293" s="576" t="s">
        <v>207</v>
      </c>
      <c r="K293" s="577">
        <v>9.49</v>
      </c>
      <c r="L293" s="576" t="s">
        <v>208</v>
      </c>
    </row>
    <row r="294" spans="1:12">
      <c r="A294" s="576" t="s">
        <v>204</v>
      </c>
      <c r="B294" s="576" t="s">
        <v>205</v>
      </c>
      <c r="C294" s="576" t="s">
        <v>5114</v>
      </c>
      <c r="D294" s="576" t="s">
        <v>5115</v>
      </c>
      <c r="E294" s="577" t="s">
        <v>210</v>
      </c>
      <c r="F294" s="576" t="s">
        <v>210</v>
      </c>
      <c r="G294" s="576">
        <v>92769</v>
      </c>
      <c r="H294" s="576" t="s">
        <v>5579</v>
      </c>
      <c r="I294" s="576" t="s">
        <v>92</v>
      </c>
      <c r="J294" s="576" t="s">
        <v>207</v>
      </c>
      <c r="K294" s="577">
        <v>11.76</v>
      </c>
      <c r="L294" s="576" t="s">
        <v>208</v>
      </c>
    </row>
    <row r="295" spans="1:12">
      <c r="A295" s="576" t="s">
        <v>204</v>
      </c>
      <c r="B295" s="576" t="s">
        <v>205</v>
      </c>
      <c r="C295" s="576" t="s">
        <v>5114</v>
      </c>
      <c r="D295" s="576" t="s">
        <v>5115</v>
      </c>
      <c r="E295" s="577" t="s">
        <v>210</v>
      </c>
      <c r="F295" s="576" t="s">
        <v>210</v>
      </c>
      <c r="G295" s="576">
        <v>92770</v>
      </c>
      <c r="H295" s="576" t="s">
        <v>5580</v>
      </c>
      <c r="I295" s="576" t="s">
        <v>92</v>
      </c>
      <c r="J295" s="576" t="s">
        <v>207</v>
      </c>
      <c r="K295" s="577">
        <v>11.12</v>
      </c>
      <c r="L295" s="576" t="s">
        <v>208</v>
      </c>
    </row>
    <row r="296" spans="1:12">
      <c r="A296" s="576" t="s">
        <v>204</v>
      </c>
      <c r="B296" s="576" t="s">
        <v>205</v>
      </c>
      <c r="C296" s="576" t="s">
        <v>5114</v>
      </c>
      <c r="D296" s="576" t="s">
        <v>5115</v>
      </c>
      <c r="E296" s="577" t="s">
        <v>210</v>
      </c>
      <c r="F296" s="576" t="s">
        <v>210</v>
      </c>
      <c r="G296" s="576">
        <v>92767</v>
      </c>
      <c r="H296" s="576" t="s">
        <v>5577</v>
      </c>
      <c r="I296" s="576" t="s">
        <v>92</v>
      </c>
      <c r="J296" s="576" t="s">
        <v>207</v>
      </c>
      <c r="K296" s="577">
        <v>14.03</v>
      </c>
      <c r="L296" s="576" t="s">
        <v>208</v>
      </c>
    </row>
    <row r="297" spans="1:12">
      <c r="A297" s="576" t="s">
        <v>204</v>
      </c>
      <c r="B297" s="576" t="s">
        <v>205</v>
      </c>
      <c r="C297" s="576" t="s">
        <v>5114</v>
      </c>
      <c r="D297" s="576" t="s">
        <v>5115</v>
      </c>
      <c r="E297" s="577" t="s">
        <v>210</v>
      </c>
      <c r="F297" s="576" t="s">
        <v>210</v>
      </c>
      <c r="G297" s="576">
        <v>92768</v>
      </c>
      <c r="H297" s="576" t="s">
        <v>5578</v>
      </c>
      <c r="I297" s="576" t="s">
        <v>92</v>
      </c>
      <c r="J297" s="576" t="s">
        <v>207</v>
      </c>
      <c r="K297" s="577">
        <v>12.38</v>
      </c>
      <c r="L297" s="576" t="s">
        <v>208</v>
      </c>
    </row>
    <row r="298" spans="1:12">
      <c r="A298" s="576" t="s">
        <v>204</v>
      </c>
      <c r="B298" s="576" t="s">
        <v>205</v>
      </c>
      <c r="C298" s="576" t="s">
        <v>5114</v>
      </c>
      <c r="D298" s="576" t="s">
        <v>5115</v>
      </c>
      <c r="E298" s="577" t="s">
        <v>210</v>
      </c>
      <c r="F298" s="576" t="s">
        <v>210</v>
      </c>
      <c r="G298" s="576">
        <v>92762</v>
      </c>
      <c r="H298" s="576" t="s">
        <v>5572</v>
      </c>
      <c r="I298" s="576" t="s">
        <v>92</v>
      </c>
      <c r="J298" s="576" t="s">
        <v>207</v>
      </c>
      <c r="K298" s="577">
        <v>10.33</v>
      </c>
      <c r="L298" s="576" t="s">
        <v>208</v>
      </c>
    </row>
    <row r="299" spans="1:12">
      <c r="A299" s="576" t="s">
        <v>204</v>
      </c>
      <c r="B299" s="576" t="s">
        <v>205</v>
      </c>
      <c r="C299" s="576" t="s">
        <v>5114</v>
      </c>
      <c r="D299" s="576" t="s">
        <v>5115</v>
      </c>
      <c r="E299" s="577" t="s">
        <v>210</v>
      </c>
      <c r="F299" s="576" t="s">
        <v>210</v>
      </c>
      <c r="G299" s="576">
        <v>92763</v>
      </c>
      <c r="H299" s="576" t="s">
        <v>5573</v>
      </c>
      <c r="I299" s="576" t="s">
        <v>92</v>
      </c>
      <c r="J299" s="576" t="s">
        <v>207</v>
      </c>
      <c r="K299" s="577">
        <v>8.7200000000000006</v>
      </c>
      <c r="L299" s="576" t="s">
        <v>208</v>
      </c>
    </row>
    <row r="300" spans="1:12">
      <c r="A300" s="576" t="s">
        <v>204</v>
      </c>
      <c r="B300" s="576" t="s">
        <v>205</v>
      </c>
      <c r="C300" s="576" t="s">
        <v>5114</v>
      </c>
      <c r="D300" s="576" t="s">
        <v>5115</v>
      </c>
      <c r="E300" s="577" t="s">
        <v>210</v>
      </c>
      <c r="F300" s="576" t="s">
        <v>210</v>
      </c>
      <c r="G300" s="576">
        <v>92764</v>
      </c>
      <c r="H300" s="576" t="s">
        <v>5574</v>
      </c>
      <c r="I300" s="576" t="s">
        <v>92</v>
      </c>
      <c r="J300" s="576" t="s">
        <v>207</v>
      </c>
      <c r="K300" s="577">
        <v>8.4499999999999993</v>
      </c>
      <c r="L300" s="576" t="s">
        <v>208</v>
      </c>
    </row>
    <row r="301" spans="1:12">
      <c r="A301" s="576" t="s">
        <v>204</v>
      </c>
      <c r="B301" s="576" t="s">
        <v>205</v>
      </c>
      <c r="C301" s="576" t="s">
        <v>5114</v>
      </c>
      <c r="D301" s="576" t="s">
        <v>5115</v>
      </c>
      <c r="E301" s="577" t="s">
        <v>210</v>
      </c>
      <c r="F301" s="576" t="s">
        <v>210</v>
      </c>
      <c r="G301" s="576">
        <v>92765</v>
      </c>
      <c r="H301" s="576" t="s">
        <v>5575</v>
      </c>
      <c r="I301" s="576" t="s">
        <v>92</v>
      </c>
      <c r="J301" s="576" t="s">
        <v>207</v>
      </c>
      <c r="K301" s="577">
        <v>9.6199999999999992</v>
      </c>
      <c r="L301" s="576" t="s">
        <v>208</v>
      </c>
    </row>
    <row r="302" spans="1:12">
      <c r="A302" s="576" t="s">
        <v>204</v>
      </c>
      <c r="B302" s="576" t="s">
        <v>205</v>
      </c>
      <c r="C302" s="576" t="s">
        <v>5114</v>
      </c>
      <c r="D302" s="576" t="s">
        <v>5115</v>
      </c>
      <c r="E302" s="577" t="s">
        <v>210</v>
      </c>
      <c r="F302" s="576" t="s">
        <v>210</v>
      </c>
      <c r="G302" s="576">
        <v>92766</v>
      </c>
      <c r="H302" s="576" t="s">
        <v>5576</v>
      </c>
      <c r="I302" s="576" t="s">
        <v>92</v>
      </c>
      <c r="J302" s="576" t="s">
        <v>207</v>
      </c>
      <c r="K302" s="577">
        <v>9.5299999999999994</v>
      </c>
      <c r="L302" s="576" t="s">
        <v>208</v>
      </c>
    </row>
    <row r="303" spans="1:12">
      <c r="A303" s="576" t="s">
        <v>204</v>
      </c>
      <c r="B303" s="576" t="s">
        <v>205</v>
      </c>
      <c r="C303" s="576" t="s">
        <v>5114</v>
      </c>
      <c r="D303" s="576" t="s">
        <v>5115</v>
      </c>
      <c r="E303" s="577" t="s">
        <v>210</v>
      </c>
      <c r="F303" s="576" t="s">
        <v>210</v>
      </c>
      <c r="G303" s="576">
        <v>104105</v>
      </c>
      <c r="H303" s="576" t="s">
        <v>5628</v>
      </c>
      <c r="I303" s="576" t="s">
        <v>92</v>
      </c>
      <c r="J303" s="576" t="s">
        <v>207</v>
      </c>
      <c r="K303" s="577">
        <v>10.3</v>
      </c>
      <c r="L303" s="576" t="s">
        <v>208</v>
      </c>
    </row>
    <row r="304" spans="1:12">
      <c r="A304" s="576" t="s">
        <v>204</v>
      </c>
      <c r="B304" s="576" t="s">
        <v>205</v>
      </c>
      <c r="C304" s="576" t="s">
        <v>5114</v>
      </c>
      <c r="D304" s="576" t="s">
        <v>5115</v>
      </c>
      <c r="E304" s="577" t="s">
        <v>210</v>
      </c>
      <c r="F304" s="576" t="s">
        <v>210</v>
      </c>
      <c r="G304" s="576">
        <v>92760</v>
      </c>
      <c r="H304" s="576" t="s">
        <v>5570</v>
      </c>
      <c r="I304" s="576" t="s">
        <v>92</v>
      </c>
      <c r="J304" s="576" t="s">
        <v>207</v>
      </c>
      <c r="K304" s="577">
        <v>12.19</v>
      </c>
      <c r="L304" s="576" t="s">
        <v>208</v>
      </c>
    </row>
    <row r="305" spans="1:12">
      <c r="A305" s="576" t="s">
        <v>204</v>
      </c>
      <c r="B305" s="576" t="s">
        <v>205</v>
      </c>
      <c r="C305" s="576" t="s">
        <v>5114</v>
      </c>
      <c r="D305" s="576" t="s">
        <v>5115</v>
      </c>
      <c r="E305" s="577" t="s">
        <v>210</v>
      </c>
      <c r="F305" s="576" t="s">
        <v>210</v>
      </c>
      <c r="G305" s="576">
        <v>92761</v>
      </c>
      <c r="H305" s="576" t="s">
        <v>5571</v>
      </c>
      <c r="I305" s="576" t="s">
        <v>92</v>
      </c>
      <c r="J305" s="576" t="s">
        <v>207</v>
      </c>
      <c r="K305" s="577">
        <v>11.53</v>
      </c>
      <c r="L305" s="576" t="s">
        <v>208</v>
      </c>
    </row>
    <row r="306" spans="1:12">
      <c r="A306" s="576" t="s">
        <v>204</v>
      </c>
      <c r="B306" s="576" t="s">
        <v>205</v>
      </c>
      <c r="C306" s="576" t="s">
        <v>5114</v>
      </c>
      <c r="D306" s="576" t="s">
        <v>5115</v>
      </c>
      <c r="E306" s="577" t="s">
        <v>210</v>
      </c>
      <c r="F306" s="576" t="s">
        <v>210</v>
      </c>
      <c r="G306" s="576">
        <v>92759</v>
      </c>
      <c r="H306" s="576" t="s">
        <v>5569</v>
      </c>
      <c r="I306" s="576" t="s">
        <v>92</v>
      </c>
      <c r="J306" s="576" t="s">
        <v>207</v>
      </c>
      <c r="K306" s="577">
        <v>12.79</v>
      </c>
      <c r="L306" s="576" t="s">
        <v>208</v>
      </c>
    </row>
    <row r="307" spans="1:12">
      <c r="A307" s="576" t="s">
        <v>204</v>
      </c>
      <c r="B307" s="576" t="s">
        <v>205</v>
      </c>
      <c r="C307" s="576" t="s">
        <v>5114</v>
      </c>
      <c r="D307" s="576" t="s">
        <v>5115</v>
      </c>
      <c r="E307" s="577" t="s">
        <v>210</v>
      </c>
      <c r="F307" s="576" t="s">
        <v>210</v>
      </c>
      <c r="G307" s="576">
        <v>104108</v>
      </c>
      <c r="H307" s="576" t="s">
        <v>5631</v>
      </c>
      <c r="I307" s="576" t="s">
        <v>92</v>
      </c>
      <c r="J307" s="576" t="s">
        <v>207</v>
      </c>
      <c r="K307" s="577">
        <v>11.81</v>
      </c>
      <c r="L307" s="576" t="s">
        <v>208</v>
      </c>
    </row>
    <row r="308" spans="1:12">
      <c r="A308" s="576" t="s">
        <v>204</v>
      </c>
      <c r="B308" s="576" t="s">
        <v>205</v>
      </c>
      <c r="C308" s="576" t="s">
        <v>5114</v>
      </c>
      <c r="D308" s="576" t="s">
        <v>5115</v>
      </c>
      <c r="E308" s="577" t="s">
        <v>210</v>
      </c>
      <c r="F308" s="576" t="s">
        <v>210</v>
      </c>
      <c r="G308" s="576">
        <v>104107</v>
      </c>
      <c r="H308" s="576" t="s">
        <v>5630</v>
      </c>
      <c r="I308" s="576" t="s">
        <v>92</v>
      </c>
      <c r="J308" s="576" t="s">
        <v>207</v>
      </c>
      <c r="K308" s="577">
        <v>9.99</v>
      </c>
      <c r="L308" s="576" t="s">
        <v>208</v>
      </c>
    </row>
    <row r="309" spans="1:12">
      <c r="A309" s="576" t="s">
        <v>204</v>
      </c>
      <c r="B309" s="576" t="s">
        <v>205</v>
      </c>
      <c r="C309" s="576" t="s">
        <v>5114</v>
      </c>
      <c r="D309" s="576" t="s">
        <v>5115</v>
      </c>
      <c r="E309" s="577" t="s">
        <v>210</v>
      </c>
      <c r="F309" s="576" t="s">
        <v>210</v>
      </c>
      <c r="G309" s="576">
        <v>104106</v>
      </c>
      <c r="H309" s="576" t="s">
        <v>5629</v>
      </c>
      <c r="I309" s="576" t="s">
        <v>92</v>
      </c>
      <c r="J309" s="576" t="s">
        <v>207</v>
      </c>
      <c r="K309" s="577">
        <v>9.4</v>
      </c>
      <c r="L309" s="576" t="s">
        <v>208</v>
      </c>
    </row>
    <row r="310" spans="1:12">
      <c r="A310" s="576" t="s">
        <v>204</v>
      </c>
      <c r="B310" s="576" t="s">
        <v>205</v>
      </c>
      <c r="C310" s="576" t="s">
        <v>5114</v>
      </c>
      <c r="D310" s="576" t="s">
        <v>5115</v>
      </c>
      <c r="E310" s="577" t="s">
        <v>210</v>
      </c>
      <c r="F310" s="576" t="s">
        <v>210</v>
      </c>
      <c r="G310" s="576">
        <v>104110</v>
      </c>
      <c r="H310" s="576" t="s">
        <v>5633</v>
      </c>
      <c r="I310" s="576" t="s">
        <v>92</v>
      </c>
      <c r="J310" s="576" t="s">
        <v>207</v>
      </c>
      <c r="K310" s="577">
        <v>16.09</v>
      </c>
      <c r="L310" s="576" t="s">
        <v>208</v>
      </c>
    </row>
    <row r="311" spans="1:12">
      <c r="A311" s="576" t="s">
        <v>204</v>
      </c>
      <c r="B311" s="576" t="s">
        <v>205</v>
      </c>
      <c r="C311" s="576" t="s">
        <v>5114</v>
      </c>
      <c r="D311" s="576" t="s">
        <v>5115</v>
      </c>
      <c r="E311" s="577" t="s">
        <v>210</v>
      </c>
      <c r="F311" s="576" t="s">
        <v>210</v>
      </c>
      <c r="G311" s="576">
        <v>104109</v>
      </c>
      <c r="H311" s="576" t="s">
        <v>5632</v>
      </c>
      <c r="I311" s="576" t="s">
        <v>92</v>
      </c>
      <c r="J311" s="576" t="s">
        <v>207</v>
      </c>
      <c r="K311" s="577">
        <v>14.31</v>
      </c>
      <c r="L311" s="576" t="s">
        <v>208</v>
      </c>
    </row>
    <row r="312" spans="1:12">
      <c r="A312" s="576" t="s">
        <v>204</v>
      </c>
      <c r="B312" s="576" t="s">
        <v>205</v>
      </c>
      <c r="C312" s="576" t="s">
        <v>5114</v>
      </c>
      <c r="D312" s="576" t="s">
        <v>5115</v>
      </c>
      <c r="E312" s="577" t="s">
        <v>210</v>
      </c>
      <c r="F312" s="576" t="s">
        <v>210</v>
      </c>
      <c r="G312" s="576">
        <v>104111</v>
      </c>
      <c r="H312" s="576" t="s">
        <v>5634</v>
      </c>
      <c r="I312" s="576" t="s">
        <v>92</v>
      </c>
      <c r="J312" s="576" t="s">
        <v>207</v>
      </c>
      <c r="K312" s="577">
        <v>18.07</v>
      </c>
      <c r="L312" s="576" t="s">
        <v>208</v>
      </c>
    </row>
    <row r="313" spans="1:12">
      <c r="A313" s="576" t="s">
        <v>204</v>
      </c>
      <c r="B313" s="576" t="s">
        <v>205</v>
      </c>
      <c r="C313" s="576" t="s">
        <v>5114</v>
      </c>
      <c r="D313" s="576" t="s">
        <v>5115</v>
      </c>
      <c r="E313" s="577" t="s">
        <v>210</v>
      </c>
      <c r="F313" s="576" t="s">
        <v>210</v>
      </c>
      <c r="G313" s="576">
        <v>92884</v>
      </c>
      <c r="H313" s="576" t="s">
        <v>5603</v>
      </c>
      <c r="I313" s="576" t="s">
        <v>92</v>
      </c>
      <c r="J313" s="576" t="s">
        <v>207</v>
      </c>
      <c r="K313" s="577">
        <v>11.4</v>
      </c>
      <c r="L313" s="576" t="s">
        <v>208</v>
      </c>
    </row>
    <row r="314" spans="1:12">
      <c r="A314" s="576" t="s">
        <v>204</v>
      </c>
      <c r="B314" s="576" t="s">
        <v>205</v>
      </c>
      <c r="C314" s="576" t="s">
        <v>5114</v>
      </c>
      <c r="D314" s="576" t="s">
        <v>5115</v>
      </c>
      <c r="E314" s="577" t="s">
        <v>210</v>
      </c>
      <c r="F314" s="576" t="s">
        <v>210</v>
      </c>
      <c r="G314" s="576">
        <v>92885</v>
      </c>
      <c r="H314" s="576" t="s">
        <v>5604</v>
      </c>
      <c r="I314" s="576" t="s">
        <v>92</v>
      </c>
      <c r="J314" s="576" t="s">
        <v>207</v>
      </c>
      <c r="K314" s="577">
        <v>10.86</v>
      </c>
      <c r="L314" s="576" t="s">
        <v>208</v>
      </c>
    </row>
    <row r="315" spans="1:12">
      <c r="A315" s="576" t="s">
        <v>204</v>
      </c>
      <c r="B315" s="576" t="s">
        <v>205</v>
      </c>
      <c r="C315" s="576" t="s">
        <v>5114</v>
      </c>
      <c r="D315" s="576" t="s">
        <v>5115</v>
      </c>
      <c r="E315" s="577" t="s">
        <v>210</v>
      </c>
      <c r="F315" s="576" t="s">
        <v>210</v>
      </c>
      <c r="G315" s="576">
        <v>92886</v>
      </c>
      <c r="H315" s="576" t="s">
        <v>5605</v>
      </c>
      <c r="I315" s="576" t="s">
        <v>92</v>
      </c>
      <c r="J315" s="576" t="s">
        <v>207</v>
      </c>
      <c r="K315" s="577">
        <v>10.4</v>
      </c>
      <c r="L315" s="576" t="s">
        <v>208</v>
      </c>
    </row>
    <row r="316" spans="1:12">
      <c r="A316" s="576" t="s">
        <v>204</v>
      </c>
      <c r="B316" s="576" t="s">
        <v>205</v>
      </c>
      <c r="C316" s="576" t="s">
        <v>5114</v>
      </c>
      <c r="D316" s="576" t="s">
        <v>5115</v>
      </c>
      <c r="E316" s="577" t="s">
        <v>210</v>
      </c>
      <c r="F316" s="576" t="s">
        <v>210</v>
      </c>
      <c r="G316" s="576">
        <v>92887</v>
      </c>
      <c r="H316" s="576" t="s">
        <v>5606</v>
      </c>
      <c r="I316" s="576" t="s">
        <v>92</v>
      </c>
      <c r="J316" s="576" t="s">
        <v>207</v>
      </c>
      <c r="K316" s="577">
        <v>10.35</v>
      </c>
      <c r="L316" s="576" t="s">
        <v>208</v>
      </c>
    </row>
    <row r="317" spans="1:12">
      <c r="A317" s="576" t="s">
        <v>204</v>
      </c>
      <c r="B317" s="576" t="s">
        <v>205</v>
      </c>
      <c r="C317" s="576" t="s">
        <v>5114</v>
      </c>
      <c r="D317" s="576" t="s">
        <v>5115</v>
      </c>
      <c r="E317" s="577" t="s">
        <v>210</v>
      </c>
      <c r="F317" s="576" t="s">
        <v>210</v>
      </c>
      <c r="G317" s="576">
        <v>92888</v>
      </c>
      <c r="H317" s="576" t="s">
        <v>5607</v>
      </c>
      <c r="I317" s="576" t="s">
        <v>92</v>
      </c>
      <c r="J317" s="576" t="s">
        <v>207</v>
      </c>
      <c r="K317" s="577">
        <v>10.130000000000001</v>
      </c>
      <c r="L317" s="576" t="s">
        <v>208</v>
      </c>
    </row>
    <row r="318" spans="1:12">
      <c r="A318" s="576" t="s">
        <v>204</v>
      </c>
      <c r="B318" s="576" t="s">
        <v>205</v>
      </c>
      <c r="C318" s="576" t="s">
        <v>5114</v>
      </c>
      <c r="D318" s="576" t="s">
        <v>5115</v>
      </c>
      <c r="E318" s="577" t="s">
        <v>210</v>
      </c>
      <c r="F318" s="576" t="s">
        <v>210</v>
      </c>
      <c r="G318" s="576">
        <v>92882</v>
      </c>
      <c r="H318" s="576" t="s">
        <v>5601</v>
      </c>
      <c r="I318" s="576" t="s">
        <v>92</v>
      </c>
      <c r="J318" s="576" t="s">
        <v>207</v>
      </c>
      <c r="K318" s="577">
        <v>12.1</v>
      </c>
      <c r="L318" s="576" t="s">
        <v>208</v>
      </c>
    </row>
    <row r="319" spans="1:12">
      <c r="A319" s="576" t="s">
        <v>204</v>
      </c>
      <c r="B319" s="576" t="s">
        <v>205</v>
      </c>
      <c r="C319" s="576" t="s">
        <v>5114</v>
      </c>
      <c r="D319" s="576" t="s">
        <v>5115</v>
      </c>
      <c r="E319" s="577" t="s">
        <v>210</v>
      </c>
      <c r="F319" s="576" t="s">
        <v>210</v>
      </c>
      <c r="G319" s="576">
        <v>92883</v>
      </c>
      <c r="H319" s="576" t="s">
        <v>5602</v>
      </c>
      <c r="I319" s="576" t="s">
        <v>92</v>
      </c>
      <c r="J319" s="576" t="s">
        <v>207</v>
      </c>
      <c r="K319" s="577">
        <v>11.21</v>
      </c>
      <c r="L319" s="576" t="s">
        <v>208</v>
      </c>
    </row>
    <row r="320" spans="1:12">
      <c r="A320" s="576" t="s">
        <v>204</v>
      </c>
      <c r="B320" s="576" t="s">
        <v>205</v>
      </c>
      <c r="C320" s="576" t="s">
        <v>5114</v>
      </c>
      <c r="D320" s="576" t="s">
        <v>5115</v>
      </c>
      <c r="E320" s="577" t="s">
        <v>210</v>
      </c>
      <c r="F320" s="576" t="s">
        <v>210</v>
      </c>
      <c r="G320" s="576">
        <v>92877</v>
      </c>
      <c r="H320" s="576" t="s">
        <v>5596</v>
      </c>
      <c r="I320" s="576" t="s">
        <v>92</v>
      </c>
      <c r="J320" s="576" t="s">
        <v>209</v>
      </c>
      <c r="K320" s="577">
        <v>9.31</v>
      </c>
      <c r="L320" s="576" t="s">
        <v>208</v>
      </c>
    </row>
    <row r="321" spans="1:12">
      <c r="A321" s="576" t="s">
        <v>204</v>
      </c>
      <c r="B321" s="576" t="s">
        <v>205</v>
      </c>
      <c r="C321" s="576" t="s">
        <v>5114</v>
      </c>
      <c r="D321" s="576" t="s">
        <v>5115</v>
      </c>
      <c r="E321" s="577" t="s">
        <v>210</v>
      </c>
      <c r="F321" s="576" t="s">
        <v>210</v>
      </c>
      <c r="G321" s="576">
        <v>92878</v>
      </c>
      <c r="H321" s="576" t="s">
        <v>5597</v>
      </c>
      <c r="I321" s="576" t="s">
        <v>92</v>
      </c>
      <c r="J321" s="576" t="s">
        <v>209</v>
      </c>
      <c r="K321" s="577">
        <v>9.17</v>
      </c>
      <c r="L321" s="576" t="s">
        <v>208</v>
      </c>
    </row>
    <row r="322" spans="1:12">
      <c r="A322" s="576" t="s">
        <v>204</v>
      </c>
      <c r="B322" s="576" t="s">
        <v>205</v>
      </c>
      <c r="C322" s="576" t="s">
        <v>5114</v>
      </c>
      <c r="D322" s="576" t="s">
        <v>5115</v>
      </c>
      <c r="E322" s="577" t="s">
        <v>210</v>
      </c>
      <c r="F322" s="576" t="s">
        <v>210</v>
      </c>
      <c r="G322" s="576">
        <v>92879</v>
      </c>
      <c r="H322" s="576" t="s">
        <v>5598</v>
      </c>
      <c r="I322" s="576" t="s">
        <v>92</v>
      </c>
      <c r="J322" s="576" t="s">
        <v>209</v>
      </c>
      <c r="K322" s="577">
        <v>9.08</v>
      </c>
      <c r="L322" s="576" t="s">
        <v>208</v>
      </c>
    </row>
    <row r="323" spans="1:12">
      <c r="A323" s="576" t="s">
        <v>204</v>
      </c>
      <c r="B323" s="576" t="s">
        <v>205</v>
      </c>
      <c r="C323" s="576" t="s">
        <v>5114</v>
      </c>
      <c r="D323" s="576" t="s">
        <v>5115</v>
      </c>
      <c r="E323" s="577" t="s">
        <v>210</v>
      </c>
      <c r="F323" s="576" t="s">
        <v>210</v>
      </c>
      <c r="G323" s="576">
        <v>92880</v>
      </c>
      <c r="H323" s="576" t="s">
        <v>5599</v>
      </c>
      <c r="I323" s="576" t="s">
        <v>92</v>
      </c>
      <c r="J323" s="576" t="s">
        <v>209</v>
      </c>
      <c r="K323" s="577">
        <v>9.2799999999999994</v>
      </c>
      <c r="L323" s="576" t="s">
        <v>208</v>
      </c>
    </row>
    <row r="324" spans="1:12">
      <c r="A324" s="576" t="s">
        <v>204</v>
      </c>
      <c r="B324" s="576" t="s">
        <v>205</v>
      </c>
      <c r="C324" s="576" t="s">
        <v>5114</v>
      </c>
      <c r="D324" s="576" t="s">
        <v>5115</v>
      </c>
      <c r="E324" s="577" t="s">
        <v>210</v>
      </c>
      <c r="F324" s="576" t="s">
        <v>210</v>
      </c>
      <c r="G324" s="576">
        <v>92881</v>
      </c>
      <c r="H324" s="576" t="s">
        <v>5600</v>
      </c>
      <c r="I324" s="576" t="s">
        <v>92</v>
      </c>
      <c r="J324" s="576" t="s">
        <v>209</v>
      </c>
      <c r="K324" s="578">
        <v>9.26</v>
      </c>
      <c r="L324" s="576" t="s">
        <v>208</v>
      </c>
    </row>
    <row r="325" spans="1:12">
      <c r="A325" s="576" t="s">
        <v>204</v>
      </c>
      <c r="B325" s="576" t="s">
        <v>205</v>
      </c>
      <c r="C325" s="576" t="s">
        <v>5114</v>
      </c>
      <c r="D325" s="576" t="s">
        <v>5115</v>
      </c>
      <c r="E325" s="577" t="s">
        <v>210</v>
      </c>
      <c r="F325" s="576" t="s">
        <v>210</v>
      </c>
      <c r="G325" s="576">
        <v>92875</v>
      </c>
      <c r="H325" s="576" t="s">
        <v>5594</v>
      </c>
      <c r="I325" s="576" t="s">
        <v>92</v>
      </c>
      <c r="J325" s="576" t="s">
        <v>209</v>
      </c>
      <c r="K325" s="577">
        <v>8.81</v>
      </c>
      <c r="L325" s="576" t="s">
        <v>208</v>
      </c>
    </row>
    <row r="326" spans="1:12">
      <c r="A326" s="576" t="s">
        <v>204</v>
      </c>
      <c r="B326" s="576" t="s">
        <v>205</v>
      </c>
      <c r="C326" s="576" t="s">
        <v>5114</v>
      </c>
      <c r="D326" s="576" t="s">
        <v>5115</v>
      </c>
      <c r="E326" s="577" t="s">
        <v>210</v>
      </c>
      <c r="F326" s="576" t="s">
        <v>210</v>
      </c>
      <c r="G326" s="576">
        <v>92876</v>
      </c>
      <c r="H326" s="576" t="s">
        <v>5595</v>
      </c>
      <c r="I326" s="576" t="s">
        <v>92</v>
      </c>
      <c r="J326" s="576" t="s">
        <v>209</v>
      </c>
      <c r="K326" s="577">
        <v>8.6</v>
      </c>
      <c r="L326" s="576" t="s">
        <v>208</v>
      </c>
    </row>
    <row r="327" spans="1:12">
      <c r="A327" s="576" t="s">
        <v>204</v>
      </c>
      <c r="B327" s="576" t="s">
        <v>205</v>
      </c>
      <c r="C327" s="576" t="s">
        <v>5114</v>
      </c>
      <c r="D327" s="576" t="s">
        <v>5115</v>
      </c>
      <c r="E327" s="577" t="s">
        <v>210</v>
      </c>
      <c r="F327" s="576" t="s">
        <v>210</v>
      </c>
      <c r="G327" s="576">
        <v>92803</v>
      </c>
      <c r="H327" s="576" t="s">
        <v>5590</v>
      </c>
      <c r="I327" s="576" t="s">
        <v>92</v>
      </c>
      <c r="J327" s="576" t="s">
        <v>209</v>
      </c>
      <c r="K327" s="578">
        <v>8.6</v>
      </c>
      <c r="L327" s="576" t="s">
        <v>208</v>
      </c>
    </row>
    <row r="328" spans="1:12">
      <c r="A328" s="576" t="s">
        <v>204</v>
      </c>
      <c r="B328" s="576" t="s">
        <v>205</v>
      </c>
      <c r="C328" s="576" t="s">
        <v>5114</v>
      </c>
      <c r="D328" s="576" t="s">
        <v>5115</v>
      </c>
      <c r="E328" s="577" t="s">
        <v>210</v>
      </c>
      <c r="F328" s="576" t="s">
        <v>210</v>
      </c>
      <c r="G328" s="576">
        <v>92804</v>
      </c>
      <c r="H328" s="576" t="s">
        <v>5591</v>
      </c>
      <c r="I328" s="576" t="s">
        <v>92</v>
      </c>
      <c r="J328" s="576" t="s">
        <v>209</v>
      </c>
      <c r="K328" s="577">
        <v>7.37</v>
      </c>
      <c r="L328" s="576" t="s">
        <v>208</v>
      </c>
    </row>
    <row r="329" spans="1:12">
      <c r="A329" s="576" t="s">
        <v>204</v>
      </c>
      <c r="B329" s="576" t="s">
        <v>205</v>
      </c>
      <c r="C329" s="576" t="s">
        <v>5114</v>
      </c>
      <c r="D329" s="576" t="s">
        <v>5115</v>
      </c>
      <c r="E329" s="577" t="s">
        <v>210</v>
      </c>
      <c r="F329" s="576" t="s">
        <v>210</v>
      </c>
      <c r="G329" s="576">
        <v>92805</v>
      </c>
      <c r="H329" s="576" t="s">
        <v>5592</v>
      </c>
      <c r="I329" s="576" t="s">
        <v>92</v>
      </c>
      <c r="J329" s="576" t="s">
        <v>209</v>
      </c>
      <c r="K329" s="577">
        <v>7.3</v>
      </c>
      <c r="L329" s="576" t="s">
        <v>208</v>
      </c>
    </row>
    <row r="330" spans="1:12">
      <c r="A330" s="576" t="s">
        <v>204</v>
      </c>
      <c r="B330" s="576" t="s">
        <v>205</v>
      </c>
      <c r="C330" s="576" t="s">
        <v>5114</v>
      </c>
      <c r="D330" s="576" t="s">
        <v>5115</v>
      </c>
      <c r="E330" s="577" t="s">
        <v>210</v>
      </c>
      <c r="F330" s="576" t="s">
        <v>210</v>
      </c>
      <c r="G330" s="576">
        <v>92806</v>
      </c>
      <c r="H330" s="576" t="s">
        <v>5593</v>
      </c>
      <c r="I330" s="576" t="s">
        <v>92</v>
      </c>
      <c r="J330" s="576" t="s">
        <v>209</v>
      </c>
      <c r="K330" s="577">
        <v>8.61</v>
      </c>
      <c r="L330" s="576" t="s">
        <v>208</v>
      </c>
    </row>
    <row r="331" spans="1:12">
      <c r="A331" s="576" t="s">
        <v>204</v>
      </c>
      <c r="B331" s="576" t="s">
        <v>205</v>
      </c>
      <c r="C331" s="576" t="s">
        <v>5114</v>
      </c>
      <c r="D331" s="576" t="s">
        <v>5115</v>
      </c>
      <c r="E331" s="577" t="s">
        <v>210</v>
      </c>
      <c r="F331" s="576" t="s">
        <v>210</v>
      </c>
      <c r="G331" s="576">
        <v>92798</v>
      </c>
      <c r="H331" s="576" t="s">
        <v>5585</v>
      </c>
      <c r="I331" s="576" t="s">
        <v>92</v>
      </c>
      <c r="J331" s="576" t="s">
        <v>209</v>
      </c>
      <c r="K331" s="578">
        <v>8.61</v>
      </c>
      <c r="L331" s="576" t="s">
        <v>208</v>
      </c>
    </row>
    <row r="332" spans="1:12">
      <c r="A332" s="576" t="s">
        <v>204</v>
      </c>
      <c r="B332" s="576" t="s">
        <v>205</v>
      </c>
      <c r="C332" s="576" t="s">
        <v>5114</v>
      </c>
      <c r="D332" s="576" t="s">
        <v>5115</v>
      </c>
      <c r="E332" s="577" t="s">
        <v>210</v>
      </c>
      <c r="F332" s="576" t="s">
        <v>210</v>
      </c>
      <c r="G332" s="576">
        <v>95448</v>
      </c>
      <c r="H332" s="576" t="s">
        <v>7261</v>
      </c>
      <c r="I332" s="576" t="s">
        <v>92</v>
      </c>
      <c r="J332" s="576" t="s">
        <v>209</v>
      </c>
      <c r="K332" s="577">
        <v>9.4600000000000009</v>
      </c>
      <c r="L332" s="576" t="s">
        <v>208</v>
      </c>
    </row>
    <row r="333" spans="1:12">
      <c r="A333" s="576" t="s">
        <v>204</v>
      </c>
      <c r="B333" s="576" t="s">
        <v>205</v>
      </c>
      <c r="C333" s="576" t="s">
        <v>5114</v>
      </c>
      <c r="D333" s="576" t="s">
        <v>5115</v>
      </c>
      <c r="E333" s="577" t="s">
        <v>210</v>
      </c>
      <c r="F333" s="576" t="s">
        <v>210</v>
      </c>
      <c r="G333" s="576">
        <v>92801</v>
      </c>
      <c r="H333" s="576" t="s">
        <v>5588</v>
      </c>
      <c r="I333" s="576" t="s">
        <v>92</v>
      </c>
      <c r="J333" s="576" t="s">
        <v>209</v>
      </c>
      <c r="K333" s="577">
        <v>9.31</v>
      </c>
      <c r="L333" s="576" t="s">
        <v>208</v>
      </c>
    </row>
    <row r="334" spans="1:12">
      <c r="A334" s="576" t="s">
        <v>204</v>
      </c>
      <c r="B334" s="576" t="s">
        <v>205</v>
      </c>
      <c r="C334" s="576" t="s">
        <v>5114</v>
      </c>
      <c r="D334" s="576" t="s">
        <v>5115</v>
      </c>
      <c r="E334" s="577" t="s">
        <v>210</v>
      </c>
      <c r="F334" s="576" t="s">
        <v>210</v>
      </c>
      <c r="G334" s="576">
        <v>92802</v>
      </c>
      <c r="H334" s="576" t="s">
        <v>5589</v>
      </c>
      <c r="I334" s="576" t="s">
        <v>92</v>
      </c>
      <c r="J334" s="576" t="s">
        <v>209</v>
      </c>
      <c r="K334" s="577">
        <v>9.31</v>
      </c>
      <c r="L334" s="576" t="s">
        <v>208</v>
      </c>
    </row>
    <row r="335" spans="1:12">
      <c r="A335" s="576" t="s">
        <v>204</v>
      </c>
      <c r="B335" s="576" t="s">
        <v>205</v>
      </c>
      <c r="C335" s="576" t="s">
        <v>5114</v>
      </c>
      <c r="D335" s="576" t="s">
        <v>5115</v>
      </c>
      <c r="E335" s="577" t="s">
        <v>210</v>
      </c>
      <c r="F335" s="576" t="s">
        <v>210</v>
      </c>
      <c r="G335" s="576">
        <v>92799</v>
      </c>
      <c r="H335" s="576" t="s">
        <v>5586</v>
      </c>
      <c r="I335" s="576" t="s">
        <v>92</v>
      </c>
      <c r="J335" s="576" t="s">
        <v>209</v>
      </c>
      <c r="K335" s="577">
        <v>10.06</v>
      </c>
      <c r="L335" s="576" t="s">
        <v>208</v>
      </c>
    </row>
    <row r="336" spans="1:12">
      <c r="A336" s="576" t="s">
        <v>204</v>
      </c>
      <c r="B336" s="576" t="s">
        <v>205</v>
      </c>
      <c r="C336" s="576" t="s">
        <v>5114</v>
      </c>
      <c r="D336" s="576" t="s">
        <v>5115</v>
      </c>
      <c r="E336" s="577" t="s">
        <v>210</v>
      </c>
      <c r="F336" s="576" t="s">
        <v>210</v>
      </c>
      <c r="G336" s="576">
        <v>92800</v>
      </c>
      <c r="H336" s="576" t="s">
        <v>5587</v>
      </c>
      <c r="I336" s="576" t="s">
        <v>92</v>
      </c>
      <c r="J336" s="576" t="s">
        <v>209</v>
      </c>
      <c r="K336" s="577">
        <v>9.14</v>
      </c>
      <c r="L336" s="576" t="s">
        <v>208</v>
      </c>
    </row>
    <row r="337" spans="1:12">
      <c r="A337" s="576" t="s">
        <v>204</v>
      </c>
      <c r="B337" s="576" t="s">
        <v>205</v>
      </c>
      <c r="C337" s="576" t="s">
        <v>5114</v>
      </c>
      <c r="D337" s="576" t="s">
        <v>5115</v>
      </c>
      <c r="E337" s="577" t="s">
        <v>210</v>
      </c>
      <c r="F337" s="576" t="s">
        <v>210</v>
      </c>
      <c r="G337" s="576">
        <v>95605</v>
      </c>
      <c r="H337" s="576" t="s">
        <v>4748</v>
      </c>
      <c r="I337" s="576" t="s">
        <v>212</v>
      </c>
      <c r="J337" s="576" t="s">
        <v>209</v>
      </c>
      <c r="K337" s="577">
        <v>100.76</v>
      </c>
      <c r="L337" s="576" t="s">
        <v>208</v>
      </c>
    </row>
    <row r="338" spans="1:12">
      <c r="A338" s="576" t="s">
        <v>215</v>
      </c>
      <c r="B338" s="576" t="s">
        <v>216</v>
      </c>
      <c r="C338" s="576" t="s">
        <v>217</v>
      </c>
      <c r="D338" s="576" t="s">
        <v>4228</v>
      </c>
      <c r="E338" s="577" t="s">
        <v>210</v>
      </c>
      <c r="F338" s="576" t="s">
        <v>210</v>
      </c>
      <c r="G338" s="576">
        <v>95602</v>
      </c>
      <c r="H338" s="576" t="s">
        <v>4745</v>
      </c>
      <c r="I338" s="576" t="s">
        <v>212</v>
      </c>
      <c r="J338" s="576" t="s">
        <v>209</v>
      </c>
      <c r="K338" s="578">
        <v>20.72</v>
      </c>
      <c r="L338" s="576" t="s">
        <v>208</v>
      </c>
    </row>
    <row r="339" spans="1:12">
      <c r="A339" s="576" t="s">
        <v>215</v>
      </c>
      <c r="B339" s="576" t="s">
        <v>216</v>
      </c>
      <c r="C339" s="576" t="s">
        <v>217</v>
      </c>
      <c r="D339" s="576" t="s">
        <v>4228</v>
      </c>
      <c r="E339" s="577" t="s">
        <v>210</v>
      </c>
      <c r="F339" s="576" t="s">
        <v>210</v>
      </c>
      <c r="G339" s="576">
        <v>95603</v>
      </c>
      <c r="H339" s="576" t="s">
        <v>4746</v>
      </c>
      <c r="I339" s="576" t="s">
        <v>212</v>
      </c>
      <c r="J339" s="576" t="s">
        <v>209</v>
      </c>
      <c r="K339" s="577">
        <v>35.35</v>
      </c>
      <c r="L339" s="576" t="s">
        <v>208</v>
      </c>
    </row>
    <row r="340" spans="1:12">
      <c r="A340" s="576" t="s">
        <v>215</v>
      </c>
      <c r="B340" s="576" t="s">
        <v>216</v>
      </c>
      <c r="C340" s="576" t="s">
        <v>217</v>
      </c>
      <c r="D340" s="576" t="s">
        <v>4228</v>
      </c>
      <c r="E340" s="577" t="s">
        <v>210</v>
      </c>
      <c r="F340" s="576" t="s">
        <v>210</v>
      </c>
      <c r="G340" s="576">
        <v>95604</v>
      </c>
      <c r="H340" s="576" t="s">
        <v>4747</v>
      </c>
      <c r="I340" s="576" t="s">
        <v>212</v>
      </c>
      <c r="J340" s="576" t="s">
        <v>209</v>
      </c>
      <c r="K340" s="577">
        <v>54.87</v>
      </c>
      <c r="L340" s="576" t="s">
        <v>208</v>
      </c>
    </row>
    <row r="341" spans="1:12">
      <c r="A341" s="576" t="s">
        <v>215</v>
      </c>
      <c r="B341" s="576" t="s">
        <v>216</v>
      </c>
      <c r="C341" s="576" t="s">
        <v>217</v>
      </c>
      <c r="D341" s="576" t="s">
        <v>4228</v>
      </c>
      <c r="E341" s="577" t="s">
        <v>210</v>
      </c>
      <c r="F341" s="576" t="s">
        <v>210</v>
      </c>
      <c r="G341" s="576">
        <v>95601</v>
      </c>
      <c r="H341" s="576" t="s">
        <v>4744</v>
      </c>
      <c r="I341" s="576" t="s">
        <v>212</v>
      </c>
      <c r="J341" s="576" t="s">
        <v>209</v>
      </c>
      <c r="K341" s="577">
        <v>12.94</v>
      </c>
      <c r="L341" s="576" t="s">
        <v>208</v>
      </c>
    </row>
    <row r="342" spans="1:12">
      <c r="A342" s="576" t="s">
        <v>215</v>
      </c>
      <c r="B342" s="576" t="s">
        <v>216</v>
      </c>
      <c r="C342" s="576" t="s">
        <v>217</v>
      </c>
      <c r="D342" s="576" t="s">
        <v>4228</v>
      </c>
      <c r="E342" s="577" t="s">
        <v>210</v>
      </c>
      <c r="F342" s="576" t="s">
        <v>210</v>
      </c>
      <c r="G342" s="576">
        <v>102521</v>
      </c>
      <c r="H342" s="576" t="s">
        <v>4749</v>
      </c>
      <c r="I342" s="576" t="s">
        <v>212</v>
      </c>
      <c r="J342" s="576" t="s">
        <v>209</v>
      </c>
      <c r="K342" s="577">
        <v>83.11</v>
      </c>
      <c r="L342" s="576" t="s">
        <v>208</v>
      </c>
    </row>
    <row r="343" spans="1:12">
      <c r="A343" s="576" t="s">
        <v>215</v>
      </c>
      <c r="B343" s="576" t="s">
        <v>216</v>
      </c>
      <c r="C343" s="576" t="s">
        <v>217</v>
      </c>
      <c r="D343" s="576" t="s">
        <v>4228</v>
      </c>
      <c r="E343" s="577" t="s">
        <v>210</v>
      </c>
      <c r="F343" s="576" t="s">
        <v>210</v>
      </c>
      <c r="G343" s="576">
        <v>102522</v>
      </c>
      <c r="H343" s="576" t="s">
        <v>4750</v>
      </c>
      <c r="I343" s="576" t="s">
        <v>212</v>
      </c>
      <c r="J343" s="576" t="s">
        <v>209</v>
      </c>
      <c r="K343" s="577">
        <v>121.93</v>
      </c>
      <c r="L343" s="576" t="s">
        <v>208</v>
      </c>
    </row>
    <row r="344" spans="1:12">
      <c r="A344" s="576" t="s">
        <v>215</v>
      </c>
      <c r="B344" s="576" t="s">
        <v>216</v>
      </c>
      <c r="C344" s="576" t="s">
        <v>217</v>
      </c>
      <c r="D344" s="576" t="s">
        <v>4228</v>
      </c>
      <c r="E344" s="577" t="s">
        <v>210</v>
      </c>
      <c r="F344" s="576" t="s">
        <v>210</v>
      </c>
      <c r="G344" s="576">
        <v>102523</v>
      </c>
      <c r="H344" s="576" t="s">
        <v>4751</v>
      </c>
      <c r="I344" s="576" t="s">
        <v>212</v>
      </c>
      <c r="J344" s="576" t="s">
        <v>209</v>
      </c>
      <c r="K344" s="577">
        <v>160.75</v>
      </c>
      <c r="L344" s="576" t="s">
        <v>208</v>
      </c>
    </row>
    <row r="345" spans="1:12">
      <c r="A345" s="576" t="s">
        <v>215</v>
      </c>
      <c r="B345" s="576" t="s">
        <v>216</v>
      </c>
      <c r="C345" s="576" t="s">
        <v>217</v>
      </c>
      <c r="D345" s="576" t="s">
        <v>4228</v>
      </c>
      <c r="E345" s="577" t="s">
        <v>210</v>
      </c>
      <c r="F345" s="576" t="s">
        <v>210</v>
      </c>
      <c r="G345" s="576">
        <v>95608</v>
      </c>
      <c r="H345" s="576" t="s">
        <v>7262</v>
      </c>
      <c r="I345" s="576" t="s">
        <v>212</v>
      </c>
      <c r="J345" s="576" t="s">
        <v>209</v>
      </c>
      <c r="K345" s="577">
        <v>30.37</v>
      </c>
      <c r="L345" s="576" t="s">
        <v>208</v>
      </c>
    </row>
    <row r="346" spans="1:12">
      <c r="A346" s="576" t="s">
        <v>215</v>
      </c>
      <c r="B346" s="576" t="s">
        <v>216</v>
      </c>
      <c r="C346" s="576" t="s">
        <v>217</v>
      </c>
      <c r="D346" s="576" t="s">
        <v>4228</v>
      </c>
      <c r="E346" s="577" t="s">
        <v>210</v>
      </c>
      <c r="F346" s="576" t="s">
        <v>210</v>
      </c>
      <c r="G346" s="576">
        <v>95609</v>
      </c>
      <c r="H346" s="576" t="s">
        <v>7263</v>
      </c>
      <c r="I346" s="576" t="s">
        <v>212</v>
      </c>
      <c r="J346" s="576" t="s">
        <v>209</v>
      </c>
      <c r="K346" s="578">
        <v>38.520000000000003</v>
      </c>
      <c r="L346" s="576" t="s">
        <v>208</v>
      </c>
    </row>
    <row r="347" spans="1:12">
      <c r="A347" s="576" t="s">
        <v>215</v>
      </c>
      <c r="B347" s="576" t="s">
        <v>216</v>
      </c>
      <c r="C347" s="576" t="s">
        <v>217</v>
      </c>
      <c r="D347" s="576" t="s">
        <v>4228</v>
      </c>
      <c r="E347" s="577" t="s">
        <v>210</v>
      </c>
      <c r="F347" s="576" t="s">
        <v>210</v>
      </c>
      <c r="G347" s="576">
        <v>95607</v>
      </c>
      <c r="H347" s="576" t="s">
        <v>7264</v>
      </c>
      <c r="I347" s="576" t="s">
        <v>212</v>
      </c>
      <c r="J347" s="576" t="s">
        <v>209</v>
      </c>
      <c r="K347" s="578">
        <v>20.94</v>
      </c>
      <c r="L347" s="576" t="s">
        <v>208</v>
      </c>
    </row>
    <row r="348" spans="1:12">
      <c r="A348" s="576" t="s">
        <v>215</v>
      </c>
      <c r="B348" s="576" t="s">
        <v>216</v>
      </c>
      <c r="C348" s="576" t="s">
        <v>217</v>
      </c>
      <c r="D348" s="576" t="s">
        <v>4228</v>
      </c>
      <c r="E348" s="577" t="s">
        <v>210</v>
      </c>
      <c r="F348" s="576" t="s">
        <v>210</v>
      </c>
      <c r="G348" s="576">
        <v>95996</v>
      </c>
      <c r="H348" s="576" t="s">
        <v>2889</v>
      </c>
      <c r="I348" s="576" t="s">
        <v>90</v>
      </c>
      <c r="J348" s="576" t="s">
        <v>209</v>
      </c>
      <c r="K348" s="577">
        <v>1271.19</v>
      </c>
      <c r="L348" s="576" t="s">
        <v>208</v>
      </c>
    </row>
    <row r="349" spans="1:12">
      <c r="A349" s="576" t="s">
        <v>215</v>
      </c>
      <c r="B349" s="576" t="s">
        <v>216</v>
      </c>
      <c r="C349" s="576" t="s">
        <v>217</v>
      </c>
      <c r="D349" s="576" t="s">
        <v>4228</v>
      </c>
      <c r="E349" s="577" t="s">
        <v>210</v>
      </c>
      <c r="F349" s="576" t="s">
        <v>210</v>
      </c>
      <c r="G349" s="576">
        <v>95995</v>
      </c>
      <c r="H349" s="576" t="s">
        <v>2888</v>
      </c>
      <c r="I349" s="576" t="s">
        <v>90</v>
      </c>
      <c r="J349" s="576" t="s">
        <v>209</v>
      </c>
      <c r="K349" s="577">
        <v>1470.43</v>
      </c>
      <c r="L349" s="576" t="s">
        <v>208</v>
      </c>
    </row>
    <row r="350" spans="1:12">
      <c r="A350" s="576" t="s">
        <v>215</v>
      </c>
      <c r="B350" s="576" t="s">
        <v>216</v>
      </c>
      <c r="C350" s="576" t="s">
        <v>217</v>
      </c>
      <c r="D350" s="576" t="s">
        <v>4228</v>
      </c>
      <c r="E350" s="577" t="s">
        <v>210</v>
      </c>
      <c r="F350" s="576" t="s">
        <v>210</v>
      </c>
      <c r="G350" s="576">
        <v>104372</v>
      </c>
      <c r="H350" s="576" t="s">
        <v>7265</v>
      </c>
      <c r="I350" s="576" t="s">
        <v>90</v>
      </c>
      <c r="J350" s="576" t="s">
        <v>209</v>
      </c>
      <c r="K350" s="577">
        <v>0</v>
      </c>
      <c r="L350" s="576" t="s">
        <v>208</v>
      </c>
    </row>
    <row r="351" spans="1:12">
      <c r="A351" s="576" t="s">
        <v>215</v>
      </c>
      <c r="B351" s="576" t="s">
        <v>216</v>
      </c>
      <c r="C351" s="576" t="s">
        <v>217</v>
      </c>
      <c r="D351" s="576" t="s">
        <v>4228</v>
      </c>
      <c r="E351" s="577" t="s">
        <v>210</v>
      </c>
      <c r="F351" s="576" t="s">
        <v>210</v>
      </c>
      <c r="G351" s="576">
        <v>104371</v>
      </c>
      <c r="H351" s="576" t="s">
        <v>7266</v>
      </c>
      <c r="I351" s="576" t="s">
        <v>90</v>
      </c>
      <c r="J351" s="576" t="s">
        <v>209</v>
      </c>
      <c r="K351" s="577">
        <v>0</v>
      </c>
      <c r="L351" s="576" t="s">
        <v>208</v>
      </c>
    </row>
    <row r="352" spans="1:12">
      <c r="A352" s="576" t="s">
        <v>215</v>
      </c>
      <c r="B352" s="576" t="s">
        <v>216</v>
      </c>
      <c r="C352" s="576" t="s">
        <v>217</v>
      </c>
      <c r="D352" s="576" t="s">
        <v>4228</v>
      </c>
      <c r="E352" s="577" t="s">
        <v>210</v>
      </c>
      <c r="F352" s="576" t="s">
        <v>210</v>
      </c>
      <c r="G352" s="576">
        <v>96001</v>
      </c>
      <c r="H352" s="576" t="s">
        <v>2890</v>
      </c>
      <c r="I352" s="576" t="s">
        <v>93</v>
      </c>
      <c r="J352" s="576" t="s">
        <v>207</v>
      </c>
      <c r="K352" s="577">
        <v>7.03</v>
      </c>
      <c r="L352" s="576" t="s">
        <v>208</v>
      </c>
    </row>
    <row r="353" spans="1:12">
      <c r="A353" s="576" t="s">
        <v>215</v>
      </c>
      <c r="B353" s="576" t="s">
        <v>216</v>
      </c>
      <c r="C353" s="576" t="s">
        <v>217</v>
      </c>
      <c r="D353" s="576" t="s">
        <v>4228</v>
      </c>
      <c r="E353" s="577" t="s">
        <v>210</v>
      </c>
      <c r="F353" s="576" t="s">
        <v>210</v>
      </c>
      <c r="G353" s="576">
        <v>94880</v>
      </c>
      <c r="H353" s="576" t="s">
        <v>4600</v>
      </c>
      <c r="I353" s="576" t="s">
        <v>85</v>
      </c>
      <c r="J353" s="576" t="s">
        <v>207</v>
      </c>
      <c r="K353" s="577">
        <v>37.36</v>
      </c>
      <c r="L353" s="576" t="s">
        <v>208</v>
      </c>
    </row>
    <row r="354" spans="1:12">
      <c r="A354" s="576" t="s">
        <v>215</v>
      </c>
      <c r="B354" s="576" t="s">
        <v>216</v>
      </c>
      <c r="C354" s="576" t="s">
        <v>217</v>
      </c>
      <c r="D354" s="576" t="s">
        <v>4228</v>
      </c>
      <c r="E354" s="577" t="s">
        <v>210</v>
      </c>
      <c r="F354" s="576" t="s">
        <v>210</v>
      </c>
      <c r="G354" s="576">
        <v>94882</v>
      </c>
      <c r="H354" s="576" t="s">
        <v>4602</v>
      </c>
      <c r="I354" s="576" t="s">
        <v>85</v>
      </c>
      <c r="J354" s="576" t="s">
        <v>207</v>
      </c>
      <c r="K354" s="577">
        <v>43.51</v>
      </c>
      <c r="L354" s="576" t="s">
        <v>208</v>
      </c>
    </row>
    <row r="355" spans="1:12">
      <c r="A355" s="576" t="s">
        <v>215</v>
      </c>
      <c r="B355" s="576" t="s">
        <v>216</v>
      </c>
      <c r="C355" s="576" t="s">
        <v>217</v>
      </c>
      <c r="D355" s="576" t="s">
        <v>4228</v>
      </c>
      <c r="E355" s="577" t="s">
        <v>210</v>
      </c>
      <c r="F355" s="576" t="s">
        <v>210</v>
      </c>
      <c r="G355" s="576">
        <v>94884</v>
      </c>
      <c r="H355" s="576" t="s">
        <v>4603</v>
      </c>
      <c r="I355" s="576" t="s">
        <v>85</v>
      </c>
      <c r="J355" s="576" t="s">
        <v>207</v>
      </c>
      <c r="K355" s="577">
        <v>56</v>
      </c>
      <c r="L355" s="576" t="s">
        <v>208</v>
      </c>
    </row>
    <row r="356" spans="1:12">
      <c r="A356" s="576" t="s">
        <v>215</v>
      </c>
      <c r="B356" s="576" t="s">
        <v>216</v>
      </c>
      <c r="C356" s="576" t="s">
        <v>217</v>
      </c>
      <c r="D356" s="576" t="s">
        <v>4228</v>
      </c>
      <c r="E356" s="577" t="s">
        <v>210</v>
      </c>
      <c r="F356" s="576" t="s">
        <v>210</v>
      </c>
      <c r="G356" s="576">
        <v>94870</v>
      </c>
      <c r="H356" s="576" t="s">
        <v>4216</v>
      </c>
      <c r="I356" s="576" t="s">
        <v>85</v>
      </c>
      <c r="J356" s="576" t="s">
        <v>207</v>
      </c>
      <c r="K356" s="577">
        <v>1.44</v>
      </c>
      <c r="L356" s="576" t="s">
        <v>208</v>
      </c>
    </row>
    <row r="357" spans="1:12">
      <c r="A357" s="576" t="s">
        <v>215</v>
      </c>
      <c r="B357" s="576" t="s">
        <v>216</v>
      </c>
      <c r="C357" s="576" t="s">
        <v>217</v>
      </c>
      <c r="D357" s="576" t="s">
        <v>4228</v>
      </c>
      <c r="E357" s="577" t="s">
        <v>210</v>
      </c>
      <c r="F357" s="576" t="s">
        <v>210</v>
      </c>
      <c r="G357" s="576">
        <v>94872</v>
      </c>
      <c r="H357" s="576" t="s">
        <v>7267</v>
      </c>
      <c r="I357" s="576" t="s">
        <v>85</v>
      </c>
      <c r="J357" s="576" t="s">
        <v>207</v>
      </c>
      <c r="K357" s="577">
        <v>2.0299999999999998</v>
      </c>
      <c r="L357" s="576" t="s">
        <v>208</v>
      </c>
    </row>
    <row r="358" spans="1:12">
      <c r="A358" s="576" t="s">
        <v>215</v>
      </c>
      <c r="B358" s="576" t="s">
        <v>216</v>
      </c>
      <c r="C358" s="576" t="s">
        <v>217</v>
      </c>
      <c r="D358" s="576" t="s">
        <v>4228</v>
      </c>
      <c r="E358" s="577" t="s">
        <v>210</v>
      </c>
      <c r="F358" s="576" t="s">
        <v>210</v>
      </c>
      <c r="G358" s="576">
        <v>90746</v>
      </c>
      <c r="H358" s="576" t="s">
        <v>4213</v>
      </c>
      <c r="I358" s="576" t="s">
        <v>85</v>
      </c>
      <c r="J358" s="576" t="s">
        <v>207</v>
      </c>
      <c r="K358" s="577">
        <v>2.72</v>
      </c>
      <c r="L358" s="576" t="s">
        <v>208</v>
      </c>
    </row>
    <row r="359" spans="1:12">
      <c r="A359" s="576" t="s">
        <v>215</v>
      </c>
      <c r="B359" s="576" t="s">
        <v>216</v>
      </c>
      <c r="C359" s="576" t="s">
        <v>217</v>
      </c>
      <c r="D359" s="576" t="s">
        <v>4228</v>
      </c>
      <c r="E359" s="577" t="s">
        <v>210</v>
      </c>
      <c r="F359" s="576" t="s">
        <v>210</v>
      </c>
      <c r="G359" s="576">
        <v>90747</v>
      </c>
      <c r="H359" s="576" t="s">
        <v>4214</v>
      </c>
      <c r="I359" s="576" t="s">
        <v>85</v>
      </c>
      <c r="J359" s="576" t="s">
        <v>207</v>
      </c>
      <c r="K359" s="577">
        <v>15.2</v>
      </c>
      <c r="L359" s="576" t="s">
        <v>208</v>
      </c>
    </row>
    <row r="360" spans="1:12">
      <c r="A360" s="576" t="s">
        <v>215</v>
      </c>
      <c r="B360" s="576" t="s">
        <v>216</v>
      </c>
      <c r="C360" s="576" t="s">
        <v>217</v>
      </c>
      <c r="D360" s="576" t="s">
        <v>4228</v>
      </c>
      <c r="E360" s="577" t="s">
        <v>210</v>
      </c>
      <c r="F360" s="576" t="s">
        <v>210</v>
      </c>
      <c r="G360" s="576">
        <v>94876</v>
      </c>
      <c r="H360" s="576" t="s">
        <v>7268</v>
      </c>
      <c r="I360" s="576" t="s">
        <v>85</v>
      </c>
      <c r="J360" s="576" t="s">
        <v>207</v>
      </c>
      <c r="K360" s="577">
        <v>25.15</v>
      </c>
      <c r="L360" s="576" t="s">
        <v>208</v>
      </c>
    </row>
    <row r="361" spans="1:12">
      <c r="A361" s="576" t="s">
        <v>215</v>
      </c>
      <c r="B361" s="576" t="s">
        <v>216</v>
      </c>
      <c r="C361" s="576" t="s">
        <v>217</v>
      </c>
      <c r="D361" s="576" t="s">
        <v>4228</v>
      </c>
      <c r="E361" s="577" t="s">
        <v>210</v>
      </c>
      <c r="F361" s="576" t="s">
        <v>210</v>
      </c>
      <c r="G361" s="576">
        <v>94878</v>
      </c>
      <c r="H361" s="576" t="s">
        <v>4598</v>
      </c>
      <c r="I361" s="576" t="s">
        <v>85</v>
      </c>
      <c r="J361" s="576" t="s">
        <v>207</v>
      </c>
      <c r="K361" s="577">
        <v>29.15</v>
      </c>
      <c r="L361" s="576" t="s">
        <v>208</v>
      </c>
    </row>
    <row r="362" spans="1:12">
      <c r="A362" s="576" t="s">
        <v>215</v>
      </c>
      <c r="B362" s="576" t="s">
        <v>216</v>
      </c>
      <c r="C362" s="576" t="s">
        <v>217</v>
      </c>
      <c r="D362" s="576" t="s">
        <v>4228</v>
      </c>
      <c r="E362" s="577" t="s">
        <v>210</v>
      </c>
      <c r="F362" s="576" t="s">
        <v>210</v>
      </c>
      <c r="G362" s="576">
        <v>90740</v>
      </c>
      <c r="H362" s="576" t="s">
        <v>4208</v>
      </c>
      <c r="I362" s="576" t="s">
        <v>85</v>
      </c>
      <c r="J362" s="576" t="s">
        <v>207</v>
      </c>
      <c r="K362" s="577">
        <v>3.33</v>
      </c>
      <c r="L362" s="576" t="s">
        <v>208</v>
      </c>
    </row>
    <row r="363" spans="1:12">
      <c r="A363" s="576" t="s">
        <v>215</v>
      </c>
      <c r="B363" s="576" t="s">
        <v>216</v>
      </c>
      <c r="C363" s="576" t="s">
        <v>217</v>
      </c>
      <c r="D363" s="576" t="s">
        <v>4228</v>
      </c>
      <c r="E363" s="577" t="s">
        <v>210</v>
      </c>
      <c r="F363" s="576" t="s">
        <v>210</v>
      </c>
      <c r="G363" s="576">
        <v>90741</v>
      </c>
      <c r="H363" s="576" t="s">
        <v>4209</v>
      </c>
      <c r="I363" s="576" t="s">
        <v>85</v>
      </c>
      <c r="J363" s="576" t="s">
        <v>207</v>
      </c>
      <c r="K363" s="577">
        <v>3.8</v>
      </c>
      <c r="L363" s="576" t="s">
        <v>208</v>
      </c>
    </row>
    <row r="364" spans="1:12">
      <c r="A364" s="576" t="s">
        <v>215</v>
      </c>
      <c r="B364" s="576" t="s">
        <v>216</v>
      </c>
      <c r="C364" s="576" t="s">
        <v>217</v>
      </c>
      <c r="D364" s="576" t="s">
        <v>4228</v>
      </c>
      <c r="E364" s="577" t="s">
        <v>210</v>
      </c>
      <c r="F364" s="576" t="s">
        <v>210</v>
      </c>
      <c r="G364" s="576">
        <v>90742</v>
      </c>
      <c r="H364" s="576" t="s">
        <v>4210</v>
      </c>
      <c r="I364" s="576" t="s">
        <v>85</v>
      </c>
      <c r="J364" s="576" t="s">
        <v>207</v>
      </c>
      <c r="K364" s="577">
        <v>4.2699999999999996</v>
      </c>
      <c r="L364" s="576" t="s">
        <v>208</v>
      </c>
    </row>
    <row r="365" spans="1:12">
      <c r="A365" s="576" t="s">
        <v>215</v>
      </c>
      <c r="B365" s="576" t="s">
        <v>216</v>
      </c>
      <c r="C365" s="576" t="s">
        <v>217</v>
      </c>
      <c r="D365" s="576" t="s">
        <v>4228</v>
      </c>
      <c r="E365" s="577" t="s">
        <v>210</v>
      </c>
      <c r="F365" s="576" t="s">
        <v>210</v>
      </c>
      <c r="G365" s="576">
        <v>90743</v>
      </c>
      <c r="H365" s="576" t="s">
        <v>4211</v>
      </c>
      <c r="I365" s="576" t="s">
        <v>85</v>
      </c>
      <c r="J365" s="576" t="s">
        <v>207</v>
      </c>
      <c r="K365" s="577">
        <v>4.7300000000000004</v>
      </c>
      <c r="L365" s="576" t="s">
        <v>208</v>
      </c>
    </row>
    <row r="366" spans="1:12">
      <c r="A366" s="576" t="s">
        <v>215</v>
      </c>
      <c r="B366" s="576" t="s">
        <v>216</v>
      </c>
      <c r="C366" s="576" t="s">
        <v>217</v>
      </c>
      <c r="D366" s="576" t="s">
        <v>4228</v>
      </c>
      <c r="E366" s="577" t="s">
        <v>210</v>
      </c>
      <c r="F366" s="576" t="s">
        <v>210</v>
      </c>
      <c r="G366" s="576">
        <v>90744</v>
      </c>
      <c r="H366" s="576" t="s">
        <v>4212</v>
      </c>
      <c r="I366" s="576" t="s">
        <v>85</v>
      </c>
      <c r="J366" s="576" t="s">
        <v>207</v>
      </c>
      <c r="K366" s="577">
        <v>5.2</v>
      </c>
      <c r="L366" s="576" t="s">
        <v>208</v>
      </c>
    </row>
    <row r="367" spans="1:12">
      <c r="A367" s="576" t="s">
        <v>215</v>
      </c>
      <c r="B367" s="576" t="s">
        <v>216</v>
      </c>
      <c r="C367" s="576" t="s">
        <v>217</v>
      </c>
      <c r="D367" s="576" t="s">
        <v>4228</v>
      </c>
      <c r="E367" s="577" t="s">
        <v>210</v>
      </c>
      <c r="F367" s="576" t="s">
        <v>210</v>
      </c>
      <c r="G367" s="576">
        <v>90745</v>
      </c>
      <c r="H367" s="576" t="s">
        <v>7269</v>
      </c>
      <c r="I367" s="576" t="s">
        <v>85</v>
      </c>
      <c r="J367" s="576" t="s">
        <v>207</v>
      </c>
      <c r="K367" s="577">
        <v>8.7200000000000006</v>
      </c>
      <c r="L367" s="576" t="s">
        <v>208</v>
      </c>
    </row>
    <row r="368" spans="1:12">
      <c r="A368" s="576" t="s">
        <v>215</v>
      </c>
      <c r="B368" s="576" t="s">
        <v>216</v>
      </c>
      <c r="C368" s="576" t="s">
        <v>217</v>
      </c>
      <c r="D368" s="576" t="s">
        <v>4228</v>
      </c>
      <c r="E368" s="577" t="s">
        <v>210</v>
      </c>
      <c r="F368" s="576" t="s">
        <v>210</v>
      </c>
      <c r="G368" s="576">
        <v>90733</v>
      </c>
      <c r="H368" s="576" t="s">
        <v>4203</v>
      </c>
      <c r="I368" s="576" t="s">
        <v>85</v>
      </c>
      <c r="J368" s="576" t="s">
        <v>207</v>
      </c>
      <c r="K368" s="577">
        <v>2.52</v>
      </c>
      <c r="L368" s="576" t="s">
        <v>208</v>
      </c>
    </row>
    <row r="369" spans="1:12">
      <c r="A369" s="576" t="s">
        <v>215</v>
      </c>
      <c r="B369" s="576" t="s">
        <v>216</v>
      </c>
      <c r="C369" s="576" t="s">
        <v>217</v>
      </c>
      <c r="D369" s="576" t="s">
        <v>4228</v>
      </c>
      <c r="E369" s="577" t="s">
        <v>210</v>
      </c>
      <c r="F369" s="576" t="s">
        <v>210</v>
      </c>
      <c r="G369" s="576">
        <v>90734</v>
      </c>
      <c r="H369" s="576" t="s">
        <v>7270</v>
      </c>
      <c r="I369" s="576" t="s">
        <v>85</v>
      </c>
      <c r="J369" s="576" t="s">
        <v>209</v>
      </c>
      <c r="K369" s="577">
        <v>2.99</v>
      </c>
      <c r="L369" s="576" t="s">
        <v>208</v>
      </c>
    </row>
    <row r="370" spans="1:12">
      <c r="A370" s="576" t="s">
        <v>215</v>
      </c>
      <c r="B370" s="576" t="s">
        <v>216</v>
      </c>
      <c r="C370" s="576" t="s">
        <v>217</v>
      </c>
      <c r="D370" s="576" t="s">
        <v>4228</v>
      </c>
      <c r="E370" s="577" t="s">
        <v>210</v>
      </c>
      <c r="F370" s="576" t="s">
        <v>210</v>
      </c>
      <c r="G370" s="576">
        <v>90735</v>
      </c>
      <c r="H370" s="576" t="s">
        <v>4204</v>
      </c>
      <c r="I370" s="576" t="s">
        <v>85</v>
      </c>
      <c r="J370" s="576" t="s">
        <v>207</v>
      </c>
      <c r="K370" s="577">
        <v>3.45</v>
      </c>
      <c r="L370" s="576" t="s">
        <v>208</v>
      </c>
    </row>
    <row r="371" spans="1:12">
      <c r="A371" s="576" t="s">
        <v>215</v>
      </c>
      <c r="B371" s="576" t="s">
        <v>216</v>
      </c>
      <c r="C371" s="576" t="s">
        <v>217</v>
      </c>
      <c r="D371" s="576" t="s">
        <v>4228</v>
      </c>
      <c r="E371" s="577" t="s">
        <v>210</v>
      </c>
      <c r="F371" s="576" t="s">
        <v>210</v>
      </c>
      <c r="G371" s="576">
        <v>90736</v>
      </c>
      <c r="H371" s="576" t="s">
        <v>4205</v>
      </c>
      <c r="I371" s="576" t="s">
        <v>85</v>
      </c>
      <c r="J371" s="576" t="s">
        <v>209</v>
      </c>
      <c r="K371" s="578">
        <v>3.92</v>
      </c>
      <c r="L371" s="576" t="s">
        <v>208</v>
      </c>
    </row>
    <row r="372" spans="1:12">
      <c r="A372" s="576" t="s">
        <v>215</v>
      </c>
      <c r="B372" s="576" t="s">
        <v>216</v>
      </c>
      <c r="C372" s="576" t="s">
        <v>217</v>
      </c>
      <c r="D372" s="576" t="s">
        <v>4228</v>
      </c>
      <c r="E372" s="577" t="s">
        <v>210</v>
      </c>
      <c r="F372" s="576" t="s">
        <v>210</v>
      </c>
      <c r="G372" s="576">
        <v>90737</v>
      </c>
      <c r="H372" s="576" t="s">
        <v>7271</v>
      </c>
      <c r="I372" s="576" t="s">
        <v>85</v>
      </c>
      <c r="J372" s="576" t="s">
        <v>209</v>
      </c>
      <c r="K372" s="578">
        <v>4.3899999999999997</v>
      </c>
      <c r="L372" s="576" t="s">
        <v>208</v>
      </c>
    </row>
    <row r="373" spans="1:12">
      <c r="A373" s="576" t="s">
        <v>219</v>
      </c>
      <c r="B373" s="576" t="s">
        <v>220</v>
      </c>
      <c r="C373" s="576" t="s">
        <v>221</v>
      </c>
      <c r="D373" s="576" t="s">
        <v>4229</v>
      </c>
      <c r="E373" s="577" t="s">
        <v>210</v>
      </c>
      <c r="F373" s="576" t="s">
        <v>210</v>
      </c>
      <c r="G373" s="576">
        <v>90738</v>
      </c>
      <c r="H373" s="576" t="s">
        <v>4206</v>
      </c>
      <c r="I373" s="576" t="s">
        <v>85</v>
      </c>
      <c r="J373" s="576" t="s">
        <v>209</v>
      </c>
      <c r="K373" s="577">
        <v>4.8600000000000003</v>
      </c>
      <c r="L373" s="576" t="s">
        <v>208</v>
      </c>
    </row>
    <row r="374" spans="1:12">
      <c r="A374" s="576" t="s">
        <v>219</v>
      </c>
      <c r="B374" s="576" t="s">
        <v>220</v>
      </c>
      <c r="C374" s="576" t="s">
        <v>221</v>
      </c>
      <c r="D374" s="576" t="s">
        <v>4229</v>
      </c>
      <c r="E374" s="577" t="s">
        <v>210</v>
      </c>
      <c r="F374" s="576" t="s">
        <v>210</v>
      </c>
      <c r="G374" s="576">
        <v>90739</v>
      </c>
      <c r="H374" s="576" t="s">
        <v>4207</v>
      </c>
      <c r="I374" s="576" t="s">
        <v>85</v>
      </c>
      <c r="J374" s="576" t="s">
        <v>209</v>
      </c>
      <c r="K374" s="577">
        <v>7.81</v>
      </c>
      <c r="L374" s="576" t="s">
        <v>208</v>
      </c>
    </row>
    <row r="375" spans="1:12">
      <c r="A375" s="576" t="s">
        <v>219</v>
      </c>
      <c r="B375" s="576" t="s">
        <v>220</v>
      </c>
      <c r="C375" s="576" t="s">
        <v>221</v>
      </c>
      <c r="D375" s="576" t="s">
        <v>4229</v>
      </c>
      <c r="E375" s="577" t="s">
        <v>210</v>
      </c>
      <c r="F375" s="576" t="s">
        <v>210</v>
      </c>
      <c r="G375" s="576">
        <v>90724</v>
      </c>
      <c r="H375" s="576" t="s">
        <v>4194</v>
      </c>
      <c r="I375" s="576" t="s">
        <v>212</v>
      </c>
      <c r="J375" s="576" t="s">
        <v>209</v>
      </c>
      <c r="K375" s="577">
        <v>18.25</v>
      </c>
      <c r="L375" s="576" t="s">
        <v>208</v>
      </c>
    </row>
    <row r="376" spans="1:12">
      <c r="A376" s="576" t="s">
        <v>219</v>
      </c>
      <c r="B376" s="576" t="s">
        <v>220</v>
      </c>
      <c r="C376" s="576" t="s">
        <v>221</v>
      </c>
      <c r="D376" s="576" t="s">
        <v>4229</v>
      </c>
      <c r="E376" s="577" t="s">
        <v>210</v>
      </c>
      <c r="F376" s="576" t="s">
        <v>210</v>
      </c>
      <c r="G376" s="576">
        <v>102267</v>
      </c>
      <c r="H376" s="576" t="s">
        <v>4222</v>
      </c>
      <c r="I376" s="576" t="s">
        <v>212</v>
      </c>
      <c r="J376" s="576" t="s">
        <v>209</v>
      </c>
      <c r="K376" s="577">
        <v>99.24</v>
      </c>
      <c r="L376" s="576" t="s">
        <v>208</v>
      </c>
    </row>
    <row r="377" spans="1:12">
      <c r="A377" s="576" t="s">
        <v>219</v>
      </c>
      <c r="B377" s="576" t="s">
        <v>220</v>
      </c>
      <c r="C377" s="576" t="s">
        <v>221</v>
      </c>
      <c r="D377" s="576" t="s">
        <v>4229</v>
      </c>
      <c r="E377" s="577" t="s">
        <v>210</v>
      </c>
      <c r="F377" s="576" t="s">
        <v>210</v>
      </c>
      <c r="G377" s="576">
        <v>102268</v>
      </c>
      <c r="H377" s="576" t="s">
        <v>4223</v>
      </c>
      <c r="I377" s="576" t="s">
        <v>212</v>
      </c>
      <c r="J377" s="576" t="s">
        <v>209</v>
      </c>
      <c r="K377" s="577">
        <v>112.02</v>
      </c>
      <c r="L377" s="576" t="s">
        <v>208</v>
      </c>
    </row>
    <row r="378" spans="1:12">
      <c r="A378" s="576" t="s">
        <v>219</v>
      </c>
      <c r="B378" s="576" t="s">
        <v>220</v>
      </c>
      <c r="C378" s="576" t="s">
        <v>221</v>
      </c>
      <c r="D378" s="576" t="s">
        <v>4229</v>
      </c>
      <c r="E378" s="577" t="s">
        <v>210</v>
      </c>
      <c r="F378" s="576" t="s">
        <v>210</v>
      </c>
      <c r="G378" s="576">
        <v>90725</v>
      </c>
      <c r="H378" s="576" t="s">
        <v>4195</v>
      </c>
      <c r="I378" s="576" t="s">
        <v>212</v>
      </c>
      <c r="J378" s="576" t="s">
        <v>207</v>
      </c>
      <c r="K378" s="577">
        <v>22.5</v>
      </c>
      <c r="L378" s="576" t="s">
        <v>208</v>
      </c>
    </row>
    <row r="379" spans="1:12">
      <c r="A379" s="576" t="s">
        <v>219</v>
      </c>
      <c r="B379" s="576" t="s">
        <v>220</v>
      </c>
      <c r="C379" s="576" t="s">
        <v>221</v>
      </c>
      <c r="D379" s="576" t="s">
        <v>4229</v>
      </c>
      <c r="E379" s="577" t="s">
        <v>210</v>
      </c>
      <c r="F379" s="576" t="s">
        <v>210</v>
      </c>
      <c r="G379" s="576">
        <v>102269</v>
      </c>
      <c r="H379" s="576" t="s">
        <v>4224</v>
      </c>
      <c r="I379" s="576" t="s">
        <v>212</v>
      </c>
      <c r="J379" s="576" t="s">
        <v>209</v>
      </c>
      <c r="K379" s="577">
        <v>137.54</v>
      </c>
      <c r="L379" s="576" t="s">
        <v>208</v>
      </c>
    </row>
    <row r="380" spans="1:12">
      <c r="A380" s="576" t="s">
        <v>219</v>
      </c>
      <c r="B380" s="576" t="s">
        <v>220</v>
      </c>
      <c r="C380" s="576" t="s">
        <v>221</v>
      </c>
      <c r="D380" s="576" t="s">
        <v>4229</v>
      </c>
      <c r="E380" s="577" t="s">
        <v>210</v>
      </c>
      <c r="F380" s="576" t="s">
        <v>210</v>
      </c>
      <c r="G380" s="576">
        <v>90726</v>
      </c>
      <c r="H380" s="576" t="s">
        <v>4196</v>
      </c>
      <c r="I380" s="576" t="s">
        <v>212</v>
      </c>
      <c r="J380" s="576" t="s">
        <v>209</v>
      </c>
      <c r="K380" s="577">
        <v>26.82</v>
      </c>
      <c r="L380" s="576" t="s">
        <v>208</v>
      </c>
    </row>
    <row r="381" spans="1:12">
      <c r="A381" s="576" t="s">
        <v>219</v>
      </c>
      <c r="B381" s="576" t="s">
        <v>220</v>
      </c>
      <c r="C381" s="576" t="s">
        <v>221</v>
      </c>
      <c r="D381" s="576" t="s">
        <v>4229</v>
      </c>
      <c r="E381" s="577" t="s">
        <v>210</v>
      </c>
      <c r="F381" s="576" t="s">
        <v>210</v>
      </c>
      <c r="G381" s="576">
        <v>90727</v>
      </c>
      <c r="H381" s="576" t="s">
        <v>4197</v>
      </c>
      <c r="I381" s="576" t="s">
        <v>212</v>
      </c>
      <c r="J381" s="576" t="s">
        <v>209</v>
      </c>
      <c r="K381" s="577">
        <v>31.09</v>
      </c>
      <c r="L381" s="576" t="s">
        <v>208</v>
      </c>
    </row>
    <row r="382" spans="1:12">
      <c r="A382" s="576" t="s">
        <v>219</v>
      </c>
      <c r="B382" s="576" t="s">
        <v>220</v>
      </c>
      <c r="C382" s="576" t="s">
        <v>221</v>
      </c>
      <c r="D382" s="576" t="s">
        <v>4229</v>
      </c>
      <c r="E382" s="577" t="s">
        <v>210</v>
      </c>
      <c r="F382" s="576" t="s">
        <v>210</v>
      </c>
      <c r="G382" s="576">
        <v>90728</v>
      </c>
      <c r="H382" s="576" t="s">
        <v>4198</v>
      </c>
      <c r="I382" s="576" t="s">
        <v>212</v>
      </c>
      <c r="J382" s="576" t="s">
        <v>209</v>
      </c>
      <c r="K382" s="577">
        <v>35.340000000000003</v>
      </c>
      <c r="L382" s="576" t="s">
        <v>208</v>
      </c>
    </row>
    <row r="383" spans="1:12">
      <c r="A383" s="576" t="s">
        <v>219</v>
      </c>
      <c r="B383" s="576" t="s">
        <v>220</v>
      </c>
      <c r="C383" s="576" t="s">
        <v>221</v>
      </c>
      <c r="D383" s="576" t="s">
        <v>4229</v>
      </c>
      <c r="E383" s="577" t="s">
        <v>210</v>
      </c>
      <c r="F383" s="576" t="s">
        <v>210</v>
      </c>
      <c r="G383" s="576">
        <v>90729</v>
      </c>
      <c r="H383" s="576" t="s">
        <v>4199</v>
      </c>
      <c r="I383" s="576" t="s">
        <v>212</v>
      </c>
      <c r="J383" s="576" t="s">
        <v>209</v>
      </c>
      <c r="K383" s="577">
        <v>39.590000000000003</v>
      </c>
      <c r="L383" s="576" t="s">
        <v>208</v>
      </c>
    </row>
    <row r="384" spans="1:12">
      <c r="A384" s="576" t="s">
        <v>219</v>
      </c>
      <c r="B384" s="576" t="s">
        <v>220</v>
      </c>
      <c r="C384" s="576" t="s">
        <v>221</v>
      </c>
      <c r="D384" s="576" t="s">
        <v>4229</v>
      </c>
      <c r="E384" s="577" t="s">
        <v>210</v>
      </c>
      <c r="F384" s="576" t="s">
        <v>210</v>
      </c>
      <c r="G384" s="576">
        <v>90730</v>
      </c>
      <c r="H384" s="576" t="s">
        <v>4200</v>
      </c>
      <c r="I384" s="576" t="s">
        <v>212</v>
      </c>
      <c r="J384" s="576" t="s">
        <v>209</v>
      </c>
      <c r="K384" s="577">
        <v>43.85</v>
      </c>
      <c r="L384" s="576" t="s">
        <v>208</v>
      </c>
    </row>
    <row r="385" spans="1:12">
      <c r="A385" s="576" t="s">
        <v>219</v>
      </c>
      <c r="B385" s="576" t="s">
        <v>220</v>
      </c>
      <c r="C385" s="576" t="s">
        <v>221</v>
      </c>
      <c r="D385" s="576" t="s">
        <v>4229</v>
      </c>
      <c r="E385" s="577" t="s">
        <v>210</v>
      </c>
      <c r="F385" s="576" t="s">
        <v>210</v>
      </c>
      <c r="G385" s="576">
        <v>90731</v>
      </c>
      <c r="H385" s="576" t="s">
        <v>4201</v>
      </c>
      <c r="I385" s="576" t="s">
        <v>212</v>
      </c>
      <c r="J385" s="576" t="s">
        <v>209</v>
      </c>
      <c r="K385" s="577">
        <v>48.1</v>
      </c>
      <c r="L385" s="576" t="s">
        <v>208</v>
      </c>
    </row>
    <row r="386" spans="1:12">
      <c r="A386" s="576" t="s">
        <v>219</v>
      </c>
      <c r="B386" s="576" t="s">
        <v>220</v>
      </c>
      <c r="C386" s="576" t="s">
        <v>221</v>
      </c>
      <c r="D386" s="576" t="s">
        <v>4229</v>
      </c>
      <c r="E386" s="577" t="s">
        <v>210</v>
      </c>
      <c r="F386" s="576" t="s">
        <v>210</v>
      </c>
      <c r="G386" s="576">
        <v>90732</v>
      </c>
      <c r="H386" s="576" t="s">
        <v>4202</v>
      </c>
      <c r="I386" s="576" t="s">
        <v>212</v>
      </c>
      <c r="J386" s="576" t="s">
        <v>209</v>
      </c>
      <c r="K386" s="577">
        <v>60.88</v>
      </c>
      <c r="L386" s="576" t="s">
        <v>208</v>
      </c>
    </row>
    <row r="387" spans="1:12">
      <c r="A387" s="576" t="s">
        <v>219</v>
      </c>
      <c r="B387" s="576" t="s">
        <v>220</v>
      </c>
      <c r="C387" s="576" t="s">
        <v>221</v>
      </c>
      <c r="D387" s="576" t="s">
        <v>4229</v>
      </c>
      <c r="E387" s="577" t="s">
        <v>210</v>
      </c>
      <c r="F387" s="576" t="s">
        <v>210</v>
      </c>
      <c r="G387" s="576">
        <v>102265</v>
      </c>
      <c r="H387" s="576" t="s">
        <v>4220</v>
      </c>
      <c r="I387" s="576" t="s">
        <v>212</v>
      </c>
      <c r="J387" s="576" t="s">
        <v>209</v>
      </c>
      <c r="K387" s="577">
        <v>77.900000000000006</v>
      </c>
      <c r="L387" s="576" t="s">
        <v>208</v>
      </c>
    </row>
    <row r="388" spans="1:12">
      <c r="A388" s="576" t="s">
        <v>219</v>
      </c>
      <c r="B388" s="576" t="s">
        <v>220</v>
      </c>
      <c r="C388" s="576" t="s">
        <v>221</v>
      </c>
      <c r="D388" s="576" t="s">
        <v>4229</v>
      </c>
      <c r="E388" s="577" t="s">
        <v>210</v>
      </c>
      <c r="F388" s="576" t="s">
        <v>210</v>
      </c>
      <c r="G388" s="576">
        <v>102266</v>
      </c>
      <c r="H388" s="576" t="s">
        <v>4221</v>
      </c>
      <c r="I388" s="576" t="s">
        <v>212</v>
      </c>
      <c r="J388" s="576" t="s">
        <v>209</v>
      </c>
      <c r="K388" s="577">
        <v>86.41</v>
      </c>
      <c r="L388" s="576" t="s">
        <v>208</v>
      </c>
    </row>
    <row r="389" spans="1:12">
      <c r="A389" s="576" t="s">
        <v>219</v>
      </c>
      <c r="B389" s="576" t="s">
        <v>220</v>
      </c>
      <c r="C389" s="576" t="s">
        <v>221</v>
      </c>
      <c r="D389" s="576" t="s">
        <v>4229</v>
      </c>
      <c r="E389" s="577" t="s">
        <v>210</v>
      </c>
      <c r="F389" s="576" t="s">
        <v>210</v>
      </c>
      <c r="G389" s="576">
        <v>94879</v>
      </c>
      <c r="H389" s="576" t="s">
        <v>4599</v>
      </c>
      <c r="I389" s="576" t="s">
        <v>85</v>
      </c>
      <c r="J389" s="576" t="s">
        <v>209</v>
      </c>
      <c r="K389" s="577">
        <v>2707.02</v>
      </c>
      <c r="L389" s="576" t="s">
        <v>208</v>
      </c>
    </row>
    <row r="390" spans="1:12">
      <c r="A390" s="576" t="s">
        <v>219</v>
      </c>
      <c r="B390" s="576" t="s">
        <v>220</v>
      </c>
      <c r="C390" s="576" t="s">
        <v>221</v>
      </c>
      <c r="D390" s="576" t="s">
        <v>4229</v>
      </c>
      <c r="E390" s="577" t="s">
        <v>210</v>
      </c>
      <c r="F390" s="576" t="s">
        <v>210</v>
      </c>
      <c r="G390" s="576">
        <v>94881</v>
      </c>
      <c r="H390" s="576" t="s">
        <v>4601</v>
      </c>
      <c r="I390" s="576" t="s">
        <v>85</v>
      </c>
      <c r="J390" s="576" t="s">
        <v>209</v>
      </c>
      <c r="K390" s="577">
        <v>3733.15</v>
      </c>
      <c r="L390" s="576" t="s">
        <v>208</v>
      </c>
    </row>
    <row r="391" spans="1:12">
      <c r="A391" s="576" t="s">
        <v>219</v>
      </c>
      <c r="B391" s="576" t="s">
        <v>220</v>
      </c>
      <c r="C391" s="576" t="s">
        <v>221</v>
      </c>
      <c r="D391" s="576" t="s">
        <v>4229</v>
      </c>
      <c r="E391" s="577" t="s">
        <v>210</v>
      </c>
      <c r="F391" s="576" t="s">
        <v>210</v>
      </c>
      <c r="G391" s="576">
        <v>94869</v>
      </c>
      <c r="H391" s="576" t="s">
        <v>4215</v>
      </c>
      <c r="I391" s="576" t="s">
        <v>85</v>
      </c>
      <c r="J391" s="576" t="s">
        <v>209</v>
      </c>
      <c r="K391" s="577">
        <v>191.29</v>
      </c>
      <c r="L391" s="576" t="s">
        <v>208</v>
      </c>
    </row>
    <row r="392" spans="1:12">
      <c r="A392" s="576" t="s">
        <v>219</v>
      </c>
      <c r="B392" s="576" t="s">
        <v>220</v>
      </c>
      <c r="C392" s="576" t="s">
        <v>221</v>
      </c>
      <c r="D392" s="576" t="s">
        <v>4229</v>
      </c>
      <c r="E392" s="577" t="s">
        <v>210</v>
      </c>
      <c r="F392" s="576" t="s">
        <v>210</v>
      </c>
      <c r="G392" s="576">
        <v>94871</v>
      </c>
      <c r="H392" s="576" t="s">
        <v>4217</v>
      </c>
      <c r="I392" s="576" t="s">
        <v>85</v>
      </c>
      <c r="J392" s="576" t="s">
        <v>209</v>
      </c>
      <c r="K392" s="577">
        <v>299.45999999999998</v>
      </c>
      <c r="L392" s="576" t="s">
        <v>208</v>
      </c>
    </row>
    <row r="393" spans="1:12">
      <c r="A393" s="576" t="s">
        <v>219</v>
      </c>
      <c r="B393" s="576" t="s">
        <v>220</v>
      </c>
      <c r="C393" s="576" t="s">
        <v>221</v>
      </c>
      <c r="D393" s="576" t="s">
        <v>4229</v>
      </c>
      <c r="E393" s="577" t="s">
        <v>210</v>
      </c>
      <c r="F393" s="576" t="s">
        <v>210</v>
      </c>
      <c r="G393" s="576">
        <v>90708</v>
      </c>
      <c r="H393" s="576" t="s">
        <v>4193</v>
      </c>
      <c r="I393" s="576" t="s">
        <v>85</v>
      </c>
      <c r="J393" s="576" t="s">
        <v>209</v>
      </c>
      <c r="K393" s="577">
        <v>1082.0899999999999</v>
      </c>
      <c r="L393" s="576" t="s">
        <v>208</v>
      </c>
    </row>
    <row r="394" spans="1:12">
      <c r="A394" s="576" t="s">
        <v>219</v>
      </c>
      <c r="B394" s="576" t="s">
        <v>220</v>
      </c>
      <c r="C394" s="576" t="s">
        <v>221</v>
      </c>
      <c r="D394" s="576" t="s">
        <v>4229</v>
      </c>
      <c r="E394" s="577" t="s">
        <v>210</v>
      </c>
      <c r="F394" s="576" t="s">
        <v>210</v>
      </c>
      <c r="G394" s="576">
        <v>94875</v>
      </c>
      <c r="H394" s="576" t="s">
        <v>4218</v>
      </c>
      <c r="I394" s="576" t="s">
        <v>85</v>
      </c>
      <c r="J394" s="576" t="s">
        <v>209</v>
      </c>
      <c r="K394" s="577">
        <v>1758.16</v>
      </c>
      <c r="L394" s="576" t="s">
        <v>208</v>
      </c>
    </row>
    <row r="395" spans="1:12">
      <c r="A395" s="576" t="s">
        <v>219</v>
      </c>
      <c r="B395" s="576" t="s">
        <v>220</v>
      </c>
      <c r="C395" s="576" t="s">
        <v>221</v>
      </c>
      <c r="D395" s="576" t="s">
        <v>4229</v>
      </c>
      <c r="E395" s="577" t="s">
        <v>210</v>
      </c>
      <c r="F395" s="576" t="s">
        <v>210</v>
      </c>
      <c r="G395" s="576">
        <v>102264</v>
      </c>
      <c r="H395" s="576" t="s">
        <v>4219</v>
      </c>
      <c r="I395" s="576" t="s">
        <v>85</v>
      </c>
      <c r="J395" s="576" t="s">
        <v>209</v>
      </c>
      <c r="K395" s="577">
        <v>17.37</v>
      </c>
      <c r="L395" s="576" t="s">
        <v>208</v>
      </c>
    </row>
    <row r="396" spans="1:12">
      <c r="A396" s="576" t="s">
        <v>219</v>
      </c>
      <c r="B396" s="576" t="s">
        <v>220</v>
      </c>
      <c r="C396" s="576" t="s">
        <v>221</v>
      </c>
      <c r="D396" s="576" t="s">
        <v>4229</v>
      </c>
      <c r="E396" s="577" t="s">
        <v>210</v>
      </c>
      <c r="F396" s="576" t="s">
        <v>210</v>
      </c>
      <c r="G396" s="576">
        <v>90701</v>
      </c>
      <c r="H396" s="576" t="s">
        <v>4187</v>
      </c>
      <c r="I396" s="576" t="s">
        <v>85</v>
      </c>
      <c r="J396" s="576" t="s">
        <v>209</v>
      </c>
      <c r="K396" s="577">
        <v>61</v>
      </c>
      <c r="L396" s="576" t="s">
        <v>208</v>
      </c>
    </row>
    <row r="397" spans="1:12">
      <c r="A397" s="576" t="s">
        <v>219</v>
      </c>
      <c r="B397" s="576" t="s">
        <v>220</v>
      </c>
      <c r="C397" s="576" t="s">
        <v>221</v>
      </c>
      <c r="D397" s="576" t="s">
        <v>4229</v>
      </c>
      <c r="E397" s="577" t="s">
        <v>210</v>
      </c>
      <c r="F397" s="576" t="s">
        <v>210</v>
      </c>
      <c r="G397" s="576">
        <v>90702</v>
      </c>
      <c r="H397" s="576" t="s">
        <v>4188</v>
      </c>
      <c r="I397" s="576" t="s">
        <v>85</v>
      </c>
      <c r="J397" s="576" t="s">
        <v>209</v>
      </c>
      <c r="K397" s="577">
        <v>101.3</v>
      </c>
      <c r="L397" s="576" t="s">
        <v>208</v>
      </c>
    </row>
    <row r="398" spans="1:12">
      <c r="A398" s="576" t="s">
        <v>219</v>
      </c>
      <c r="B398" s="576" t="s">
        <v>220</v>
      </c>
      <c r="C398" s="576" t="s">
        <v>221</v>
      </c>
      <c r="D398" s="576" t="s">
        <v>4229</v>
      </c>
      <c r="E398" s="577" t="s">
        <v>210</v>
      </c>
      <c r="F398" s="576" t="s">
        <v>210</v>
      </c>
      <c r="G398" s="576">
        <v>90703</v>
      </c>
      <c r="H398" s="576" t="s">
        <v>4189</v>
      </c>
      <c r="I398" s="576" t="s">
        <v>85</v>
      </c>
      <c r="J398" s="576" t="s">
        <v>209</v>
      </c>
      <c r="K398" s="577">
        <v>159.80000000000001</v>
      </c>
      <c r="L398" s="576" t="s">
        <v>208</v>
      </c>
    </row>
    <row r="399" spans="1:12">
      <c r="A399" s="576" t="s">
        <v>219</v>
      </c>
      <c r="B399" s="576" t="s">
        <v>220</v>
      </c>
      <c r="C399" s="576" t="s">
        <v>221</v>
      </c>
      <c r="D399" s="576" t="s">
        <v>4229</v>
      </c>
      <c r="E399" s="577" t="s">
        <v>210</v>
      </c>
      <c r="F399" s="576" t="s">
        <v>210</v>
      </c>
      <c r="G399" s="576">
        <v>90704</v>
      </c>
      <c r="H399" s="576" t="s">
        <v>4190</v>
      </c>
      <c r="I399" s="576" t="s">
        <v>85</v>
      </c>
      <c r="J399" s="576" t="s">
        <v>209</v>
      </c>
      <c r="K399" s="577">
        <v>239.34</v>
      </c>
      <c r="L399" s="576" t="s">
        <v>208</v>
      </c>
    </row>
    <row r="400" spans="1:12">
      <c r="A400" s="576" t="s">
        <v>219</v>
      </c>
      <c r="B400" s="576" t="s">
        <v>220</v>
      </c>
      <c r="C400" s="576" t="s">
        <v>221</v>
      </c>
      <c r="D400" s="576" t="s">
        <v>4229</v>
      </c>
      <c r="E400" s="577" t="s">
        <v>210</v>
      </c>
      <c r="F400" s="576" t="s">
        <v>210</v>
      </c>
      <c r="G400" s="576">
        <v>90705</v>
      </c>
      <c r="H400" s="576" t="s">
        <v>4191</v>
      </c>
      <c r="I400" s="576" t="s">
        <v>85</v>
      </c>
      <c r="J400" s="576" t="s">
        <v>209</v>
      </c>
      <c r="K400" s="577">
        <v>310.5</v>
      </c>
      <c r="L400" s="576" t="s">
        <v>208</v>
      </c>
    </row>
    <row r="401" spans="1:12">
      <c r="A401" s="576" t="s">
        <v>219</v>
      </c>
      <c r="B401" s="576" t="s">
        <v>220</v>
      </c>
      <c r="C401" s="576" t="s">
        <v>221</v>
      </c>
      <c r="D401" s="576" t="s">
        <v>4229</v>
      </c>
      <c r="E401" s="577" t="s">
        <v>210</v>
      </c>
      <c r="F401" s="576" t="s">
        <v>210</v>
      </c>
      <c r="G401" s="576">
        <v>90706</v>
      </c>
      <c r="H401" s="576" t="s">
        <v>4192</v>
      </c>
      <c r="I401" s="576" t="s">
        <v>85</v>
      </c>
      <c r="J401" s="576" t="s">
        <v>209</v>
      </c>
      <c r="K401" s="577">
        <v>412.71</v>
      </c>
      <c r="L401" s="576" t="s">
        <v>208</v>
      </c>
    </row>
    <row r="402" spans="1:12">
      <c r="A402" s="576" t="s">
        <v>219</v>
      </c>
      <c r="B402" s="576" t="s">
        <v>220</v>
      </c>
      <c r="C402" s="576" t="s">
        <v>221</v>
      </c>
      <c r="D402" s="576" t="s">
        <v>4229</v>
      </c>
      <c r="E402" s="577" t="s">
        <v>210</v>
      </c>
      <c r="F402" s="576" t="s">
        <v>210</v>
      </c>
      <c r="G402" s="576">
        <v>90694</v>
      </c>
      <c r="H402" s="576" t="s">
        <v>4185</v>
      </c>
      <c r="I402" s="576" t="s">
        <v>85</v>
      </c>
      <c r="J402" s="576" t="s">
        <v>209</v>
      </c>
      <c r="K402" s="577">
        <v>40.44</v>
      </c>
      <c r="L402" s="576" t="s">
        <v>208</v>
      </c>
    </row>
    <row r="403" spans="1:12">
      <c r="A403" s="576" t="s">
        <v>219</v>
      </c>
      <c r="B403" s="576" t="s">
        <v>220</v>
      </c>
      <c r="C403" s="576" t="s">
        <v>221</v>
      </c>
      <c r="D403" s="576" t="s">
        <v>4229</v>
      </c>
      <c r="E403" s="577" t="s">
        <v>210</v>
      </c>
      <c r="F403" s="576" t="s">
        <v>210</v>
      </c>
      <c r="G403" s="576">
        <v>90695</v>
      </c>
      <c r="H403" s="576" t="s">
        <v>7272</v>
      </c>
      <c r="I403" s="576" t="s">
        <v>85</v>
      </c>
      <c r="J403" s="576" t="s">
        <v>209</v>
      </c>
      <c r="K403" s="577">
        <v>77.27</v>
      </c>
      <c r="L403" s="576" t="s">
        <v>208</v>
      </c>
    </row>
    <row r="404" spans="1:12">
      <c r="A404" s="576" t="s">
        <v>219</v>
      </c>
      <c r="B404" s="576" t="s">
        <v>220</v>
      </c>
      <c r="C404" s="576" t="s">
        <v>221</v>
      </c>
      <c r="D404" s="576" t="s">
        <v>4229</v>
      </c>
      <c r="E404" s="577" t="s">
        <v>210</v>
      </c>
      <c r="F404" s="576" t="s">
        <v>210</v>
      </c>
      <c r="G404" s="576">
        <v>90696</v>
      </c>
      <c r="H404" s="576" t="s">
        <v>4186</v>
      </c>
      <c r="I404" s="576" t="s">
        <v>85</v>
      </c>
      <c r="J404" s="576" t="s">
        <v>209</v>
      </c>
      <c r="K404" s="577">
        <v>129.43</v>
      </c>
      <c r="L404" s="576" t="s">
        <v>208</v>
      </c>
    </row>
    <row r="405" spans="1:12">
      <c r="A405" s="576" t="s">
        <v>219</v>
      </c>
      <c r="B405" s="576" t="s">
        <v>220</v>
      </c>
      <c r="C405" s="576" t="s">
        <v>221</v>
      </c>
      <c r="D405" s="576" t="s">
        <v>4229</v>
      </c>
      <c r="E405" s="577" t="s">
        <v>210</v>
      </c>
      <c r="F405" s="576" t="s">
        <v>210</v>
      </c>
      <c r="G405" s="576">
        <v>90697</v>
      </c>
      <c r="H405" s="576" t="s">
        <v>7273</v>
      </c>
      <c r="I405" s="576" t="s">
        <v>85</v>
      </c>
      <c r="J405" s="576" t="s">
        <v>209</v>
      </c>
      <c r="K405" s="577">
        <v>201.13</v>
      </c>
      <c r="L405" s="576" t="s">
        <v>208</v>
      </c>
    </row>
    <row r="406" spans="1:12">
      <c r="A406" s="576" t="s">
        <v>219</v>
      </c>
      <c r="B406" s="576" t="s">
        <v>220</v>
      </c>
      <c r="C406" s="576" t="s">
        <v>221</v>
      </c>
      <c r="D406" s="576" t="s">
        <v>4229</v>
      </c>
      <c r="E406" s="577" t="s">
        <v>210</v>
      </c>
      <c r="F406" s="576" t="s">
        <v>210</v>
      </c>
      <c r="G406" s="576">
        <v>90698</v>
      </c>
      <c r="H406" s="576" t="s">
        <v>7274</v>
      </c>
      <c r="I406" s="576" t="s">
        <v>85</v>
      </c>
      <c r="J406" s="576" t="s">
        <v>207</v>
      </c>
      <c r="K406" s="577">
        <v>307.79000000000002</v>
      </c>
      <c r="L406" s="576" t="s">
        <v>208</v>
      </c>
    </row>
    <row r="407" spans="1:12">
      <c r="A407" s="576" t="s">
        <v>219</v>
      </c>
      <c r="B407" s="576" t="s">
        <v>220</v>
      </c>
      <c r="C407" s="576" t="s">
        <v>221</v>
      </c>
      <c r="D407" s="576" t="s">
        <v>4229</v>
      </c>
      <c r="E407" s="577" t="s">
        <v>210</v>
      </c>
      <c r="F407" s="576" t="s">
        <v>210</v>
      </c>
      <c r="G407" s="576">
        <v>90699</v>
      </c>
      <c r="H407" s="576" t="s">
        <v>7275</v>
      </c>
      <c r="I407" s="576" t="s">
        <v>85</v>
      </c>
      <c r="J407" s="576" t="s">
        <v>209</v>
      </c>
      <c r="K407" s="577">
        <v>433.52</v>
      </c>
      <c r="L407" s="576" t="s">
        <v>208</v>
      </c>
    </row>
    <row r="408" spans="1:12">
      <c r="A408" s="576" t="s">
        <v>219</v>
      </c>
      <c r="B408" s="576" t="s">
        <v>220</v>
      </c>
      <c r="C408" s="576" t="s">
        <v>221</v>
      </c>
      <c r="D408" s="576" t="s">
        <v>4229</v>
      </c>
      <c r="E408" s="577" t="s">
        <v>210</v>
      </c>
      <c r="F408" s="576" t="s">
        <v>210</v>
      </c>
      <c r="G408" s="576">
        <v>90700</v>
      </c>
      <c r="H408" s="576" t="s">
        <v>7276</v>
      </c>
      <c r="I408" s="576" t="s">
        <v>85</v>
      </c>
      <c r="J408" s="576" t="s">
        <v>209</v>
      </c>
      <c r="K408" s="577">
        <v>507.01</v>
      </c>
      <c r="L408" s="576" t="s">
        <v>208</v>
      </c>
    </row>
    <row r="409" spans="1:12">
      <c r="A409" s="576" t="s">
        <v>219</v>
      </c>
      <c r="B409" s="576" t="s">
        <v>220</v>
      </c>
      <c r="C409" s="576" t="s">
        <v>221</v>
      </c>
      <c r="D409" s="576" t="s">
        <v>4229</v>
      </c>
      <c r="E409" s="577" t="s">
        <v>210</v>
      </c>
      <c r="F409" s="576" t="s">
        <v>210</v>
      </c>
      <c r="G409" s="576">
        <v>105378</v>
      </c>
      <c r="H409" s="576" t="s">
        <v>7277</v>
      </c>
      <c r="I409" s="576" t="s">
        <v>212</v>
      </c>
      <c r="J409" s="576" t="s">
        <v>209</v>
      </c>
      <c r="K409" s="577">
        <v>9.7799999999999994</v>
      </c>
      <c r="L409" s="576" t="s">
        <v>208</v>
      </c>
    </row>
    <row r="410" spans="1:12">
      <c r="A410" s="576" t="s">
        <v>219</v>
      </c>
      <c r="B410" s="576" t="s">
        <v>220</v>
      </c>
      <c r="C410" s="576" t="s">
        <v>221</v>
      </c>
      <c r="D410" s="576" t="s">
        <v>4229</v>
      </c>
      <c r="E410" s="577" t="s">
        <v>210</v>
      </c>
      <c r="F410" s="576" t="s">
        <v>210</v>
      </c>
      <c r="G410" s="576">
        <v>105373</v>
      </c>
      <c r="H410" s="576" t="s">
        <v>7278</v>
      </c>
      <c r="I410" s="576" t="s">
        <v>212</v>
      </c>
      <c r="J410" s="576" t="s">
        <v>209</v>
      </c>
      <c r="K410" s="577">
        <v>7.57</v>
      </c>
      <c r="L410" s="576" t="s">
        <v>208</v>
      </c>
    </row>
    <row r="411" spans="1:12">
      <c r="A411" s="576" t="s">
        <v>219</v>
      </c>
      <c r="B411" s="576" t="s">
        <v>220</v>
      </c>
      <c r="C411" s="576" t="s">
        <v>221</v>
      </c>
      <c r="D411" s="576" t="s">
        <v>4229</v>
      </c>
      <c r="E411" s="577" t="s">
        <v>210</v>
      </c>
      <c r="F411" s="576" t="s">
        <v>210</v>
      </c>
      <c r="G411" s="576">
        <v>105380</v>
      </c>
      <c r="H411" s="576" t="s">
        <v>7279</v>
      </c>
      <c r="I411" s="576" t="s">
        <v>212</v>
      </c>
      <c r="J411" s="576" t="s">
        <v>209</v>
      </c>
      <c r="K411" s="577">
        <v>78.56</v>
      </c>
      <c r="L411" s="576" t="s">
        <v>208</v>
      </c>
    </row>
    <row r="412" spans="1:12">
      <c r="A412" s="576" t="s">
        <v>219</v>
      </c>
      <c r="B412" s="576" t="s">
        <v>220</v>
      </c>
      <c r="C412" s="576" t="s">
        <v>221</v>
      </c>
      <c r="D412" s="576" t="s">
        <v>4229</v>
      </c>
      <c r="E412" s="577" t="s">
        <v>210</v>
      </c>
      <c r="F412" s="576" t="s">
        <v>210</v>
      </c>
      <c r="G412" s="576">
        <v>105267</v>
      </c>
      <c r="H412" s="576" t="s">
        <v>7280</v>
      </c>
      <c r="I412" s="576" t="s">
        <v>212</v>
      </c>
      <c r="J412" s="576" t="s">
        <v>207</v>
      </c>
      <c r="K412" s="577">
        <v>62.88</v>
      </c>
      <c r="L412" s="576" t="s">
        <v>208</v>
      </c>
    </row>
    <row r="413" spans="1:12">
      <c r="A413" s="576" t="s">
        <v>219</v>
      </c>
      <c r="B413" s="576" t="s">
        <v>220</v>
      </c>
      <c r="C413" s="576" t="s">
        <v>221</v>
      </c>
      <c r="D413" s="576" t="s">
        <v>4229</v>
      </c>
      <c r="E413" s="577" t="s">
        <v>210</v>
      </c>
      <c r="F413" s="576" t="s">
        <v>210</v>
      </c>
      <c r="G413" s="576">
        <v>105249</v>
      </c>
      <c r="H413" s="576" t="s">
        <v>7281</v>
      </c>
      <c r="I413" s="576" t="s">
        <v>212</v>
      </c>
      <c r="J413" s="576" t="s">
        <v>209</v>
      </c>
      <c r="K413" s="577">
        <v>95.62</v>
      </c>
      <c r="L413" s="576" t="s">
        <v>208</v>
      </c>
    </row>
    <row r="414" spans="1:12">
      <c r="A414" s="576" t="s">
        <v>219</v>
      </c>
      <c r="B414" s="576" t="s">
        <v>220</v>
      </c>
      <c r="C414" s="576" t="s">
        <v>221</v>
      </c>
      <c r="D414" s="576" t="s">
        <v>4229</v>
      </c>
      <c r="E414" s="577" t="s">
        <v>210</v>
      </c>
      <c r="F414" s="576" t="s">
        <v>210</v>
      </c>
      <c r="G414" s="576">
        <v>105268</v>
      </c>
      <c r="H414" s="576" t="s">
        <v>7282</v>
      </c>
      <c r="I414" s="576" t="s">
        <v>212</v>
      </c>
      <c r="J414" s="576" t="s">
        <v>209</v>
      </c>
      <c r="K414" s="577">
        <v>77.13</v>
      </c>
      <c r="L414" s="576" t="s">
        <v>208</v>
      </c>
    </row>
    <row r="415" spans="1:12">
      <c r="A415" s="576" t="s">
        <v>219</v>
      </c>
      <c r="B415" s="576" t="s">
        <v>220</v>
      </c>
      <c r="C415" s="576" t="s">
        <v>221</v>
      </c>
      <c r="D415" s="576" t="s">
        <v>4229</v>
      </c>
      <c r="E415" s="577" t="s">
        <v>210</v>
      </c>
      <c r="F415" s="576" t="s">
        <v>210</v>
      </c>
      <c r="G415" s="576">
        <v>105379</v>
      </c>
      <c r="H415" s="576" t="s">
        <v>7283</v>
      </c>
      <c r="I415" s="576" t="s">
        <v>212</v>
      </c>
      <c r="J415" s="576" t="s">
        <v>207</v>
      </c>
      <c r="K415" s="577">
        <v>12.84</v>
      </c>
      <c r="L415" s="576" t="s">
        <v>208</v>
      </c>
    </row>
    <row r="416" spans="1:12">
      <c r="A416" s="576" t="s">
        <v>219</v>
      </c>
      <c r="B416" s="576" t="s">
        <v>220</v>
      </c>
      <c r="C416" s="576" t="s">
        <v>221</v>
      </c>
      <c r="D416" s="576" t="s">
        <v>4229</v>
      </c>
      <c r="E416" s="577" t="s">
        <v>210</v>
      </c>
      <c r="F416" s="576" t="s">
        <v>210</v>
      </c>
      <c r="G416" s="576">
        <v>105388</v>
      </c>
      <c r="H416" s="576" t="s">
        <v>7284</v>
      </c>
      <c r="I416" s="576" t="s">
        <v>212</v>
      </c>
      <c r="J416" s="576" t="s">
        <v>207</v>
      </c>
      <c r="K416" s="577">
        <v>10.11</v>
      </c>
      <c r="L416" s="576" t="s">
        <v>208</v>
      </c>
    </row>
    <row r="417" spans="1:12">
      <c r="A417" s="576" t="s">
        <v>219</v>
      </c>
      <c r="B417" s="576" t="s">
        <v>220</v>
      </c>
      <c r="C417" s="576" t="s">
        <v>221</v>
      </c>
      <c r="D417" s="576" t="s">
        <v>4229</v>
      </c>
      <c r="E417" s="577" t="s">
        <v>210</v>
      </c>
      <c r="F417" s="576" t="s">
        <v>210</v>
      </c>
      <c r="G417" s="576">
        <v>105392</v>
      </c>
      <c r="H417" s="576" t="s">
        <v>7285</v>
      </c>
      <c r="I417" s="576" t="s">
        <v>212</v>
      </c>
      <c r="J417" s="576" t="s">
        <v>207</v>
      </c>
      <c r="K417" s="577">
        <v>15.91</v>
      </c>
      <c r="L417" s="576" t="s">
        <v>208</v>
      </c>
    </row>
    <row r="418" spans="1:12">
      <c r="A418" s="576" t="s">
        <v>219</v>
      </c>
      <c r="B418" s="576" t="s">
        <v>220</v>
      </c>
      <c r="C418" s="576" t="s">
        <v>221</v>
      </c>
      <c r="D418" s="576" t="s">
        <v>4229</v>
      </c>
      <c r="E418" s="577" t="s">
        <v>210</v>
      </c>
      <c r="F418" s="576" t="s">
        <v>210</v>
      </c>
      <c r="G418" s="576">
        <v>105389</v>
      </c>
      <c r="H418" s="576" t="s">
        <v>7286</v>
      </c>
      <c r="I418" s="576" t="s">
        <v>212</v>
      </c>
      <c r="J418" s="576" t="s">
        <v>207</v>
      </c>
      <c r="K418" s="577">
        <v>12.64</v>
      </c>
      <c r="L418" s="576" t="s">
        <v>208</v>
      </c>
    </row>
    <row r="419" spans="1:12">
      <c r="A419" s="576" t="s">
        <v>219</v>
      </c>
      <c r="B419" s="576" t="s">
        <v>220</v>
      </c>
      <c r="C419" s="576" t="s">
        <v>221</v>
      </c>
      <c r="D419" s="576" t="s">
        <v>4229</v>
      </c>
      <c r="E419" s="577" t="s">
        <v>210</v>
      </c>
      <c r="F419" s="576" t="s">
        <v>210</v>
      </c>
      <c r="G419" s="576">
        <v>105393</v>
      </c>
      <c r="H419" s="576" t="s">
        <v>7287</v>
      </c>
      <c r="I419" s="576" t="s">
        <v>212</v>
      </c>
      <c r="J419" s="576" t="s">
        <v>207</v>
      </c>
      <c r="K419" s="577">
        <v>19.07</v>
      </c>
      <c r="L419" s="576" t="s">
        <v>208</v>
      </c>
    </row>
    <row r="420" spans="1:12">
      <c r="A420" s="576" t="s">
        <v>219</v>
      </c>
      <c r="B420" s="576" t="s">
        <v>220</v>
      </c>
      <c r="C420" s="576" t="s">
        <v>221</v>
      </c>
      <c r="D420" s="576" t="s">
        <v>4229</v>
      </c>
      <c r="E420" s="577" t="s">
        <v>210</v>
      </c>
      <c r="F420" s="576" t="s">
        <v>210</v>
      </c>
      <c r="G420" s="576">
        <v>105316</v>
      </c>
      <c r="H420" s="576" t="s">
        <v>7288</v>
      </c>
      <c r="I420" s="576" t="s">
        <v>212</v>
      </c>
      <c r="J420" s="576" t="s">
        <v>207</v>
      </c>
      <c r="K420" s="577">
        <v>15.29</v>
      </c>
      <c r="L420" s="576" t="s">
        <v>208</v>
      </c>
    </row>
    <row r="421" spans="1:12">
      <c r="A421" s="576" t="s">
        <v>219</v>
      </c>
      <c r="B421" s="576" t="s">
        <v>220</v>
      </c>
      <c r="C421" s="576" t="s">
        <v>221</v>
      </c>
      <c r="D421" s="576" t="s">
        <v>4229</v>
      </c>
      <c r="E421" s="577" t="s">
        <v>210</v>
      </c>
      <c r="F421" s="576" t="s">
        <v>210</v>
      </c>
      <c r="G421" s="576">
        <v>105394</v>
      </c>
      <c r="H421" s="576" t="s">
        <v>7289</v>
      </c>
      <c r="I421" s="576" t="s">
        <v>212</v>
      </c>
      <c r="J421" s="576" t="s">
        <v>207</v>
      </c>
      <c r="K421" s="577">
        <v>22.24</v>
      </c>
      <c r="L421" s="576" t="s">
        <v>208</v>
      </c>
    </row>
    <row r="422" spans="1:12">
      <c r="A422" s="576" t="s">
        <v>219</v>
      </c>
      <c r="B422" s="576" t="s">
        <v>220</v>
      </c>
      <c r="C422" s="576" t="s">
        <v>221</v>
      </c>
      <c r="D422" s="576" t="s">
        <v>4229</v>
      </c>
      <c r="E422" s="577" t="s">
        <v>210</v>
      </c>
      <c r="F422" s="576" t="s">
        <v>210</v>
      </c>
      <c r="G422" s="576">
        <v>105317</v>
      </c>
      <c r="H422" s="576" t="s">
        <v>7290</v>
      </c>
      <c r="I422" s="576" t="s">
        <v>212</v>
      </c>
      <c r="J422" s="576" t="s">
        <v>209</v>
      </c>
      <c r="K422" s="577">
        <v>17.93</v>
      </c>
      <c r="L422" s="576" t="s">
        <v>208</v>
      </c>
    </row>
    <row r="423" spans="1:12">
      <c r="A423" s="576" t="s">
        <v>219</v>
      </c>
      <c r="B423" s="576" t="s">
        <v>220</v>
      </c>
      <c r="C423" s="576" t="s">
        <v>221</v>
      </c>
      <c r="D423" s="576" t="s">
        <v>4229</v>
      </c>
      <c r="E423" s="577" t="s">
        <v>210</v>
      </c>
      <c r="F423" s="576" t="s">
        <v>210</v>
      </c>
      <c r="G423" s="576">
        <v>105395</v>
      </c>
      <c r="H423" s="576" t="s">
        <v>7291</v>
      </c>
      <c r="I423" s="576" t="s">
        <v>212</v>
      </c>
      <c r="J423" s="576" t="s">
        <v>209</v>
      </c>
      <c r="K423" s="577">
        <v>25.4</v>
      </c>
      <c r="L423" s="576" t="s">
        <v>208</v>
      </c>
    </row>
    <row r="424" spans="1:12">
      <c r="A424" s="576" t="s">
        <v>219</v>
      </c>
      <c r="B424" s="576" t="s">
        <v>220</v>
      </c>
      <c r="C424" s="576" t="s">
        <v>221</v>
      </c>
      <c r="D424" s="576" t="s">
        <v>4229</v>
      </c>
      <c r="E424" s="577" t="s">
        <v>210</v>
      </c>
      <c r="F424" s="576" t="s">
        <v>210</v>
      </c>
      <c r="G424" s="576">
        <v>105318</v>
      </c>
      <c r="H424" s="576" t="s">
        <v>7292</v>
      </c>
      <c r="I424" s="576" t="s">
        <v>212</v>
      </c>
      <c r="J424" s="576" t="s">
        <v>207</v>
      </c>
      <c r="K424" s="577">
        <v>20.55</v>
      </c>
      <c r="L424" s="576" t="s">
        <v>208</v>
      </c>
    </row>
    <row r="425" spans="1:12">
      <c r="A425" s="576" t="s">
        <v>219</v>
      </c>
      <c r="B425" s="576" t="s">
        <v>220</v>
      </c>
      <c r="C425" s="576" t="s">
        <v>221</v>
      </c>
      <c r="D425" s="576" t="s">
        <v>4229</v>
      </c>
      <c r="E425" s="577" t="s">
        <v>210</v>
      </c>
      <c r="F425" s="576" t="s">
        <v>210</v>
      </c>
      <c r="G425" s="576">
        <v>105396</v>
      </c>
      <c r="H425" s="576" t="s">
        <v>7293</v>
      </c>
      <c r="I425" s="576" t="s">
        <v>212</v>
      </c>
      <c r="J425" s="576" t="s">
        <v>209</v>
      </c>
      <c r="K425" s="577">
        <v>28.57</v>
      </c>
      <c r="L425" s="576" t="s">
        <v>208</v>
      </c>
    </row>
    <row r="426" spans="1:12">
      <c r="A426" s="576" t="s">
        <v>219</v>
      </c>
      <c r="B426" s="576" t="s">
        <v>220</v>
      </c>
      <c r="C426" s="576" t="s">
        <v>221</v>
      </c>
      <c r="D426" s="576" t="s">
        <v>4229</v>
      </c>
      <c r="E426" s="577" t="s">
        <v>210</v>
      </c>
      <c r="F426" s="576" t="s">
        <v>210</v>
      </c>
      <c r="G426" s="576">
        <v>105258</v>
      </c>
      <c r="H426" s="576" t="s">
        <v>7294</v>
      </c>
      <c r="I426" s="576" t="s">
        <v>212</v>
      </c>
      <c r="J426" s="576" t="s">
        <v>209</v>
      </c>
      <c r="K426" s="577">
        <v>23.21</v>
      </c>
      <c r="L426" s="576" t="s">
        <v>208</v>
      </c>
    </row>
    <row r="427" spans="1:12">
      <c r="A427" s="576" t="s">
        <v>219</v>
      </c>
      <c r="B427" s="576" t="s">
        <v>220</v>
      </c>
      <c r="C427" s="576" t="s">
        <v>221</v>
      </c>
      <c r="D427" s="576" t="s">
        <v>4229</v>
      </c>
      <c r="E427" s="577" t="s">
        <v>210</v>
      </c>
      <c r="F427" s="576" t="s">
        <v>210</v>
      </c>
      <c r="G427" s="576">
        <v>105397</v>
      </c>
      <c r="H427" s="576" t="s">
        <v>7295</v>
      </c>
      <c r="I427" s="576" t="s">
        <v>212</v>
      </c>
      <c r="J427" s="576" t="s">
        <v>209</v>
      </c>
      <c r="K427" s="577">
        <v>31.83</v>
      </c>
      <c r="L427" s="576" t="s">
        <v>208</v>
      </c>
    </row>
    <row r="428" spans="1:12">
      <c r="A428" s="576" t="s">
        <v>219</v>
      </c>
      <c r="B428" s="576" t="s">
        <v>220</v>
      </c>
      <c r="C428" s="576" t="s">
        <v>221</v>
      </c>
      <c r="D428" s="576" t="s">
        <v>4229</v>
      </c>
      <c r="E428" s="577" t="s">
        <v>210</v>
      </c>
      <c r="F428" s="576" t="s">
        <v>210</v>
      </c>
      <c r="G428" s="576">
        <v>105261</v>
      </c>
      <c r="H428" s="576" t="s">
        <v>7296</v>
      </c>
      <c r="I428" s="576" t="s">
        <v>212</v>
      </c>
      <c r="J428" s="576" t="s">
        <v>207</v>
      </c>
      <c r="K428" s="577">
        <v>25.94</v>
      </c>
      <c r="L428" s="576" t="s">
        <v>208</v>
      </c>
    </row>
    <row r="429" spans="1:12">
      <c r="A429" s="576" t="s">
        <v>219</v>
      </c>
      <c r="B429" s="576" t="s">
        <v>220</v>
      </c>
      <c r="C429" s="576" t="s">
        <v>221</v>
      </c>
      <c r="D429" s="576" t="s">
        <v>4229</v>
      </c>
      <c r="E429" s="577" t="s">
        <v>210</v>
      </c>
      <c r="F429" s="576" t="s">
        <v>210</v>
      </c>
      <c r="G429" s="576">
        <v>105398</v>
      </c>
      <c r="H429" s="576" t="s">
        <v>7297</v>
      </c>
      <c r="I429" s="576" t="s">
        <v>212</v>
      </c>
      <c r="J429" s="576" t="s">
        <v>209</v>
      </c>
      <c r="K429" s="577">
        <v>42.01</v>
      </c>
      <c r="L429" s="576" t="s">
        <v>208</v>
      </c>
    </row>
    <row r="430" spans="1:12">
      <c r="A430" s="576" t="s">
        <v>219</v>
      </c>
      <c r="B430" s="576" t="s">
        <v>220</v>
      </c>
      <c r="C430" s="576" t="s">
        <v>221</v>
      </c>
      <c r="D430" s="576" t="s">
        <v>4229</v>
      </c>
      <c r="E430" s="577" t="s">
        <v>210</v>
      </c>
      <c r="F430" s="576" t="s">
        <v>210</v>
      </c>
      <c r="G430" s="576">
        <v>105262</v>
      </c>
      <c r="H430" s="576" t="s">
        <v>7298</v>
      </c>
      <c r="I430" s="576" t="s">
        <v>212</v>
      </c>
      <c r="J430" s="576" t="s">
        <v>209</v>
      </c>
      <c r="K430" s="578">
        <v>33.31</v>
      </c>
      <c r="L430" s="576" t="s">
        <v>208</v>
      </c>
    </row>
    <row r="431" spans="1:12">
      <c r="A431" s="576" t="s">
        <v>219</v>
      </c>
      <c r="B431" s="576" t="s">
        <v>220</v>
      </c>
      <c r="C431" s="576" t="s">
        <v>221</v>
      </c>
      <c r="D431" s="576" t="s">
        <v>4229</v>
      </c>
      <c r="E431" s="577" t="s">
        <v>210</v>
      </c>
      <c r="F431" s="576" t="s">
        <v>210</v>
      </c>
      <c r="G431" s="576">
        <v>105399</v>
      </c>
      <c r="H431" s="576" t="s">
        <v>7299</v>
      </c>
      <c r="I431" s="576" t="s">
        <v>212</v>
      </c>
      <c r="J431" s="576" t="s">
        <v>209</v>
      </c>
      <c r="K431" s="578">
        <v>49.58</v>
      </c>
      <c r="L431" s="576" t="s">
        <v>208</v>
      </c>
    </row>
    <row r="432" spans="1:12">
      <c r="A432" s="576" t="s">
        <v>219</v>
      </c>
      <c r="B432" s="576" t="s">
        <v>220</v>
      </c>
      <c r="C432" s="576" t="s">
        <v>221</v>
      </c>
      <c r="D432" s="576" t="s">
        <v>4229</v>
      </c>
      <c r="E432" s="577" t="s">
        <v>210</v>
      </c>
      <c r="F432" s="576" t="s">
        <v>210</v>
      </c>
      <c r="G432" s="576">
        <v>105263</v>
      </c>
      <c r="H432" s="576" t="s">
        <v>7300</v>
      </c>
      <c r="I432" s="576" t="s">
        <v>212</v>
      </c>
      <c r="J432" s="576" t="s">
        <v>209</v>
      </c>
      <c r="K432" s="577">
        <v>39.46</v>
      </c>
      <c r="L432" s="576" t="s">
        <v>208</v>
      </c>
    </row>
    <row r="433" spans="1:12">
      <c r="A433" s="576" t="s">
        <v>219</v>
      </c>
      <c r="B433" s="576" t="s">
        <v>220</v>
      </c>
      <c r="C433" s="576" t="s">
        <v>221</v>
      </c>
      <c r="D433" s="576" t="s">
        <v>4229</v>
      </c>
      <c r="E433" s="577" t="s">
        <v>210</v>
      </c>
      <c r="F433" s="576" t="s">
        <v>210</v>
      </c>
      <c r="G433" s="576">
        <v>105400</v>
      </c>
      <c r="H433" s="576" t="s">
        <v>7301</v>
      </c>
      <c r="I433" s="576" t="s">
        <v>212</v>
      </c>
      <c r="J433" s="576" t="s">
        <v>209</v>
      </c>
      <c r="K433" s="577">
        <v>56.57</v>
      </c>
      <c r="L433" s="576" t="s">
        <v>208</v>
      </c>
    </row>
    <row r="434" spans="1:12">
      <c r="A434" s="576" t="s">
        <v>219</v>
      </c>
      <c r="B434" s="576" t="s">
        <v>220</v>
      </c>
      <c r="C434" s="576" t="s">
        <v>221</v>
      </c>
      <c r="D434" s="576" t="s">
        <v>4229</v>
      </c>
      <c r="E434" s="577" t="s">
        <v>210</v>
      </c>
      <c r="F434" s="576" t="s">
        <v>210</v>
      </c>
      <c r="G434" s="576">
        <v>105264</v>
      </c>
      <c r="H434" s="576" t="s">
        <v>7302</v>
      </c>
      <c r="I434" s="576" t="s">
        <v>212</v>
      </c>
      <c r="J434" s="576" t="s">
        <v>207</v>
      </c>
      <c r="K434" s="577">
        <v>45.07</v>
      </c>
      <c r="L434" s="576" t="s">
        <v>208</v>
      </c>
    </row>
    <row r="435" spans="1:12">
      <c r="A435" s="576" t="s">
        <v>219</v>
      </c>
      <c r="B435" s="576" t="s">
        <v>220</v>
      </c>
      <c r="C435" s="576" t="s">
        <v>221</v>
      </c>
      <c r="D435" s="576" t="s">
        <v>4229</v>
      </c>
      <c r="E435" s="577" t="s">
        <v>210</v>
      </c>
      <c r="F435" s="576" t="s">
        <v>210</v>
      </c>
      <c r="G435" s="576">
        <v>105297</v>
      </c>
      <c r="H435" s="576" t="s">
        <v>7303</v>
      </c>
      <c r="I435" s="576" t="s">
        <v>212</v>
      </c>
      <c r="J435" s="576" t="s">
        <v>209</v>
      </c>
      <c r="K435" s="577">
        <v>8.5299999999999994</v>
      </c>
      <c r="L435" s="576" t="s">
        <v>208</v>
      </c>
    </row>
    <row r="436" spans="1:12">
      <c r="A436" s="576" t="s">
        <v>219</v>
      </c>
      <c r="B436" s="576" t="s">
        <v>220</v>
      </c>
      <c r="C436" s="576" t="s">
        <v>221</v>
      </c>
      <c r="D436" s="576" t="s">
        <v>4229</v>
      </c>
      <c r="E436" s="577" t="s">
        <v>210</v>
      </c>
      <c r="F436" s="576" t="s">
        <v>210</v>
      </c>
      <c r="G436" s="576">
        <v>105372</v>
      </c>
      <c r="H436" s="576" t="s">
        <v>7304</v>
      </c>
      <c r="I436" s="576" t="s">
        <v>212</v>
      </c>
      <c r="J436" s="576" t="s">
        <v>209</v>
      </c>
      <c r="K436" s="577">
        <v>6.54</v>
      </c>
      <c r="L436" s="576" t="s">
        <v>208</v>
      </c>
    </row>
    <row r="437" spans="1:12">
      <c r="A437" s="576" t="s">
        <v>219</v>
      </c>
      <c r="B437" s="576" t="s">
        <v>220</v>
      </c>
      <c r="C437" s="576" t="s">
        <v>221</v>
      </c>
      <c r="D437" s="576" t="s">
        <v>4229</v>
      </c>
      <c r="E437" s="577" t="s">
        <v>210</v>
      </c>
      <c r="F437" s="576" t="s">
        <v>210</v>
      </c>
      <c r="G437" s="576">
        <v>105401</v>
      </c>
      <c r="H437" s="576" t="s">
        <v>7305</v>
      </c>
      <c r="I437" s="576" t="s">
        <v>212</v>
      </c>
      <c r="J437" s="576" t="s">
        <v>209</v>
      </c>
      <c r="K437" s="577">
        <v>63.78</v>
      </c>
      <c r="L437" s="576" t="s">
        <v>208</v>
      </c>
    </row>
    <row r="438" spans="1:12">
      <c r="A438" s="576" t="s">
        <v>219</v>
      </c>
      <c r="B438" s="576" t="s">
        <v>220</v>
      </c>
      <c r="C438" s="576" t="s">
        <v>221</v>
      </c>
      <c r="D438" s="576" t="s">
        <v>4229</v>
      </c>
      <c r="E438" s="577" t="s">
        <v>210</v>
      </c>
      <c r="F438" s="576" t="s">
        <v>210</v>
      </c>
      <c r="G438" s="576">
        <v>105265</v>
      </c>
      <c r="H438" s="576" t="s">
        <v>7306</v>
      </c>
      <c r="I438" s="576" t="s">
        <v>212</v>
      </c>
      <c r="J438" s="576" t="s">
        <v>209</v>
      </c>
      <c r="K438" s="577">
        <v>50.88</v>
      </c>
      <c r="L438" s="576" t="s">
        <v>208</v>
      </c>
    </row>
    <row r="439" spans="1:12">
      <c r="A439" s="576" t="s">
        <v>219</v>
      </c>
      <c r="B439" s="576" t="s">
        <v>220</v>
      </c>
      <c r="C439" s="576" t="s">
        <v>221</v>
      </c>
      <c r="D439" s="576" t="s">
        <v>4229</v>
      </c>
      <c r="E439" s="577" t="s">
        <v>210</v>
      </c>
      <c r="F439" s="576" t="s">
        <v>210</v>
      </c>
      <c r="G439" s="576">
        <v>105402</v>
      </c>
      <c r="H439" s="576" t="s">
        <v>7307</v>
      </c>
      <c r="I439" s="576" t="s">
        <v>212</v>
      </c>
      <c r="J439" s="576" t="s">
        <v>207</v>
      </c>
      <c r="K439" s="577">
        <v>71.150000000000006</v>
      </c>
      <c r="L439" s="576" t="s">
        <v>208</v>
      </c>
    </row>
    <row r="440" spans="1:12">
      <c r="A440" s="576" t="s">
        <v>219</v>
      </c>
      <c r="B440" s="576" t="s">
        <v>220</v>
      </c>
      <c r="C440" s="576" t="s">
        <v>221</v>
      </c>
      <c r="D440" s="576" t="s">
        <v>4229</v>
      </c>
      <c r="E440" s="577" t="s">
        <v>210</v>
      </c>
      <c r="F440" s="576" t="s">
        <v>210</v>
      </c>
      <c r="G440" s="576">
        <v>105266</v>
      </c>
      <c r="H440" s="576" t="s">
        <v>7308</v>
      </c>
      <c r="I440" s="576" t="s">
        <v>212</v>
      </c>
      <c r="J440" s="576" t="s">
        <v>209</v>
      </c>
      <c r="K440" s="577">
        <v>56.85</v>
      </c>
      <c r="L440" s="576" t="s">
        <v>208</v>
      </c>
    </row>
    <row r="441" spans="1:12">
      <c r="A441" s="576" t="s">
        <v>219</v>
      </c>
      <c r="B441" s="576" t="s">
        <v>220</v>
      </c>
      <c r="C441" s="576" t="s">
        <v>221</v>
      </c>
      <c r="D441" s="576" t="s">
        <v>4229</v>
      </c>
      <c r="E441" s="577" t="s">
        <v>210</v>
      </c>
      <c r="F441" s="576" t="s">
        <v>210</v>
      </c>
      <c r="G441" s="576">
        <v>105361</v>
      </c>
      <c r="H441" s="576" t="s">
        <v>7309</v>
      </c>
      <c r="I441" s="576" t="s">
        <v>212</v>
      </c>
      <c r="J441" s="576" t="s">
        <v>207</v>
      </c>
      <c r="K441" s="577">
        <v>12.99</v>
      </c>
      <c r="L441" s="576" t="s">
        <v>208</v>
      </c>
    </row>
    <row r="442" spans="1:12">
      <c r="A442" s="576" t="s">
        <v>219</v>
      </c>
      <c r="B442" s="576" t="s">
        <v>220</v>
      </c>
      <c r="C442" s="576" t="s">
        <v>221</v>
      </c>
      <c r="D442" s="576" t="s">
        <v>4229</v>
      </c>
      <c r="E442" s="577" t="s">
        <v>210</v>
      </c>
      <c r="F442" s="576" t="s">
        <v>210</v>
      </c>
      <c r="G442" s="576">
        <v>105382</v>
      </c>
      <c r="H442" s="576" t="s">
        <v>7310</v>
      </c>
      <c r="I442" s="576" t="s">
        <v>212</v>
      </c>
      <c r="J442" s="576" t="s">
        <v>207</v>
      </c>
      <c r="K442" s="577">
        <v>10.76</v>
      </c>
      <c r="L442" s="576" t="s">
        <v>208</v>
      </c>
    </row>
    <row r="443" spans="1:12">
      <c r="A443" s="576" t="s">
        <v>219</v>
      </c>
      <c r="B443" s="576" t="s">
        <v>220</v>
      </c>
      <c r="C443" s="576" t="s">
        <v>221</v>
      </c>
      <c r="D443" s="576" t="s">
        <v>4229</v>
      </c>
      <c r="E443" s="577" t="s">
        <v>210</v>
      </c>
      <c r="F443" s="576" t="s">
        <v>210</v>
      </c>
      <c r="G443" s="576">
        <v>105359</v>
      </c>
      <c r="H443" s="576" t="s">
        <v>7311</v>
      </c>
      <c r="I443" s="576" t="s">
        <v>212</v>
      </c>
      <c r="J443" s="576" t="s">
        <v>207</v>
      </c>
      <c r="K443" s="577">
        <v>9.19</v>
      </c>
      <c r="L443" s="576" t="s">
        <v>208</v>
      </c>
    </row>
    <row r="444" spans="1:12">
      <c r="A444" s="576" t="s">
        <v>219</v>
      </c>
      <c r="B444" s="576" t="s">
        <v>220</v>
      </c>
      <c r="C444" s="576" t="s">
        <v>221</v>
      </c>
      <c r="D444" s="576" t="s">
        <v>4229</v>
      </c>
      <c r="E444" s="577" t="s">
        <v>210</v>
      </c>
      <c r="F444" s="576" t="s">
        <v>210</v>
      </c>
      <c r="G444" s="576">
        <v>105315</v>
      </c>
      <c r="H444" s="576" t="s">
        <v>7312</v>
      </c>
      <c r="I444" s="576" t="s">
        <v>212</v>
      </c>
      <c r="J444" s="576" t="s">
        <v>207</v>
      </c>
      <c r="K444" s="577">
        <v>7.55</v>
      </c>
      <c r="L444" s="576" t="s">
        <v>208</v>
      </c>
    </row>
    <row r="445" spans="1:12">
      <c r="A445" s="576" t="s">
        <v>219</v>
      </c>
      <c r="B445" s="576" t="s">
        <v>220</v>
      </c>
      <c r="C445" s="576" t="s">
        <v>221</v>
      </c>
      <c r="D445" s="576" t="s">
        <v>4229</v>
      </c>
      <c r="E445" s="577" t="s">
        <v>210</v>
      </c>
      <c r="F445" s="576" t="s">
        <v>210</v>
      </c>
      <c r="G445" s="576">
        <v>105360</v>
      </c>
      <c r="H445" s="576" t="s">
        <v>7313</v>
      </c>
      <c r="I445" s="576" t="s">
        <v>212</v>
      </c>
      <c r="J445" s="576" t="s">
        <v>207</v>
      </c>
      <c r="K445" s="577">
        <v>11.16</v>
      </c>
      <c r="L445" s="576" t="s">
        <v>208</v>
      </c>
    </row>
    <row r="446" spans="1:12">
      <c r="A446" s="576" t="s">
        <v>219</v>
      </c>
      <c r="B446" s="576" t="s">
        <v>220</v>
      </c>
      <c r="C446" s="576" t="s">
        <v>221</v>
      </c>
      <c r="D446" s="576" t="s">
        <v>4229</v>
      </c>
      <c r="E446" s="577" t="s">
        <v>210</v>
      </c>
      <c r="F446" s="576" t="s">
        <v>210</v>
      </c>
      <c r="G446" s="576">
        <v>105381</v>
      </c>
      <c r="H446" s="576" t="s">
        <v>7314</v>
      </c>
      <c r="I446" s="576" t="s">
        <v>212</v>
      </c>
      <c r="J446" s="576" t="s">
        <v>209</v>
      </c>
      <c r="K446" s="577">
        <v>9.2200000000000006</v>
      </c>
      <c r="L446" s="576" t="s">
        <v>208</v>
      </c>
    </row>
    <row r="447" spans="1:12">
      <c r="A447" s="576" t="s">
        <v>219</v>
      </c>
      <c r="B447" s="576" t="s">
        <v>220</v>
      </c>
      <c r="C447" s="576" t="s">
        <v>221</v>
      </c>
      <c r="D447" s="576" t="s">
        <v>4229</v>
      </c>
      <c r="E447" s="577" t="s">
        <v>210</v>
      </c>
      <c r="F447" s="576" t="s">
        <v>210</v>
      </c>
      <c r="G447" s="576">
        <v>105251</v>
      </c>
      <c r="H447" s="576" t="s">
        <v>7315</v>
      </c>
      <c r="I447" s="576" t="s">
        <v>212</v>
      </c>
      <c r="J447" s="576" t="s">
        <v>209</v>
      </c>
      <c r="K447" s="577">
        <v>14.35</v>
      </c>
      <c r="L447" s="576" t="s">
        <v>208</v>
      </c>
    </row>
    <row r="448" spans="1:12">
      <c r="A448" s="576" t="s">
        <v>219</v>
      </c>
      <c r="B448" s="576" t="s">
        <v>220</v>
      </c>
      <c r="C448" s="576" t="s">
        <v>221</v>
      </c>
      <c r="D448" s="576" t="s">
        <v>4229</v>
      </c>
      <c r="E448" s="577" t="s">
        <v>210</v>
      </c>
      <c r="F448" s="576" t="s">
        <v>210</v>
      </c>
      <c r="G448" s="576">
        <v>105282</v>
      </c>
      <c r="H448" s="576" t="s">
        <v>7316</v>
      </c>
      <c r="I448" s="576" t="s">
        <v>212</v>
      </c>
      <c r="J448" s="576" t="s">
        <v>209</v>
      </c>
      <c r="K448" s="577">
        <v>11.04</v>
      </c>
      <c r="L448" s="576" t="s">
        <v>208</v>
      </c>
    </row>
    <row r="449" spans="1:12">
      <c r="A449" s="576" t="s">
        <v>219</v>
      </c>
      <c r="B449" s="576" t="s">
        <v>220</v>
      </c>
      <c r="C449" s="576" t="s">
        <v>221</v>
      </c>
      <c r="D449" s="576" t="s">
        <v>4229</v>
      </c>
      <c r="E449" s="577" t="s">
        <v>210</v>
      </c>
      <c r="F449" s="576" t="s">
        <v>210</v>
      </c>
      <c r="G449" s="576">
        <v>105276</v>
      </c>
      <c r="H449" s="576" t="s">
        <v>7317</v>
      </c>
      <c r="I449" s="576" t="s">
        <v>212</v>
      </c>
      <c r="J449" s="576" t="s">
        <v>209</v>
      </c>
      <c r="K449" s="577">
        <v>114.95</v>
      </c>
      <c r="L449" s="576" t="s">
        <v>208</v>
      </c>
    </row>
    <row r="450" spans="1:12">
      <c r="A450" s="576" t="s">
        <v>219</v>
      </c>
      <c r="B450" s="576" t="s">
        <v>220</v>
      </c>
      <c r="C450" s="576" t="s">
        <v>221</v>
      </c>
      <c r="D450" s="576" t="s">
        <v>4229</v>
      </c>
      <c r="E450" s="577" t="s">
        <v>210</v>
      </c>
      <c r="F450" s="576" t="s">
        <v>210</v>
      </c>
      <c r="G450" s="576">
        <v>105341</v>
      </c>
      <c r="H450" s="576" t="s">
        <v>7318</v>
      </c>
      <c r="I450" s="576" t="s">
        <v>212</v>
      </c>
      <c r="J450" s="576" t="s">
        <v>209</v>
      </c>
      <c r="K450" s="577">
        <v>91.42</v>
      </c>
      <c r="L450" s="576" t="s">
        <v>208</v>
      </c>
    </row>
    <row r="451" spans="1:12">
      <c r="A451" s="576" t="s">
        <v>219</v>
      </c>
      <c r="B451" s="576" t="s">
        <v>220</v>
      </c>
      <c r="C451" s="576" t="s">
        <v>221</v>
      </c>
      <c r="D451" s="576" t="s">
        <v>4229</v>
      </c>
      <c r="E451" s="577" t="s">
        <v>210</v>
      </c>
      <c r="F451" s="576" t="s">
        <v>210</v>
      </c>
      <c r="G451" s="576">
        <v>105277</v>
      </c>
      <c r="H451" s="576" t="s">
        <v>7319</v>
      </c>
      <c r="I451" s="576" t="s">
        <v>212</v>
      </c>
      <c r="J451" s="576" t="s">
        <v>209</v>
      </c>
      <c r="K451" s="577">
        <v>138.75</v>
      </c>
      <c r="L451" s="576" t="s">
        <v>208</v>
      </c>
    </row>
    <row r="452" spans="1:12">
      <c r="A452" s="576" t="s">
        <v>219</v>
      </c>
      <c r="B452" s="576" t="s">
        <v>220</v>
      </c>
      <c r="C452" s="576" t="s">
        <v>221</v>
      </c>
      <c r="D452" s="576" t="s">
        <v>4229</v>
      </c>
      <c r="E452" s="577" t="s">
        <v>210</v>
      </c>
      <c r="F452" s="576" t="s">
        <v>210</v>
      </c>
      <c r="G452" s="576">
        <v>105342</v>
      </c>
      <c r="H452" s="576" t="s">
        <v>7320</v>
      </c>
      <c r="I452" s="576" t="s">
        <v>212</v>
      </c>
      <c r="J452" s="576" t="s">
        <v>209</v>
      </c>
      <c r="K452" s="577">
        <v>111.03</v>
      </c>
      <c r="L452" s="576" t="s">
        <v>208</v>
      </c>
    </row>
    <row r="453" spans="1:12">
      <c r="A453" s="576" t="s">
        <v>219</v>
      </c>
      <c r="B453" s="576" t="s">
        <v>220</v>
      </c>
      <c r="C453" s="576" t="s">
        <v>221</v>
      </c>
      <c r="D453" s="576" t="s">
        <v>4229</v>
      </c>
      <c r="E453" s="577" t="s">
        <v>210</v>
      </c>
      <c r="F453" s="576" t="s">
        <v>210</v>
      </c>
      <c r="G453" s="576">
        <v>105252</v>
      </c>
      <c r="H453" s="576" t="s">
        <v>7321</v>
      </c>
      <c r="I453" s="576" t="s">
        <v>212</v>
      </c>
      <c r="J453" s="576" t="s">
        <v>209</v>
      </c>
      <c r="K453" s="577">
        <v>18.84</v>
      </c>
      <c r="L453" s="576" t="s">
        <v>208</v>
      </c>
    </row>
    <row r="454" spans="1:12">
      <c r="A454" s="576" t="s">
        <v>219</v>
      </c>
      <c r="B454" s="576" t="s">
        <v>220</v>
      </c>
      <c r="C454" s="576" t="s">
        <v>221</v>
      </c>
      <c r="D454" s="576" t="s">
        <v>4229</v>
      </c>
      <c r="E454" s="577" t="s">
        <v>210</v>
      </c>
      <c r="F454" s="576" t="s">
        <v>210</v>
      </c>
      <c r="G454" s="576">
        <v>105298</v>
      </c>
      <c r="H454" s="576" t="s">
        <v>7322</v>
      </c>
      <c r="I454" s="576" t="s">
        <v>212</v>
      </c>
      <c r="J454" s="576" t="s">
        <v>209</v>
      </c>
      <c r="K454" s="577">
        <v>14.74</v>
      </c>
      <c r="L454" s="576" t="s">
        <v>208</v>
      </c>
    </row>
    <row r="455" spans="1:12">
      <c r="A455" s="576" t="s">
        <v>219</v>
      </c>
      <c r="B455" s="576" t="s">
        <v>220</v>
      </c>
      <c r="C455" s="576" t="s">
        <v>221</v>
      </c>
      <c r="D455" s="576" t="s">
        <v>4229</v>
      </c>
      <c r="E455" s="577" t="s">
        <v>210</v>
      </c>
      <c r="F455" s="576" t="s">
        <v>210</v>
      </c>
      <c r="G455" s="576">
        <v>105253</v>
      </c>
      <c r="H455" s="576" t="s">
        <v>7323</v>
      </c>
      <c r="I455" s="576" t="s">
        <v>212</v>
      </c>
      <c r="J455" s="576" t="s">
        <v>209</v>
      </c>
      <c r="K455" s="577">
        <v>23.34</v>
      </c>
      <c r="L455" s="576" t="s">
        <v>208</v>
      </c>
    </row>
    <row r="456" spans="1:12">
      <c r="A456" s="576" t="s">
        <v>219</v>
      </c>
      <c r="B456" s="576" t="s">
        <v>220</v>
      </c>
      <c r="C456" s="576" t="s">
        <v>221</v>
      </c>
      <c r="D456" s="576" t="s">
        <v>4229</v>
      </c>
      <c r="E456" s="577" t="s">
        <v>210</v>
      </c>
      <c r="F456" s="576" t="s">
        <v>210</v>
      </c>
      <c r="G456" s="576">
        <v>105299</v>
      </c>
      <c r="H456" s="576" t="s">
        <v>7324</v>
      </c>
      <c r="I456" s="576" t="s">
        <v>212</v>
      </c>
      <c r="J456" s="576" t="s">
        <v>209</v>
      </c>
      <c r="K456" s="577">
        <v>18.440000000000001</v>
      </c>
      <c r="L456" s="576" t="s">
        <v>208</v>
      </c>
    </row>
    <row r="457" spans="1:12">
      <c r="A457" s="576" t="s">
        <v>219</v>
      </c>
      <c r="B457" s="576" t="s">
        <v>220</v>
      </c>
      <c r="C457" s="576" t="s">
        <v>221</v>
      </c>
      <c r="D457" s="576" t="s">
        <v>4229</v>
      </c>
      <c r="E457" s="577" t="s">
        <v>210</v>
      </c>
      <c r="F457" s="576" t="s">
        <v>210</v>
      </c>
      <c r="G457" s="576">
        <v>105254</v>
      </c>
      <c r="H457" s="576" t="s">
        <v>7325</v>
      </c>
      <c r="I457" s="576" t="s">
        <v>212</v>
      </c>
      <c r="J457" s="576" t="s">
        <v>209</v>
      </c>
      <c r="K457" s="577">
        <v>27.91</v>
      </c>
      <c r="L457" s="576" t="s">
        <v>208</v>
      </c>
    </row>
    <row r="458" spans="1:12">
      <c r="A458" s="576" t="s">
        <v>219</v>
      </c>
      <c r="B458" s="576" t="s">
        <v>220</v>
      </c>
      <c r="C458" s="576" t="s">
        <v>221</v>
      </c>
      <c r="D458" s="576" t="s">
        <v>4229</v>
      </c>
      <c r="E458" s="577" t="s">
        <v>210</v>
      </c>
      <c r="F458" s="576" t="s">
        <v>210</v>
      </c>
      <c r="G458" s="576">
        <v>105300</v>
      </c>
      <c r="H458" s="576" t="s">
        <v>7326</v>
      </c>
      <c r="I458" s="576" t="s">
        <v>212</v>
      </c>
      <c r="J458" s="576" t="s">
        <v>207</v>
      </c>
      <c r="K458" s="577">
        <v>22.25</v>
      </c>
      <c r="L458" s="576" t="s">
        <v>208</v>
      </c>
    </row>
    <row r="459" spans="1:12">
      <c r="A459" s="576" t="s">
        <v>219</v>
      </c>
      <c r="B459" s="576" t="s">
        <v>220</v>
      </c>
      <c r="C459" s="576" t="s">
        <v>221</v>
      </c>
      <c r="D459" s="576" t="s">
        <v>4229</v>
      </c>
      <c r="E459" s="577" t="s">
        <v>210</v>
      </c>
      <c r="F459" s="576" t="s">
        <v>210</v>
      </c>
      <c r="G459" s="576">
        <v>105255</v>
      </c>
      <c r="H459" s="576" t="s">
        <v>7327</v>
      </c>
      <c r="I459" s="576" t="s">
        <v>212</v>
      </c>
      <c r="J459" s="576" t="s">
        <v>209</v>
      </c>
      <c r="K459" s="577">
        <v>32.520000000000003</v>
      </c>
      <c r="L459" s="576" t="s">
        <v>208</v>
      </c>
    </row>
    <row r="460" spans="1:12">
      <c r="A460" s="576" t="s">
        <v>219</v>
      </c>
      <c r="B460" s="576" t="s">
        <v>220</v>
      </c>
      <c r="C460" s="576" t="s">
        <v>221</v>
      </c>
      <c r="D460" s="576" t="s">
        <v>4229</v>
      </c>
      <c r="E460" s="577" t="s">
        <v>210</v>
      </c>
      <c r="F460" s="576" t="s">
        <v>210</v>
      </c>
      <c r="G460" s="576">
        <v>105301</v>
      </c>
      <c r="H460" s="576" t="s">
        <v>7328</v>
      </c>
      <c r="I460" s="576" t="s">
        <v>212</v>
      </c>
      <c r="J460" s="576" t="s">
        <v>209</v>
      </c>
      <c r="K460" s="577">
        <v>26.06</v>
      </c>
      <c r="L460" s="576" t="s">
        <v>208</v>
      </c>
    </row>
    <row r="461" spans="1:12">
      <c r="A461" s="576" t="s">
        <v>219</v>
      </c>
      <c r="B461" s="576" t="s">
        <v>220</v>
      </c>
      <c r="C461" s="576" t="s">
        <v>221</v>
      </c>
      <c r="D461" s="576" t="s">
        <v>4229</v>
      </c>
      <c r="E461" s="577" t="s">
        <v>210</v>
      </c>
      <c r="F461" s="576" t="s">
        <v>210</v>
      </c>
      <c r="G461" s="576">
        <v>105256</v>
      </c>
      <c r="H461" s="576" t="s">
        <v>7329</v>
      </c>
      <c r="I461" s="576" t="s">
        <v>212</v>
      </c>
      <c r="J461" s="576" t="s">
        <v>209</v>
      </c>
      <c r="K461" s="577">
        <v>37.11</v>
      </c>
      <c r="L461" s="576" t="s">
        <v>208</v>
      </c>
    </row>
    <row r="462" spans="1:12">
      <c r="A462" s="576" t="s">
        <v>219</v>
      </c>
      <c r="B462" s="576" t="s">
        <v>220</v>
      </c>
      <c r="C462" s="576" t="s">
        <v>221</v>
      </c>
      <c r="D462" s="576" t="s">
        <v>4229</v>
      </c>
      <c r="E462" s="577" t="s">
        <v>210</v>
      </c>
      <c r="F462" s="576" t="s">
        <v>210</v>
      </c>
      <c r="G462" s="576">
        <v>105302</v>
      </c>
      <c r="H462" s="576" t="s">
        <v>7330</v>
      </c>
      <c r="I462" s="576" t="s">
        <v>212</v>
      </c>
      <c r="J462" s="576" t="s">
        <v>209</v>
      </c>
      <c r="K462" s="577">
        <v>29.85</v>
      </c>
      <c r="L462" s="576" t="s">
        <v>208</v>
      </c>
    </row>
    <row r="463" spans="1:12">
      <c r="A463" s="576" t="s">
        <v>219</v>
      </c>
      <c r="B463" s="576" t="s">
        <v>220</v>
      </c>
      <c r="C463" s="576" t="s">
        <v>221</v>
      </c>
      <c r="D463" s="576" t="s">
        <v>4229</v>
      </c>
      <c r="E463" s="577" t="s">
        <v>210</v>
      </c>
      <c r="F463" s="576" t="s">
        <v>210</v>
      </c>
      <c r="G463" s="576">
        <v>105257</v>
      </c>
      <c r="H463" s="576" t="s">
        <v>7331</v>
      </c>
      <c r="I463" s="576" t="s">
        <v>212</v>
      </c>
      <c r="J463" s="576" t="s">
        <v>207</v>
      </c>
      <c r="K463" s="577">
        <v>41.7</v>
      </c>
      <c r="L463" s="576" t="s">
        <v>208</v>
      </c>
    </row>
    <row r="464" spans="1:12">
      <c r="A464" s="576" t="s">
        <v>219</v>
      </c>
      <c r="B464" s="576" t="s">
        <v>220</v>
      </c>
      <c r="C464" s="576" t="s">
        <v>221</v>
      </c>
      <c r="D464" s="576" t="s">
        <v>4229</v>
      </c>
      <c r="E464" s="577" t="s">
        <v>210</v>
      </c>
      <c r="F464" s="576" t="s">
        <v>210</v>
      </c>
      <c r="G464" s="576">
        <v>105303</v>
      </c>
      <c r="H464" s="576" t="s">
        <v>7332</v>
      </c>
      <c r="I464" s="576" t="s">
        <v>212</v>
      </c>
      <c r="J464" s="576" t="s">
        <v>209</v>
      </c>
      <c r="K464" s="577">
        <v>33.64</v>
      </c>
      <c r="L464" s="576" t="s">
        <v>208</v>
      </c>
    </row>
    <row r="465" spans="1:12">
      <c r="A465" s="576" t="s">
        <v>219</v>
      </c>
      <c r="B465" s="576" t="s">
        <v>220</v>
      </c>
      <c r="C465" s="576" t="s">
        <v>221</v>
      </c>
      <c r="D465" s="576" t="s">
        <v>4229</v>
      </c>
      <c r="E465" s="577" t="s">
        <v>210</v>
      </c>
      <c r="F465" s="576" t="s">
        <v>210</v>
      </c>
      <c r="G465" s="576">
        <v>105270</v>
      </c>
      <c r="H465" s="576" t="s">
        <v>7333</v>
      </c>
      <c r="I465" s="576" t="s">
        <v>212</v>
      </c>
      <c r="J465" s="576" t="s">
        <v>209</v>
      </c>
      <c r="K465" s="577">
        <v>46.39</v>
      </c>
      <c r="L465" s="576" t="s">
        <v>208</v>
      </c>
    </row>
    <row r="466" spans="1:12">
      <c r="A466" s="576" t="s">
        <v>219</v>
      </c>
      <c r="B466" s="576" t="s">
        <v>220</v>
      </c>
      <c r="C466" s="576" t="s">
        <v>221</v>
      </c>
      <c r="D466" s="576" t="s">
        <v>4229</v>
      </c>
      <c r="E466" s="577" t="s">
        <v>210</v>
      </c>
      <c r="F466" s="576" t="s">
        <v>210</v>
      </c>
      <c r="G466" s="576">
        <v>105304</v>
      </c>
      <c r="H466" s="576" t="s">
        <v>7334</v>
      </c>
      <c r="I466" s="576" t="s">
        <v>212</v>
      </c>
      <c r="J466" s="576" t="s">
        <v>207</v>
      </c>
      <c r="K466" s="577">
        <v>37.549999999999997</v>
      </c>
      <c r="L466" s="576" t="s">
        <v>208</v>
      </c>
    </row>
    <row r="467" spans="1:12">
      <c r="A467" s="576" t="s">
        <v>219</v>
      </c>
      <c r="B467" s="576" t="s">
        <v>220</v>
      </c>
      <c r="C467" s="576" t="s">
        <v>221</v>
      </c>
      <c r="D467" s="576" t="s">
        <v>4229</v>
      </c>
      <c r="E467" s="577" t="s">
        <v>210</v>
      </c>
      <c r="F467" s="576" t="s">
        <v>210</v>
      </c>
      <c r="G467" s="576">
        <v>105271</v>
      </c>
      <c r="H467" s="576" t="s">
        <v>7335</v>
      </c>
      <c r="I467" s="576" t="s">
        <v>212</v>
      </c>
      <c r="J467" s="576" t="s">
        <v>207</v>
      </c>
      <c r="K467" s="577">
        <v>61.49</v>
      </c>
      <c r="L467" s="576" t="s">
        <v>208</v>
      </c>
    </row>
    <row r="468" spans="1:12">
      <c r="A468" s="576" t="s">
        <v>219</v>
      </c>
      <c r="B468" s="576" t="s">
        <v>220</v>
      </c>
      <c r="C468" s="576" t="s">
        <v>221</v>
      </c>
      <c r="D468" s="576" t="s">
        <v>4229</v>
      </c>
      <c r="E468" s="577" t="s">
        <v>210</v>
      </c>
      <c r="F468" s="576" t="s">
        <v>210</v>
      </c>
      <c r="G468" s="576">
        <v>105305</v>
      </c>
      <c r="H468" s="576" t="s">
        <v>7336</v>
      </c>
      <c r="I468" s="576" t="s">
        <v>212</v>
      </c>
      <c r="J468" s="576" t="s">
        <v>207</v>
      </c>
      <c r="K468" s="577">
        <v>48.44</v>
      </c>
      <c r="L468" s="576" t="s">
        <v>208</v>
      </c>
    </row>
    <row r="469" spans="1:12">
      <c r="A469" s="576" t="s">
        <v>219</v>
      </c>
      <c r="B469" s="576" t="s">
        <v>220</v>
      </c>
      <c r="C469" s="576" t="s">
        <v>221</v>
      </c>
      <c r="D469" s="576" t="s">
        <v>4229</v>
      </c>
      <c r="E469" s="577" t="s">
        <v>210</v>
      </c>
      <c r="F469" s="576" t="s">
        <v>210</v>
      </c>
      <c r="G469" s="576">
        <v>105272</v>
      </c>
      <c r="H469" s="576" t="s">
        <v>7337</v>
      </c>
      <c r="I469" s="576" t="s">
        <v>212</v>
      </c>
      <c r="J469" s="576" t="s">
        <v>207</v>
      </c>
      <c r="K469" s="577">
        <v>72.44</v>
      </c>
      <c r="L469" s="576" t="s">
        <v>208</v>
      </c>
    </row>
    <row r="470" spans="1:12">
      <c r="A470" s="576" t="s">
        <v>219</v>
      </c>
      <c r="B470" s="576" t="s">
        <v>220</v>
      </c>
      <c r="C470" s="576" t="s">
        <v>221</v>
      </c>
      <c r="D470" s="576" t="s">
        <v>4229</v>
      </c>
      <c r="E470" s="577" t="s">
        <v>210</v>
      </c>
      <c r="F470" s="576" t="s">
        <v>210</v>
      </c>
      <c r="G470" s="576">
        <v>105306</v>
      </c>
      <c r="H470" s="576" t="s">
        <v>7338</v>
      </c>
      <c r="I470" s="576" t="s">
        <v>212</v>
      </c>
      <c r="J470" s="576" t="s">
        <v>209</v>
      </c>
      <c r="K470" s="577">
        <v>57.28</v>
      </c>
      <c r="L470" s="576" t="s">
        <v>208</v>
      </c>
    </row>
    <row r="471" spans="1:12">
      <c r="A471" s="576" t="s">
        <v>219</v>
      </c>
      <c r="B471" s="576" t="s">
        <v>220</v>
      </c>
      <c r="C471" s="576" t="s">
        <v>221</v>
      </c>
      <c r="D471" s="576" t="s">
        <v>4229</v>
      </c>
      <c r="E471" s="577" t="s">
        <v>210</v>
      </c>
      <c r="F471" s="576" t="s">
        <v>210</v>
      </c>
      <c r="G471" s="576">
        <v>105273</v>
      </c>
      <c r="H471" s="576" t="s">
        <v>7339</v>
      </c>
      <c r="I471" s="576" t="s">
        <v>212</v>
      </c>
      <c r="J471" s="576" t="s">
        <v>207</v>
      </c>
      <c r="K471" s="577">
        <v>82.79</v>
      </c>
      <c r="L471" s="576" t="s">
        <v>208</v>
      </c>
    </row>
    <row r="472" spans="1:12">
      <c r="A472" s="576" t="s">
        <v>219</v>
      </c>
      <c r="B472" s="576" t="s">
        <v>220</v>
      </c>
      <c r="C472" s="576" t="s">
        <v>221</v>
      </c>
      <c r="D472" s="576" t="s">
        <v>4229</v>
      </c>
      <c r="E472" s="577" t="s">
        <v>210</v>
      </c>
      <c r="F472" s="576" t="s">
        <v>210</v>
      </c>
      <c r="G472" s="576">
        <v>105307</v>
      </c>
      <c r="H472" s="576" t="s">
        <v>7340</v>
      </c>
      <c r="I472" s="576" t="s">
        <v>212</v>
      </c>
      <c r="J472" s="576" t="s">
        <v>209</v>
      </c>
      <c r="K472" s="577">
        <v>65.55</v>
      </c>
      <c r="L472" s="576" t="s">
        <v>208</v>
      </c>
    </row>
    <row r="473" spans="1:12">
      <c r="A473" s="576" t="s">
        <v>219</v>
      </c>
      <c r="B473" s="576" t="s">
        <v>220</v>
      </c>
      <c r="C473" s="576" t="s">
        <v>221</v>
      </c>
      <c r="D473" s="576" t="s">
        <v>4229</v>
      </c>
      <c r="E473" s="577" t="s">
        <v>210</v>
      </c>
      <c r="F473" s="576" t="s">
        <v>210</v>
      </c>
      <c r="G473" s="576">
        <v>105250</v>
      </c>
      <c r="H473" s="576" t="s">
        <v>7341</v>
      </c>
      <c r="I473" s="576" t="s">
        <v>212</v>
      </c>
      <c r="J473" s="576" t="s">
        <v>207</v>
      </c>
      <c r="K473" s="577">
        <v>12.52</v>
      </c>
      <c r="L473" s="576" t="s">
        <v>208</v>
      </c>
    </row>
    <row r="474" spans="1:12">
      <c r="A474" s="576" t="s">
        <v>219</v>
      </c>
      <c r="B474" s="576" t="s">
        <v>220</v>
      </c>
      <c r="C474" s="576" t="s">
        <v>221</v>
      </c>
      <c r="D474" s="576" t="s">
        <v>4229</v>
      </c>
      <c r="E474" s="577" t="s">
        <v>210</v>
      </c>
      <c r="F474" s="576" t="s">
        <v>210</v>
      </c>
      <c r="G474" s="576">
        <v>105269</v>
      </c>
      <c r="H474" s="576" t="s">
        <v>7342</v>
      </c>
      <c r="I474" s="576" t="s">
        <v>212</v>
      </c>
      <c r="J474" s="576" t="s">
        <v>209</v>
      </c>
      <c r="K474" s="577">
        <v>9.5399999999999991</v>
      </c>
      <c r="L474" s="576" t="s">
        <v>208</v>
      </c>
    </row>
    <row r="475" spans="1:12">
      <c r="A475" s="576" t="s">
        <v>219</v>
      </c>
      <c r="B475" s="576" t="s">
        <v>220</v>
      </c>
      <c r="C475" s="576" t="s">
        <v>221</v>
      </c>
      <c r="D475" s="576" t="s">
        <v>4229</v>
      </c>
      <c r="E475" s="577" t="s">
        <v>210</v>
      </c>
      <c r="F475" s="576" t="s">
        <v>210</v>
      </c>
      <c r="G475" s="576">
        <v>105274</v>
      </c>
      <c r="H475" s="576" t="s">
        <v>7343</v>
      </c>
      <c r="I475" s="576" t="s">
        <v>212</v>
      </c>
      <c r="J475" s="576" t="s">
        <v>207</v>
      </c>
      <c r="K475" s="577">
        <v>93.39</v>
      </c>
      <c r="L475" s="576" t="s">
        <v>208</v>
      </c>
    </row>
    <row r="476" spans="1:12">
      <c r="A476" s="576" t="s">
        <v>219</v>
      </c>
      <c r="B476" s="576" t="s">
        <v>220</v>
      </c>
      <c r="C476" s="576" t="s">
        <v>221</v>
      </c>
      <c r="D476" s="576" t="s">
        <v>4229</v>
      </c>
      <c r="E476" s="577" t="s">
        <v>210</v>
      </c>
      <c r="F476" s="576" t="s">
        <v>210</v>
      </c>
      <c r="G476" s="576">
        <v>105340</v>
      </c>
      <c r="H476" s="576" t="s">
        <v>7344</v>
      </c>
      <c r="I476" s="576" t="s">
        <v>212</v>
      </c>
      <c r="J476" s="576" t="s">
        <v>209</v>
      </c>
      <c r="K476" s="577">
        <v>74.05</v>
      </c>
      <c r="L476" s="576" t="s">
        <v>208</v>
      </c>
    </row>
    <row r="477" spans="1:12">
      <c r="A477" s="576" t="s">
        <v>219</v>
      </c>
      <c r="B477" s="576" t="s">
        <v>220</v>
      </c>
      <c r="C477" s="576" t="s">
        <v>221</v>
      </c>
      <c r="D477" s="576" t="s">
        <v>4229</v>
      </c>
      <c r="E477" s="577" t="s">
        <v>210</v>
      </c>
      <c r="F477" s="576" t="s">
        <v>210</v>
      </c>
      <c r="G477" s="576">
        <v>105275</v>
      </c>
      <c r="H477" s="576" t="s">
        <v>7345</v>
      </c>
      <c r="I477" s="576" t="s">
        <v>212</v>
      </c>
      <c r="J477" s="576" t="s">
        <v>207</v>
      </c>
      <c r="K477" s="577">
        <v>104.14</v>
      </c>
      <c r="L477" s="576" t="s">
        <v>208</v>
      </c>
    </row>
    <row r="478" spans="1:12">
      <c r="A478" s="576" t="s">
        <v>219</v>
      </c>
      <c r="B478" s="576" t="s">
        <v>220</v>
      </c>
      <c r="C478" s="576" t="s">
        <v>221</v>
      </c>
      <c r="D478" s="576" t="s">
        <v>4229</v>
      </c>
      <c r="E478" s="577" t="s">
        <v>210</v>
      </c>
      <c r="F478" s="576" t="s">
        <v>210</v>
      </c>
      <c r="G478" s="576">
        <v>105390</v>
      </c>
      <c r="H478" s="576" t="s">
        <v>7346</v>
      </c>
      <c r="I478" s="576" t="s">
        <v>212</v>
      </c>
      <c r="J478" s="576" t="s">
        <v>209</v>
      </c>
      <c r="K478" s="577">
        <v>82.68</v>
      </c>
      <c r="L478" s="576" t="s">
        <v>208</v>
      </c>
    </row>
    <row r="479" spans="1:12">
      <c r="A479" s="576" t="s">
        <v>219</v>
      </c>
      <c r="B479" s="576" t="s">
        <v>220</v>
      </c>
      <c r="C479" s="576" t="s">
        <v>221</v>
      </c>
      <c r="D479" s="576" t="s">
        <v>4229</v>
      </c>
      <c r="E479" s="577" t="s">
        <v>210</v>
      </c>
      <c r="F479" s="576" t="s">
        <v>210</v>
      </c>
      <c r="G479" s="576">
        <v>105364</v>
      </c>
      <c r="H479" s="576" t="s">
        <v>7347</v>
      </c>
      <c r="I479" s="576" t="s">
        <v>212</v>
      </c>
      <c r="J479" s="576" t="s">
        <v>209</v>
      </c>
      <c r="K479" s="577">
        <v>18.91</v>
      </c>
      <c r="L479" s="576" t="s">
        <v>208</v>
      </c>
    </row>
    <row r="480" spans="1:12">
      <c r="A480" s="576" t="s">
        <v>219</v>
      </c>
      <c r="B480" s="576" t="s">
        <v>220</v>
      </c>
      <c r="C480" s="576" t="s">
        <v>221</v>
      </c>
      <c r="D480" s="576" t="s">
        <v>4229</v>
      </c>
      <c r="E480" s="577" t="s">
        <v>210</v>
      </c>
      <c r="F480" s="576" t="s">
        <v>210</v>
      </c>
      <c r="G480" s="576">
        <v>105385</v>
      </c>
      <c r="H480" s="576" t="s">
        <v>7348</v>
      </c>
      <c r="I480" s="576" t="s">
        <v>212</v>
      </c>
      <c r="J480" s="576" t="s">
        <v>209</v>
      </c>
      <c r="K480" s="577">
        <v>15.56</v>
      </c>
      <c r="L480" s="576" t="s">
        <v>208</v>
      </c>
    </row>
    <row r="481" spans="1:12">
      <c r="A481" s="576" t="s">
        <v>219</v>
      </c>
      <c r="B481" s="576" t="s">
        <v>220</v>
      </c>
      <c r="C481" s="576" t="s">
        <v>221</v>
      </c>
      <c r="D481" s="576" t="s">
        <v>4229</v>
      </c>
      <c r="E481" s="577" t="s">
        <v>210</v>
      </c>
      <c r="F481" s="576" t="s">
        <v>210</v>
      </c>
      <c r="G481" s="576">
        <v>105362</v>
      </c>
      <c r="H481" s="576" t="s">
        <v>7349</v>
      </c>
      <c r="I481" s="576" t="s">
        <v>212</v>
      </c>
      <c r="J481" s="576" t="s">
        <v>209</v>
      </c>
      <c r="K481" s="577">
        <v>13.53</v>
      </c>
      <c r="L481" s="576" t="s">
        <v>208</v>
      </c>
    </row>
    <row r="482" spans="1:12">
      <c r="A482" s="576" t="s">
        <v>219</v>
      </c>
      <c r="B482" s="576" t="s">
        <v>220</v>
      </c>
      <c r="C482" s="576" t="s">
        <v>221</v>
      </c>
      <c r="D482" s="576" t="s">
        <v>4229</v>
      </c>
      <c r="E482" s="577" t="s">
        <v>210</v>
      </c>
      <c r="F482" s="576" t="s">
        <v>210</v>
      </c>
      <c r="G482" s="576">
        <v>105383</v>
      </c>
      <c r="H482" s="576" t="s">
        <v>7350</v>
      </c>
      <c r="I482" s="576" t="s">
        <v>212</v>
      </c>
      <c r="J482" s="576" t="s">
        <v>209</v>
      </c>
      <c r="K482" s="577">
        <v>11.08</v>
      </c>
      <c r="L482" s="576" t="s">
        <v>208</v>
      </c>
    </row>
    <row r="483" spans="1:12">
      <c r="A483" s="576" t="s">
        <v>219</v>
      </c>
      <c r="B483" s="576" t="s">
        <v>220</v>
      </c>
      <c r="C483" s="576" t="s">
        <v>221</v>
      </c>
      <c r="D483" s="576" t="s">
        <v>4229</v>
      </c>
      <c r="E483" s="577" t="s">
        <v>210</v>
      </c>
      <c r="F483" s="576" t="s">
        <v>210</v>
      </c>
      <c r="G483" s="576">
        <v>105363</v>
      </c>
      <c r="H483" s="576" t="s">
        <v>7351</v>
      </c>
      <c r="I483" s="576" t="s">
        <v>212</v>
      </c>
      <c r="J483" s="576" t="s">
        <v>209</v>
      </c>
      <c r="K483" s="577">
        <v>16.29</v>
      </c>
      <c r="L483" s="576" t="s">
        <v>208</v>
      </c>
    </row>
    <row r="484" spans="1:12">
      <c r="A484" s="576" t="s">
        <v>219</v>
      </c>
      <c r="B484" s="576" t="s">
        <v>220</v>
      </c>
      <c r="C484" s="576" t="s">
        <v>221</v>
      </c>
      <c r="D484" s="576" t="s">
        <v>4229</v>
      </c>
      <c r="E484" s="577" t="s">
        <v>210</v>
      </c>
      <c r="F484" s="576" t="s">
        <v>210</v>
      </c>
      <c r="G484" s="576">
        <v>105384</v>
      </c>
      <c r="H484" s="576" t="s">
        <v>7352</v>
      </c>
      <c r="I484" s="576" t="s">
        <v>212</v>
      </c>
      <c r="J484" s="576" t="s">
        <v>209</v>
      </c>
      <c r="K484" s="578">
        <v>13.38</v>
      </c>
      <c r="L484" s="576" t="s">
        <v>208</v>
      </c>
    </row>
    <row r="485" spans="1:12">
      <c r="A485" s="576" t="s">
        <v>219</v>
      </c>
      <c r="B485" s="576" t="s">
        <v>220</v>
      </c>
      <c r="C485" s="576" t="s">
        <v>221</v>
      </c>
      <c r="D485" s="576" t="s">
        <v>4229</v>
      </c>
      <c r="E485" s="577" t="s">
        <v>210</v>
      </c>
      <c r="F485" s="576" t="s">
        <v>210</v>
      </c>
      <c r="G485" s="576">
        <v>105279</v>
      </c>
      <c r="H485" s="576" t="s">
        <v>7353</v>
      </c>
      <c r="I485" s="576" t="s">
        <v>212</v>
      </c>
      <c r="J485" s="576" t="s">
        <v>209</v>
      </c>
      <c r="K485" s="577">
        <v>19.59</v>
      </c>
      <c r="L485" s="576" t="s">
        <v>208</v>
      </c>
    </row>
    <row r="486" spans="1:12">
      <c r="A486" s="576" t="s">
        <v>219</v>
      </c>
      <c r="B486" s="576" t="s">
        <v>220</v>
      </c>
      <c r="C486" s="576" t="s">
        <v>221</v>
      </c>
      <c r="D486" s="576" t="s">
        <v>4229</v>
      </c>
      <c r="E486" s="577" t="s">
        <v>210</v>
      </c>
      <c r="F486" s="576" t="s">
        <v>210</v>
      </c>
      <c r="G486" s="576">
        <v>105259</v>
      </c>
      <c r="H486" s="576" t="s">
        <v>7354</v>
      </c>
      <c r="I486" s="576" t="s">
        <v>212</v>
      </c>
      <c r="J486" s="576" t="s">
        <v>209</v>
      </c>
      <c r="K486" s="577">
        <v>15.18</v>
      </c>
      <c r="L486" s="576" t="s">
        <v>208</v>
      </c>
    </row>
    <row r="487" spans="1:12">
      <c r="A487" s="576" t="s">
        <v>219</v>
      </c>
      <c r="B487" s="576" t="s">
        <v>220</v>
      </c>
      <c r="C487" s="576" t="s">
        <v>221</v>
      </c>
      <c r="D487" s="576" t="s">
        <v>4229</v>
      </c>
      <c r="E487" s="577" t="s">
        <v>210</v>
      </c>
      <c r="F487" s="576" t="s">
        <v>210</v>
      </c>
      <c r="G487" s="576">
        <v>105357</v>
      </c>
      <c r="H487" s="576" t="s">
        <v>7355</v>
      </c>
      <c r="I487" s="576" t="s">
        <v>212</v>
      </c>
      <c r="J487" s="576" t="s">
        <v>209</v>
      </c>
      <c r="K487" s="577">
        <v>157.18</v>
      </c>
      <c r="L487" s="576" t="s">
        <v>208</v>
      </c>
    </row>
    <row r="488" spans="1:12">
      <c r="A488" s="576" t="s">
        <v>219</v>
      </c>
      <c r="B488" s="576" t="s">
        <v>220</v>
      </c>
      <c r="C488" s="576" t="s">
        <v>221</v>
      </c>
      <c r="D488" s="576" t="s">
        <v>4229</v>
      </c>
      <c r="E488" s="577" t="s">
        <v>210</v>
      </c>
      <c r="F488" s="576" t="s">
        <v>210</v>
      </c>
      <c r="G488" s="576">
        <v>105346</v>
      </c>
      <c r="H488" s="576" t="s">
        <v>7356</v>
      </c>
      <c r="I488" s="576" t="s">
        <v>212</v>
      </c>
      <c r="J488" s="576" t="s">
        <v>209</v>
      </c>
      <c r="K488" s="577">
        <v>125.78</v>
      </c>
      <c r="L488" s="576" t="s">
        <v>208</v>
      </c>
    </row>
    <row r="489" spans="1:12">
      <c r="A489" s="576" t="s">
        <v>219</v>
      </c>
      <c r="B489" s="576" t="s">
        <v>220</v>
      </c>
      <c r="C489" s="576" t="s">
        <v>221</v>
      </c>
      <c r="D489" s="576" t="s">
        <v>4229</v>
      </c>
      <c r="E489" s="577" t="s">
        <v>210</v>
      </c>
      <c r="F489" s="576" t="s">
        <v>210</v>
      </c>
      <c r="G489" s="576">
        <v>105358</v>
      </c>
      <c r="H489" s="576" t="s">
        <v>7357</v>
      </c>
      <c r="I489" s="576" t="s">
        <v>212</v>
      </c>
      <c r="J489" s="576" t="s">
        <v>248</v>
      </c>
      <c r="K489" s="577">
        <v>191.26</v>
      </c>
      <c r="L489" s="576" t="s">
        <v>208</v>
      </c>
    </row>
    <row r="490" spans="1:12">
      <c r="A490" s="576" t="s">
        <v>219</v>
      </c>
      <c r="B490" s="576" t="s">
        <v>220</v>
      </c>
      <c r="C490" s="576" t="s">
        <v>221</v>
      </c>
      <c r="D490" s="576" t="s">
        <v>4229</v>
      </c>
      <c r="E490" s="577" t="s">
        <v>210</v>
      </c>
      <c r="F490" s="576" t="s">
        <v>210</v>
      </c>
      <c r="G490" s="576">
        <v>105347</v>
      </c>
      <c r="H490" s="576" t="s">
        <v>7358</v>
      </c>
      <c r="I490" s="576" t="s">
        <v>212</v>
      </c>
      <c r="J490" s="576" t="s">
        <v>209</v>
      </c>
      <c r="K490" s="577">
        <v>154.28</v>
      </c>
      <c r="L490" s="576" t="s">
        <v>208</v>
      </c>
    </row>
    <row r="491" spans="1:12">
      <c r="A491" s="576" t="s">
        <v>219</v>
      </c>
      <c r="B491" s="576" t="s">
        <v>220</v>
      </c>
      <c r="C491" s="576" t="s">
        <v>221</v>
      </c>
      <c r="D491" s="576" t="s">
        <v>4229</v>
      </c>
      <c r="E491" s="577" t="s">
        <v>210</v>
      </c>
      <c r="F491" s="576" t="s">
        <v>210</v>
      </c>
      <c r="G491" s="576">
        <v>105280</v>
      </c>
      <c r="H491" s="576" t="s">
        <v>7359</v>
      </c>
      <c r="I491" s="576" t="s">
        <v>212</v>
      </c>
      <c r="J491" s="576" t="s">
        <v>207</v>
      </c>
      <c r="K491" s="577">
        <v>25.72</v>
      </c>
      <c r="L491" s="576" t="s">
        <v>208</v>
      </c>
    </row>
    <row r="492" spans="1:12">
      <c r="A492" s="576" t="s">
        <v>219</v>
      </c>
      <c r="B492" s="576" t="s">
        <v>220</v>
      </c>
      <c r="C492" s="576" t="s">
        <v>221</v>
      </c>
      <c r="D492" s="576" t="s">
        <v>4229</v>
      </c>
      <c r="E492" s="577" t="s">
        <v>210</v>
      </c>
      <c r="F492" s="576" t="s">
        <v>210</v>
      </c>
      <c r="G492" s="576">
        <v>105283</v>
      </c>
      <c r="H492" s="576" t="s">
        <v>7360</v>
      </c>
      <c r="I492" s="576" t="s">
        <v>212</v>
      </c>
      <c r="J492" s="576" t="s">
        <v>209</v>
      </c>
      <c r="K492" s="577">
        <v>20.260000000000002</v>
      </c>
      <c r="L492" s="576" t="s">
        <v>208</v>
      </c>
    </row>
    <row r="493" spans="1:12">
      <c r="A493" s="576" t="s">
        <v>219</v>
      </c>
      <c r="B493" s="576" t="s">
        <v>220</v>
      </c>
      <c r="C493" s="576" t="s">
        <v>221</v>
      </c>
      <c r="D493" s="576" t="s">
        <v>4229</v>
      </c>
      <c r="E493" s="577" t="s">
        <v>210</v>
      </c>
      <c r="F493" s="576" t="s">
        <v>210</v>
      </c>
      <c r="G493" s="576">
        <v>105281</v>
      </c>
      <c r="H493" s="576" t="s">
        <v>7361</v>
      </c>
      <c r="I493" s="576" t="s">
        <v>212</v>
      </c>
      <c r="J493" s="576" t="s">
        <v>209</v>
      </c>
      <c r="K493" s="577">
        <v>31.83</v>
      </c>
      <c r="L493" s="576" t="s">
        <v>208</v>
      </c>
    </row>
    <row r="494" spans="1:12">
      <c r="A494" s="576" t="s">
        <v>219</v>
      </c>
      <c r="B494" s="576" t="s">
        <v>220</v>
      </c>
      <c r="C494" s="576" t="s">
        <v>221</v>
      </c>
      <c r="D494" s="576" t="s">
        <v>4229</v>
      </c>
      <c r="E494" s="577" t="s">
        <v>210</v>
      </c>
      <c r="F494" s="576" t="s">
        <v>210</v>
      </c>
      <c r="G494" s="576">
        <v>105319</v>
      </c>
      <c r="H494" s="576" t="s">
        <v>7362</v>
      </c>
      <c r="I494" s="576" t="s">
        <v>212</v>
      </c>
      <c r="J494" s="576" t="s">
        <v>209</v>
      </c>
      <c r="K494" s="577">
        <v>25.31</v>
      </c>
      <c r="L494" s="576" t="s">
        <v>208</v>
      </c>
    </row>
    <row r="495" spans="1:12">
      <c r="A495" s="576" t="s">
        <v>219</v>
      </c>
      <c r="B495" s="576" t="s">
        <v>220</v>
      </c>
      <c r="C495" s="576" t="s">
        <v>221</v>
      </c>
      <c r="D495" s="576" t="s">
        <v>4229</v>
      </c>
      <c r="E495" s="577" t="s">
        <v>210</v>
      </c>
      <c r="F495" s="576" t="s">
        <v>210</v>
      </c>
      <c r="G495" s="576">
        <v>105284</v>
      </c>
      <c r="H495" s="576" t="s">
        <v>7363</v>
      </c>
      <c r="I495" s="576" t="s">
        <v>212</v>
      </c>
      <c r="J495" s="576" t="s">
        <v>209</v>
      </c>
      <c r="K495" s="577">
        <v>38.19</v>
      </c>
      <c r="L495" s="576" t="s">
        <v>208</v>
      </c>
    </row>
    <row r="496" spans="1:12">
      <c r="A496" s="576" t="s">
        <v>219</v>
      </c>
      <c r="B496" s="576" t="s">
        <v>220</v>
      </c>
      <c r="C496" s="576" t="s">
        <v>221</v>
      </c>
      <c r="D496" s="576" t="s">
        <v>4229</v>
      </c>
      <c r="E496" s="577" t="s">
        <v>210</v>
      </c>
      <c r="F496" s="576" t="s">
        <v>210</v>
      </c>
      <c r="G496" s="576">
        <v>105320</v>
      </c>
      <c r="H496" s="576" t="s">
        <v>7364</v>
      </c>
      <c r="I496" s="576" t="s">
        <v>212</v>
      </c>
      <c r="J496" s="576" t="s">
        <v>207</v>
      </c>
      <c r="K496" s="577">
        <v>30.62</v>
      </c>
      <c r="L496" s="576" t="s">
        <v>208</v>
      </c>
    </row>
    <row r="497" spans="1:12">
      <c r="A497" s="576" t="s">
        <v>219</v>
      </c>
      <c r="B497" s="576" t="s">
        <v>220</v>
      </c>
      <c r="C497" s="576" t="s">
        <v>221</v>
      </c>
      <c r="D497" s="576" t="s">
        <v>4229</v>
      </c>
      <c r="E497" s="577" t="s">
        <v>210</v>
      </c>
      <c r="F497" s="576" t="s">
        <v>210</v>
      </c>
      <c r="G497" s="576">
        <v>105348</v>
      </c>
      <c r="H497" s="576" t="s">
        <v>7365</v>
      </c>
      <c r="I497" s="576" t="s">
        <v>212</v>
      </c>
      <c r="J497" s="576" t="s">
        <v>209</v>
      </c>
      <c r="K497" s="577">
        <v>44.52</v>
      </c>
      <c r="L497" s="576" t="s">
        <v>208</v>
      </c>
    </row>
    <row r="498" spans="1:12">
      <c r="A498" s="576" t="s">
        <v>219</v>
      </c>
      <c r="B498" s="576" t="s">
        <v>220</v>
      </c>
      <c r="C498" s="576" t="s">
        <v>221</v>
      </c>
      <c r="D498" s="576" t="s">
        <v>4229</v>
      </c>
      <c r="E498" s="577" t="s">
        <v>210</v>
      </c>
      <c r="F498" s="576" t="s">
        <v>210</v>
      </c>
      <c r="G498" s="576">
        <v>105321</v>
      </c>
      <c r="H498" s="576" t="s">
        <v>7366</v>
      </c>
      <c r="I498" s="576" t="s">
        <v>212</v>
      </c>
      <c r="J498" s="576" t="s">
        <v>207</v>
      </c>
      <c r="K498" s="577">
        <v>35.9</v>
      </c>
      <c r="L498" s="576" t="s">
        <v>208</v>
      </c>
    </row>
    <row r="499" spans="1:12">
      <c r="A499" s="576" t="s">
        <v>219</v>
      </c>
      <c r="B499" s="576" t="s">
        <v>220</v>
      </c>
      <c r="C499" s="576" t="s">
        <v>221</v>
      </c>
      <c r="D499" s="576" t="s">
        <v>4229</v>
      </c>
      <c r="E499" s="577" t="s">
        <v>210</v>
      </c>
      <c r="F499" s="576" t="s">
        <v>210</v>
      </c>
      <c r="G499" s="576">
        <v>105349</v>
      </c>
      <c r="H499" s="576" t="s">
        <v>7367</v>
      </c>
      <c r="I499" s="576" t="s">
        <v>212</v>
      </c>
      <c r="J499" s="576" t="s">
        <v>209</v>
      </c>
      <c r="K499" s="577">
        <v>50.82</v>
      </c>
      <c r="L499" s="576" t="s">
        <v>208</v>
      </c>
    </row>
    <row r="500" spans="1:12">
      <c r="A500" s="576" t="s">
        <v>219</v>
      </c>
      <c r="B500" s="576" t="s">
        <v>220</v>
      </c>
      <c r="C500" s="576" t="s">
        <v>221</v>
      </c>
      <c r="D500" s="576" t="s">
        <v>4229</v>
      </c>
      <c r="E500" s="577" t="s">
        <v>210</v>
      </c>
      <c r="F500" s="576" t="s">
        <v>210</v>
      </c>
      <c r="G500" s="576">
        <v>105322</v>
      </c>
      <c r="H500" s="576" t="s">
        <v>7368</v>
      </c>
      <c r="I500" s="576" t="s">
        <v>212</v>
      </c>
      <c r="J500" s="576" t="s">
        <v>209</v>
      </c>
      <c r="K500" s="577">
        <v>41.15</v>
      </c>
      <c r="L500" s="576" t="s">
        <v>208</v>
      </c>
    </row>
    <row r="501" spans="1:12">
      <c r="A501" s="576" t="s">
        <v>219</v>
      </c>
      <c r="B501" s="576" t="s">
        <v>220</v>
      </c>
      <c r="C501" s="576" t="s">
        <v>221</v>
      </c>
      <c r="D501" s="576" t="s">
        <v>4229</v>
      </c>
      <c r="E501" s="577" t="s">
        <v>210</v>
      </c>
      <c r="F501" s="576" t="s">
        <v>210</v>
      </c>
      <c r="G501" s="576">
        <v>105350</v>
      </c>
      <c r="H501" s="576" t="s">
        <v>7369</v>
      </c>
      <c r="I501" s="576" t="s">
        <v>212</v>
      </c>
      <c r="J501" s="576" t="s">
        <v>209</v>
      </c>
      <c r="K501" s="577">
        <v>57.16</v>
      </c>
      <c r="L501" s="576" t="s">
        <v>208</v>
      </c>
    </row>
    <row r="502" spans="1:12">
      <c r="A502" s="576" t="s">
        <v>219</v>
      </c>
      <c r="B502" s="576" t="s">
        <v>220</v>
      </c>
      <c r="C502" s="576" t="s">
        <v>221</v>
      </c>
      <c r="D502" s="576" t="s">
        <v>4229</v>
      </c>
      <c r="E502" s="577" t="s">
        <v>210</v>
      </c>
      <c r="F502" s="576" t="s">
        <v>210</v>
      </c>
      <c r="G502" s="576">
        <v>105323</v>
      </c>
      <c r="H502" s="576" t="s">
        <v>7370</v>
      </c>
      <c r="I502" s="576" t="s">
        <v>212</v>
      </c>
      <c r="J502" s="576" t="s">
        <v>209</v>
      </c>
      <c r="K502" s="577">
        <v>46.43</v>
      </c>
      <c r="L502" s="576" t="s">
        <v>208</v>
      </c>
    </row>
    <row r="503" spans="1:12">
      <c r="A503" s="576" t="s">
        <v>219</v>
      </c>
      <c r="B503" s="576" t="s">
        <v>220</v>
      </c>
      <c r="C503" s="576" t="s">
        <v>221</v>
      </c>
      <c r="D503" s="576" t="s">
        <v>4229</v>
      </c>
      <c r="E503" s="577" t="s">
        <v>210</v>
      </c>
      <c r="F503" s="576" t="s">
        <v>210</v>
      </c>
      <c r="G503" s="576">
        <v>105351</v>
      </c>
      <c r="H503" s="576" t="s">
        <v>7371</v>
      </c>
      <c r="I503" s="576" t="s">
        <v>212</v>
      </c>
      <c r="J503" s="576" t="s">
        <v>209</v>
      </c>
      <c r="K503" s="577">
        <v>63.68</v>
      </c>
      <c r="L503" s="576" t="s">
        <v>208</v>
      </c>
    </row>
    <row r="504" spans="1:12">
      <c r="A504" s="576" t="s">
        <v>219</v>
      </c>
      <c r="B504" s="576" t="s">
        <v>220</v>
      </c>
      <c r="C504" s="576" t="s">
        <v>221</v>
      </c>
      <c r="D504" s="576" t="s">
        <v>4229</v>
      </c>
      <c r="E504" s="577" t="s">
        <v>210</v>
      </c>
      <c r="F504" s="576" t="s">
        <v>210</v>
      </c>
      <c r="G504" s="576">
        <v>105324</v>
      </c>
      <c r="H504" s="576" t="s">
        <v>7372</v>
      </c>
      <c r="I504" s="576" t="s">
        <v>212</v>
      </c>
      <c r="J504" s="576" t="s">
        <v>209</v>
      </c>
      <c r="K504" s="577">
        <v>51.9</v>
      </c>
      <c r="L504" s="576" t="s">
        <v>208</v>
      </c>
    </row>
    <row r="505" spans="1:12">
      <c r="A505" s="576" t="s">
        <v>219</v>
      </c>
      <c r="B505" s="576" t="s">
        <v>220</v>
      </c>
      <c r="C505" s="576" t="s">
        <v>221</v>
      </c>
      <c r="D505" s="576" t="s">
        <v>4229</v>
      </c>
      <c r="E505" s="577" t="s">
        <v>210</v>
      </c>
      <c r="F505" s="576" t="s">
        <v>210</v>
      </c>
      <c r="G505" s="576">
        <v>105352</v>
      </c>
      <c r="H505" s="576" t="s">
        <v>7373</v>
      </c>
      <c r="I505" s="576" t="s">
        <v>212</v>
      </c>
      <c r="J505" s="576" t="s">
        <v>209</v>
      </c>
      <c r="K505" s="577">
        <v>84.04</v>
      </c>
      <c r="L505" s="576" t="s">
        <v>208</v>
      </c>
    </row>
    <row r="506" spans="1:12">
      <c r="A506" s="576" t="s">
        <v>219</v>
      </c>
      <c r="B506" s="576" t="s">
        <v>220</v>
      </c>
      <c r="C506" s="576" t="s">
        <v>221</v>
      </c>
      <c r="D506" s="576" t="s">
        <v>4229</v>
      </c>
      <c r="E506" s="577" t="s">
        <v>210</v>
      </c>
      <c r="F506" s="576" t="s">
        <v>210</v>
      </c>
      <c r="G506" s="576">
        <v>105325</v>
      </c>
      <c r="H506" s="576" t="s">
        <v>7374</v>
      </c>
      <c r="I506" s="576" t="s">
        <v>212</v>
      </c>
      <c r="J506" s="576" t="s">
        <v>209</v>
      </c>
      <c r="K506" s="577">
        <v>66.62</v>
      </c>
      <c r="L506" s="576" t="s">
        <v>208</v>
      </c>
    </row>
    <row r="507" spans="1:12">
      <c r="A507" s="576" t="s">
        <v>219</v>
      </c>
      <c r="B507" s="576" t="s">
        <v>220</v>
      </c>
      <c r="C507" s="576" t="s">
        <v>221</v>
      </c>
      <c r="D507" s="576" t="s">
        <v>4229</v>
      </c>
      <c r="E507" s="577" t="s">
        <v>210</v>
      </c>
      <c r="F507" s="576" t="s">
        <v>210</v>
      </c>
      <c r="G507" s="576">
        <v>105353</v>
      </c>
      <c r="H507" s="576" t="s">
        <v>7375</v>
      </c>
      <c r="I507" s="576" t="s">
        <v>212</v>
      </c>
      <c r="J507" s="576" t="s">
        <v>209</v>
      </c>
      <c r="K507" s="577">
        <v>99.18</v>
      </c>
      <c r="L507" s="576" t="s">
        <v>208</v>
      </c>
    </row>
    <row r="508" spans="1:12">
      <c r="A508" s="576" t="s">
        <v>219</v>
      </c>
      <c r="B508" s="576" t="s">
        <v>220</v>
      </c>
      <c r="C508" s="576" t="s">
        <v>221</v>
      </c>
      <c r="D508" s="576" t="s">
        <v>4229</v>
      </c>
      <c r="E508" s="577" t="s">
        <v>210</v>
      </c>
      <c r="F508" s="576" t="s">
        <v>210</v>
      </c>
      <c r="G508" s="576">
        <v>105326</v>
      </c>
      <c r="H508" s="576" t="s">
        <v>7376</v>
      </c>
      <c r="I508" s="576" t="s">
        <v>212</v>
      </c>
      <c r="J508" s="576" t="s">
        <v>209</v>
      </c>
      <c r="K508" s="577">
        <v>78.97</v>
      </c>
      <c r="L508" s="576" t="s">
        <v>208</v>
      </c>
    </row>
    <row r="509" spans="1:12">
      <c r="A509" s="576" t="s">
        <v>219</v>
      </c>
      <c r="B509" s="576" t="s">
        <v>220</v>
      </c>
      <c r="C509" s="576" t="s">
        <v>221</v>
      </c>
      <c r="D509" s="576" t="s">
        <v>4229</v>
      </c>
      <c r="E509" s="577" t="s">
        <v>210</v>
      </c>
      <c r="F509" s="576" t="s">
        <v>210</v>
      </c>
      <c r="G509" s="576">
        <v>105354</v>
      </c>
      <c r="H509" s="576" t="s">
        <v>7377</v>
      </c>
      <c r="I509" s="576" t="s">
        <v>212</v>
      </c>
      <c r="J509" s="576" t="s">
        <v>209</v>
      </c>
      <c r="K509" s="577">
        <v>113.14</v>
      </c>
      <c r="L509" s="576" t="s">
        <v>208</v>
      </c>
    </row>
    <row r="510" spans="1:12">
      <c r="A510" s="576" t="s">
        <v>219</v>
      </c>
      <c r="B510" s="576" t="s">
        <v>220</v>
      </c>
      <c r="C510" s="576" t="s">
        <v>221</v>
      </c>
      <c r="D510" s="576" t="s">
        <v>4229</v>
      </c>
      <c r="E510" s="577" t="s">
        <v>210</v>
      </c>
      <c r="F510" s="576" t="s">
        <v>210</v>
      </c>
      <c r="G510" s="576">
        <v>105344</v>
      </c>
      <c r="H510" s="576" t="s">
        <v>7378</v>
      </c>
      <c r="I510" s="576" t="s">
        <v>212</v>
      </c>
      <c r="J510" s="576" t="s">
        <v>209</v>
      </c>
      <c r="K510" s="577">
        <v>90.15</v>
      </c>
      <c r="L510" s="576" t="s">
        <v>208</v>
      </c>
    </row>
    <row r="511" spans="1:12">
      <c r="A511" s="576" t="s">
        <v>219</v>
      </c>
      <c r="B511" s="576" t="s">
        <v>220</v>
      </c>
      <c r="C511" s="576" t="s">
        <v>221</v>
      </c>
      <c r="D511" s="576" t="s">
        <v>4229</v>
      </c>
      <c r="E511" s="577" t="s">
        <v>210</v>
      </c>
      <c r="F511" s="576" t="s">
        <v>210</v>
      </c>
      <c r="G511" s="576">
        <v>105278</v>
      </c>
      <c r="H511" s="576" t="s">
        <v>7379</v>
      </c>
      <c r="I511" s="576" t="s">
        <v>212</v>
      </c>
      <c r="J511" s="576" t="s">
        <v>207</v>
      </c>
      <c r="K511" s="577">
        <v>17.100000000000001</v>
      </c>
      <c r="L511" s="576" t="s">
        <v>208</v>
      </c>
    </row>
    <row r="512" spans="1:12">
      <c r="A512" s="576" t="s">
        <v>219</v>
      </c>
      <c r="B512" s="576" t="s">
        <v>220</v>
      </c>
      <c r="C512" s="576" t="s">
        <v>221</v>
      </c>
      <c r="D512" s="576" t="s">
        <v>4229</v>
      </c>
      <c r="E512" s="577" t="s">
        <v>210</v>
      </c>
      <c r="F512" s="576" t="s">
        <v>210</v>
      </c>
      <c r="G512" s="576">
        <v>105343</v>
      </c>
      <c r="H512" s="576" t="s">
        <v>7380</v>
      </c>
      <c r="I512" s="576" t="s">
        <v>212</v>
      </c>
      <c r="J512" s="576" t="s">
        <v>207</v>
      </c>
      <c r="K512" s="577">
        <v>13.1</v>
      </c>
      <c r="L512" s="576" t="s">
        <v>208</v>
      </c>
    </row>
    <row r="513" spans="1:12">
      <c r="A513" s="576" t="s">
        <v>219</v>
      </c>
      <c r="B513" s="576" t="s">
        <v>220</v>
      </c>
      <c r="C513" s="576" t="s">
        <v>221</v>
      </c>
      <c r="D513" s="576" t="s">
        <v>4229</v>
      </c>
      <c r="E513" s="577" t="s">
        <v>210</v>
      </c>
      <c r="F513" s="576" t="s">
        <v>210</v>
      </c>
      <c r="G513" s="576">
        <v>105355</v>
      </c>
      <c r="H513" s="576" t="s">
        <v>7381</v>
      </c>
      <c r="I513" s="576" t="s">
        <v>212</v>
      </c>
      <c r="J513" s="576" t="s">
        <v>209</v>
      </c>
      <c r="K513" s="578">
        <v>127.55</v>
      </c>
      <c r="L513" s="576" t="s">
        <v>208</v>
      </c>
    </row>
    <row r="514" spans="1:12">
      <c r="A514" s="576" t="s">
        <v>219</v>
      </c>
      <c r="B514" s="576" t="s">
        <v>220</v>
      </c>
      <c r="C514" s="576" t="s">
        <v>221</v>
      </c>
      <c r="D514" s="576" t="s">
        <v>4229</v>
      </c>
      <c r="E514" s="577" t="s">
        <v>210</v>
      </c>
      <c r="F514" s="576" t="s">
        <v>210</v>
      </c>
      <c r="G514" s="576">
        <v>105391</v>
      </c>
      <c r="H514" s="576" t="s">
        <v>7382</v>
      </c>
      <c r="I514" s="576" t="s">
        <v>212</v>
      </c>
      <c r="J514" s="576" t="s">
        <v>209</v>
      </c>
      <c r="K514" s="578">
        <v>101.76</v>
      </c>
      <c r="L514" s="576" t="s">
        <v>208</v>
      </c>
    </row>
    <row r="515" spans="1:12">
      <c r="A515" s="576" t="s">
        <v>219</v>
      </c>
      <c r="B515" s="576" t="s">
        <v>220</v>
      </c>
      <c r="C515" s="576" t="s">
        <v>221</v>
      </c>
      <c r="D515" s="576" t="s">
        <v>4229</v>
      </c>
      <c r="E515" s="577" t="s">
        <v>210</v>
      </c>
      <c r="F515" s="576" t="s">
        <v>210</v>
      </c>
      <c r="G515" s="576">
        <v>105356</v>
      </c>
      <c r="H515" s="576" t="s">
        <v>7383</v>
      </c>
      <c r="I515" s="576" t="s">
        <v>212</v>
      </c>
      <c r="J515" s="576" t="s">
        <v>207</v>
      </c>
      <c r="K515" s="577">
        <v>142.27000000000001</v>
      </c>
      <c r="L515" s="576" t="s">
        <v>208</v>
      </c>
    </row>
    <row r="516" spans="1:12">
      <c r="A516" s="576" t="s">
        <v>219</v>
      </c>
      <c r="B516" s="576" t="s">
        <v>220</v>
      </c>
      <c r="C516" s="576" t="s">
        <v>221</v>
      </c>
      <c r="D516" s="576" t="s">
        <v>4229</v>
      </c>
      <c r="E516" s="577" t="s">
        <v>210</v>
      </c>
      <c r="F516" s="576" t="s">
        <v>210</v>
      </c>
      <c r="G516" s="576">
        <v>105345</v>
      </c>
      <c r="H516" s="576" t="s">
        <v>7384</v>
      </c>
      <c r="I516" s="576" t="s">
        <v>212</v>
      </c>
      <c r="J516" s="576" t="s">
        <v>207</v>
      </c>
      <c r="K516" s="577">
        <v>113.68</v>
      </c>
      <c r="L516" s="576" t="s">
        <v>208</v>
      </c>
    </row>
    <row r="517" spans="1:12">
      <c r="A517" s="576" t="s">
        <v>219</v>
      </c>
      <c r="B517" s="576" t="s">
        <v>220</v>
      </c>
      <c r="C517" s="576" t="s">
        <v>221</v>
      </c>
      <c r="D517" s="576" t="s">
        <v>4229</v>
      </c>
      <c r="E517" s="577" t="s">
        <v>210</v>
      </c>
      <c r="F517" s="576" t="s">
        <v>210</v>
      </c>
      <c r="G517" s="576">
        <v>105367</v>
      </c>
      <c r="H517" s="576" t="s">
        <v>7385</v>
      </c>
      <c r="I517" s="576" t="s">
        <v>212</v>
      </c>
      <c r="J517" s="576" t="s">
        <v>207</v>
      </c>
      <c r="K517" s="577">
        <v>26</v>
      </c>
      <c r="L517" s="576" t="s">
        <v>208</v>
      </c>
    </row>
    <row r="518" spans="1:12">
      <c r="A518" s="576" t="s">
        <v>219</v>
      </c>
      <c r="B518" s="576" t="s">
        <v>220</v>
      </c>
      <c r="C518" s="576" t="s">
        <v>333</v>
      </c>
      <c r="D518" s="576" t="s">
        <v>4231</v>
      </c>
      <c r="E518" s="577" t="s">
        <v>210</v>
      </c>
      <c r="F518" s="576" t="s">
        <v>210</v>
      </c>
      <c r="G518" s="576">
        <v>105371</v>
      </c>
      <c r="H518" s="576" t="s">
        <v>7386</v>
      </c>
      <c r="I518" s="576" t="s">
        <v>212</v>
      </c>
      <c r="J518" s="576" t="s">
        <v>209</v>
      </c>
      <c r="K518" s="577">
        <v>21.53</v>
      </c>
      <c r="L518" s="576" t="s">
        <v>208</v>
      </c>
    </row>
    <row r="519" spans="1:12">
      <c r="A519" s="576" t="s">
        <v>219</v>
      </c>
      <c r="B519" s="576" t="s">
        <v>220</v>
      </c>
      <c r="C519" s="576" t="s">
        <v>333</v>
      </c>
      <c r="D519" s="576" t="s">
        <v>4231</v>
      </c>
      <c r="E519" s="577" t="s">
        <v>210</v>
      </c>
      <c r="F519" s="576" t="s">
        <v>210</v>
      </c>
      <c r="G519" s="576">
        <v>105365</v>
      </c>
      <c r="H519" s="576" t="s">
        <v>7387</v>
      </c>
      <c r="I519" s="576" t="s">
        <v>212</v>
      </c>
      <c r="J519" s="576" t="s">
        <v>209</v>
      </c>
      <c r="K519" s="577">
        <v>18.399999999999999</v>
      </c>
      <c r="L519" s="576" t="s">
        <v>208</v>
      </c>
    </row>
    <row r="520" spans="1:12">
      <c r="A520" s="576" t="s">
        <v>219</v>
      </c>
      <c r="B520" s="576" t="s">
        <v>220</v>
      </c>
      <c r="C520" s="576" t="s">
        <v>333</v>
      </c>
      <c r="D520" s="576" t="s">
        <v>4231</v>
      </c>
      <c r="E520" s="577" t="s">
        <v>210</v>
      </c>
      <c r="F520" s="576" t="s">
        <v>210</v>
      </c>
      <c r="G520" s="576">
        <v>105386</v>
      </c>
      <c r="H520" s="576" t="s">
        <v>7388</v>
      </c>
      <c r="I520" s="576" t="s">
        <v>212</v>
      </c>
      <c r="J520" s="576" t="s">
        <v>209</v>
      </c>
      <c r="K520" s="577">
        <v>15.13</v>
      </c>
      <c r="L520" s="576" t="s">
        <v>208</v>
      </c>
    </row>
    <row r="521" spans="1:12">
      <c r="A521" s="576" t="s">
        <v>219</v>
      </c>
      <c r="B521" s="576" t="s">
        <v>220</v>
      </c>
      <c r="C521" s="576" t="s">
        <v>333</v>
      </c>
      <c r="D521" s="576" t="s">
        <v>4231</v>
      </c>
      <c r="E521" s="577" t="s">
        <v>210</v>
      </c>
      <c r="F521" s="576" t="s">
        <v>210</v>
      </c>
      <c r="G521" s="576">
        <v>105366</v>
      </c>
      <c r="H521" s="576" t="s">
        <v>7389</v>
      </c>
      <c r="I521" s="576" t="s">
        <v>212</v>
      </c>
      <c r="J521" s="576" t="s">
        <v>209</v>
      </c>
      <c r="K521" s="577">
        <v>22.32</v>
      </c>
      <c r="L521" s="576" t="s">
        <v>208</v>
      </c>
    </row>
    <row r="522" spans="1:12">
      <c r="A522" s="576" t="s">
        <v>219</v>
      </c>
      <c r="B522" s="576" t="s">
        <v>220</v>
      </c>
      <c r="C522" s="576" t="s">
        <v>333</v>
      </c>
      <c r="D522" s="576" t="s">
        <v>4231</v>
      </c>
      <c r="E522" s="577" t="s">
        <v>210</v>
      </c>
      <c r="F522" s="576" t="s">
        <v>210</v>
      </c>
      <c r="G522" s="576">
        <v>105387</v>
      </c>
      <c r="H522" s="576" t="s">
        <v>7390</v>
      </c>
      <c r="I522" s="576" t="s">
        <v>212</v>
      </c>
      <c r="J522" s="576" t="s">
        <v>209</v>
      </c>
      <c r="K522" s="577">
        <v>18.45</v>
      </c>
      <c r="L522" s="576" t="s">
        <v>208</v>
      </c>
    </row>
    <row r="523" spans="1:12">
      <c r="A523" s="576" t="s">
        <v>219</v>
      </c>
      <c r="B523" s="576" t="s">
        <v>220</v>
      </c>
      <c r="C523" s="576" t="s">
        <v>333</v>
      </c>
      <c r="D523" s="576" t="s">
        <v>4231</v>
      </c>
      <c r="E523" s="577" t="s">
        <v>210</v>
      </c>
      <c r="F523" s="576" t="s">
        <v>210</v>
      </c>
      <c r="G523" s="576">
        <v>97177</v>
      </c>
      <c r="H523" s="576" t="s">
        <v>7391</v>
      </c>
      <c r="I523" s="576" t="s">
        <v>85</v>
      </c>
      <c r="J523" s="576" t="s">
        <v>207</v>
      </c>
      <c r="K523" s="577">
        <v>59.41</v>
      </c>
      <c r="L523" s="576" t="s">
        <v>208</v>
      </c>
    </row>
    <row r="524" spans="1:12">
      <c r="A524" s="576" t="s">
        <v>219</v>
      </c>
      <c r="B524" s="576" t="s">
        <v>220</v>
      </c>
      <c r="C524" s="576" t="s">
        <v>333</v>
      </c>
      <c r="D524" s="576" t="s">
        <v>4231</v>
      </c>
      <c r="E524" s="577" t="s">
        <v>210</v>
      </c>
      <c r="F524" s="576" t="s">
        <v>210</v>
      </c>
      <c r="G524" s="576">
        <v>97187</v>
      </c>
      <c r="H524" s="576" t="s">
        <v>7392</v>
      </c>
      <c r="I524" s="576" t="s">
        <v>85</v>
      </c>
      <c r="J524" s="576" t="s">
        <v>209</v>
      </c>
      <c r="K524" s="577">
        <v>52.62</v>
      </c>
      <c r="L524" s="576" t="s">
        <v>208</v>
      </c>
    </row>
    <row r="525" spans="1:12">
      <c r="A525" s="576" t="s">
        <v>219</v>
      </c>
      <c r="B525" s="576" t="s">
        <v>220</v>
      </c>
      <c r="C525" s="576" t="s">
        <v>333</v>
      </c>
      <c r="D525" s="576" t="s">
        <v>4231</v>
      </c>
      <c r="E525" s="577" t="s">
        <v>210</v>
      </c>
      <c r="F525" s="576" t="s">
        <v>210</v>
      </c>
      <c r="G525" s="576">
        <v>97178</v>
      </c>
      <c r="H525" s="576" t="s">
        <v>7393</v>
      </c>
      <c r="I525" s="576" t="s">
        <v>85</v>
      </c>
      <c r="J525" s="576" t="s">
        <v>209</v>
      </c>
      <c r="K525" s="577">
        <v>72.14</v>
      </c>
      <c r="L525" s="576" t="s">
        <v>208</v>
      </c>
    </row>
    <row r="526" spans="1:12">
      <c r="A526" s="576" t="s">
        <v>219</v>
      </c>
      <c r="B526" s="576" t="s">
        <v>220</v>
      </c>
      <c r="C526" s="576" t="s">
        <v>333</v>
      </c>
      <c r="D526" s="576" t="s">
        <v>4231</v>
      </c>
      <c r="E526" s="577" t="s">
        <v>210</v>
      </c>
      <c r="F526" s="576" t="s">
        <v>210</v>
      </c>
      <c r="G526" s="576">
        <v>97188</v>
      </c>
      <c r="H526" s="576" t="s">
        <v>7394</v>
      </c>
      <c r="I526" s="576" t="s">
        <v>85</v>
      </c>
      <c r="J526" s="576" t="s">
        <v>209</v>
      </c>
      <c r="K526" s="577">
        <v>63.99</v>
      </c>
      <c r="L526" s="576" t="s">
        <v>208</v>
      </c>
    </row>
    <row r="527" spans="1:12">
      <c r="A527" s="576" t="s">
        <v>219</v>
      </c>
      <c r="B527" s="576" t="s">
        <v>220</v>
      </c>
      <c r="C527" s="576" t="s">
        <v>333</v>
      </c>
      <c r="D527" s="576" t="s">
        <v>4231</v>
      </c>
      <c r="E527" s="577" t="s">
        <v>210</v>
      </c>
      <c r="F527" s="576" t="s">
        <v>210</v>
      </c>
      <c r="G527" s="576">
        <v>97179</v>
      </c>
      <c r="H527" s="576" t="s">
        <v>7395</v>
      </c>
      <c r="I527" s="576" t="s">
        <v>85</v>
      </c>
      <c r="J527" s="576" t="s">
        <v>209</v>
      </c>
      <c r="K527" s="577">
        <v>84.88</v>
      </c>
      <c r="L527" s="576" t="s">
        <v>208</v>
      </c>
    </row>
    <row r="528" spans="1:12">
      <c r="A528" s="576" t="s">
        <v>219</v>
      </c>
      <c r="B528" s="576" t="s">
        <v>220</v>
      </c>
      <c r="C528" s="576" t="s">
        <v>333</v>
      </c>
      <c r="D528" s="576" t="s">
        <v>4231</v>
      </c>
      <c r="E528" s="577" t="s">
        <v>210</v>
      </c>
      <c r="F528" s="576" t="s">
        <v>210</v>
      </c>
      <c r="G528" s="576">
        <v>97189</v>
      </c>
      <c r="H528" s="576" t="s">
        <v>7396</v>
      </c>
      <c r="I528" s="576" t="s">
        <v>85</v>
      </c>
      <c r="J528" s="576" t="s">
        <v>209</v>
      </c>
      <c r="K528" s="577">
        <v>75.37</v>
      </c>
      <c r="L528" s="576" t="s">
        <v>208</v>
      </c>
    </row>
    <row r="529" spans="1:12">
      <c r="A529" s="576" t="s">
        <v>219</v>
      </c>
      <c r="B529" s="576" t="s">
        <v>220</v>
      </c>
      <c r="C529" s="576" t="s">
        <v>333</v>
      </c>
      <c r="D529" s="576" t="s">
        <v>4231</v>
      </c>
      <c r="E529" s="577" t="s">
        <v>210</v>
      </c>
      <c r="F529" s="576" t="s">
        <v>210</v>
      </c>
      <c r="G529" s="576">
        <v>97180</v>
      </c>
      <c r="H529" s="576" t="s">
        <v>7397</v>
      </c>
      <c r="I529" s="576" t="s">
        <v>85</v>
      </c>
      <c r="J529" s="576" t="s">
        <v>209</v>
      </c>
      <c r="K529" s="577">
        <v>97.61</v>
      </c>
      <c r="L529" s="576" t="s">
        <v>208</v>
      </c>
    </row>
    <row r="530" spans="1:12">
      <c r="A530" s="576" t="s">
        <v>219</v>
      </c>
      <c r="B530" s="576" t="s">
        <v>220</v>
      </c>
      <c r="C530" s="576" t="s">
        <v>333</v>
      </c>
      <c r="D530" s="576" t="s">
        <v>4231</v>
      </c>
      <c r="E530" s="577" t="s">
        <v>210</v>
      </c>
      <c r="F530" s="576" t="s">
        <v>210</v>
      </c>
      <c r="G530" s="576">
        <v>97190</v>
      </c>
      <c r="H530" s="576" t="s">
        <v>7398</v>
      </c>
      <c r="I530" s="576" t="s">
        <v>85</v>
      </c>
      <c r="J530" s="576" t="s">
        <v>209</v>
      </c>
      <c r="K530" s="577">
        <v>86.74</v>
      </c>
      <c r="L530" s="576" t="s">
        <v>208</v>
      </c>
    </row>
    <row r="531" spans="1:12">
      <c r="A531" s="576" t="s">
        <v>219</v>
      </c>
      <c r="B531" s="576" t="s">
        <v>220</v>
      </c>
      <c r="C531" s="576" t="s">
        <v>333</v>
      </c>
      <c r="D531" s="576" t="s">
        <v>4231</v>
      </c>
      <c r="E531" s="577" t="s">
        <v>210</v>
      </c>
      <c r="F531" s="576" t="s">
        <v>210</v>
      </c>
      <c r="G531" s="576">
        <v>97181</v>
      </c>
      <c r="H531" s="576" t="s">
        <v>7399</v>
      </c>
      <c r="I531" s="576" t="s">
        <v>85</v>
      </c>
      <c r="J531" s="576" t="s">
        <v>209</v>
      </c>
      <c r="K531" s="577">
        <v>110.35</v>
      </c>
      <c r="L531" s="576" t="s">
        <v>208</v>
      </c>
    </row>
    <row r="532" spans="1:12">
      <c r="A532" s="576" t="s">
        <v>219</v>
      </c>
      <c r="B532" s="576" t="s">
        <v>220</v>
      </c>
      <c r="C532" s="576" t="s">
        <v>333</v>
      </c>
      <c r="D532" s="576" t="s">
        <v>4231</v>
      </c>
      <c r="E532" s="577" t="s">
        <v>210</v>
      </c>
      <c r="F532" s="576" t="s">
        <v>210</v>
      </c>
      <c r="G532" s="576">
        <v>97191</v>
      </c>
      <c r="H532" s="576" t="s">
        <v>7400</v>
      </c>
      <c r="I532" s="576" t="s">
        <v>85</v>
      </c>
      <c r="J532" s="576" t="s">
        <v>209</v>
      </c>
      <c r="K532" s="577">
        <v>98.11</v>
      </c>
      <c r="L532" s="576" t="s">
        <v>208</v>
      </c>
    </row>
    <row r="533" spans="1:12">
      <c r="A533" s="576" t="s">
        <v>219</v>
      </c>
      <c r="B533" s="576" t="s">
        <v>220</v>
      </c>
      <c r="C533" s="576" t="s">
        <v>333</v>
      </c>
      <c r="D533" s="576" t="s">
        <v>4231</v>
      </c>
      <c r="E533" s="577" t="s">
        <v>210</v>
      </c>
      <c r="F533" s="576" t="s">
        <v>210</v>
      </c>
      <c r="G533" s="576">
        <v>97182</v>
      </c>
      <c r="H533" s="576" t="s">
        <v>7401</v>
      </c>
      <c r="I533" s="576" t="s">
        <v>85</v>
      </c>
      <c r="J533" s="576" t="s">
        <v>209</v>
      </c>
      <c r="K533" s="577">
        <v>127.39</v>
      </c>
      <c r="L533" s="576" t="s">
        <v>208</v>
      </c>
    </row>
    <row r="534" spans="1:12">
      <c r="A534" s="576" t="s">
        <v>219</v>
      </c>
      <c r="B534" s="576" t="s">
        <v>220</v>
      </c>
      <c r="C534" s="576" t="s">
        <v>333</v>
      </c>
      <c r="D534" s="576" t="s">
        <v>4231</v>
      </c>
      <c r="E534" s="577" t="s">
        <v>210</v>
      </c>
      <c r="F534" s="576" t="s">
        <v>210</v>
      </c>
      <c r="G534" s="576">
        <v>97192</v>
      </c>
      <c r="H534" s="576" t="s">
        <v>7402</v>
      </c>
      <c r="I534" s="576" t="s">
        <v>85</v>
      </c>
      <c r="J534" s="576" t="s">
        <v>209</v>
      </c>
      <c r="K534" s="577">
        <v>112.75</v>
      </c>
      <c r="L534" s="576" t="s">
        <v>208</v>
      </c>
    </row>
    <row r="535" spans="1:12">
      <c r="A535" s="576" t="s">
        <v>219</v>
      </c>
      <c r="B535" s="576" t="s">
        <v>220</v>
      </c>
      <c r="C535" s="576" t="s">
        <v>333</v>
      </c>
      <c r="D535" s="576" t="s">
        <v>4231</v>
      </c>
      <c r="E535" s="577" t="s">
        <v>210</v>
      </c>
      <c r="F535" s="576" t="s">
        <v>210</v>
      </c>
      <c r="G535" s="576">
        <v>97173</v>
      </c>
      <c r="H535" s="576" t="s">
        <v>7403</v>
      </c>
      <c r="I535" s="576" t="s">
        <v>85</v>
      </c>
      <c r="J535" s="576" t="s">
        <v>209</v>
      </c>
      <c r="K535" s="577">
        <v>33.93</v>
      </c>
      <c r="L535" s="576" t="s">
        <v>208</v>
      </c>
    </row>
    <row r="536" spans="1:12">
      <c r="A536" s="576" t="s">
        <v>219</v>
      </c>
      <c r="B536" s="576" t="s">
        <v>220</v>
      </c>
      <c r="C536" s="576" t="s">
        <v>333</v>
      </c>
      <c r="D536" s="576" t="s">
        <v>4231</v>
      </c>
      <c r="E536" s="577" t="s">
        <v>210</v>
      </c>
      <c r="F536" s="576" t="s">
        <v>210</v>
      </c>
      <c r="G536" s="576">
        <v>97183</v>
      </c>
      <c r="H536" s="576" t="s">
        <v>7404</v>
      </c>
      <c r="I536" s="576" t="s">
        <v>85</v>
      </c>
      <c r="J536" s="576" t="s">
        <v>209</v>
      </c>
      <c r="K536" s="577">
        <v>29.87</v>
      </c>
      <c r="L536" s="576" t="s">
        <v>208</v>
      </c>
    </row>
    <row r="537" spans="1:12">
      <c r="A537" s="576" t="s">
        <v>219</v>
      </c>
      <c r="B537" s="576" t="s">
        <v>220</v>
      </c>
      <c r="C537" s="576" t="s">
        <v>333</v>
      </c>
      <c r="D537" s="576" t="s">
        <v>4231</v>
      </c>
      <c r="E537" s="577" t="s">
        <v>210</v>
      </c>
      <c r="F537" s="576" t="s">
        <v>210</v>
      </c>
      <c r="G537" s="576">
        <v>97174</v>
      </c>
      <c r="H537" s="576" t="s">
        <v>7405</v>
      </c>
      <c r="I537" s="576" t="s">
        <v>85</v>
      </c>
      <c r="J537" s="576" t="s">
        <v>209</v>
      </c>
      <c r="K537" s="577">
        <v>40.28</v>
      </c>
      <c r="L537" s="576" t="s">
        <v>208</v>
      </c>
    </row>
    <row r="538" spans="1:12">
      <c r="A538" s="576" t="s">
        <v>219</v>
      </c>
      <c r="B538" s="576" t="s">
        <v>220</v>
      </c>
      <c r="C538" s="576" t="s">
        <v>333</v>
      </c>
      <c r="D538" s="576" t="s">
        <v>4231</v>
      </c>
      <c r="E538" s="577" t="s">
        <v>210</v>
      </c>
      <c r="F538" s="576" t="s">
        <v>210</v>
      </c>
      <c r="G538" s="576">
        <v>97184</v>
      </c>
      <c r="H538" s="576" t="s">
        <v>7406</v>
      </c>
      <c r="I538" s="576" t="s">
        <v>85</v>
      </c>
      <c r="J538" s="576" t="s">
        <v>209</v>
      </c>
      <c r="K538" s="577">
        <v>35.54</v>
      </c>
      <c r="L538" s="576" t="s">
        <v>208</v>
      </c>
    </row>
    <row r="539" spans="1:12">
      <c r="A539" s="576" t="s">
        <v>219</v>
      </c>
      <c r="B539" s="576" t="s">
        <v>220</v>
      </c>
      <c r="C539" s="576" t="s">
        <v>333</v>
      </c>
      <c r="D539" s="576" t="s">
        <v>4231</v>
      </c>
      <c r="E539" s="577" t="s">
        <v>210</v>
      </c>
      <c r="F539" s="576" t="s">
        <v>210</v>
      </c>
      <c r="G539" s="576">
        <v>97175</v>
      </c>
      <c r="H539" s="576" t="s">
        <v>7407</v>
      </c>
      <c r="I539" s="576" t="s">
        <v>85</v>
      </c>
      <c r="J539" s="576" t="s">
        <v>209</v>
      </c>
      <c r="K539" s="577">
        <v>46.66</v>
      </c>
      <c r="L539" s="576" t="s">
        <v>208</v>
      </c>
    </row>
    <row r="540" spans="1:12">
      <c r="A540" s="576" t="s">
        <v>219</v>
      </c>
      <c r="B540" s="576" t="s">
        <v>220</v>
      </c>
      <c r="C540" s="576" t="s">
        <v>333</v>
      </c>
      <c r="D540" s="576" t="s">
        <v>4231</v>
      </c>
      <c r="E540" s="577" t="s">
        <v>210</v>
      </c>
      <c r="F540" s="576" t="s">
        <v>210</v>
      </c>
      <c r="G540" s="576">
        <v>97185</v>
      </c>
      <c r="H540" s="576" t="s">
        <v>7408</v>
      </c>
      <c r="I540" s="576" t="s">
        <v>85</v>
      </c>
      <c r="J540" s="576" t="s">
        <v>209</v>
      </c>
      <c r="K540" s="577">
        <v>41.23</v>
      </c>
      <c r="L540" s="576" t="s">
        <v>208</v>
      </c>
    </row>
    <row r="541" spans="1:12">
      <c r="A541" s="576" t="s">
        <v>219</v>
      </c>
      <c r="B541" s="576" t="s">
        <v>220</v>
      </c>
      <c r="C541" s="576" t="s">
        <v>333</v>
      </c>
      <c r="D541" s="576" t="s">
        <v>4231</v>
      </c>
      <c r="E541" s="577" t="s">
        <v>210</v>
      </c>
      <c r="F541" s="576" t="s">
        <v>210</v>
      </c>
      <c r="G541" s="576">
        <v>97176</v>
      </c>
      <c r="H541" s="576" t="s">
        <v>7409</v>
      </c>
      <c r="I541" s="576" t="s">
        <v>85</v>
      </c>
      <c r="J541" s="576" t="s">
        <v>209</v>
      </c>
      <c r="K541" s="577">
        <v>53.03</v>
      </c>
      <c r="L541" s="576" t="s">
        <v>208</v>
      </c>
    </row>
    <row r="542" spans="1:12">
      <c r="A542" s="576" t="s">
        <v>219</v>
      </c>
      <c r="B542" s="576" t="s">
        <v>220</v>
      </c>
      <c r="C542" s="576" t="s">
        <v>333</v>
      </c>
      <c r="D542" s="576" t="s">
        <v>4231</v>
      </c>
      <c r="E542" s="577" t="s">
        <v>210</v>
      </c>
      <c r="F542" s="576" t="s">
        <v>210</v>
      </c>
      <c r="G542" s="576">
        <v>97186</v>
      </c>
      <c r="H542" s="576" t="s">
        <v>7410</v>
      </c>
      <c r="I542" s="576" t="s">
        <v>85</v>
      </c>
      <c r="J542" s="576" t="s">
        <v>209</v>
      </c>
      <c r="K542" s="577">
        <v>46.91</v>
      </c>
      <c r="L542" s="576" t="s">
        <v>208</v>
      </c>
    </row>
    <row r="543" spans="1:12">
      <c r="A543" s="576" t="s">
        <v>219</v>
      </c>
      <c r="B543" s="576" t="s">
        <v>220</v>
      </c>
      <c r="C543" s="576" t="s">
        <v>333</v>
      </c>
      <c r="D543" s="576" t="s">
        <v>4231</v>
      </c>
      <c r="E543" s="577" t="s">
        <v>210</v>
      </c>
      <c r="F543" s="576" t="s">
        <v>210</v>
      </c>
      <c r="G543" s="576">
        <v>97142</v>
      </c>
      <c r="H543" s="576" t="s">
        <v>7411</v>
      </c>
      <c r="I543" s="576" t="s">
        <v>85</v>
      </c>
      <c r="J543" s="576" t="s">
        <v>209</v>
      </c>
      <c r="K543" s="577">
        <v>4.55</v>
      </c>
      <c r="L543" s="576" t="s">
        <v>208</v>
      </c>
    </row>
    <row r="544" spans="1:12">
      <c r="A544" s="576" t="s">
        <v>219</v>
      </c>
      <c r="B544" s="576" t="s">
        <v>220</v>
      </c>
      <c r="C544" s="576" t="s">
        <v>333</v>
      </c>
      <c r="D544" s="576" t="s">
        <v>4231</v>
      </c>
      <c r="E544" s="577" t="s">
        <v>210</v>
      </c>
      <c r="F544" s="576" t="s">
        <v>210</v>
      </c>
      <c r="G544" s="576">
        <v>97158</v>
      </c>
      <c r="H544" s="576" t="s">
        <v>7412</v>
      </c>
      <c r="I544" s="576" t="s">
        <v>85</v>
      </c>
      <c r="J544" s="576" t="s">
        <v>209</v>
      </c>
      <c r="K544" s="577">
        <v>3.48</v>
      </c>
      <c r="L544" s="576" t="s">
        <v>208</v>
      </c>
    </row>
    <row r="545" spans="1:12">
      <c r="A545" s="576" t="s">
        <v>219</v>
      </c>
      <c r="B545" s="576" t="s">
        <v>220</v>
      </c>
      <c r="C545" s="576" t="s">
        <v>333</v>
      </c>
      <c r="D545" s="576" t="s">
        <v>4231</v>
      </c>
      <c r="E545" s="577" t="s">
        <v>210</v>
      </c>
      <c r="F545" s="576" t="s">
        <v>210</v>
      </c>
      <c r="G545" s="576">
        <v>97155</v>
      </c>
      <c r="H545" s="576" t="s">
        <v>7413</v>
      </c>
      <c r="I545" s="576" t="s">
        <v>85</v>
      </c>
      <c r="J545" s="576" t="s">
        <v>209</v>
      </c>
      <c r="K545" s="577">
        <v>36.299999999999997</v>
      </c>
      <c r="L545" s="576" t="s">
        <v>208</v>
      </c>
    </row>
    <row r="546" spans="1:12">
      <c r="A546" s="576" t="s">
        <v>219</v>
      </c>
      <c r="B546" s="576" t="s">
        <v>220</v>
      </c>
      <c r="C546" s="576" t="s">
        <v>333</v>
      </c>
      <c r="D546" s="576" t="s">
        <v>4231</v>
      </c>
      <c r="E546" s="577" t="s">
        <v>210</v>
      </c>
      <c r="F546" s="576" t="s">
        <v>210</v>
      </c>
      <c r="G546" s="576">
        <v>97171</v>
      </c>
      <c r="H546" s="576" t="s">
        <v>7414</v>
      </c>
      <c r="I546" s="576" t="s">
        <v>85</v>
      </c>
      <c r="J546" s="576" t="s">
        <v>207</v>
      </c>
      <c r="K546" s="577">
        <v>28.64</v>
      </c>
      <c r="L546" s="576" t="s">
        <v>208</v>
      </c>
    </row>
    <row r="547" spans="1:12">
      <c r="A547" s="576" t="s">
        <v>219</v>
      </c>
      <c r="B547" s="576" t="s">
        <v>220</v>
      </c>
      <c r="C547" s="576" t="s">
        <v>333</v>
      </c>
      <c r="D547" s="576" t="s">
        <v>4231</v>
      </c>
      <c r="E547" s="577" t="s">
        <v>210</v>
      </c>
      <c r="F547" s="576" t="s">
        <v>210</v>
      </c>
      <c r="G547" s="576">
        <v>97156</v>
      </c>
      <c r="H547" s="576" t="s">
        <v>7415</v>
      </c>
      <c r="I547" s="576" t="s">
        <v>85</v>
      </c>
      <c r="J547" s="576" t="s">
        <v>209</v>
      </c>
      <c r="K547" s="577">
        <v>43.37</v>
      </c>
      <c r="L547" s="576" t="s">
        <v>208</v>
      </c>
    </row>
    <row r="548" spans="1:12">
      <c r="A548" s="576" t="s">
        <v>219</v>
      </c>
      <c r="B548" s="576" t="s">
        <v>220</v>
      </c>
      <c r="C548" s="576" t="s">
        <v>333</v>
      </c>
      <c r="D548" s="576" t="s">
        <v>4231</v>
      </c>
      <c r="E548" s="577" t="s">
        <v>210</v>
      </c>
      <c r="F548" s="576" t="s">
        <v>210</v>
      </c>
      <c r="G548" s="576">
        <v>97172</v>
      </c>
      <c r="H548" s="576" t="s">
        <v>7416</v>
      </c>
      <c r="I548" s="576" t="s">
        <v>85</v>
      </c>
      <c r="J548" s="576" t="s">
        <v>209</v>
      </c>
      <c r="K548" s="577">
        <v>34.369999999999997</v>
      </c>
      <c r="L548" s="576" t="s">
        <v>208</v>
      </c>
    </row>
    <row r="549" spans="1:12">
      <c r="A549" s="576" t="s">
        <v>219</v>
      </c>
      <c r="B549" s="576" t="s">
        <v>220</v>
      </c>
      <c r="C549" s="576" t="s">
        <v>333</v>
      </c>
      <c r="D549" s="576" t="s">
        <v>4231</v>
      </c>
      <c r="E549" s="577" t="s">
        <v>210</v>
      </c>
      <c r="F549" s="576" t="s">
        <v>210</v>
      </c>
      <c r="G549" s="576">
        <v>97143</v>
      </c>
      <c r="H549" s="576" t="s">
        <v>7417</v>
      </c>
      <c r="I549" s="576" t="s">
        <v>85</v>
      </c>
      <c r="J549" s="576" t="s">
        <v>209</v>
      </c>
      <c r="K549" s="577">
        <v>5.97</v>
      </c>
      <c r="L549" s="576" t="s">
        <v>208</v>
      </c>
    </row>
    <row r="550" spans="1:12">
      <c r="A550" s="576" t="s">
        <v>219</v>
      </c>
      <c r="B550" s="576" t="s">
        <v>220</v>
      </c>
      <c r="C550" s="576" t="s">
        <v>333</v>
      </c>
      <c r="D550" s="576" t="s">
        <v>4231</v>
      </c>
      <c r="E550" s="577" t="s">
        <v>210</v>
      </c>
      <c r="F550" s="576" t="s">
        <v>210</v>
      </c>
      <c r="G550" s="576">
        <v>97159</v>
      </c>
      <c r="H550" s="576" t="s">
        <v>7418</v>
      </c>
      <c r="I550" s="576" t="s">
        <v>85</v>
      </c>
      <c r="J550" s="576" t="s">
        <v>209</v>
      </c>
      <c r="K550" s="577">
        <v>4.6399999999999997</v>
      </c>
      <c r="L550" s="576" t="s">
        <v>208</v>
      </c>
    </row>
    <row r="551" spans="1:12">
      <c r="A551" s="576" t="s">
        <v>219</v>
      </c>
      <c r="B551" s="576" t="s">
        <v>220</v>
      </c>
      <c r="C551" s="576" t="s">
        <v>333</v>
      </c>
      <c r="D551" s="576" t="s">
        <v>4231</v>
      </c>
      <c r="E551" s="577" t="s">
        <v>210</v>
      </c>
      <c r="F551" s="576" t="s">
        <v>210</v>
      </c>
      <c r="G551" s="576">
        <v>97144</v>
      </c>
      <c r="H551" s="576" t="s">
        <v>7419</v>
      </c>
      <c r="I551" s="576" t="s">
        <v>85</v>
      </c>
      <c r="J551" s="576" t="s">
        <v>209</v>
      </c>
      <c r="K551" s="577">
        <v>7.39</v>
      </c>
      <c r="L551" s="576" t="s">
        <v>208</v>
      </c>
    </row>
    <row r="552" spans="1:12">
      <c r="A552" s="576" t="s">
        <v>219</v>
      </c>
      <c r="B552" s="576" t="s">
        <v>220</v>
      </c>
      <c r="C552" s="576" t="s">
        <v>333</v>
      </c>
      <c r="D552" s="576" t="s">
        <v>4231</v>
      </c>
      <c r="E552" s="577" t="s">
        <v>210</v>
      </c>
      <c r="F552" s="576" t="s">
        <v>210</v>
      </c>
      <c r="G552" s="576">
        <v>97160</v>
      </c>
      <c r="H552" s="576" t="s">
        <v>7420</v>
      </c>
      <c r="I552" s="576" t="s">
        <v>85</v>
      </c>
      <c r="J552" s="576" t="s">
        <v>207</v>
      </c>
      <c r="K552" s="577">
        <v>5.8</v>
      </c>
      <c r="L552" s="576" t="s">
        <v>208</v>
      </c>
    </row>
    <row r="553" spans="1:12">
      <c r="A553" s="576" t="s">
        <v>219</v>
      </c>
      <c r="B553" s="576" t="s">
        <v>220</v>
      </c>
      <c r="C553" s="576" t="s">
        <v>333</v>
      </c>
      <c r="D553" s="576" t="s">
        <v>4231</v>
      </c>
      <c r="E553" s="577" t="s">
        <v>210</v>
      </c>
      <c r="F553" s="576" t="s">
        <v>210</v>
      </c>
      <c r="G553" s="576">
        <v>97145</v>
      </c>
      <c r="H553" s="576" t="s">
        <v>7421</v>
      </c>
      <c r="I553" s="576" t="s">
        <v>85</v>
      </c>
      <c r="J553" s="576" t="s">
        <v>209</v>
      </c>
      <c r="K553" s="577">
        <v>8.84</v>
      </c>
      <c r="L553" s="576" t="s">
        <v>208</v>
      </c>
    </row>
    <row r="554" spans="1:12">
      <c r="A554" s="576" t="s">
        <v>219</v>
      </c>
      <c r="B554" s="576" t="s">
        <v>220</v>
      </c>
      <c r="C554" s="576" t="s">
        <v>333</v>
      </c>
      <c r="D554" s="576" t="s">
        <v>4231</v>
      </c>
      <c r="E554" s="577" t="s">
        <v>210</v>
      </c>
      <c r="F554" s="576" t="s">
        <v>210</v>
      </c>
      <c r="G554" s="576">
        <v>97161</v>
      </c>
      <c r="H554" s="576" t="s">
        <v>7422</v>
      </c>
      <c r="I554" s="576" t="s">
        <v>85</v>
      </c>
      <c r="J554" s="576" t="s">
        <v>209</v>
      </c>
      <c r="K554" s="577">
        <v>7</v>
      </c>
      <c r="L554" s="576" t="s">
        <v>208</v>
      </c>
    </row>
    <row r="555" spans="1:12">
      <c r="A555" s="576" t="s">
        <v>219</v>
      </c>
      <c r="B555" s="576" t="s">
        <v>220</v>
      </c>
      <c r="C555" s="576" t="s">
        <v>333</v>
      </c>
      <c r="D555" s="576" t="s">
        <v>4231</v>
      </c>
      <c r="E555" s="577" t="s">
        <v>210</v>
      </c>
      <c r="F555" s="576" t="s">
        <v>210</v>
      </c>
      <c r="G555" s="576">
        <v>97146</v>
      </c>
      <c r="H555" s="576" t="s">
        <v>7423</v>
      </c>
      <c r="I555" s="576" t="s">
        <v>85</v>
      </c>
      <c r="J555" s="576" t="s">
        <v>209</v>
      </c>
      <c r="K555" s="577">
        <v>10.29</v>
      </c>
      <c r="L555" s="576" t="s">
        <v>208</v>
      </c>
    </row>
    <row r="556" spans="1:12">
      <c r="A556" s="576" t="s">
        <v>219</v>
      </c>
      <c r="B556" s="576" t="s">
        <v>220</v>
      </c>
      <c r="C556" s="576" t="s">
        <v>333</v>
      </c>
      <c r="D556" s="576" t="s">
        <v>4231</v>
      </c>
      <c r="E556" s="577" t="s">
        <v>210</v>
      </c>
      <c r="F556" s="576" t="s">
        <v>210</v>
      </c>
      <c r="G556" s="576">
        <v>97162</v>
      </c>
      <c r="H556" s="576" t="s">
        <v>7424</v>
      </c>
      <c r="I556" s="576" t="s">
        <v>85</v>
      </c>
      <c r="J556" s="576" t="s">
        <v>209</v>
      </c>
      <c r="K556" s="577">
        <v>8.18</v>
      </c>
      <c r="L556" s="576" t="s">
        <v>208</v>
      </c>
    </row>
    <row r="557" spans="1:12">
      <c r="A557" s="576" t="s">
        <v>219</v>
      </c>
      <c r="B557" s="576" t="s">
        <v>220</v>
      </c>
      <c r="C557" s="576" t="s">
        <v>333</v>
      </c>
      <c r="D557" s="576" t="s">
        <v>4231</v>
      </c>
      <c r="E557" s="577" t="s">
        <v>210</v>
      </c>
      <c r="F557" s="576" t="s">
        <v>210</v>
      </c>
      <c r="G557" s="576">
        <v>97147</v>
      </c>
      <c r="H557" s="576" t="s">
        <v>7425</v>
      </c>
      <c r="I557" s="576" t="s">
        <v>85</v>
      </c>
      <c r="J557" s="576" t="s">
        <v>209</v>
      </c>
      <c r="K557" s="577">
        <v>11.73</v>
      </c>
      <c r="L557" s="576" t="s">
        <v>208</v>
      </c>
    </row>
    <row r="558" spans="1:12">
      <c r="A558" s="576" t="s">
        <v>219</v>
      </c>
      <c r="B558" s="576" t="s">
        <v>220</v>
      </c>
      <c r="C558" s="576" t="s">
        <v>333</v>
      </c>
      <c r="D558" s="576" t="s">
        <v>4231</v>
      </c>
      <c r="E558" s="577" t="s">
        <v>210</v>
      </c>
      <c r="F558" s="576" t="s">
        <v>210</v>
      </c>
      <c r="G558" s="576">
        <v>97163</v>
      </c>
      <c r="H558" s="576" t="s">
        <v>7426</v>
      </c>
      <c r="I558" s="576" t="s">
        <v>85</v>
      </c>
      <c r="J558" s="576" t="s">
        <v>207</v>
      </c>
      <c r="K558" s="577">
        <v>9.3699999999999992</v>
      </c>
      <c r="L558" s="576" t="s">
        <v>208</v>
      </c>
    </row>
    <row r="559" spans="1:12">
      <c r="A559" s="576" t="s">
        <v>219</v>
      </c>
      <c r="B559" s="576" t="s">
        <v>220</v>
      </c>
      <c r="C559" s="576" t="s">
        <v>333</v>
      </c>
      <c r="D559" s="576" t="s">
        <v>4231</v>
      </c>
      <c r="E559" s="577" t="s">
        <v>210</v>
      </c>
      <c r="F559" s="576" t="s">
        <v>210</v>
      </c>
      <c r="G559" s="576">
        <v>97148</v>
      </c>
      <c r="H559" s="576" t="s">
        <v>7427</v>
      </c>
      <c r="I559" s="576" t="s">
        <v>85</v>
      </c>
      <c r="J559" s="576" t="s">
        <v>207</v>
      </c>
      <c r="K559" s="577">
        <v>13.17</v>
      </c>
      <c r="L559" s="576" t="s">
        <v>208</v>
      </c>
    </row>
    <row r="560" spans="1:12">
      <c r="A560" s="576" t="s">
        <v>219</v>
      </c>
      <c r="B560" s="576" t="s">
        <v>220</v>
      </c>
      <c r="C560" s="576" t="s">
        <v>333</v>
      </c>
      <c r="D560" s="576" t="s">
        <v>4231</v>
      </c>
      <c r="E560" s="577" t="s">
        <v>210</v>
      </c>
      <c r="F560" s="576" t="s">
        <v>210</v>
      </c>
      <c r="G560" s="576">
        <v>97164</v>
      </c>
      <c r="H560" s="576" t="s">
        <v>7428</v>
      </c>
      <c r="I560" s="576" t="s">
        <v>85</v>
      </c>
      <c r="J560" s="576" t="s">
        <v>207</v>
      </c>
      <c r="K560" s="577">
        <v>10.56</v>
      </c>
      <c r="L560" s="576" t="s">
        <v>208</v>
      </c>
    </row>
    <row r="561" spans="1:12">
      <c r="A561" s="576" t="s">
        <v>219</v>
      </c>
      <c r="B561" s="576" t="s">
        <v>220</v>
      </c>
      <c r="C561" s="576" t="s">
        <v>333</v>
      </c>
      <c r="D561" s="576" t="s">
        <v>4231</v>
      </c>
      <c r="E561" s="577" t="s">
        <v>210</v>
      </c>
      <c r="F561" s="576" t="s">
        <v>210</v>
      </c>
      <c r="G561" s="576">
        <v>97149</v>
      </c>
      <c r="H561" s="576" t="s">
        <v>7429</v>
      </c>
      <c r="I561" s="576" t="s">
        <v>85</v>
      </c>
      <c r="J561" s="576" t="s">
        <v>207</v>
      </c>
      <c r="K561" s="577">
        <v>14.63</v>
      </c>
      <c r="L561" s="576" t="s">
        <v>208</v>
      </c>
    </row>
    <row r="562" spans="1:12">
      <c r="A562" s="576" t="s">
        <v>219</v>
      </c>
      <c r="B562" s="576" t="s">
        <v>220</v>
      </c>
      <c r="C562" s="576" t="s">
        <v>333</v>
      </c>
      <c r="D562" s="576" t="s">
        <v>4231</v>
      </c>
      <c r="E562" s="577" t="s">
        <v>210</v>
      </c>
      <c r="F562" s="576" t="s">
        <v>210</v>
      </c>
      <c r="G562" s="576">
        <v>97165</v>
      </c>
      <c r="H562" s="576" t="s">
        <v>7430</v>
      </c>
      <c r="I562" s="576" t="s">
        <v>85</v>
      </c>
      <c r="J562" s="576" t="s">
        <v>207</v>
      </c>
      <c r="K562" s="577">
        <v>11.76</v>
      </c>
      <c r="L562" s="576" t="s">
        <v>208</v>
      </c>
    </row>
    <row r="563" spans="1:12">
      <c r="A563" s="576" t="s">
        <v>219</v>
      </c>
      <c r="B563" s="576" t="s">
        <v>220</v>
      </c>
      <c r="C563" s="576" t="s">
        <v>333</v>
      </c>
      <c r="D563" s="576" t="s">
        <v>4231</v>
      </c>
      <c r="E563" s="577" t="s">
        <v>210</v>
      </c>
      <c r="F563" s="576" t="s">
        <v>210</v>
      </c>
      <c r="G563" s="576">
        <v>97150</v>
      </c>
      <c r="H563" s="576" t="s">
        <v>7431</v>
      </c>
      <c r="I563" s="576" t="s">
        <v>85</v>
      </c>
      <c r="J563" s="576" t="s">
        <v>207</v>
      </c>
      <c r="K563" s="577">
        <v>19.489999999999998</v>
      </c>
      <c r="L563" s="576" t="s">
        <v>208</v>
      </c>
    </row>
    <row r="564" spans="1:12">
      <c r="A564" s="576" t="s">
        <v>219</v>
      </c>
      <c r="B564" s="576" t="s">
        <v>220</v>
      </c>
      <c r="C564" s="576" t="s">
        <v>333</v>
      </c>
      <c r="D564" s="576" t="s">
        <v>4231</v>
      </c>
      <c r="E564" s="577" t="s">
        <v>210</v>
      </c>
      <c r="F564" s="576" t="s">
        <v>210</v>
      </c>
      <c r="G564" s="576">
        <v>97166</v>
      </c>
      <c r="H564" s="576" t="s">
        <v>7432</v>
      </c>
      <c r="I564" s="576" t="s">
        <v>85</v>
      </c>
      <c r="J564" s="576" t="s">
        <v>248</v>
      </c>
      <c r="K564" s="577">
        <v>15.25</v>
      </c>
      <c r="L564" s="576" t="s">
        <v>208</v>
      </c>
    </row>
    <row r="565" spans="1:12">
      <c r="A565" s="576" t="s">
        <v>219</v>
      </c>
      <c r="B565" s="576" t="s">
        <v>220</v>
      </c>
      <c r="C565" s="576" t="s">
        <v>333</v>
      </c>
      <c r="D565" s="576" t="s">
        <v>4231</v>
      </c>
      <c r="E565" s="577" t="s">
        <v>210</v>
      </c>
      <c r="F565" s="576" t="s">
        <v>210</v>
      </c>
      <c r="G565" s="576">
        <v>97151</v>
      </c>
      <c r="H565" s="576" t="s">
        <v>7433</v>
      </c>
      <c r="I565" s="576" t="s">
        <v>85</v>
      </c>
      <c r="J565" s="576" t="s">
        <v>209</v>
      </c>
      <c r="K565" s="577">
        <v>22.91</v>
      </c>
      <c r="L565" s="576" t="s">
        <v>208</v>
      </c>
    </row>
    <row r="566" spans="1:12">
      <c r="A566" s="576" t="s">
        <v>219</v>
      </c>
      <c r="B566" s="576" t="s">
        <v>220</v>
      </c>
      <c r="C566" s="576" t="s">
        <v>333</v>
      </c>
      <c r="D566" s="576" t="s">
        <v>4231</v>
      </c>
      <c r="E566" s="577" t="s">
        <v>210</v>
      </c>
      <c r="F566" s="576" t="s">
        <v>210</v>
      </c>
      <c r="G566" s="576">
        <v>97167</v>
      </c>
      <c r="H566" s="576" t="s">
        <v>7434</v>
      </c>
      <c r="I566" s="576" t="s">
        <v>85</v>
      </c>
      <c r="J566" s="576" t="s">
        <v>209</v>
      </c>
      <c r="K566" s="577">
        <v>17.98</v>
      </c>
      <c r="L566" s="576" t="s">
        <v>208</v>
      </c>
    </row>
    <row r="567" spans="1:12">
      <c r="A567" s="576" t="s">
        <v>219</v>
      </c>
      <c r="B567" s="576" t="s">
        <v>220</v>
      </c>
      <c r="C567" s="576" t="s">
        <v>333</v>
      </c>
      <c r="D567" s="576" t="s">
        <v>4231</v>
      </c>
      <c r="E567" s="577" t="s">
        <v>210</v>
      </c>
      <c r="F567" s="576" t="s">
        <v>210</v>
      </c>
      <c r="G567" s="576">
        <v>97152</v>
      </c>
      <c r="H567" s="576" t="s">
        <v>7435</v>
      </c>
      <c r="I567" s="576" t="s">
        <v>85</v>
      </c>
      <c r="J567" s="576" t="s">
        <v>207</v>
      </c>
      <c r="K567" s="577">
        <v>26.14</v>
      </c>
      <c r="L567" s="576" t="s">
        <v>208</v>
      </c>
    </row>
    <row r="568" spans="1:12">
      <c r="A568" s="576" t="s">
        <v>219</v>
      </c>
      <c r="B568" s="576" t="s">
        <v>220</v>
      </c>
      <c r="C568" s="576" t="s">
        <v>333</v>
      </c>
      <c r="D568" s="576" t="s">
        <v>4231</v>
      </c>
      <c r="E568" s="577" t="s">
        <v>210</v>
      </c>
      <c r="F568" s="576" t="s">
        <v>210</v>
      </c>
      <c r="G568" s="576">
        <v>97168</v>
      </c>
      <c r="H568" s="576" t="s">
        <v>7436</v>
      </c>
      <c r="I568" s="576" t="s">
        <v>85</v>
      </c>
      <c r="J568" s="576" t="s">
        <v>209</v>
      </c>
      <c r="K568" s="577">
        <v>20.53</v>
      </c>
      <c r="L568" s="576" t="s">
        <v>208</v>
      </c>
    </row>
    <row r="569" spans="1:12">
      <c r="A569" s="576" t="s">
        <v>219</v>
      </c>
      <c r="B569" s="576" t="s">
        <v>220</v>
      </c>
      <c r="C569" s="576" t="s">
        <v>333</v>
      </c>
      <c r="D569" s="576" t="s">
        <v>4231</v>
      </c>
      <c r="E569" s="577" t="s">
        <v>210</v>
      </c>
      <c r="F569" s="576" t="s">
        <v>210</v>
      </c>
      <c r="G569" s="576">
        <v>97141</v>
      </c>
      <c r="H569" s="576" t="s">
        <v>7437</v>
      </c>
      <c r="I569" s="576" t="s">
        <v>85</v>
      </c>
      <c r="J569" s="576" t="s">
        <v>209</v>
      </c>
      <c r="K569" s="577">
        <v>3.96</v>
      </c>
      <c r="L569" s="576" t="s">
        <v>208</v>
      </c>
    </row>
    <row r="570" spans="1:12">
      <c r="A570" s="576" t="s">
        <v>219</v>
      </c>
      <c r="B570" s="576" t="s">
        <v>220</v>
      </c>
      <c r="C570" s="576" t="s">
        <v>333</v>
      </c>
      <c r="D570" s="576" t="s">
        <v>4231</v>
      </c>
      <c r="E570" s="577" t="s">
        <v>210</v>
      </c>
      <c r="F570" s="576" t="s">
        <v>210</v>
      </c>
      <c r="G570" s="576">
        <v>97157</v>
      </c>
      <c r="H570" s="576" t="s">
        <v>7438</v>
      </c>
      <c r="I570" s="576" t="s">
        <v>85</v>
      </c>
      <c r="J570" s="576" t="s">
        <v>209</v>
      </c>
      <c r="K570" s="577">
        <v>2.98</v>
      </c>
      <c r="L570" s="576" t="s">
        <v>208</v>
      </c>
    </row>
    <row r="571" spans="1:12">
      <c r="A571" s="576" t="s">
        <v>219</v>
      </c>
      <c r="B571" s="576" t="s">
        <v>220</v>
      </c>
      <c r="C571" s="576" t="s">
        <v>333</v>
      </c>
      <c r="D571" s="576" t="s">
        <v>4231</v>
      </c>
      <c r="E571" s="577" t="s">
        <v>210</v>
      </c>
      <c r="F571" s="576" t="s">
        <v>210</v>
      </c>
      <c r="G571" s="576">
        <v>97153</v>
      </c>
      <c r="H571" s="576" t="s">
        <v>7439</v>
      </c>
      <c r="I571" s="576" t="s">
        <v>85</v>
      </c>
      <c r="J571" s="576" t="s">
        <v>209</v>
      </c>
      <c r="K571" s="577">
        <v>29.51</v>
      </c>
      <c r="L571" s="576" t="s">
        <v>208</v>
      </c>
    </row>
    <row r="572" spans="1:12">
      <c r="A572" s="576" t="s">
        <v>219</v>
      </c>
      <c r="B572" s="576" t="s">
        <v>220</v>
      </c>
      <c r="C572" s="576" t="s">
        <v>333</v>
      </c>
      <c r="D572" s="576" t="s">
        <v>4231</v>
      </c>
      <c r="E572" s="577" t="s">
        <v>210</v>
      </c>
      <c r="F572" s="576" t="s">
        <v>210</v>
      </c>
      <c r="G572" s="576">
        <v>97169</v>
      </c>
      <c r="H572" s="576" t="s">
        <v>7440</v>
      </c>
      <c r="I572" s="576" t="s">
        <v>85</v>
      </c>
      <c r="J572" s="576" t="s">
        <v>207</v>
      </c>
      <c r="K572" s="577">
        <v>23.22</v>
      </c>
      <c r="L572" s="576" t="s">
        <v>208</v>
      </c>
    </row>
    <row r="573" spans="1:12">
      <c r="A573" s="576" t="s">
        <v>219</v>
      </c>
      <c r="B573" s="576" t="s">
        <v>220</v>
      </c>
      <c r="C573" s="576" t="s">
        <v>333</v>
      </c>
      <c r="D573" s="576" t="s">
        <v>4231</v>
      </c>
      <c r="E573" s="577" t="s">
        <v>210</v>
      </c>
      <c r="F573" s="576" t="s">
        <v>210</v>
      </c>
      <c r="G573" s="576">
        <v>97154</v>
      </c>
      <c r="H573" s="576" t="s">
        <v>7441</v>
      </c>
      <c r="I573" s="576" t="s">
        <v>85</v>
      </c>
      <c r="J573" s="576" t="s">
        <v>209</v>
      </c>
      <c r="K573" s="577">
        <v>32.89</v>
      </c>
      <c r="L573" s="576" t="s">
        <v>208</v>
      </c>
    </row>
    <row r="574" spans="1:12">
      <c r="A574" s="576" t="s">
        <v>219</v>
      </c>
      <c r="B574" s="576" t="s">
        <v>220</v>
      </c>
      <c r="C574" s="576" t="s">
        <v>333</v>
      </c>
      <c r="D574" s="576" t="s">
        <v>4231</v>
      </c>
      <c r="E574" s="577" t="s">
        <v>210</v>
      </c>
      <c r="F574" s="576" t="s">
        <v>210</v>
      </c>
      <c r="G574" s="576">
        <v>97170</v>
      </c>
      <c r="H574" s="576" t="s">
        <v>7442</v>
      </c>
      <c r="I574" s="576" t="s">
        <v>85</v>
      </c>
      <c r="J574" s="576" t="s">
        <v>209</v>
      </c>
      <c r="K574" s="577">
        <v>25.92</v>
      </c>
      <c r="L574" s="576" t="s">
        <v>208</v>
      </c>
    </row>
    <row r="575" spans="1:12">
      <c r="A575" s="576" t="s">
        <v>219</v>
      </c>
      <c r="B575" s="576" t="s">
        <v>220</v>
      </c>
      <c r="C575" s="576" t="s">
        <v>333</v>
      </c>
      <c r="D575" s="576" t="s">
        <v>4231</v>
      </c>
      <c r="E575" s="577" t="s">
        <v>210</v>
      </c>
      <c r="F575" s="576" t="s">
        <v>210</v>
      </c>
      <c r="G575" s="576">
        <v>105311</v>
      </c>
      <c r="H575" s="576" t="s">
        <v>7443</v>
      </c>
      <c r="I575" s="576" t="s">
        <v>85</v>
      </c>
      <c r="J575" s="576" t="s">
        <v>209</v>
      </c>
      <c r="K575" s="577">
        <v>2.89</v>
      </c>
      <c r="L575" s="576" t="s">
        <v>208</v>
      </c>
    </row>
    <row r="576" spans="1:12">
      <c r="A576" s="576" t="s">
        <v>219</v>
      </c>
      <c r="B576" s="576" t="s">
        <v>220</v>
      </c>
      <c r="C576" s="576" t="s">
        <v>333</v>
      </c>
      <c r="D576" s="576" t="s">
        <v>4231</v>
      </c>
      <c r="E576" s="577" t="s">
        <v>210</v>
      </c>
      <c r="F576" s="576" t="s">
        <v>210</v>
      </c>
      <c r="G576" s="576">
        <v>105339</v>
      </c>
      <c r="H576" s="576" t="s">
        <v>7444</v>
      </c>
      <c r="I576" s="576" t="s">
        <v>85</v>
      </c>
      <c r="J576" s="576" t="s">
        <v>209</v>
      </c>
      <c r="K576" s="577">
        <v>2.38</v>
      </c>
      <c r="L576" s="576" t="s">
        <v>208</v>
      </c>
    </row>
    <row r="577" spans="1:12">
      <c r="A577" s="576" t="s">
        <v>219</v>
      </c>
      <c r="B577" s="576" t="s">
        <v>220</v>
      </c>
      <c r="C577" s="576" t="s">
        <v>333</v>
      </c>
      <c r="D577" s="576" t="s">
        <v>4231</v>
      </c>
      <c r="E577" s="577" t="s">
        <v>210</v>
      </c>
      <c r="F577" s="576" t="s">
        <v>210</v>
      </c>
      <c r="G577" s="576">
        <v>97127</v>
      </c>
      <c r="H577" s="576" t="s">
        <v>7445</v>
      </c>
      <c r="I577" s="576" t="s">
        <v>85</v>
      </c>
      <c r="J577" s="576" t="s">
        <v>209</v>
      </c>
      <c r="K577" s="577">
        <v>3.78</v>
      </c>
      <c r="L577" s="576" t="s">
        <v>208</v>
      </c>
    </row>
    <row r="578" spans="1:12">
      <c r="A578" s="576" t="s">
        <v>219</v>
      </c>
      <c r="B578" s="576" t="s">
        <v>220</v>
      </c>
      <c r="C578" s="576" t="s">
        <v>333</v>
      </c>
      <c r="D578" s="576" t="s">
        <v>4231</v>
      </c>
      <c r="E578" s="577" t="s">
        <v>210</v>
      </c>
      <c r="F578" s="576" t="s">
        <v>210</v>
      </c>
      <c r="G578" s="576">
        <v>97134</v>
      </c>
      <c r="H578" s="576" t="s">
        <v>7446</v>
      </c>
      <c r="I578" s="576" t="s">
        <v>85</v>
      </c>
      <c r="J578" s="576" t="s">
        <v>207</v>
      </c>
      <c r="K578" s="577">
        <v>3.12</v>
      </c>
      <c r="L578" s="576" t="s">
        <v>208</v>
      </c>
    </row>
    <row r="579" spans="1:12">
      <c r="A579" s="576" t="s">
        <v>219</v>
      </c>
      <c r="B579" s="576" t="s">
        <v>220</v>
      </c>
      <c r="C579" s="576" t="s">
        <v>333</v>
      </c>
      <c r="D579" s="576" t="s">
        <v>4231</v>
      </c>
      <c r="E579" s="577" t="s">
        <v>210</v>
      </c>
      <c r="F579" s="576" t="s">
        <v>210</v>
      </c>
      <c r="G579" s="576">
        <v>97128</v>
      </c>
      <c r="H579" s="576" t="s">
        <v>7447</v>
      </c>
      <c r="I579" s="576" t="s">
        <v>85</v>
      </c>
      <c r="J579" s="576" t="s">
        <v>209</v>
      </c>
      <c r="K579" s="577">
        <v>7.91</v>
      </c>
      <c r="L579" s="576" t="s">
        <v>208</v>
      </c>
    </row>
    <row r="580" spans="1:12">
      <c r="A580" s="576" t="s">
        <v>219</v>
      </c>
      <c r="B580" s="576" t="s">
        <v>220</v>
      </c>
      <c r="C580" s="576" t="s">
        <v>333</v>
      </c>
      <c r="D580" s="576" t="s">
        <v>4231</v>
      </c>
      <c r="E580" s="577" t="s">
        <v>210</v>
      </c>
      <c r="F580" s="576" t="s">
        <v>210</v>
      </c>
      <c r="G580" s="576">
        <v>97135</v>
      </c>
      <c r="H580" s="576" t="s">
        <v>7448</v>
      </c>
      <c r="I580" s="576" t="s">
        <v>85</v>
      </c>
      <c r="J580" s="576" t="s">
        <v>209</v>
      </c>
      <c r="K580" s="577">
        <v>6.03</v>
      </c>
      <c r="L580" s="576" t="s">
        <v>208</v>
      </c>
    </row>
    <row r="581" spans="1:12">
      <c r="A581" s="576" t="s">
        <v>219</v>
      </c>
      <c r="B581" s="576" t="s">
        <v>220</v>
      </c>
      <c r="C581" s="576" t="s">
        <v>333</v>
      </c>
      <c r="D581" s="576" t="s">
        <v>4231</v>
      </c>
      <c r="E581" s="577" t="s">
        <v>210</v>
      </c>
      <c r="F581" s="576" t="s">
        <v>210</v>
      </c>
      <c r="G581" s="576">
        <v>97129</v>
      </c>
      <c r="H581" s="576" t="s">
        <v>7449</v>
      </c>
      <c r="I581" s="576" t="s">
        <v>85</v>
      </c>
      <c r="J581" s="576" t="s">
        <v>209</v>
      </c>
      <c r="K581" s="577">
        <v>9.3800000000000008</v>
      </c>
      <c r="L581" s="576" t="s">
        <v>208</v>
      </c>
    </row>
    <row r="582" spans="1:12">
      <c r="A582" s="576" t="s">
        <v>219</v>
      </c>
      <c r="B582" s="576" t="s">
        <v>220</v>
      </c>
      <c r="C582" s="576" t="s">
        <v>333</v>
      </c>
      <c r="D582" s="576" t="s">
        <v>4231</v>
      </c>
      <c r="E582" s="577" t="s">
        <v>210</v>
      </c>
      <c r="F582" s="576" t="s">
        <v>210</v>
      </c>
      <c r="G582" s="576">
        <v>97136</v>
      </c>
      <c r="H582" s="576" t="s">
        <v>7450</v>
      </c>
      <c r="I582" s="576" t="s">
        <v>85</v>
      </c>
      <c r="J582" s="576" t="s">
        <v>207</v>
      </c>
      <c r="K582" s="577">
        <v>7.16</v>
      </c>
      <c r="L582" s="576" t="s">
        <v>208</v>
      </c>
    </row>
    <row r="583" spans="1:12">
      <c r="A583" s="576" t="s">
        <v>219</v>
      </c>
      <c r="B583" s="576" t="s">
        <v>220</v>
      </c>
      <c r="C583" s="576" t="s">
        <v>333</v>
      </c>
      <c r="D583" s="576" t="s">
        <v>4231</v>
      </c>
      <c r="E583" s="577" t="s">
        <v>210</v>
      </c>
      <c r="F583" s="576" t="s">
        <v>210</v>
      </c>
      <c r="G583" s="576">
        <v>97130</v>
      </c>
      <c r="H583" s="576" t="s">
        <v>7451</v>
      </c>
      <c r="I583" s="576" t="s">
        <v>85</v>
      </c>
      <c r="J583" s="576" t="s">
        <v>209</v>
      </c>
      <c r="K583" s="577">
        <v>10.85</v>
      </c>
      <c r="L583" s="576" t="s">
        <v>208</v>
      </c>
    </row>
    <row r="584" spans="1:12">
      <c r="A584" s="576" t="s">
        <v>219</v>
      </c>
      <c r="B584" s="576" t="s">
        <v>220</v>
      </c>
      <c r="C584" s="576" t="s">
        <v>333</v>
      </c>
      <c r="D584" s="576" t="s">
        <v>4231</v>
      </c>
      <c r="E584" s="577" t="s">
        <v>210</v>
      </c>
      <c r="F584" s="576" t="s">
        <v>210</v>
      </c>
      <c r="G584" s="576">
        <v>97137</v>
      </c>
      <c r="H584" s="576" t="s">
        <v>7452</v>
      </c>
      <c r="I584" s="576" t="s">
        <v>85</v>
      </c>
      <c r="J584" s="576" t="s">
        <v>207</v>
      </c>
      <c r="K584" s="577">
        <v>8.2799999999999994</v>
      </c>
      <c r="L584" s="576" t="s">
        <v>208</v>
      </c>
    </row>
    <row r="585" spans="1:12">
      <c r="A585" s="576" t="s">
        <v>219</v>
      </c>
      <c r="B585" s="576" t="s">
        <v>220</v>
      </c>
      <c r="C585" s="576" t="s">
        <v>333</v>
      </c>
      <c r="D585" s="576" t="s">
        <v>4231</v>
      </c>
      <c r="E585" s="577" t="s">
        <v>210</v>
      </c>
      <c r="F585" s="576" t="s">
        <v>210</v>
      </c>
      <c r="G585" s="576">
        <v>97131</v>
      </c>
      <c r="H585" s="576" t="s">
        <v>7453</v>
      </c>
      <c r="I585" s="576" t="s">
        <v>85</v>
      </c>
      <c r="J585" s="576" t="s">
        <v>207</v>
      </c>
      <c r="K585" s="577">
        <v>12.31</v>
      </c>
      <c r="L585" s="576" t="s">
        <v>208</v>
      </c>
    </row>
    <row r="586" spans="1:12">
      <c r="A586" s="576" t="s">
        <v>219</v>
      </c>
      <c r="B586" s="576" t="s">
        <v>220</v>
      </c>
      <c r="C586" s="576" t="s">
        <v>333</v>
      </c>
      <c r="D586" s="576" t="s">
        <v>4231</v>
      </c>
      <c r="E586" s="577" t="s">
        <v>210</v>
      </c>
      <c r="F586" s="576" t="s">
        <v>210</v>
      </c>
      <c r="G586" s="576">
        <v>97138</v>
      </c>
      <c r="H586" s="576" t="s">
        <v>7454</v>
      </c>
      <c r="I586" s="576" t="s">
        <v>85</v>
      </c>
      <c r="J586" s="576" t="s">
        <v>207</v>
      </c>
      <c r="K586" s="577">
        <v>9.4</v>
      </c>
      <c r="L586" s="576" t="s">
        <v>208</v>
      </c>
    </row>
    <row r="587" spans="1:12">
      <c r="A587" s="576" t="s">
        <v>219</v>
      </c>
      <c r="B587" s="576" t="s">
        <v>220</v>
      </c>
      <c r="C587" s="576" t="s">
        <v>333</v>
      </c>
      <c r="D587" s="576" t="s">
        <v>4231</v>
      </c>
      <c r="E587" s="577" t="s">
        <v>210</v>
      </c>
      <c r="F587" s="576" t="s">
        <v>210</v>
      </c>
      <c r="G587" s="576">
        <v>97132</v>
      </c>
      <c r="H587" s="576" t="s">
        <v>7455</v>
      </c>
      <c r="I587" s="576" t="s">
        <v>85</v>
      </c>
      <c r="J587" s="576" t="s">
        <v>207</v>
      </c>
      <c r="K587" s="577">
        <v>13.79</v>
      </c>
      <c r="L587" s="576" t="s">
        <v>208</v>
      </c>
    </row>
    <row r="588" spans="1:12">
      <c r="A588" s="576" t="s">
        <v>219</v>
      </c>
      <c r="B588" s="576" t="s">
        <v>220</v>
      </c>
      <c r="C588" s="576" t="s">
        <v>333</v>
      </c>
      <c r="D588" s="576" t="s">
        <v>4231</v>
      </c>
      <c r="E588" s="577" t="s">
        <v>210</v>
      </c>
      <c r="F588" s="576" t="s">
        <v>210</v>
      </c>
      <c r="G588" s="576">
        <v>97139</v>
      </c>
      <c r="H588" s="576" t="s">
        <v>7456</v>
      </c>
      <c r="I588" s="576" t="s">
        <v>85</v>
      </c>
      <c r="J588" s="576" t="s">
        <v>207</v>
      </c>
      <c r="K588" s="577">
        <v>10.54</v>
      </c>
      <c r="L588" s="576" t="s">
        <v>208</v>
      </c>
    </row>
    <row r="589" spans="1:12">
      <c r="A589" s="576" t="s">
        <v>219</v>
      </c>
      <c r="B589" s="576" t="s">
        <v>220</v>
      </c>
      <c r="C589" s="576" t="s">
        <v>333</v>
      </c>
      <c r="D589" s="576" t="s">
        <v>4231</v>
      </c>
      <c r="E589" s="577" t="s">
        <v>210</v>
      </c>
      <c r="F589" s="576" t="s">
        <v>210</v>
      </c>
      <c r="G589" s="576">
        <v>97133</v>
      </c>
      <c r="H589" s="576" t="s">
        <v>7457</v>
      </c>
      <c r="I589" s="576" t="s">
        <v>85</v>
      </c>
      <c r="J589" s="576" t="s">
        <v>209</v>
      </c>
      <c r="K589" s="577">
        <v>16.73</v>
      </c>
      <c r="L589" s="576" t="s">
        <v>208</v>
      </c>
    </row>
    <row r="590" spans="1:12">
      <c r="A590" s="576" t="s">
        <v>219</v>
      </c>
      <c r="B590" s="576" t="s">
        <v>220</v>
      </c>
      <c r="C590" s="576" t="s">
        <v>333</v>
      </c>
      <c r="D590" s="576" t="s">
        <v>4231</v>
      </c>
      <c r="E590" s="577" t="s">
        <v>210</v>
      </c>
      <c r="F590" s="576" t="s">
        <v>210</v>
      </c>
      <c r="G590" s="576">
        <v>97140</v>
      </c>
      <c r="H590" s="576" t="s">
        <v>7458</v>
      </c>
      <c r="I590" s="576" t="s">
        <v>85</v>
      </c>
      <c r="J590" s="576" t="s">
        <v>209</v>
      </c>
      <c r="K590" s="577">
        <v>12.77</v>
      </c>
      <c r="L590" s="576" t="s">
        <v>208</v>
      </c>
    </row>
    <row r="591" spans="1:12">
      <c r="A591" s="576" t="s">
        <v>219</v>
      </c>
      <c r="B591" s="576" t="s">
        <v>220</v>
      </c>
      <c r="C591" s="576" t="s">
        <v>333</v>
      </c>
      <c r="D591" s="576" t="s">
        <v>4231</v>
      </c>
      <c r="E591" s="577" t="s">
        <v>210</v>
      </c>
      <c r="F591" s="576" t="s">
        <v>210</v>
      </c>
      <c r="G591" s="576">
        <v>97123</v>
      </c>
      <c r="H591" s="576" t="s">
        <v>7459</v>
      </c>
      <c r="I591" s="576" t="s">
        <v>85</v>
      </c>
      <c r="J591" s="576" t="s">
        <v>209</v>
      </c>
      <c r="K591" s="577">
        <v>3.11</v>
      </c>
      <c r="L591" s="576" t="s">
        <v>208</v>
      </c>
    </row>
    <row r="592" spans="1:12">
      <c r="A592" s="576" t="s">
        <v>219</v>
      </c>
      <c r="B592" s="576" t="s">
        <v>220</v>
      </c>
      <c r="C592" s="576" t="s">
        <v>333</v>
      </c>
      <c r="D592" s="576" t="s">
        <v>4231</v>
      </c>
      <c r="E592" s="577" t="s">
        <v>210</v>
      </c>
      <c r="F592" s="576" t="s">
        <v>210</v>
      </c>
      <c r="G592" s="576">
        <v>97126</v>
      </c>
      <c r="H592" s="576" t="s">
        <v>7460</v>
      </c>
      <c r="I592" s="576" t="s">
        <v>85</v>
      </c>
      <c r="J592" s="576" t="s">
        <v>209</v>
      </c>
      <c r="K592" s="577">
        <v>2.5499999999999998</v>
      </c>
      <c r="L592" s="576" t="s">
        <v>208</v>
      </c>
    </row>
    <row r="593" spans="1:12">
      <c r="A593" s="576" t="s">
        <v>219</v>
      </c>
      <c r="B593" s="576" t="s">
        <v>220</v>
      </c>
      <c r="C593" s="576" t="s">
        <v>333</v>
      </c>
      <c r="D593" s="576" t="s">
        <v>4231</v>
      </c>
      <c r="E593" s="577" t="s">
        <v>210</v>
      </c>
      <c r="F593" s="576" t="s">
        <v>210</v>
      </c>
      <c r="G593" s="576">
        <v>105308</v>
      </c>
      <c r="H593" s="576" t="s">
        <v>7461</v>
      </c>
      <c r="I593" s="576" t="s">
        <v>85</v>
      </c>
      <c r="J593" s="576" t="s">
        <v>209</v>
      </c>
      <c r="K593" s="577">
        <v>3.59</v>
      </c>
      <c r="L593" s="576" t="s">
        <v>208</v>
      </c>
    </row>
    <row r="594" spans="1:12">
      <c r="A594" s="576" t="s">
        <v>219</v>
      </c>
      <c r="B594" s="576" t="s">
        <v>220</v>
      </c>
      <c r="C594" s="576" t="s">
        <v>333</v>
      </c>
      <c r="D594" s="576" t="s">
        <v>4231</v>
      </c>
      <c r="E594" s="577" t="s">
        <v>210</v>
      </c>
      <c r="F594" s="576" t="s">
        <v>210</v>
      </c>
      <c r="G594" s="576">
        <v>105312</v>
      </c>
      <c r="H594" s="576" t="s">
        <v>7462</v>
      </c>
      <c r="I594" s="576" t="s">
        <v>85</v>
      </c>
      <c r="J594" s="576" t="s">
        <v>209</v>
      </c>
      <c r="K594" s="577">
        <v>2.96</v>
      </c>
      <c r="L594" s="576" t="s">
        <v>208</v>
      </c>
    </row>
    <row r="595" spans="1:12">
      <c r="A595" s="576" t="s">
        <v>219</v>
      </c>
      <c r="B595" s="576" t="s">
        <v>220</v>
      </c>
      <c r="C595" s="576" t="s">
        <v>333</v>
      </c>
      <c r="D595" s="576" t="s">
        <v>4231</v>
      </c>
      <c r="E595" s="577" t="s">
        <v>210</v>
      </c>
      <c r="F595" s="576" t="s">
        <v>210</v>
      </c>
      <c r="G595" s="576">
        <v>105309</v>
      </c>
      <c r="H595" s="576" t="s">
        <v>7463</v>
      </c>
      <c r="I595" s="576" t="s">
        <v>85</v>
      </c>
      <c r="J595" s="576" t="s">
        <v>209</v>
      </c>
      <c r="K595" s="577">
        <v>3.86</v>
      </c>
      <c r="L595" s="576" t="s">
        <v>208</v>
      </c>
    </row>
    <row r="596" spans="1:12">
      <c r="A596" s="576" t="s">
        <v>219</v>
      </c>
      <c r="B596" s="576" t="s">
        <v>220</v>
      </c>
      <c r="C596" s="576" t="s">
        <v>333</v>
      </c>
      <c r="D596" s="576" t="s">
        <v>4231</v>
      </c>
      <c r="E596" s="577" t="s">
        <v>210</v>
      </c>
      <c r="F596" s="576" t="s">
        <v>210</v>
      </c>
      <c r="G596" s="576">
        <v>105313</v>
      </c>
      <c r="H596" s="576" t="s">
        <v>7464</v>
      </c>
      <c r="I596" s="576" t="s">
        <v>85</v>
      </c>
      <c r="J596" s="576" t="s">
        <v>209</v>
      </c>
      <c r="K596" s="577">
        <v>3.19</v>
      </c>
      <c r="L596" s="576" t="s">
        <v>208</v>
      </c>
    </row>
    <row r="597" spans="1:12">
      <c r="A597" s="576" t="s">
        <v>219</v>
      </c>
      <c r="B597" s="576" t="s">
        <v>220</v>
      </c>
      <c r="C597" s="576" t="s">
        <v>333</v>
      </c>
      <c r="D597" s="576" t="s">
        <v>4231</v>
      </c>
      <c r="E597" s="577" t="s">
        <v>210</v>
      </c>
      <c r="F597" s="576" t="s">
        <v>210</v>
      </c>
      <c r="G597" s="576">
        <v>105310</v>
      </c>
      <c r="H597" s="576" t="s">
        <v>7465</v>
      </c>
      <c r="I597" s="576" t="s">
        <v>85</v>
      </c>
      <c r="J597" s="576" t="s">
        <v>209</v>
      </c>
      <c r="K597" s="577">
        <v>4.55</v>
      </c>
      <c r="L597" s="576" t="s">
        <v>208</v>
      </c>
    </row>
    <row r="598" spans="1:12">
      <c r="A598" s="576" t="s">
        <v>219</v>
      </c>
      <c r="B598" s="576" t="s">
        <v>220</v>
      </c>
      <c r="C598" s="576" t="s">
        <v>333</v>
      </c>
      <c r="D598" s="576" t="s">
        <v>4231</v>
      </c>
      <c r="E598" s="577" t="s">
        <v>210</v>
      </c>
      <c r="F598" s="576" t="s">
        <v>210</v>
      </c>
      <c r="G598" s="576">
        <v>105314</v>
      </c>
      <c r="H598" s="576" t="s">
        <v>7466</v>
      </c>
      <c r="I598" s="576" t="s">
        <v>85</v>
      </c>
      <c r="J598" s="576" t="s">
        <v>209</v>
      </c>
      <c r="K598" s="577">
        <v>3.76</v>
      </c>
      <c r="L598" s="576" t="s">
        <v>208</v>
      </c>
    </row>
    <row r="599" spans="1:12">
      <c r="A599" s="576" t="s">
        <v>219</v>
      </c>
      <c r="B599" s="576" t="s">
        <v>220</v>
      </c>
      <c r="C599" s="576" t="s">
        <v>333</v>
      </c>
      <c r="D599" s="576" t="s">
        <v>4231</v>
      </c>
      <c r="E599" s="577" t="s">
        <v>210</v>
      </c>
      <c r="F599" s="576" t="s">
        <v>210</v>
      </c>
      <c r="G599" s="576">
        <v>97121</v>
      </c>
      <c r="H599" s="576" t="s">
        <v>7467</v>
      </c>
      <c r="I599" s="576" t="s">
        <v>85</v>
      </c>
      <c r="J599" s="576" t="s">
        <v>209</v>
      </c>
      <c r="K599" s="577">
        <v>2.2200000000000002</v>
      </c>
      <c r="L599" s="576" t="s">
        <v>208</v>
      </c>
    </row>
    <row r="600" spans="1:12">
      <c r="A600" s="576" t="s">
        <v>219</v>
      </c>
      <c r="B600" s="576" t="s">
        <v>220</v>
      </c>
      <c r="C600" s="576" t="s">
        <v>333</v>
      </c>
      <c r="D600" s="576" t="s">
        <v>4231</v>
      </c>
      <c r="E600" s="577" t="s">
        <v>210</v>
      </c>
      <c r="F600" s="576" t="s">
        <v>210</v>
      </c>
      <c r="G600" s="576">
        <v>97124</v>
      </c>
      <c r="H600" s="576" t="s">
        <v>7468</v>
      </c>
      <c r="I600" s="576" t="s">
        <v>85</v>
      </c>
      <c r="J600" s="576" t="s">
        <v>207</v>
      </c>
      <c r="K600" s="577">
        <v>1.81</v>
      </c>
      <c r="L600" s="576" t="s">
        <v>208</v>
      </c>
    </row>
    <row r="601" spans="1:12">
      <c r="A601" s="576" t="s">
        <v>219</v>
      </c>
      <c r="B601" s="576" t="s">
        <v>220</v>
      </c>
      <c r="C601" s="576" t="s">
        <v>333</v>
      </c>
      <c r="D601" s="576" t="s">
        <v>4231</v>
      </c>
      <c r="E601" s="577" t="s">
        <v>210</v>
      </c>
      <c r="F601" s="576" t="s">
        <v>210</v>
      </c>
      <c r="G601" s="576">
        <v>97122</v>
      </c>
      <c r="H601" s="576" t="s">
        <v>7469</v>
      </c>
      <c r="I601" s="576" t="s">
        <v>85</v>
      </c>
      <c r="J601" s="576" t="s">
        <v>209</v>
      </c>
      <c r="K601" s="577">
        <v>2.69</v>
      </c>
      <c r="L601" s="576" t="s">
        <v>208</v>
      </c>
    </row>
    <row r="602" spans="1:12">
      <c r="A602" s="576" t="s">
        <v>219</v>
      </c>
      <c r="B602" s="576" t="s">
        <v>220</v>
      </c>
      <c r="C602" s="576" t="s">
        <v>333</v>
      </c>
      <c r="D602" s="576" t="s">
        <v>4231</v>
      </c>
      <c r="E602" s="577" t="s">
        <v>210</v>
      </c>
      <c r="F602" s="576" t="s">
        <v>210</v>
      </c>
      <c r="G602" s="576">
        <v>97125</v>
      </c>
      <c r="H602" s="576" t="s">
        <v>7470</v>
      </c>
      <c r="I602" s="576" t="s">
        <v>85</v>
      </c>
      <c r="J602" s="576" t="s">
        <v>209</v>
      </c>
      <c r="K602" s="577">
        <v>2.2000000000000002</v>
      </c>
      <c r="L602" s="576" t="s">
        <v>208</v>
      </c>
    </row>
    <row r="603" spans="1:12">
      <c r="A603" s="576" t="s">
        <v>219</v>
      </c>
      <c r="B603" s="576" t="s">
        <v>220</v>
      </c>
      <c r="C603" s="576" t="s">
        <v>333</v>
      </c>
      <c r="D603" s="576" t="s">
        <v>4231</v>
      </c>
      <c r="E603" s="577" t="s">
        <v>210</v>
      </c>
      <c r="F603" s="576" t="s">
        <v>210</v>
      </c>
      <c r="G603" s="576">
        <v>105296</v>
      </c>
      <c r="H603" s="576" t="s">
        <v>7471</v>
      </c>
      <c r="I603" s="576" t="s">
        <v>212</v>
      </c>
      <c r="J603" s="576" t="s">
        <v>209</v>
      </c>
      <c r="K603" s="577">
        <v>168.5</v>
      </c>
      <c r="L603" s="576" t="s">
        <v>208</v>
      </c>
    </row>
    <row r="604" spans="1:12">
      <c r="A604" s="576" t="s">
        <v>219</v>
      </c>
      <c r="B604" s="576" t="s">
        <v>220</v>
      </c>
      <c r="C604" s="576" t="s">
        <v>333</v>
      </c>
      <c r="D604" s="576" t="s">
        <v>4231</v>
      </c>
      <c r="E604" s="577" t="s">
        <v>210</v>
      </c>
      <c r="F604" s="576" t="s">
        <v>210</v>
      </c>
      <c r="G604" s="576">
        <v>105374</v>
      </c>
      <c r="H604" s="576" t="s">
        <v>7472</v>
      </c>
      <c r="I604" s="576" t="s">
        <v>212</v>
      </c>
      <c r="J604" s="576" t="s">
        <v>209</v>
      </c>
      <c r="K604" s="577">
        <v>165.15</v>
      </c>
      <c r="L604" s="576" t="s">
        <v>208</v>
      </c>
    </row>
    <row r="605" spans="1:12">
      <c r="A605" s="576" t="s">
        <v>219</v>
      </c>
      <c r="B605" s="576" t="s">
        <v>220</v>
      </c>
      <c r="C605" s="576" t="s">
        <v>333</v>
      </c>
      <c r="D605" s="576" t="s">
        <v>4231</v>
      </c>
      <c r="E605" s="577" t="s">
        <v>210</v>
      </c>
      <c r="F605" s="576" t="s">
        <v>210</v>
      </c>
      <c r="G605" s="576">
        <v>105292</v>
      </c>
      <c r="H605" s="576" t="s">
        <v>7473</v>
      </c>
      <c r="I605" s="576" t="s">
        <v>212</v>
      </c>
      <c r="J605" s="576" t="s">
        <v>209</v>
      </c>
      <c r="K605" s="577">
        <v>46.18</v>
      </c>
      <c r="L605" s="576" t="s">
        <v>208</v>
      </c>
    </row>
    <row r="606" spans="1:12">
      <c r="A606" s="576" t="s">
        <v>219</v>
      </c>
      <c r="B606" s="576" t="s">
        <v>220</v>
      </c>
      <c r="C606" s="576" t="s">
        <v>333</v>
      </c>
      <c r="D606" s="576" t="s">
        <v>4231</v>
      </c>
      <c r="E606" s="577" t="s">
        <v>210</v>
      </c>
      <c r="F606" s="576" t="s">
        <v>210</v>
      </c>
      <c r="G606" s="576">
        <v>105293</v>
      </c>
      <c r="H606" s="576" t="s">
        <v>7474</v>
      </c>
      <c r="I606" s="576" t="s">
        <v>212</v>
      </c>
      <c r="J606" s="576" t="s">
        <v>209</v>
      </c>
      <c r="K606" s="577">
        <v>43.73</v>
      </c>
      <c r="L606" s="576" t="s">
        <v>208</v>
      </c>
    </row>
    <row r="607" spans="1:12">
      <c r="A607" s="576" t="s">
        <v>219</v>
      </c>
      <c r="B607" s="576" t="s">
        <v>220</v>
      </c>
      <c r="C607" s="576" t="s">
        <v>333</v>
      </c>
      <c r="D607" s="576" t="s">
        <v>4231</v>
      </c>
      <c r="E607" s="577" t="s">
        <v>210</v>
      </c>
      <c r="F607" s="576" t="s">
        <v>210</v>
      </c>
      <c r="G607" s="576">
        <v>105294</v>
      </c>
      <c r="H607" s="576" t="s">
        <v>7475</v>
      </c>
      <c r="I607" s="576" t="s">
        <v>212</v>
      </c>
      <c r="J607" s="576" t="s">
        <v>207</v>
      </c>
      <c r="K607" s="577">
        <v>96.88</v>
      </c>
      <c r="L607" s="576" t="s">
        <v>208</v>
      </c>
    </row>
    <row r="608" spans="1:12">
      <c r="A608" s="576" t="s">
        <v>219</v>
      </c>
      <c r="B608" s="576" t="s">
        <v>220</v>
      </c>
      <c r="C608" s="576" t="s">
        <v>333</v>
      </c>
      <c r="D608" s="576" t="s">
        <v>4231</v>
      </c>
      <c r="E608" s="577" t="s">
        <v>210</v>
      </c>
      <c r="F608" s="576" t="s">
        <v>210</v>
      </c>
      <c r="G608" s="576">
        <v>105295</v>
      </c>
      <c r="H608" s="576" t="s">
        <v>7476</v>
      </c>
      <c r="I608" s="576" t="s">
        <v>212</v>
      </c>
      <c r="J608" s="576" t="s">
        <v>209</v>
      </c>
      <c r="K608" s="577">
        <v>93.97</v>
      </c>
      <c r="L608" s="576" t="s">
        <v>208</v>
      </c>
    </row>
    <row r="609" spans="1:12">
      <c r="A609" s="576" t="s">
        <v>219</v>
      </c>
      <c r="B609" s="576" t="s">
        <v>220</v>
      </c>
      <c r="C609" s="576" t="s">
        <v>333</v>
      </c>
      <c r="D609" s="576" t="s">
        <v>4231</v>
      </c>
      <c r="E609" s="577" t="s">
        <v>210</v>
      </c>
      <c r="F609" s="576" t="s">
        <v>210</v>
      </c>
      <c r="G609" s="576">
        <v>105290</v>
      </c>
      <c r="H609" s="576" t="s">
        <v>7477</v>
      </c>
      <c r="I609" s="576" t="s">
        <v>212</v>
      </c>
      <c r="J609" s="576" t="s">
        <v>209</v>
      </c>
      <c r="K609" s="577">
        <v>62.81</v>
      </c>
      <c r="L609" s="576" t="s">
        <v>208</v>
      </c>
    </row>
    <row r="610" spans="1:12">
      <c r="A610" s="576" t="s">
        <v>219</v>
      </c>
      <c r="B610" s="576" t="s">
        <v>220</v>
      </c>
      <c r="C610" s="576" t="s">
        <v>333</v>
      </c>
      <c r="D610" s="576" t="s">
        <v>4231</v>
      </c>
      <c r="E610" s="577" t="s">
        <v>210</v>
      </c>
      <c r="F610" s="576" t="s">
        <v>210</v>
      </c>
      <c r="G610" s="576">
        <v>105291</v>
      </c>
      <c r="H610" s="576" t="s">
        <v>7478</v>
      </c>
      <c r="I610" s="576" t="s">
        <v>212</v>
      </c>
      <c r="J610" s="576" t="s">
        <v>207</v>
      </c>
      <c r="K610" s="577">
        <v>60.58</v>
      </c>
      <c r="L610" s="576" t="s">
        <v>208</v>
      </c>
    </row>
    <row r="611" spans="1:12">
      <c r="A611" s="576" t="s">
        <v>219</v>
      </c>
      <c r="B611" s="576" t="s">
        <v>220</v>
      </c>
      <c r="C611" s="576" t="s">
        <v>333</v>
      </c>
      <c r="D611" s="576" t="s">
        <v>4231</v>
      </c>
      <c r="E611" s="577" t="s">
        <v>210</v>
      </c>
      <c r="F611" s="576" t="s">
        <v>210</v>
      </c>
      <c r="G611" s="576">
        <v>105286</v>
      </c>
      <c r="H611" s="576" t="s">
        <v>7479</v>
      </c>
      <c r="I611" s="576" t="s">
        <v>212</v>
      </c>
      <c r="J611" s="576" t="s">
        <v>207</v>
      </c>
      <c r="K611" s="577">
        <v>27.39</v>
      </c>
      <c r="L611" s="576" t="s">
        <v>208</v>
      </c>
    </row>
    <row r="612" spans="1:12">
      <c r="A612" s="576" t="s">
        <v>219</v>
      </c>
      <c r="B612" s="576" t="s">
        <v>220</v>
      </c>
      <c r="C612" s="576" t="s">
        <v>333</v>
      </c>
      <c r="D612" s="576" t="s">
        <v>4231</v>
      </c>
      <c r="E612" s="577" t="s">
        <v>210</v>
      </c>
      <c r="F612" s="576" t="s">
        <v>210</v>
      </c>
      <c r="G612" s="576">
        <v>105287</v>
      </c>
      <c r="H612" s="576" t="s">
        <v>7480</v>
      </c>
      <c r="I612" s="576" t="s">
        <v>212</v>
      </c>
      <c r="J612" s="576" t="s">
        <v>207</v>
      </c>
      <c r="K612" s="577">
        <v>25.75</v>
      </c>
      <c r="L612" s="576" t="s">
        <v>208</v>
      </c>
    </row>
    <row r="613" spans="1:12">
      <c r="A613" s="576" t="s">
        <v>219</v>
      </c>
      <c r="B613" s="576" t="s">
        <v>220</v>
      </c>
      <c r="C613" s="576" t="s">
        <v>333</v>
      </c>
      <c r="D613" s="576" t="s">
        <v>4231</v>
      </c>
      <c r="E613" s="577" t="s">
        <v>210</v>
      </c>
      <c r="F613" s="576" t="s">
        <v>210</v>
      </c>
      <c r="G613" s="576">
        <v>105288</v>
      </c>
      <c r="H613" s="576" t="s">
        <v>7481</v>
      </c>
      <c r="I613" s="576" t="s">
        <v>212</v>
      </c>
      <c r="J613" s="576" t="s">
        <v>207</v>
      </c>
      <c r="K613" s="577">
        <v>46.26</v>
      </c>
      <c r="L613" s="576" t="s">
        <v>208</v>
      </c>
    </row>
    <row r="614" spans="1:12">
      <c r="A614" s="576" t="s">
        <v>219</v>
      </c>
      <c r="B614" s="576" t="s">
        <v>220</v>
      </c>
      <c r="C614" s="576" t="s">
        <v>333</v>
      </c>
      <c r="D614" s="576" t="s">
        <v>4231</v>
      </c>
      <c r="E614" s="577" t="s">
        <v>210</v>
      </c>
      <c r="F614" s="576" t="s">
        <v>210</v>
      </c>
      <c r="G614" s="576">
        <v>105289</v>
      </c>
      <c r="H614" s="576" t="s">
        <v>7482</v>
      </c>
      <c r="I614" s="576" t="s">
        <v>212</v>
      </c>
      <c r="J614" s="576" t="s">
        <v>209</v>
      </c>
      <c r="K614" s="577">
        <v>44.32</v>
      </c>
      <c r="L614" s="576" t="s">
        <v>208</v>
      </c>
    </row>
    <row r="615" spans="1:12">
      <c r="A615" s="576" t="s">
        <v>219</v>
      </c>
      <c r="B615" s="576" t="s">
        <v>220</v>
      </c>
      <c r="C615" s="576" t="s">
        <v>333</v>
      </c>
      <c r="D615" s="576" t="s">
        <v>4231</v>
      </c>
      <c r="E615" s="577" t="s">
        <v>210</v>
      </c>
      <c r="F615" s="576" t="s">
        <v>210</v>
      </c>
      <c r="G615" s="576">
        <v>105375</v>
      </c>
      <c r="H615" s="576" t="s">
        <v>7483</v>
      </c>
      <c r="I615" s="576" t="s">
        <v>212</v>
      </c>
      <c r="J615" s="576" t="s">
        <v>207</v>
      </c>
      <c r="K615" s="577">
        <v>127.28</v>
      </c>
      <c r="L615" s="576" t="s">
        <v>208</v>
      </c>
    </row>
    <row r="616" spans="1:12">
      <c r="A616" s="576" t="s">
        <v>219</v>
      </c>
      <c r="B616" s="576" t="s">
        <v>220</v>
      </c>
      <c r="C616" s="576" t="s">
        <v>333</v>
      </c>
      <c r="D616" s="576" t="s">
        <v>4231</v>
      </c>
      <c r="E616" s="577" t="s">
        <v>210</v>
      </c>
      <c r="F616" s="576" t="s">
        <v>210</v>
      </c>
      <c r="G616" s="576">
        <v>105376</v>
      </c>
      <c r="H616" s="576" t="s">
        <v>7484</v>
      </c>
      <c r="I616" s="576" t="s">
        <v>212</v>
      </c>
      <c r="J616" s="576" t="s">
        <v>209</v>
      </c>
      <c r="K616" s="577">
        <v>122.81</v>
      </c>
      <c r="L616" s="576" t="s">
        <v>208</v>
      </c>
    </row>
    <row r="617" spans="1:12">
      <c r="A617" s="576" t="s">
        <v>219</v>
      </c>
      <c r="B617" s="576" t="s">
        <v>220</v>
      </c>
      <c r="C617" s="576" t="s">
        <v>333</v>
      </c>
      <c r="D617" s="576" t="s">
        <v>4231</v>
      </c>
      <c r="E617" s="577" t="s">
        <v>210</v>
      </c>
      <c r="F617" s="576" t="s">
        <v>210</v>
      </c>
      <c r="G617" s="576">
        <v>105331</v>
      </c>
      <c r="H617" s="576" t="s">
        <v>7485</v>
      </c>
      <c r="I617" s="576" t="s">
        <v>85</v>
      </c>
      <c r="J617" s="576" t="s">
        <v>207</v>
      </c>
      <c r="K617" s="577">
        <v>55.83</v>
      </c>
      <c r="L617" s="576" t="s">
        <v>208</v>
      </c>
    </row>
    <row r="618" spans="1:12">
      <c r="A618" s="576" t="s">
        <v>219</v>
      </c>
      <c r="B618" s="576" t="s">
        <v>220</v>
      </c>
      <c r="C618" s="576" t="s">
        <v>333</v>
      </c>
      <c r="D618" s="576" t="s">
        <v>4231</v>
      </c>
      <c r="E618" s="577" t="s">
        <v>210</v>
      </c>
      <c r="F618" s="576" t="s">
        <v>210</v>
      </c>
      <c r="G618" s="576">
        <v>105332</v>
      </c>
      <c r="H618" s="576" t="s">
        <v>7486</v>
      </c>
      <c r="I618" s="576" t="s">
        <v>85</v>
      </c>
      <c r="J618" s="576" t="s">
        <v>209</v>
      </c>
      <c r="K618" s="577">
        <v>55.32</v>
      </c>
      <c r="L618" s="576" t="s">
        <v>208</v>
      </c>
    </row>
    <row r="619" spans="1:12">
      <c r="A619" s="576" t="s">
        <v>219</v>
      </c>
      <c r="B619" s="576" t="s">
        <v>220</v>
      </c>
      <c r="C619" s="576" t="s">
        <v>333</v>
      </c>
      <c r="D619" s="576" t="s">
        <v>4231</v>
      </c>
      <c r="E619" s="577" t="s">
        <v>210</v>
      </c>
      <c r="F619" s="576" t="s">
        <v>210</v>
      </c>
      <c r="G619" s="576">
        <v>105333</v>
      </c>
      <c r="H619" s="576" t="s">
        <v>7487</v>
      </c>
      <c r="I619" s="576" t="s">
        <v>85</v>
      </c>
      <c r="J619" s="576" t="s">
        <v>207</v>
      </c>
      <c r="K619" s="577">
        <v>249.37</v>
      </c>
      <c r="L619" s="576" t="s">
        <v>208</v>
      </c>
    </row>
    <row r="620" spans="1:12">
      <c r="A620" s="576" t="s">
        <v>219</v>
      </c>
      <c r="B620" s="576" t="s">
        <v>220</v>
      </c>
      <c r="C620" s="576" t="s">
        <v>333</v>
      </c>
      <c r="D620" s="576" t="s">
        <v>4231</v>
      </c>
      <c r="E620" s="577" t="s">
        <v>210</v>
      </c>
      <c r="F620" s="576" t="s">
        <v>210</v>
      </c>
      <c r="G620" s="576">
        <v>105334</v>
      </c>
      <c r="H620" s="576" t="s">
        <v>7488</v>
      </c>
      <c r="I620" s="576" t="s">
        <v>85</v>
      </c>
      <c r="J620" s="576" t="s">
        <v>209</v>
      </c>
      <c r="K620" s="577">
        <v>247.49</v>
      </c>
      <c r="L620" s="576" t="s">
        <v>208</v>
      </c>
    </row>
    <row r="621" spans="1:12">
      <c r="A621" s="576" t="s">
        <v>219</v>
      </c>
      <c r="B621" s="576" t="s">
        <v>220</v>
      </c>
      <c r="C621" s="576" t="s">
        <v>333</v>
      </c>
      <c r="D621" s="576" t="s">
        <v>4231</v>
      </c>
      <c r="E621" s="577" t="s">
        <v>210</v>
      </c>
      <c r="F621" s="576" t="s">
        <v>210</v>
      </c>
      <c r="G621" s="576">
        <v>105335</v>
      </c>
      <c r="H621" s="576" t="s">
        <v>7489</v>
      </c>
      <c r="I621" s="576" t="s">
        <v>85</v>
      </c>
      <c r="J621" s="576" t="s">
        <v>209</v>
      </c>
      <c r="K621" s="577">
        <v>376.97</v>
      </c>
      <c r="L621" s="576" t="s">
        <v>208</v>
      </c>
    </row>
    <row r="622" spans="1:12">
      <c r="A622" s="576" t="s">
        <v>219</v>
      </c>
      <c r="B622" s="576" t="s">
        <v>220</v>
      </c>
      <c r="C622" s="576" t="s">
        <v>333</v>
      </c>
      <c r="D622" s="576" t="s">
        <v>4231</v>
      </c>
      <c r="E622" s="577" t="s">
        <v>210</v>
      </c>
      <c r="F622" s="576" t="s">
        <v>210</v>
      </c>
      <c r="G622" s="576">
        <v>105336</v>
      </c>
      <c r="H622" s="576" t="s">
        <v>7490</v>
      </c>
      <c r="I622" s="576" t="s">
        <v>85</v>
      </c>
      <c r="J622" s="576" t="s">
        <v>207</v>
      </c>
      <c r="K622" s="577">
        <v>374.75</v>
      </c>
      <c r="L622" s="576" t="s">
        <v>208</v>
      </c>
    </row>
    <row r="623" spans="1:12">
      <c r="A623" s="576" t="s">
        <v>219</v>
      </c>
      <c r="B623" s="576" t="s">
        <v>220</v>
      </c>
      <c r="C623" s="576" t="s">
        <v>333</v>
      </c>
      <c r="D623" s="576" t="s">
        <v>4231</v>
      </c>
      <c r="E623" s="577" t="s">
        <v>210</v>
      </c>
      <c r="F623" s="576" t="s">
        <v>210</v>
      </c>
      <c r="G623" s="576">
        <v>105337</v>
      </c>
      <c r="H623" s="576" t="s">
        <v>7491</v>
      </c>
      <c r="I623" s="576" t="s">
        <v>85</v>
      </c>
      <c r="J623" s="576" t="s">
        <v>209</v>
      </c>
      <c r="K623" s="577">
        <v>532.84</v>
      </c>
      <c r="L623" s="576" t="s">
        <v>208</v>
      </c>
    </row>
    <row r="624" spans="1:12">
      <c r="A624" s="576" t="s">
        <v>219</v>
      </c>
      <c r="B624" s="576" t="s">
        <v>220</v>
      </c>
      <c r="C624" s="576" t="s">
        <v>333</v>
      </c>
      <c r="D624" s="576" t="s">
        <v>4231</v>
      </c>
      <c r="E624" s="577" t="s">
        <v>210</v>
      </c>
      <c r="F624" s="576" t="s">
        <v>210</v>
      </c>
      <c r="G624" s="576">
        <v>105338</v>
      </c>
      <c r="H624" s="576" t="s">
        <v>7492</v>
      </c>
      <c r="I624" s="576" t="s">
        <v>85</v>
      </c>
      <c r="J624" s="576" t="s">
        <v>209</v>
      </c>
      <c r="K624" s="577">
        <v>530.27</v>
      </c>
      <c r="L624" s="576" t="s">
        <v>208</v>
      </c>
    </row>
    <row r="625" spans="1:12">
      <c r="A625" s="576" t="s">
        <v>219</v>
      </c>
      <c r="B625" s="576" t="s">
        <v>220</v>
      </c>
      <c r="C625" s="576" t="s">
        <v>333</v>
      </c>
      <c r="D625" s="576" t="s">
        <v>4231</v>
      </c>
      <c r="E625" s="577" t="s">
        <v>210</v>
      </c>
      <c r="F625" s="576" t="s">
        <v>210</v>
      </c>
      <c r="G625" s="576">
        <v>105329</v>
      </c>
      <c r="H625" s="576" t="s">
        <v>7493</v>
      </c>
      <c r="I625" s="576" t="s">
        <v>212</v>
      </c>
      <c r="J625" s="576" t="s">
        <v>209</v>
      </c>
      <c r="K625" s="577">
        <v>79.22</v>
      </c>
      <c r="L625" s="576" t="s">
        <v>208</v>
      </c>
    </row>
    <row r="626" spans="1:12">
      <c r="A626" s="576" t="s">
        <v>219</v>
      </c>
      <c r="B626" s="576" t="s">
        <v>220</v>
      </c>
      <c r="C626" s="576" t="s">
        <v>333</v>
      </c>
      <c r="D626" s="576" t="s">
        <v>4231</v>
      </c>
      <c r="E626" s="577" t="s">
        <v>210</v>
      </c>
      <c r="F626" s="576" t="s">
        <v>210</v>
      </c>
      <c r="G626" s="576">
        <v>105330</v>
      </c>
      <c r="H626" s="576" t="s">
        <v>7494</v>
      </c>
      <c r="I626" s="576" t="s">
        <v>212</v>
      </c>
      <c r="J626" s="576" t="s">
        <v>209</v>
      </c>
      <c r="K626" s="577">
        <v>78.66</v>
      </c>
      <c r="L626" s="576" t="s">
        <v>208</v>
      </c>
    </row>
    <row r="627" spans="1:12">
      <c r="A627" s="576" t="s">
        <v>219</v>
      </c>
      <c r="B627" s="576" t="s">
        <v>220</v>
      </c>
      <c r="C627" s="576" t="s">
        <v>333</v>
      </c>
      <c r="D627" s="576" t="s">
        <v>4231</v>
      </c>
      <c r="E627" s="577" t="s">
        <v>210</v>
      </c>
      <c r="F627" s="576" t="s">
        <v>210</v>
      </c>
      <c r="G627" s="576">
        <v>105260</v>
      </c>
      <c r="H627" s="576" t="s">
        <v>7495</v>
      </c>
      <c r="I627" s="576" t="s">
        <v>212</v>
      </c>
      <c r="J627" s="576" t="s">
        <v>209</v>
      </c>
      <c r="K627" s="577">
        <v>25.41</v>
      </c>
      <c r="L627" s="576" t="s">
        <v>208</v>
      </c>
    </row>
    <row r="628" spans="1:12">
      <c r="A628" s="576" t="s">
        <v>219</v>
      </c>
      <c r="B628" s="576" t="s">
        <v>220</v>
      </c>
      <c r="C628" s="576" t="s">
        <v>333</v>
      </c>
      <c r="D628" s="576" t="s">
        <v>4231</v>
      </c>
      <c r="E628" s="577" t="s">
        <v>210</v>
      </c>
      <c r="F628" s="576" t="s">
        <v>210</v>
      </c>
      <c r="G628" s="576">
        <v>105285</v>
      </c>
      <c r="H628" s="576" t="s">
        <v>7496</v>
      </c>
      <c r="I628" s="576" t="s">
        <v>212</v>
      </c>
      <c r="J628" s="576" t="s">
        <v>209</v>
      </c>
      <c r="K628" s="577">
        <v>25</v>
      </c>
      <c r="L628" s="576" t="s">
        <v>208</v>
      </c>
    </row>
    <row r="629" spans="1:12">
      <c r="A629" s="576" t="s">
        <v>219</v>
      </c>
      <c r="B629" s="576" t="s">
        <v>220</v>
      </c>
      <c r="C629" s="576" t="s">
        <v>333</v>
      </c>
      <c r="D629" s="576" t="s">
        <v>4231</v>
      </c>
      <c r="E629" s="577" t="s">
        <v>210</v>
      </c>
      <c r="F629" s="576" t="s">
        <v>210</v>
      </c>
      <c r="G629" s="576">
        <v>105327</v>
      </c>
      <c r="H629" s="576" t="s">
        <v>7497</v>
      </c>
      <c r="I629" s="576" t="s">
        <v>212</v>
      </c>
      <c r="J629" s="576" t="s">
        <v>209</v>
      </c>
      <c r="K629" s="577">
        <v>48.24</v>
      </c>
      <c r="L629" s="576" t="s">
        <v>208</v>
      </c>
    </row>
    <row r="630" spans="1:12">
      <c r="A630" s="576" t="s">
        <v>219</v>
      </c>
      <c r="B630" s="576" t="s">
        <v>220</v>
      </c>
      <c r="C630" s="576" t="s">
        <v>333</v>
      </c>
      <c r="D630" s="576" t="s">
        <v>4231</v>
      </c>
      <c r="E630" s="577" t="s">
        <v>210</v>
      </c>
      <c r="F630" s="576" t="s">
        <v>210</v>
      </c>
      <c r="G630" s="576">
        <v>105328</v>
      </c>
      <c r="H630" s="576" t="s">
        <v>7498</v>
      </c>
      <c r="I630" s="576" t="s">
        <v>212</v>
      </c>
      <c r="J630" s="576" t="s">
        <v>209</v>
      </c>
      <c r="K630" s="577">
        <v>47.75</v>
      </c>
      <c r="L630" s="576" t="s">
        <v>208</v>
      </c>
    </row>
    <row r="631" spans="1:12">
      <c r="A631" s="576" t="s">
        <v>219</v>
      </c>
      <c r="B631" s="576" t="s">
        <v>220</v>
      </c>
      <c r="C631" s="576" t="s">
        <v>333</v>
      </c>
      <c r="D631" s="576" t="s">
        <v>4231</v>
      </c>
      <c r="E631" s="577" t="s">
        <v>210</v>
      </c>
      <c r="F631" s="576" t="s">
        <v>210</v>
      </c>
      <c r="G631" s="576">
        <v>105377</v>
      </c>
      <c r="H631" s="576" t="s">
        <v>7499</v>
      </c>
      <c r="I631" s="576" t="s">
        <v>212</v>
      </c>
      <c r="J631" s="576" t="s">
        <v>209</v>
      </c>
      <c r="K631" s="577">
        <v>42.09</v>
      </c>
      <c r="L631" s="576" t="s">
        <v>208</v>
      </c>
    </row>
    <row r="632" spans="1:12">
      <c r="A632" s="576" t="s">
        <v>219</v>
      </c>
      <c r="B632" s="576" t="s">
        <v>220</v>
      </c>
      <c r="C632" s="576" t="s">
        <v>333</v>
      </c>
      <c r="D632" s="576" t="s">
        <v>4231</v>
      </c>
      <c r="E632" s="577" t="s">
        <v>210</v>
      </c>
      <c r="F632" s="576" t="s">
        <v>210</v>
      </c>
      <c r="G632" s="576">
        <v>105368</v>
      </c>
      <c r="H632" s="576" t="s">
        <v>7500</v>
      </c>
      <c r="I632" s="576" t="s">
        <v>212</v>
      </c>
      <c r="J632" s="576" t="s">
        <v>209</v>
      </c>
      <c r="K632" s="577">
        <v>39.11</v>
      </c>
      <c r="L632" s="576" t="s">
        <v>208</v>
      </c>
    </row>
    <row r="633" spans="1:12">
      <c r="A633" s="576" t="s">
        <v>219</v>
      </c>
      <c r="B633" s="576" t="s">
        <v>220</v>
      </c>
      <c r="C633" s="576" t="s">
        <v>333</v>
      </c>
      <c r="D633" s="576" t="s">
        <v>4231</v>
      </c>
      <c r="E633" s="577" t="s">
        <v>210</v>
      </c>
      <c r="F633" s="576" t="s">
        <v>210</v>
      </c>
      <c r="G633" s="576">
        <v>105369</v>
      </c>
      <c r="H633" s="576" t="s">
        <v>7501</v>
      </c>
      <c r="I633" s="576" t="s">
        <v>212</v>
      </c>
      <c r="J633" s="576" t="s">
        <v>248</v>
      </c>
      <c r="K633" s="577">
        <v>66.67</v>
      </c>
      <c r="L633" s="576" t="s">
        <v>208</v>
      </c>
    </row>
    <row r="634" spans="1:12">
      <c r="A634" s="576" t="s">
        <v>219</v>
      </c>
      <c r="B634" s="576" t="s">
        <v>220</v>
      </c>
      <c r="C634" s="576" t="s">
        <v>333</v>
      </c>
      <c r="D634" s="576" t="s">
        <v>4231</v>
      </c>
      <c r="E634" s="577" t="s">
        <v>210</v>
      </c>
      <c r="F634" s="576" t="s">
        <v>210</v>
      </c>
      <c r="G634" s="576">
        <v>105370</v>
      </c>
      <c r="H634" s="576" t="s">
        <v>7502</v>
      </c>
      <c r="I634" s="576" t="s">
        <v>212</v>
      </c>
      <c r="J634" s="576" t="s">
        <v>209</v>
      </c>
      <c r="K634" s="577">
        <v>62.67</v>
      </c>
      <c r="L634" s="576" t="s">
        <v>208</v>
      </c>
    </row>
    <row r="635" spans="1:12">
      <c r="A635" s="576" t="s">
        <v>219</v>
      </c>
      <c r="B635" s="576" t="s">
        <v>220</v>
      </c>
      <c r="C635" s="576" t="s">
        <v>333</v>
      </c>
      <c r="D635" s="576" t="s">
        <v>4231</v>
      </c>
      <c r="E635" s="577" t="s">
        <v>210</v>
      </c>
      <c r="F635" s="576" t="s">
        <v>210</v>
      </c>
      <c r="G635" s="576">
        <v>92864</v>
      </c>
      <c r="H635" s="576" t="s">
        <v>7503</v>
      </c>
      <c r="I635" s="576" t="s">
        <v>85</v>
      </c>
      <c r="J635" s="576" t="s">
        <v>207</v>
      </c>
      <c r="K635" s="577">
        <v>89.4</v>
      </c>
      <c r="L635" s="576" t="s">
        <v>208</v>
      </c>
    </row>
    <row r="636" spans="1:12">
      <c r="A636" s="576" t="s">
        <v>219</v>
      </c>
      <c r="B636" s="576" t="s">
        <v>220</v>
      </c>
      <c r="C636" s="576" t="s">
        <v>333</v>
      </c>
      <c r="D636" s="576" t="s">
        <v>4231</v>
      </c>
      <c r="E636" s="577" t="s">
        <v>210</v>
      </c>
      <c r="F636" s="576" t="s">
        <v>210</v>
      </c>
      <c r="G636" s="576">
        <v>92848</v>
      </c>
      <c r="H636" s="576" t="s">
        <v>7504</v>
      </c>
      <c r="I636" s="576" t="s">
        <v>85</v>
      </c>
      <c r="J636" s="576" t="s">
        <v>209</v>
      </c>
      <c r="K636" s="577">
        <v>80.849999999999994</v>
      </c>
      <c r="L636" s="576" t="s">
        <v>208</v>
      </c>
    </row>
    <row r="637" spans="1:12">
      <c r="A637" s="576" t="s">
        <v>219</v>
      </c>
      <c r="B637" s="576" t="s">
        <v>220</v>
      </c>
      <c r="C637" s="576" t="s">
        <v>333</v>
      </c>
      <c r="D637" s="576" t="s">
        <v>4231</v>
      </c>
      <c r="E637" s="577" t="s">
        <v>210</v>
      </c>
      <c r="F637" s="576" t="s">
        <v>210</v>
      </c>
      <c r="G637" s="576">
        <v>104937</v>
      </c>
      <c r="H637" s="576" t="s">
        <v>7505</v>
      </c>
      <c r="I637" s="576" t="s">
        <v>85</v>
      </c>
      <c r="J637" s="576" t="s">
        <v>209</v>
      </c>
      <c r="K637" s="577">
        <v>0</v>
      </c>
      <c r="L637" s="576" t="s">
        <v>208</v>
      </c>
    </row>
    <row r="638" spans="1:12">
      <c r="A638" s="576" t="s">
        <v>219</v>
      </c>
      <c r="B638" s="576" t="s">
        <v>220</v>
      </c>
      <c r="C638" s="576" t="s">
        <v>333</v>
      </c>
      <c r="D638" s="576" t="s">
        <v>4231</v>
      </c>
      <c r="E638" s="577" t="s">
        <v>210</v>
      </c>
      <c r="F638" s="576" t="s">
        <v>210</v>
      </c>
      <c r="G638" s="576">
        <v>104933</v>
      </c>
      <c r="H638" s="576" t="s">
        <v>7506</v>
      </c>
      <c r="I638" s="576" t="s">
        <v>85</v>
      </c>
      <c r="J638" s="576" t="s">
        <v>209</v>
      </c>
      <c r="K638" s="577">
        <v>0</v>
      </c>
      <c r="L638" s="576" t="s">
        <v>208</v>
      </c>
    </row>
    <row r="639" spans="1:12">
      <c r="A639" s="576" t="s">
        <v>219</v>
      </c>
      <c r="B639" s="576" t="s">
        <v>220</v>
      </c>
      <c r="C639" s="576" t="s">
        <v>333</v>
      </c>
      <c r="D639" s="576" t="s">
        <v>4231</v>
      </c>
      <c r="E639" s="577" t="s">
        <v>210</v>
      </c>
      <c r="F639" s="576" t="s">
        <v>210</v>
      </c>
      <c r="G639" s="576">
        <v>104939</v>
      </c>
      <c r="H639" s="576" t="s">
        <v>7507</v>
      </c>
      <c r="I639" s="576" t="s">
        <v>85</v>
      </c>
      <c r="J639" s="576" t="s">
        <v>209</v>
      </c>
      <c r="K639" s="577">
        <v>0</v>
      </c>
      <c r="L639" s="576" t="s">
        <v>208</v>
      </c>
    </row>
    <row r="640" spans="1:12">
      <c r="A640" s="576" t="s">
        <v>219</v>
      </c>
      <c r="B640" s="576" t="s">
        <v>220</v>
      </c>
      <c r="C640" s="576" t="s">
        <v>333</v>
      </c>
      <c r="D640" s="576" t="s">
        <v>4231</v>
      </c>
      <c r="E640" s="577" t="s">
        <v>210</v>
      </c>
      <c r="F640" s="576" t="s">
        <v>210</v>
      </c>
      <c r="G640" s="576">
        <v>104935</v>
      </c>
      <c r="H640" s="576" t="s">
        <v>7508</v>
      </c>
      <c r="I640" s="576" t="s">
        <v>85</v>
      </c>
      <c r="J640" s="576" t="s">
        <v>207</v>
      </c>
      <c r="K640" s="577">
        <v>0</v>
      </c>
      <c r="L640" s="576" t="s">
        <v>208</v>
      </c>
    </row>
    <row r="641" spans="1:12">
      <c r="A641" s="576" t="s">
        <v>219</v>
      </c>
      <c r="B641" s="576" t="s">
        <v>220</v>
      </c>
      <c r="C641" s="576" t="s">
        <v>333</v>
      </c>
      <c r="D641" s="576" t="s">
        <v>4231</v>
      </c>
      <c r="E641" s="577" t="s">
        <v>210</v>
      </c>
      <c r="F641" s="576" t="s">
        <v>210</v>
      </c>
      <c r="G641" s="576">
        <v>92850</v>
      </c>
      <c r="H641" s="576" t="s">
        <v>7509</v>
      </c>
      <c r="I641" s="576" t="s">
        <v>85</v>
      </c>
      <c r="J641" s="576" t="s">
        <v>209</v>
      </c>
      <c r="K641" s="577">
        <v>22.04</v>
      </c>
      <c r="L641" s="576" t="s">
        <v>208</v>
      </c>
    </row>
    <row r="642" spans="1:12">
      <c r="A642" s="576" t="s">
        <v>219</v>
      </c>
      <c r="B642" s="576" t="s">
        <v>220</v>
      </c>
      <c r="C642" s="576" t="s">
        <v>333</v>
      </c>
      <c r="D642" s="576" t="s">
        <v>4231</v>
      </c>
      <c r="E642" s="577" t="s">
        <v>210</v>
      </c>
      <c r="F642" s="576" t="s">
        <v>210</v>
      </c>
      <c r="G642" s="576">
        <v>92834</v>
      </c>
      <c r="H642" s="576" t="s">
        <v>7510</v>
      </c>
      <c r="I642" s="576" t="s">
        <v>85</v>
      </c>
      <c r="J642" s="576" t="s">
        <v>207</v>
      </c>
      <c r="K642" s="577">
        <v>19.89</v>
      </c>
      <c r="L642" s="576" t="s">
        <v>208</v>
      </c>
    </row>
    <row r="643" spans="1:12">
      <c r="A643" s="576" t="s">
        <v>219</v>
      </c>
      <c r="B643" s="576" t="s">
        <v>220</v>
      </c>
      <c r="C643" s="576" t="s">
        <v>333</v>
      </c>
      <c r="D643" s="576" t="s">
        <v>4231</v>
      </c>
      <c r="E643" s="577" t="s">
        <v>210</v>
      </c>
      <c r="F643" s="576" t="s">
        <v>210</v>
      </c>
      <c r="G643" s="576">
        <v>92852</v>
      </c>
      <c r="H643" s="576" t="s">
        <v>7511</v>
      </c>
      <c r="I643" s="576" t="s">
        <v>85</v>
      </c>
      <c r="J643" s="576" t="s">
        <v>209</v>
      </c>
      <c r="K643" s="577">
        <v>29.04</v>
      </c>
      <c r="L643" s="576" t="s">
        <v>208</v>
      </c>
    </row>
    <row r="644" spans="1:12">
      <c r="A644" s="576" t="s">
        <v>219</v>
      </c>
      <c r="B644" s="576" t="s">
        <v>220</v>
      </c>
      <c r="C644" s="576" t="s">
        <v>333</v>
      </c>
      <c r="D644" s="576" t="s">
        <v>4231</v>
      </c>
      <c r="E644" s="577" t="s">
        <v>210</v>
      </c>
      <c r="F644" s="576" t="s">
        <v>210</v>
      </c>
      <c r="G644" s="576">
        <v>92836</v>
      </c>
      <c r="H644" s="576" t="s">
        <v>7512</v>
      </c>
      <c r="I644" s="576" t="s">
        <v>85</v>
      </c>
      <c r="J644" s="576" t="s">
        <v>209</v>
      </c>
      <c r="K644" s="577">
        <v>25.98</v>
      </c>
      <c r="L644" s="576" t="s">
        <v>208</v>
      </c>
    </row>
    <row r="645" spans="1:12">
      <c r="A645" s="576" t="s">
        <v>219</v>
      </c>
      <c r="B645" s="576" t="s">
        <v>220</v>
      </c>
      <c r="C645" s="576" t="s">
        <v>333</v>
      </c>
      <c r="D645" s="576" t="s">
        <v>4231</v>
      </c>
      <c r="E645" s="577" t="s">
        <v>210</v>
      </c>
      <c r="F645" s="576" t="s">
        <v>210</v>
      </c>
      <c r="G645" s="576">
        <v>92854</v>
      </c>
      <c r="H645" s="576" t="s">
        <v>7513</v>
      </c>
      <c r="I645" s="576" t="s">
        <v>85</v>
      </c>
      <c r="J645" s="576" t="s">
        <v>209</v>
      </c>
      <c r="K645" s="577">
        <v>36.43</v>
      </c>
      <c r="L645" s="576" t="s">
        <v>208</v>
      </c>
    </row>
    <row r="646" spans="1:12">
      <c r="A646" s="576" t="s">
        <v>219</v>
      </c>
      <c r="B646" s="576" t="s">
        <v>220</v>
      </c>
      <c r="C646" s="576" t="s">
        <v>333</v>
      </c>
      <c r="D646" s="576" t="s">
        <v>4231</v>
      </c>
      <c r="E646" s="577" t="s">
        <v>210</v>
      </c>
      <c r="F646" s="576" t="s">
        <v>210</v>
      </c>
      <c r="G646" s="576">
        <v>92838</v>
      </c>
      <c r="H646" s="576" t="s">
        <v>7514</v>
      </c>
      <c r="I646" s="576" t="s">
        <v>85</v>
      </c>
      <c r="J646" s="576" t="s">
        <v>209</v>
      </c>
      <c r="K646" s="577">
        <v>32.46</v>
      </c>
      <c r="L646" s="576" t="s">
        <v>208</v>
      </c>
    </row>
    <row r="647" spans="1:12">
      <c r="A647" s="576" t="s">
        <v>219</v>
      </c>
      <c r="B647" s="576" t="s">
        <v>220</v>
      </c>
      <c r="C647" s="576" t="s">
        <v>333</v>
      </c>
      <c r="D647" s="576" t="s">
        <v>4231</v>
      </c>
      <c r="E647" s="577" t="s">
        <v>210</v>
      </c>
      <c r="F647" s="576" t="s">
        <v>210</v>
      </c>
      <c r="G647" s="576">
        <v>92856</v>
      </c>
      <c r="H647" s="576" t="s">
        <v>7515</v>
      </c>
      <c r="I647" s="576" t="s">
        <v>85</v>
      </c>
      <c r="J647" s="576" t="s">
        <v>209</v>
      </c>
      <c r="K647" s="577">
        <v>44.15</v>
      </c>
      <c r="L647" s="576" t="s">
        <v>208</v>
      </c>
    </row>
    <row r="648" spans="1:12">
      <c r="A648" s="576" t="s">
        <v>219</v>
      </c>
      <c r="B648" s="576" t="s">
        <v>220</v>
      </c>
      <c r="C648" s="576" t="s">
        <v>333</v>
      </c>
      <c r="D648" s="576" t="s">
        <v>4231</v>
      </c>
      <c r="E648" s="577" t="s">
        <v>210</v>
      </c>
      <c r="F648" s="576" t="s">
        <v>210</v>
      </c>
      <c r="G648" s="576">
        <v>92840</v>
      </c>
      <c r="H648" s="576" t="s">
        <v>7516</v>
      </c>
      <c r="I648" s="576" t="s">
        <v>85</v>
      </c>
      <c r="J648" s="576" t="s">
        <v>209</v>
      </c>
      <c r="K648" s="577">
        <v>39.28</v>
      </c>
      <c r="L648" s="576" t="s">
        <v>208</v>
      </c>
    </row>
    <row r="649" spans="1:12">
      <c r="A649" s="576" t="s">
        <v>219</v>
      </c>
      <c r="B649" s="576" t="s">
        <v>220</v>
      </c>
      <c r="C649" s="576" t="s">
        <v>333</v>
      </c>
      <c r="D649" s="576" t="s">
        <v>4231</v>
      </c>
      <c r="E649" s="577" t="s">
        <v>210</v>
      </c>
      <c r="F649" s="576" t="s">
        <v>210</v>
      </c>
      <c r="G649" s="576">
        <v>92858</v>
      </c>
      <c r="H649" s="576" t="s">
        <v>7517</v>
      </c>
      <c r="I649" s="576" t="s">
        <v>85</v>
      </c>
      <c r="J649" s="576" t="s">
        <v>209</v>
      </c>
      <c r="K649" s="577">
        <v>55.52</v>
      </c>
      <c r="L649" s="576" t="s">
        <v>208</v>
      </c>
    </row>
    <row r="650" spans="1:12">
      <c r="A650" s="576" t="s">
        <v>219</v>
      </c>
      <c r="B650" s="576" t="s">
        <v>220</v>
      </c>
      <c r="C650" s="576" t="s">
        <v>333</v>
      </c>
      <c r="D650" s="576" t="s">
        <v>4231</v>
      </c>
      <c r="E650" s="577" t="s">
        <v>210</v>
      </c>
      <c r="F650" s="576" t="s">
        <v>210</v>
      </c>
      <c r="G650" s="576">
        <v>92842</v>
      </c>
      <c r="H650" s="576" t="s">
        <v>7518</v>
      </c>
      <c r="I650" s="576" t="s">
        <v>85</v>
      </c>
      <c r="J650" s="576" t="s">
        <v>209</v>
      </c>
      <c r="K650" s="577">
        <v>49.68</v>
      </c>
      <c r="L650" s="576" t="s">
        <v>208</v>
      </c>
    </row>
    <row r="651" spans="1:12">
      <c r="A651" s="576" t="s">
        <v>219</v>
      </c>
      <c r="B651" s="576" t="s">
        <v>220</v>
      </c>
      <c r="C651" s="576" t="s">
        <v>333</v>
      </c>
      <c r="D651" s="576" t="s">
        <v>4231</v>
      </c>
      <c r="E651" s="577" t="s">
        <v>210</v>
      </c>
      <c r="F651" s="576" t="s">
        <v>210</v>
      </c>
      <c r="G651" s="576">
        <v>92860</v>
      </c>
      <c r="H651" s="576" t="s">
        <v>7519</v>
      </c>
      <c r="I651" s="576" t="s">
        <v>85</v>
      </c>
      <c r="J651" s="576" t="s">
        <v>209</v>
      </c>
      <c r="K651" s="577">
        <v>66.010000000000005</v>
      </c>
      <c r="L651" s="576" t="s">
        <v>208</v>
      </c>
    </row>
    <row r="652" spans="1:12">
      <c r="A652" s="576" t="s">
        <v>219</v>
      </c>
      <c r="B652" s="576" t="s">
        <v>220</v>
      </c>
      <c r="C652" s="576" t="s">
        <v>333</v>
      </c>
      <c r="D652" s="576" t="s">
        <v>4231</v>
      </c>
      <c r="E652" s="577" t="s">
        <v>210</v>
      </c>
      <c r="F652" s="576" t="s">
        <v>210</v>
      </c>
      <c r="G652" s="576">
        <v>92844</v>
      </c>
      <c r="H652" s="576" t="s">
        <v>7520</v>
      </c>
      <c r="I652" s="576" t="s">
        <v>85</v>
      </c>
      <c r="J652" s="576" t="s">
        <v>209</v>
      </c>
      <c r="K652" s="577">
        <v>59.28</v>
      </c>
      <c r="L652" s="576" t="s">
        <v>208</v>
      </c>
    </row>
    <row r="653" spans="1:12">
      <c r="A653" s="576" t="s">
        <v>219</v>
      </c>
      <c r="B653" s="576" t="s">
        <v>220</v>
      </c>
      <c r="C653" s="576" t="s">
        <v>333</v>
      </c>
      <c r="D653" s="576" t="s">
        <v>4231</v>
      </c>
      <c r="E653" s="577" t="s">
        <v>210</v>
      </c>
      <c r="F653" s="576" t="s">
        <v>210</v>
      </c>
      <c r="G653" s="576">
        <v>92862</v>
      </c>
      <c r="H653" s="576" t="s">
        <v>7521</v>
      </c>
      <c r="I653" s="576" t="s">
        <v>85</v>
      </c>
      <c r="J653" s="576" t="s">
        <v>209</v>
      </c>
      <c r="K653" s="577">
        <v>75.709999999999994</v>
      </c>
      <c r="L653" s="576" t="s">
        <v>208</v>
      </c>
    </row>
    <row r="654" spans="1:12">
      <c r="A654" s="576" t="s">
        <v>219</v>
      </c>
      <c r="B654" s="576" t="s">
        <v>220</v>
      </c>
      <c r="C654" s="576" t="s">
        <v>333</v>
      </c>
      <c r="D654" s="576" t="s">
        <v>4231</v>
      </c>
      <c r="E654" s="577" t="s">
        <v>210</v>
      </c>
      <c r="F654" s="576" t="s">
        <v>210</v>
      </c>
      <c r="G654" s="576">
        <v>92846</v>
      </c>
      <c r="H654" s="576" t="s">
        <v>7522</v>
      </c>
      <c r="I654" s="576" t="s">
        <v>85</v>
      </c>
      <c r="J654" s="576" t="s">
        <v>209</v>
      </c>
      <c r="K654" s="577">
        <v>68.08</v>
      </c>
      <c r="L654" s="576" t="s">
        <v>208</v>
      </c>
    </row>
    <row r="655" spans="1:12">
      <c r="A655" s="576" t="s">
        <v>219</v>
      </c>
      <c r="B655" s="576" t="s">
        <v>220</v>
      </c>
      <c r="C655" s="576" t="s">
        <v>333</v>
      </c>
      <c r="D655" s="576" t="s">
        <v>4231</v>
      </c>
      <c r="E655" s="577" t="s">
        <v>210</v>
      </c>
      <c r="F655" s="576" t="s">
        <v>210</v>
      </c>
      <c r="G655" s="576">
        <v>92828</v>
      </c>
      <c r="H655" s="576" t="s">
        <v>7523</v>
      </c>
      <c r="I655" s="576" t="s">
        <v>85</v>
      </c>
      <c r="J655" s="576" t="s">
        <v>209</v>
      </c>
      <c r="K655" s="577">
        <v>94.55</v>
      </c>
      <c r="L655" s="576" t="s">
        <v>208</v>
      </c>
    </row>
    <row r="656" spans="1:12">
      <c r="A656" s="576" t="s">
        <v>219</v>
      </c>
      <c r="B656" s="576" t="s">
        <v>220</v>
      </c>
      <c r="C656" s="576" t="s">
        <v>333</v>
      </c>
      <c r="D656" s="576" t="s">
        <v>4231</v>
      </c>
      <c r="E656" s="577" t="s">
        <v>210</v>
      </c>
      <c r="F656" s="576" t="s">
        <v>210</v>
      </c>
      <c r="G656" s="576">
        <v>92815</v>
      </c>
      <c r="H656" s="576" t="s">
        <v>7524</v>
      </c>
      <c r="I656" s="576" t="s">
        <v>85</v>
      </c>
      <c r="J656" s="576" t="s">
        <v>248</v>
      </c>
      <c r="K656" s="577">
        <v>85.99</v>
      </c>
      <c r="L656" s="576" t="s">
        <v>208</v>
      </c>
    </row>
    <row r="657" spans="1:12">
      <c r="A657" s="576" t="s">
        <v>219</v>
      </c>
      <c r="B657" s="576" t="s">
        <v>220</v>
      </c>
      <c r="C657" s="576" t="s">
        <v>333</v>
      </c>
      <c r="D657" s="576" t="s">
        <v>4231</v>
      </c>
      <c r="E657" s="577" t="s">
        <v>210</v>
      </c>
      <c r="F657" s="576" t="s">
        <v>210</v>
      </c>
      <c r="G657" s="576">
        <v>92830</v>
      </c>
      <c r="H657" s="576" t="s">
        <v>7525</v>
      </c>
      <c r="I657" s="576" t="s">
        <v>85</v>
      </c>
      <c r="J657" s="576" t="s">
        <v>248</v>
      </c>
      <c r="K657" s="577">
        <v>117.03</v>
      </c>
      <c r="L657" s="576" t="s">
        <v>208</v>
      </c>
    </row>
    <row r="658" spans="1:12">
      <c r="A658" s="576" t="s">
        <v>219</v>
      </c>
      <c r="B658" s="576" t="s">
        <v>220</v>
      </c>
      <c r="C658" s="576" t="s">
        <v>333</v>
      </c>
      <c r="D658" s="576" t="s">
        <v>4231</v>
      </c>
      <c r="E658" s="577" t="s">
        <v>210</v>
      </c>
      <c r="F658" s="576" t="s">
        <v>210</v>
      </c>
      <c r="G658" s="576">
        <v>92817</v>
      </c>
      <c r="H658" s="576" t="s">
        <v>7526</v>
      </c>
      <c r="I658" s="576" t="s">
        <v>85</v>
      </c>
      <c r="J658" s="576" t="s">
        <v>209</v>
      </c>
      <c r="K658" s="577">
        <v>106.63</v>
      </c>
      <c r="L658" s="576" t="s">
        <v>208</v>
      </c>
    </row>
    <row r="659" spans="1:12">
      <c r="A659" s="576" t="s">
        <v>219</v>
      </c>
      <c r="B659" s="576" t="s">
        <v>220</v>
      </c>
      <c r="C659" s="576" t="s">
        <v>333</v>
      </c>
      <c r="D659" s="576" t="s">
        <v>4231</v>
      </c>
      <c r="E659" s="577" t="s">
        <v>210</v>
      </c>
      <c r="F659" s="576" t="s">
        <v>210</v>
      </c>
      <c r="G659" s="576">
        <v>92832</v>
      </c>
      <c r="H659" s="576" t="s">
        <v>7527</v>
      </c>
      <c r="I659" s="576" t="s">
        <v>85</v>
      </c>
      <c r="J659" s="576" t="s">
        <v>209</v>
      </c>
      <c r="K659" s="577">
        <v>152.54</v>
      </c>
      <c r="L659" s="576" t="s">
        <v>208</v>
      </c>
    </row>
    <row r="660" spans="1:12">
      <c r="A660" s="576" t="s">
        <v>219</v>
      </c>
      <c r="B660" s="576" t="s">
        <v>220</v>
      </c>
      <c r="C660" s="576" t="s">
        <v>333</v>
      </c>
      <c r="D660" s="576" t="s">
        <v>4231</v>
      </c>
      <c r="E660" s="577" t="s">
        <v>210</v>
      </c>
      <c r="F660" s="576" t="s">
        <v>210</v>
      </c>
      <c r="G660" s="576">
        <v>92819</v>
      </c>
      <c r="H660" s="576" t="s">
        <v>7528</v>
      </c>
      <c r="I660" s="576" t="s">
        <v>85</v>
      </c>
      <c r="J660" s="576" t="s">
        <v>207</v>
      </c>
      <c r="K660" s="577">
        <v>139.4</v>
      </c>
      <c r="L660" s="576" t="s">
        <v>208</v>
      </c>
    </row>
    <row r="661" spans="1:12">
      <c r="A661" s="576" t="s">
        <v>219</v>
      </c>
      <c r="B661" s="576" t="s">
        <v>220</v>
      </c>
      <c r="C661" s="576" t="s">
        <v>333</v>
      </c>
      <c r="D661" s="576" t="s">
        <v>4231</v>
      </c>
      <c r="E661" s="577" t="s">
        <v>210</v>
      </c>
      <c r="F661" s="576" t="s">
        <v>210</v>
      </c>
      <c r="G661" s="576">
        <v>92820</v>
      </c>
      <c r="H661" s="576" t="s">
        <v>7529</v>
      </c>
      <c r="I661" s="576" t="s">
        <v>85</v>
      </c>
      <c r="J661" s="576" t="s">
        <v>207</v>
      </c>
      <c r="K661" s="577">
        <v>23.63</v>
      </c>
      <c r="L661" s="576" t="s">
        <v>208</v>
      </c>
    </row>
    <row r="662" spans="1:12">
      <c r="A662" s="576" t="s">
        <v>219</v>
      </c>
      <c r="B662" s="576" t="s">
        <v>220</v>
      </c>
      <c r="C662" s="576" t="s">
        <v>333</v>
      </c>
      <c r="D662" s="576" t="s">
        <v>4231</v>
      </c>
      <c r="E662" s="577" t="s">
        <v>210</v>
      </c>
      <c r="F662" s="576" t="s">
        <v>210</v>
      </c>
      <c r="G662" s="576">
        <v>92808</v>
      </c>
      <c r="H662" s="576" t="s">
        <v>7530</v>
      </c>
      <c r="I662" s="576" t="s">
        <v>85</v>
      </c>
      <c r="J662" s="576" t="s">
        <v>207</v>
      </c>
      <c r="K662" s="577">
        <v>21.46</v>
      </c>
      <c r="L662" s="576" t="s">
        <v>208</v>
      </c>
    </row>
    <row r="663" spans="1:12">
      <c r="A663" s="576" t="s">
        <v>219</v>
      </c>
      <c r="B663" s="576" t="s">
        <v>220</v>
      </c>
      <c r="C663" s="576" t="s">
        <v>443</v>
      </c>
      <c r="D663" s="576" t="s">
        <v>4232</v>
      </c>
      <c r="E663" s="577" t="s">
        <v>210</v>
      </c>
      <c r="F663" s="576" t="s">
        <v>210</v>
      </c>
      <c r="G663" s="576">
        <v>92821</v>
      </c>
      <c r="H663" s="576" t="s">
        <v>7531</v>
      </c>
      <c r="I663" s="576" t="s">
        <v>85</v>
      </c>
      <c r="J663" s="576" t="s">
        <v>209</v>
      </c>
      <c r="K663" s="577">
        <v>32.97</v>
      </c>
      <c r="L663" s="576" t="s">
        <v>208</v>
      </c>
    </row>
    <row r="664" spans="1:12">
      <c r="A664" s="576" t="s">
        <v>219</v>
      </c>
      <c r="B664" s="576" t="s">
        <v>220</v>
      </c>
      <c r="C664" s="576" t="s">
        <v>443</v>
      </c>
      <c r="D664" s="576" t="s">
        <v>4232</v>
      </c>
      <c r="E664" s="577" t="s">
        <v>210</v>
      </c>
      <c r="F664" s="576" t="s">
        <v>210</v>
      </c>
      <c r="G664" s="576">
        <v>92809</v>
      </c>
      <c r="H664" s="576" t="s">
        <v>7532</v>
      </c>
      <c r="I664" s="576" t="s">
        <v>85</v>
      </c>
      <c r="J664" s="576" t="s">
        <v>209</v>
      </c>
      <c r="K664" s="577">
        <v>29.91</v>
      </c>
      <c r="L664" s="576" t="s">
        <v>208</v>
      </c>
    </row>
    <row r="665" spans="1:12">
      <c r="A665" s="576" t="s">
        <v>219</v>
      </c>
      <c r="B665" s="576" t="s">
        <v>220</v>
      </c>
      <c r="C665" s="576" t="s">
        <v>443</v>
      </c>
      <c r="D665" s="576" t="s">
        <v>4232</v>
      </c>
      <c r="E665" s="577" t="s">
        <v>210</v>
      </c>
      <c r="F665" s="576" t="s">
        <v>210</v>
      </c>
      <c r="G665" s="576">
        <v>92822</v>
      </c>
      <c r="H665" s="576" t="s">
        <v>7533</v>
      </c>
      <c r="I665" s="576" t="s">
        <v>85</v>
      </c>
      <c r="J665" s="576" t="s">
        <v>209</v>
      </c>
      <c r="K665" s="577">
        <v>42.65</v>
      </c>
      <c r="L665" s="576" t="s">
        <v>208</v>
      </c>
    </row>
    <row r="666" spans="1:12">
      <c r="A666" s="576" t="s">
        <v>219</v>
      </c>
      <c r="B666" s="576" t="s">
        <v>220</v>
      </c>
      <c r="C666" s="576" t="s">
        <v>443</v>
      </c>
      <c r="D666" s="576" t="s">
        <v>4232</v>
      </c>
      <c r="E666" s="577" t="s">
        <v>210</v>
      </c>
      <c r="F666" s="576" t="s">
        <v>210</v>
      </c>
      <c r="G666" s="576">
        <v>92810</v>
      </c>
      <c r="H666" s="576" t="s">
        <v>7534</v>
      </c>
      <c r="I666" s="576" t="s">
        <v>85</v>
      </c>
      <c r="J666" s="576" t="s">
        <v>209</v>
      </c>
      <c r="K666" s="577">
        <v>38.67</v>
      </c>
      <c r="L666" s="576" t="s">
        <v>208</v>
      </c>
    </row>
    <row r="667" spans="1:12">
      <c r="A667" s="576" t="s">
        <v>219</v>
      </c>
      <c r="B667" s="576" t="s">
        <v>220</v>
      </c>
      <c r="C667" s="576" t="s">
        <v>443</v>
      </c>
      <c r="D667" s="576" t="s">
        <v>4232</v>
      </c>
      <c r="E667" s="577" t="s">
        <v>210</v>
      </c>
      <c r="F667" s="576" t="s">
        <v>210</v>
      </c>
      <c r="G667" s="576">
        <v>92824</v>
      </c>
      <c r="H667" s="576" t="s">
        <v>7535</v>
      </c>
      <c r="I667" s="576" t="s">
        <v>85</v>
      </c>
      <c r="J667" s="576" t="s">
        <v>248</v>
      </c>
      <c r="K667" s="577">
        <v>52.51</v>
      </c>
      <c r="L667" s="576" t="s">
        <v>208</v>
      </c>
    </row>
    <row r="668" spans="1:12">
      <c r="A668" s="576" t="s">
        <v>219</v>
      </c>
      <c r="B668" s="576" t="s">
        <v>220</v>
      </c>
      <c r="C668" s="576" t="s">
        <v>443</v>
      </c>
      <c r="D668" s="576" t="s">
        <v>4232</v>
      </c>
      <c r="E668" s="577" t="s">
        <v>210</v>
      </c>
      <c r="F668" s="576" t="s">
        <v>210</v>
      </c>
      <c r="G668" s="576">
        <v>92811</v>
      </c>
      <c r="H668" s="576" t="s">
        <v>7536</v>
      </c>
      <c r="I668" s="576" t="s">
        <v>85</v>
      </c>
      <c r="J668" s="576" t="s">
        <v>209</v>
      </c>
      <c r="K668" s="577">
        <v>47.64</v>
      </c>
      <c r="L668" s="576" t="s">
        <v>208</v>
      </c>
    </row>
    <row r="669" spans="1:12">
      <c r="A669" s="576" t="s">
        <v>219</v>
      </c>
      <c r="B669" s="576" t="s">
        <v>220</v>
      </c>
      <c r="C669" s="576" t="s">
        <v>443</v>
      </c>
      <c r="D669" s="576" t="s">
        <v>4232</v>
      </c>
      <c r="E669" s="577" t="s">
        <v>210</v>
      </c>
      <c r="F669" s="576" t="s">
        <v>210</v>
      </c>
      <c r="G669" s="576">
        <v>92825</v>
      </c>
      <c r="H669" s="576" t="s">
        <v>7537</v>
      </c>
      <c r="I669" s="576" t="s">
        <v>85</v>
      </c>
      <c r="J669" s="576" t="s">
        <v>209</v>
      </c>
      <c r="K669" s="577">
        <v>62.66</v>
      </c>
      <c r="L669" s="576" t="s">
        <v>208</v>
      </c>
    </row>
    <row r="670" spans="1:12">
      <c r="A670" s="576" t="s">
        <v>219</v>
      </c>
      <c r="B670" s="576" t="s">
        <v>220</v>
      </c>
      <c r="C670" s="576" t="s">
        <v>443</v>
      </c>
      <c r="D670" s="576" t="s">
        <v>4232</v>
      </c>
      <c r="E670" s="577" t="s">
        <v>210</v>
      </c>
      <c r="F670" s="576" t="s">
        <v>210</v>
      </c>
      <c r="G670" s="576">
        <v>92812</v>
      </c>
      <c r="H670" s="576" t="s">
        <v>7538</v>
      </c>
      <c r="I670" s="576" t="s">
        <v>85</v>
      </c>
      <c r="J670" s="576" t="s">
        <v>209</v>
      </c>
      <c r="K670" s="577">
        <v>56.86</v>
      </c>
      <c r="L670" s="576" t="s">
        <v>208</v>
      </c>
    </row>
    <row r="671" spans="1:12">
      <c r="A671" s="576" t="s">
        <v>219</v>
      </c>
      <c r="B671" s="576" t="s">
        <v>220</v>
      </c>
      <c r="C671" s="576" t="s">
        <v>443</v>
      </c>
      <c r="D671" s="576" t="s">
        <v>4232</v>
      </c>
      <c r="E671" s="577" t="s">
        <v>210</v>
      </c>
      <c r="F671" s="576" t="s">
        <v>210</v>
      </c>
      <c r="G671" s="576">
        <v>92826</v>
      </c>
      <c r="H671" s="576" t="s">
        <v>7539</v>
      </c>
      <c r="I671" s="576" t="s">
        <v>85</v>
      </c>
      <c r="J671" s="576" t="s">
        <v>248</v>
      </c>
      <c r="K671" s="577">
        <v>73.05</v>
      </c>
      <c r="L671" s="576" t="s">
        <v>208</v>
      </c>
    </row>
    <row r="672" spans="1:12">
      <c r="A672" s="576" t="s">
        <v>219</v>
      </c>
      <c r="B672" s="576" t="s">
        <v>220</v>
      </c>
      <c r="C672" s="576" t="s">
        <v>443</v>
      </c>
      <c r="D672" s="576" t="s">
        <v>4232</v>
      </c>
      <c r="E672" s="577" t="s">
        <v>210</v>
      </c>
      <c r="F672" s="576" t="s">
        <v>210</v>
      </c>
      <c r="G672" s="576">
        <v>92813</v>
      </c>
      <c r="H672" s="576" t="s">
        <v>7540</v>
      </c>
      <c r="I672" s="576" t="s">
        <v>85</v>
      </c>
      <c r="J672" s="576" t="s">
        <v>209</v>
      </c>
      <c r="K672" s="577">
        <v>66.34</v>
      </c>
      <c r="L672" s="576" t="s">
        <v>208</v>
      </c>
    </row>
    <row r="673" spans="1:12">
      <c r="A673" s="576" t="s">
        <v>219</v>
      </c>
      <c r="B673" s="576" t="s">
        <v>220</v>
      </c>
      <c r="C673" s="576" t="s">
        <v>443</v>
      </c>
      <c r="D673" s="576" t="s">
        <v>4232</v>
      </c>
      <c r="E673" s="577" t="s">
        <v>210</v>
      </c>
      <c r="F673" s="576" t="s">
        <v>210</v>
      </c>
      <c r="G673" s="576">
        <v>92827</v>
      </c>
      <c r="H673" s="576" t="s">
        <v>7541</v>
      </c>
      <c r="I673" s="576" t="s">
        <v>85</v>
      </c>
      <c r="J673" s="576" t="s">
        <v>207</v>
      </c>
      <c r="K673" s="577">
        <v>83.7</v>
      </c>
      <c r="L673" s="576" t="s">
        <v>208</v>
      </c>
    </row>
    <row r="674" spans="1:12">
      <c r="A674" s="576" t="s">
        <v>219</v>
      </c>
      <c r="B674" s="576" t="s">
        <v>220</v>
      </c>
      <c r="C674" s="576" t="s">
        <v>443</v>
      </c>
      <c r="D674" s="576" t="s">
        <v>4232</v>
      </c>
      <c r="E674" s="577" t="s">
        <v>210</v>
      </c>
      <c r="F674" s="576" t="s">
        <v>210</v>
      </c>
      <c r="G674" s="576">
        <v>92814</v>
      </c>
      <c r="H674" s="576" t="s">
        <v>7542</v>
      </c>
      <c r="I674" s="576" t="s">
        <v>85</v>
      </c>
      <c r="J674" s="576" t="s">
        <v>248</v>
      </c>
      <c r="K674" s="577">
        <v>76.06</v>
      </c>
      <c r="L674" s="576" t="s">
        <v>208</v>
      </c>
    </row>
    <row r="675" spans="1:12">
      <c r="A675" s="576" t="s">
        <v>219</v>
      </c>
      <c r="B675" s="576" t="s">
        <v>220</v>
      </c>
      <c r="C675" s="576" t="s">
        <v>443</v>
      </c>
      <c r="D675" s="576" t="s">
        <v>4232</v>
      </c>
      <c r="E675" s="577" t="s">
        <v>210</v>
      </c>
      <c r="F675" s="576" t="s">
        <v>210</v>
      </c>
      <c r="G675" s="576">
        <v>95570</v>
      </c>
      <c r="H675" s="576" t="s">
        <v>7543</v>
      </c>
      <c r="I675" s="576" t="s">
        <v>85</v>
      </c>
      <c r="J675" s="576" t="s">
        <v>209</v>
      </c>
      <c r="K675" s="577">
        <v>93.67</v>
      </c>
      <c r="L675" s="576" t="s">
        <v>208</v>
      </c>
    </row>
    <row r="676" spans="1:12">
      <c r="A676" s="576" t="s">
        <v>219</v>
      </c>
      <c r="B676" s="576" t="s">
        <v>220</v>
      </c>
      <c r="C676" s="576" t="s">
        <v>443</v>
      </c>
      <c r="D676" s="576" t="s">
        <v>4232</v>
      </c>
      <c r="E676" s="577" t="s">
        <v>210</v>
      </c>
      <c r="F676" s="576" t="s">
        <v>210</v>
      </c>
      <c r="G676" s="576">
        <v>95567</v>
      </c>
      <c r="H676" s="576" t="s">
        <v>7544</v>
      </c>
      <c r="I676" s="576" t="s">
        <v>85</v>
      </c>
      <c r="J676" s="576" t="s">
        <v>207</v>
      </c>
      <c r="K676" s="577">
        <v>91.5</v>
      </c>
      <c r="L676" s="576" t="s">
        <v>208</v>
      </c>
    </row>
    <row r="677" spans="1:12">
      <c r="A677" s="576" t="s">
        <v>219</v>
      </c>
      <c r="B677" s="576" t="s">
        <v>220</v>
      </c>
      <c r="C677" s="576" t="s">
        <v>443</v>
      </c>
      <c r="D677" s="576" t="s">
        <v>4232</v>
      </c>
      <c r="E677" s="577" t="s">
        <v>210</v>
      </c>
      <c r="F677" s="576" t="s">
        <v>210</v>
      </c>
      <c r="G677" s="576">
        <v>95571</v>
      </c>
      <c r="H677" s="576" t="s">
        <v>7545</v>
      </c>
      <c r="I677" s="576" t="s">
        <v>85</v>
      </c>
      <c r="J677" s="576" t="s">
        <v>209</v>
      </c>
      <c r="K677" s="577">
        <v>115.73</v>
      </c>
      <c r="L677" s="576" t="s">
        <v>208</v>
      </c>
    </row>
    <row r="678" spans="1:12">
      <c r="A678" s="576" t="s">
        <v>219</v>
      </c>
      <c r="B678" s="576" t="s">
        <v>220</v>
      </c>
      <c r="C678" s="576" t="s">
        <v>443</v>
      </c>
      <c r="D678" s="576" t="s">
        <v>4232</v>
      </c>
      <c r="E678" s="577" t="s">
        <v>210</v>
      </c>
      <c r="F678" s="576" t="s">
        <v>210</v>
      </c>
      <c r="G678" s="576">
        <v>95568</v>
      </c>
      <c r="H678" s="576" t="s">
        <v>7546</v>
      </c>
      <c r="I678" s="576" t="s">
        <v>85</v>
      </c>
      <c r="J678" s="576" t="s">
        <v>209</v>
      </c>
      <c r="K678" s="577">
        <v>112.67</v>
      </c>
      <c r="L678" s="576" t="s">
        <v>208</v>
      </c>
    </row>
    <row r="679" spans="1:12">
      <c r="A679" s="576" t="s">
        <v>219</v>
      </c>
      <c r="B679" s="576" t="s">
        <v>220</v>
      </c>
      <c r="C679" s="576" t="s">
        <v>443</v>
      </c>
      <c r="D679" s="576" t="s">
        <v>4232</v>
      </c>
      <c r="E679" s="577" t="s">
        <v>210</v>
      </c>
      <c r="F679" s="576" t="s">
        <v>210</v>
      </c>
      <c r="G679" s="576">
        <v>95572</v>
      </c>
      <c r="H679" s="576" t="s">
        <v>7547</v>
      </c>
      <c r="I679" s="576" t="s">
        <v>85</v>
      </c>
      <c r="J679" s="576" t="s">
        <v>209</v>
      </c>
      <c r="K679" s="577">
        <v>165.82</v>
      </c>
      <c r="L679" s="576" t="s">
        <v>208</v>
      </c>
    </row>
    <row r="680" spans="1:12">
      <c r="A680" s="576" t="s">
        <v>219</v>
      </c>
      <c r="B680" s="576" t="s">
        <v>220</v>
      </c>
      <c r="C680" s="576" t="s">
        <v>443</v>
      </c>
      <c r="D680" s="576" t="s">
        <v>4232</v>
      </c>
      <c r="E680" s="577" t="s">
        <v>210</v>
      </c>
      <c r="F680" s="576" t="s">
        <v>210</v>
      </c>
      <c r="G680" s="576">
        <v>95569</v>
      </c>
      <c r="H680" s="576" t="s">
        <v>7548</v>
      </c>
      <c r="I680" s="576" t="s">
        <v>85</v>
      </c>
      <c r="J680" s="576" t="s">
        <v>248</v>
      </c>
      <c r="K680" s="577">
        <v>161.84</v>
      </c>
      <c r="L680" s="576" t="s">
        <v>208</v>
      </c>
    </row>
    <row r="681" spans="1:12">
      <c r="A681" s="576" t="s">
        <v>219</v>
      </c>
      <c r="B681" s="576" t="s">
        <v>220</v>
      </c>
      <c r="C681" s="576" t="s">
        <v>443</v>
      </c>
      <c r="D681" s="576" t="s">
        <v>4232</v>
      </c>
      <c r="E681" s="577" t="s">
        <v>210</v>
      </c>
      <c r="F681" s="576" t="s">
        <v>210</v>
      </c>
      <c r="G681" s="576">
        <v>92863</v>
      </c>
      <c r="H681" s="576" t="s">
        <v>7549</v>
      </c>
      <c r="I681" s="576" t="s">
        <v>85</v>
      </c>
      <c r="J681" s="576" t="s">
        <v>209</v>
      </c>
      <c r="K681" s="577">
        <v>1162.28</v>
      </c>
      <c r="L681" s="576" t="s">
        <v>208</v>
      </c>
    </row>
    <row r="682" spans="1:12">
      <c r="A682" s="576" t="s">
        <v>219</v>
      </c>
      <c r="B682" s="576" t="s">
        <v>220</v>
      </c>
      <c r="C682" s="576" t="s">
        <v>443</v>
      </c>
      <c r="D682" s="576" t="s">
        <v>4232</v>
      </c>
      <c r="E682" s="577" t="s">
        <v>210</v>
      </c>
      <c r="F682" s="576" t="s">
        <v>210</v>
      </c>
      <c r="G682" s="576">
        <v>92847</v>
      </c>
      <c r="H682" s="576" t="s">
        <v>7550</v>
      </c>
      <c r="I682" s="576" t="s">
        <v>85</v>
      </c>
      <c r="J682" s="576" t="s">
        <v>248</v>
      </c>
      <c r="K682" s="577">
        <v>1153.73</v>
      </c>
      <c r="L682" s="576" t="s">
        <v>208</v>
      </c>
    </row>
    <row r="683" spans="1:12">
      <c r="A683" s="576" t="s">
        <v>219</v>
      </c>
      <c r="B683" s="576" t="s">
        <v>220</v>
      </c>
      <c r="C683" s="576" t="s">
        <v>443</v>
      </c>
      <c r="D683" s="576" t="s">
        <v>4232</v>
      </c>
      <c r="E683" s="577" t="s">
        <v>210</v>
      </c>
      <c r="F683" s="576" t="s">
        <v>210</v>
      </c>
      <c r="G683" s="576">
        <v>104936</v>
      </c>
      <c r="H683" s="576" t="s">
        <v>7551</v>
      </c>
      <c r="I683" s="576" t="s">
        <v>85</v>
      </c>
      <c r="J683" s="576" t="s">
        <v>248</v>
      </c>
      <c r="K683" s="577">
        <v>0</v>
      </c>
      <c r="L683" s="576" t="s">
        <v>208</v>
      </c>
    </row>
    <row r="684" spans="1:12">
      <c r="A684" s="576" t="s">
        <v>219</v>
      </c>
      <c r="B684" s="576" t="s">
        <v>220</v>
      </c>
      <c r="C684" s="576" t="s">
        <v>443</v>
      </c>
      <c r="D684" s="576" t="s">
        <v>4232</v>
      </c>
      <c r="E684" s="577" t="s">
        <v>210</v>
      </c>
      <c r="F684" s="576" t="s">
        <v>210</v>
      </c>
      <c r="G684" s="576">
        <v>104932</v>
      </c>
      <c r="H684" s="576" t="s">
        <v>7552</v>
      </c>
      <c r="I684" s="576" t="s">
        <v>85</v>
      </c>
      <c r="J684" s="576" t="s">
        <v>248</v>
      </c>
      <c r="K684" s="577">
        <v>0</v>
      </c>
      <c r="L684" s="576" t="s">
        <v>208</v>
      </c>
    </row>
    <row r="685" spans="1:12">
      <c r="A685" s="576" t="s">
        <v>219</v>
      </c>
      <c r="B685" s="576" t="s">
        <v>220</v>
      </c>
      <c r="C685" s="576" t="s">
        <v>443</v>
      </c>
      <c r="D685" s="576" t="s">
        <v>4232</v>
      </c>
      <c r="E685" s="577" t="s">
        <v>210</v>
      </c>
      <c r="F685" s="576" t="s">
        <v>210</v>
      </c>
      <c r="G685" s="576">
        <v>104938</v>
      </c>
      <c r="H685" s="576" t="s">
        <v>7553</v>
      </c>
      <c r="I685" s="576" t="s">
        <v>85</v>
      </c>
      <c r="J685" s="576" t="s">
        <v>248</v>
      </c>
      <c r="K685" s="577">
        <v>0</v>
      </c>
      <c r="L685" s="576" t="s">
        <v>208</v>
      </c>
    </row>
    <row r="686" spans="1:12">
      <c r="A686" s="576" t="s">
        <v>219</v>
      </c>
      <c r="B686" s="576" t="s">
        <v>220</v>
      </c>
      <c r="C686" s="576" t="s">
        <v>443</v>
      </c>
      <c r="D686" s="576" t="s">
        <v>4232</v>
      </c>
      <c r="E686" s="577" t="s">
        <v>210</v>
      </c>
      <c r="F686" s="576" t="s">
        <v>210</v>
      </c>
      <c r="G686" s="576">
        <v>104934</v>
      </c>
      <c r="H686" s="576" t="s">
        <v>7554</v>
      </c>
      <c r="I686" s="576" t="s">
        <v>85</v>
      </c>
      <c r="J686" s="576" t="s">
        <v>209</v>
      </c>
      <c r="K686" s="577">
        <v>0</v>
      </c>
      <c r="L686" s="576" t="s">
        <v>208</v>
      </c>
    </row>
    <row r="687" spans="1:12">
      <c r="A687" s="576" t="s">
        <v>219</v>
      </c>
      <c r="B687" s="576" t="s">
        <v>220</v>
      </c>
      <c r="C687" s="576" t="s">
        <v>443</v>
      </c>
      <c r="D687" s="576" t="s">
        <v>4232</v>
      </c>
      <c r="E687" s="577" t="s">
        <v>210</v>
      </c>
      <c r="F687" s="576" t="s">
        <v>210</v>
      </c>
      <c r="G687" s="576">
        <v>92849</v>
      </c>
      <c r="H687" s="576" t="s">
        <v>7555</v>
      </c>
      <c r="I687" s="576" t="s">
        <v>85</v>
      </c>
      <c r="J687" s="576" t="s">
        <v>209</v>
      </c>
      <c r="K687" s="577">
        <v>246.51</v>
      </c>
      <c r="L687" s="576" t="s">
        <v>208</v>
      </c>
    </row>
    <row r="688" spans="1:12">
      <c r="A688" s="576" t="s">
        <v>219</v>
      </c>
      <c r="B688" s="576" t="s">
        <v>220</v>
      </c>
      <c r="C688" s="576" t="s">
        <v>443</v>
      </c>
      <c r="D688" s="576" t="s">
        <v>4232</v>
      </c>
      <c r="E688" s="577" t="s">
        <v>210</v>
      </c>
      <c r="F688" s="576" t="s">
        <v>210</v>
      </c>
      <c r="G688" s="576">
        <v>92833</v>
      </c>
      <c r="H688" s="576" t="s">
        <v>7556</v>
      </c>
      <c r="I688" s="576" t="s">
        <v>85</v>
      </c>
      <c r="J688" s="576" t="s">
        <v>209</v>
      </c>
      <c r="K688" s="577">
        <v>244.36</v>
      </c>
      <c r="L688" s="576" t="s">
        <v>208</v>
      </c>
    </row>
    <row r="689" spans="1:12">
      <c r="A689" s="576" t="s">
        <v>219</v>
      </c>
      <c r="B689" s="576" t="s">
        <v>220</v>
      </c>
      <c r="C689" s="576" t="s">
        <v>443</v>
      </c>
      <c r="D689" s="576" t="s">
        <v>4232</v>
      </c>
      <c r="E689" s="577" t="s">
        <v>210</v>
      </c>
      <c r="F689" s="576" t="s">
        <v>210</v>
      </c>
      <c r="G689" s="576">
        <v>92851</v>
      </c>
      <c r="H689" s="576" t="s">
        <v>7557</v>
      </c>
      <c r="I689" s="576" t="s">
        <v>85</v>
      </c>
      <c r="J689" s="576" t="s">
        <v>248</v>
      </c>
      <c r="K689" s="577">
        <v>259.26</v>
      </c>
      <c r="L689" s="576" t="s">
        <v>208</v>
      </c>
    </row>
    <row r="690" spans="1:12">
      <c r="A690" s="576" t="s">
        <v>219</v>
      </c>
      <c r="B690" s="576" t="s">
        <v>220</v>
      </c>
      <c r="C690" s="576" t="s">
        <v>443</v>
      </c>
      <c r="D690" s="576" t="s">
        <v>4232</v>
      </c>
      <c r="E690" s="577" t="s">
        <v>210</v>
      </c>
      <c r="F690" s="576" t="s">
        <v>210</v>
      </c>
      <c r="G690" s="576">
        <v>92835</v>
      </c>
      <c r="H690" s="576" t="s">
        <v>7558</v>
      </c>
      <c r="I690" s="576" t="s">
        <v>85</v>
      </c>
      <c r="J690" s="576" t="s">
        <v>209</v>
      </c>
      <c r="K690" s="577">
        <v>256.2</v>
      </c>
      <c r="L690" s="576" t="s">
        <v>208</v>
      </c>
    </row>
    <row r="691" spans="1:12">
      <c r="A691" s="576" t="s">
        <v>219</v>
      </c>
      <c r="B691" s="576" t="s">
        <v>220</v>
      </c>
      <c r="C691" s="576" t="s">
        <v>443</v>
      </c>
      <c r="D691" s="576" t="s">
        <v>4232</v>
      </c>
      <c r="E691" s="577" t="s">
        <v>210</v>
      </c>
      <c r="F691" s="576" t="s">
        <v>210</v>
      </c>
      <c r="G691" s="576">
        <v>92853</v>
      </c>
      <c r="H691" s="576" t="s">
        <v>7559</v>
      </c>
      <c r="I691" s="576" t="s">
        <v>85</v>
      </c>
      <c r="J691" s="576" t="s">
        <v>248</v>
      </c>
      <c r="K691" s="577">
        <v>462.35</v>
      </c>
      <c r="L691" s="576" t="s">
        <v>208</v>
      </c>
    </row>
    <row r="692" spans="1:12">
      <c r="A692" s="576" t="s">
        <v>219</v>
      </c>
      <c r="B692" s="576" t="s">
        <v>220</v>
      </c>
      <c r="C692" s="576" t="s">
        <v>443</v>
      </c>
      <c r="D692" s="576" t="s">
        <v>4232</v>
      </c>
      <c r="E692" s="577" t="s">
        <v>210</v>
      </c>
      <c r="F692" s="576" t="s">
        <v>210</v>
      </c>
      <c r="G692" s="576">
        <v>92837</v>
      </c>
      <c r="H692" s="576" t="s">
        <v>7560</v>
      </c>
      <c r="I692" s="576" t="s">
        <v>85</v>
      </c>
      <c r="J692" s="576" t="s">
        <v>209</v>
      </c>
      <c r="K692" s="577">
        <v>458.38</v>
      </c>
      <c r="L692" s="576" t="s">
        <v>208</v>
      </c>
    </row>
    <row r="693" spans="1:12">
      <c r="A693" s="576" t="s">
        <v>219</v>
      </c>
      <c r="B693" s="576" t="s">
        <v>220</v>
      </c>
      <c r="C693" s="576" t="s">
        <v>443</v>
      </c>
      <c r="D693" s="576" t="s">
        <v>4232</v>
      </c>
      <c r="E693" s="577" t="s">
        <v>210</v>
      </c>
      <c r="F693" s="576" t="s">
        <v>210</v>
      </c>
      <c r="G693" s="576">
        <v>92855</v>
      </c>
      <c r="H693" s="576" t="s">
        <v>7561</v>
      </c>
      <c r="I693" s="576" t="s">
        <v>85</v>
      </c>
      <c r="J693" s="576" t="s">
        <v>209</v>
      </c>
      <c r="K693" s="577">
        <v>566.78</v>
      </c>
      <c r="L693" s="576" t="s">
        <v>208</v>
      </c>
    </row>
    <row r="694" spans="1:12">
      <c r="A694" s="576" t="s">
        <v>219</v>
      </c>
      <c r="B694" s="576" t="s">
        <v>220</v>
      </c>
      <c r="C694" s="576" t="s">
        <v>443</v>
      </c>
      <c r="D694" s="576" t="s">
        <v>4232</v>
      </c>
      <c r="E694" s="577" t="s">
        <v>210</v>
      </c>
      <c r="F694" s="576" t="s">
        <v>210</v>
      </c>
      <c r="G694" s="576">
        <v>92839</v>
      </c>
      <c r="H694" s="576" t="s">
        <v>7562</v>
      </c>
      <c r="I694" s="576" t="s">
        <v>85</v>
      </c>
      <c r="J694" s="576" t="s">
        <v>209</v>
      </c>
      <c r="K694" s="577">
        <v>561.91</v>
      </c>
      <c r="L694" s="576" t="s">
        <v>208</v>
      </c>
    </row>
    <row r="695" spans="1:12">
      <c r="A695" s="576" t="s">
        <v>219</v>
      </c>
      <c r="B695" s="576" t="s">
        <v>220</v>
      </c>
      <c r="C695" s="576" t="s">
        <v>443</v>
      </c>
      <c r="D695" s="576" t="s">
        <v>4232</v>
      </c>
      <c r="E695" s="577" t="s">
        <v>210</v>
      </c>
      <c r="F695" s="576" t="s">
        <v>210</v>
      </c>
      <c r="G695" s="576">
        <v>92857</v>
      </c>
      <c r="H695" s="576" t="s">
        <v>7563</v>
      </c>
      <c r="I695" s="576" t="s">
        <v>85</v>
      </c>
      <c r="J695" s="576" t="s">
        <v>248</v>
      </c>
      <c r="K695" s="577">
        <v>738.16</v>
      </c>
      <c r="L695" s="576" t="s">
        <v>208</v>
      </c>
    </row>
    <row r="696" spans="1:12">
      <c r="A696" s="576" t="s">
        <v>219</v>
      </c>
      <c r="B696" s="576" t="s">
        <v>220</v>
      </c>
      <c r="C696" s="576" t="s">
        <v>443</v>
      </c>
      <c r="D696" s="576" t="s">
        <v>4232</v>
      </c>
      <c r="E696" s="577" t="s">
        <v>210</v>
      </c>
      <c r="F696" s="576" t="s">
        <v>210</v>
      </c>
      <c r="G696" s="576">
        <v>92841</v>
      </c>
      <c r="H696" s="576" t="s">
        <v>7564</v>
      </c>
      <c r="I696" s="576" t="s">
        <v>85</v>
      </c>
      <c r="J696" s="576" t="s">
        <v>248</v>
      </c>
      <c r="K696" s="577">
        <v>732.32</v>
      </c>
      <c r="L696" s="576" t="s">
        <v>208</v>
      </c>
    </row>
    <row r="697" spans="1:12">
      <c r="A697" s="576" t="s">
        <v>219</v>
      </c>
      <c r="B697" s="576" t="s">
        <v>220</v>
      </c>
      <c r="C697" s="576" t="s">
        <v>443</v>
      </c>
      <c r="D697" s="576" t="s">
        <v>4232</v>
      </c>
      <c r="E697" s="577" t="s">
        <v>210</v>
      </c>
      <c r="F697" s="576" t="s">
        <v>210</v>
      </c>
      <c r="G697" s="576">
        <v>92859</v>
      </c>
      <c r="H697" s="576" t="s">
        <v>7565</v>
      </c>
      <c r="I697" s="576" t="s">
        <v>85</v>
      </c>
      <c r="J697" s="576" t="s">
        <v>209</v>
      </c>
      <c r="K697" s="577">
        <v>763.73</v>
      </c>
      <c r="L697" s="576" t="s">
        <v>208</v>
      </c>
    </row>
    <row r="698" spans="1:12">
      <c r="A698" s="576" t="s">
        <v>219</v>
      </c>
      <c r="B698" s="576" t="s">
        <v>220</v>
      </c>
      <c r="C698" s="576" t="s">
        <v>443</v>
      </c>
      <c r="D698" s="576" t="s">
        <v>4232</v>
      </c>
      <c r="E698" s="577" t="s">
        <v>210</v>
      </c>
      <c r="F698" s="576" t="s">
        <v>210</v>
      </c>
      <c r="G698" s="576">
        <v>92843</v>
      </c>
      <c r="H698" s="576" t="s">
        <v>7566</v>
      </c>
      <c r="I698" s="576" t="s">
        <v>85</v>
      </c>
      <c r="J698" s="576" t="s">
        <v>209</v>
      </c>
      <c r="K698" s="577">
        <v>757</v>
      </c>
      <c r="L698" s="576" t="s">
        <v>208</v>
      </c>
    </row>
    <row r="699" spans="1:12">
      <c r="A699" s="576" t="s">
        <v>219</v>
      </c>
      <c r="B699" s="576" t="s">
        <v>220</v>
      </c>
      <c r="C699" s="576" t="s">
        <v>443</v>
      </c>
      <c r="D699" s="576" t="s">
        <v>4232</v>
      </c>
      <c r="E699" s="577" t="s">
        <v>210</v>
      </c>
      <c r="F699" s="576" t="s">
        <v>210</v>
      </c>
      <c r="G699" s="576">
        <v>92861</v>
      </c>
      <c r="H699" s="576" t="s">
        <v>7567</v>
      </c>
      <c r="I699" s="576" t="s">
        <v>85</v>
      </c>
      <c r="J699" s="576" t="s">
        <v>209</v>
      </c>
      <c r="K699" s="577">
        <v>1133.6300000000001</v>
      </c>
      <c r="L699" s="576" t="s">
        <v>208</v>
      </c>
    </row>
    <row r="700" spans="1:12">
      <c r="A700" s="576" t="s">
        <v>219</v>
      </c>
      <c r="B700" s="576" t="s">
        <v>220</v>
      </c>
      <c r="C700" s="576" t="s">
        <v>443</v>
      </c>
      <c r="D700" s="576" t="s">
        <v>4232</v>
      </c>
      <c r="E700" s="577" t="s">
        <v>210</v>
      </c>
      <c r="F700" s="576" t="s">
        <v>210</v>
      </c>
      <c r="G700" s="576">
        <v>92845</v>
      </c>
      <c r="H700" s="576" t="s">
        <v>7568</v>
      </c>
      <c r="I700" s="576" t="s">
        <v>85</v>
      </c>
      <c r="J700" s="576" t="s">
        <v>209</v>
      </c>
      <c r="K700" s="577">
        <v>1126</v>
      </c>
      <c r="L700" s="576" t="s">
        <v>208</v>
      </c>
    </row>
    <row r="701" spans="1:12">
      <c r="A701" s="576" t="s">
        <v>219</v>
      </c>
      <c r="B701" s="576" t="s">
        <v>220</v>
      </c>
      <c r="C701" s="576" t="s">
        <v>443</v>
      </c>
      <c r="D701" s="576" t="s">
        <v>4232</v>
      </c>
      <c r="E701" s="577" t="s">
        <v>210</v>
      </c>
      <c r="F701" s="576" t="s">
        <v>210</v>
      </c>
      <c r="G701" s="576">
        <v>92226</v>
      </c>
      <c r="H701" s="576" t="s">
        <v>7569</v>
      </c>
      <c r="I701" s="576" t="s">
        <v>85</v>
      </c>
      <c r="J701" s="576" t="s">
        <v>248</v>
      </c>
      <c r="K701" s="577">
        <v>628.67999999999995</v>
      </c>
      <c r="L701" s="576" t="s">
        <v>208</v>
      </c>
    </row>
    <row r="702" spans="1:12">
      <c r="A702" s="576" t="s">
        <v>219</v>
      </c>
      <c r="B702" s="576" t="s">
        <v>220</v>
      </c>
      <c r="C702" s="576" t="s">
        <v>443</v>
      </c>
      <c r="D702" s="576" t="s">
        <v>4232</v>
      </c>
      <c r="E702" s="577" t="s">
        <v>210</v>
      </c>
      <c r="F702" s="576" t="s">
        <v>210</v>
      </c>
      <c r="G702" s="576">
        <v>92216</v>
      </c>
      <c r="H702" s="576" t="s">
        <v>7570</v>
      </c>
      <c r="I702" s="576" t="s">
        <v>85</v>
      </c>
      <c r="J702" s="576" t="s">
        <v>209</v>
      </c>
      <c r="K702" s="577">
        <v>620.12</v>
      </c>
      <c r="L702" s="576" t="s">
        <v>208</v>
      </c>
    </row>
    <row r="703" spans="1:12">
      <c r="A703" s="576" t="s">
        <v>219</v>
      </c>
      <c r="B703" s="576" t="s">
        <v>220</v>
      </c>
      <c r="C703" s="576" t="s">
        <v>443</v>
      </c>
      <c r="D703" s="576" t="s">
        <v>4232</v>
      </c>
      <c r="E703" s="577" t="s">
        <v>210</v>
      </c>
      <c r="F703" s="576" t="s">
        <v>210</v>
      </c>
      <c r="G703" s="576">
        <v>92829</v>
      </c>
      <c r="H703" s="576" t="s">
        <v>7571</v>
      </c>
      <c r="I703" s="576" t="s">
        <v>85</v>
      </c>
      <c r="J703" s="576" t="s">
        <v>248</v>
      </c>
      <c r="K703" s="577">
        <v>914.78</v>
      </c>
      <c r="L703" s="576" t="s">
        <v>208</v>
      </c>
    </row>
    <row r="704" spans="1:12">
      <c r="A704" s="576" t="s">
        <v>219</v>
      </c>
      <c r="B704" s="576" t="s">
        <v>220</v>
      </c>
      <c r="C704" s="576" t="s">
        <v>443</v>
      </c>
      <c r="D704" s="576" t="s">
        <v>4232</v>
      </c>
      <c r="E704" s="577" t="s">
        <v>210</v>
      </c>
      <c r="F704" s="576" t="s">
        <v>210</v>
      </c>
      <c r="G704" s="576">
        <v>92816</v>
      </c>
      <c r="H704" s="576" t="s">
        <v>7572</v>
      </c>
      <c r="I704" s="576" t="s">
        <v>85</v>
      </c>
      <c r="J704" s="576" t="s">
        <v>209</v>
      </c>
      <c r="K704" s="577">
        <v>904.38</v>
      </c>
      <c r="L704" s="576" t="s">
        <v>208</v>
      </c>
    </row>
    <row r="705" spans="1:12">
      <c r="A705" s="576" t="s">
        <v>219</v>
      </c>
      <c r="B705" s="576" t="s">
        <v>220</v>
      </c>
      <c r="C705" s="576" t="s">
        <v>443</v>
      </c>
      <c r="D705" s="576" t="s">
        <v>4232</v>
      </c>
      <c r="E705" s="577" t="s">
        <v>210</v>
      </c>
      <c r="F705" s="576" t="s">
        <v>210</v>
      </c>
      <c r="G705" s="576">
        <v>92831</v>
      </c>
      <c r="H705" s="576" t="s">
        <v>7573</v>
      </c>
      <c r="I705" s="576" t="s">
        <v>85</v>
      </c>
      <c r="J705" s="576" t="s">
        <v>207</v>
      </c>
      <c r="K705" s="577">
        <v>1308.31</v>
      </c>
      <c r="L705" s="576" t="s">
        <v>208</v>
      </c>
    </row>
    <row r="706" spans="1:12">
      <c r="A706" s="576" t="s">
        <v>219</v>
      </c>
      <c r="B706" s="576" t="s">
        <v>220</v>
      </c>
      <c r="C706" s="576" t="s">
        <v>443</v>
      </c>
      <c r="D706" s="576" t="s">
        <v>4232</v>
      </c>
      <c r="E706" s="577" t="s">
        <v>210</v>
      </c>
      <c r="F706" s="576" t="s">
        <v>210</v>
      </c>
      <c r="G706" s="576">
        <v>92818</v>
      </c>
      <c r="H706" s="576" t="s">
        <v>7574</v>
      </c>
      <c r="I706" s="576" t="s">
        <v>85</v>
      </c>
      <c r="J706" s="576" t="s">
        <v>209</v>
      </c>
      <c r="K706" s="577">
        <v>1295.17</v>
      </c>
      <c r="L706" s="576" t="s">
        <v>208</v>
      </c>
    </row>
    <row r="707" spans="1:12">
      <c r="A707" s="576" t="s">
        <v>219</v>
      </c>
      <c r="B707" s="576" t="s">
        <v>220</v>
      </c>
      <c r="C707" s="576" t="s">
        <v>443</v>
      </c>
      <c r="D707" s="576" t="s">
        <v>4232</v>
      </c>
      <c r="E707" s="577" t="s">
        <v>210</v>
      </c>
      <c r="F707" s="576" t="s">
        <v>210</v>
      </c>
      <c r="G707" s="576">
        <v>95566</v>
      </c>
      <c r="H707" s="576" t="s">
        <v>7575</v>
      </c>
      <c r="I707" s="576" t="s">
        <v>85</v>
      </c>
      <c r="J707" s="576" t="s">
        <v>209</v>
      </c>
      <c r="K707" s="577">
        <v>149.1</v>
      </c>
      <c r="L707" s="576" t="s">
        <v>208</v>
      </c>
    </row>
    <row r="708" spans="1:12">
      <c r="A708" s="576" t="s">
        <v>219</v>
      </c>
      <c r="B708" s="576" t="s">
        <v>220</v>
      </c>
      <c r="C708" s="576" t="s">
        <v>443</v>
      </c>
      <c r="D708" s="576" t="s">
        <v>4232</v>
      </c>
      <c r="E708" s="577" t="s">
        <v>210</v>
      </c>
      <c r="F708" s="576" t="s">
        <v>210</v>
      </c>
      <c r="G708" s="576">
        <v>95565</v>
      </c>
      <c r="H708" s="576" t="s">
        <v>7576</v>
      </c>
      <c r="I708" s="576" t="s">
        <v>85</v>
      </c>
      <c r="J708" s="576" t="s">
        <v>209</v>
      </c>
      <c r="K708" s="577">
        <v>146.93</v>
      </c>
      <c r="L708" s="576" t="s">
        <v>208</v>
      </c>
    </row>
    <row r="709" spans="1:12">
      <c r="A709" s="576" t="s">
        <v>219</v>
      </c>
      <c r="B709" s="576" t="s">
        <v>220</v>
      </c>
      <c r="C709" s="576" t="s">
        <v>443</v>
      </c>
      <c r="D709" s="576" t="s">
        <v>4232</v>
      </c>
      <c r="E709" s="577" t="s">
        <v>210</v>
      </c>
      <c r="F709" s="576" t="s">
        <v>210</v>
      </c>
      <c r="G709" s="576">
        <v>92219</v>
      </c>
      <c r="H709" s="576" t="s">
        <v>7577</v>
      </c>
      <c r="I709" s="576" t="s">
        <v>85</v>
      </c>
      <c r="J709" s="576" t="s">
        <v>248</v>
      </c>
      <c r="K709" s="577">
        <v>174.56</v>
      </c>
      <c r="L709" s="576" t="s">
        <v>208</v>
      </c>
    </row>
    <row r="710" spans="1:12">
      <c r="A710" s="576" t="s">
        <v>219</v>
      </c>
      <c r="B710" s="576" t="s">
        <v>220</v>
      </c>
      <c r="C710" s="576" t="s">
        <v>443</v>
      </c>
      <c r="D710" s="576" t="s">
        <v>4232</v>
      </c>
      <c r="E710" s="577" t="s">
        <v>210</v>
      </c>
      <c r="F710" s="576" t="s">
        <v>210</v>
      </c>
      <c r="G710" s="576">
        <v>92210</v>
      </c>
      <c r="H710" s="576" t="s">
        <v>7578</v>
      </c>
      <c r="I710" s="576" t="s">
        <v>85</v>
      </c>
      <c r="J710" s="576" t="s">
        <v>209</v>
      </c>
      <c r="K710" s="577">
        <v>171.5</v>
      </c>
      <c r="L710" s="576" t="s">
        <v>208</v>
      </c>
    </row>
    <row r="711" spans="1:12">
      <c r="A711" s="576" t="s">
        <v>219</v>
      </c>
      <c r="B711" s="576" t="s">
        <v>220</v>
      </c>
      <c r="C711" s="576" t="s">
        <v>443</v>
      </c>
      <c r="D711" s="576" t="s">
        <v>4232</v>
      </c>
      <c r="E711" s="577" t="s">
        <v>210</v>
      </c>
      <c r="F711" s="576" t="s">
        <v>210</v>
      </c>
      <c r="G711" s="576">
        <v>92220</v>
      </c>
      <c r="H711" s="576" t="s">
        <v>7579</v>
      </c>
      <c r="I711" s="576" t="s">
        <v>85</v>
      </c>
      <c r="J711" s="576" t="s">
        <v>209</v>
      </c>
      <c r="K711" s="577">
        <v>211.86</v>
      </c>
      <c r="L711" s="576" t="s">
        <v>208</v>
      </c>
    </row>
    <row r="712" spans="1:12">
      <c r="A712" s="576" t="s">
        <v>219</v>
      </c>
      <c r="B712" s="576" t="s">
        <v>220</v>
      </c>
      <c r="C712" s="576" t="s">
        <v>443</v>
      </c>
      <c r="D712" s="576" t="s">
        <v>4232</v>
      </c>
      <c r="E712" s="577" t="s">
        <v>210</v>
      </c>
      <c r="F712" s="576" t="s">
        <v>210</v>
      </c>
      <c r="G712" s="576">
        <v>92211</v>
      </c>
      <c r="H712" s="576" t="s">
        <v>7580</v>
      </c>
      <c r="I712" s="576" t="s">
        <v>85</v>
      </c>
      <c r="J712" s="576" t="s">
        <v>209</v>
      </c>
      <c r="K712" s="577">
        <v>207.88</v>
      </c>
      <c r="L712" s="576" t="s">
        <v>208</v>
      </c>
    </row>
    <row r="713" spans="1:12">
      <c r="A713" s="576" t="s">
        <v>219</v>
      </c>
      <c r="B713" s="576" t="s">
        <v>220</v>
      </c>
      <c r="C713" s="576" t="s">
        <v>443</v>
      </c>
      <c r="D713" s="576" t="s">
        <v>4232</v>
      </c>
      <c r="E713" s="577" t="s">
        <v>210</v>
      </c>
      <c r="F713" s="576" t="s">
        <v>210</v>
      </c>
      <c r="G713" s="576">
        <v>92221</v>
      </c>
      <c r="H713" s="576" t="s">
        <v>7581</v>
      </c>
      <c r="I713" s="576" t="s">
        <v>85</v>
      </c>
      <c r="J713" s="576" t="s">
        <v>207</v>
      </c>
      <c r="K713" s="577">
        <v>326.49</v>
      </c>
      <c r="L713" s="576" t="s">
        <v>208</v>
      </c>
    </row>
    <row r="714" spans="1:12">
      <c r="A714" s="576" t="s">
        <v>219</v>
      </c>
      <c r="B714" s="576" t="s">
        <v>220</v>
      </c>
      <c r="C714" s="576" t="s">
        <v>443</v>
      </c>
      <c r="D714" s="576" t="s">
        <v>4232</v>
      </c>
      <c r="E714" s="577" t="s">
        <v>210</v>
      </c>
      <c r="F714" s="576" t="s">
        <v>210</v>
      </c>
      <c r="G714" s="576">
        <v>92212</v>
      </c>
      <c r="H714" s="576" t="s">
        <v>7582</v>
      </c>
      <c r="I714" s="576" t="s">
        <v>85</v>
      </c>
      <c r="J714" s="576" t="s">
        <v>207</v>
      </c>
      <c r="K714" s="577">
        <v>321.62</v>
      </c>
      <c r="L714" s="576" t="s">
        <v>208</v>
      </c>
    </row>
    <row r="715" spans="1:12">
      <c r="A715" s="576" t="s">
        <v>219</v>
      </c>
      <c r="B715" s="576" t="s">
        <v>220</v>
      </c>
      <c r="C715" s="576" t="s">
        <v>443</v>
      </c>
      <c r="D715" s="576" t="s">
        <v>4232</v>
      </c>
      <c r="E715" s="577" t="s">
        <v>210</v>
      </c>
      <c r="F715" s="576" t="s">
        <v>210</v>
      </c>
      <c r="G715" s="576">
        <v>92222</v>
      </c>
      <c r="H715" s="576" t="s">
        <v>7583</v>
      </c>
      <c r="I715" s="576" t="s">
        <v>85</v>
      </c>
      <c r="J715" s="576" t="s">
        <v>207</v>
      </c>
      <c r="K715" s="577">
        <v>436.09</v>
      </c>
      <c r="L715" s="576" t="s">
        <v>208</v>
      </c>
    </row>
    <row r="716" spans="1:12">
      <c r="A716" s="576" t="s">
        <v>219</v>
      </c>
      <c r="B716" s="576" t="s">
        <v>220</v>
      </c>
      <c r="C716" s="576" t="s">
        <v>443</v>
      </c>
      <c r="D716" s="576" t="s">
        <v>4232</v>
      </c>
      <c r="E716" s="577" t="s">
        <v>210</v>
      </c>
      <c r="F716" s="576" t="s">
        <v>210</v>
      </c>
      <c r="G716" s="576">
        <v>92213</v>
      </c>
      <c r="H716" s="576" t="s">
        <v>7584</v>
      </c>
      <c r="I716" s="576" t="s">
        <v>85</v>
      </c>
      <c r="J716" s="576" t="s">
        <v>248</v>
      </c>
      <c r="K716" s="577">
        <v>430.29</v>
      </c>
      <c r="L716" s="576" t="s">
        <v>208</v>
      </c>
    </row>
    <row r="717" spans="1:12">
      <c r="A717" s="576" t="s">
        <v>219</v>
      </c>
      <c r="B717" s="576" t="s">
        <v>220</v>
      </c>
      <c r="C717" s="576" t="s">
        <v>443</v>
      </c>
      <c r="D717" s="576" t="s">
        <v>4232</v>
      </c>
      <c r="E717" s="577" t="s">
        <v>210</v>
      </c>
      <c r="F717" s="576" t="s">
        <v>210</v>
      </c>
      <c r="G717" s="576">
        <v>92223</v>
      </c>
      <c r="H717" s="576" t="s">
        <v>7585</v>
      </c>
      <c r="I717" s="576" t="s">
        <v>85</v>
      </c>
      <c r="J717" s="576" t="s">
        <v>209</v>
      </c>
      <c r="K717" s="577">
        <v>528.9</v>
      </c>
      <c r="L717" s="576" t="s">
        <v>208</v>
      </c>
    </row>
    <row r="718" spans="1:12">
      <c r="A718" s="576" t="s">
        <v>219</v>
      </c>
      <c r="B718" s="576" t="s">
        <v>220</v>
      </c>
      <c r="C718" s="576" t="s">
        <v>443</v>
      </c>
      <c r="D718" s="576" t="s">
        <v>4232</v>
      </c>
      <c r="E718" s="577" t="s">
        <v>210</v>
      </c>
      <c r="F718" s="576" t="s">
        <v>210</v>
      </c>
      <c r="G718" s="576">
        <v>92214</v>
      </c>
      <c r="H718" s="576" t="s">
        <v>7586</v>
      </c>
      <c r="I718" s="576" t="s">
        <v>85</v>
      </c>
      <c r="J718" s="576" t="s">
        <v>209</v>
      </c>
      <c r="K718" s="577">
        <v>522.19000000000005</v>
      </c>
      <c r="L718" s="576" t="s">
        <v>208</v>
      </c>
    </row>
    <row r="719" spans="1:12">
      <c r="A719" s="576" t="s">
        <v>219</v>
      </c>
      <c r="B719" s="576" t="s">
        <v>220</v>
      </c>
      <c r="C719" s="576" t="s">
        <v>443</v>
      </c>
      <c r="D719" s="576" t="s">
        <v>4232</v>
      </c>
      <c r="E719" s="577" t="s">
        <v>210</v>
      </c>
      <c r="F719" s="576" t="s">
        <v>210</v>
      </c>
      <c r="G719" s="576">
        <v>92224</v>
      </c>
      <c r="H719" s="576" t="s">
        <v>7587</v>
      </c>
      <c r="I719" s="576" t="s">
        <v>85</v>
      </c>
      <c r="J719" s="576" t="s">
        <v>209</v>
      </c>
      <c r="K719" s="577">
        <v>607.47</v>
      </c>
      <c r="L719" s="576" t="s">
        <v>208</v>
      </c>
    </row>
    <row r="720" spans="1:12">
      <c r="A720" s="576" t="s">
        <v>219</v>
      </c>
      <c r="B720" s="576" t="s">
        <v>220</v>
      </c>
      <c r="C720" s="576" t="s">
        <v>443</v>
      </c>
      <c r="D720" s="576" t="s">
        <v>4232</v>
      </c>
      <c r="E720" s="577" t="s">
        <v>210</v>
      </c>
      <c r="F720" s="576" t="s">
        <v>210</v>
      </c>
      <c r="G720" s="576">
        <v>92215</v>
      </c>
      <c r="H720" s="576" t="s">
        <v>7588</v>
      </c>
      <c r="I720" s="576" t="s">
        <v>85</v>
      </c>
      <c r="J720" s="576" t="s">
        <v>248</v>
      </c>
      <c r="K720" s="577">
        <v>599.83000000000004</v>
      </c>
      <c r="L720" s="576" t="s">
        <v>208</v>
      </c>
    </row>
    <row r="721" spans="1:12">
      <c r="A721" s="576" t="s">
        <v>219</v>
      </c>
      <c r="B721" s="576" t="s">
        <v>220</v>
      </c>
      <c r="C721" s="576" t="s">
        <v>443</v>
      </c>
      <c r="D721" s="576" t="s">
        <v>4232</v>
      </c>
      <c r="E721" s="577" t="s">
        <v>210</v>
      </c>
      <c r="F721" s="576" t="s">
        <v>210</v>
      </c>
      <c r="G721" s="576">
        <v>94342</v>
      </c>
      <c r="H721" s="576" t="s">
        <v>7589</v>
      </c>
      <c r="I721" s="576" t="s">
        <v>90</v>
      </c>
      <c r="J721" s="576" t="s">
        <v>209</v>
      </c>
      <c r="K721" s="577">
        <v>119.47</v>
      </c>
      <c r="L721" s="576" t="s">
        <v>208</v>
      </c>
    </row>
    <row r="722" spans="1:12">
      <c r="A722" s="576" t="s">
        <v>219</v>
      </c>
      <c r="B722" s="576" t="s">
        <v>220</v>
      </c>
      <c r="C722" s="576" t="s">
        <v>443</v>
      </c>
      <c r="D722" s="576" t="s">
        <v>4232</v>
      </c>
      <c r="E722" s="577" t="s">
        <v>210</v>
      </c>
      <c r="F722" s="576" t="s">
        <v>210</v>
      </c>
      <c r="G722" s="576">
        <v>94319</v>
      </c>
      <c r="H722" s="576" t="s">
        <v>7590</v>
      </c>
      <c r="I722" s="576" t="s">
        <v>90</v>
      </c>
      <c r="J722" s="576" t="s">
        <v>209</v>
      </c>
      <c r="K722" s="577">
        <v>76.08</v>
      </c>
      <c r="L722" s="576" t="s">
        <v>208</v>
      </c>
    </row>
    <row r="723" spans="1:12">
      <c r="A723" s="576" t="s">
        <v>219</v>
      </c>
      <c r="B723" s="576" t="s">
        <v>220</v>
      </c>
      <c r="C723" s="576" t="s">
        <v>443</v>
      </c>
      <c r="D723" s="576" t="s">
        <v>4232</v>
      </c>
      <c r="E723" s="577" t="s">
        <v>210</v>
      </c>
      <c r="F723" s="576" t="s">
        <v>210</v>
      </c>
      <c r="G723" s="576">
        <v>94304</v>
      </c>
      <c r="H723" s="576" t="s">
        <v>7591</v>
      </c>
      <c r="I723" s="576" t="s">
        <v>90</v>
      </c>
      <c r="J723" s="576" t="s">
        <v>209</v>
      </c>
      <c r="K723" s="577">
        <v>75.09</v>
      </c>
      <c r="L723" s="576" t="s">
        <v>208</v>
      </c>
    </row>
    <row r="724" spans="1:12">
      <c r="A724" s="576" t="s">
        <v>219</v>
      </c>
      <c r="B724" s="576" t="s">
        <v>220</v>
      </c>
      <c r="C724" s="576" t="s">
        <v>443</v>
      </c>
      <c r="D724" s="576" t="s">
        <v>4232</v>
      </c>
      <c r="E724" s="577" t="s">
        <v>210</v>
      </c>
      <c r="F724" s="576" t="s">
        <v>210</v>
      </c>
      <c r="G724" s="576">
        <v>94306</v>
      </c>
      <c r="H724" s="576" t="s">
        <v>7592</v>
      </c>
      <c r="I724" s="576" t="s">
        <v>90</v>
      </c>
      <c r="J724" s="576" t="s">
        <v>248</v>
      </c>
      <c r="K724" s="577">
        <v>69.010000000000005</v>
      </c>
      <c r="L724" s="576" t="s">
        <v>208</v>
      </c>
    </row>
    <row r="725" spans="1:12">
      <c r="A725" s="576" t="s">
        <v>219</v>
      </c>
      <c r="B725" s="576" t="s">
        <v>220</v>
      </c>
      <c r="C725" s="576" t="s">
        <v>443</v>
      </c>
      <c r="D725" s="576" t="s">
        <v>4232</v>
      </c>
      <c r="E725" s="577" t="s">
        <v>210</v>
      </c>
      <c r="F725" s="576" t="s">
        <v>210</v>
      </c>
      <c r="G725" s="576">
        <v>94327</v>
      </c>
      <c r="H725" s="576" t="s">
        <v>7593</v>
      </c>
      <c r="I725" s="576" t="s">
        <v>90</v>
      </c>
      <c r="J725" s="576" t="s">
        <v>209</v>
      </c>
      <c r="K725" s="577">
        <v>118.48</v>
      </c>
      <c r="L725" s="576" t="s">
        <v>208</v>
      </c>
    </row>
    <row r="726" spans="1:12">
      <c r="A726" s="576" t="s">
        <v>219</v>
      </c>
      <c r="B726" s="576" t="s">
        <v>220</v>
      </c>
      <c r="C726" s="576" t="s">
        <v>443</v>
      </c>
      <c r="D726" s="576" t="s">
        <v>4232</v>
      </c>
      <c r="E726" s="577" t="s">
        <v>210</v>
      </c>
      <c r="F726" s="576" t="s">
        <v>210</v>
      </c>
      <c r="G726" s="576">
        <v>94329</v>
      </c>
      <c r="H726" s="576" t="s">
        <v>7594</v>
      </c>
      <c r="I726" s="576" t="s">
        <v>90</v>
      </c>
      <c r="J726" s="576" t="s">
        <v>209</v>
      </c>
      <c r="K726" s="577">
        <v>112.4</v>
      </c>
      <c r="L726" s="576" t="s">
        <v>208</v>
      </c>
    </row>
    <row r="727" spans="1:12">
      <c r="A727" s="576" t="s">
        <v>219</v>
      </c>
      <c r="B727" s="576" t="s">
        <v>220</v>
      </c>
      <c r="C727" s="576" t="s">
        <v>443</v>
      </c>
      <c r="D727" s="576" t="s">
        <v>4232</v>
      </c>
      <c r="E727" s="577" t="s">
        <v>210</v>
      </c>
      <c r="F727" s="576" t="s">
        <v>210</v>
      </c>
      <c r="G727" s="576">
        <v>94333</v>
      </c>
      <c r="H727" s="576" t="s">
        <v>7595</v>
      </c>
      <c r="I727" s="576" t="s">
        <v>90</v>
      </c>
      <c r="J727" s="576" t="s">
        <v>209</v>
      </c>
      <c r="K727" s="577">
        <v>109.63</v>
      </c>
      <c r="L727" s="576" t="s">
        <v>208</v>
      </c>
    </row>
    <row r="728" spans="1:12">
      <c r="A728" s="576" t="s">
        <v>219</v>
      </c>
      <c r="B728" s="576" t="s">
        <v>220</v>
      </c>
      <c r="C728" s="576" t="s">
        <v>443</v>
      </c>
      <c r="D728" s="576" t="s">
        <v>4232</v>
      </c>
      <c r="E728" s="577" t="s">
        <v>210</v>
      </c>
      <c r="F728" s="576" t="s">
        <v>210</v>
      </c>
      <c r="G728" s="576">
        <v>94310</v>
      </c>
      <c r="H728" s="576" t="s">
        <v>7596</v>
      </c>
      <c r="I728" s="576" t="s">
        <v>90</v>
      </c>
      <c r="J728" s="576" t="s">
        <v>248</v>
      </c>
      <c r="K728" s="577">
        <v>66.239999999999995</v>
      </c>
      <c r="L728" s="576" t="s">
        <v>208</v>
      </c>
    </row>
    <row r="729" spans="1:12">
      <c r="A729" s="576" t="s">
        <v>219</v>
      </c>
      <c r="B729" s="576" t="s">
        <v>220</v>
      </c>
      <c r="C729" s="576" t="s">
        <v>443</v>
      </c>
      <c r="D729" s="576" t="s">
        <v>4232</v>
      </c>
      <c r="E729" s="577" t="s">
        <v>210</v>
      </c>
      <c r="F729" s="576" t="s">
        <v>210</v>
      </c>
      <c r="G729" s="576">
        <v>104739</v>
      </c>
      <c r="H729" s="576" t="s">
        <v>7597</v>
      </c>
      <c r="I729" s="576" t="s">
        <v>90</v>
      </c>
      <c r="J729" s="576" t="s">
        <v>248</v>
      </c>
      <c r="K729" s="577">
        <v>121.6</v>
      </c>
      <c r="L729" s="576" t="s">
        <v>208</v>
      </c>
    </row>
    <row r="730" spans="1:12">
      <c r="A730" s="576" t="s">
        <v>219</v>
      </c>
      <c r="B730" s="576" t="s">
        <v>220</v>
      </c>
      <c r="C730" s="576" t="s">
        <v>443</v>
      </c>
      <c r="D730" s="576" t="s">
        <v>4232</v>
      </c>
      <c r="E730" s="577" t="s">
        <v>210</v>
      </c>
      <c r="F730" s="576" t="s">
        <v>210</v>
      </c>
      <c r="G730" s="576">
        <v>104738</v>
      </c>
      <c r="H730" s="576" t="s">
        <v>7598</v>
      </c>
      <c r="I730" s="576" t="s">
        <v>90</v>
      </c>
      <c r="J730" s="576" t="s">
        <v>248</v>
      </c>
      <c r="K730" s="577">
        <v>78.209999999999994</v>
      </c>
      <c r="L730" s="576" t="s">
        <v>208</v>
      </c>
    </row>
    <row r="731" spans="1:12">
      <c r="A731" s="576" t="s">
        <v>219</v>
      </c>
      <c r="B731" s="576" t="s">
        <v>220</v>
      </c>
      <c r="C731" s="576" t="s">
        <v>443</v>
      </c>
      <c r="D731" s="576" t="s">
        <v>4232</v>
      </c>
      <c r="E731" s="577" t="s">
        <v>210</v>
      </c>
      <c r="F731" s="576" t="s">
        <v>210</v>
      </c>
      <c r="G731" s="576">
        <v>94316</v>
      </c>
      <c r="H731" s="576" t="s">
        <v>7599</v>
      </c>
      <c r="I731" s="576" t="s">
        <v>90</v>
      </c>
      <c r="J731" s="576" t="s">
        <v>248</v>
      </c>
      <c r="K731" s="577">
        <v>69.739999999999995</v>
      </c>
      <c r="L731" s="576" t="s">
        <v>208</v>
      </c>
    </row>
    <row r="732" spans="1:12">
      <c r="A732" s="576" t="s">
        <v>219</v>
      </c>
      <c r="B732" s="576" t="s">
        <v>220</v>
      </c>
      <c r="C732" s="576" t="s">
        <v>443</v>
      </c>
      <c r="D732" s="576" t="s">
        <v>4232</v>
      </c>
      <c r="E732" s="577" t="s">
        <v>210</v>
      </c>
      <c r="F732" s="576" t="s">
        <v>210</v>
      </c>
      <c r="G732" s="576">
        <v>94318</v>
      </c>
      <c r="H732" s="576" t="s">
        <v>7600</v>
      </c>
      <c r="I732" s="576" t="s">
        <v>90</v>
      </c>
      <c r="J732" s="576" t="s">
        <v>209</v>
      </c>
      <c r="K732" s="577">
        <v>64.78</v>
      </c>
      <c r="L732" s="576" t="s">
        <v>208</v>
      </c>
    </row>
    <row r="733" spans="1:12">
      <c r="A733" s="576" t="s">
        <v>219</v>
      </c>
      <c r="B733" s="576" t="s">
        <v>220</v>
      </c>
      <c r="C733" s="576" t="s">
        <v>443</v>
      </c>
      <c r="D733" s="576" t="s">
        <v>4232</v>
      </c>
      <c r="E733" s="577" t="s">
        <v>210</v>
      </c>
      <c r="F733" s="576" t="s">
        <v>210</v>
      </c>
      <c r="G733" s="576">
        <v>94339</v>
      </c>
      <c r="H733" s="576" t="s">
        <v>7601</v>
      </c>
      <c r="I733" s="576" t="s">
        <v>90</v>
      </c>
      <c r="J733" s="576" t="s">
        <v>248</v>
      </c>
      <c r="K733" s="577">
        <v>113.13</v>
      </c>
      <c r="L733" s="576" t="s">
        <v>208</v>
      </c>
    </row>
    <row r="734" spans="1:12">
      <c r="A734" s="576" t="s">
        <v>219</v>
      </c>
      <c r="B734" s="576" t="s">
        <v>220</v>
      </c>
      <c r="C734" s="576" t="s">
        <v>443</v>
      </c>
      <c r="D734" s="576" t="s">
        <v>4232</v>
      </c>
      <c r="E734" s="577" t="s">
        <v>210</v>
      </c>
      <c r="F734" s="576" t="s">
        <v>210</v>
      </c>
      <c r="G734" s="576">
        <v>94341</v>
      </c>
      <c r="H734" s="576" t="s">
        <v>7602</v>
      </c>
      <c r="I734" s="576" t="s">
        <v>90</v>
      </c>
      <c r="J734" s="576" t="s">
        <v>209</v>
      </c>
      <c r="K734" s="577">
        <v>108.17</v>
      </c>
      <c r="L734" s="576" t="s">
        <v>208</v>
      </c>
    </row>
    <row r="735" spans="1:12">
      <c r="A735" s="576" t="s">
        <v>219</v>
      </c>
      <c r="B735" s="576" t="s">
        <v>220</v>
      </c>
      <c r="C735" s="576" t="s">
        <v>443</v>
      </c>
      <c r="D735" s="576" t="s">
        <v>4232</v>
      </c>
      <c r="E735" s="577" t="s">
        <v>210</v>
      </c>
      <c r="F735" s="576" t="s">
        <v>210</v>
      </c>
      <c r="G735" s="576">
        <v>104742</v>
      </c>
      <c r="H735" s="576" t="s">
        <v>7603</v>
      </c>
      <c r="I735" s="576" t="s">
        <v>93</v>
      </c>
      <c r="J735" s="576" t="s">
        <v>209</v>
      </c>
      <c r="K735" s="577">
        <v>8.0399999999999991</v>
      </c>
      <c r="L735" s="576" t="s">
        <v>208</v>
      </c>
    </row>
    <row r="736" spans="1:12">
      <c r="A736" s="576" t="s">
        <v>219</v>
      </c>
      <c r="B736" s="576" t="s">
        <v>220</v>
      </c>
      <c r="C736" s="576" t="s">
        <v>443</v>
      </c>
      <c r="D736" s="576" t="s">
        <v>4232</v>
      </c>
      <c r="E736" s="577" t="s">
        <v>210</v>
      </c>
      <c r="F736" s="576" t="s">
        <v>210</v>
      </c>
      <c r="G736" s="576">
        <v>93382</v>
      </c>
      <c r="H736" s="576" t="s">
        <v>7604</v>
      </c>
      <c r="I736" s="576" t="s">
        <v>90</v>
      </c>
      <c r="J736" s="576" t="s">
        <v>209</v>
      </c>
      <c r="K736" s="577">
        <v>22.25</v>
      </c>
      <c r="L736" s="576" t="s">
        <v>208</v>
      </c>
    </row>
    <row r="737" spans="1:12">
      <c r="A737" s="576" t="s">
        <v>219</v>
      </c>
      <c r="B737" s="576" t="s">
        <v>220</v>
      </c>
      <c r="C737" s="576" t="s">
        <v>443</v>
      </c>
      <c r="D737" s="576" t="s">
        <v>4232</v>
      </c>
      <c r="E737" s="577" t="s">
        <v>210</v>
      </c>
      <c r="F737" s="576" t="s">
        <v>210</v>
      </c>
      <c r="G737" s="576">
        <v>104737</v>
      </c>
      <c r="H737" s="576" t="s">
        <v>7605</v>
      </c>
      <c r="I737" s="576" t="s">
        <v>90</v>
      </c>
      <c r="J737" s="576" t="s">
        <v>209</v>
      </c>
      <c r="K737" s="577">
        <v>19.07</v>
      </c>
      <c r="L737" s="576" t="s">
        <v>208</v>
      </c>
    </row>
    <row r="738" spans="1:12">
      <c r="A738" s="576" t="s">
        <v>219</v>
      </c>
      <c r="B738" s="576" t="s">
        <v>220</v>
      </c>
      <c r="C738" s="576" t="s">
        <v>443</v>
      </c>
      <c r="D738" s="576" t="s">
        <v>4232</v>
      </c>
      <c r="E738" s="577" t="s">
        <v>210</v>
      </c>
      <c r="F738" s="576" t="s">
        <v>210</v>
      </c>
      <c r="G738" s="576">
        <v>93369</v>
      </c>
      <c r="H738" s="576" t="s">
        <v>7606</v>
      </c>
      <c r="I738" s="576" t="s">
        <v>90</v>
      </c>
      <c r="J738" s="576" t="s">
        <v>248</v>
      </c>
      <c r="K738" s="577">
        <v>15.18</v>
      </c>
      <c r="L738" s="576" t="s">
        <v>208</v>
      </c>
    </row>
    <row r="739" spans="1:12">
      <c r="A739" s="576" t="s">
        <v>219</v>
      </c>
      <c r="B739" s="576" t="s">
        <v>220</v>
      </c>
      <c r="C739" s="576" t="s">
        <v>443</v>
      </c>
      <c r="D739" s="576" t="s">
        <v>4232</v>
      </c>
      <c r="E739" s="577" t="s">
        <v>210</v>
      </c>
      <c r="F739" s="576" t="s">
        <v>210</v>
      </c>
      <c r="G739" s="576">
        <v>93373</v>
      </c>
      <c r="H739" s="576" t="s">
        <v>7607</v>
      </c>
      <c r="I739" s="576" t="s">
        <v>90</v>
      </c>
      <c r="J739" s="576" t="s">
        <v>209</v>
      </c>
      <c r="K739" s="577">
        <v>12.41</v>
      </c>
      <c r="L739" s="576" t="s">
        <v>208</v>
      </c>
    </row>
    <row r="740" spans="1:12">
      <c r="A740" s="576" t="s">
        <v>219</v>
      </c>
      <c r="B740" s="576" t="s">
        <v>220</v>
      </c>
      <c r="C740" s="576" t="s">
        <v>443</v>
      </c>
      <c r="D740" s="576" t="s">
        <v>4232</v>
      </c>
      <c r="E740" s="577" t="s">
        <v>210</v>
      </c>
      <c r="F740" s="576" t="s">
        <v>210</v>
      </c>
      <c r="G740" s="576">
        <v>93368</v>
      </c>
      <c r="H740" s="576" t="s">
        <v>7608</v>
      </c>
      <c r="I740" s="576" t="s">
        <v>90</v>
      </c>
      <c r="J740" s="576" t="s">
        <v>248</v>
      </c>
      <c r="K740" s="577">
        <v>18.57</v>
      </c>
      <c r="L740" s="576" t="s">
        <v>208</v>
      </c>
    </row>
    <row r="741" spans="1:12">
      <c r="A741" s="576" t="s">
        <v>219</v>
      </c>
      <c r="B741" s="576" t="s">
        <v>220</v>
      </c>
      <c r="C741" s="576" t="s">
        <v>443</v>
      </c>
      <c r="D741" s="576" t="s">
        <v>4232</v>
      </c>
      <c r="E741" s="577" t="s">
        <v>210</v>
      </c>
      <c r="F741" s="576" t="s">
        <v>210</v>
      </c>
      <c r="G741" s="576">
        <v>104729</v>
      </c>
      <c r="H741" s="576" t="s">
        <v>7609</v>
      </c>
      <c r="I741" s="576" t="s">
        <v>90</v>
      </c>
      <c r="J741" s="576" t="s">
        <v>248</v>
      </c>
      <c r="K741" s="577">
        <v>15.48</v>
      </c>
      <c r="L741" s="576" t="s">
        <v>208</v>
      </c>
    </row>
    <row r="742" spans="1:12">
      <c r="A742" s="576" t="s">
        <v>219</v>
      </c>
      <c r="B742" s="576" t="s">
        <v>220</v>
      </c>
      <c r="C742" s="576" t="s">
        <v>443</v>
      </c>
      <c r="D742" s="576" t="s">
        <v>4232</v>
      </c>
      <c r="E742" s="577" t="s">
        <v>210</v>
      </c>
      <c r="F742" s="576" t="s">
        <v>210</v>
      </c>
      <c r="G742" s="576">
        <v>93372</v>
      </c>
      <c r="H742" s="576" t="s">
        <v>7610</v>
      </c>
      <c r="I742" s="576" t="s">
        <v>90</v>
      </c>
      <c r="J742" s="576" t="s">
        <v>248</v>
      </c>
      <c r="K742" s="577">
        <v>14.57</v>
      </c>
      <c r="L742" s="576" t="s">
        <v>208</v>
      </c>
    </row>
    <row r="743" spans="1:12">
      <c r="A743" s="576" t="s">
        <v>219</v>
      </c>
      <c r="B743" s="576" t="s">
        <v>220</v>
      </c>
      <c r="C743" s="576" t="s">
        <v>443</v>
      </c>
      <c r="D743" s="576" t="s">
        <v>4232</v>
      </c>
      <c r="E743" s="577" t="s">
        <v>210</v>
      </c>
      <c r="F743" s="576" t="s">
        <v>210</v>
      </c>
      <c r="G743" s="576">
        <v>104731</v>
      </c>
      <c r="H743" s="576" t="s">
        <v>7611</v>
      </c>
      <c r="I743" s="576" t="s">
        <v>90</v>
      </c>
      <c r="J743" s="576" t="s">
        <v>209</v>
      </c>
      <c r="K743" s="577">
        <v>11.49</v>
      </c>
      <c r="L743" s="576" t="s">
        <v>208</v>
      </c>
    </row>
    <row r="744" spans="1:12">
      <c r="A744" s="576" t="s">
        <v>219</v>
      </c>
      <c r="B744" s="576" t="s">
        <v>220</v>
      </c>
      <c r="C744" s="576" t="s">
        <v>443</v>
      </c>
      <c r="D744" s="576" t="s">
        <v>4232</v>
      </c>
      <c r="E744" s="577" t="s">
        <v>210</v>
      </c>
      <c r="F744" s="576" t="s">
        <v>210</v>
      </c>
      <c r="G744" s="576">
        <v>93367</v>
      </c>
      <c r="H744" s="576" t="s">
        <v>7612</v>
      </c>
      <c r="I744" s="576" t="s">
        <v>90</v>
      </c>
      <c r="J744" s="576" t="s">
        <v>209</v>
      </c>
      <c r="K744" s="577">
        <v>21.26</v>
      </c>
      <c r="L744" s="576" t="s">
        <v>208</v>
      </c>
    </row>
    <row r="745" spans="1:12">
      <c r="A745" s="576" t="s">
        <v>219</v>
      </c>
      <c r="B745" s="576" t="s">
        <v>220</v>
      </c>
      <c r="C745" s="576" t="s">
        <v>443</v>
      </c>
      <c r="D745" s="576" t="s">
        <v>4232</v>
      </c>
      <c r="E745" s="577" t="s">
        <v>210</v>
      </c>
      <c r="F745" s="576" t="s">
        <v>210</v>
      </c>
      <c r="G745" s="576">
        <v>104728</v>
      </c>
      <c r="H745" s="576" t="s">
        <v>7613</v>
      </c>
      <c r="I745" s="576" t="s">
        <v>90</v>
      </c>
      <c r="J745" s="576" t="s">
        <v>248</v>
      </c>
      <c r="K745" s="577">
        <v>18.170000000000002</v>
      </c>
      <c r="L745" s="576" t="s">
        <v>208</v>
      </c>
    </row>
    <row r="746" spans="1:12">
      <c r="A746" s="576" t="s">
        <v>219</v>
      </c>
      <c r="B746" s="576" t="s">
        <v>220</v>
      </c>
      <c r="C746" s="576" t="s">
        <v>443</v>
      </c>
      <c r="D746" s="576" t="s">
        <v>4232</v>
      </c>
      <c r="E746" s="577" t="s">
        <v>210</v>
      </c>
      <c r="F746" s="576" t="s">
        <v>210</v>
      </c>
      <c r="G746" s="576">
        <v>104730</v>
      </c>
      <c r="H746" s="576" t="s">
        <v>7614</v>
      </c>
      <c r="I746" s="576" t="s">
        <v>90</v>
      </c>
      <c r="J746" s="576" t="s">
        <v>209</v>
      </c>
      <c r="K746" s="577">
        <v>12.1</v>
      </c>
      <c r="L746" s="576" t="s">
        <v>208</v>
      </c>
    </row>
    <row r="747" spans="1:12">
      <c r="A747" s="576" t="s">
        <v>219</v>
      </c>
      <c r="B747" s="576" t="s">
        <v>220</v>
      </c>
      <c r="C747" s="576" t="s">
        <v>443</v>
      </c>
      <c r="D747" s="576" t="s">
        <v>4232</v>
      </c>
      <c r="E747" s="577" t="s">
        <v>210</v>
      </c>
      <c r="F747" s="576" t="s">
        <v>210</v>
      </c>
      <c r="G747" s="576">
        <v>104732</v>
      </c>
      <c r="H747" s="576" t="s">
        <v>7615</v>
      </c>
      <c r="I747" s="576" t="s">
        <v>90</v>
      </c>
      <c r="J747" s="576" t="s">
        <v>248</v>
      </c>
      <c r="K747" s="577">
        <v>9.33</v>
      </c>
      <c r="L747" s="576" t="s">
        <v>208</v>
      </c>
    </row>
    <row r="748" spans="1:12">
      <c r="A748" s="576" t="s">
        <v>219</v>
      </c>
      <c r="B748" s="576" t="s">
        <v>220</v>
      </c>
      <c r="C748" s="576" t="s">
        <v>443</v>
      </c>
      <c r="D748" s="576" t="s">
        <v>4232</v>
      </c>
      <c r="E748" s="577" t="s">
        <v>210</v>
      </c>
      <c r="F748" s="576" t="s">
        <v>210</v>
      </c>
      <c r="G748" s="576">
        <v>104740</v>
      </c>
      <c r="H748" s="576" t="s">
        <v>7616</v>
      </c>
      <c r="I748" s="576" t="s">
        <v>90</v>
      </c>
      <c r="J748" s="576" t="s">
        <v>209</v>
      </c>
      <c r="K748" s="577">
        <v>24.38</v>
      </c>
      <c r="L748" s="576" t="s">
        <v>208</v>
      </c>
    </row>
    <row r="749" spans="1:12">
      <c r="A749" s="576" t="s">
        <v>219</v>
      </c>
      <c r="B749" s="576" t="s">
        <v>220</v>
      </c>
      <c r="C749" s="576" t="s">
        <v>443</v>
      </c>
      <c r="D749" s="576" t="s">
        <v>4232</v>
      </c>
      <c r="E749" s="577" t="s">
        <v>210</v>
      </c>
      <c r="F749" s="576" t="s">
        <v>210</v>
      </c>
      <c r="G749" s="576">
        <v>104741</v>
      </c>
      <c r="H749" s="576" t="s">
        <v>7617</v>
      </c>
      <c r="I749" s="576" t="s">
        <v>90</v>
      </c>
      <c r="J749" s="576" t="s">
        <v>207</v>
      </c>
      <c r="K749" s="577">
        <v>21.2</v>
      </c>
      <c r="L749" s="576" t="s">
        <v>208</v>
      </c>
    </row>
    <row r="750" spans="1:12">
      <c r="A750" s="576" t="s">
        <v>219</v>
      </c>
      <c r="B750" s="576" t="s">
        <v>220</v>
      </c>
      <c r="C750" s="576" t="s">
        <v>443</v>
      </c>
      <c r="D750" s="576" t="s">
        <v>4232</v>
      </c>
      <c r="E750" s="577" t="s">
        <v>210</v>
      </c>
      <c r="F750" s="576" t="s">
        <v>210</v>
      </c>
      <c r="G750" s="576">
        <v>93381</v>
      </c>
      <c r="H750" s="576" t="s">
        <v>7618</v>
      </c>
      <c r="I750" s="576" t="s">
        <v>90</v>
      </c>
      <c r="J750" s="576" t="s">
        <v>248</v>
      </c>
      <c r="K750" s="577">
        <v>10.95</v>
      </c>
      <c r="L750" s="576" t="s">
        <v>208</v>
      </c>
    </row>
    <row r="751" spans="1:12">
      <c r="A751" s="576" t="s">
        <v>219</v>
      </c>
      <c r="B751" s="576" t="s">
        <v>220</v>
      </c>
      <c r="C751" s="576" t="s">
        <v>443</v>
      </c>
      <c r="D751" s="576" t="s">
        <v>4232</v>
      </c>
      <c r="E751" s="577" t="s">
        <v>210</v>
      </c>
      <c r="F751" s="576" t="s">
        <v>210</v>
      </c>
      <c r="G751" s="576">
        <v>93379</v>
      </c>
      <c r="H751" s="576" t="s">
        <v>7619</v>
      </c>
      <c r="I751" s="576" t="s">
        <v>90</v>
      </c>
      <c r="J751" s="576" t="s">
        <v>248</v>
      </c>
      <c r="K751" s="577">
        <v>15.91</v>
      </c>
      <c r="L751" s="576" t="s">
        <v>208</v>
      </c>
    </row>
    <row r="752" spans="1:12">
      <c r="A752" s="576" t="s">
        <v>219</v>
      </c>
      <c r="B752" s="576" t="s">
        <v>220</v>
      </c>
      <c r="C752" s="576" t="s">
        <v>443</v>
      </c>
      <c r="D752" s="576" t="s">
        <v>4232</v>
      </c>
      <c r="E752" s="577" t="s">
        <v>210</v>
      </c>
      <c r="F752" s="576" t="s">
        <v>210</v>
      </c>
      <c r="G752" s="576">
        <v>93380</v>
      </c>
      <c r="H752" s="576" t="s">
        <v>7620</v>
      </c>
      <c r="I752" s="576" t="s">
        <v>90</v>
      </c>
      <c r="J752" s="576" t="s">
        <v>209</v>
      </c>
      <c r="K752" s="577">
        <v>13.55</v>
      </c>
      <c r="L752" s="576" t="s">
        <v>208</v>
      </c>
    </row>
    <row r="753" spans="1:12">
      <c r="A753" s="576" t="s">
        <v>219</v>
      </c>
      <c r="B753" s="576" t="s">
        <v>220</v>
      </c>
      <c r="C753" s="576" t="s">
        <v>443</v>
      </c>
      <c r="D753" s="576" t="s">
        <v>4232</v>
      </c>
      <c r="E753" s="577" t="s">
        <v>210</v>
      </c>
      <c r="F753" s="576" t="s">
        <v>210</v>
      </c>
      <c r="G753" s="576">
        <v>93378</v>
      </c>
      <c r="H753" s="576" t="s">
        <v>7621</v>
      </c>
      <c r="I753" s="576" t="s">
        <v>90</v>
      </c>
      <c r="J753" s="576" t="s">
        <v>248</v>
      </c>
      <c r="K753" s="577">
        <v>20.72</v>
      </c>
      <c r="L753" s="576" t="s">
        <v>208</v>
      </c>
    </row>
    <row r="754" spans="1:12">
      <c r="A754" s="576" t="s">
        <v>219</v>
      </c>
      <c r="B754" s="576" t="s">
        <v>220</v>
      </c>
      <c r="C754" s="576" t="s">
        <v>443</v>
      </c>
      <c r="D754" s="576" t="s">
        <v>4232</v>
      </c>
      <c r="E754" s="577" t="s">
        <v>210</v>
      </c>
      <c r="F754" s="576" t="s">
        <v>210</v>
      </c>
      <c r="G754" s="576">
        <v>104733</v>
      </c>
      <c r="H754" s="576" t="s">
        <v>7622</v>
      </c>
      <c r="I754" s="576" t="s">
        <v>90</v>
      </c>
      <c r="J754" s="576" t="s">
        <v>209</v>
      </c>
      <c r="K754" s="577">
        <v>17.53</v>
      </c>
      <c r="L754" s="576" t="s">
        <v>208</v>
      </c>
    </row>
    <row r="755" spans="1:12">
      <c r="A755" s="576" t="s">
        <v>219</v>
      </c>
      <c r="B755" s="576" t="s">
        <v>220</v>
      </c>
      <c r="C755" s="576" t="s">
        <v>443</v>
      </c>
      <c r="D755" s="576" t="s">
        <v>4232</v>
      </c>
      <c r="E755" s="577" t="s">
        <v>210</v>
      </c>
      <c r="F755" s="576" t="s">
        <v>210</v>
      </c>
      <c r="G755" s="576">
        <v>104735</v>
      </c>
      <c r="H755" s="576" t="s">
        <v>7623</v>
      </c>
      <c r="I755" s="576" t="s">
        <v>90</v>
      </c>
      <c r="J755" s="576" t="s">
        <v>209</v>
      </c>
      <c r="K755" s="577">
        <v>10.44</v>
      </c>
      <c r="L755" s="576" t="s">
        <v>208</v>
      </c>
    </row>
    <row r="756" spans="1:12">
      <c r="A756" s="576" t="s">
        <v>219</v>
      </c>
      <c r="B756" s="576" t="s">
        <v>220</v>
      </c>
      <c r="C756" s="576" t="s">
        <v>443</v>
      </c>
      <c r="D756" s="576" t="s">
        <v>4232</v>
      </c>
      <c r="E756" s="577" t="s">
        <v>210</v>
      </c>
      <c r="F756" s="576" t="s">
        <v>210</v>
      </c>
      <c r="G756" s="576">
        <v>104734</v>
      </c>
      <c r="H756" s="576" t="s">
        <v>7624</v>
      </c>
      <c r="I756" s="576" t="s">
        <v>90</v>
      </c>
      <c r="J756" s="576" t="s">
        <v>209</v>
      </c>
      <c r="K756" s="577">
        <v>12.77</v>
      </c>
      <c r="L756" s="576" t="s">
        <v>208</v>
      </c>
    </row>
    <row r="757" spans="1:12">
      <c r="A757" s="576" t="s">
        <v>219</v>
      </c>
      <c r="B757" s="576" t="s">
        <v>220</v>
      </c>
      <c r="C757" s="576" t="s">
        <v>443</v>
      </c>
      <c r="D757" s="576" t="s">
        <v>4232</v>
      </c>
      <c r="E757" s="577" t="s">
        <v>210</v>
      </c>
      <c r="F757" s="576" t="s">
        <v>210</v>
      </c>
      <c r="G757" s="576">
        <v>104736</v>
      </c>
      <c r="H757" s="576" t="s">
        <v>7625</v>
      </c>
      <c r="I757" s="576" t="s">
        <v>90</v>
      </c>
      <c r="J757" s="576" t="s">
        <v>248</v>
      </c>
      <c r="K757" s="577">
        <v>7.86</v>
      </c>
      <c r="L757" s="576" t="s">
        <v>208</v>
      </c>
    </row>
    <row r="758" spans="1:12">
      <c r="A758" s="576" t="s">
        <v>219</v>
      </c>
      <c r="B758" s="576" t="s">
        <v>220</v>
      </c>
      <c r="C758" s="576" t="s">
        <v>443</v>
      </c>
      <c r="D758" s="576" t="s">
        <v>4232</v>
      </c>
      <c r="E758" s="577" t="s">
        <v>210</v>
      </c>
      <c r="F758" s="576" t="s">
        <v>210</v>
      </c>
      <c r="G758" s="576">
        <v>105732</v>
      </c>
      <c r="H758" s="576" t="s">
        <v>7626</v>
      </c>
      <c r="I758" s="576" t="s">
        <v>90</v>
      </c>
      <c r="J758" s="576" t="s">
        <v>209</v>
      </c>
      <c r="K758" s="577">
        <v>234.89</v>
      </c>
      <c r="L758" s="576" t="s">
        <v>208</v>
      </c>
    </row>
    <row r="759" spans="1:12">
      <c r="A759" s="576" t="s">
        <v>219</v>
      </c>
      <c r="B759" s="576" t="s">
        <v>220</v>
      </c>
      <c r="C759" s="576" t="s">
        <v>443</v>
      </c>
      <c r="D759" s="576" t="s">
        <v>4232</v>
      </c>
      <c r="E759" s="577" t="s">
        <v>210</v>
      </c>
      <c r="F759" s="576" t="s">
        <v>210</v>
      </c>
      <c r="G759" s="576">
        <v>96397</v>
      </c>
      <c r="H759" s="576" t="s">
        <v>7627</v>
      </c>
      <c r="I759" s="576" t="s">
        <v>90</v>
      </c>
      <c r="J759" s="576" t="s">
        <v>248</v>
      </c>
      <c r="K759" s="577">
        <v>230.77</v>
      </c>
      <c r="L759" s="576" t="s">
        <v>208</v>
      </c>
    </row>
    <row r="760" spans="1:12">
      <c r="A760" s="576" t="s">
        <v>219</v>
      </c>
      <c r="B760" s="576" t="s">
        <v>220</v>
      </c>
      <c r="C760" s="576" t="s">
        <v>443</v>
      </c>
      <c r="D760" s="576" t="s">
        <v>4232</v>
      </c>
      <c r="E760" s="577" t="s">
        <v>210</v>
      </c>
      <c r="F760" s="576" t="s">
        <v>210</v>
      </c>
      <c r="G760" s="576">
        <v>105735</v>
      </c>
      <c r="H760" s="576" t="s">
        <v>7628</v>
      </c>
      <c r="I760" s="576" t="s">
        <v>90</v>
      </c>
      <c r="J760" s="576" t="s">
        <v>209</v>
      </c>
      <c r="K760" s="577">
        <v>228.71</v>
      </c>
      <c r="L760" s="576" t="s">
        <v>208</v>
      </c>
    </row>
    <row r="761" spans="1:12">
      <c r="A761" s="576" t="s">
        <v>219</v>
      </c>
      <c r="B761" s="576" t="s">
        <v>220</v>
      </c>
      <c r="C761" s="576" t="s">
        <v>443</v>
      </c>
      <c r="D761" s="576" t="s">
        <v>4232</v>
      </c>
      <c r="E761" s="577" t="s">
        <v>210</v>
      </c>
      <c r="F761" s="576" t="s">
        <v>210</v>
      </c>
      <c r="G761" s="576">
        <v>105727</v>
      </c>
      <c r="H761" s="576" t="s">
        <v>7629</v>
      </c>
      <c r="I761" s="576" t="s">
        <v>90</v>
      </c>
      <c r="J761" s="576" t="s">
        <v>248</v>
      </c>
      <c r="K761" s="577">
        <v>173.71</v>
      </c>
      <c r="L761" s="576" t="s">
        <v>208</v>
      </c>
    </row>
    <row r="762" spans="1:12">
      <c r="A762" s="576" t="s">
        <v>219</v>
      </c>
      <c r="B762" s="576" t="s">
        <v>220</v>
      </c>
      <c r="C762" s="576" t="s">
        <v>443</v>
      </c>
      <c r="D762" s="576" t="s">
        <v>4232</v>
      </c>
      <c r="E762" s="577" t="s">
        <v>210</v>
      </c>
      <c r="F762" s="576" t="s">
        <v>210</v>
      </c>
      <c r="G762" s="576">
        <v>96396</v>
      </c>
      <c r="H762" s="576" t="s">
        <v>7630</v>
      </c>
      <c r="I762" s="576" t="s">
        <v>90</v>
      </c>
      <c r="J762" s="576" t="s">
        <v>209</v>
      </c>
      <c r="K762" s="577">
        <v>170.52</v>
      </c>
      <c r="L762" s="576" t="s">
        <v>208</v>
      </c>
    </row>
    <row r="763" spans="1:12">
      <c r="A763" s="576" t="s">
        <v>219</v>
      </c>
      <c r="B763" s="576" t="s">
        <v>220</v>
      </c>
      <c r="C763" s="576" t="s">
        <v>443</v>
      </c>
      <c r="D763" s="576" t="s">
        <v>4232</v>
      </c>
      <c r="E763" s="577" t="s">
        <v>210</v>
      </c>
      <c r="F763" s="576" t="s">
        <v>210</v>
      </c>
      <c r="G763" s="576">
        <v>105730</v>
      </c>
      <c r="H763" s="576" t="s">
        <v>7631</v>
      </c>
      <c r="I763" s="576" t="s">
        <v>90</v>
      </c>
      <c r="J763" s="576" t="s">
        <v>209</v>
      </c>
      <c r="K763" s="577">
        <v>168.91</v>
      </c>
      <c r="L763" s="576" t="s">
        <v>208</v>
      </c>
    </row>
    <row r="764" spans="1:12">
      <c r="A764" s="576" t="s">
        <v>219</v>
      </c>
      <c r="B764" s="576" t="s">
        <v>220</v>
      </c>
      <c r="C764" s="576" t="s">
        <v>443</v>
      </c>
      <c r="D764" s="576" t="s">
        <v>4232</v>
      </c>
      <c r="E764" s="577" t="s">
        <v>210</v>
      </c>
      <c r="F764" s="576" t="s">
        <v>210</v>
      </c>
      <c r="G764" s="576">
        <v>105737</v>
      </c>
      <c r="H764" s="576" t="s">
        <v>7632</v>
      </c>
      <c r="I764" s="576" t="s">
        <v>90</v>
      </c>
      <c r="J764" s="576" t="s">
        <v>209</v>
      </c>
      <c r="K764" s="577">
        <v>312.99</v>
      </c>
      <c r="L764" s="576" t="s">
        <v>208</v>
      </c>
    </row>
    <row r="765" spans="1:12">
      <c r="A765" s="576" t="s">
        <v>219</v>
      </c>
      <c r="B765" s="576" t="s">
        <v>220</v>
      </c>
      <c r="C765" s="576" t="s">
        <v>443</v>
      </c>
      <c r="D765" s="576" t="s">
        <v>4232</v>
      </c>
      <c r="E765" s="577" t="s">
        <v>210</v>
      </c>
      <c r="F765" s="576" t="s">
        <v>210</v>
      </c>
      <c r="G765" s="576">
        <v>96398</v>
      </c>
      <c r="H765" s="576" t="s">
        <v>7633</v>
      </c>
      <c r="I765" s="576" t="s">
        <v>90</v>
      </c>
      <c r="J765" s="576" t="s">
        <v>248</v>
      </c>
      <c r="K765" s="577">
        <v>309.89</v>
      </c>
      <c r="L765" s="576" t="s">
        <v>208</v>
      </c>
    </row>
    <row r="766" spans="1:12">
      <c r="A766" s="576" t="s">
        <v>219</v>
      </c>
      <c r="B766" s="576" t="s">
        <v>220</v>
      </c>
      <c r="C766" s="576" t="s">
        <v>443</v>
      </c>
      <c r="D766" s="576" t="s">
        <v>4232</v>
      </c>
      <c r="E766" s="577" t="s">
        <v>210</v>
      </c>
      <c r="F766" s="576" t="s">
        <v>210</v>
      </c>
      <c r="G766" s="576">
        <v>105740</v>
      </c>
      <c r="H766" s="576" t="s">
        <v>7634</v>
      </c>
      <c r="I766" s="576" t="s">
        <v>90</v>
      </c>
      <c r="J766" s="576" t="s">
        <v>209</v>
      </c>
      <c r="K766" s="577">
        <v>308.22000000000003</v>
      </c>
      <c r="L766" s="576" t="s">
        <v>208</v>
      </c>
    </row>
    <row r="767" spans="1:12">
      <c r="A767" s="576" t="s">
        <v>219</v>
      </c>
      <c r="B767" s="576" t="s">
        <v>220</v>
      </c>
      <c r="C767" s="576" t="s">
        <v>443</v>
      </c>
      <c r="D767" s="576" t="s">
        <v>4232</v>
      </c>
      <c r="E767" s="577" t="s">
        <v>210</v>
      </c>
      <c r="F767" s="576" t="s">
        <v>210</v>
      </c>
      <c r="G767" s="576">
        <v>105749</v>
      </c>
      <c r="H767" s="576" t="s">
        <v>7635</v>
      </c>
      <c r="I767" s="576" t="s">
        <v>90</v>
      </c>
      <c r="J767" s="576" t="s">
        <v>209</v>
      </c>
      <c r="K767" s="577">
        <v>156.85</v>
      </c>
      <c r="L767" s="576" t="s">
        <v>208</v>
      </c>
    </row>
    <row r="768" spans="1:12">
      <c r="A768" s="576" t="s">
        <v>219</v>
      </c>
      <c r="B768" s="576" t="s">
        <v>220</v>
      </c>
      <c r="C768" s="576" t="s">
        <v>443</v>
      </c>
      <c r="D768" s="576" t="s">
        <v>4232</v>
      </c>
      <c r="E768" s="577" t="s">
        <v>210</v>
      </c>
      <c r="F768" s="576" t="s">
        <v>210</v>
      </c>
      <c r="G768" s="576">
        <v>96400</v>
      </c>
      <c r="H768" s="576" t="s">
        <v>7636</v>
      </c>
      <c r="I768" s="576" t="s">
        <v>90</v>
      </c>
      <c r="J768" s="576" t="s">
        <v>207</v>
      </c>
      <c r="K768" s="577">
        <v>155.15</v>
      </c>
      <c r="L768" s="576" t="s">
        <v>208</v>
      </c>
    </row>
    <row r="769" spans="1:12">
      <c r="A769" s="576" t="s">
        <v>219</v>
      </c>
      <c r="B769" s="576" t="s">
        <v>220</v>
      </c>
      <c r="C769" s="576" t="s">
        <v>443</v>
      </c>
      <c r="D769" s="576" t="s">
        <v>4232</v>
      </c>
      <c r="E769" s="577" t="s">
        <v>210</v>
      </c>
      <c r="F769" s="576" t="s">
        <v>210</v>
      </c>
      <c r="G769" s="576">
        <v>105752</v>
      </c>
      <c r="H769" s="576" t="s">
        <v>7637</v>
      </c>
      <c r="I769" s="576" t="s">
        <v>90</v>
      </c>
      <c r="J769" s="576" t="s">
        <v>207</v>
      </c>
      <c r="K769" s="577">
        <v>153.66</v>
      </c>
      <c r="L769" s="576" t="s">
        <v>208</v>
      </c>
    </row>
    <row r="770" spans="1:12">
      <c r="A770" s="576" t="s">
        <v>219</v>
      </c>
      <c r="B770" s="576" t="s">
        <v>220</v>
      </c>
      <c r="C770" s="576" t="s">
        <v>443</v>
      </c>
      <c r="D770" s="576" t="s">
        <v>4232</v>
      </c>
      <c r="E770" s="577" t="s">
        <v>210</v>
      </c>
      <c r="F770" s="576" t="s">
        <v>210</v>
      </c>
      <c r="G770" s="576">
        <v>105754</v>
      </c>
      <c r="H770" s="576" t="s">
        <v>7638</v>
      </c>
      <c r="I770" s="576" t="s">
        <v>90</v>
      </c>
      <c r="J770" s="576" t="s">
        <v>207</v>
      </c>
      <c r="K770" s="577">
        <v>152.27000000000001</v>
      </c>
      <c r="L770" s="576" t="s">
        <v>208</v>
      </c>
    </row>
    <row r="771" spans="1:12">
      <c r="A771" s="576" t="s">
        <v>219</v>
      </c>
      <c r="B771" s="576" t="s">
        <v>220</v>
      </c>
      <c r="C771" s="576" t="s">
        <v>443</v>
      </c>
      <c r="D771" s="576" t="s">
        <v>4232</v>
      </c>
      <c r="E771" s="577" t="s">
        <v>210</v>
      </c>
      <c r="F771" s="576" t="s">
        <v>210</v>
      </c>
      <c r="G771" s="576">
        <v>105742</v>
      </c>
      <c r="H771" s="576" t="s">
        <v>7639</v>
      </c>
      <c r="I771" s="576" t="s">
        <v>90</v>
      </c>
      <c r="J771" s="576" t="s">
        <v>248</v>
      </c>
      <c r="K771" s="577">
        <v>120.08</v>
      </c>
      <c r="L771" s="576" t="s">
        <v>208</v>
      </c>
    </row>
    <row r="772" spans="1:12">
      <c r="A772" s="576" t="s">
        <v>219</v>
      </c>
      <c r="B772" s="576" t="s">
        <v>220</v>
      </c>
      <c r="C772" s="576" t="s">
        <v>443</v>
      </c>
      <c r="D772" s="576" t="s">
        <v>4232</v>
      </c>
      <c r="E772" s="577" t="s">
        <v>210</v>
      </c>
      <c r="F772" s="576" t="s">
        <v>210</v>
      </c>
      <c r="G772" s="576">
        <v>96399</v>
      </c>
      <c r="H772" s="576" t="s">
        <v>7640</v>
      </c>
      <c r="I772" s="576" t="s">
        <v>90</v>
      </c>
      <c r="J772" s="576" t="s">
        <v>207</v>
      </c>
      <c r="K772" s="577">
        <v>118.58</v>
      </c>
      <c r="L772" s="576" t="s">
        <v>208</v>
      </c>
    </row>
    <row r="773" spans="1:12">
      <c r="A773" s="576" t="s">
        <v>219</v>
      </c>
      <c r="B773" s="576" t="s">
        <v>220</v>
      </c>
      <c r="C773" s="576" t="s">
        <v>443</v>
      </c>
      <c r="D773" s="576" t="s">
        <v>4232</v>
      </c>
      <c r="E773" s="577" t="s">
        <v>210</v>
      </c>
      <c r="F773" s="576" t="s">
        <v>210</v>
      </c>
      <c r="G773" s="576">
        <v>105745</v>
      </c>
      <c r="H773" s="576" t="s">
        <v>7641</v>
      </c>
      <c r="I773" s="576" t="s">
        <v>90</v>
      </c>
      <c r="J773" s="576" t="s">
        <v>207</v>
      </c>
      <c r="K773" s="577">
        <v>117.07</v>
      </c>
      <c r="L773" s="576" t="s">
        <v>208</v>
      </c>
    </row>
    <row r="774" spans="1:12">
      <c r="A774" s="576" t="s">
        <v>219</v>
      </c>
      <c r="B774" s="576" t="s">
        <v>220</v>
      </c>
      <c r="C774" s="576" t="s">
        <v>443</v>
      </c>
      <c r="D774" s="576" t="s">
        <v>4232</v>
      </c>
      <c r="E774" s="577" t="s">
        <v>210</v>
      </c>
      <c r="F774" s="576" t="s">
        <v>210</v>
      </c>
      <c r="G774" s="576">
        <v>105747</v>
      </c>
      <c r="H774" s="576" t="s">
        <v>7642</v>
      </c>
      <c r="I774" s="576" t="s">
        <v>90</v>
      </c>
      <c r="J774" s="576" t="s">
        <v>207</v>
      </c>
      <c r="K774" s="577">
        <v>115.56</v>
      </c>
      <c r="L774" s="576" t="s">
        <v>208</v>
      </c>
    </row>
    <row r="775" spans="1:12">
      <c r="A775" s="576" t="s">
        <v>219</v>
      </c>
      <c r="B775" s="576" t="s">
        <v>220</v>
      </c>
      <c r="C775" s="576" t="s">
        <v>443</v>
      </c>
      <c r="D775" s="576" t="s">
        <v>4232</v>
      </c>
      <c r="E775" s="577" t="s">
        <v>210</v>
      </c>
      <c r="F775" s="576" t="s">
        <v>210</v>
      </c>
      <c r="G775" s="576">
        <v>105657</v>
      </c>
      <c r="H775" s="576" t="s">
        <v>7643</v>
      </c>
      <c r="I775" s="576" t="s">
        <v>90</v>
      </c>
      <c r="J775" s="576" t="s">
        <v>207</v>
      </c>
      <c r="K775" s="577">
        <v>172.22</v>
      </c>
      <c r="L775" s="576" t="s">
        <v>208</v>
      </c>
    </row>
    <row r="776" spans="1:12">
      <c r="A776" s="576" t="s">
        <v>219</v>
      </c>
      <c r="B776" s="576" t="s">
        <v>220</v>
      </c>
      <c r="C776" s="576" t="s">
        <v>443</v>
      </c>
      <c r="D776" s="576" t="s">
        <v>4232</v>
      </c>
      <c r="E776" s="577" t="s">
        <v>210</v>
      </c>
      <c r="F776" s="576" t="s">
        <v>210</v>
      </c>
      <c r="G776" s="576">
        <v>100566</v>
      </c>
      <c r="H776" s="576" t="s">
        <v>7644</v>
      </c>
      <c r="I776" s="576" t="s">
        <v>90</v>
      </c>
      <c r="J776" s="576" t="s">
        <v>207</v>
      </c>
      <c r="K776" s="577">
        <v>165.78</v>
      </c>
      <c r="L776" s="576" t="s">
        <v>208</v>
      </c>
    </row>
    <row r="777" spans="1:12">
      <c r="A777" s="576" t="s">
        <v>219</v>
      </c>
      <c r="B777" s="576" t="s">
        <v>220</v>
      </c>
      <c r="C777" s="576" t="s">
        <v>443</v>
      </c>
      <c r="D777" s="576" t="s">
        <v>4232</v>
      </c>
      <c r="E777" s="577" t="s">
        <v>210</v>
      </c>
      <c r="F777" s="576" t="s">
        <v>210</v>
      </c>
      <c r="G777" s="576">
        <v>105666</v>
      </c>
      <c r="H777" s="576" t="s">
        <v>7645</v>
      </c>
      <c r="I777" s="576" t="s">
        <v>90</v>
      </c>
      <c r="J777" s="576" t="s">
        <v>207</v>
      </c>
      <c r="K777" s="577">
        <v>162.57</v>
      </c>
      <c r="L777" s="576" t="s">
        <v>208</v>
      </c>
    </row>
    <row r="778" spans="1:12">
      <c r="A778" s="576" t="s">
        <v>219</v>
      </c>
      <c r="B778" s="576" t="s">
        <v>220</v>
      </c>
      <c r="C778" s="576" t="s">
        <v>443</v>
      </c>
      <c r="D778" s="576" t="s">
        <v>4232</v>
      </c>
      <c r="E778" s="577" t="s">
        <v>210</v>
      </c>
      <c r="F778" s="576" t="s">
        <v>210</v>
      </c>
      <c r="G778" s="576">
        <v>105639</v>
      </c>
      <c r="H778" s="576" t="s">
        <v>7646</v>
      </c>
      <c r="I778" s="576" t="s">
        <v>90</v>
      </c>
      <c r="J778" s="576" t="s">
        <v>207</v>
      </c>
      <c r="K778" s="577">
        <v>0</v>
      </c>
      <c r="L778" s="576" t="s">
        <v>208</v>
      </c>
    </row>
    <row r="779" spans="1:12">
      <c r="A779" s="576" t="s">
        <v>219</v>
      </c>
      <c r="B779" s="576" t="s">
        <v>220</v>
      </c>
      <c r="C779" s="576" t="s">
        <v>443</v>
      </c>
      <c r="D779" s="576" t="s">
        <v>4232</v>
      </c>
      <c r="E779" s="577" t="s">
        <v>210</v>
      </c>
      <c r="F779" s="576" t="s">
        <v>210</v>
      </c>
      <c r="G779" s="576">
        <v>105645</v>
      </c>
      <c r="H779" s="576" t="s">
        <v>7647</v>
      </c>
      <c r="I779" s="576" t="s">
        <v>90</v>
      </c>
      <c r="J779" s="576" t="s">
        <v>207</v>
      </c>
      <c r="K779" s="577">
        <v>0</v>
      </c>
      <c r="L779" s="576" t="s">
        <v>208</v>
      </c>
    </row>
    <row r="780" spans="1:12">
      <c r="A780" s="576" t="s">
        <v>219</v>
      </c>
      <c r="B780" s="576" t="s">
        <v>220</v>
      </c>
      <c r="C780" s="576" t="s">
        <v>443</v>
      </c>
      <c r="D780" s="576" t="s">
        <v>4232</v>
      </c>
      <c r="E780" s="577" t="s">
        <v>210</v>
      </c>
      <c r="F780" s="576" t="s">
        <v>210</v>
      </c>
      <c r="G780" s="576">
        <v>105651</v>
      </c>
      <c r="H780" s="576" t="s">
        <v>7648</v>
      </c>
      <c r="I780" s="576" t="s">
        <v>90</v>
      </c>
      <c r="J780" s="576" t="s">
        <v>207</v>
      </c>
      <c r="K780" s="577">
        <v>0</v>
      </c>
      <c r="L780" s="576" t="s">
        <v>208</v>
      </c>
    </row>
    <row r="781" spans="1:12">
      <c r="A781" s="576" t="s">
        <v>219</v>
      </c>
      <c r="B781" s="576" t="s">
        <v>220</v>
      </c>
      <c r="C781" s="576" t="s">
        <v>443</v>
      </c>
      <c r="D781" s="576" t="s">
        <v>4232</v>
      </c>
      <c r="E781" s="577" t="s">
        <v>210</v>
      </c>
      <c r="F781" s="576" t="s">
        <v>210</v>
      </c>
      <c r="G781" s="576">
        <v>105658</v>
      </c>
      <c r="H781" s="576" t="s">
        <v>7649</v>
      </c>
      <c r="I781" s="576" t="s">
        <v>90</v>
      </c>
      <c r="J781" s="576" t="s">
        <v>207</v>
      </c>
      <c r="K781" s="577">
        <v>201.13</v>
      </c>
      <c r="L781" s="576" t="s">
        <v>208</v>
      </c>
    </row>
    <row r="782" spans="1:12">
      <c r="A782" s="576" t="s">
        <v>219</v>
      </c>
      <c r="B782" s="576" t="s">
        <v>220</v>
      </c>
      <c r="C782" s="576" t="s">
        <v>443</v>
      </c>
      <c r="D782" s="576" t="s">
        <v>4232</v>
      </c>
      <c r="E782" s="577" t="s">
        <v>210</v>
      </c>
      <c r="F782" s="576" t="s">
        <v>210</v>
      </c>
      <c r="G782" s="576">
        <v>100567</v>
      </c>
      <c r="H782" s="576" t="s">
        <v>7650</v>
      </c>
      <c r="I782" s="576" t="s">
        <v>90</v>
      </c>
      <c r="J782" s="576" t="s">
        <v>207</v>
      </c>
      <c r="K782" s="577">
        <v>194.69</v>
      </c>
      <c r="L782" s="576" t="s">
        <v>208</v>
      </c>
    </row>
    <row r="783" spans="1:12">
      <c r="A783" s="576" t="s">
        <v>219</v>
      </c>
      <c r="B783" s="576" t="s">
        <v>220</v>
      </c>
      <c r="C783" s="576" t="s">
        <v>443</v>
      </c>
      <c r="D783" s="576" t="s">
        <v>4232</v>
      </c>
      <c r="E783" s="577" t="s">
        <v>210</v>
      </c>
      <c r="F783" s="576" t="s">
        <v>210</v>
      </c>
      <c r="G783" s="576">
        <v>105667</v>
      </c>
      <c r="H783" s="576" t="s">
        <v>7651</v>
      </c>
      <c r="I783" s="576" t="s">
        <v>90</v>
      </c>
      <c r="J783" s="576" t="s">
        <v>207</v>
      </c>
      <c r="K783" s="577">
        <v>191.48</v>
      </c>
      <c r="L783" s="576" t="s">
        <v>208</v>
      </c>
    </row>
    <row r="784" spans="1:12">
      <c r="A784" s="576" t="s">
        <v>219</v>
      </c>
      <c r="B784" s="576" t="s">
        <v>220</v>
      </c>
      <c r="C784" s="576" t="s">
        <v>443</v>
      </c>
      <c r="D784" s="576" t="s">
        <v>4232</v>
      </c>
      <c r="E784" s="577" t="s">
        <v>210</v>
      </c>
      <c r="F784" s="576" t="s">
        <v>210</v>
      </c>
      <c r="G784" s="576">
        <v>105640</v>
      </c>
      <c r="H784" s="576" t="s">
        <v>7652</v>
      </c>
      <c r="I784" s="576" t="s">
        <v>90</v>
      </c>
      <c r="J784" s="576" t="s">
        <v>207</v>
      </c>
      <c r="K784" s="577">
        <v>0</v>
      </c>
      <c r="L784" s="576" t="s">
        <v>208</v>
      </c>
    </row>
    <row r="785" spans="1:12">
      <c r="A785" s="576" t="s">
        <v>219</v>
      </c>
      <c r="B785" s="576" t="s">
        <v>220</v>
      </c>
      <c r="C785" s="576" t="s">
        <v>443</v>
      </c>
      <c r="D785" s="576" t="s">
        <v>4232</v>
      </c>
      <c r="E785" s="577" t="s">
        <v>210</v>
      </c>
      <c r="F785" s="576" t="s">
        <v>210</v>
      </c>
      <c r="G785" s="576">
        <v>105646</v>
      </c>
      <c r="H785" s="576" t="s">
        <v>7653</v>
      </c>
      <c r="I785" s="576" t="s">
        <v>90</v>
      </c>
      <c r="J785" s="576" t="s">
        <v>207</v>
      </c>
      <c r="K785" s="577">
        <v>0</v>
      </c>
      <c r="L785" s="576" t="s">
        <v>208</v>
      </c>
    </row>
    <row r="786" spans="1:12">
      <c r="A786" s="576" t="s">
        <v>219</v>
      </c>
      <c r="B786" s="576" t="s">
        <v>220</v>
      </c>
      <c r="C786" s="576" t="s">
        <v>443</v>
      </c>
      <c r="D786" s="576" t="s">
        <v>4232</v>
      </c>
      <c r="E786" s="577" t="s">
        <v>210</v>
      </c>
      <c r="F786" s="576" t="s">
        <v>210</v>
      </c>
      <c r="G786" s="576">
        <v>105652</v>
      </c>
      <c r="H786" s="576" t="s">
        <v>7654</v>
      </c>
      <c r="I786" s="576" t="s">
        <v>90</v>
      </c>
      <c r="J786" s="576" t="s">
        <v>207</v>
      </c>
      <c r="K786" s="577">
        <v>0</v>
      </c>
      <c r="L786" s="576" t="s">
        <v>208</v>
      </c>
    </row>
    <row r="787" spans="1:12">
      <c r="A787" s="576" t="s">
        <v>219</v>
      </c>
      <c r="B787" s="576" t="s">
        <v>220</v>
      </c>
      <c r="C787" s="576" t="s">
        <v>443</v>
      </c>
      <c r="D787" s="576" t="s">
        <v>4232</v>
      </c>
      <c r="E787" s="577" t="s">
        <v>210</v>
      </c>
      <c r="F787" s="576" t="s">
        <v>210</v>
      </c>
      <c r="G787" s="576">
        <v>105659</v>
      </c>
      <c r="H787" s="576" t="s">
        <v>7655</v>
      </c>
      <c r="I787" s="576" t="s">
        <v>90</v>
      </c>
      <c r="J787" s="576" t="s">
        <v>207</v>
      </c>
      <c r="K787" s="577">
        <v>229.64</v>
      </c>
      <c r="L787" s="576" t="s">
        <v>208</v>
      </c>
    </row>
    <row r="788" spans="1:12">
      <c r="A788" s="576" t="s">
        <v>219</v>
      </c>
      <c r="B788" s="576" t="s">
        <v>220</v>
      </c>
      <c r="C788" s="576" t="s">
        <v>443</v>
      </c>
      <c r="D788" s="576" t="s">
        <v>4232</v>
      </c>
      <c r="E788" s="577" t="s">
        <v>210</v>
      </c>
      <c r="F788" s="576" t="s">
        <v>210</v>
      </c>
      <c r="G788" s="576">
        <v>100568</v>
      </c>
      <c r="H788" s="576" t="s">
        <v>7656</v>
      </c>
      <c r="I788" s="576" t="s">
        <v>90</v>
      </c>
      <c r="J788" s="576" t="s">
        <v>207</v>
      </c>
      <c r="K788" s="577">
        <v>223.2</v>
      </c>
      <c r="L788" s="576" t="s">
        <v>208</v>
      </c>
    </row>
    <row r="789" spans="1:12">
      <c r="A789" s="576" t="s">
        <v>219</v>
      </c>
      <c r="B789" s="576" t="s">
        <v>220</v>
      </c>
      <c r="C789" s="576" t="s">
        <v>443</v>
      </c>
      <c r="D789" s="576" t="s">
        <v>4232</v>
      </c>
      <c r="E789" s="577" t="s">
        <v>210</v>
      </c>
      <c r="F789" s="576" t="s">
        <v>210</v>
      </c>
      <c r="G789" s="576">
        <v>105668</v>
      </c>
      <c r="H789" s="576" t="s">
        <v>7657</v>
      </c>
      <c r="I789" s="576" t="s">
        <v>90</v>
      </c>
      <c r="J789" s="576" t="s">
        <v>207</v>
      </c>
      <c r="K789" s="577">
        <v>219.99</v>
      </c>
      <c r="L789" s="576" t="s">
        <v>208</v>
      </c>
    </row>
    <row r="790" spans="1:12">
      <c r="A790" s="576" t="s">
        <v>219</v>
      </c>
      <c r="B790" s="576" t="s">
        <v>220</v>
      </c>
      <c r="C790" s="576" t="s">
        <v>443</v>
      </c>
      <c r="D790" s="576" t="s">
        <v>4232</v>
      </c>
      <c r="E790" s="577" t="s">
        <v>210</v>
      </c>
      <c r="F790" s="576" t="s">
        <v>210</v>
      </c>
      <c r="G790" s="576">
        <v>105641</v>
      </c>
      <c r="H790" s="576" t="s">
        <v>7658</v>
      </c>
      <c r="I790" s="576" t="s">
        <v>90</v>
      </c>
      <c r="J790" s="576" t="s">
        <v>207</v>
      </c>
      <c r="K790" s="577">
        <v>0</v>
      </c>
      <c r="L790" s="576" t="s">
        <v>208</v>
      </c>
    </row>
    <row r="791" spans="1:12">
      <c r="A791" s="576" t="s">
        <v>219</v>
      </c>
      <c r="B791" s="576" t="s">
        <v>220</v>
      </c>
      <c r="C791" s="576" t="s">
        <v>443</v>
      </c>
      <c r="D791" s="576" t="s">
        <v>4232</v>
      </c>
      <c r="E791" s="577" t="s">
        <v>210</v>
      </c>
      <c r="F791" s="576" t="s">
        <v>210</v>
      </c>
      <c r="G791" s="576">
        <v>105647</v>
      </c>
      <c r="H791" s="576" t="s">
        <v>7659</v>
      </c>
      <c r="I791" s="576" t="s">
        <v>90</v>
      </c>
      <c r="J791" s="576" t="s">
        <v>207</v>
      </c>
      <c r="K791" s="577">
        <v>0</v>
      </c>
      <c r="L791" s="576" t="s">
        <v>208</v>
      </c>
    </row>
    <row r="792" spans="1:12">
      <c r="A792" s="576" t="s">
        <v>219</v>
      </c>
      <c r="B792" s="576" t="s">
        <v>220</v>
      </c>
      <c r="C792" s="576" t="s">
        <v>443</v>
      </c>
      <c r="D792" s="576" t="s">
        <v>4232</v>
      </c>
      <c r="E792" s="577" t="s">
        <v>210</v>
      </c>
      <c r="F792" s="576" t="s">
        <v>210</v>
      </c>
      <c r="G792" s="576">
        <v>105653</v>
      </c>
      <c r="H792" s="576" t="s">
        <v>7660</v>
      </c>
      <c r="I792" s="576" t="s">
        <v>90</v>
      </c>
      <c r="J792" s="576" t="s">
        <v>209</v>
      </c>
      <c r="K792" s="577">
        <v>0</v>
      </c>
      <c r="L792" s="576" t="s">
        <v>208</v>
      </c>
    </row>
    <row r="793" spans="1:12">
      <c r="A793" s="576" t="s">
        <v>219</v>
      </c>
      <c r="B793" s="576" t="s">
        <v>220</v>
      </c>
      <c r="C793" s="576" t="s">
        <v>443</v>
      </c>
      <c r="D793" s="576" t="s">
        <v>4232</v>
      </c>
      <c r="E793" s="577" t="s">
        <v>210</v>
      </c>
      <c r="F793" s="576" t="s">
        <v>210</v>
      </c>
      <c r="G793" s="576">
        <v>105710</v>
      </c>
      <c r="H793" s="576" t="s">
        <v>7661</v>
      </c>
      <c r="I793" s="576" t="s">
        <v>90</v>
      </c>
      <c r="J793" s="576" t="s">
        <v>209</v>
      </c>
      <c r="K793" s="577">
        <v>110.49</v>
      </c>
      <c r="L793" s="576" t="s">
        <v>208</v>
      </c>
    </row>
    <row r="794" spans="1:12">
      <c r="A794" s="576" t="s">
        <v>219</v>
      </c>
      <c r="B794" s="576" t="s">
        <v>220</v>
      </c>
      <c r="C794" s="576" t="s">
        <v>443</v>
      </c>
      <c r="D794" s="576" t="s">
        <v>4232</v>
      </c>
      <c r="E794" s="577" t="s">
        <v>210</v>
      </c>
      <c r="F794" s="576" t="s">
        <v>210</v>
      </c>
      <c r="G794" s="576">
        <v>100564</v>
      </c>
      <c r="H794" s="576" t="s">
        <v>7662</v>
      </c>
      <c r="I794" s="576" t="s">
        <v>90</v>
      </c>
      <c r="J794" s="576" t="s">
        <v>248</v>
      </c>
      <c r="K794" s="577">
        <v>104.06</v>
      </c>
      <c r="L794" s="576" t="s">
        <v>208</v>
      </c>
    </row>
    <row r="795" spans="1:12">
      <c r="A795" s="576" t="s">
        <v>219</v>
      </c>
      <c r="B795" s="576" t="s">
        <v>220</v>
      </c>
      <c r="C795" s="576" t="s">
        <v>443</v>
      </c>
      <c r="D795" s="576" t="s">
        <v>4232</v>
      </c>
      <c r="E795" s="577" t="s">
        <v>210</v>
      </c>
      <c r="F795" s="576" t="s">
        <v>210</v>
      </c>
      <c r="G795" s="576">
        <v>105711</v>
      </c>
      <c r="H795" s="576" t="s">
        <v>7663</v>
      </c>
      <c r="I795" s="576" t="s">
        <v>90</v>
      </c>
      <c r="J795" s="576" t="s">
        <v>248</v>
      </c>
      <c r="K795" s="577">
        <v>100.84</v>
      </c>
      <c r="L795" s="576" t="s">
        <v>208</v>
      </c>
    </row>
    <row r="796" spans="1:12">
      <c r="A796" s="576" t="s">
        <v>219</v>
      </c>
      <c r="B796" s="576" t="s">
        <v>220</v>
      </c>
      <c r="C796" s="576" t="s">
        <v>443</v>
      </c>
      <c r="D796" s="576" t="s">
        <v>4232</v>
      </c>
      <c r="E796" s="577" t="s">
        <v>210</v>
      </c>
      <c r="F796" s="576" t="s">
        <v>210</v>
      </c>
      <c r="G796" s="576">
        <v>105705</v>
      </c>
      <c r="H796" s="576" t="s">
        <v>7664</v>
      </c>
      <c r="I796" s="576" t="s">
        <v>90</v>
      </c>
      <c r="J796" s="576" t="s">
        <v>248</v>
      </c>
      <c r="K796" s="577">
        <v>0</v>
      </c>
      <c r="L796" s="576" t="s">
        <v>208</v>
      </c>
    </row>
    <row r="797" spans="1:12">
      <c r="A797" s="576" t="s">
        <v>219</v>
      </c>
      <c r="B797" s="576" t="s">
        <v>220</v>
      </c>
      <c r="C797" s="576" t="s">
        <v>443</v>
      </c>
      <c r="D797" s="576" t="s">
        <v>4232</v>
      </c>
      <c r="E797" s="577" t="s">
        <v>210</v>
      </c>
      <c r="F797" s="576" t="s">
        <v>210</v>
      </c>
      <c r="G797" s="576">
        <v>105706</v>
      </c>
      <c r="H797" s="576" t="s">
        <v>7665</v>
      </c>
      <c r="I797" s="576" t="s">
        <v>90</v>
      </c>
      <c r="J797" s="576" t="s">
        <v>207</v>
      </c>
      <c r="K797" s="577">
        <v>0</v>
      </c>
      <c r="L797" s="576" t="s">
        <v>208</v>
      </c>
    </row>
    <row r="798" spans="1:12">
      <c r="A798" s="576" t="s">
        <v>219</v>
      </c>
      <c r="B798" s="576" t="s">
        <v>220</v>
      </c>
      <c r="C798" s="576" t="s">
        <v>443</v>
      </c>
      <c r="D798" s="576" t="s">
        <v>4232</v>
      </c>
      <c r="E798" s="577" t="s">
        <v>210</v>
      </c>
      <c r="F798" s="576" t="s">
        <v>210</v>
      </c>
      <c r="G798" s="576">
        <v>105708</v>
      </c>
      <c r="H798" s="576" t="s">
        <v>7666</v>
      </c>
      <c r="I798" s="576" t="s">
        <v>90</v>
      </c>
      <c r="J798" s="576" t="s">
        <v>209</v>
      </c>
      <c r="K798" s="577">
        <v>0</v>
      </c>
      <c r="L798" s="576" t="s">
        <v>208</v>
      </c>
    </row>
    <row r="799" spans="1:12">
      <c r="A799" s="576" t="s">
        <v>219</v>
      </c>
      <c r="B799" s="576" t="s">
        <v>220</v>
      </c>
      <c r="C799" s="576" t="s">
        <v>443</v>
      </c>
      <c r="D799" s="576" t="s">
        <v>4232</v>
      </c>
      <c r="E799" s="577" t="s">
        <v>210</v>
      </c>
      <c r="F799" s="576" t="s">
        <v>210</v>
      </c>
      <c r="G799" s="576">
        <v>105690</v>
      </c>
      <c r="H799" s="576" t="s">
        <v>7667</v>
      </c>
      <c r="I799" s="576" t="s">
        <v>90</v>
      </c>
      <c r="J799" s="576" t="s">
        <v>209</v>
      </c>
      <c r="K799" s="577">
        <v>159.09</v>
      </c>
      <c r="L799" s="576" t="s">
        <v>208</v>
      </c>
    </row>
    <row r="800" spans="1:12">
      <c r="A800" s="576" t="s">
        <v>219</v>
      </c>
      <c r="B800" s="576" t="s">
        <v>220</v>
      </c>
      <c r="C800" s="576" t="s">
        <v>443</v>
      </c>
      <c r="D800" s="576" t="s">
        <v>4232</v>
      </c>
      <c r="E800" s="577" t="s">
        <v>210</v>
      </c>
      <c r="F800" s="576" t="s">
        <v>210</v>
      </c>
      <c r="G800" s="576">
        <v>100569</v>
      </c>
      <c r="H800" s="576" t="s">
        <v>7668</v>
      </c>
      <c r="I800" s="576" t="s">
        <v>90</v>
      </c>
      <c r="J800" s="576" t="s">
        <v>209</v>
      </c>
      <c r="K800" s="577">
        <v>152.65</v>
      </c>
      <c r="L800" s="576" t="s">
        <v>208</v>
      </c>
    </row>
    <row r="801" spans="1:12">
      <c r="A801" s="576" t="s">
        <v>219</v>
      </c>
      <c r="B801" s="576" t="s">
        <v>220</v>
      </c>
      <c r="C801" s="576" t="s">
        <v>443</v>
      </c>
      <c r="D801" s="576" t="s">
        <v>4232</v>
      </c>
      <c r="E801" s="577" t="s">
        <v>210</v>
      </c>
      <c r="F801" s="576" t="s">
        <v>210</v>
      </c>
      <c r="G801" s="576">
        <v>105699</v>
      </c>
      <c r="H801" s="576" t="s">
        <v>7669</v>
      </c>
      <c r="I801" s="576" t="s">
        <v>90</v>
      </c>
      <c r="J801" s="576" t="s">
        <v>248</v>
      </c>
      <c r="K801" s="577">
        <v>149.44</v>
      </c>
      <c r="L801" s="576" t="s">
        <v>208</v>
      </c>
    </row>
    <row r="802" spans="1:12">
      <c r="A802" s="576" t="s">
        <v>219</v>
      </c>
      <c r="B802" s="576" t="s">
        <v>220</v>
      </c>
      <c r="C802" s="576" t="s">
        <v>443</v>
      </c>
      <c r="D802" s="576" t="s">
        <v>4232</v>
      </c>
      <c r="E802" s="577" t="s">
        <v>210</v>
      </c>
      <c r="F802" s="576" t="s">
        <v>210</v>
      </c>
      <c r="G802" s="576">
        <v>105672</v>
      </c>
      <c r="H802" s="576" t="s">
        <v>7670</v>
      </c>
      <c r="I802" s="576" t="s">
        <v>90</v>
      </c>
      <c r="J802" s="576" t="s">
        <v>209</v>
      </c>
      <c r="K802" s="577">
        <v>0</v>
      </c>
      <c r="L802" s="576" t="s">
        <v>208</v>
      </c>
    </row>
    <row r="803" spans="1:12">
      <c r="A803" s="576" t="s">
        <v>219</v>
      </c>
      <c r="B803" s="576" t="s">
        <v>220</v>
      </c>
      <c r="C803" s="576" t="s">
        <v>443</v>
      </c>
      <c r="D803" s="576" t="s">
        <v>4232</v>
      </c>
      <c r="E803" s="577" t="s">
        <v>210</v>
      </c>
      <c r="F803" s="576" t="s">
        <v>210</v>
      </c>
      <c r="G803" s="576">
        <v>105678</v>
      </c>
      <c r="H803" s="576" t="s">
        <v>7671</v>
      </c>
      <c r="I803" s="576" t="s">
        <v>90</v>
      </c>
      <c r="J803" s="576" t="s">
        <v>209</v>
      </c>
      <c r="K803" s="577">
        <v>0</v>
      </c>
      <c r="L803" s="576" t="s">
        <v>208</v>
      </c>
    </row>
    <row r="804" spans="1:12">
      <c r="A804" s="576" t="s">
        <v>219</v>
      </c>
      <c r="B804" s="576" t="s">
        <v>220</v>
      </c>
      <c r="C804" s="576" t="s">
        <v>443</v>
      </c>
      <c r="D804" s="576" t="s">
        <v>4232</v>
      </c>
      <c r="E804" s="577" t="s">
        <v>210</v>
      </c>
      <c r="F804" s="576" t="s">
        <v>210</v>
      </c>
      <c r="G804" s="576">
        <v>105684</v>
      </c>
      <c r="H804" s="576" t="s">
        <v>7672</v>
      </c>
      <c r="I804" s="576" t="s">
        <v>90</v>
      </c>
      <c r="J804" s="576" t="s">
        <v>209</v>
      </c>
      <c r="K804" s="577">
        <v>0</v>
      </c>
      <c r="L804" s="576" t="s">
        <v>208</v>
      </c>
    </row>
    <row r="805" spans="1:12">
      <c r="A805" s="576" t="s">
        <v>219</v>
      </c>
      <c r="B805" s="576" t="s">
        <v>220</v>
      </c>
      <c r="C805" s="576" t="s">
        <v>443</v>
      </c>
      <c r="D805" s="576" t="s">
        <v>4232</v>
      </c>
      <c r="E805" s="577" t="s">
        <v>210</v>
      </c>
      <c r="F805" s="576" t="s">
        <v>210</v>
      </c>
      <c r="G805" s="576">
        <v>105691</v>
      </c>
      <c r="H805" s="576" t="s">
        <v>7673</v>
      </c>
      <c r="I805" s="576" t="s">
        <v>90</v>
      </c>
      <c r="J805" s="576" t="s">
        <v>248</v>
      </c>
      <c r="K805" s="577">
        <v>188.27</v>
      </c>
      <c r="L805" s="576" t="s">
        <v>208</v>
      </c>
    </row>
    <row r="806" spans="1:12">
      <c r="A806" s="576" t="s">
        <v>219</v>
      </c>
      <c r="B806" s="576" t="s">
        <v>220</v>
      </c>
      <c r="C806" s="576" t="s">
        <v>443</v>
      </c>
      <c r="D806" s="576" t="s">
        <v>4232</v>
      </c>
      <c r="E806" s="577" t="s">
        <v>210</v>
      </c>
      <c r="F806" s="576" t="s">
        <v>210</v>
      </c>
      <c r="G806" s="576">
        <v>100570</v>
      </c>
      <c r="H806" s="576" t="s">
        <v>7674</v>
      </c>
      <c r="I806" s="576" t="s">
        <v>90</v>
      </c>
      <c r="J806" s="576" t="s">
        <v>209</v>
      </c>
      <c r="K806" s="577">
        <v>181.83</v>
      </c>
      <c r="L806" s="576" t="s">
        <v>208</v>
      </c>
    </row>
    <row r="807" spans="1:12">
      <c r="A807" s="576" t="s">
        <v>219</v>
      </c>
      <c r="B807" s="576" t="s">
        <v>220</v>
      </c>
      <c r="C807" s="576" t="s">
        <v>443</v>
      </c>
      <c r="D807" s="576" t="s">
        <v>4232</v>
      </c>
      <c r="E807" s="577" t="s">
        <v>210</v>
      </c>
      <c r="F807" s="576" t="s">
        <v>210</v>
      </c>
      <c r="G807" s="576">
        <v>105700</v>
      </c>
      <c r="H807" s="576" t="s">
        <v>7675</v>
      </c>
      <c r="I807" s="576" t="s">
        <v>90</v>
      </c>
      <c r="J807" s="576" t="s">
        <v>209</v>
      </c>
      <c r="K807" s="577">
        <v>178.62</v>
      </c>
      <c r="L807" s="576" t="s">
        <v>208</v>
      </c>
    </row>
    <row r="808" spans="1:12">
      <c r="A808" s="576" t="s">
        <v>219</v>
      </c>
      <c r="B808" s="576" t="s">
        <v>220</v>
      </c>
      <c r="C808" s="576" t="s">
        <v>443</v>
      </c>
      <c r="D808" s="576" t="s">
        <v>4232</v>
      </c>
      <c r="E808" s="577" t="s">
        <v>210</v>
      </c>
      <c r="F808" s="576" t="s">
        <v>210</v>
      </c>
      <c r="G808" s="576">
        <v>105673</v>
      </c>
      <c r="H808" s="576" t="s">
        <v>7676</v>
      </c>
      <c r="I808" s="576" t="s">
        <v>90</v>
      </c>
      <c r="J808" s="576" t="s">
        <v>207</v>
      </c>
      <c r="K808" s="577">
        <v>0</v>
      </c>
      <c r="L808" s="576" t="s">
        <v>208</v>
      </c>
    </row>
    <row r="809" spans="1:12">
      <c r="A809" s="576" t="s">
        <v>219</v>
      </c>
      <c r="B809" s="576" t="s">
        <v>220</v>
      </c>
      <c r="C809" s="576" t="s">
        <v>443</v>
      </c>
      <c r="D809" s="576" t="s">
        <v>4232</v>
      </c>
      <c r="E809" s="577" t="s">
        <v>210</v>
      </c>
      <c r="F809" s="576" t="s">
        <v>210</v>
      </c>
      <c r="G809" s="576">
        <v>105679</v>
      </c>
      <c r="H809" s="576" t="s">
        <v>7677</v>
      </c>
      <c r="I809" s="576" t="s">
        <v>90</v>
      </c>
      <c r="J809" s="576" t="s">
        <v>207</v>
      </c>
      <c r="K809" s="577">
        <v>0</v>
      </c>
      <c r="L809" s="576" t="s">
        <v>208</v>
      </c>
    </row>
    <row r="810" spans="1:12">
      <c r="A810" s="576" t="s">
        <v>219</v>
      </c>
      <c r="B810" s="576" t="s">
        <v>220</v>
      </c>
      <c r="C810" s="576" t="s">
        <v>443</v>
      </c>
      <c r="D810" s="576" t="s">
        <v>4232</v>
      </c>
      <c r="E810" s="577" t="s">
        <v>210</v>
      </c>
      <c r="F810" s="576" t="s">
        <v>210</v>
      </c>
      <c r="G810" s="576">
        <v>105685</v>
      </c>
      <c r="H810" s="576" t="s">
        <v>7678</v>
      </c>
      <c r="I810" s="576" t="s">
        <v>90</v>
      </c>
      <c r="J810" s="576" t="s">
        <v>209</v>
      </c>
      <c r="K810" s="577">
        <v>0</v>
      </c>
      <c r="L810" s="576" t="s">
        <v>208</v>
      </c>
    </row>
    <row r="811" spans="1:12">
      <c r="A811" s="576" t="s">
        <v>219</v>
      </c>
      <c r="B811" s="576" t="s">
        <v>220</v>
      </c>
      <c r="C811" s="576" t="s">
        <v>443</v>
      </c>
      <c r="D811" s="576" t="s">
        <v>4232</v>
      </c>
      <c r="E811" s="577" t="s">
        <v>210</v>
      </c>
      <c r="F811" s="576" t="s">
        <v>210</v>
      </c>
      <c r="G811" s="576">
        <v>105692</v>
      </c>
      <c r="H811" s="576" t="s">
        <v>7679</v>
      </c>
      <c r="I811" s="576" t="s">
        <v>90</v>
      </c>
      <c r="J811" s="576" t="s">
        <v>209</v>
      </c>
      <c r="K811" s="577">
        <v>217.06</v>
      </c>
      <c r="L811" s="576" t="s">
        <v>208</v>
      </c>
    </row>
    <row r="812" spans="1:12">
      <c r="A812" s="576" t="s">
        <v>219</v>
      </c>
      <c r="B812" s="576" t="s">
        <v>220</v>
      </c>
      <c r="C812" s="576" t="s">
        <v>443</v>
      </c>
      <c r="D812" s="576" t="s">
        <v>4232</v>
      </c>
      <c r="E812" s="577" t="s">
        <v>210</v>
      </c>
      <c r="F812" s="576" t="s">
        <v>210</v>
      </c>
      <c r="G812" s="576">
        <v>100571</v>
      </c>
      <c r="H812" s="576" t="s">
        <v>7680</v>
      </c>
      <c r="I812" s="576" t="s">
        <v>90</v>
      </c>
      <c r="J812" s="576" t="s">
        <v>209</v>
      </c>
      <c r="K812" s="577">
        <v>210.62</v>
      </c>
      <c r="L812" s="576" t="s">
        <v>208</v>
      </c>
    </row>
    <row r="813" spans="1:12">
      <c r="A813" s="576" t="s">
        <v>219</v>
      </c>
      <c r="B813" s="576" t="s">
        <v>220</v>
      </c>
      <c r="C813" s="576" t="s">
        <v>443</v>
      </c>
      <c r="D813" s="576" t="s">
        <v>4232</v>
      </c>
      <c r="E813" s="577" t="s">
        <v>210</v>
      </c>
      <c r="F813" s="576" t="s">
        <v>210</v>
      </c>
      <c r="G813" s="576">
        <v>105701</v>
      </c>
      <c r="H813" s="576" t="s">
        <v>7681</v>
      </c>
      <c r="I813" s="576" t="s">
        <v>90</v>
      </c>
      <c r="J813" s="576" t="s">
        <v>209</v>
      </c>
      <c r="K813" s="577">
        <v>207.41</v>
      </c>
      <c r="L813" s="576" t="s">
        <v>208</v>
      </c>
    </row>
    <row r="814" spans="1:12">
      <c r="A814" s="576" t="s">
        <v>219</v>
      </c>
      <c r="B814" s="576" t="s">
        <v>220</v>
      </c>
      <c r="C814" s="576" t="s">
        <v>443</v>
      </c>
      <c r="D814" s="576" t="s">
        <v>4232</v>
      </c>
      <c r="E814" s="577" t="s">
        <v>210</v>
      </c>
      <c r="F814" s="576" t="s">
        <v>210</v>
      </c>
      <c r="G814" s="576">
        <v>105674</v>
      </c>
      <c r="H814" s="576" t="s">
        <v>7682</v>
      </c>
      <c r="I814" s="576" t="s">
        <v>90</v>
      </c>
      <c r="J814" s="576" t="s">
        <v>209</v>
      </c>
      <c r="K814" s="577">
        <v>0</v>
      </c>
      <c r="L814" s="576" t="s">
        <v>208</v>
      </c>
    </row>
    <row r="815" spans="1:12">
      <c r="A815" s="576" t="s">
        <v>219</v>
      </c>
      <c r="B815" s="576" t="s">
        <v>220</v>
      </c>
      <c r="C815" s="576" t="s">
        <v>443</v>
      </c>
      <c r="D815" s="576" t="s">
        <v>4232</v>
      </c>
      <c r="E815" s="577" t="s">
        <v>210</v>
      </c>
      <c r="F815" s="576" t="s">
        <v>210</v>
      </c>
      <c r="G815" s="576">
        <v>105680</v>
      </c>
      <c r="H815" s="576" t="s">
        <v>7683</v>
      </c>
      <c r="I815" s="576" t="s">
        <v>90</v>
      </c>
      <c r="J815" s="576" t="s">
        <v>209</v>
      </c>
      <c r="K815" s="577">
        <v>0</v>
      </c>
      <c r="L815" s="576" t="s">
        <v>208</v>
      </c>
    </row>
    <row r="816" spans="1:12">
      <c r="A816" s="576" t="s">
        <v>219</v>
      </c>
      <c r="B816" s="576" t="s">
        <v>220</v>
      </c>
      <c r="C816" s="576" t="s">
        <v>443</v>
      </c>
      <c r="D816" s="576" t="s">
        <v>4232</v>
      </c>
      <c r="E816" s="577" t="s">
        <v>210</v>
      </c>
      <c r="F816" s="576" t="s">
        <v>210</v>
      </c>
      <c r="G816" s="576">
        <v>105686</v>
      </c>
      <c r="H816" s="576" t="s">
        <v>7684</v>
      </c>
      <c r="I816" s="576" t="s">
        <v>90</v>
      </c>
      <c r="J816" s="576" t="s">
        <v>209</v>
      </c>
      <c r="K816" s="577">
        <v>0</v>
      </c>
      <c r="L816" s="576" t="s">
        <v>208</v>
      </c>
    </row>
    <row r="817" spans="1:12">
      <c r="A817" s="576" t="s">
        <v>219</v>
      </c>
      <c r="B817" s="576" t="s">
        <v>220</v>
      </c>
      <c r="C817" s="576" t="s">
        <v>443</v>
      </c>
      <c r="D817" s="576" t="s">
        <v>4232</v>
      </c>
      <c r="E817" s="577" t="s">
        <v>210</v>
      </c>
      <c r="F817" s="576" t="s">
        <v>210</v>
      </c>
      <c r="G817" s="576">
        <v>105718</v>
      </c>
      <c r="H817" s="576" t="s">
        <v>7685</v>
      </c>
      <c r="I817" s="576" t="s">
        <v>90</v>
      </c>
      <c r="J817" s="576" t="s">
        <v>209</v>
      </c>
      <c r="K817" s="577">
        <v>96.81</v>
      </c>
      <c r="L817" s="576" t="s">
        <v>208</v>
      </c>
    </row>
    <row r="818" spans="1:12">
      <c r="A818" s="576" t="s">
        <v>219</v>
      </c>
      <c r="B818" s="576" t="s">
        <v>220</v>
      </c>
      <c r="C818" s="576" t="s">
        <v>443</v>
      </c>
      <c r="D818" s="576" t="s">
        <v>4232</v>
      </c>
      <c r="E818" s="577" t="s">
        <v>210</v>
      </c>
      <c r="F818" s="576" t="s">
        <v>210</v>
      </c>
      <c r="G818" s="576">
        <v>100565</v>
      </c>
      <c r="H818" s="576" t="s">
        <v>7686</v>
      </c>
      <c r="I818" s="576" t="s">
        <v>90</v>
      </c>
      <c r="J818" s="576" t="s">
        <v>209</v>
      </c>
      <c r="K818" s="577">
        <v>90.38</v>
      </c>
      <c r="L818" s="576" t="s">
        <v>208</v>
      </c>
    </row>
    <row r="819" spans="1:12">
      <c r="A819" s="576" t="s">
        <v>219</v>
      </c>
      <c r="B819" s="576" t="s">
        <v>220</v>
      </c>
      <c r="C819" s="576" t="s">
        <v>443</v>
      </c>
      <c r="D819" s="576" t="s">
        <v>4232</v>
      </c>
      <c r="E819" s="577" t="s">
        <v>210</v>
      </c>
      <c r="F819" s="576" t="s">
        <v>210</v>
      </c>
      <c r="G819" s="576">
        <v>105581</v>
      </c>
      <c r="H819" s="576" t="s">
        <v>7687</v>
      </c>
      <c r="I819" s="576" t="s">
        <v>90</v>
      </c>
      <c r="J819" s="576" t="s">
        <v>248</v>
      </c>
      <c r="K819" s="577">
        <v>87.16</v>
      </c>
      <c r="L819" s="576" t="s">
        <v>208</v>
      </c>
    </row>
    <row r="820" spans="1:12">
      <c r="A820" s="576" t="s">
        <v>219</v>
      </c>
      <c r="B820" s="576" t="s">
        <v>220</v>
      </c>
      <c r="C820" s="576" t="s">
        <v>443</v>
      </c>
      <c r="D820" s="576" t="s">
        <v>4232</v>
      </c>
      <c r="E820" s="577" t="s">
        <v>210</v>
      </c>
      <c r="F820" s="576" t="s">
        <v>210</v>
      </c>
      <c r="G820" s="576">
        <v>105713</v>
      </c>
      <c r="H820" s="576" t="s">
        <v>7688</v>
      </c>
      <c r="I820" s="576" t="s">
        <v>90</v>
      </c>
      <c r="J820" s="576" t="s">
        <v>209</v>
      </c>
      <c r="K820" s="577">
        <v>0</v>
      </c>
      <c r="L820" s="576" t="s">
        <v>208</v>
      </c>
    </row>
    <row r="821" spans="1:12">
      <c r="A821" s="576" t="s">
        <v>219</v>
      </c>
      <c r="B821" s="576" t="s">
        <v>220</v>
      </c>
      <c r="C821" s="576" t="s">
        <v>443</v>
      </c>
      <c r="D821" s="576" t="s">
        <v>4232</v>
      </c>
      <c r="E821" s="577" t="s">
        <v>210</v>
      </c>
      <c r="F821" s="576" t="s">
        <v>210</v>
      </c>
      <c r="G821" s="576">
        <v>105714</v>
      </c>
      <c r="H821" s="576" t="s">
        <v>7689</v>
      </c>
      <c r="I821" s="576" t="s">
        <v>90</v>
      </c>
      <c r="J821" s="576" t="s">
        <v>209</v>
      </c>
      <c r="K821" s="577">
        <v>0</v>
      </c>
      <c r="L821" s="576" t="s">
        <v>208</v>
      </c>
    </row>
    <row r="822" spans="1:12">
      <c r="A822" s="576" t="s">
        <v>219</v>
      </c>
      <c r="B822" s="576" t="s">
        <v>220</v>
      </c>
      <c r="C822" s="576" t="s">
        <v>443</v>
      </c>
      <c r="D822" s="576" t="s">
        <v>4232</v>
      </c>
      <c r="E822" s="577" t="s">
        <v>210</v>
      </c>
      <c r="F822" s="576" t="s">
        <v>210</v>
      </c>
      <c r="G822" s="576">
        <v>105716</v>
      </c>
      <c r="H822" s="576" t="s">
        <v>7690</v>
      </c>
      <c r="I822" s="576" t="s">
        <v>90</v>
      </c>
      <c r="J822" s="576" t="s">
        <v>209</v>
      </c>
      <c r="K822" s="577">
        <v>0</v>
      </c>
      <c r="L822" s="576" t="s">
        <v>208</v>
      </c>
    </row>
    <row r="823" spans="1:12">
      <c r="A823" s="576" t="s">
        <v>219</v>
      </c>
      <c r="B823" s="576" t="s">
        <v>220</v>
      </c>
      <c r="C823" s="576" t="s">
        <v>443</v>
      </c>
      <c r="D823" s="576" t="s">
        <v>4232</v>
      </c>
      <c r="E823" s="577" t="s">
        <v>210</v>
      </c>
      <c r="F823" s="576" t="s">
        <v>210</v>
      </c>
      <c r="G823" s="576">
        <v>105624</v>
      </c>
      <c r="H823" s="576" t="s">
        <v>7691</v>
      </c>
      <c r="I823" s="576" t="s">
        <v>90</v>
      </c>
      <c r="J823" s="576" t="s">
        <v>209</v>
      </c>
      <c r="K823" s="577">
        <v>113.23</v>
      </c>
      <c r="L823" s="576" t="s">
        <v>208</v>
      </c>
    </row>
    <row r="824" spans="1:12">
      <c r="A824" s="576" t="s">
        <v>219</v>
      </c>
      <c r="B824" s="576" t="s">
        <v>220</v>
      </c>
      <c r="C824" s="576" t="s">
        <v>443</v>
      </c>
      <c r="D824" s="576" t="s">
        <v>4232</v>
      </c>
      <c r="E824" s="577" t="s">
        <v>210</v>
      </c>
      <c r="F824" s="576" t="s">
        <v>210</v>
      </c>
      <c r="G824" s="576">
        <v>96391</v>
      </c>
      <c r="H824" s="576" t="s">
        <v>7692</v>
      </c>
      <c r="I824" s="576" t="s">
        <v>90</v>
      </c>
      <c r="J824" s="576" t="s">
        <v>209</v>
      </c>
      <c r="K824" s="577">
        <v>108.03</v>
      </c>
      <c r="L824" s="576" t="s">
        <v>208</v>
      </c>
    </row>
    <row r="825" spans="1:12">
      <c r="A825" s="576" t="s">
        <v>219</v>
      </c>
      <c r="B825" s="576" t="s">
        <v>220</v>
      </c>
      <c r="C825" s="576" t="s">
        <v>443</v>
      </c>
      <c r="D825" s="576" t="s">
        <v>4232</v>
      </c>
      <c r="E825" s="577" t="s">
        <v>210</v>
      </c>
      <c r="F825" s="576" t="s">
        <v>210</v>
      </c>
      <c r="G825" s="576">
        <v>105632</v>
      </c>
      <c r="H825" s="576" t="s">
        <v>7693</v>
      </c>
      <c r="I825" s="576" t="s">
        <v>90</v>
      </c>
      <c r="J825" s="576" t="s">
        <v>209</v>
      </c>
      <c r="K825" s="577">
        <v>107.19</v>
      </c>
      <c r="L825" s="576" t="s">
        <v>208</v>
      </c>
    </row>
    <row r="826" spans="1:12">
      <c r="A826" s="576" t="s">
        <v>219</v>
      </c>
      <c r="B826" s="576" t="s">
        <v>220</v>
      </c>
      <c r="C826" s="576" t="s">
        <v>443</v>
      </c>
      <c r="D826" s="576" t="s">
        <v>4232</v>
      </c>
      <c r="E826" s="577" t="s">
        <v>210</v>
      </c>
      <c r="F826" s="576" t="s">
        <v>210</v>
      </c>
      <c r="G826" s="576">
        <v>105601</v>
      </c>
      <c r="H826" s="576" t="s">
        <v>7694</v>
      </c>
      <c r="I826" s="576" t="s">
        <v>90</v>
      </c>
      <c r="J826" s="576" t="s">
        <v>209</v>
      </c>
      <c r="K826" s="577">
        <v>0</v>
      </c>
      <c r="L826" s="576" t="s">
        <v>208</v>
      </c>
    </row>
    <row r="827" spans="1:12">
      <c r="A827" s="576" t="s">
        <v>219</v>
      </c>
      <c r="B827" s="576" t="s">
        <v>220</v>
      </c>
      <c r="C827" s="576" t="s">
        <v>443</v>
      </c>
      <c r="D827" s="576" t="s">
        <v>4232</v>
      </c>
      <c r="E827" s="577" t="s">
        <v>210</v>
      </c>
      <c r="F827" s="576" t="s">
        <v>210</v>
      </c>
      <c r="G827" s="576">
        <v>105609</v>
      </c>
      <c r="H827" s="576" t="s">
        <v>7695</v>
      </c>
      <c r="I827" s="576" t="s">
        <v>90</v>
      </c>
      <c r="J827" s="576" t="s">
        <v>209</v>
      </c>
      <c r="K827" s="577">
        <v>0</v>
      </c>
      <c r="L827" s="576" t="s">
        <v>208</v>
      </c>
    </row>
    <row r="828" spans="1:12">
      <c r="A828" s="576" t="s">
        <v>219</v>
      </c>
      <c r="B828" s="576" t="s">
        <v>220</v>
      </c>
      <c r="C828" s="576" t="s">
        <v>443</v>
      </c>
      <c r="D828" s="576" t="s">
        <v>4232</v>
      </c>
      <c r="E828" s="577" t="s">
        <v>210</v>
      </c>
      <c r="F828" s="576" t="s">
        <v>210</v>
      </c>
      <c r="G828" s="576">
        <v>105617</v>
      </c>
      <c r="H828" s="576" t="s">
        <v>7696</v>
      </c>
      <c r="I828" s="576" t="s">
        <v>90</v>
      </c>
      <c r="J828" s="576" t="s">
        <v>209</v>
      </c>
      <c r="K828" s="577">
        <v>0</v>
      </c>
      <c r="L828" s="576" t="s">
        <v>208</v>
      </c>
    </row>
    <row r="829" spans="1:12">
      <c r="A829" s="576" t="s">
        <v>219</v>
      </c>
      <c r="B829" s="576" t="s">
        <v>220</v>
      </c>
      <c r="C829" s="576" t="s">
        <v>443</v>
      </c>
      <c r="D829" s="576" t="s">
        <v>4232</v>
      </c>
      <c r="E829" s="577" t="s">
        <v>210</v>
      </c>
      <c r="F829" s="576" t="s">
        <v>210</v>
      </c>
      <c r="G829" s="576">
        <v>105625</v>
      </c>
      <c r="H829" s="576" t="s">
        <v>7697</v>
      </c>
      <c r="I829" s="576" t="s">
        <v>90</v>
      </c>
      <c r="J829" s="576" t="s">
        <v>209</v>
      </c>
      <c r="K829" s="577">
        <v>143.38</v>
      </c>
      <c r="L829" s="576" t="s">
        <v>208</v>
      </c>
    </row>
    <row r="830" spans="1:12">
      <c r="A830" s="576" t="s">
        <v>219</v>
      </c>
      <c r="B830" s="576" t="s">
        <v>220</v>
      </c>
      <c r="C830" s="576" t="s">
        <v>443</v>
      </c>
      <c r="D830" s="576" t="s">
        <v>4232</v>
      </c>
      <c r="E830" s="577" t="s">
        <v>210</v>
      </c>
      <c r="F830" s="576" t="s">
        <v>210</v>
      </c>
      <c r="G830" s="576">
        <v>96392</v>
      </c>
      <c r="H830" s="576" t="s">
        <v>7698</v>
      </c>
      <c r="I830" s="576" t="s">
        <v>90</v>
      </c>
      <c r="J830" s="576" t="s">
        <v>207</v>
      </c>
      <c r="K830" s="577">
        <v>138.18</v>
      </c>
      <c r="L830" s="576" t="s">
        <v>208</v>
      </c>
    </row>
    <row r="831" spans="1:12">
      <c r="A831" s="576" t="s">
        <v>219</v>
      </c>
      <c r="B831" s="576" t="s">
        <v>220</v>
      </c>
      <c r="C831" s="576" t="s">
        <v>443</v>
      </c>
      <c r="D831" s="576" t="s">
        <v>4232</v>
      </c>
      <c r="E831" s="577" t="s">
        <v>210</v>
      </c>
      <c r="F831" s="576" t="s">
        <v>210</v>
      </c>
      <c r="G831" s="576">
        <v>105633</v>
      </c>
      <c r="H831" s="576" t="s">
        <v>7699</v>
      </c>
      <c r="I831" s="576" t="s">
        <v>90</v>
      </c>
      <c r="J831" s="576" t="s">
        <v>207</v>
      </c>
      <c r="K831" s="577">
        <v>137.34</v>
      </c>
      <c r="L831" s="576" t="s">
        <v>208</v>
      </c>
    </row>
    <row r="832" spans="1:12">
      <c r="A832" s="576" t="s">
        <v>219</v>
      </c>
      <c r="B832" s="576" t="s">
        <v>220</v>
      </c>
      <c r="C832" s="576" t="s">
        <v>443</v>
      </c>
      <c r="D832" s="576" t="s">
        <v>4232</v>
      </c>
      <c r="E832" s="577" t="s">
        <v>210</v>
      </c>
      <c r="F832" s="576" t="s">
        <v>210</v>
      </c>
      <c r="G832" s="576">
        <v>105602</v>
      </c>
      <c r="H832" s="576" t="s">
        <v>7700</v>
      </c>
      <c r="I832" s="576" t="s">
        <v>90</v>
      </c>
      <c r="J832" s="576" t="s">
        <v>209</v>
      </c>
      <c r="K832" s="577">
        <v>0</v>
      </c>
      <c r="L832" s="576" t="s">
        <v>208</v>
      </c>
    </row>
    <row r="833" spans="1:12">
      <c r="A833" s="576" t="s">
        <v>219</v>
      </c>
      <c r="B833" s="576" t="s">
        <v>220</v>
      </c>
      <c r="C833" s="576" t="s">
        <v>443</v>
      </c>
      <c r="D833" s="576" t="s">
        <v>4232</v>
      </c>
      <c r="E833" s="577" t="s">
        <v>210</v>
      </c>
      <c r="F833" s="576" t="s">
        <v>210</v>
      </c>
      <c r="G833" s="576">
        <v>105610</v>
      </c>
      <c r="H833" s="576" t="s">
        <v>7701</v>
      </c>
      <c r="I833" s="576" t="s">
        <v>90</v>
      </c>
      <c r="J833" s="576" t="s">
        <v>209</v>
      </c>
      <c r="K833" s="577">
        <v>0</v>
      </c>
      <c r="L833" s="576" t="s">
        <v>208</v>
      </c>
    </row>
    <row r="834" spans="1:12">
      <c r="A834" s="576" t="s">
        <v>219</v>
      </c>
      <c r="B834" s="576" t="s">
        <v>220</v>
      </c>
      <c r="C834" s="576" t="s">
        <v>443</v>
      </c>
      <c r="D834" s="576" t="s">
        <v>4232</v>
      </c>
      <c r="E834" s="577" t="s">
        <v>210</v>
      </c>
      <c r="F834" s="576" t="s">
        <v>210</v>
      </c>
      <c r="G834" s="576">
        <v>105618</v>
      </c>
      <c r="H834" s="576" t="s">
        <v>7702</v>
      </c>
      <c r="I834" s="576" t="s">
        <v>90</v>
      </c>
      <c r="J834" s="576" t="s">
        <v>209</v>
      </c>
      <c r="K834" s="577">
        <v>0</v>
      </c>
      <c r="L834" s="576" t="s">
        <v>208</v>
      </c>
    </row>
    <row r="835" spans="1:12">
      <c r="A835" s="576" t="s">
        <v>219</v>
      </c>
      <c r="B835" s="576" t="s">
        <v>220</v>
      </c>
      <c r="C835" s="576" t="s">
        <v>443</v>
      </c>
      <c r="D835" s="576" t="s">
        <v>4232</v>
      </c>
      <c r="E835" s="577" t="s">
        <v>210</v>
      </c>
      <c r="F835" s="576" t="s">
        <v>210</v>
      </c>
      <c r="G835" s="576">
        <v>105571</v>
      </c>
      <c r="H835" s="576" t="s">
        <v>7703</v>
      </c>
      <c r="I835" s="576" t="s">
        <v>90</v>
      </c>
      <c r="J835" s="576" t="s">
        <v>248</v>
      </c>
      <c r="K835" s="577">
        <v>51.29</v>
      </c>
      <c r="L835" s="576" t="s">
        <v>208</v>
      </c>
    </row>
    <row r="836" spans="1:12">
      <c r="A836" s="576" t="s">
        <v>219</v>
      </c>
      <c r="B836" s="576" t="s">
        <v>220</v>
      </c>
      <c r="C836" s="576" t="s">
        <v>443</v>
      </c>
      <c r="D836" s="576" t="s">
        <v>4232</v>
      </c>
      <c r="E836" s="577" t="s">
        <v>210</v>
      </c>
      <c r="F836" s="576" t="s">
        <v>210</v>
      </c>
      <c r="G836" s="576">
        <v>96389</v>
      </c>
      <c r="H836" s="576" t="s">
        <v>7704</v>
      </c>
      <c r="I836" s="576" t="s">
        <v>90</v>
      </c>
      <c r="J836" s="576" t="s">
        <v>209</v>
      </c>
      <c r="K836" s="577">
        <v>46.09</v>
      </c>
      <c r="L836" s="576" t="s">
        <v>208</v>
      </c>
    </row>
    <row r="837" spans="1:12">
      <c r="A837" s="576" t="s">
        <v>219</v>
      </c>
      <c r="B837" s="576" t="s">
        <v>220</v>
      </c>
      <c r="C837" s="576" t="s">
        <v>443</v>
      </c>
      <c r="D837" s="576" t="s">
        <v>4232</v>
      </c>
      <c r="E837" s="577" t="s">
        <v>210</v>
      </c>
      <c r="F837" s="576" t="s">
        <v>210</v>
      </c>
      <c r="G837" s="576">
        <v>105575</v>
      </c>
      <c r="H837" s="576" t="s">
        <v>7705</v>
      </c>
      <c r="I837" s="576" t="s">
        <v>90</v>
      </c>
      <c r="J837" s="576" t="s">
        <v>209</v>
      </c>
      <c r="K837" s="577">
        <v>45.25</v>
      </c>
      <c r="L837" s="576" t="s">
        <v>208</v>
      </c>
    </row>
    <row r="838" spans="1:12">
      <c r="A838" s="576" t="s">
        <v>219</v>
      </c>
      <c r="B838" s="576" t="s">
        <v>220</v>
      </c>
      <c r="C838" s="576" t="s">
        <v>443</v>
      </c>
      <c r="D838" s="576" t="s">
        <v>4232</v>
      </c>
      <c r="E838" s="577" t="s">
        <v>210</v>
      </c>
      <c r="F838" s="576" t="s">
        <v>210</v>
      </c>
      <c r="G838" s="576">
        <v>105599</v>
      </c>
      <c r="H838" s="576" t="s">
        <v>7706</v>
      </c>
      <c r="I838" s="576" t="s">
        <v>90</v>
      </c>
      <c r="J838" s="576" t="s">
        <v>209</v>
      </c>
      <c r="K838" s="577">
        <v>0</v>
      </c>
      <c r="L838" s="576" t="s">
        <v>208</v>
      </c>
    </row>
    <row r="839" spans="1:12">
      <c r="A839" s="576" t="s">
        <v>219</v>
      </c>
      <c r="B839" s="576" t="s">
        <v>220</v>
      </c>
      <c r="C839" s="576" t="s">
        <v>443</v>
      </c>
      <c r="D839" s="576" t="s">
        <v>4232</v>
      </c>
      <c r="E839" s="577" t="s">
        <v>210</v>
      </c>
      <c r="F839" s="576" t="s">
        <v>210</v>
      </c>
      <c r="G839" s="576">
        <v>105607</v>
      </c>
      <c r="H839" s="576" t="s">
        <v>7707</v>
      </c>
      <c r="I839" s="576" t="s">
        <v>90</v>
      </c>
      <c r="J839" s="576" t="s">
        <v>209</v>
      </c>
      <c r="K839" s="577">
        <v>0</v>
      </c>
      <c r="L839" s="576" t="s">
        <v>208</v>
      </c>
    </row>
    <row r="840" spans="1:12">
      <c r="A840" s="576" t="s">
        <v>219</v>
      </c>
      <c r="B840" s="576" t="s">
        <v>220</v>
      </c>
      <c r="C840" s="576" t="s">
        <v>443</v>
      </c>
      <c r="D840" s="576" t="s">
        <v>4232</v>
      </c>
      <c r="E840" s="577" t="s">
        <v>210</v>
      </c>
      <c r="F840" s="576" t="s">
        <v>210</v>
      </c>
      <c r="G840" s="576">
        <v>105615</v>
      </c>
      <c r="H840" s="576" t="s">
        <v>7708</v>
      </c>
      <c r="I840" s="576" t="s">
        <v>90</v>
      </c>
      <c r="J840" s="576" t="s">
        <v>209</v>
      </c>
      <c r="K840" s="577">
        <v>0</v>
      </c>
      <c r="L840" s="576" t="s">
        <v>208</v>
      </c>
    </row>
    <row r="841" spans="1:12">
      <c r="A841" s="576" t="s">
        <v>219</v>
      </c>
      <c r="B841" s="576" t="s">
        <v>220</v>
      </c>
      <c r="C841" s="576" t="s">
        <v>443</v>
      </c>
      <c r="D841" s="576" t="s">
        <v>4232</v>
      </c>
      <c r="E841" s="577" t="s">
        <v>210</v>
      </c>
      <c r="F841" s="576" t="s">
        <v>210</v>
      </c>
      <c r="G841" s="576">
        <v>105623</v>
      </c>
      <c r="H841" s="576" t="s">
        <v>7709</v>
      </c>
      <c r="I841" s="576" t="s">
        <v>90</v>
      </c>
      <c r="J841" s="576" t="s">
        <v>209</v>
      </c>
      <c r="K841" s="577">
        <v>82.68</v>
      </c>
      <c r="L841" s="576" t="s">
        <v>208</v>
      </c>
    </row>
    <row r="842" spans="1:12">
      <c r="A842" s="576" t="s">
        <v>219</v>
      </c>
      <c r="B842" s="576" t="s">
        <v>220</v>
      </c>
      <c r="C842" s="576" t="s">
        <v>443</v>
      </c>
      <c r="D842" s="576" t="s">
        <v>4232</v>
      </c>
      <c r="E842" s="577" t="s">
        <v>210</v>
      </c>
      <c r="F842" s="576" t="s">
        <v>210</v>
      </c>
      <c r="G842" s="576">
        <v>96390</v>
      </c>
      <c r="H842" s="576" t="s">
        <v>7710</v>
      </c>
      <c r="I842" s="576" t="s">
        <v>90</v>
      </c>
      <c r="J842" s="576" t="s">
        <v>209</v>
      </c>
      <c r="K842" s="577">
        <v>77.48</v>
      </c>
      <c r="L842" s="576" t="s">
        <v>208</v>
      </c>
    </row>
    <row r="843" spans="1:12">
      <c r="A843" s="576" t="s">
        <v>219</v>
      </c>
      <c r="B843" s="576" t="s">
        <v>220</v>
      </c>
      <c r="C843" s="576" t="s">
        <v>443</v>
      </c>
      <c r="D843" s="576" t="s">
        <v>4232</v>
      </c>
      <c r="E843" s="577" t="s">
        <v>210</v>
      </c>
      <c r="F843" s="576" t="s">
        <v>210</v>
      </c>
      <c r="G843" s="576">
        <v>105631</v>
      </c>
      <c r="H843" s="576" t="s">
        <v>7711</v>
      </c>
      <c r="I843" s="576" t="s">
        <v>90</v>
      </c>
      <c r="J843" s="576" t="s">
        <v>209</v>
      </c>
      <c r="K843" s="577">
        <v>76.64</v>
      </c>
      <c r="L843" s="576" t="s">
        <v>208</v>
      </c>
    </row>
    <row r="844" spans="1:12">
      <c r="A844" s="576" t="s">
        <v>219</v>
      </c>
      <c r="B844" s="576" t="s">
        <v>220</v>
      </c>
      <c r="C844" s="576" t="s">
        <v>443</v>
      </c>
      <c r="D844" s="576" t="s">
        <v>4232</v>
      </c>
      <c r="E844" s="577" t="s">
        <v>210</v>
      </c>
      <c r="F844" s="576" t="s">
        <v>210</v>
      </c>
      <c r="G844" s="576">
        <v>105600</v>
      </c>
      <c r="H844" s="576" t="s">
        <v>7712</v>
      </c>
      <c r="I844" s="576" t="s">
        <v>90</v>
      </c>
      <c r="J844" s="576" t="s">
        <v>209</v>
      </c>
      <c r="K844" s="577">
        <v>0</v>
      </c>
      <c r="L844" s="576" t="s">
        <v>208</v>
      </c>
    </row>
    <row r="845" spans="1:12">
      <c r="A845" s="576" t="s">
        <v>219</v>
      </c>
      <c r="B845" s="576" t="s">
        <v>220</v>
      </c>
      <c r="C845" s="576" t="s">
        <v>443</v>
      </c>
      <c r="D845" s="576" t="s">
        <v>4232</v>
      </c>
      <c r="E845" s="577" t="s">
        <v>210</v>
      </c>
      <c r="F845" s="576" t="s">
        <v>210</v>
      </c>
      <c r="G845" s="576">
        <v>105608</v>
      </c>
      <c r="H845" s="576" t="s">
        <v>7713</v>
      </c>
      <c r="I845" s="576" t="s">
        <v>90</v>
      </c>
      <c r="J845" s="576" t="s">
        <v>209</v>
      </c>
      <c r="K845" s="577">
        <v>0</v>
      </c>
      <c r="L845" s="576" t="s">
        <v>208</v>
      </c>
    </row>
    <row r="846" spans="1:12">
      <c r="A846" s="576" t="s">
        <v>219</v>
      </c>
      <c r="B846" s="576" t="s">
        <v>220</v>
      </c>
      <c r="C846" s="576" t="s">
        <v>443</v>
      </c>
      <c r="D846" s="576" t="s">
        <v>4232</v>
      </c>
      <c r="E846" s="577" t="s">
        <v>210</v>
      </c>
      <c r="F846" s="576" t="s">
        <v>210</v>
      </c>
      <c r="G846" s="576">
        <v>105616</v>
      </c>
      <c r="H846" s="576" t="s">
        <v>7714</v>
      </c>
      <c r="I846" s="576" t="s">
        <v>90</v>
      </c>
      <c r="J846" s="576" t="s">
        <v>209</v>
      </c>
      <c r="K846" s="577">
        <v>0</v>
      </c>
      <c r="L846" s="576" t="s">
        <v>208</v>
      </c>
    </row>
    <row r="847" spans="1:12">
      <c r="A847" s="576" t="s">
        <v>219</v>
      </c>
      <c r="B847" s="576" t="s">
        <v>220</v>
      </c>
      <c r="C847" s="576" t="s">
        <v>443</v>
      </c>
      <c r="D847" s="576" t="s">
        <v>4232</v>
      </c>
      <c r="E847" s="577" t="s">
        <v>210</v>
      </c>
      <c r="F847" s="576" t="s">
        <v>210</v>
      </c>
      <c r="G847" s="576">
        <v>105585</v>
      </c>
      <c r="H847" s="576" t="s">
        <v>7715</v>
      </c>
      <c r="I847" s="576" t="s">
        <v>90</v>
      </c>
      <c r="J847" s="576" t="s">
        <v>209</v>
      </c>
      <c r="K847" s="577">
        <v>117.64</v>
      </c>
      <c r="L847" s="576" t="s">
        <v>208</v>
      </c>
    </row>
    <row r="848" spans="1:12">
      <c r="A848" s="576" t="s">
        <v>219</v>
      </c>
      <c r="B848" s="576" t="s">
        <v>220</v>
      </c>
      <c r="C848" s="576" t="s">
        <v>443</v>
      </c>
      <c r="D848" s="576" t="s">
        <v>4232</v>
      </c>
      <c r="E848" s="577" t="s">
        <v>210</v>
      </c>
      <c r="F848" s="576" t="s">
        <v>210</v>
      </c>
      <c r="G848" s="576">
        <v>100572</v>
      </c>
      <c r="H848" s="576" t="s">
        <v>7716</v>
      </c>
      <c r="I848" s="576" t="s">
        <v>90</v>
      </c>
      <c r="J848" s="576" t="s">
        <v>209</v>
      </c>
      <c r="K848" s="577">
        <v>108.83</v>
      </c>
      <c r="L848" s="576" t="s">
        <v>208</v>
      </c>
    </row>
    <row r="849" spans="1:12">
      <c r="A849" s="576" t="s">
        <v>219</v>
      </c>
      <c r="B849" s="576" t="s">
        <v>220</v>
      </c>
      <c r="C849" s="576" t="s">
        <v>443</v>
      </c>
      <c r="D849" s="576" t="s">
        <v>4232</v>
      </c>
      <c r="E849" s="577" t="s">
        <v>210</v>
      </c>
      <c r="F849" s="576" t="s">
        <v>210</v>
      </c>
      <c r="G849" s="576">
        <v>105588</v>
      </c>
      <c r="H849" s="576" t="s">
        <v>7717</v>
      </c>
      <c r="I849" s="576" t="s">
        <v>90</v>
      </c>
      <c r="J849" s="576" t="s">
        <v>248</v>
      </c>
      <c r="K849" s="577">
        <v>107.93</v>
      </c>
      <c r="L849" s="576" t="s">
        <v>208</v>
      </c>
    </row>
    <row r="850" spans="1:12">
      <c r="A850" s="576" t="s">
        <v>219</v>
      </c>
      <c r="B850" s="576" t="s">
        <v>220</v>
      </c>
      <c r="C850" s="576" t="s">
        <v>443</v>
      </c>
      <c r="D850" s="576" t="s">
        <v>4232</v>
      </c>
      <c r="E850" s="577" t="s">
        <v>210</v>
      </c>
      <c r="F850" s="576" t="s">
        <v>210</v>
      </c>
      <c r="G850" s="576">
        <v>105583</v>
      </c>
      <c r="H850" s="576" t="s">
        <v>7718</v>
      </c>
      <c r="I850" s="576" t="s">
        <v>90</v>
      </c>
      <c r="J850" s="576" t="s">
        <v>207</v>
      </c>
      <c r="K850" s="577">
        <v>0</v>
      </c>
      <c r="L850" s="576" t="s">
        <v>208</v>
      </c>
    </row>
    <row r="851" spans="1:12">
      <c r="A851" s="576" t="s">
        <v>219</v>
      </c>
      <c r="B851" s="576" t="s">
        <v>220</v>
      </c>
      <c r="C851" s="576" t="s">
        <v>443</v>
      </c>
      <c r="D851" s="576" t="s">
        <v>4232</v>
      </c>
      <c r="E851" s="577" t="s">
        <v>210</v>
      </c>
      <c r="F851" s="576" t="s">
        <v>210</v>
      </c>
      <c r="G851" s="576">
        <v>105719</v>
      </c>
      <c r="H851" s="576" t="s">
        <v>7719</v>
      </c>
      <c r="I851" s="576" t="s">
        <v>90</v>
      </c>
      <c r="J851" s="576" t="s">
        <v>207</v>
      </c>
      <c r="K851" s="577">
        <v>0</v>
      </c>
      <c r="L851" s="576" t="s">
        <v>208</v>
      </c>
    </row>
    <row r="852" spans="1:12">
      <c r="A852" s="576" t="s">
        <v>219</v>
      </c>
      <c r="B852" s="576" t="s">
        <v>220</v>
      </c>
      <c r="C852" s="576" t="s">
        <v>443</v>
      </c>
      <c r="D852" s="576" t="s">
        <v>4232</v>
      </c>
      <c r="E852" s="577" t="s">
        <v>210</v>
      </c>
      <c r="F852" s="576" t="s">
        <v>210</v>
      </c>
      <c r="G852" s="576">
        <v>105721</v>
      </c>
      <c r="H852" s="576" t="s">
        <v>7720</v>
      </c>
      <c r="I852" s="576" t="s">
        <v>90</v>
      </c>
      <c r="J852" s="576" t="s">
        <v>207</v>
      </c>
      <c r="K852" s="577">
        <v>0</v>
      </c>
      <c r="L852" s="576" t="s">
        <v>208</v>
      </c>
    </row>
    <row r="853" spans="1:12">
      <c r="A853" s="576" t="s">
        <v>219</v>
      </c>
      <c r="B853" s="576" t="s">
        <v>220</v>
      </c>
      <c r="C853" s="576" t="s">
        <v>443</v>
      </c>
      <c r="D853" s="576" t="s">
        <v>4232</v>
      </c>
      <c r="E853" s="577" t="s">
        <v>210</v>
      </c>
      <c r="F853" s="576" t="s">
        <v>210</v>
      </c>
      <c r="G853" s="576">
        <v>105592</v>
      </c>
      <c r="H853" s="576" t="s">
        <v>7721</v>
      </c>
      <c r="I853" s="576" t="s">
        <v>90</v>
      </c>
      <c r="J853" s="576" t="s">
        <v>207</v>
      </c>
      <c r="K853" s="577">
        <v>103.96</v>
      </c>
      <c r="L853" s="576" t="s">
        <v>208</v>
      </c>
    </row>
    <row r="854" spans="1:12">
      <c r="A854" s="576" t="s">
        <v>219</v>
      </c>
      <c r="B854" s="576" t="s">
        <v>220</v>
      </c>
      <c r="C854" s="576" t="s">
        <v>443</v>
      </c>
      <c r="D854" s="576" t="s">
        <v>4232</v>
      </c>
      <c r="E854" s="577" t="s">
        <v>210</v>
      </c>
      <c r="F854" s="576" t="s">
        <v>210</v>
      </c>
      <c r="G854" s="576">
        <v>100573</v>
      </c>
      <c r="H854" s="576" t="s">
        <v>7722</v>
      </c>
      <c r="I854" s="576" t="s">
        <v>90</v>
      </c>
      <c r="J854" s="576" t="s">
        <v>209</v>
      </c>
      <c r="K854" s="577">
        <v>95.15</v>
      </c>
      <c r="L854" s="576" t="s">
        <v>208</v>
      </c>
    </row>
    <row r="855" spans="1:12">
      <c r="A855" s="576" t="s">
        <v>219</v>
      </c>
      <c r="B855" s="576" t="s">
        <v>220</v>
      </c>
      <c r="C855" s="576" t="s">
        <v>443</v>
      </c>
      <c r="D855" s="576" t="s">
        <v>4232</v>
      </c>
      <c r="E855" s="577" t="s">
        <v>210</v>
      </c>
      <c r="F855" s="576" t="s">
        <v>210</v>
      </c>
      <c r="G855" s="576">
        <v>105595</v>
      </c>
      <c r="H855" s="576" t="s">
        <v>7723</v>
      </c>
      <c r="I855" s="576" t="s">
        <v>90</v>
      </c>
      <c r="J855" s="576" t="s">
        <v>209</v>
      </c>
      <c r="K855" s="577">
        <v>94.25</v>
      </c>
      <c r="L855" s="576" t="s">
        <v>208</v>
      </c>
    </row>
    <row r="856" spans="1:12">
      <c r="A856" s="576" t="s">
        <v>219</v>
      </c>
      <c r="B856" s="576" t="s">
        <v>220</v>
      </c>
      <c r="C856" s="576" t="s">
        <v>443</v>
      </c>
      <c r="D856" s="576" t="s">
        <v>4232</v>
      </c>
      <c r="E856" s="577" t="s">
        <v>210</v>
      </c>
      <c r="F856" s="576" t="s">
        <v>210</v>
      </c>
      <c r="G856" s="576">
        <v>105590</v>
      </c>
      <c r="H856" s="576" t="s">
        <v>7724</v>
      </c>
      <c r="I856" s="576" t="s">
        <v>90</v>
      </c>
      <c r="J856" s="576" t="s">
        <v>209</v>
      </c>
      <c r="K856" s="577">
        <v>0</v>
      </c>
      <c r="L856" s="576" t="s">
        <v>208</v>
      </c>
    </row>
    <row r="857" spans="1:12">
      <c r="A857" s="576" t="s">
        <v>219</v>
      </c>
      <c r="B857" s="576" t="s">
        <v>220</v>
      </c>
      <c r="C857" s="576" t="s">
        <v>443</v>
      </c>
      <c r="D857" s="576" t="s">
        <v>4232</v>
      </c>
      <c r="E857" s="577" t="s">
        <v>210</v>
      </c>
      <c r="F857" s="576" t="s">
        <v>210</v>
      </c>
      <c r="G857" s="576">
        <v>105723</v>
      </c>
      <c r="H857" s="576" t="s">
        <v>7725</v>
      </c>
      <c r="I857" s="576" t="s">
        <v>90</v>
      </c>
      <c r="J857" s="576" t="s">
        <v>209</v>
      </c>
      <c r="K857" s="577">
        <v>0</v>
      </c>
      <c r="L857" s="576" t="s">
        <v>208</v>
      </c>
    </row>
    <row r="858" spans="1:12">
      <c r="A858" s="576" t="s">
        <v>219</v>
      </c>
      <c r="B858" s="576" t="s">
        <v>220</v>
      </c>
      <c r="C858" s="576" t="s">
        <v>443</v>
      </c>
      <c r="D858" s="576" t="s">
        <v>4232</v>
      </c>
      <c r="E858" s="577" t="s">
        <v>210</v>
      </c>
      <c r="F858" s="576" t="s">
        <v>210</v>
      </c>
      <c r="G858" s="576">
        <v>105725</v>
      </c>
      <c r="H858" s="576" t="s">
        <v>7726</v>
      </c>
      <c r="I858" s="576" t="s">
        <v>90</v>
      </c>
      <c r="J858" s="576" t="s">
        <v>209</v>
      </c>
      <c r="K858" s="577">
        <v>0</v>
      </c>
      <c r="L858" s="576" t="s">
        <v>208</v>
      </c>
    </row>
    <row r="859" spans="1:12">
      <c r="A859" s="576" t="s">
        <v>219</v>
      </c>
      <c r="B859" s="576" t="s">
        <v>220</v>
      </c>
      <c r="C859" s="576" t="s">
        <v>443</v>
      </c>
      <c r="D859" s="576" t="s">
        <v>4232</v>
      </c>
      <c r="E859" s="577" t="s">
        <v>210</v>
      </c>
      <c r="F859" s="576" t="s">
        <v>210</v>
      </c>
      <c r="G859" s="576">
        <v>105566</v>
      </c>
      <c r="H859" s="576" t="s">
        <v>7727</v>
      </c>
      <c r="I859" s="576" t="s">
        <v>90</v>
      </c>
      <c r="J859" s="576" t="s">
        <v>248</v>
      </c>
      <c r="K859" s="577">
        <v>10.55</v>
      </c>
      <c r="L859" s="576" t="s">
        <v>208</v>
      </c>
    </row>
    <row r="860" spans="1:12">
      <c r="A860" s="576" t="s">
        <v>219</v>
      </c>
      <c r="B860" s="576" t="s">
        <v>220</v>
      </c>
      <c r="C860" s="576" t="s">
        <v>443</v>
      </c>
      <c r="D860" s="576" t="s">
        <v>4232</v>
      </c>
      <c r="E860" s="577" t="s">
        <v>210</v>
      </c>
      <c r="F860" s="576" t="s">
        <v>210</v>
      </c>
      <c r="G860" s="576">
        <v>96388</v>
      </c>
      <c r="H860" s="576" t="s">
        <v>7728</v>
      </c>
      <c r="I860" s="576" t="s">
        <v>90</v>
      </c>
      <c r="J860" s="576" t="s">
        <v>209</v>
      </c>
      <c r="K860" s="577">
        <v>8.4600000000000009</v>
      </c>
      <c r="L860" s="576" t="s">
        <v>208</v>
      </c>
    </row>
    <row r="861" spans="1:12">
      <c r="A861" s="576" t="s">
        <v>219</v>
      </c>
      <c r="B861" s="576" t="s">
        <v>220</v>
      </c>
      <c r="C861" s="576" t="s">
        <v>443</v>
      </c>
      <c r="D861" s="576" t="s">
        <v>4232</v>
      </c>
      <c r="E861" s="577" t="s">
        <v>210</v>
      </c>
      <c r="F861" s="576" t="s">
        <v>210</v>
      </c>
      <c r="G861" s="576">
        <v>105569</v>
      </c>
      <c r="H861" s="576" t="s">
        <v>7729</v>
      </c>
      <c r="I861" s="576" t="s">
        <v>90</v>
      </c>
      <c r="J861" s="576" t="s">
        <v>209</v>
      </c>
      <c r="K861" s="577">
        <v>7.03</v>
      </c>
      <c r="L861" s="576" t="s">
        <v>208</v>
      </c>
    </row>
    <row r="862" spans="1:12">
      <c r="A862" s="576" t="s">
        <v>219</v>
      </c>
      <c r="B862" s="576" t="s">
        <v>220</v>
      </c>
      <c r="C862" s="576" t="s">
        <v>443</v>
      </c>
      <c r="D862" s="576" t="s">
        <v>4232</v>
      </c>
      <c r="E862" s="577" t="s">
        <v>210</v>
      </c>
      <c r="F862" s="576" t="s">
        <v>210</v>
      </c>
      <c r="G862" s="576">
        <v>101767</v>
      </c>
      <c r="H862" s="576" t="s">
        <v>7730</v>
      </c>
      <c r="I862" s="576" t="s">
        <v>90</v>
      </c>
      <c r="J862" s="576" t="s">
        <v>209</v>
      </c>
      <c r="K862" s="577">
        <v>27.06</v>
      </c>
      <c r="L862" s="576" t="s">
        <v>208</v>
      </c>
    </row>
    <row r="863" spans="1:12">
      <c r="A863" s="576" t="s">
        <v>219</v>
      </c>
      <c r="B863" s="576" t="s">
        <v>220</v>
      </c>
      <c r="C863" s="576" t="s">
        <v>443</v>
      </c>
      <c r="D863" s="576" t="s">
        <v>4232</v>
      </c>
      <c r="E863" s="577" t="s">
        <v>210</v>
      </c>
      <c r="F863" s="576" t="s">
        <v>210</v>
      </c>
      <c r="G863" s="576">
        <v>101768</v>
      </c>
      <c r="H863" s="576" t="s">
        <v>7731</v>
      </c>
      <c r="I863" s="576" t="s">
        <v>90</v>
      </c>
      <c r="J863" s="576" t="s">
        <v>248</v>
      </c>
      <c r="K863" s="577">
        <v>23.69</v>
      </c>
      <c r="L863" s="576" t="s">
        <v>208</v>
      </c>
    </row>
    <row r="864" spans="1:12">
      <c r="A864" s="576" t="s">
        <v>219</v>
      </c>
      <c r="B864" s="576" t="s">
        <v>220</v>
      </c>
      <c r="C864" s="576" t="s">
        <v>443</v>
      </c>
      <c r="D864" s="576" t="s">
        <v>4232</v>
      </c>
      <c r="E864" s="577" t="s">
        <v>210</v>
      </c>
      <c r="F864" s="576" t="s">
        <v>210</v>
      </c>
      <c r="G864" s="576">
        <v>100574</v>
      </c>
      <c r="H864" s="576" t="s">
        <v>7732</v>
      </c>
      <c r="I864" s="576" t="s">
        <v>90</v>
      </c>
      <c r="J864" s="576" t="s">
        <v>209</v>
      </c>
      <c r="K864" s="577">
        <v>1.3</v>
      </c>
      <c r="L864" s="576" t="s">
        <v>208</v>
      </c>
    </row>
    <row r="865" spans="1:12">
      <c r="A865" s="576" t="s">
        <v>219</v>
      </c>
      <c r="B865" s="576" t="s">
        <v>220</v>
      </c>
      <c r="C865" s="576" t="s">
        <v>443</v>
      </c>
      <c r="D865" s="576" t="s">
        <v>4232</v>
      </c>
      <c r="E865" s="577" t="s">
        <v>210</v>
      </c>
      <c r="F865" s="576" t="s">
        <v>210</v>
      </c>
      <c r="G865" s="576">
        <v>102470</v>
      </c>
      <c r="H865" s="576" t="s">
        <v>7733</v>
      </c>
      <c r="I865" s="576" t="s">
        <v>93</v>
      </c>
      <c r="J865" s="576" t="s">
        <v>209</v>
      </c>
      <c r="K865" s="577">
        <v>0</v>
      </c>
      <c r="L865" s="576" t="s">
        <v>208</v>
      </c>
    </row>
    <row r="866" spans="1:12">
      <c r="A866" s="576" t="s">
        <v>219</v>
      </c>
      <c r="B866" s="576" t="s">
        <v>220</v>
      </c>
      <c r="C866" s="576" t="s">
        <v>443</v>
      </c>
      <c r="D866" s="576" t="s">
        <v>4232</v>
      </c>
      <c r="E866" s="577" t="s">
        <v>210</v>
      </c>
      <c r="F866" s="576" t="s">
        <v>210</v>
      </c>
      <c r="G866" s="576">
        <v>105756</v>
      </c>
      <c r="H866" s="576" t="s">
        <v>7734</v>
      </c>
      <c r="I866" s="576" t="s">
        <v>93</v>
      </c>
      <c r="J866" s="576" t="s">
        <v>209</v>
      </c>
      <c r="K866" s="577">
        <v>0</v>
      </c>
      <c r="L866" s="576" t="s">
        <v>208</v>
      </c>
    </row>
    <row r="867" spans="1:12">
      <c r="A867" s="576" t="s">
        <v>219</v>
      </c>
      <c r="B867" s="576" t="s">
        <v>220</v>
      </c>
      <c r="C867" s="576" t="s">
        <v>443</v>
      </c>
      <c r="D867" s="576" t="s">
        <v>4232</v>
      </c>
      <c r="E867" s="577" t="s">
        <v>210</v>
      </c>
      <c r="F867" s="576" t="s">
        <v>210</v>
      </c>
      <c r="G867" s="576">
        <v>104375</v>
      </c>
      <c r="H867" s="576" t="s">
        <v>7735</v>
      </c>
      <c r="I867" s="576" t="s">
        <v>93</v>
      </c>
      <c r="J867" s="576" t="s">
        <v>209</v>
      </c>
      <c r="K867" s="577">
        <v>0</v>
      </c>
      <c r="L867" s="576" t="s">
        <v>208</v>
      </c>
    </row>
    <row r="868" spans="1:12">
      <c r="A868" s="576" t="s">
        <v>219</v>
      </c>
      <c r="B868" s="576" t="s">
        <v>220</v>
      </c>
      <c r="C868" s="576" t="s">
        <v>443</v>
      </c>
      <c r="D868" s="576" t="s">
        <v>4232</v>
      </c>
      <c r="E868" s="577" t="s">
        <v>210</v>
      </c>
      <c r="F868" s="576" t="s">
        <v>210</v>
      </c>
      <c r="G868" s="576">
        <v>105757</v>
      </c>
      <c r="H868" s="576" t="s">
        <v>7736</v>
      </c>
      <c r="I868" s="576" t="s">
        <v>93</v>
      </c>
      <c r="J868" s="576" t="s">
        <v>209</v>
      </c>
      <c r="K868" s="577">
        <v>0</v>
      </c>
      <c r="L868" s="576" t="s">
        <v>208</v>
      </c>
    </row>
    <row r="869" spans="1:12">
      <c r="A869" s="576" t="s">
        <v>219</v>
      </c>
      <c r="B869" s="576" t="s">
        <v>220</v>
      </c>
      <c r="C869" s="576" t="s">
        <v>443</v>
      </c>
      <c r="D869" s="576" t="s">
        <v>4232</v>
      </c>
      <c r="E869" s="577" t="s">
        <v>210</v>
      </c>
      <c r="F869" s="576" t="s">
        <v>210</v>
      </c>
      <c r="G869" s="576">
        <v>105562</v>
      </c>
      <c r="H869" s="576" t="s">
        <v>7737</v>
      </c>
      <c r="I869" s="576" t="s">
        <v>90</v>
      </c>
      <c r="J869" s="576" t="s">
        <v>248</v>
      </c>
      <c r="K869" s="577">
        <v>7.77</v>
      </c>
      <c r="L869" s="576" t="s">
        <v>208</v>
      </c>
    </row>
    <row r="870" spans="1:12">
      <c r="A870" s="576" t="s">
        <v>219</v>
      </c>
      <c r="B870" s="576" t="s">
        <v>220</v>
      </c>
      <c r="C870" s="576" t="s">
        <v>443</v>
      </c>
      <c r="D870" s="576" t="s">
        <v>4232</v>
      </c>
      <c r="E870" s="577" t="s">
        <v>210</v>
      </c>
      <c r="F870" s="576" t="s">
        <v>210</v>
      </c>
      <c r="G870" s="576">
        <v>105563</v>
      </c>
      <c r="H870" s="576" t="s">
        <v>7738</v>
      </c>
      <c r="I870" s="576" t="s">
        <v>90</v>
      </c>
      <c r="J870" s="576" t="s">
        <v>209</v>
      </c>
      <c r="K870" s="577">
        <v>6.27</v>
      </c>
      <c r="L870" s="576" t="s">
        <v>208</v>
      </c>
    </row>
    <row r="871" spans="1:12">
      <c r="A871" s="576" t="s">
        <v>219</v>
      </c>
      <c r="B871" s="576" t="s">
        <v>220</v>
      </c>
      <c r="C871" s="576" t="s">
        <v>443</v>
      </c>
      <c r="D871" s="576" t="s">
        <v>4232</v>
      </c>
      <c r="E871" s="577" t="s">
        <v>210</v>
      </c>
      <c r="F871" s="576" t="s">
        <v>210</v>
      </c>
      <c r="G871" s="576">
        <v>105565</v>
      </c>
      <c r="H871" s="576" t="s">
        <v>7739</v>
      </c>
      <c r="I871" s="576" t="s">
        <v>90</v>
      </c>
      <c r="J871" s="576" t="s">
        <v>209</v>
      </c>
      <c r="K871" s="577">
        <v>5.83</v>
      </c>
      <c r="L871" s="576" t="s">
        <v>208</v>
      </c>
    </row>
    <row r="872" spans="1:12">
      <c r="A872" s="576" t="s">
        <v>219</v>
      </c>
      <c r="B872" s="576" t="s">
        <v>220</v>
      </c>
      <c r="C872" s="576" t="s">
        <v>443</v>
      </c>
      <c r="D872" s="576" t="s">
        <v>4232</v>
      </c>
      <c r="E872" s="577" t="s">
        <v>210</v>
      </c>
      <c r="F872" s="576" t="s">
        <v>210</v>
      </c>
      <c r="G872" s="576">
        <v>105557</v>
      </c>
      <c r="H872" s="576" t="s">
        <v>7740</v>
      </c>
      <c r="I872" s="576" t="s">
        <v>90</v>
      </c>
      <c r="J872" s="576" t="s">
        <v>209</v>
      </c>
      <c r="K872" s="577">
        <v>14.59</v>
      </c>
      <c r="L872" s="576" t="s">
        <v>208</v>
      </c>
    </row>
    <row r="873" spans="1:12">
      <c r="A873" s="576" t="s">
        <v>219</v>
      </c>
      <c r="B873" s="576" t="s">
        <v>220</v>
      </c>
      <c r="C873" s="576" t="s">
        <v>443</v>
      </c>
      <c r="D873" s="576" t="s">
        <v>4232</v>
      </c>
      <c r="E873" s="577" t="s">
        <v>210</v>
      </c>
      <c r="F873" s="576" t="s">
        <v>210</v>
      </c>
      <c r="G873" s="576">
        <v>105558</v>
      </c>
      <c r="H873" s="576" t="s">
        <v>7741</v>
      </c>
      <c r="I873" s="576" t="s">
        <v>90</v>
      </c>
      <c r="J873" s="576" t="s">
        <v>248</v>
      </c>
      <c r="K873" s="577">
        <v>12.56</v>
      </c>
      <c r="L873" s="576" t="s">
        <v>208</v>
      </c>
    </row>
    <row r="874" spans="1:12">
      <c r="A874" s="576" t="s">
        <v>219</v>
      </c>
      <c r="B874" s="576" t="s">
        <v>220</v>
      </c>
      <c r="C874" s="576" t="s">
        <v>443</v>
      </c>
      <c r="D874" s="576" t="s">
        <v>4232</v>
      </c>
      <c r="E874" s="577" t="s">
        <v>210</v>
      </c>
      <c r="F874" s="576" t="s">
        <v>210</v>
      </c>
      <c r="G874" s="576">
        <v>105560</v>
      </c>
      <c r="H874" s="576" t="s">
        <v>7742</v>
      </c>
      <c r="I874" s="576" t="s">
        <v>90</v>
      </c>
      <c r="J874" s="576" t="s">
        <v>209</v>
      </c>
      <c r="K874" s="577">
        <v>11.46</v>
      </c>
      <c r="L874" s="576" t="s">
        <v>208</v>
      </c>
    </row>
    <row r="875" spans="1:12">
      <c r="A875" s="576" t="s">
        <v>219</v>
      </c>
      <c r="B875" s="576" t="s">
        <v>220</v>
      </c>
      <c r="C875" s="576" t="s">
        <v>443</v>
      </c>
      <c r="D875" s="576" t="s">
        <v>4232</v>
      </c>
      <c r="E875" s="577" t="s">
        <v>210</v>
      </c>
      <c r="F875" s="576" t="s">
        <v>210</v>
      </c>
      <c r="G875" s="576">
        <v>96386</v>
      </c>
      <c r="H875" s="576" t="s">
        <v>7743</v>
      </c>
      <c r="I875" s="576" t="s">
        <v>90</v>
      </c>
      <c r="J875" s="576" t="s">
        <v>209</v>
      </c>
      <c r="K875" s="577">
        <v>6.21</v>
      </c>
      <c r="L875" s="576" t="s">
        <v>208</v>
      </c>
    </row>
    <row r="876" spans="1:12">
      <c r="A876" s="576" t="s">
        <v>219</v>
      </c>
      <c r="B876" s="576" t="s">
        <v>220</v>
      </c>
      <c r="C876" s="576" t="s">
        <v>443</v>
      </c>
      <c r="D876" s="576" t="s">
        <v>4232</v>
      </c>
      <c r="E876" s="577" t="s">
        <v>210</v>
      </c>
      <c r="F876" s="576" t="s">
        <v>210</v>
      </c>
      <c r="G876" s="576">
        <v>105564</v>
      </c>
      <c r="H876" s="576" t="s">
        <v>7744</v>
      </c>
      <c r="I876" s="576" t="s">
        <v>90</v>
      </c>
      <c r="J876" s="576" t="s">
        <v>209</v>
      </c>
      <c r="K876" s="577">
        <v>5.79</v>
      </c>
      <c r="L876" s="576" t="s">
        <v>208</v>
      </c>
    </row>
    <row r="877" spans="1:12">
      <c r="A877" s="576" t="s">
        <v>219</v>
      </c>
      <c r="B877" s="576" t="s">
        <v>220</v>
      </c>
      <c r="C877" s="576" t="s">
        <v>443</v>
      </c>
      <c r="D877" s="576" t="s">
        <v>4232</v>
      </c>
      <c r="E877" s="577" t="s">
        <v>210</v>
      </c>
      <c r="F877" s="576" t="s">
        <v>210</v>
      </c>
      <c r="G877" s="576">
        <v>105561</v>
      </c>
      <c r="H877" s="576" t="s">
        <v>7745</v>
      </c>
      <c r="I877" s="576" t="s">
        <v>90</v>
      </c>
      <c r="J877" s="576" t="s">
        <v>209</v>
      </c>
      <c r="K877" s="577">
        <v>7.6</v>
      </c>
      <c r="L877" s="576" t="s">
        <v>208</v>
      </c>
    </row>
    <row r="878" spans="1:12">
      <c r="A878" s="576" t="s">
        <v>219</v>
      </c>
      <c r="B878" s="576" t="s">
        <v>220</v>
      </c>
      <c r="C878" s="576" t="s">
        <v>443</v>
      </c>
      <c r="D878" s="576" t="s">
        <v>4232</v>
      </c>
      <c r="E878" s="577" t="s">
        <v>210</v>
      </c>
      <c r="F878" s="576" t="s">
        <v>210</v>
      </c>
      <c r="G878" s="576">
        <v>96385</v>
      </c>
      <c r="H878" s="576" t="s">
        <v>7746</v>
      </c>
      <c r="I878" s="576" t="s">
        <v>90</v>
      </c>
      <c r="J878" s="576" t="s">
        <v>209</v>
      </c>
      <c r="K878" s="577">
        <v>11.36</v>
      </c>
      <c r="L878" s="576" t="s">
        <v>208</v>
      </c>
    </row>
    <row r="879" spans="1:12">
      <c r="A879" s="576" t="s">
        <v>219</v>
      </c>
      <c r="B879" s="576" t="s">
        <v>220</v>
      </c>
      <c r="C879" s="576" t="s">
        <v>443</v>
      </c>
      <c r="D879" s="576" t="s">
        <v>4232</v>
      </c>
      <c r="E879" s="577" t="s">
        <v>210</v>
      </c>
      <c r="F879" s="576" t="s">
        <v>210</v>
      </c>
      <c r="G879" s="576">
        <v>105556</v>
      </c>
      <c r="H879" s="576" t="s">
        <v>7747</v>
      </c>
      <c r="I879" s="576" t="s">
        <v>90</v>
      </c>
      <c r="J879" s="576" t="s">
        <v>209</v>
      </c>
      <c r="K879" s="577">
        <v>12.76</v>
      </c>
      <c r="L879" s="576" t="s">
        <v>208</v>
      </c>
    </row>
    <row r="880" spans="1:12">
      <c r="A880" s="576" t="s">
        <v>219</v>
      </c>
      <c r="B880" s="576" t="s">
        <v>220</v>
      </c>
      <c r="C880" s="576" t="s">
        <v>443</v>
      </c>
      <c r="D880" s="576" t="s">
        <v>4232</v>
      </c>
      <c r="E880" s="577" t="s">
        <v>210</v>
      </c>
      <c r="F880" s="576" t="s">
        <v>210</v>
      </c>
      <c r="G880" s="576">
        <v>105559</v>
      </c>
      <c r="H880" s="576" t="s">
        <v>7748</v>
      </c>
      <c r="I880" s="576" t="s">
        <v>90</v>
      </c>
      <c r="J880" s="576" t="s">
        <v>209</v>
      </c>
      <c r="K880" s="577">
        <v>9.67</v>
      </c>
      <c r="L880" s="576" t="s">
        <v>208</v>
      </c>
    </row>
    <row r="881" spans="1:12">
      <c r="A881" s="576" t="s">
        <v>219</v>
      </c>
      <c r="B881" s="576" t="s">
        <v>220</v>
      </c>
      <c r="C881" s="576" t="s">
        <v>443</v>
      </c>
      <c r="D881" s="576" t="s">
        <v>4232</v>
      </c>
      <c r="E881" s="577" t="s">
        <v>210</v>
      </c>
      <c r="F881" s="576" t="s">
        <v>210</v>
      </c>
      <c r="G881" s="576">
        <v>105733</v>
      </c>
      <c r="H881" s="576" t="s">
        <v>7749</v>
      </c>
      <c r="I881" s="576" t="s">
        <v>90</v>
      </c>
      <c r="J881" s="576" t="s">
        <v>209</v>
      </c>
      <c r="K881" s="577">
        <v>241.91</v>
      </c>
      <c r="L881" s="576" t="s">
        <v>208</v>
      </c>
    </row>
    <row r="882" spans="1:12">
      <c r="A882" s="576" t="s">
        <v>219</v>
      </c>
      <c r="B882" s="576" t="s">
        <v>220</v>
      </c>
      <c r="C882" s="576" t="s">
        <v>443</v>
      </c>
      <c r="D882" s="576" t="s">
        <v>4232</v>
      </c>
      <c r="E882" s="577" t="s">
        <v>210</v>
      </c>
      <c r="F882" s="576" t="s">
        <v>210</v>
      </c>
      <c r="G882" s="576">
        <v>105734</v>
      </c>
      <c r="H882" s="576" t="s">
        <v>7750</v>
      </c>
      <c r="I882" s="576" t="s">
        <v>90</v>
      </c>
      <c r="J882" s="576" t="s">
        <v>209</v>
      </c>
      <c r="K882" s="577">
        <v>236.21</v>
      </c>
      <c r="L882" s="576" t="s">
        <v>208</v>
      </c>
    </row>
    <row r="883" spans="1:12">
      <c r="A883" s="576" t="s">
        <v>219</v>
      </c>
      <c r="B883" s="576" t="s">
        <v>220</v>
      </c>
      <c r="C883" s="576" t="s">
        <v>443</v>
      </c>
      <c r="D883" s="576" t="s">
        <v>4232</v>
      </c>
      <c r="E883" s="577" t="s">
        <v>210</v>
      </c>
      <c r="F883" s="576" t="s">
        <v>210</v>
      </c>
      <c r="G883" s="576">
        <v>105736</v>
      </c>
      <c r="H883" s="576" t="s">
        <v>7751</v>
      </c>
      <c r="I883" s="576" t="s">
        <v>90</v>
      </c>
      <c r="J883" s="576" t="s">
        <v>209</v>
      </c>
      <c r="K883" s="577">
        <v>233.36</v>
      </c>
      <c r="L883" s="576" t="s">
        <v>208</v>
      </c>
    </row>
    <row r="884" spans="1:12">
      <c r="A884" s="576" t="s">
        <v>219</v>
      </c>
      <c r="B884" s="576" t="s">
        <v>220</v>
      </c>
      <c r="C884" s="576" t="s">
        <v>443</v>
      </c>
      <c r="D884" s="576" t="s">
        <v>4232</v>
      </c>
      <c r="E884" s="577" t="s">
        <v>210</v>
      </c>
      <c r="F884" s="576" t="s">
        <v>210</v>
      </c>
      <c r="G884" s="576">
        <v>105728</v>
      </c>
      <c r="H884" s="576" t="s">
        <v>7752</v>
      </c>
      <c r="I884" s="576" t="s">
        <v>90</v>
      </c>
      <c r="J884" s="576" t="s">
        <v>248</v>
      </c>
      <c r="K884" s="577">
        <v>179.55</v>
      </c>
      <c r="L884" s="576" t="s">
        <v>208</v>
      </c>
    </row>
    <row r="885" spans="1:12">
      <c r="A885" s="576" t="s">
        <v>219</v>
      </c>
      <c r="B885" s="576" t="s">
        <v>220</v>
      </c>
      <c r="C885" s="576" t="s">
        <v>443</v>
      </c>
      <c r="D885" s="576" t="s">
        <v>4232</v>
      </c>
      <c r="E885" s="577" t="s">
        <v>210</v>
      </c>
      <c r="F885" s="576" t="s">
        <v>210</v>
      </c>
      <c r="G885" s="576">
        <v>105729</v>
      </c>
      <c r="H885" s="576" t="s">
        <v>7753</v>
      </c>
      <c r="I885" s="576" t="s">
        <v>90</v>
      </c>
      <c r="J885" s="576" t="s">
        <v>207</v>
      </c>
      <c r="K885" s="577">
        <v>175.18</v>
      </c>
      <c r="L885" s="576" t="s">
        <v>208</v>
      </c>
    </row>
    <row r="886" spans="1:12">
      <c r="A886" s="576" t="s">
        <v>219</v>
      </c>
      <c r="B886" s="576" t="s">
        <v>220</v>
      </c>
      <c r="C886" s="576" t="s">
        <v>443</v>
      </c>
      <c r="D886" s="576" t="s">
        <v>4232</v>
      </c>
      <c r="E886" s="577" t="s">
        <v>210</v>
      </c>
      <c r="F886" s="576" t="s">
        <v>210</v>
      </c>
      <c r="G886" s="576">
        <v>105731</v>
      </c>
      <c r="H886" s="576" t="s">
        <v>7754</v>
      </c>
      <c r="I886" s="576" t="s">
        <v>90</v>
      </c>
      <c r="J886" s="576" t="s">
        <v>207</v>
      </c>
      <c r="K886" s="577">
        <v>172.99</v>
      </c>
      <c r="L886" s="576" t="s">
        <v>208</v>
      </c>
    </row>
    <row r="887" spans="1:12">
      <c r="A887" s="576" t="s">
        <v>219</v>
      </c>
      <c r="B887" s="576" t="s">
        <v>220</v>
      </c>
      <c r="C887" s="576" t="s">
        <v>443</v>
      </c>
      <c r="D887" s="576" t="s">
        <v>4232</v>
      </c>
      <c r="E887" s="577" t="s">
        <v>210</v>
      </c>
      <c r="F887" s="576" t="s">
        <v>210</v>
      </c>
      <c r="G887" s="576">
        <v>105738</v>
      </c>
      <c r="H887" s="576" t="s">
        <v>7755</v>
      </c>
      <c r="I887" s="576" t="s">
        <v>90</v>
      </c>
      <c r="J887" s="576" t="s">
        <v>207</v>
      </c>
      <c r="K887" s="577">
        <v>318.83</v>
      </c>
      <c r="L887" s="576" t="s">
        <v>208</v>
      </c>
    </row>
    <row r="888" spans="1:12">
      <c r="A888" s="576" t="s">
        <v>219</v>
      </c>
      <c r="B888" s="576" t="s">
        <v>220</v>
      </c>
      <c r="C888" s="576" t="s">
        <v>443</v>
      </c>
      <c r="D888" s="576" t="s">
        <v>4232</v>
      </c>
      <c r="E888" s="577" t="s">
        <v>210</v>
      </c>
      <c r="F888" s="576" t="s">
        <v>210</v>
      </c>
      <c r="G888" s="576">
        <v>105739</v>
      </c>
      <c r="H888" s="576" t="s">
        <v>7756</v>
      </c>
      <c r="I888" s="576" t="s">
        <v>90</v>
      </c>
      <c r="J888" s="576" t="s">
        <v>248</v>
      </c>
      <c r="K888" s="577">
        <v>314.55</v>
      </c>
      <c r="L888" s="576" t="s">
        <v>208</v>
      </c>
    </row>
    <row r="889" spans="1:12">
      <c r="A889" s="576" t="s">
        <v>219</v>
      </c>
      <c r="B889" s="576" t="s">
        <v>220</v>
      </c>
      <c r="C889" s="576" t="s">
        <v>443</v>
      </c>
      <c r="D889" s="576" t="s">
        <v>4232</v>
      </c>
      <c r="E889" s="577" t="s">
        <v>210</v>
      </c>
      <c r="F889" s="576" t="s">
        <v>210</v>
      </c>
      <c r="G889" s="576">
        <v>105741</v>
      </c>
      <c r="H889" s="576" t="s">
        <v>7757</v>
      </c>
      <c r="I889" s="576" t="s">
        <v>90</v>
      </c>
      <c r="J889" s="576" t="s">
        <v>209</v>
      </c>
      <c r="K889" s="577">
        <v>312.31</v>
      </c>
      <c r="L889" s="576" t="s">
        <v>208</v>
      </c>
    </row>
    <row r="890" spans="1:12">
      <c r="A890" s="576" t="s">
        <v>219</v>
      </c>
      <c r="B890" s="576" t="s">
        <v>220</v>
      </c>
      <c r="C890" s="576" t="s">
        <v>443</v>
      </c>
      <c r="D890" s="576" t="s">
        <v>4232</v>
      </c>
      <c r="E890" s="577" t="s">
        <v>210</v>
      </c>
      <c r="F890" s="576" t="s">
        <v>210</v>
      </c>
      <c r="G890" s="576">
        <v>105750</v>
      </c>
      <c r="H890" s="576" t="s">
        <v>7758</v>
      </c>
      <c r="I890" s="576" t="s">
        <v>90</v>
      </c>
      <c r="J890" s="576" t="s">
        <v>209</v>
      </c>
      <c r="K890" s="577">
        <v>166.07</v>
      </c>
      <c r="L890" s="576" t="s">
        <v>208</v>
      </c>
    </row>
    <row r="891" spans="1:12">
      <c r="A891" s="576" t="s">
        <v>219</v>
      </c>
      <c r="B891" s="576" t="s">
        <v>220</v>
      </c>
      <c r="C891" s="576" t="s">
        <v>443</v>
      </c>
      <c r="D891" s="576" t="s">
        <v>4232</v>
      </c>
      <c r="E891" s="577" t="s">
        <v>210</v>
      </c>
      <c r="F891" s="576" t="s">
        <v>210</v>
      </c>
      <c r="G891" s="576">
        <v>105751</v>
      </c>
      <c r="H891" s="576" t="s">
        <v>7759</v>
      </c>
      <c r="I891" s="576" t="s">
        <v>90</v>
      </c>
      <c r="J891" s="576" t="s">
        <v>209</v>
      </c>
      <c r="K891" s="577">
        <v>163.88</v>
      </c>
      <c r="L891" s="576" t="s">
        <v>208</v>
      </c>
    </row>
    <row r="892" spans="1:12">
      <c r="A892" s="576" t="s">
        <v>219</v>
      </c>
      <c r="B892" s="576" t="s">
        <v>220</v>
      </c>
      <c r="C892" s="576" t="s">
        <v>443</v>
      </c>
      <c r="D892" s="576" t="s">
        <v>4232</v>
      </c>
      <c r="E892" s="577" t="s">
        <v>210</v>
      </c>
      <c r="F892" s="576" t="s">
        <v>210</v>
      </c>
      <c r="G892" s="576">
        <v>105753</v>
      </c>
      <c r="H892" s="576" t="s">
        <v>7760</v>
      </c>
      <c r="I892" s="576" t="s">
        <v>90</v>
      </c>
      <c r="J892" s="576" t="s">
        <v>209</v>
      </c>
      <c r="K892" s="577">
        <v>161.88</v>
      </c>
      <c r="L892" s="576" t="s">
        <v>208</v>
      </c>
    </row>
    <row r="893" spans="1:12">
      <c r="A893" s="576" t="s">
        <v>219</v>
      </c>
      <c r="B893" s="576" t="s">
        <v>220</v>
      </c>
      <c r="C893" s="576" t="s">
        <v>443</v>
      </c>
      <c r="D893" s="576" t="s">
        <v>4232</v>
      </c>
      <c r="E893" s="577" t="s">
        <v>210</v>
      </c>
      <c r="F893" s="576" t="s">
        <v>210</v>
      </c>
      <c r="G893" s="576">
        <v>105755</v>
      </c>
      <c r="H893" s="576" t="s">
        <v>7761</v>
      </c>
      <c r="I893" s="576" t="s">
        <v>90</v>
      </c>
      <c r="J893" s="576" t="s">
        <v>209</v>
      </c>
      <c r="K893" s="577">
        <v>159.97999999999999</v>
      </c>
      <c r="L893" s="576" t="s">
        <v>208</v>
      </c>
    </row>
    <row r="894" spans="1:12">
      <c r="A894" s="576" t="s">
        <v>219</v>
      </c>
      <c r="B894" s="576" t="s">
        <v>220</v>
      </c>
      <c r="C894" s="576" t="s">
        <v>443</v>
      </c>
      <c r="D894" s="576" t="s">
        <v>4232</v>
      </c>
      <c r="E894" s="577" t="s">
        <v>210</v>
      </c>
      <c r="F894" s="576" t="s">
        <v>210</v>
      </c>
      <c r="G894" s="576">
        <v>105743</v>
      </c>
      <c r="H894" s="576" t="s">
        <v>7762</v>
      </c>
      <c r="I894" s="576" t="s">
        <v>90</v>
      </c>
      <c r="J894" s="576" t="s">
        <v>209</v>
      </c>
      <c r="K894" s="577">
        <v>126.5</v>
      </c>
      <c r="L894" s="576" t="s">
        <v>208</v>
      </c>
    </row>
    <row r="895" spans="1:12">
      <c r="A895" s="576" t="s">
        <v>219</v>
      </c>
      <c r="B895" s="576" t="s">
        <v>220</v>
      </c>
      <c r="C895" s="576" t="s">
        <v>443</v>
      </c>
      <c r="D895" s="576" t="s">
        <v>4232</v>
      </c>
      <c r="E895" s="577" t="s">
        <v>210</v>
      </c>
      <c r="F895" s="576" t="s">
        <v>210</v>
      </c>
      <c r="G895" s="576">
        <v>105744</v>
      </c>
      <c r="H895" s="576" t="s">
        <v>7763</v>
      </c>
      <c r="I895" s="576" t="s">
        <v>90</v>
      </c>
      <c r="J895" s="576" t="s">
        <v>248</v>
      </c>
      <c r="K895" s="577">
        <v>124.42</v>
      </c>
      <c r="L895" s="576" t="s">
        <v>208</v>
      </c>
    </row>
    <row r="896" spans="1:12">
      <c r="A896" s="576" t="s">
        <v>219</v>
      </c>
      <c r="B896" s="576" t="s">
        <v>220</v>
      </c>
      <c r="C896" s="576" t="s">
        <v>443</v>
      </c>
      <c r="D896" s="576" t="s">
        <v>4232</v>
      </c>
      <c r="E896" s="577" t="s">
        <v>210</v>
      </c>
      <c r="F896" s="576" t="s">
        <v>210</v>
      </c>
      <c r="G896" s="576">
        <v>105746</v>
      </c>
      <c r="H896" s="576" t="s">
        <v>7764</v>
      </c>
      <c r="I896" s="576" t="s">
        <v>90</v>
      </c>
      <c r="J896" s="576" t="s">
        <v>209</v>
      </c>
      <c r="K896" s="577">
        <v>122.32</v>
      </c>
      <c r="L896" s="576" t="s">
        <v>208</v>
      </c>
    </row>
    <row r="897" spans="1:12">
      <c r="A897" s="576" t="s">
        <v>219</v>
      </c>
      <c r="B897" s="576" t="s">
        <v>220</v>
      </c>
      <c r="C897" s="576" t="s">
        <v>443</v>
      </c>
      <c r="D897" s="576" t="s">
        <v>4232</v>
      </c>
      <c r="E897" s="577" t="s">
        <v>210</v>
      </c>
      <c r="F897" s="576" t="s">
        <v>210</v>
      </c>
      <c r="G897" s="576">
        <v>105748</v>
      </c>
      <c r="H897" s="576" t="s">
        <v>7765</v>
      </c>
      <c r="I897" s="576" t="s">
        <v>90</v>
      </c>
      <c r="J897" s="576" t="s">
        <v>209</v>
      </c>
      <c r="K897" s="577">
        <v>120.19</v>
      </c>
      <c r="L897" s="576" t="s">
        <v>208</v>
      </c>
    </row>
    <row r="898" spans="1:12">
      <c r="A898" s="576" t="s">
        <v>219</v>
      </c>
      <c r="B898" s="576" t="s">
        <v>220</v>
      </c>
      <c r="C898" s="576" t="s">
        <v>443</v>
      </c>
      <c r="D898" s="576" t="s">
        <v>4232</v>
      </c>
      <c r="E898" s="577" t="s">
        <v>210</v>
      </c>
      <c r="F898" s="576" t="s">
        <v>210</v>
      </c>
      <c r="G898" s="576">
        <v>105660</v>
      </c>
      <c r="H898" s="576" t="s">
        <v>7766</v>
      </c>
      <c r="I898" s="576" t="s">
        <v>90</v>
      </c>
      <c r="J898" s="576" t="s">
        <v>209</v>
      </c>
      <c r="K898" s="577">
        <v>182.83</v>
      </c>
      <c r="L898" s="576" t="s">
        <v>208</v>
      </c>
    </row>
    <row r="899" spans="1:12">
      <c r="A899" s="576" t="s">
        <v>219</v>
      </c>
      <c r="B899" s="576" t="s">
        <v>220</v>
      </c>
      <c r="C899" s="576" t="s">
        <v>443</v>
      </c>
      <c r="D899" s="576" t="s">
        <v>4232</v>
      </c>
      <c r="E899" s="577" t="s">
        <v>210</v>
      </c>
      <c r="F899" s="576" t="s">
        <v>210</v>
      </c>
      <c r="G899" s="576">
        <v>105663</v>
      </c>
      <c r="H899" s="576" t="s">
        <v>7767</v>
      </c>
      <c r="I899" s="576" t="s">
        <v>90</v>
      </c>
      <c r="J899" s="576" t="s">
        <v>209</v>
      </c>
      <c r="K899" s="577">
        <v>173.88</v>
      </c>
      <c r="L899" s="576" t="s">
        <v>208</v>
      </c>
    </row>
    <row r="900" spans="1:12">
      <c r="A900" s="576" t="s">
        <v>219</v>
      </c>
      <c r="B900" s="576" t="s">
        <v>220</v>
      </c>
      <c r="C900" s="576" t="s">
        <v>443</v>
      </c>
      <c r="D900" s="576" t="s">
        <v>4232</v>
      </c>
      <c r="E900" s="577" t="s">
        <v>210</v>
      </c>
      <c r="F900" s="576" t="s">
        <v>210</v>
      </c>
      <c r="G900" s="576">
        <v>105669</v>
      </c>
      <c r="H900" s="576" t="s">
        <v>7768</v>
      </c>
      <c r="I900" s="576" t="s">
        <v>90</v>
      </c>
      <c r="J900" s="576" t="s">
        <v>248</v>
      </c>
      <c r="K900" s="577">
        <v>169.4</v>
      </c>
      <c r="L900" s="576" t="s">
        <v>208</v>
      </c>
    </row>
    <row r="901" spans="1:12">
      <c r="A901" s="576" t="s">
        <v>219</v>
      </c>
      <c r="B901" s="576" t="s">
        <v>220</v>
      </c>
      <c r="C901" s="576" t="s">
        <v>443</v>
      </c>
      <c r="D901" s="576" t="s">
        <v>4232</v>
      </c>
      <c r="E901" s="577" t="s">
        <v>210</v>
      </c>
      <c r="F901" s="576" t="s">
        <v>210</v>
      </c>
      <c r="G901" s="576">
        <v>105642</v>
      </c>
      <c r="H901" s="576" t="s">
        <v>7769</v>
      </c>
      <c r="I901" s="576" t="s">
        <v>90</v>
      </c>
      <c r="J901" s="576" t="s">
        <v>209</v>
      </c>
      <c r="K901" s="577">
        <v>0</v>
      </c>
      <c r="L901" s="576" t="s">
        <v>208</v>
      </c>
    </row>
    <row r="902" spans="1:12">
      <c r="A902" s="576" t="s">
        <v>219</v>
      </c>
      <c r="B902" s="576" t="s">
        <v>220</v>
      </c>
      <c r="C902" s="576" t="s">
        <v>443</v>
      </c>
      <c r="D902" s="576" t="s">
        <v>4232</v>
      </c>
      <c r="E902" s="577" t="s">
        <v>210</v>
      </c>
      <c r="F902" s="576" t="s">
        <v>210</v>
      </c>
      <c r="G902" s="576">
        <v>105648</v>
      </c>
      <c r="H902" s="576" t="s">
        <v>7770</v>
      </c>
      <c r="I902" s="576" t="s">
        <v>90</v>
      </c>
      <c r="J902" s="576" t="s">
        <v>209</v>
      </c>
      <c r="K902" s="577">
        <v>0</v>
      </c>
      <c r="L902" s="576" t="s">
        <v>208</v>
      </c>
    </row>
    <row r="903" spans="1:12">
      <c r="A903" s="576" t="s">
        <v>219</v>
      </c>
      <c r="B903" s="576" t="s">
        <v>220</v>
      </c>
      <c r="C903" s="576" t="s">
        <v>443</v>
      </c>
      <c r="D903" s="576" t="s">
        <v>4232</v>
      </c>
      <c r="E903" s="577" t="s">
        <v>210</v>
      </c>
      <c r="F903" s="576" t="s">
        <v>210</v>
      </c>
      <c r="G903" s="576">
        <v>105654</v>
      </c>
      <c r="H903" s="576" t="s">
        <v>7771</v>
      </c>
      <c r="I903" s="576" t="s">
        <v>90</v>
      </c>
      <c r="J903" s="576" t="s">
        <v>209</v>
      </c>
      <c r="K903" s="577">
        <v>0</v>
      </c>
      <c r="L903" s="576" t="s">
        <v>208</v>
      </c>
    </row>
    <row r="904" spans="1:12">
      <c r="A904" s="576" t="s">
        <v>219</v>
      </c>
      <c r="B904" s="576" t="s">
        <v>220</v>
      </c>
      <c r="C904" s="576" t="s">
        <v>443</v>
      </c>
      <c r="D904" s="576" t="s">
        <v>4232</v>
      </c>
      <c r="E904" s="577" t="s">
        <v>210</v>
      </c>
      <c r="F904" s="576" t="s">
        <v>210</v>
      </c>
      <c r="G904" s="576">
        <v>105661</v>
      </c>
      <c r="H904" s="576" t="s">
        <v>7772</v>
      </c>
      <c r="I904" s="576" t="s">
        <v>90</v>
      </c>
      <c r="J904" s="576" t="s">
        <v>207</v>
      </c>
      <c r="K904" s="577">
        <v>211.74</v>
      </c>
      <c r="L904" s="576" t="s">
        <v>208</v>
      </c>
    </row>
    <row r="905" spans="1:12">
      <c r="A905" s="576" t="s">
        <v>219</v>
      </c>
      <c r="B905" s="576" t="s">
        <v>220</v>
      </c>
      <c r="C905" s="576" t="s">
        <v>443</v>
      </c>
      <c r="D905" s="576" t="s">
        <v>4232</v>
      </c>
      <c r="E905" s="577" t="s">
        <v>210</v>
      </c>
      <c r="F905" s="576" t="s">
        <v>210</v>
      </c>
      <c r="G905" s="576">
        <v>105664</v>
      </c>
      <c r="H905" s="576" t="s">
        <v>7773</v>
      </c>
      <c r="I905" s="576" t="s">
        <v>90</v>
      </c>
      <c r="J905" s="576" t="s">
        <v>207</v>
      </c>
      <c r="K905" s="577">
        <v>202.79</v>
      </c>
      <c r="L905" s="576" t="s">
        <v>208</v>
      </c>
    </row>
    <row r="906" spans="1:12">
      <c r="A906" s="576" t="s">
        <v>219</v>
      </c>
      <c r="B906" s="576" t="s">
        <v>220</v>
      </c>
      <c r="C906" s="576" t="s">
        <v>443</v>
      </c>
      <c r="D906" s="576" t="s">
        <v>4232</v>
      </c>
      <c r="E906" s="577" t="s">
        <v>210</v>
      </c>
      <c r="F906" s="576" t="s">
        <v>210</v>
      </c>
      <c r="G906" s="576">
        <v>105670</v>
      </c>
      <c r="H906" s="576" t="s">
        <v>7774</v>
      </c>
      <c r="I906" s="576" t="s">
        <v>90</v>
      </c>
      <c r="J906" s="576" t="s">
        <v>207</v>
      </c>
      <c r="K906" s="577">
        <v>198.31</v>
      </c>
      <c r="L906" s="576" t="s">
        <v>208</v>
      </c>
    </row>
    <row r="907" spans="1:12">
      <c r="A907" s="576" t="s">
        <v>219</v>
      </c>
      <c r="B907" s="576" t="s">
        <v>220</v>
      </c>
      <c r="C907" s="576" t="s">
        <v>443</v>
      </c>
      <c r="D907" s="576" t="s">
        <v>4232</v>
      </c>
      <c r="E907" s="577" t="s">
        <v>210</v>
      </c>
      <c r="F907" s="576" t="s">
        <v>210</v>
      </c>
      <c r="G907" s="576">
        <v>105643</v>
      </c>
      <c r="H907" s="576" t="s">
        <v>7775</v>
      </c>
      <c r="I907" s="576" t="s">
        <v>90</v>
      </c>
      <c r="J907" s="576" t="s">
        <v>207</v>
      </c>
      <c r="K907" s="577">
        <v>0</v>
      </c>
      <c r="L907" s="576" t="s">
        <v>208</v>
      </c>
    </row>
    <row r="908" spans="1:12">
      <c r="A908" s="576" t="s">
        <v>219</v>
      </c>
      <c r="B908" s="576" t="s">
        <v>220</v>
      </c>
      <c r="C908" s="576" t="s">
        <v>443</v>
      </c>
      <c r="D908" s="576" t="s">
        <v>4232</v>
      </c>
      <c r="E908" s="577" t="s">
        <v>210</v>
      </c>
      <c r="F908" s="576" t="s">
        <v>210</v>
      </c>
      <c r="G908" s="576">
        <v>105649</v>
      </c>
      <c r="H908" s="576" t="s">
        <v>7776</v>
      </c>
      <c r="I908" s="576" t="s">
        <v>90</v>
      </c>
      <c r="J908" s="576" t="s">
        <v>207</v>
      </c>
      <c r="K908" s="577">
        <v>0</v>
      </c>
      <c r="L908" s="576" t="s">
        <v>208</v>
      </c>
    </row>
    <row r="909" spans="1:12">
      <c r="A909" s="576" t="s">
        <v>219</v>
      </c>
      <c r="B909" s="576" t="s">
        <v>220</v>
      </c>
      <c r="C909" s="576" t="s">
        <v>443</v>
      </c>
      <c r="D909" s="576" t="s">
        <v>4232</v>
      </c>
      <c r="E909" s="577" t="s">
        <v>210</v>
      </c>
      <c r="F909" s="576" t="s">
        <v>210</v>
      </c>
      <c r="G909" s="576">
        <v>105655</v>
      </c>
      <c r="H909" s="576" t="s">
        <v>7777</v>
      </c>
      <c r="I909" s="576" t="s">
        <v>90</v>
      </c>
      <c r="J909" s="576" t="s">
        <v>209</v>
      </c>
      <c r="K909" s="577">
        <v>0</v>
      </c>
      <c r="L909" s="576" t="s">
        <v>208</v>
      </c>
    </row>
    <row r="910" spans="1:12">
      <c r="A910" s="576" t="s">
        <v>219</v>
      </c>
      <c r="B910" s="576" t="s">
        <v>220</v>
      </c>
      <c r="C910" s="576" t="s">
        <v>443</v>
      </c>
      <c r="D910" s="576" t="s">
        <v>4232</v>
      </c>
      <c r="E910" s="577" t="s">
        <v>210</v>
      </c>
      <c r="F910" s="576" t="s">
        <v>210</v>
      </c>
      <c r="G910" s="576">
        <v>105662</v>
      </c>
      <c r="H910" s="576" t="s">
        <v>7778</v>
      </c>
      <c r="I910" s="576" t="s">
        <v>90</v>
      </c>
      <c r="J910" s="576" t="s">
        <v>209</v>
      </c>
      <c r="K910" s="577">
        <v>240.25</v>
      </c>
      <c r="L910" s="576" t="s">
        <v>208</v>
      </c>
    </row>
    <row r="911" spans="1:12">
      <c r="A911" s="576" t="s">
        <v>219</v>
      </c>
      <c r="B911" s="576" t="s">
        <v>220</v>
      </c>
      <c r="C911" s="576" t="s">
        <v>443</v>
      </c>
      <c r="D911" s="576" t="s">
        <v>4232</v>
      </c>
      <c r="E911" s="577" t="s">
        <v>210</v>
      </c>
      <c r="F911" s="576" t="s">
        <v>210</v>
      </c>
      <c r="G911" s="576">
        <v>105665</v>
      </c>
      <c r="H911" s="576" t="s">
        <v>7779</v>
      </c>
      <c r="I911" s="576" t="s">
        <v>90</v>
      </c>
      <c r="J911" s="576" t="s">
        <v>209</v>
      </c>
      <c r="K911" s="577">
        <v>231.3</v>
      </c>
      <c r="L911" s="576" t="s">
        <v>208</v>
      </c>
    </row>
    <row r="912" spans="1:12">
      <c r="A912" s="576" t="s">
        <v>219</v>
      </c>
      <c r="B912" s="576" t="s">
        <v>220</v>
      </c>
      <c r="C912" s="576" t="s">
        <v>443</v>
      </c>
      <c r="D912" s="576" t="s">
        <v>4232</v>
      </c>
      <c r="E912" s="577" t="s">
        <v>210</v>
      </c>
      <c r="F912" s="576" t="s">
        <v>210</v>
      </c>
      <c r="G912" s="576">
        <v>105671</v>
      </c>
      <c r="H912" s="576" t="s">
        <v>7780</v>
      </c>
      <c r="I912" s="576" t="s">
        <v>90</v>
      </c>
      <c r="J912" s="576" t="s">
        <v>207</v>
      </c>
      <c r="K912" s="577">
        <v>226.82</v>
      </c>
      <c r="L912" s="576" t="s">
        <v>208</v>
      </c>
    </row>
    <row r="913" spans="1:12">
      <c r="A913" s="576" t="s">
        <v>219</v>
      </c>
      <c r="B913" s="576" t="s">
        <v>220</v>
      </c>
      <c r="C913" s="576" t="s">
        <v>443</v>
      </c>
      <c r="D913" s="576" t="s">
        <v>4232</v>
      </c>
      <c r="E913" s="577" t="s">
        <v>210</v>
      </c>
      <c r="F913" s="576" t="s">
        <v>210</v>
      </c>
      <c r="G913" s="576">
        <v>105644</v>
      </c>
      <c r="H913" s="576" t="s">
        <v>7781</v>
      </c>
      <c r="I913" s="576" t="s">
        <v>90</v>
      </c>
      <c r="J913" s="576" t="s">
        <v>207</v>
      </c>
      <c r="K913" s="577">
        <v>0</v>
      </c>
      <c r="L913" s="576" t="s">
        <v>208</v>
      </c>
    </row>
    <row r="914" spans="1:12">
      <c r="A914" s="576" t="s">
        <v>219</v>
      </c>
      <c r="B914" s="576" t="s">
        <v>220</v>
      </c>
      <c r="C914" s="576" t="s">
        <v>443</v>
      </c>
      <c r="D914" s="576" t="s">
        <v>4232</v>
      </c>
      <c r="E914" s="577" t="s">
        <v>210</v>
      </c>
      <c r="F914" s="576" t="s">
        <v>210</v>
      </c>
      <c r="G914" s="576">
        <v>105650</v>
      </c>
      <c r="H914" s="576" t="s">
        <v>7782</v>
      </c>
      <c r="I914" s="576" t="s">
        <v>90</v>
      </c>
      <c r="J914" s="576" t="s">
        <v>207</v>
      </c>
      <c r="K914" s="577">
        <v>0</v>
      </c>
      <c r="L914" s="576" t="s">
        <v>208</v>
      </c>
    </row>
    <row r="915" spans="1:12">
      <c r="A915" s="576" t="s">
        <v>219</v>
      </c>
      <c r="B915" s="576" t="s">
        <v>220</v>
      </c>
      <c r="C915" s="576" t="s">
        <v>443</v>
      </c>
      <c r="D915" s="576" t="s">
        <v>4232</v>
      </c>
      <c r="E915" s="577" t="s">
        <v>210</v>
      </c>
      <c r="F915" s="576" t="s">
        <v>210</v>
      </c>
      <c r="G915" s="576">
        <v>105656</v>
      </c>
      <c r="H915" s="576" t="s">
        <v>7783</v>
      </c>
      <c r="I915" s="576" t="s">
        <v>90</v>
      </c>
      <c r="J915" s="576" t="s">
        <v>207</v>
      </c>
      <c r="K915" s="577">
        <v>0</v>
      </c>
      <c r="L915" s="576" t="s">
        <v>208</v>
      </c>
    </row>
    <row r="916" spans="1:12">
      <c r="A916" s="576" t="s">
        <v>219</v>
      </c>
      <c r="B916" s="576" t="s">
        <v>220</v>
      </c>
      <c r="C916" s="576" t="s">
        <v>443</v>
      </c>
      <c r="D916" s="576" t="s">
        <v>4232</v>
      </c>
      <c r="E916" s="577" t="s">
        <v>210</v>
      </c>
      <c r="F916" s="576" t="s">
        <v>210</v>
      </c>
      <c r="G916" s="576">
        <v>105577</v>
      </c>
      <c r="H916" s="576" t="s">
        <v>7784</v>
      </c>
      <c r="I916" s="576" t="s">
        <v>90</v>
      </c>
      <c r="J916" s="576" t="s">
        <v>207</v>
      </c>
      <c r="K916" s="577">
        <v>121.1</v>
      </c>
      <c r="L916" s="576" t="s">
        <v>208</v>
      </c>
    </row>
    <row r="917" spans="1:12">
      <c r="A917" s="576" t="s">
        <v>219</v>
      </c>
      <c r="B917" s="576" t="s">
        <v>220</v>
      </c>
      <c r="C917" s="576" t="s">
        <v>443</v>
      </c>
      <c r="D917" s="576" t="s">
        <v>4232</v>
      </c>
      <c r="E917" s="577" t="s">
        <v>210</v>
      </c>
      <c r="F917" s="576" t="s">
        <v>210</v>
      </c>
      <c r="G917" s="576">
        <v>105578</v>
      </c>
      <c r="H917" s="576" t="s">
        <v>7785</v>
      </c>
      <c r="I917" s="576" t="s">
        <v>90</v>
      </c>
      <c r="J917" s="576" t="s">
        <v>207</v>
      </c>
      <c r="K917" s="577">
        <v>112.16</v>
      </c>
      <c r="L917" s="576" t="s">
        <v>208</v>
      </c>
    </row>
    <row r="918" spans="1:12">
      <c r="A918" s="576" t="s">
        <v>219</v>
      </c>
      <c r="B918" s="576" t="s">
        <v>220</v>
      </c>
      <c r="C918" s="576" t="s">
        <v>443</v>
      </c>
      <c r="D918" s="576" t="s">
        <v>4232</v>
      </c>
      <c r="E918" s="577" t="s">
        <v>210</v>
      </c>
      <c r="F918" s="576" t="s">
        <v>210</v>
      </c>
      <c r="G918" s="576">
        <v>105712</v>
      </c>
      <c r="H918" s="576" t="s">
        <v>7786</v>
      </c>
      <c r="I918" s="576" t="s">
        <v>90</v>
      </c>
      <c r="J918" s="576" t="s">
        <v>207</v>
      </c>
      <c r="K918" s="577">
        <v>107.67</v>
      </c>
      <c r="L918" s="576" t="s">
        <v>208</v>
      </c>
    </row>
    <row r="919" spans="1:12">
      <c r="A919" s="576" t="s">
        <v>219</v>
      </c>
      <c r="B919" s="576" t="s">
        <v>220</v>
      </c>
      <c r="C919" s="576" t="s">
        <v>443</v>
      </c>
      <c r="D919" s="576" t="s">
        <v>4232</v>
      </c>
      <c r="E919" s="577" t="s">
        <v>210</v>
      </c>
      <c r="F919" s="576" t="s">
        <v>210</v>
      </c>
      <c r="G919" s="576">
        <v>105637</v>
      </c>
      <c r="H919" s="576" t="s">
        <v>7787</v>
      </c>
      <c r="I919" s="576" t="s">
        <v>90</v>
      </c>
      <c r="J919" s="576" t="s">
        <v>207</v>
      </c>
      <c r="K919" s="577">
        <v>0</v>
      </c>
      <c r="L919" s="576" t="s">
        <v>208</v>
      </c>
    </row>
    <row r="920" spans="1:12">
      <c r="A920" s="576" t="s">
        <v>219</v>
      </c>
      <c r="B920" s="576" t="s">
        <v>220</v>
      </c>
      <c r="C920" s="576" t="s">
        <v>443</v>
      </c>
      <c r="D920" s="576" t="s">
        <v>4232</v>
      </c>
      <c r="E920" s="577" t="s">
        <v>210</v>
      </c>
      <c r="F920" s="576" t="s">
        <v>210</v>
      </c>
      <c r="G920" s="576">
        <v>105707</v>
      </c>
      <c r="H920" s="576" t="s">
        <v>7788</v>
      </c>
      <c r="I920" s="576" t="s">
        <v>90</v>
      </c>
      <c r="J920" s="576" t="s">
        <v>248</v>
      </c>
      <c r="K920" s="577">
        <v>0</v>
      </c>
      <c r="L920" s="576" t="s">
        <v>208</v>
      </c>
    </row>
    <row r="921" spans="1:12">
      <c r="A921" s="576" t="s">
        <v>219</v>
      </c>
      <c r="B921" s="576" t="s">
        <v>220</v>
      </c>
      <c r="C921" s="576" t="s">
        <v>443</v>
      </c>
      <c r="D921" s="576" t="s">
        <v>4232</v>
      </c>
      <c r="E921" s="577" t="s">
        <v>210</v>
      </c>
      <c r="F921" s="576" t="s">
        <v>210</v>
      </c>
      <c r="G921" s="576">
        <v>105709</v>
      </c>
      <c r="H921" s="576" t="s">
        <v>7789</v>
      </c>
      <c r="I921" s="576" t="s">
        <v>90</v>
      </c>
      <c r="J921" s="576" t="s">
        <v>207</v>
      </c>
      <c r="K921" s="577">
        <v>0</v>
      </c>
      <c r="L921" s="576" t="s">
        <v>208</v>
      </c>
    </row>
    <row r="922" spans="1:12">
      <c r="A922" s="576" t="s">
        <v>219</v>
      </c>
      <c r="B922" s="576" t="s">
        <v>220</v>
      </c>
      <c r="C922" s="576" t="s">
        <v>443</v>
      </c>
      <c r="D922" s="576" t="s">
        <v>4232</v>
      </c>
      <c r="E922" s="577" t="s">
        <v>210</v>
      </c>
      <c r="F922" s="576" t="s">
        <v>210</v>
      </c>
      <c r="G922" s="576">
        <v>105693</v>
      </c>
      <c r="H922" s="576" t="s">
        <v>7790</v>
      </c>
      <c r="I922" s="576" t="s">
        <v>90</v>
      </c>
      <c r="J922" s="576" t="s">
        <v>207</v>
      </c>
      <c r="K922" s="577">
        <v>169.7</v>
      </c>
      <c r="L922" s="576" t="s">
        <v>208</v>
      </c>
    </row>
    <row r="923" spans="1:12">
      <c r="A923" s="576" t="s">
        <v>219</v>
      </c>
      <c r="B923" s="576" t="s">
        <v>220</v>
      </c>
      <c r="C923" s="576" t="s">
        <v>443</v>
      </c>
      <c r="D923" s="576" t="s">
        <v>4232</v>
      </c>
      <c r="E923" s="577" t="s">
        <v>210</v>
      </c>
      <c r="F923" s="576" t="s">
        <v>210</v>
      </c>
      <c r="G923" s="576">
        <v>105696</v>
      </c>
      <c r="H923" s="576" t="s">
        <v>7791</v>
      </c>
      <c r="I923" s="576" t="s">
        <v>90</v>
      </c>
      <c r="J923" s="576" t="s">
        <v>207</v>
      </c>
      <c r="K923" s="577">
        <v>160.75</v>
      </c>
      <c r="L923" s="576" t="s">
        <v>208</v>
      </c>
    </row>
    <row r="924" spans="1:12">
      <c r="A924" s="576" t="s">
        <v>219</v>
      </c>
      <c r="B924" s="576" t="s">
        <v>220</v>
      </c>
      <c r="C924" s="576" t="s">
        <v>443</v>
      </c>
      <c r="D924" s="576" t="s">
        <v>4232</v>
      </c>
      <c r="E924" s="577" t="s">
        <v>210</v>
      </c>
      <c r="F924" s="576" t="s">
        <v>210</v>
      </c>
      <c r="G924" s="576">
        <v>105702</v>
      </c>
      <c r="H924" s="576" t="s">
        <v>7792</v>
      </c>
      <c r="I924" s="576" t="s">
        <v>90</v>
      </c>
      <c r="J924" s="576" t="s">
        <v>248</v>
      </c>
      <c r="K924" s="577">
        <v>156.27000000000001</v>
      </c>
      <c r="L924" s="576" t="s">
        <v>208</v>
      </c>
    </row>
    <row r="925" spans="1:12">
      <c r="A925" s="576" t="s">
        <v>219</v>
      </c>
      <c r="B925" s="576" t="s">
        <v>220</v>
      </c>
      <c r="C925" s="576" t="s">
        <v>443</v>
      </c>
      <c r="D925" s="576" t="s">
        <v>4232</v>
      </c>
      <c r="E925" s="577" t="s">
        <v>210</v>
      </c>
      <c r="F925" s="576" t="s">
        <v>210</v>
      </c>
      <c r="G925" s="576">
        <v>105675</v>
      </c>
      <c r="H925" s="576" t="s">
        <v>7793</v>
      </c>
      <c r="I925" s="576" t="s">
        <v>90</v>
      </c>
      <c r="J925" s="576" t="s">
        <v>207</v>
      </c>
      <c r="K925" s="577">
        <v>0</v>
      </c>
      <c r="L925" s="576" t="s">
        <v>208</v>
      </c>
    </row>
    <row r="926" spans="1:12">
      <c r="A926" s="576" t="s">
        <v>219</v>
      </c>
      <c r="B926" s="576" t="s">
        <v>220</v>
      </c>
      <c r="C926" s="576" t="s">
        <v>443</v>
      </c>
      <c r="D926" s="576" t="s">
        <v>4232</v>
      </c>
      <c r="E926" s="577" t="s">
        <v>210</v>
      </c>
      <c r="F926" s="576" t="s">
        <v>210</v>
      </c>
      <c r="G926" s="576">
        <v>105681</v>
      </c>
      <c r="H926" s="576" t="s">
        <v>7794</v>
      </c>
      <c r="I926" s="576" t="s">
        <v>90</v>
      </c>
      <c r="J926" s="576" t="s">
        <v>207</v>
      </c>
      <c r="K926" s="577">
        <v>0</v>
      </c>
      <c r="L926" s="576" t="s">
        <v>208</v>
      </c>
    </row>
    <row r="927" spans="1:12">
      <c r="A927" s="576" t="s">
        <v>219</v>
      </c>
      <c r="B927" s="576" t="s">
        <v>220</v>
      </c>
      <c r="C927" s="576" t="s">
        <v>443</v>
      </c>
      <c r="D927" s="576" t="s">
        <v>4232</v>
      </c>
      <c r="E927" s="577" t="s">
        <v>210</v>
      </c>
      <c r="F927" s="576" t="s">
        <v>210</v>
      </c>
      <c r="G927" s="576">
        <v>105687</v>
      </c>
      <c r="H927" s="576" t="s">
        <v>7795</v>
      </c>
      <c r="I927" s="576" t="s">
        <v>90</v>
      </c>
      <c r="J927" s="576" t="s">
        <v>207</v>
      </c>
      <c r="K927" s="577">
        <v>0</v>
      </c>
      <c r="L927" s="576" t="s">
        <v>208</v>
      </c>
    </row>
    <row r="928" spans="1:12">
      <c r="A928" s="576" t="s">
        <v>219</v>
      </c>
      <c r="B928" s="576" t="s">
        <v>220</v>
      </c>
      <c r="C928" s="576" t="s">
        <v>443</v>
      </c>
      <c r="D928" s="576" t="s">
        <v>4232</v>
      </c>
      <c r="E928" s="577" t="s">
        <v>210</v>
      </c>
      <c r="F928" s="576" t="s">
        <v>210</v>
      </c>
      <c r="G928" s="576">
        <v>105694</v>
      </c>
      <c r="H928" s="576" t="s">
        <v>7796</v>
      </c>
      <c r="I928" s="576" t="s">
        <v>90</v>
      </c>
      <c r="J928" s="576" t="s">
        <v>248</v>
      </c>
      <c r="K928" s="577">
        <v>198.88</v>
      </c>
      <c r="L928" s="576" t="s">
        <v>208</v>
      </c>
    </row>
    <row r="929" spans="1:12">
      <c r="A929" s="576" t="s">
        <v>219</v>
      </c>
      <c r="B929" s="576" t="s">
        <v>220</v>
      </c>
      <c r="C929" s="576" t="s">
        <v>443</v>
      </c>
      <c r="D929" s="576" t="s">
        <v>4232</v>
      </c>
      <c r="E929" s="577" t="s">
        <v>210</v>
      </c>
      <c r="F929" s="576" t="s">
        <v>210</v>
      </c>
      <c r="G929" s="576">
        <v>105697</v>
      </c>
      <c r="H929" s="576" t="s">
        <v>7797</v>
      </c>
      <c r="I929" s="576" t="s">
        <v>90</v>
      </c>
      <c r="J929" s="576" t="s">
        <v>207</v>
      </c>
      <c r="K929" s="577">
        <v>189.93</v>
      </c>
      <c r="L929" s="576" t="s">
        <v>208</v>
      </c>
    </row>
    <row r="930" spans="1:12">
      <c r="A930" s="576" t="s">
        <v>219</v>
      </c>
      <c r="B930" s="576" t="s">
        <v>220</v>
      </c>
      <c r="C930" s="576" t="s">
        <v>443</v>
      </c>
      <c r="D930" s="576" t="s">
        <v>4232</v>
      </c>
      <c r="E930" s="577" t="s">
        <v>210</v>
      </c>
      <c r="F930" s="576" t="s">
        <v>210</v>
      </c>
      <c r="G930" s="576">
        <v>105703</v>
      </c>
      <c r="H930" s="576" t="s">
        <v>7798</v>
      </c>
      <c r="I930" s="576" t="s">
        <v>90</v>
      </c>
      <c r="J930" s="576" t="s">
        <v>207</v>
      </c>
      <c r="K930" s="577">
        <v>185.45</v>
      </c>
      <c r="L930" s="576" t="s">
        <v>208</v>
      </c>
    </row>
    <row r="931" spans="1:12">
      <c r="A931" s="576" t="s">
        <v>219</v>
      </c>
      <c r="B931" s="576" t="s">
        <v>220</v>
      </c>
      <c r="C931" s="576" t="s">
        <v>443</v>
      </c>
      <c r="D931" s="576" t="s">
        <v>4232</v>
      </c>
      <c r="E931" s="577" t="s">
        <v>210</v>
      </c>
      <c r="F931" s="576" t="s">
        <v>210</v>
      </c>
      <c r="G931" s="576">
        <v>105676</v>
      </c>
      <c r="H931" s="576" t="s">
        <v>7799</v>
      </c>
      <c r="I931" s="576" t="s">
        <v>90</v>
      </c>
      <c r="J931" s="576" t="s">
        <v>207</v>
      </c>
      <c r="K931" s="577">
        <v>0</v>
      </c>
      <c r="L931" s="576" t="s">
        <v>208</v>
      </c>
    </row>
    <row r="932" spans="1:12">
      <c r="A932" s="576" t="s">
        <v>219</v>
      </c>
      <c r="B932" s="576" t="s">
        <v>220</v>
      </c>
      <c r="C932" s="576" t="s">
        <v>443</v>
      </c>
      <c r="D932" s="576" t="s">
        <v>4232</v>
      </c>
      <c r="E932" s="577" t="s">
        <v>210</v>
      </c>
      <c r="F932" s="576" t="s">
        <v>210</v>
      </c>
      <c r="G932" s="576">
        <v>105682</v>
      </c>
      <c r="H932" s="576" t="s">
        <v>7800</v>
      </c>
      <c r="I932" s="576" t="s">
        <v>90</v>
      </c>
      <c r="J932" s="576" t="s">
        <v>248</v>
      </c>
      <c r="K932" s="577">
        <v>0</v>
      </c>
      <c r="L932" s="576" t="s">
        <v>208</v>
      </c>
    </row>
    <row r="933" spans="1:12">
      <c r="A933" s="576" t="s">
        <v>219</v>
      </c>
      <c r="B933" s="576" t="s">
        <v>220</v>
      </c>
      <c r="C933" s="576" t="s">
        <v>443</v>
      </c>
      <c r="D933" s="576" t="s">
        <v>4232</v>
      </c>
      <c r="E933" s="577" t="s">
        <v>210</v>
      </c>
      <c r="F933" s="576" t="s">
        <v>210</v>
      </c>
      <c r="G933" s="576">
        <v>105688</v>
      </c>
      <c r="H933" s="576" t="s">
        <v>7801</v>
      </c>
      <c r="I933" s="576" t="s">
        <v>90</v>
      </c>
      <c r="J933" s="576" t="s">
        <v>209</v>
      </c>
      <c r="K933" s="577">
        <v>0</v>
      </c>
      <c r="L933" s="576" t="s">
        <v>208</v>
      </c>
    </row>
    <row r="934" spans="1:12">
      <c r="A934" s="576" t="s">
        <v>219</v>
      </c>
      <c r="B934" s="576" t="s">
        <v>220</v>
      </c>
      <c r="C934" s="576" t="s">
        <v>443</v>
      </c>
      <c r="D934" s="576" t="s">
        <v>4232</v>
      </c>
      <c r="E934" s="577" t="s">
        <v>210</v>
      </c>
      <c r="F934" s="576" t="s">
        <v>210</v>
      </c>
      <c r="G934" s="576">
        <v>105695</v>
      </c>
      <c r="H934" s="576" t="s">
        <v>7802</v>
      </c>
      <c r="I934" s="576" t="s">
        <v>90</v>
      </c>
      <c r="J934" s="576" t="s">
        <v>209</v>
      </c>
      <c r="K934" s="577">
        <v>227.67</v>
      </c>
      <c r="L934" s="576" t="s">
        <v>208</v>
      </c>
    </row>
    <row r="935" spans="1:12">
      <c r="A935" s="576" t="s">
        <v>219</v>
      </c>
      <c r="B935" s="576" t="s">
        <v>220</v>
      </c>
      <c r="C935" s="576" t="s">
        <v>443</v>
      </c>
      <c r="D935" s="576" t="s">
        <v>4232</v>
      </c>
      <c r="E935" s="577" t="s">
        <v>210</v>
      </c>
      <c r="F935" s="576" t="s">
        <v>210</v>
      </c>
      <c r="G935" s="576">
        <v>105698</v>
      </c>
      <c r="H935" s="576" t="s">
        <v>7803</v>
      </c>
      <c r="I935" s="576" t="s">
        <v>90</v>
      </c>
      <c r="J935" s="576" t="s">
        <v>209</v>
      </c>
      <c r="K935" s="577">
        <v>218.72</v>
      </c>
      <c r="L935" s="576" t="s">
        <v>208</v>
      </c>
    </row>
    <row r="936" spans="1:12">
      <c r="A936" s="576" t="s">
        <v>219</v>
      </c>
      <c r="B936" s="576" t="s">
        <v>220</v>
      </c>
      <c r="C936" s="576" t="s">
        <v>443</v>
      </c>
      <c r="D936" s="576" t="s">
        <v>4232</v>
      </c>
      <c r="E936" s="577" t="s">
        <v>210</v>
      </c>
      <c r="F936" s="576" t="s">
        <v>210</v>
      </c>
      <c r="G936" s="576">
        <v>105704</v>
      </c>
      <c r="H936" s="576" t="s">
        <v>7804</v>
      </c>
      <c r="I936" s="576" t="s">
        <v>90</v>
      </c>
      <c r="J936" s="576" t="s">
        <v>248</v>
      </c>
      <c r="K936" s="577">
        <v>214.24</v>
      </c>
      <c r="L936" s="576" t="s">
        <v>208</v>
      </c>
    </row>
    <row r="937" spans="1:12">
      <c r="A937" s="576" t="s">
        <v>219</v>
      </c>
      <c r="B937" s="576" t="s">
        <v>220</v>
      </c>
      <c r="C937" s="576" t="s">
        <v>443</v>
      </c>
      <c r="D937" s="576" t="s">
        <v>4232</v>
      </c>
      <c r="E937" s="577" t="s">
        <v>210</v>
      </c>
      <c r="F937" s="576" t="s">
        <v>210</v>
      </c>
      <c r="G937" s="576">
        <v>105677</v>
      </c>
      <c r="H937" s="576" t="s">
        <v>7805</v>
      </c>
      <c r="I937" s="576" t="s">
        <v>90</v>
      </c>
      <c r="J937" s="576" t="s">
        <v>209</v>
      </c>
      <c r="K937" s="577">
        <v>0</v>
      </c>
      <c r="L937" s="576" t="s">
        <v>208</v>
      </c>
    </row>
    <row r="938" spans="1:12">
      <c r="A938" s="576" t="s">
        <v>219</v>
      </c>
      <c r="B938" s="576" t="s">
        <v>220</v>
      </c>
      <c r="C938" s="576" t="s">
        <v>443</v>
      </c>
      <c r="D938" s="576" t="s">
        <v>4232</v>
      </c>
      <c r="E938" s="577" t="s">
        <v>210</v>
      </c>
      <c r="F938" s="576" t="s">
        <v>210</v>
      </c>
      <c r="G938" s="576">
        <v>105683</v>
      </c>
      <c r="H938" s="576" t="s">
        <v>7806</v>
      </c>
      <c r="I938" s="576" t="s">
        <v>90</v>
      </c>
      <c r="J938" s="576" t="s">
        <v>209</v>
      </c>
      <c r="K938" s="577">
        <v>0</v>
      </c>
      <c r="L938" s="576" t="s">
        <v>208</v>
      </c>
    </row>
    <row r="939" spans="1:12">
      <c r="A939" s="576" t="s">
        <v>219</v>
      </c>
      <c r="B939" s="576" t="s">
        <v>220</v>
      </c>
      <c r="C939" s="576" t="s">
        <v>443</v>
      </c>
      <c r="D939" s="576" t="s">
        <v>4232</v>
      </c>
      <c r="E939" s="577" t="s">
        <v>210</v>
      </c>
      <c r="F939" s="576" t="s">
        <v>210</v>
      </c>
      <c r="G939" s="576">
        <v>105689</v>
      </c>
      <c r="H939" s="576" t="s">
        <v>7807</v>
      </c>
      <c r="I939" s="576" t="s">
        <v>90</v>
      </c>
      <c r="J939" s="576" t="s">
        <v>209</v>
      </c>
      <c r="K939" s="577">
        <v>0</v>
      </c>
      <c r="L939" s="576" t="s">
        <v>208</v>
      </c>
    </row>
    <row r="940" spans="1:12">
      <c r="A940" s="576" t="s">
        <v>219</v>
      </c>
      <c r="B940" s="576" t="s">
        <v>220</v>
      </c>
      <c r="C940" s="576" t="s">
        <v>443</v>
      </c>
      <c r="D940" s="576" t="s">
        <v>4232</v>
      </c>
      <c r="E940" s="577" t="s">
        <v>210</v>
      </c>
      <c r="F940" s="576" t="s">
        <v>210</v>
      </c>
      <c r="G940" s="576">
        <v>105579</v>
      </c>
      <c r="H940" s="576" t="s">
        <v>7808</v>
      </c>
      <c r="I940" s="576" t="s">
        <v>90</v>
      </c>
      <c r="J940" s="576" t="s">
        <v>248</v>
      </c>
      <c r="K940" s="577">
        <v>107.42</v>
      </c>
      <c r="L940" s="576" t="s">
        <v>208</v>
      </c>
    </row>
    <row r="941" spans="1:12">
      <c r="A941" s="576" t="s">
        <v>219</v>
      </c>
      <c r="B941" s="576" t="s">
        <v>220</v>
      </c>
      <c r="C941" s="576" t="s">
        <v>443</v>
      </c>
      <c r="D941" s="576" t="s">
        <v>4232</v>
      </c>
      <c r="E941" s="577" t="s">
        <v>210</v>
      </c>
      <c r="F941" s="576" t="s">
        <v>210</v>
      </c>
      <c r="G941" s="576">
        <v>105580</v>
      </c>
      <c r="H941" s="576" t="s">
        <v>7809</v>
      </c>
      <c r="I941" s="576" t="s">
        <v>90</v>
      </c>
      <c r="J941" s="576" t="s">
        <v>209</v>
      </c>
      <c r="K941" s="577">
        <v>98.48</v>
      </c>
      <c r="L941" s="576" t="s">
        <v>208</v>
      </c>
    </row>
    <row r="942" spans="1:12">
      <c r="A942" s="576" t="s">
        <v>219</v>
      </c>
      <c r="B942" s="576" t="s">
        <v>220</v>
      </c>
      <c r="C942" s="576" t="s">
        <v>443</v>
      </c>
      <c r="D942" s="576" t="s">
        <v>4232</v>
      </c>
      <c r="E942" s="577" t="s">
        <v>210</v>
      </c>
      <c r="F942" s="576" t="s">
        <v>210</v>
      </c>
      <c r="G942" s="576">
        <v>105582</v>
      </c>
      <c r="H942" s="576" t="s">
        <v>7810</v>
      </c>
      <c r="I942" s="576" t="s">
        <v>90</v>
      </c>
      <c r="J942" s="576" t="s">
        <v>209</v>
      </c>
      <c r="K942" s="577">
        <v>93.99</v>
      </c>
      <c r="L942" s="576" t="s">
        <v>208</v>
      </c>
    </row>
    <row r="943" spans="1:12">
      <c r="A943" s="576" t="s">
        <v>219</v>
      </c>
      <c r="B943" s="576" t="s">
        <v>220</v>
      </c>
      <c r="C943" s="576" t="s">
        <v>443</v>
      </c>
      <c r="D943" s="576" t="s">
        <v>4232</v>
      </c>
      <c r="E943" s="577" t="s">
        <v>210</v>
      </c>
      <c r="F943" s="576" t="s">
        <v>210</v>
      </c>
      <c r="G943" s="576">
        <v>105638</v>
      </c>
      <c r="H943" s="576" t="s">
        <v>7811</v>
      </c>
      <c r="I943" s="576" t="s">
        <v>90</v>
      </c>
      <c r="J943" s="576" t="s">
        <v>209</v>
      </c>
      <c r="K943" s="577">
        <v>0</v>
      </c>
      <c r="L943" s="576" t="s">
        <v>208</v>
      </c>
    </row>
    <row r="944" spans="1:12">
      <c r="A944" s="576" t="s">
        <v>219</v>
      </c>
      <c r="B944" s="576" t="s">
        <v>220</v>
      </c>
      <c r="C944" s="576" t="s">
        <v>443</v>
      </c>
      <c r="D944" s="576" t="s">
        <v>4232</v>
      </c>
      <c r="E944" s="577" t="s">
        <v>210</v>
      </c>
      <c r="F944" s="576" t="s">
        <v>210</v>
      </c>
      <c r="G944" s="576">
        <v>105715</v>
      </c>
      <c r="H944" s="576" t="s">
        <v>7812</v>
      </c>
      <c r="I944" s="576" t="s">
        <v>90</v>
      </c>
      <c r="J944" s="576" t="s">
        <v>248</v>
      </c>
      <c r="K944" s="577">
        <v>0</v>
      </c>
      <c r="L944" s="576" t="s">
        <v>208</v>
      </c>
    </row>
    <row r="945" spans="1:12">
      <c r="A945" s="576" t="s">
        <v>219</v>
      </c>
      <c r="B945" s="576" t="s">
        <v>220</v>
      </c>
      <c r="C945" s="576" t="s">
        <v>443</v>
      </c>
      <c r="D945" s="576" t="s">
        <v>4232</v>
      </c>
      <c r="E945" s="577" t="s">
        <v>210</v>
      </c>
      <c r="F945" s="576" t="s">
        <v>210</v>
      </c>
      <c r="G945" s="576">
        <v>105717</v>
      </c>
      <c r="H945" s="576" t="s">
        <v>7813</v>
      </c>
      <c r="I945" s="576" t="s">
        <v>90</v>
      </c>
      <c r="J945" s="576" t="s">
        <v>209</v>
      </c>
      <c r="K945" s="577">
        <v>0</v>
      </c>
      <c r="L945" s="576" t="s">
        <v>208</v>
      </c>
    </row>
    <row r="946" spans="1:12">
      <c r="A946" s="576" t="s">
        <v>219</v>
      </c>
      <c r="B946" s="576" t="s">
        <v>220</v>
      </c>
      <c r="C946" s="576" t="s">
        <v>443</v>
      </c>
      <c r="D946" s="576" t="s">
        <v>4232</v>
      </c>
      <c r="E946" s="577" t="s">
        <v>210</v>
      </c>
      <c r="F946" s="576" t="s">
        <v>210</v>
      </c>
      <c r="G946" s="576">
        <v>105626</v>
      </c>
      <c r="H946" s="576" t="s">
        <v>7814</v>
      </c>
      <c r="I946" s="576" t="s">
        <v>90</v>
      </c>
      <c r="J946" s="576" t="s">
        <v>209</v>
      </c>
      <c r="K946" s="577">
        <v>119.29</v>
      </c>
      <c r="L946" s="576" t="s">
        <v>208</v>
      </c>
    </row>
    <row r="947" spans="1:12">
      <c r="A947" s="576" t="s">
        <v>219</v>
      </c>
      <c r="B947" s="576" t="s">
        <v>220</v>
      </c>
      <c r="C947" s="576" t="s">
        <v>443</v>
      </c>
      <c r="D947" s="576" t="s">
        <v>4232</v>
      </c>
      <c r="E947" s="577" t="s">
        <v>210</v>
      </c>
      <c r="F947" s="576" t="s">
        <v>210</v>
      </c>
      <c r="G947" s="576">
        <v>105629</v>
      </c>
      <c r="H947" s="576" t="s">
        <v>7815</v>
      </c>
      <c r="I947" s="576" t="s">
        <v>90</v>
      </c>
      <c r="J947" s="576" t="s">
        <v>209</v>
      </c>
      <c r="K947" s="577">
        <v>112.09</v>
      </c>
      <c r="L947" s="576" t="s">
        <v>208</v>
      </c>
    </row>
    <row r="948" spans="1:12">
      <c r="A948" s="576" t="s">
        <v>219</v>
      </c>
      <c r="B948" s="576" t="s">
        <v>220</v>
      </c>
      <c r="C948" s="576" t="s">
        <v>443</v>
      </c>
      <c r="D948" s="576" t="s">
        <v>4232</v>
      </c>
      <c r="E948" s="577" t="s">
        <v>210</v>
      </c>
      <c r="F948" s="576" t="s">
        <v>210</v>
      </c>
      <c r="G948" s="576">
        <v>105635</v>
      </c>
      <c r="H948" s="576" t="s">
        <v>7816</v>
      </c>
      <c r="I948" s="576" t="s">
        <v>90</v>
      </c>
      <c r="J948" s="576" t="s">
        <v>248</v>
      </c>
      <c r="K948" s="577">
        <v>111.05</v>
      </c>
      <c r="L948" s="576" t="s">
        <v>208</v>
      </c>
    </row>
    <row r="949" spans="1:12">
      <c r="A949" s="576" t="s">
        <v>219</v>
      </c>
      <c r="B949" s="576" t="s">
        <v>220</v>
      </c>
      <c r="C949" s="576" t="s">
        <v>443</v>
      </c>
      <c r="D949" s="576" t="s">
        <v>4232</v>
      </c>
      <c r="E949" s="577" t="s">
        <v>210</v>
      </c>
      <c r="F949" s="576" t="s">
        <v>210</v>
      </c>
      <c r="G949" s="576">
        <v>105605</v>
      </c>
      <c r="H949" s="576" t="s">
        <v>7817</v>
      </c>
      <c r="I949" s="576" t="s">
        <v>90</v>
      </c>
      <c r="J949" s="576" t="s">
        <v>209</v>
      </c>
      <c r="K949" s="577">
        <v>0</v>
      </c>
      <c r="L949" s="576" t="s">
        <v>208</v>
      </c>
    </row>
    <row r="950" spans="1:12">
      <c r="A950" s="576" t="s">
        <v>219</v>
      </c>
      <c r="B950" s="576" t="s">
        <v>220</v>
      </c>
      <c r="C950" s="576" t="s">
        <v>443</v>
      </c>
      <c r="D950" s="576" t="s">
        <v>4232</v>
      </c>
      <c r="E950" s="577" t="s">
        <v>210</v>
      </c>
      <c r="F950" s="576" t="s">
        <v>210</v>
      </c>
      <c r="G950" s="576">
        <v>105613</v>
      </c>
      <c r="H950" s="576" t="s">
        <v>7818</v>
      </c>
      <c r="I950" s="576" t="s">
        <v>90</v>
      </c>
      <c r="J950" s="576" t="s">
        <v>209</v>
      </c>
      <c r="K950" s="577">
        <v>0</v>
      </c>
      <c r="L950" s="576" t="s">
        <v>208</v>
      </c>
    </row>
    <row r="951" spans="1:12">
      <c r="A951" s="576" t="s">
        <v>219</v>
      </c>
      <c r="B951" s="576" t="s">
        <v>220</v>
      </c>
      <c r="C951" s="576" t="s">
        <v>443</v>
      </c>
      <c r="D951" s="576" t="s">
        <v>4232</v>
      </c>
      <c r="E951" s="577" t="s">
        <v>210</v>
      </c>
      <c r="F951" s="576" t="s">
        <v>210</v>
      </c>
      <c r="G951" s="576">
        <v>105621</v>
      </c>
      <c r="H951" s="576" t="s">
        <v>7819</v>
      </c>
      <c r="I951" s="576" t="s">
        <v>90</v>
      </c>
      <c r="J951" s="576" t="s">
        <v>209</v>
      </c>
      <c r="K951" s="577">
        <v>0</v>
      </c>
      <c r="L951" s="576" t="s">
        <v>208</v>
      </c>
    </row>
    <row r="952" spans="1:12">
      <c r="A952" s="576" t="s">
        <v>219</v>
      </c>
      <c r="B952" s="576" t="s">
        <v>220</v>
      </c>
      <c r="C952" s="576" t="s">
        <v>443</v>
      </c>
      <c r="D952" s="576" t="s">
        <v>4232</v>
      </c>
      <c r="E952" s="577" t="s">
        <v>210</v>
      </c>
      <c r="F952" s="576" t="s">
        <v>210</v>
      </c>
      <c r="G952" s="576">
        <v>105627</v>
      </c>
      <c r="H952" s="576" t="s">
        <v>7820</v>
      </c>
      <c r="I952" s="576" t="s">
        <v>90</v>
      </c>
      <c r="J952" s="576" t="s">
        <v>248</v>
      </c>
      <c r="K952" s="577">
        <v>149.44</v>
      </c>
      <c r="L952" s="576" t="s">
        <v>208</v>
      </c>
    </row>
    <row r="953" spans="1:12">
      <c r="A953" s="576" t="s">
        <v>219</v>
      </c>
      <c r="B953" s="576" t="s">
        <v>220</v>
      </c>
      <c r="C953" s="576" t="s">
        <v>443</v>
      </c>
      <c r="D953" s="576" t="s">
        <v>4232</v>
      </c>
      <c r="E953" s="577" t="s">
        <v>210</v>
      </c>
      <c r="F953" s="576" t="s">
        <v>210</v>
      </c>
      <c r="G953" s="576">
        <v>105630</v>
      </c>
      <c r="H953" s="576" t="s">
        <v>7821</v>
      </c>
      <c r="I953" s="576" t="s">
        <v>90</v>
      </c>
      <c r="J953" s="576" t="s">
        <v>209</v>
      </c>
      <c r="K953" s="577">
        <v>142.24</v>
      </c>
      <c r="L953" s="576" t="s">
        <v>208</v>
      </c>
    </row>
    <row r="954" spans="1:12">
      <c r="A954" s="576" t="s">
        <v>219</v>
      </c>
      <c r="B954" s="576" t="s">
        <v>220</v>
      </c>
      <c r="C954" s="576" t="s">
        <v>443</v>
      </c>
      <c r="D954" s="576" t="s">
        <v>4232</v>
      </c>
      <c r="E954" s="577" t="s">
        <v>210</v>
      </c>
      <c r="F954" s="576" t="s">
        <v>210</v>
      </c>
      <c r="G954" s="576">
        <v>105636</v>
      </c>
      <c r="H954" s="576" t="s">
        <v>7822</v>
      </c>
      <c r="I954" s="576" t="s">
        <v>90</v>
      </c>
      <c r="J954" s="576" t="s">
        <v>209</v>
      </c>
      <c r="K954" s="577">
        <v>141.19999999999999</v>
      </c>
      <c r="L954" s="576" t="s">
        <v>208</v>
      </c>
    </row>
    <row r="955" spans="1:12">
      <c r="A955" s="576" t="s">
        <v>219</v>
      </c>
      <c r="B955" s="576" t="s">
        <v>220</v>
      </c>
      <c r="C955" s="576" t="s">
        <v>443</v>
      </c>
      <c r="D955" s="576" t="s">
        <v>4232</v>
      </c>
      <c r="E955" s="577" t="s">
        <v>210</v>
      </c>
      <c r="F955" s="576" t="s">
        <v>210</v>
      </c>
      <c r="G955" s="576">
        <v>105606</v>
      </c>
      <c r="H955" s="576" t="s">
        <v>7823</v>
      </c>
      <c r="I955" s="576" t="s">
        <v>90</v>
      </c>
      <c r="J955" s="576" t="s">
        <v>209</v>
      </c>
      <c r="K955" s="577">
        <v>0</v>
      </c>
      <c r="L955" s="576" t="s">
        <v>208</v>
      </c>
    </row>
    <row r="956" spans="1:12">
      <c r="A956" s="576" t="s">
        <v>219</v>
      </c>
      <c r="B956" s="576" t="s">
        <v>220</v>
      </c>
      <c r="C956" s="576" t="s">
        <v>443</v>
      </c>
      <c r="D956" s="576" t="s">
        <v>4232</v>
      </c>
      <c r="E956" s="577" t="s">
        <v>210</v>
      </c>
      <c r="F956" s="576" t="s">
        <v>210</v>
      </c>
      <c r="G956" s="576">
        <v>105614</v>
      </c>
      <c r="H956" s="576" t="s">
        <v>7824</v>
      </c>
      <c r="I956" s="576" t="s">
        <v>90</v>
      </c>
      <c r="J956" s="576" t="s">
        <v>209</v>
      </c>
      <c r="K956" s="577">
        <v>0</v>
      </c>
      <c r="L956" s="576" t="s">
        <v>208</v>
      </c>
    </row>
    <row r="957" spans="1:12">
      <c r="A957" s="576" t="s">
        <v>219</v>
      </c>
      <c r="B957" s="576" t="s">
        <v>220</v>
      </c>
      <c r="C957" s="576" t="s">
        <v>443</v>
      </c>
      <c r="D957" s="576" t="s">
        <v>4232</v>
      </c>
      <c r="E957" s="577" t="s">
        <v>210</v>
      </c>
      <c r="F957" s="576" t="s">
        <v>210</v>
      </c>
      <c r="G957" s="576">
        <v>105622</v>
      </c>
      <c r="H957" s="576" t="s">
        <v>7825</v>
      </c>
      <c r="I957" s="576" t="s">
        <v>90</v>
      </c>
      <c r="J957" s="576" t="s">
        <v>209</v>
      </c>
      <c r="K957" s="577">
        <v>0</v>
      </c>
      <c r="L957" s="576" t="s">
        <v>208</v>
      </c>
    </row>
    <row r="958" spans="1:12">
      <c r="A958" s="576" t="s">
        <v>219</v>
      </c>
      <c r="B958" s="576" t="s">
        <v>220</v>
      </c>
      <c r="C958" s="576" t="s">
        <v>443</v>
      </c>
      <c r="D958" s="576" t="s">
        <v>4232</v>
      </c>
      <c r="E958" s="577" t="s">
        <v>210</v>
      </c>
      <c r="F958" s="576" t="s">
        <v>210</v>
      </c>
      <c r="G958" s="576">
        <v>105572</v>
      </c>
      <c r="H958" s="576" t="s">
        <v>7826</v>
      </c>
      <c r="I958" s="576" t="s">
        <v>90</v>
      </c>
      <c r="J958" s="576" t="s">
        <v>248</v>
      </c>
      <c r="K958" s="577">
        <v>57.35</v>
      </c>
      <c r="L958" s="576" t="s">
        <v>208</v>
      </c>
    </row>
    <row r="959" spans="1:12">
      <c r="A959" s="576" t="s">
        <v>219</v>
      </c>
      <c r="B959" s="576" t="s">
        <v>220</v>
      </c>
      <c r="C959" s="576" t="s">
        <v>443</v>
      </c>
      <c r="D959" s="576" t="s">
        <v>4232</v>
      </c>
      <c r="E959" s="577" t="s">
        <v>210</v>
      </c>
      <c r="F959" s="576" t="s">
        <v>210</v>
      </c>
      <c r="G959" s="576">
        <v>105574</v>
      </c>
      <c r="H959" s="576" t="s">
        <v>7827</v>
      </c>
      <c r="I959" s="576" t="s">
        <v>90</v>
      </c>
      <c r="J959" s="576" t="s">
        <v>209</v>
      </c>
      <c r="K959" s="577">
        <v>50.15</v>
      </c>
      <c r="L959" s="576" t="s">
        <v>208</v>
      </c>
    </row>
    <row r="960" spans="1:12">
      <c r="A960" s="576" t="s">
        <v>219</v>
      </c>
      <c r="B960" s="576" t="s">
        <v>220</v>
      </c>
      <c r="C960" s="576" t="s">
        <v>443</v>
      </c>
      <c r="D960" s="576" t="s">
        <v>4232</v>
      </c>
      <c r="E960" s="577" t="s">
        <v>210</v>
      </c>
      <c r="F960" s="576" t="s">
        <v>210</v>
      </c>
      <c r="G960" s="576">
        <v>105576</v>
      </c>
      <c r="H960" s="576" t="s">
        <v>7828</v>
      </c>
      <c r="I960" s="576" t="s">
        <v>90</v>
      </c>
      <c r="J960" s="576" t="s">
        <v>209</v>
      </c>
      <c r="K960" s="577">
        <v>49.11</v>
      </c>
      <c r="L960" s="576" t="s">
        <v>208</v>
      </c>
    </row>
    <row r="961" spans="1:12">
      <c r="A961" s="576" t="s">
        <v>219</v>
      </c>
      <c r="B961" s="576" t="s">
        <v>220</v>
      </c>
      <c r="C961" s="576" t="s">
        <v>443</v>
      </c>
      <c r="D961" s="576" t="s">
        <v>4232</v>
      </c>
      <c r="E961" s="577" t="s">
        <v>210</v>
      </c>
      <c r="F961" s="576" t="s">
        <v>210</v>
      </c>
      <c r="G961" s="576">
        <v>105603</v>
      </c>
      <c r="H961" s="576" t="s">
        <v>7829</v>
      </c>
      <c r="I961" s="576" t="s">
        <v>90</v>
      </c>
      <c r="J961" s="576" t="s">
        <v>209</v>
      </c>
      <c r="K961" s="577">
        <v>0</v>
      </c>
      <c r="L961" s="576" t="s">
        <v>208</v>
      </c>
    </row>
    <row r="962" spans="1:12">
      <c r="A962" s="576" t="s">
        <v>219</v>
      </c>
      <c r="B962" s="576" t="s">
        <v>220</v>
      </c>
      <c r="C962" s="576" t="s">
        <v>443</v>
      </c>
      <c r="D962" s="576" t="s">
        <v>4232</v>
      </c>
      <c r="E962" s="577" t="s">
        <v>210</v>
      </c>
      <c r="F962" s="576" t="s">
        <v>210</v>
      </c>
      <c r="G962" s="576">
        <v>105611</v>
      </c>
      <c r="H962" s="576" t="s">
        <v>7830</v>
      </c>
      <c r="I962" s="576" t="s">
        <v>90</v>
      </c>
      <c r="J962" s="576" t="s">
        <v>248</v>
      </c>
      <c r="K962" s="577">
        <v>0</v>
      </c>
      <c r="L962" s="576" t="s">
        <v>208</v>
      </c>
    </row>
    <row r="963" spans="1:12">
      <c r="A963" s="576" t="s">
        <v>219</v>
      </c>
      <c r="B963" s="576" t="s">
        <v>220</v>
      </c>
      <c r="C963" s="576" t="s">
        <v>443</v>
      </c>
      <c r="D963" s="576" t="s">
        <v>4232</v>
      </c>
      <c r="E963" s="577" t="s">
        <v>210</v>
      </c>
      <c r="F963" s="576" t="s">
        <v>210</v>
      </c>
      <c r="G963" s="576">
        <v>105619</v>
      </c>
      <c r="H963" s="576" t="s">
        <v>7831</v>
      </c>
      <c r="I963" s="576" t="s">
        <v>90</v>
      </c>
      <c r="J963" s="576" t="s">
        <v>209</v>
      </c>
      <c r="K963" s="577">
        <v>0</v>
      </c>
      <c r="L963" s="576" t="s">
        <v>208</v>
      </c>
    </row>
    <row r="964" spans="1:12">
      <c r="A964" s="576" t="s">
        <v>219</v>
      </c>
      <c r="B964" s="576" t="s">
        <v>220</v>
      </c>
      <c r="C964" s="576" t="s">
        <v>443</v>
      </c>
      <c r="D964" s="576" t="s">
        <v>4232</v>
      </c>
      <c r="E964" s="577" t="s">
        <v>210</v>
      </c>
      <c r="F964" s="576" t="s">
        <v>210</v>
      </c>
      <c r="G964" s="576">
        <v>105573</v>
      </c>
      <c r="H964" s="576" t="s">
        <v>7832</v>
      </c>
      <c r="I964" s="576" t="s">
        <v>90</v>
      </c>
      <c r="J964" s="576" t="s">
        <v>209</v>
      </c>
      <c r="K964" s="577">
        <v>88.74</v>
      </c>
      <c r="L964" s="576" t="s">
        <v>208</v>
      </c>
    </row>
    <row r="965" spans="1:12">
      <c r="A965" s="576" t="s">
        <v>219</v>
      </c>
      <c r="B965" s="576" t="s">
        <v>220</v>
      </c>
      <c r="C965" s="576" t="s">
        <v>443</v>
      </c>
      <c r="D965" s="576" t="s">
        <v>4232</v>
      </c>
      <c r="E965" s="577" t="s">
        <v>210</v>
      </c>
      <c r="F965" s="576" t="s">
        <v>210</v>
      </c>
      <c r="G965" s="576">
        <v>105628</v>
      </c>
      <c r="H965" s="576" t="s">
        <v>7833</v>
      </c>
      <c r="I965" s="576" t="s">
        <v>90</v>
      </c>
      <c r="J965" s="576" t="s">
        <v>209</v>
      </c>
      <c r="K965" s="577">
        <v>81.540000000000006</v>
      </c>
      <c r="L965" s="576" t="s">
        <v>208</v>
      </c>
    </row>
    <row r="966" spans="1:12">
      <c r="A966" s="576" t="s">
        <v>219</v>
      </c>
      <c r="B966" s="576" t="s">
        <v>220</v>
      </c>
      <c r="C966" s="576" t="s">
        <v>443</v>
      </c>
      <c r="D966" s="576" t="s">
        <v>4232</v>
      </c>
      <c r="E966" s="577" t="s">
        <v>210</v>
      </c>
      <c r="F966" s="576" t="s">
        <v>210</v>
      </c>
      <c r="G966" s="576">
        <v>105634</v>
      </c>
      <c r="H966" s="576" t="s">
        <v>7834</v>
      </c>
      <c r="I966" s="576" t="s">
        <v>90</v>
      </c>
      <c r="J966" s="576" t="s">
        <v>248</v>
      </c>
      <c r="K966" s="577">
        <v>80.5</v>
      </c>
      <c r="L966" s="576" t="s">
        <v>208</v>
      </c>
    </row>
    <row r="967" spans="1:12">
      <c r="A967" s="576" t="s">
        <v>219</v>
      </c>
      <c r="B967" s="576" t="s">
        <v>220</v>
      </c>
      <c r="C967" s="576" t="s">
        <v>443</v>
      </c>
      <c r="D967" s="576" t="s">
        <v>4232</v>
      </c>
      <c r="E967" s="577" t="s">
        <v>210</v>
      </c>
      <c r="F967" s="576" t="s">
        <v>210</v>
      </c>
      <c r="G967" s="576">
        <v>105604</v>
      </c>
      <c r="H967" s="576" t="s">
        <v>7835</v>
      </c>
      <c r="I967" s="576" t="s">
        <v>90</v>
      </c>
      <c r="J967" s="576" t="s">
        <v>209</v>
      </c>
      <c r="K967" s="577">
        <v>0</v>
      </c>
      <c r="L967" s="576" t="s">
        <v>208</v>
      </c>
    </row>
    <row r="968" spans="1:12">
      <c r="A968" s="576" t="s">
        <v>219</v>
      </c>
      <c r="B968" s="576" t="s">
        <v>220</v>
      </c>
      <c r="C968" s="576" t="s">
        <v>443</v>
      </c>
      <c r="D968" s="576" t="s">
        <v>4232</v>
      </c>
      <c r="E968" s="577" t="s">
        <v>210</v>
      </c>
      <c r="F968" s="576" t="s">
        <v>210</v>
      </c>
      <c r="G968" s="576">
        <v>105612</v>
      </c>
      <c r="H968" s="576" t="s">
        <v>7836</v>
      </c>
      <c r="I968" s="576" t="s">
        <v>90</v>
      </c>
      <c r="J968" s="576" t="s">
        <v>209</v>
      </c>
      <c r="K968" s="577">
        <v>0</v>
      </c>
      <c r="L968" s="576" t="s">
        <v>208</v>
      </c>
    </row>
    <row r="969" spans="1:12">
      <c r="A969" s="576" t="s">
        <v>219</v>
      </c>
      <c r="B969" s="576" t="s">
        <v>220</v>
      </c>
      <c r="C969" s="576" t="s">
        <v>443</v>
      </c>
      <c r="D969" s="576" t="s">
        <v>4232</v>
      </c>
      <c r="E969" s="577" t="s">
        <v>210</v>
      </c>
      <c r="F969" s="576" t="s">
        <v>210</v>
      </c>
      <c r="G969" s="576">
        <v>105620</v>
      </c>
      <c r="H969" s="576" t="s">
        <v>7837</v>
      </c>
      <c r="I969" s="576" t="s">
        <v>90</v>
      </c>
      <c r="J969" s="576" t="s">
        <v>209</v>
      </c>
      <c r="K969" s="577">
        <v>0</v>
      </c>
      <c r="L969" s="576" t="s">
        <v>208</v>
      </c>
    </row>
    <row r="970" spans="1:12">
      <c r="A970" s="576" t="s">
        <v>219</v>
      </c>
      <c r="B970" s="576" t="s">
        <v>220</v>
      </c>
      <c r="C970" s="576" t="s">
        <v>443</v>
      </c>
      <c r="D970" s="576" t="s">
        <v>4232</v>
      </c>
      <c r="E970" s="577" t="s">
        <v>210</v>
      </c>
      <c r="F970" s="576" t="s">
        <v>210</v>
      </c>
      <c r="G970" s="576">
        <v>105586</v>
      </c>
      <c r="H970" s="576" t="s">
        <v>7838</v>
      </c>
      <c r="I970" s="576" t="s">
        <v>90</v>
      </c>
      <c r="J970" s="576" t="s">
        <v>248</v>
      </c>
      <c r="K970" s="577">
        <v>131.32</v>
      </c>
      <c r="L970" s="576" t="s">
        <v>208</v>
      </c>
    </row>
    <row r="971" spans="1:12">
      <c r="A971" s="576" t="s">
        <v>219</v>
      </c>
      <c r="B971" s="576" t="s">
        <v>220</v>
      </c>
      <c r="C971" s="576" t="s">
        <v>443</v>
      </c>
      <c r="D971" s="576" t="s">
        <v>4232</v>
      </c>
      <c r="E971" s="577" t="s">
        <v>210</v>
      </c>
      <c r="F971" s="576" t="s">
        <v>210</v>
      </c>
      <c r="G971" s="576">
        <v>105587</v>
      </c>
      <c r="H971" s="576" t="s">
        <v>7839</v>
      </c>
      <c r="I971" s="576" t="s">
        <v>90</v>
      </c>
      <c r="J971" s="576" t="s">
        <v>209</v>
      </c>
      <c r="K971" s="577">
        <v>118.97</v>
      </c>
      <c r="L971" s="576" t="s">
        <v>208</v>
      </c>
    </row>
    <row r="972" spans="1:12">
      <c r="A972" s="576" t="s">
        <v>219</v>
      </c>
      <c r="B972" s="576" t="s">
        <v>220</v>
      </c>
      <c r="C972" s="576" t="s">
        <v>443</v>
      </c>
      <c r="D972" s="576" t="s">
        <v>4232</v>
      </c>
      <c r="E972" s="577" t="s">
        <v>210</v>
      </c>
      <c r="F972" s="576" t="s">
        <v>210</v>
      </c>
      <c r="G972" s="576">
        <v>105589</v>
      </c>
      <c r="H972" s="576" t="s">
        <v>7840</v>
      </c>
      <c r="I972" s="576" t="s">
        <v>90</v>
      </c>
      <c r="J972" s="576" t="s">
        <v>209</v>
      </c>
      <c r="K972" s="577">
        <v>117.82</v>
      </c>
      <c r="L972" s="576" t="s">
        <v>208</v>
      </c>
    </row>
    <row r="973" spans="1:12">
      <c r="A973" s="576" t="s">
        <v>219</v>
      </c>
      <c r="B973" s="576" t="s">
        <v>220</v>
      </c>
      <c r="C973" s="576" t="s">
        <v>443</v>
      </c>
      <c r="D973" s="576" t="s">
        <v>4232</v>
      </c>
      <c r="E973" s="577" t="s">
        <v>210</v>
      </c>
      <c r="F973" s="576" t="s">
        <v>210</v>
      </c>
      <c r="G973" s="576">
        <v>105584</v>
      </c>
      <c r="H973" s="576" t="s">
        <v>7841</v>
      </c>
      <c r="I973" s="576" t="s">
        <v>90</v>
      </c>
      <c r="J973" s="576" t="s">
        <v>209</v>
      </c>
      <c r="K973" s="577">
        <v>0</v>
      </c>
      <c r="L973" s="576" t="s">
        <v>208</v>
      </c>
    </row>
    <row r="974" spans="1:12">
      <c r="A974" s="576" t="s">
        <v>219</v>
      </c>
      <c r="B974" s="576" t="s">
        <v>220</v>
      </c>
      <c r="C974" s="576" t="s">
        <v>443</v>
      </c>
      <c r="D974" s="576" t="s">
        <v>4232</v>
      </c>
      <c r="E974" s="577" t="s">
        <v>210</v>
      </c>
      <c r="F974" s="576" t="s">
        <v>210</v>
      </c>
      <c r="G974" s="576">
        <v>105720</v>
      </c>
      <c r="H974" s="576" t="s">
        <v>7842</v>
      </c>
      <c r="I974" s="576" t="s">
        <v>90</v>
      </c>
      <c r="J974" s="576" t="s">
        <v>209</v>
      </c>
      <c r="K974" s="577">
        <v>0</v>
      </c>
      <c r="L974" s="576" t="s">
        <v>208</v>
      </c>
    </row>
    <row r="975" spans="1:12">
      <c r="A975" s="576" t="s">
        <v>219</v>
      </c>
      <c r="B975" s="576" t="s">
        <v>220</v>
      </c>
      <c r="C975" s="576" t="s">
        <v>443</v>
      </c>
      <c r="D975" s="576" t="s">
        <v>4232</v>
      </c>
      <c r="E975" s="577" t="s">
        <v>210</v>
      </c>
      <c r="F975" s="576" t="s">
        <v>210</v>
      </c>
      <c r="G975" s="576">
        <v>105722</v>
      </c>
      <c r="H975" s="576" t="s">
        <v>7843</v>
      </c>
      <c r="I975" s="576" t="s">
        <v>90</v>
      </c>
      <c r="J975" s="576" t="s">
        <v>209</v>
      </c>
      <c r="K975" s="577">
        <v>0</v>
      </c>
      <c r="L975" s="576" t="s">
        <v>208</v>
      </c>
    </row>
    <row r="976" spans="1:12">
      <c r="A976" s="576" t="s">
        <v>219</v>
      </c>
      <c r="B976" s="576" t="s">
        <v>220</v>
      </c>
      <c r="C976" s="576" t="s">
        <v>443</v>
      </c>
      <c r="D976" s="576" t="s">
        <v>4232</v>
      </c>
      <c r="E976" s="577" t="s">
        <v>210</v>
      </c>
      <c r="F976" s="576" t="s">
        <v>210</v>
      </c>
      <c r="G976" s="576">
        <v>105593</v>
      </c>
      <c r="H976" s="576" t="s">
        <v>7844</v>
      </c>
      <c r="I976" s="576" t="s">
        <v>90</v>
      </c>
      <c r="J976" s="576" t="s">
        <v>248</v>
      </c>
      <c r="K976" s="577">
        <v>117.64</v>
      </c>
      <c r="L976" s="576" t="s">
        <v>208</v>
      </c>
    </row>
    <row r="977" spans="1:12">
      <c r="A977" s="576" t="s">
        <v>219</v>
      </c>
      <c r="B977" s="576" t="s">
        <v>220</v>
      </c>
      <c r="C977" s="576" t="s">
        <v>443</v>
      </c>
      <c r="D977" s="576" t="s">
        <v>4232</v>
      </c>
      <c r="E977" s="577" t="s">
        <v>210</v>
      </c>
      <c r="F977" s="576" t="s">
        <v>210</v>
      </c>
      <c r="G977" s="576">
        <v>105594</v>
      </c>
      <c r="H977" s="576" t="s">
        <v>7845</v>
      </c>
      <c r="I977" s="576" t="s">
        <v>90</v>
      </c>
      <c r="J977" s="576" t="s">
        <v>209</v>
      </c>
      <c r="K977" s="577">
        <v>105.29</v>
      </c>
      <c r="L977" s="576" t="s">
        <v>208</v>
      </c>
    </row>
    <row r="978" spans="1:12">
      <c r="A978" s="576" t="s">
        <v>219</v>
      </c>
      <c r="B978" s="576" t="s">
        <v>220</v>
      </c>
      <c r="C978" s="576" t="s">
        <v>443</v>
      </c>
      <c r="D978" s="576" t="s">
        <v>4232</v>
      </c>
      <c r="E978" s="577" t="s">
        <v>210</v>
      </c>
      <c r="F978" s="576" t="s">
        <v>210</v>
      </c>
      <c r="G978" s="576">
        <v>105596</v>
      </c>
      <c r="H978" s="576" t="s">
        <v>7846</v>
      </c>
      <c r="I978" s="576" t="s">
        <v>90</v>
      </c>
      <c r="J978" s="576" t="s">
        <v>209</v>
      </c>
      <c r="K978" s="577">
        <v>104.14</v>
      </c>
      <c r="L978" s="576" t="s">
        <v>208</v>
      </c>
    </row>
    <row r="979" spans="1:12">
      <c r="A979" s="576" t="s">
        <v>219</v>
      </c>
      <c r="B979" s="576" t="s">
        <v>220</v>
      </c>
      <c r="C979" s="576" t="s">
        <v>443</v>
      </c>
      <c r="D979" s="576" t="s">
        <v>4232</v>
      </c>
      <c r="E979" s="577" t="s">
        <v>210</v>
      </c>
      <c r="F979" s="576" t="s">
        <v>210</v>
      </c>
      <c r="G979" s="576">
        <v>105591</v>
      </c>
      <c r="H979" s="576" t="s">
        <v>7847</v>
      </c>
      <c r="I979" s="576" t="s">
        <v>90</v>
      </c>
      <c r="J979" s="576" t="s">
        <v>209</v>
      </c>
      <c r="K979" s="577">
        <v>0</v>
      </c>
      <c r="L979" s="576" t="s">
        <v>208</v>
      </c>
    </row>
    <row r="980" spans="1:12">
      <c r="A980" s="576" t="s">
        <v>219</v>
      </c>
      <c r="B980" s="576" t="s">
        <v>220</v>
      </c>
      <c r="C980" s="576" t="s">
        <v>443</v>
      </c>
      <c r="D980" s="576" t="s">
        <v>4232</v>
      </c>
      <c r="E980" s="577" t="s">
        <v>210</v>
      </c>
      <c r="F980" s="576" t="s">
        <v>210</v>
      </c>
      <c r="G980" s="576">
        <v>105724</v>
      </c>
      <c r="H980" s="576" t="s">
        <v>7848</v>
      </c>
      <c r="I980" s="576" t="s">
        <v>90</v>
      </c>
      <c r="J980" s="576" t="s">
        <v>248</v>
      </c>
      <c r="K980" s="577">
        <v>0</v>
      </c>
      <c r="L980" s="576" t="s">
        <v>208</v>
      </c>
    </row>
    <row r="981" spans="1:12">
      <c r="A981" s="576" t="s">
        <v>219</v>
      </c>
      <c r="B981" s="576" t="s">
        <v>220</v>
      </c>
      <c r="C981" s="576" t="s">
        <v>443</v>
      </c>
      <c r="D981" s="576" t="s">
        <v>4232</v>
      </c>
      <c r="E981" s="577" t="s">
        <v>210</v>
      </c>
      <c r="F981" s="576" t="s">
        <v>210</v>
      </c>
      <c r="G981" s="576">
        <v>105726</v>
      </c>
      <c r="H981" s="576" t="s">
        <v>7849</v>
      </c>
      <c r="I981" s="576" t="s">
        <v>90</v>
      </c>
      <c r="J981" s="576" t="s">
        <v>207</v>
      </c>
      <c r="K981" s="577">
        <v>0</v>
      </c>
      <c r="L981" s="576" t="s">
        <v>208</v>
      </c>
    </row>
    <row r="982" spans="1:12">
      <c r="A982" s="576" t="s">
        <v>219</v>
      </c>
      <c r="B982" s="576" t="s">
        <v>220</v>
      </c>
      <c r="C982" s="576" t="s">
        <v>443</v>
      </c>
      <c r="D982" s="576" t="s">
        <v>4232</v>
      </c>
      <c r="E982" s="577" t="s">
        <v>210</v>
      </c>
      <c r="F982" s="576" t="s">
        <v>210</v>
      </c>
      <c r="G982" s="576">
        <v>105567</v>
      </c>
      <c r="H982" s="576" t="s">
        <v>7850</v>
      </c>
      <c r="I982" s="576" t="s">
        <v>90</v>
      </c>
      <c r="J982" s="576" t="s">
        <v>207</v>
      </c>
      <c r="K982" s="577">
        <v>13.92</v>
      </c>
      <c r="L982" s="576" t="s">
        <v>208</v>
      </c>
    </row>
    <row r="983" spans="1:12">
      <c r="A983" s="576" t="s">
        <v>219</v>
      </c>
      <c r="B983" s="576" t="s">
        <v>220</v>
      </c>
      <c r="C983" s="576" t="s">
        <v>443</v>
      </c>
      <c r="D983" s="576" t="s">
        <v>4232</v>
      </c>
      <c r="E983" s="577" t="s">
        <v>210</v>
      </c>
      <c r="F983" s="576" t="s">
        <v>210</v>
      </c>
      <c r="G983" s="576">
        <v>105568</v>
      </c>
      <c r="H983" s="576" t="s">
        <v>7851</v>
      </c>
      <c r="I983" s="576" t="s">
        <v>90</v>
      </c>
      <c r="J983" s="576" t="s">
        <v>207</v>
      </c>
      <c r="K983" s="577">
        <v>11.1</v>
      </c>
      <c r="L983" s="576" t="s">
        <v>208</v>
      </c>
    </row>
    <row r="984" spans="1:12">
      <c r="A984" s="576" t="s">
        <v>219</v>
      </c>
      <c r="B984" s="576" t="s">
        <v>220</v>
      </c>
      <c r="C984" s="576" t="s">
        <v>443</v>
      </c>
      <c r="D984" s="576" t="s">
        <v>4232</v>
      </c>
      <c r="E984" s="577" t="s">
        <v>210</v>
      </c>
      <c r="F984" s="576" t="s">
        <v>210</v>
      </c>
      <c r="G984" s="576">
        <v>105570</v>
      </c>
      <c r="H984" s="576" t="s">
        <v>7852</v>
      </c>
      <c r="I984" s="576" t="s">
        <v>90</v>
      </c>
      <c r="J984" s="576" t="s">
        <v>248</v>
      </c>
      <c r="K984" s="577">
        <v>9.18</v>
      </c>
      <c r="L984" s="576" t="s">
        <v>208</v>
      </c>
    </row>
    <row r="985" spans="1:12">
      <c r="A985" s="576" t="s">
        <v>219</v>
      </c>
      <c r="B985" s="576" t="s">
        <v>220</v>
      </c>
      <c r="C985" s="576" t="s">
        <v>443</v>
      </c>
      <c r="D985" s="576" t="s">
        <v>4232</v>
      </c>
      <c r="E985" s="577" t="s">
        <v>210</v>
      </c>
      <c r="F985" s="576" t="s">
        <v>210</v>
      </c>
      <c r="G985" s="576">
        <v>100575</v>
      </c>
      <c r="H985" s="576" t="s">
        <v>7853</v>
      </c>
      <c r="I985" s="576" t="s">
        <v>93</v>
      </c>
      <c r="J985" s="576" t="s">
        <v>209</v>
      </c>
      <c r="K985" s="577">
        <v>0.53</v>
      </c>
      <c r="L985" s="576" t="s">
        <v>208</v>
      </c>
    </row>
    <row r="986" spans="1:12">
      <c r="A986" s="576" t="s">
        <v>219</v>
      </c>
      <c r="B986" s="576" t="s">
        <v>220</v>
      </c>
      <c r="C986" s="576" t="s">
        <v>443</v>
      </c>
      <c r="D986" s="576" t="s">
        <v>4232</v>
      </c>
      <c r="E986" s="577" t="s">
        <v>210</v>
      </c>
      <c r="F986" s="576" t="s">
        <v>210</v>
      </c>
      <c r="G986" s="576">
        <v>100577</v>
      </c>
      <c r="H986" s="576" t="s">
        <v>7854</v>
      </c>
      <c r="I986" s="576" t="s">
        <v>93</v>
      </c>
      <c r="J986" s="576" t="s">
        <v>209</v>
      </c>
      <c r="K986" s="577">
        <v>1.34</v>
      </c>
      <c r="L986" s="576" t="s">
        <v>208</v>
      </c>
    </row>
    <row r="987" spans="1:12">
      <c r="A987" s="576" t="s">
        <v>219</v>
      </c>
      <c r="B987" s="576" t="s">
        <v>220</v>
      </c>
      <c r="C987" s="576" t="s">
        <v>443</v>
      </c>
      <c r="D987" s="576" t="s">
        <v>4232</v>
      </c>
      <c r="E987" s="577" t="s">
        <v>210</v>
      </c>
      <c r="F987" s="576" t="s">
        <v>210</v>
      </c>
      <c r="G987" s="576">
        <v>105598</v>
      </c>
      <c r="H987" s="576" t="s">
        <v>7855</v>
      </c>
      <c r="I987" s="576" t="s">
        <v>93</v>
      </c>
      <c r="J987" s="576" t="s">
        <v>209</v>
      </c>
      <c r="K987" s="577">
        <v>1.78</v>
      </c>
      <c r="L987" s="576" t="s">
        <v>208</v>
      </c>
    </row>
    <row r="988" spans="1:12">
      <c r="A988" s="576" t="s">
        <v>219</v>
      </c>
      <c r="B988" s="576" t="s">
        <v>220</v>
      </c>
      <c r="C988" s="576" t="s">
        <v>443</v>
      </c>
      <c r="D988" s="576" t="s">
        <v>4232</v>
      </c>
      <c r="E988" s="577" t="s">
        <v>210</v>
      </c>
      <c r="F988" s="576" t="s">
        <v>210</v>
      </c>
      <c r="G988" s="576">
        <v>100576</v>
      </c>
      <c r="H988" s="576" t="s">
        <v>7856</v>
      </c>
      <c r="I988" s="576" t="s">
        <v>93</v>
      </c>
      <c r="J988" s="576" t="s">
        <v>209</v>
      </c>
      <c r="K988" s="577">
        <v>2.61</v>
      </c>
      <c r="L988" s="576" t="s">
        <v>208</v>
      </c>
    </row>
    <row r="989" spans="1:12">
      <c r="A989" s="576" t="s">
        <v>219</v>
      </c>
      <c r="B989" s="576" t="s">
        <v>220</v>
      </c>
      <c r="C989" s="576" t="s">
        <v>443</v>
      </c>
      <c r="D989" s="576" t="s">
        <v>4232</v>
      </c>
      <c r="E989" s="577" t="s">
        <v>210</v>
      </c>
      <c r="F989" s="576" t="s">
        <v>210</v>
      </c>
      <c r="G989" s="576">
        <v>105597</v>
      </c>
      <c r="H989" s="576" t="s">
        <v>7857</v>
      </c>
      <c r="I989" s="576" t="s">
        <v>93</v>
      </c>
      <c r="J989" s="576" t="s">
        <v>209</v>
      </c>
      <c r="K989" s="577">
        <v>3.55</v>
      </c>
      <c r="L989" s="576" t="s">
        <v>208</v>
      </c>
    </row>
    <row r="990" spans="1:12">
      <c r="A990" s="576" t="s">
        <v>219</v>
      </c>
      <c r="B990" s="576" t="s">
        <v>220</v>
      </c>
      <c r="C990" s="576" t="s">
        <v>443</v>
      </c>
      <c r="D990" s="576" t="s">
        <v>4232</v>
      </c>
      <c r="E990" s="577" t="s">
        <v>210</v>
      </c>
      <c r="F990" s="576" t="s">
        <v>210</v>
      </c>
      <c r="G990" s="576">
        <v>102730</v>
      </c>
      <c r="H990" s="576" t="s">
        <v>4671</v>
      </c>
      <c r="I990" s="576" t="s">
        <v>92</v>
      </c>
      <c r="J990" s="576" t="s">
        <v>209</v>
      </c>
      <c r="K990" s="577">
        <v>11.07</v>
      </c>
      <c r="L990" s="576" t="s">
        <v>208</v>
      </c>
    </row>
    <row r="991" spans="1:12">
      <c r="A991" s="576" t="s">
        <v>219</v>
      </c>
      <c r="B991" s="576" t="s">
        <v>220</v>
      </c>
      <c r="C991" s="576" t="s">
        <v>443</v>
      </c>
      <c r="D991" s="576" t="s">
        <v>4232</v>
      </c>
      <c r="E991" s="577" t="s">
        <v>210</v>
      </c>
      <c r="F991" s="576" t="s">
        <v>210</v>
      </c>
      <c r="G991" s="576">
        <v>102731</v>
      </c>
      <c r="H991" s="576" t="s">
        <v>4672</v>
      </c>
      <c r="I991" s="576" t="s">
        <v>92</v>
      </c>
      <c r="J991" s="576" t="s">
        <v>209</v>
      </c>
      <c r="K991" s="577">
        <v>9.33</v>
      </c>
      <c r="L991" s="576" t="s">
        <v>208</v>
      </c>
    </row>
    <row r="992" spans="1:12">
      <c r="A992" s="576" t="s">
        <v>219</v>
      </c>
      <c r="B992" s="576" t="s">
        <v>220</v>
      </c>
      <c r="C992" s="576" t="s">
        <v>443</v>
      </c>
      <c r="D992" s="576" t="s">
        <v>4232</v>
      </c>
      <c r="E992" s="577" t="s">
        <v>210</v>
      </c>
      <c r="F992" s="576" t="s">
        <v>210</v>
      </c>
      <c r="G992" s="576">
        <v>102732</v>
      </c>
      <c r="H992" s="576" t="s">
        <v>4673</v>
      </c>
      <c r="I992" s="576" t="s">
        <v>92</v>
      </c>
      <c r="J992" s="576" t="s">
        <v>209</v>
      </c>
      <c r="K992" s="577">
        <v>8.81</v>
      </c>
      <c r="L992" s="576" t="s">
        <v>208</v>
      </c>
    </row>
    <row r="993" spans="1:12">
      <c r="A993" s="576" t="s">
        <v>219</v>
      </c>
      <c r="B993" s="576" t="s">
        <v>220</v>
      </c>
      <c r="C993" s="576" t="s">
        <v>443</v>
      </c>
      <c r="D993" s="576" t="s">
        <v>4232</v>
      </c>
      <c r="E993" s="577" t="s">
        <v>210</v>
      </c>
      <c r="F993" s="576" t="s">
        <v>210</v>
      </c>
      <c r="G993" s="576">
        <v>102733</v>
      </c>
      <c r="H993" s="576" t="s">
        <v>4674</v>
      </c>
      <c r="I993" s="576" t="s">
        <v>92</v>
      </c>
      <c r="J993" s="576" t="s">
        <v>209</v>
      </c>
      <c r="K993" s="577">
        <v>9.8000000000000007</v>
      </c>
      <c r="L993" s="576" t="s">
        <v>208</v>
      </c>
    </row>
    <row r="994" spans="1:12">
      <c r="A994" s="576" t="s">
        <v>219</v>
      </c>
      <c r="B994" s="576" t="s">
        <v>220</v>
      </c>
      <c r="C994" s="576" t="s">
        <v>443</v>
      </c>
      <c r="D994" s="576" t="s">
        <v>4232</v>
      </c>
      <c r="E994" s="577" t="s">
        <v>210</v>
      </c>
      <c r="F994" s="576" t="s">
        <v>210</v>
      </c>
      <c r="G994" s="576">
        <v>102728</v>
      </c>
      <c r="H994" s="576" t="s">
        <v>4669</v>
      </c>
      <c r="I994" s="576" t="s">
        <v>92</v>
      </c>
      <c r="J994" s="576" t="s">
        <v>209</v>
      </c>
      <c r="K994" s="577">
        <v>13.27</v>
      </c>
      <c r="L994" s="576" t="s">
        <v>208</v>
      </c>
    </row>
    <row r="995" spans="1:12">
      <c r="A995" s="576" t="s">
        <v>219</v>
      </c>
      <c r="B995" s="576" t="s">
        <v>220</v>
      </c>
      <c r="C995" s="576" t="s">
        <v>443</v>
      </c>
      <c r="D995" s="576" t="s">
        <v>4232</v>
      </c>
      <c r="E995" s="577" t="s">
        <v>210</v>
      </c>
      <c r="F995" s="576" t="s">
        <v>210</v>
      </c>
      <c r="G995" s="576">
        <v>102729</v>
      </c>
      <c r="H995" s="576" t="s">
        <v>4670</v>
      </c>
      <c r="I995" s="576" t="s">
        <v>92</v>
      </c>
      <c r="J995" s="576" t="s">
        <v>209</v>
      </c>
      <c r="K995" s="577">
        <v>12.42</v>
      </c>
      <c r="L995" s="576" t="s">
        <v>208</v>
      </c>
    </row>
    <row r="996" spans="1:12">
      <c r="A996" s="576" t="s">
        <v>219</v>
      </c>
      <c r="B996" s="576" t="s">
        <v>220</v>
      </c>
      <c r="C996" s="576" t="s">
        <v>443</v>
      </c>
      <c r="D996" s="576" t="s">
        <v>4232</v>
      </c>
      <c r="E996" s="577" t="s">
        <v>210</v>
      </c>
      <c r="F996" s="576" t="s">
        <v>210</v>
      </c>
      <c r="G996" s="576">
        <v>102734</v>
      </c>
      <c r="H996" s="576" t="s">
        <v>4675</v>
      </c>
      <c r="I996" s="576" t="s">
        <v>92</v>
      </c>
      <c r="J996" s="576" t="s">
        <v>209</v>
      </c>
      <c r="K996" s="577">
        <v>12.54</v>
      </c>
      <c r="L996" s="576" t="s">
        <v>208</v>
      </c>
    </row>
    <row r="997" spans="1:12">
      <c r="A997" s="576" t="s">
        <v>219</v>
      </c>
      <c r="B997" s="576" t="s">
        <v>220</v>
      </c>
      <c r="C997" s="576" t="s">
        <v>443</v>
      </c>
      <c r="D997" s="576" t="s">
        <v>4232</v>
      </c>
      <c r="E997" s="577" t="s">
        <v>210</v>
      </c>
      <c r="F997" s="576" t="s">
        <v>210</v>
      </c>
      <c r="G997" s="576">
        <v>102735</v>
      </c>
      <c r="H997" s="576" t="s">
        <v>4676</v>
      </c>
      <c r="I997" s="576" t="s">
        <v>92</v>
      </c>
      <c r="J997" s="576" t="s">
        <v>209</v>
      </c>
      <c r="K997" s="577">
        <v>11.75</v>
      </c>
      <c r="L997" s="576" t="s">
        <v>208</v>
      </c>
    </row>
    <row r="998" spans="1:12">
      <c r="A998" s="576" t="s">
        <v>219</v>
      </c>
      <c r="B998" s="576" t="s">
        <v>220</v>
      </c>
      <c r="C998" s="576" t="s">
        <v>443</v>
      </c>
      <c r="D998" s="576" t="s">
        <v>4232</v>
      </c>
      <c r="E998" s="577" t="s">
        <v>210</v>
      </c>
      <c r="F998" s="576" t="s">
        <v>210</v>
      </c>
      <c r="G998" s="576">
        <v>102765</v>
      </c>
      <c r="H998" s="576" t="s">
        <v>4706</v>
      </c>
      <c r="I998" s="576" t="s">
        <v>212</v>
      </c>
      <c r="J998" s="576" t="s">
        <v>209</v>
      </c>
      <c r="K998" s="577">
        <v>14863.88</v>
      </c>
      <c r="L998" s="576" t="s">
        <v>208</v>
      </c>
    </row>
    <row r="999" spans="1:12">
      <c r="A999" s="576" t="s">
        <v>219</v>
      </c>
      <c r="B999" s="576" t="s">
        <v>220</v>
      </c>
      <c r="C999" s="576" t="s">
        <v>443</v>
      </c>
      <c r="D999" s="576" t="s">
        <v>4232</v>
      </c>
      <c r="E999" s="577" t="s">
        <v>210</v>
      </c>
      <c r="F999" s="576" t="s">
        <v>210</v>
      </c>
      <c r="G999" s="576">
        <v>102795</v>
      </c>
      <c r="H999" s="576" t="s">
        <v>4736</v>
      </c>
      <c r="I999" s="576" t="s">
        <v>212</v>
      </c>
      <c r="J999" s="576" t="s">
        <v>209</v>
      </c>
      <c r="K999" s="577">
        <v>31478.639999999999</v>
      </c>
      <c r="L999" s="576" t="s">
        <v>208</v>
      </c>
    </row>
    <row r="1000" spans="1:12">
      <c r="A1000" s="576" t="s">
        <v>219</v>
      </c>
      <c r="B1000" s="576" t="s">
        <v>220</v>
      </c>
      <c r="C1000" s="576" t="s">
        <v>443</v>
      </c>
      <c r="D1000" s="576" t="s">
        <v>4232</v>
      </c>
      <c r="E1000" s="577" t="s">
        <v>210</v>
      </c>
      <c r="F1000" s="576" t="s">
        <v>210</v>
      </c>
      <c r="G1000" s="576">
        <v>102766</v>
      </c>
      <c r="H1000" s="576" t="s">
        <v>4707</v>
      </c>
      <c r="I1000" s="576" t="s">
        <v>212</v>
      </c>
      <c r="J1000" s="576" t="s">
        <v>209</v>
      </c>
      <c r="K1000" s="577">
        <v>22584.59</v>
      </c>
      <c r="L1000" s="576" t="s">
        <v>208</v>
      </c>
    </row>
    <row r="1001" spans="1:12">
      <c r="A1001" s="576" t="s">
        <v>219</v>
      </c>
      <c r="B1001" s="576" t="s">
        <v>220</v>
      </c>
      <c r="C1001" s="576" t="s">
        <v>443</v>
      </c>
      <c r="D1001" s="576" t="s">
        <v>4232</v>
      </c>
      <c r="E1001" s="577" t="s">
        <v>210</v>
      </c>
      <c r="F1001" s="576" t="s">
        <v>210</v>
      </c>
      <c r="G1001" s="576">
        <v>102796</v>
      </c>
      <c r="H1001" s="576" t="s">
        <v>4737</v>
      </c>
      <c r="I1001" s="576" t="s">
        <v>212</v>
      </c>
      <c r="J1001" s="576" t="s">
        <v>248</v>
      </c>
      <c r="K1001" s="577">
        <v>50946.33</v>
      </c>
      <c r="L1001" s="576" t="s">
        <v>208</v>
      </c>
    </row>
    <row r="1002" spans="1:12">
      <c r="A1002" s="576" t="s">
        <v>219</v>
      </c>
      <c r="B1002" s="576" t="s">
        <v>220</v>
      </c>
      <c r="C1002" s="576" t="s">
        <v>443</v>
      </c>
      <c r="D1002" s="576" t="s">
        <v>4232</v>
      </c>
      <c r="E1002" s="577" t="s">
        <v>210</v>
      </c>
      <c r="F1002" s="576" t="s">
        <v>210</v>
      </c>
      <c r="G1002" s="576">
        <v>102767</v>
      </c>
      <c r="H1002" s="576" t="s">
        <v>4708</v>
      </c>
      <c r="I1002" s="576" t="s">
        <v>212</v>
      </c>
      <c r="J1002" s="576" t="s">
        <v>209</v>
      </c>
      <c r="K1002" s="577">
        <v>31630</v>
      </c>
      <c r="L1002" s="576" t="s">
        <v>208</v>
      </c>
    </row>
    <row r="1003" spans="1:12">
      <c r="A1003" s="576" t="s">
        <v>219</v>
      </c>
      <c r="B1003" s="576" t="s">
        <v>220</v>
      </c>
      <c r="C1003" s="576" t="s">
        <v>443</v>
      </c>
      <c r="D1003" s="576" t="s">
        <v>4232</v>
      </c>
      <c r="E1003" s="577" t="s">
        <v>210</v>
      </c>
      <c r="F1003" s="576" t="s">
        <v>210</v>
      </c>
      <c r="G1003" s="576">
        <v>102797</v>
      </c>
      <c r="H1003" s="576" t="s">
        <v>4738</v>
      </c>
      <c r="I1003" s="576" t="s">
        <v>212</v>
      </c>
      <c r="J1003" s="576" t="s">
        <v>209</v>
      </c>
      <c r="K1003" s="577">
        <v>72374.27</v>
      </c>
      <c r="L1003" s="576" t="s">
        <v>208</v>
      </c>
    </row>
    <row r="1004" spans="1:12">
      <c r="A1004" s="576" t="s">
        <v>219</v>
      </c>
      <c r="B1004" s="576" t="s">
        <v>220</v>
      </c>
      <c r="C1004" s="576" t="s">
        <v>443</v>
      </c>
      <c r="D1004" s="576" t="s">
        <v>4232</v>
      </c>
      <c r="E1004" s="577" t="s">
        <v>210</v>
      </c>
      <c r="F1004" s="576" t="s">
        <v>210</v>
      </c>
      <c r="G1004" s="576">
        <v>102768</v>
      </c>
      <c r="H1004" s="576" t="s">
        <v>4709</v>
      </c>
      <c r="I1004" s="576" t="s">
        <v>212</v>
      </c>
      <c r="J1004" s="576" t="s">
        <v>209</v>
      </c>
      <c r="K1004" s="577">
        <v>44433.09</v>
      </c>
      <c r="L1004" s="576" t="s">
        <v>208</v>
      </c>
    </row>
    <row r="1005" spans="1:12">
      <c r="A1005" s="576" t="s">
        <v>219</v>
      </c>
      <c r="B1005" s="576" t="s">
        <v>220</v>
      </c>
      <c r="C1005" s="576" t="s">
        <v>443</v>
      </c>
      <c r="D1005" s="576" t="s">
        <v>4232</v>
      </c>
      <c r="E1005" s="577" t="s">
        <v>210</v>
      </c>
      <c r="F1005" s="576" t="s">
        <v>210</v>
      </c>
      <c r="G1005" s="576">
        <v>102798</v>
      </c>
      <c r="H1005" s="576" t="s">
        <v>4739</v>
      </c>
      <c r="I1005" s="576" t="s">
        <v>212</v>
      </c>
      <c r="J1005" s="576" t="s">
        <v>209</v>
      </c>
      <c r="K1005" s="577">
        <v>88612.15</v>
      </c>
      <c r="L1005" s="576" t="s">
        <v>208</v>
      </c>
    </row>
    <row r="1006" spans="1:12">
      <c r="A1006" s="576" t="s">
        <v>219</v>
      </c>
      <c r="B1006" s="576" t="s">
        <v>220</v>
      </c>
      <c r="C1006" s="576" t="s">
        <v>443</v>
      </c>
      <c r="D1006" s="576" t="s">
        <v>4232</v>
      </c>
      <c r="E1006" s="577" t="s">
        <v>210</v>
      </c>
      <c r="F1006" s="576" t="s">
        <v>210</v>
      </c>
      <c r="G1006" s="576">
        <v>102744</v>
      </c>
      <c r="H1006" s="576" t="s">
        <v>4685</v>
      </c>
      <c r="I1006" s="576" t="s">
        <v>212</v>
      </c>
      <c r="J1006" s="576" t="s">
        <v>209</v>
      </c>
      <c r="K1006" s="577">
        <v>6312.74</v>
      </c>
      <c r="L1006" s="576" t="s">
        <v>208</v>
      </c>
    </row>
    <row r="1007" spans="1:12">
      <c r="A1007" s="576" t="s">
        <v>219</v>
      </c>
      <c r="B1007" s="576" t="s">
        <v>220</v>
      </c>
      <c r="C1007" s="576" t="s">
        <v>443</v>
      </c>
      <c r="D1007" s="576" t="s">
        <v>4232</v>
      </c>
      <c r="E1007" s="577" t="s">
        <v>210</v>
      </c>
      <c r="F1007" s="576" t="s">
        <v>210</v>
      </c>
      <c r="G1007" s="576">
        <v>102755</v>
      </c>
      <c r="H1007" s="576" t="s">
        <v>4696</v>
      </c>
      <c r="I1007" s="576" t="s">
        <v>212</v>
      </c>
      <c r="J1007" s="576" t="s">
        <v>209</v>
      </c>
      <c r="K1007" s="577">
        <v>9841.83</v>
      </c>
      <c r="L1007" s="576" t="s">
        <v>208</v>
      </c>
    </row>
    <row r="1008" spans="1:12">
      <c r="A1008" s="576" t="s">
        <v>219</v>
      </c>
      <c r="B1008" s="576" t="s">
        <v>220</v>
      </c>
      <c r="C1008" s="576" t="s">
        <v>443</v>
      </c>
      <c r="D1008" s="576" t="s">
        <v>4232</v>
      </c>
      <c r="E1008" s="577" t="s">
        <v>210</v>
      </c>
      <c r="F1008" s="576" t="s">
        <v>210</v>
      </c>
      <c r="G1008" s="576">
        <v>102782</v>
      </c>
      <c r="H1008" s="576" t="s">
        <v>4723</v>
      </c>
      <c r="I1008" s="576" t="s">
        <v>212</v>
      </c>
      <c r="J1008" s="576" t="s">
        <v>209</v>
      </c>
      <c r="K1008" s="577">
        <v>15323.86</v>
      </c>
      <c r="L1008" s="576" t="s">
        <v>208</v>
      </c>
    </row>
    <row r="1009" spans="1:12">
      <c r="A1009" s="576" t="s">
        <v>219</v>
      </c>
      <c r="B1009" s="576" t="s">
        <v>220</v>
      </c>
      <c r="C1009" s="576" t="s">
        <v>443</v>
      </c>
      <c r="D1009" s="576" t="s">
        <v>4232</v>
      </c>
      <c r="E1009" s="577" t="s">
        <v>210</v>
      </c>
      <c r="F1009" s="576" t="s">
        <v>210</v>
      </c>
      <c r="G1009" s="576">
        <v>102745</v>
      </c>
      <c r="H1009" s="576" t="s">
        <v>4686</v>
      </c>
      <c r="I1009" s="576" t="s">
        <v>212</v>
      </c>
      <c r="J1009" s="576" t="s">
        <v>209</v>
      </c>
      <c r="K1009" s="577">
        <v>8891.84</v>
      </c>
      <c r="L1009" s="576" t="s">
        <v>208</v>
      </c>
    </row>
    <row r="1010" spans="1:12">
      <c r="A1010" s="576" t="s">
        <v>219</v>
      </c>
      <c r="B1010" s="576" t="s">
        <v>220</v>
      </c>
      <c r="C1010" s="576" t="s">
        <v>443</v>
      </c>
      <c r="D1010" s="576" t="s">
        <v>4232</v>
      </c>
      <c r="E1010" s="577" t="s">
        <v>210</v>
      </c>
      <c r="F1010" s="576" t="s">
        <v>210</v>
      </c>
      <c r="G1010" s="576">
        <v>102756</v>
      </c>
      <c r="H1010" s="576" t="s">
        <v>4697</v>
      </c>
      <c r="I1010" s="576" t="s">
        <v>212</v>
      </c>
      <c r="J1010" s="576" t="s">
        <v>248</v>
      </c>
      <c r="K1010" s="577">
        <v>14651.52</v>
      </c>
      <c r="L1010" s="576" t="s">
        <v>208</v>
      </c>
    </row>
    <row r="1011" spans="1:12">
      <c r="A1011" s="576" t="s">
        <v>219</v>
      </c>
      <c r="B1011" s="576" t="s">
        <v>220</v>
      </c>
      <c r="C1011" s="576" t="s">
        <v>443</v>
      </c>
      <c r="D1011" s="576" t="s">
        <v>4232</v>
      </c>
      <c r="E1011" s="577" t="s">
        <v>210</v>
      </c>
      <c r="F1011" s="576" t="s">
        <v>210</v>
      </c>
      <c r="G1011" s="576">
        <v>102783</v>
      </c>
      <c r="H1011" s="576" t="s">
        <v>4724</v>
      </c>
      <c r="I1011" s="576" t="s">
        <v>212</v>
      </c>
      <c r="J1011" s="576" t="s">
        <v>209</v>
      </c>
      <c r="K1011" s="577">
        <v>20253.990000000002</v>
      </c>
      <c r="L1011" s="576" t="s">
        <v>208</v>
      </c>
    </row>
    <row r="1012" spans="1:12">
      <c r="A1012" s="576" t="s">
        <v>219</v>
      </c>
      <c r="B1012" s="576" t="s">
        <v>220</v>
      </c>
      <c r="C1012" s="576" t="s">
        <v>443</v>
      </c>
      <c r="D1012" s="576" t="s">
        <v>4232</v>
      </c>
      <c r="E1012" s="577" t="s">
        <v>210</v>
      </c>
      <c r="F1012" s="576" t="s">
        <v>210</v>
      </c>
      <c r="G1012" s="576">
        <v>102746</v>
      </c>
      <c r="H1012" s="576" t="s">
        <v>4687</v>
      </c>
      <c r="I1012" s="576" t="s">
        <v>212</v>
      </c>
      <c r="J1012" s="576" t="s">
        <v>209</v>
      </c>
      <c r="K1012" s="577">
        <v>15457.31</v>
      </c>
      <c r="L1012" s="576" t="s">
        <v>208</v>
      </c>
    </row>
    <row r="1013" spans="1:12">
      <c r="A1013" s="576" t="s">
        <v>219</v>
      </c>
      <c r="B1013" s="576" t="s">
        <v>220</v>
      </c>
      <c r="C1013" s="576" t="s">
        <v>443</v>
      </c>
      <c r="D1013" s="576" t="s">
        <v>4232</v>
      </c>
      <c r="E1013" s="577" t="s">
        <v>210</v>
      </c>
      <c r="F1013" s="576" t="s">
        <v>210</v>
      </c>
      <c r="G1013" s="576">
        <v>102757</v>
      </c>
      <c r="H1013" s="576" t="s">
        <v>4698</v>
      </c>
      <c r="I1013" s="576" t="s">
        <v>212</v>
      </c>
      <c r="J1013" s="576" t="s">
        <v>209</v>
      </c>
      <c r="K1013" s="577">
        <v>27350.93</v>
      </c>
      <c r="L1013" s="576" t="s">
        <v>208</v>
      </c>
    </row>
    <row r="1014" spans="1:12">
      <c r="A1014" s="576" t="s">
        <v>219</v>
      </c>
      <c r="B1014" s="576" t="s">
        <v>220</v>
      </c>
      <c r="C1014" s="576" t="s">
        <v>443</v>
      </c>
      <c r="D1014" s="576" t="s">
        <v>4232</v>
      </c>
      <c r="E1014" s="577" t="s">
        <v>210</v>
      </c>
      <c r="F1014" s="576" t="s">
        <v>210</v>
      </c>
      <c r="G1014" s="576">
        <v>102784</v>
      </c>
      <c r="H1014" s="576" t="s">
        <v>4725</v>
      </c>
      <c r="I1014" s="576" t="s">
        <v>212</v>
      </c>
      <c r="J1014" s="576" t="s">
        <v>248</v>
      </c>
      <c r="K1014" s="577">
        <v>32184.22</v>
      </c>
      <c r="L1014" s="576" t="s">
        <v>208</v>
      </c>
    </row>
    <row r="1015" spans="1:12">
      <c r="A1015" s="576" t="s">
        <v>219</v>
      </c>
      <c r="B1015" s="576" t="s">
        <v>220</v>
      </c>
      <c r="C1015" s="576" t="s">
        <v>443</v>
      </c>
      <c r="D1015" s="576" t="s">
        <v>4232</v>
      </c>
      <c r="E1015" s="577" t="s">
        <v>210</v>
      </c>
      <c r="F1015" s="576" t="s">
        <v>210</v>
      </c>
      <c r="G1015" s="576">
        <v>102779</v>
      </c>
      <c r="H1015" s="576" t="s">
        <v>4720</v>
      </c>
      <c r="I1015" s="576" t="s">
        <v>212</v>
      </c>
      <c r="J1015" s="576" t="s">
        <v>209</v>
      </c>
      <c r="K1015" s="577">
        <v>8052</v>
      </c>
      <c r="L1015" s="576" t="s">
        <v>208</v>
      </c>
    </row>
    <row r="1016" spans="1:12">
      <c r="A1016" s="576" t="s">
        <v>219</v>
      </c>
      <c r="B1016" s="576" t="s">
        <v>220</v>
      </c>
      <c r="C1016" s="576" t="s">
        <v>443</v>
      </c>
      <c r="D1016" s="576" t="s">
        <v>4232</v>
      </c>
      <c r="E1016" s="577" t="s">
        <v>210</v>
      </c>
      <c r="F1016" s="576" t="s">
        <v>210</v>
      </c>
      <c r="G1016" s="576">
        <v>102780</v>
      </c>
      <c r="H1016" s="576" t="s">
        <v>4721</v>
      </c>
      <c r="I1016" s="576" t="s">
        <v>212</v>
      </c>
      <c r="J1016" s="576" t="s">
        <v>209</v>
      </c>
      <c r="K1016" s="577">
        <v>9267.99</v>
      </c>
      <c r="L1016" s="576" t="s">
        <v>208</v>
      </c>
    </row>
    <row r="1017" spans="1:12">
      <c r="A1017" s="576" t="s">
        <v>219</v>
      </c>
      <c r="B1017" s="576" t="s">
        <v>220</v>
      </c>
      <c r="C1017" s="576" t="s">
        <v>443</v>
      </c>
      <c r="D1017" s="576" t="s">
        <v>4232</v>
      </c>
      <c r="E1017" s="577" t="s">
        <v>210</v>
      </c>
      <c r="F1017" s="576" t="s">
        <v>210</v>
      </c>
      <c r="G1017" s="576">
        <v>102743</v>
      </c>
      <c r="H1017" s="576" t="s">
        <v>4684</v>
      </c>
      <c r="I1017" s="576" t="s">
        <v>212</v>
      </c>
      <c r="J1017" s="576" t="s">
        <v>209</v>
      </c>
      <c r="K1017" s="577">
        <v>4205.4799999999996</v>
      </c>
      <c r="L1017" s="576" t="s">
        <v>208</v>
      </c>
    </row>
    <row r="1018" spans="1:12">
      <c r="A1018" s="576" t="s">
        <v>219</v>
      </c>
      <c r="B1018" s="576" t="s">
        <v>220</v>
      </c>
      <c r="C1018" s="576" t="s">
        <v>443</v>
      </c>
      <c r="D1018" s="576" t="s">
        <v>4232</v>
      </c>
      <c r="E1018" s="577" t="s">
        <v>210</v>
      </c>
      <c r="F1018" s="576" t="s">
        <v>210</v>
      </c>
      <c r="G1018" s="576">
        <v>102781</v>
      </c>
      <c r="H1018" s="576" t="s">
        <v>4722</v>
      </c>
      <c r="I1018" s="576" t="s">
        <v>212</v>
      </c>
      <c r="J1018" s="576" t="s">
        <v>248</v>
      </c>
      <c r="K1018" s="577">
        <v>13705.1</v>
      </c>
      <c r="L1018" s="576" t="s">
        <v>208</v>
      </c>
    </row>
    <row r="1019" spans="1:12">
      <c r="A1019" s="576" t="s">
        <v>219</v>
      </c>
      <c r="B1019" s="576" t="s">
        <v>220</v>
      </c>
      <c r="C1019" s="576" t="s">
        <v>443</v>
      </c>
      <c r="D1019" s="576" t="s">
        <v>4232</v>
      </c>
      <c r="E1019" s="577" t="s">
        <v>210</v>
      </c>
      <c r="F1019" s="576" t="s">
        <v>210</v>
      </c>
      <c r="G1019" s="576">
        <v>102761</v>
      </c>
      <c r="H1019" s="576" t="s">
        <v>4702</v>
      </c>
      <c r="I1019" s="576" t="s">
        <v>212</v>
      </c>
      <c r="J1019" s="576" t="s">
        <v>209</v>
      </c>
      <c r="K1019" s="577">
        <v>11891.96</v>
      </c>
      <c r="L1019" s="576" t="s">
        <v>208</v>
      </c>
    </row>
    <row r="1020" spans="1:12">
      <c r="A1020" s="576" t="s">
        <v>219</v>
      </c>
      <c r="B1020" s="576" t="s">
        <v>220</v>
      </c>
      <c r="C1020" s="576" t="s">
        <v>443</v>
      </c>
      <c r="D1020" s="576" t="s">
        <v>4232</v>
      </c>
      <c r="E1020" s="577" t="s">
        <v>210</v>
      </c>
      <c r="F1020" s="576" t="s">
        <v>210</v>
      </c>
      <c r="G1020" s="576">
        <v>102791</v>
      </c>
      <c r="H1020" s="576" t="s">
        <v>4732</v>
      </c>
      <c r="I1020" s="576" t="s">
        <v>212</v>
      </c>
      <c r="J1020" s="576" t="s">
        <v>209</v>
      </c>
      <c r="K1020" s="577">
        <v>29485.33</v>
      </c>
      <c r="L1020" s="576" t="s">
        <v>208</v>
      </c>
    </row>
    <row r="1021" spans="1:12">
      <c r="A1021" s="576" t="s">
        <v>219</v>
      </c>
      <c r="B1021" s="576" t="s">
        <v>220</v>
      </c>
      <c r="C1021" s="576" t="s">
        <v>443</v>
      </c>
      <c r="D1021" s="576" t="s">
        <v>4232</v>
      </c>
      <c r="E1021" s="577" t="s">
        <v>210</v>
      </c>
      <c r="F1021" s="576" t="s">
        <v>210</v>
      </c>
      <c r="G1021" s="576">
        <v>102762</v>
      </c>
      <c r="H1021" s="576" t="s">
        <v>4703</v>
      </c>
      <c r="I1021" s="576" t="s">
        <v>212</v>
      </c>
      <c r="J1021" s="576" t="s">
        <v>209</v>
      </c>
      <c r="K1021" s="577">
        <v>18513.560000000001</v>
      </c>
      <c r="L1021" s="576" t="s">
        <v>208</v>
      </c>
    </row>
    <row r="1022" spans="1:12">
      <c r="A1022" s="576" t="s">
        <v>219</v>
      </c>
      <c r="B1022" s="576" t="s">
        <v>220</v>
      </c>
      <c r="C1022" s="576" t="s">
        <v>443</v>
      </c>
      <c r="D1022" s="576" t="s">
        <v>4232</v>
      </c>
      <c r="E1022" s="577" t="s">
        <v>210</v>
      </c>
      <c r="F1022" s="576" t="s">
        <v>210</v>
      </c>
      <c r="G1022" s="576">
        <v>102792</v>
      </c>
      <c r="H1022" s="576" t="s">
        <v>4733</v>
      </c>
      <c r="I1022" s="576" t="s">
        <v>212</v>
      </c>
      <c r="J1022" s="576" t="s">
        <v>209</v>
      </c>
      <c r="K1022" s="577">
        <v>48110.83</v>
      </c>
      <c r="L1022" s="576" t="s">
        <v>208</v>
      </c>
    </row>
    <row r="1023" spans="1:12">
      <c r="A1023" s="576" t="s">
        <v>219</v>
      </c>
      <c r="B1023" s="576" t="s">
        <v>220</v>
      </c>
      <c r="C1023" s="576" t="s">
        <v>443</v>
      </c>
      <c r="D1023" s="576" t="s">
        <v>4232</v>
      </c>
      <c r="E1023" s="577" t="s">
        <v>210</v>
      </c>
      <c r="F1023" s="576" t="s">
        <v>210</v>
      </c>
      <c r="G1023" s="576">
        <v>102763</v>
      </c>
      <c r="H1023" s="576" t="s">
        <v>4704</v>
      </c>
      <c r="I1023" s="576" t="s">
        <v>212</v>
      </c>
      <c r="J1023" s="576" t="s">
        <v>248</v>
      </c>
      <c r="K1023" s="577">
        <v>25788.82</v>
      </c>
      <c r="L1023" s="576" t="s">
        <v>208</v>
      </c>
    </row>
    <row r="1024" spans="1:12">
      <c r="A1024" s="576" t="s">
        <v>219</v>
      </c>
      <c r="B1024" s="576" t="s">
        <v>220</v>
      </c>
      <c r="C1024" s="576" t="s">
        <v>443</v>
      </c>
      <c r="D1024" s="576" t="s">
        <v>4232</v>
      </c>
      <c r="E1024" s="577" t="s">
        <v>210</v>
      </c>
      <c r="F1024" s="576" t="s">
        <v>210</v>
      </c>
      <c r="G1024" s="576">
        <v>102793</v>
      </c>
      <c r="H1024" s="576" t="s">
        <v>4734</v>
      </c>
      <c r="I1024" s="576" t="s">
        <v>212</v>
      </c>
      <c r="J1024" s="576" t="s">
        <v>209</v>
      </c>
      <c r="K1024" s="577">
        <v>65055.01</v>
      </c>
      <c r="L1024" s="576" t="s">
        <v>208</v>
      </c>
    </row>
    <row r="1025" spans="1:12">
      <c r="A1025" s="576" t="s">
        <v>219</v>
      </c>
      <c r="B1025" s="576" t="s">
        <v>220</v>
      </c>
      <c r="C1025" s="576" t="s">
        <v>443</v>
      </c>
      <c r="D1025" s="576" t="s">
        <v>4232</v>
      </c>
      <c r="E1025" s="577" t="s">
        <v>210</v>
      </c>
      <c r="F1025" s="576" t="s">
        <v>210</v>
      </c>
      <c r="G1025" s="576">
        <v>102764</v>
      </c>
      <c r="H1025" s="576" t="s">
        <v>4705</v>
      </c>
      <c r="I1025" s="576" t="s">
        <v>212</v>
      </c>
      <c r="J1025" s="576" t="s">
        <v>209</v>
      </c>
      <c r="K1025" s="577">
        <v>36575.64</v>
      </c>
      <c r="L1025" s="576" t="s">
        <v>208</v>
      </c>
    </row>
    <row r="1026" spans="1:12">
      <c r="A1026" s="576" t="s">
        <v>219</v>
      </c>
      <c r="B1026" s="576" t="s">
        <v>220</v>
      </c>
      <c r="C1026" s="576" t="s">
        <v>443</v>
      </c>
      <c r="D1026" s="576" t="s">
        <v>4232</v>
      </c>
      <c r="E1026" s="577" t="s">
        <v>210</v>
      </c>
      <c r="F1026" s="576" t="s">
        <v>210</v>
      </c>
      <c r="G1026" s="576">
        <v>102794</v>
      </c>
      <c r="H1026" s="576" t="s">
        <v>4735</v>
      </c>
      <c r="I1026" s="576" t="s">
        <v>212</v>
      </c>
      <c r="J1026" s="576" t="s">
        <v>209</v>
      </c>
      <c r="K1026" s="577">
        <v>93237.49</v>
      </c>
      <c r="L1026" s="576" t="s">
        <v>208</v>
      </c>
    </row>
    <row r="1027" spans="1:12">
      <c r="A1027" s="576" t="s">
        <v>219</v>
      </c>
      <c r="B1027" s="576" t="s">
        <v>220</v>
      </c>
      <c r="C1027" s="576" t="s">
        <v>443</v>
      </c>
      <c r="D1027" s="576" t="s">
        <v>4232</v>
      </c>
      <c r="E1027" s="577" t="s">
        <v>210</v>
      </c>
      <c r="F1027" s="576" t="s">
        <v>210</v>
      </c>
      <c r="G1027" s="576">
        <v>102740</v>
      </c>
      <c r="H1027" s="576" t="s">
        <v>4681</v>
      </c>
      <c r="I1027" s="576" t="s">
        <v>212</v>
      </c>
      <c r="J1027" s="576" t="s">
        <v>209</v>
      </c>
      <c r="K1027" s="577">
        <v>5194.09</v>
      </c>
      <c r="L1027" s="576" t="s">
        <v>208</v>
      </c>
    </row>
    <row r="1028" spans="1:12">
      <c r="A1028" s="576" t="s">
        <v>219</v>
      </c>
      <c r="B1028" s="576" t="s">
        <v>220</v>
      </c>
      <c r="C1028" s="576" t="s">
        <v>443</v>
      </c>
      <c r="D1028" s="576" t="s">
        <v>4232</v>
      </c>
      <c r="E1028" s="577" t="s">
        <v>210</v>
      </c>
      <c r="F1028" s="576" t="s">
        <v>210</v>
      </c>
      <c r="G1028" s="576">
        <v>102752</v>
      </c>
      <c r="H1028" s="576" t="s">
        <v>4693</v>
      </c>
      <c r="I1028" s="576" t="s">
        <v>212</v>
      </c>
      <c r="J1028" s="576" t="s">
        <v>248</v>
      </c>
      <c r="K1028" s="577">
        <v>7020.12</v>
      </c>
      <c r="L1028" s="576" t="s">
        <v>208</v>
      </c>
    </row>
    <row r="1029" spans="1:12">
      <c r="A1029" s="576" t="s">
        <v>219</v>
      </c>
      <c r="B1029" s="576" t="s">
        <v>220</v>
      </c>
      <c r="C1029" s="576" t="s">
        <v>443</v>
      </c>
      <c r="D1029" s="576" t="s">
        <v>4232</v>
      </c>
      <c r="E1029" s="577" t="s">
        <v>210</v>
      </c>
      <c r="F1029" s="576" t="s">
        <v>210</v>
      </c>
      <c r="G1029" s="576">
        <v>102776</v>
      </c>
      <c r="H1029" s="576" t="s">
        <v>4717</v>
      </c>
      <c r="I1029" s="576" t="s">
        <v>212</v>
      </c>
      <c r="J1029" s="576" t="s">
        <v>207</v>
      </c>
      <c r="K1029" s="577">
        <v>11996.1</v>
      </c>
      <c r="L1029" s="576" t="s">
        <v>208</v>
      </c>
    </row>
    <row r="1030" spans="1:12">
      <c r="A1030" s="576" t="s">
        <v>219</v>
      </c>
      <c r="B1030" s="576" t="s">
        <v>220</v>
      </c>
      <c r="C1030" s="576" t="s">
        <v>443</v>
      </c>
      <c r="D1030" s="576" t="s">
        <v>4232</v>
      </c>
      <c r="E1030" s="577" t="s">
        <v>210</v>
      </c>
      <c r="F1030" s="576" t="s">
        <v>210</v>
      </c>
      <c r="G1030" s="576">
        <v>102741</v>
      </c>
      <c r="H1030" s="576" t="s">
        <v>4682</v>
      </c>
      <c r="I1030" s="576" t="s">
        <v>212</v>
      </c>
      <c r="J1030" s="576" t="s">
        <v>207</v>
      </c>
      <c r="K1030" s="577">
        <v>7307.02</v>
      </c>
      <c r="L1030" s="576" t="s">
        <v>208</v>
      </c>
    </row>
    <row r="1031" spans="1:12">
      <c r="A1031" s="576" t="s">
        <v>219</v>
      </c>
      <c r="B1031" s="576" t="s">
        <v>220</v>
      </c>
      <c r="C1031" s="576" t="s">
        <v>443</v>
      </c>
      <c r="D1031" s="576" t="s">
        <v>4232</v>
      </c>
      <c r="E1031" s="577" t="s">
        <v>210</v>
      </c>
      <c r="F1031" s="576" t="s">
        <v>210</v>
      </c>
      <c r="G1031" s="576">
        <v>102753</v>
      </c>
      <c r="H1031" s="576" t="s">
        <v>4694</v>
      </c>
      <c r="I1031" s="576" t="s">
        <v>212</v>
      </c>
      <c r="J1031" s="576" t="s">
        <v>207</v>
      </c>
      <c r="K1031" s="577">
        <v>10419.02</v>
      </c>
      <c r="L1031" s="576" t="s">
        <v>208</v>
      </c>
    </row>
    <row r="1032" spans="1:12">
      <c r="A1032" s="576" t="s">
        <v>219</v>
      </c>
      <c r="B1032" s="576" t="s">
        <v>220</v>
      </c>
      <c r="C1032" s="576" t="s">
        <v>443</v>
      </c>
      <c r="D1032" s="576" t="s">
        <v>4232</v>
      </c>
      <c r="E1032" s="577" t="s">
        <v>210</v>
      </c>
      <c r="F1032" s="576" t="s">
        <v>210</v>
      </c>
      <c r="G1032" s="576">
        <v>102777</v>
      </c>
      <c r="H1032" s="576" t="s">
        <v>4718</v>
      </c>
      <c r="I1032" s="576" t="s">
        <v>212</v>
      </c>
      <c r="J1032" s="576" t="s">
        <v>207</v>
      </c>
      <c r="K1032" s="577">
        <v>18142.21</v>
      </c>
      <c r="L1032" s="576" t="s">
        <v>208</v>
      </c>
    </row>
    <row r="1033" spans="1:12">
      <c r="A1033" s="576" t="s">
        <v>219</v>
      </c>
      <c r="B1033" s="576" t="s">
        <v>220</v>
      </c>
      <c r="C1033" s="576" t="s">
        <v>443</v>
      </c>
      <c r="D1033" s="576" t="s">
        <v>4232</v>
      </c>
      <c r="E1033" s="577" t="s">
        <v>210</v>
      </c>
      <c r="F1033" s="576" t="s">
        <v>210</v>
      </c>
      <c r="G1033" s="576">
        <v>102742</v>
      </c>
      <c r="H1033" s="576" t="s">
        <v>4683</v>
      </c>
      <c r="I1033" s="576" t="s">
        <v>212</v>
      </c>
      <c r="J1033" s="576" t="s">
        <v>209</v>
      </c>
      <c r="K1033" s="577">
        <v>12685.78</v>
      </c>
      <c r="L1033" s="576" t="s">
        <v>208</v>
      </c>
    </row>
    <row r="1034" spans="1:12">
      <c r="A1034" s="576" t="s">
        <v>219</v>
      </c>
      <c r="B1034" s="576" t="s">
        <v>220</v>
      </c>
      <c r="C1034" s="576" t="s">
        <v>443</v>
      </c>
      <c r="D1034" s="576" t="s">
        <v>4232</v>
      </c>
      <c r="E1034" s="577" t="s">
        <v>210</v>
      </c>
      <c r="F1034" s="576" t="s">
        <v>210</v>
      </c>
      <c r="G1034" s="576">
        <v>102754</v>
      </c>
      <c r="H1034" s="576" t="s">
        <v>4695</v>
      </c>
      <c r="I1034" s="576" t="s">
        <v>212</v>
      </c>
      <c r="J1034" s="576" t="s">
        <v>209</v>
      </c>
      <c r="K1034" s="577">
        <v>19878.3</v>
      </c>
      <c r="L1034" s="576" t="s">
        <v>208</v>
      </c>
    </row>
    <row r="1035" spans="1:12">
      <c r="A1035" s="576" t="s">
        <v>219</v>
      </c>
      <c r="B1035" s="576" t="s">
        <v>220</v>
      </c>
      <c r="C1035" s="576" t="s">
        <v>443</v>
      </c>
      <c r="D1035" s="576" t="s">
        <v>4232</v>
      </c>
      <c r="E1035" s="577" t="s">
        <v>210</v>
      </c>
      <c r="F1035" s="576" t="s">
        <v>210</v>
      </c>
      <c r="G1035" s="576">
        <v>102778</v>
      </c>
      <c r="H1035" s="576" t="s">
        <v>4719</v>
      </c>
      <c r="I1035" s="576" t="s">
        <v>212</v>
      </c>
      <c r="J1035" s="576" t="s">
        <v>209</v>
      </c>
      <c r="K1035" s="577">
        <v>27503.55</v>
      </c>
      <c r="L1035" s="576" t="s">
        <v>208</v>
      </c>
    </row>
    <row r="1036" spans="1:12">
      <c r="A1036" s="576" t="s">
        <v>219</v>
      </c>
      <c r="B1036" s="576" t="s">
        <v>220</v>
      </c>
      <c r="C1036" s="576" t="s">
        <v>443</v>
      </c>
      <c r="D1036" s="576" t="s">
        <v>4232</v>
      </c>
      <c r="E1036" s="577" t="s">
        <v>210</v>
      </c>
      <c r="F1036" s="576" t="s">
        <v>210</v>
      </c>
      <c r="G1036" s="576">
        <v>102737</v>
      </c>
      <c r="H1036" s="576" t="s">
        <v>4678</v>
      </c>
      <c r="I1036" s="576" t="s">
        <v>212</v>
      </c>
      <c r="J1036" s="576" t="s">
        <v>209</v>
      </c>
      <c r="K1036" s="577">
        <v>1000.8</v>
      </c>
      <c r="L1036" s="576" t="s">
        <v>208</v>
      </c>
    </row>
    <row r="1037" spans="1:12">
      <c r="A1037" s="576" t="s">
        <v>219</v>
      </c>
      <c r="B1037" s="576" t="s">
        <v>220</v>
      </c>
      <c r="C1037" s="576" t="s">
        <v>443</v>
      </c>
      <c r="D1037" s="576" t="s">
        <v>4232</v>
      </c>
      <c r="E1037" s="577" t="s">
        <v>210</v>
      </c>
      <c r="F1037" s="576" t="s">
        <v>210</v>
      </c>
      <c r="G1037" s="576">
        <v>102773</v>
      </c>
      <c r="H1037" s="576" t="s">
        <v>4714</v>
      </c>
      <c r="I1037" s="576" t="s">
        <v>212</v>
      </c>
      <c r="J1037" s="576" t="s">
        <v>209</v>
      </c>
      <c r="K1037" s="577">
        <v>8052</v>
      </c>
      <c r="L1037" s="576" t="s">
        <v>208</v>
      </c>
    </row>
    <row r="1038" spans="1:12">
      <c r="A1038" s="576" t="s">
        <v>219</v>
      </c>
      <c r="B1038" s="576" t="s">
        <v>220</v>
      </c>
      <c r="C1038" s="576" t="s">
        <v>443</v>
      </c>
      <c r="D1038" s="576" t="s">
        <v>4232</v>
      </c>
      <c r="E1038" s="577" t="s">
        <v>210</v>
      </c>
      <c r="F1038" s="576" t="s">
        <v>210</v>
      </c>
      <c r="G1038" s="576">
        <v>102738</v>
      </c>
      <c r="H1038" s="576" t="s">
        <v>4679</v>
      </c>
      <c r="I1038" s="576" t="s">
        <v>212</v>
      </c>
      <c r="J1038" s="576" t="s">
        <v>209</v>
      </c>
      <c r="K1038" s="577">
        <v>2061.4</v>
      </c>
      <c r="L1038" s="576" t="s">
        <v>208</v>
      </c>
    </row>
    <row r="1039" spans="1:12">
      <c r="A1039" s="576" t="s">
        <v>219</v>
      </c>
      <c r="B1039" s="576" t="s">
        <v>220</v>
      </c>
      <c r="C1039" s="576" t="s">
        <v>443</v>
      </c>
      <c r="D1039" s="576" t="s">
        <v>4232</v>
      </c>
      <c r="E1039" s="577" t="s">
        <v>210</v>
      </c>
      <c r="F1039" s="576" t="s">
        <v>210</v>
      </c>
      <c r="G1039" s="576">
        <v>102750</v>
      </c>
      <c r="H1039" s="576" t="s">
        <v>4691</v>
      </c>
      <c r="I1039" s="576" t="s">
        <v>212</v>
      </c>
      <c r="J1039" s="576" t="s">
        <v>209</v>
      </c>
      <c r="K1039" s="577">
        <v>2518.37</v>
      </c>
      <c r="L1039" s="576" t="s">
        <v>208</v>
      </c>
    </row>
    <row r="1040" spans="1:12">
      <c r="A1040" s="576" t="s">
        <v>219</v>
      </c>
      <c r="B1040" s="576" t="s">
        <v>220</v>
      </c>
      <c r="C1040" s="576" t="s">
        <v>443</v>
      </c>
      <c r="D1040" s="576" t="s">
        <v>4232</v>
      </c>
      <c r="E1040" s="577" t="s">
        <v>210</v>
      </c>
      <c r="F1040" s="576" t="s">
        <v>210</v>
      </c>
      <c r="G1040" s="576">
        <v>102774</v>
      </c>
      <c r="H1040" s="576" t="s">
        <v>4715</v>
      </c>
      <c r="I1040" s="576" t="s">
        <v>212</v>
      </c>
      <c r="J1040" s="576" t="s">
        <v>248</v>
      </c>
      <c r="K1040" s="577">
        <v>8052</v>
      </c>
      <c r="L1040" s="576" t="s">
        <v>208</v>
      </c>
    </row>
    <row r="1041" spans="1:12">
      <c r="A1041" s="576" t="s">
        <v>219</v>
      </c>
      <c r="B1041" s="576" t="s">
        <v>220</v>
      </c>
      <c r="C1041" s="576" t="s">
        <v>443</v>
      </c>
      <c r="D1041" s="576" t="s">
        <v>4232</v>
      </c>
      <c r="E1041" s="577" t="s">
        <v>210</v>
      </c>
      <c r="F1041" s="576" t="s">
        <v>210</v>
      </c>
      <c r="G1041" s="576">
        <v>102739</v>
      </c>
      <c r="H1041" s="576" t="s">
        <v>4680</v>
      </c>
      <c r="I1041" s="576" t="s">
        <v>212</v>
      </c>
      <c r="J1041" s="576" t="s">
        <v>207</v>
      </c>
      <c r="K1041" s="577">
        <v>3457.71</v>
      </c>
      <c r="L1041" s="576" t="s">
        <v>208</v>
      </c>
    </row>
    <row r="1042" spans="1:12">
      <c r="A1042" s="576" t="s">
        <v>219</v>
      </c>
      <c r="B1042" s="576" t="s">
        <v>220</v>
      </c>
      <c r="C1042" s="576" t="s">
        <v>443</v>
      </c>
      <c r="D1042" s="576" t="s">
        <v>4232</v>
      </c>
      <c r="E1042" s="577" t="s">
        <v>210</v>
      </c>
      <c r="F1042" s="576" t="s">
        <v>210</v>
      </c>
      <c r="G1042" s="576">
        <v>102751</v>
      </c>
      <c r="H1042" s="576" t="s">
        <v>4692</v>
      </c>
      <c r="I1042" s="576" t="s">
        <v>212</v>
      </c>
      <c r="J1042" s="576" t="s">
        <v>207</v>
      </c>
      <c r="K1042" s="577">
        <v>4393</v>
      </c>
      <c r="L1042" s="576" t="s">
        <v>208</v>
      </c>
    </row>
    <row r="1043" spans="1:12">
      <c r="A1043" s="576" t="s">
        <v>219</v>
      </c>
      <c r="B1043" s="576" t="s">
        <v>220</v>
      </c>
      <c r="C1043" s="576" t="s">
        <v>443</v>
      </c>
      <c r="D1043" s="576" t="s">
        <v>4232</v>
      </c>
      <c r="E1043" s="577" t="s">
        <v>210</v>
      </c>
      <c r="F1043" s="576" t="s">
        <v>210</v>
      </c>
      <c r="G1043" s="576">
        <v>102775</v>
      </c>
      <c r="H1043" s="576" t="s">
        <v>4716</v>
      </c>
      <c r="I1043" s="576" t="s">
        <v>212</v>
      </c>
      <c r="J1043" s="576" t="s">
        <v>207</v>
      </c>
      <c r="K1043" s="577">
        <v>11996.1</v>
      </c>
      <c r="L1043" s="576" t="s">
        <v>208</v>
      </c>
    </row>
    <row r="1044" spans="1:12">
      <c r="A1044" s="576" t="s">
        <v>219</v>
      </c>
      <c r="B1044" s="576" t="s">
        <v>220</v>
      </c>
      <c r="C1044" s="576" t="s">
        <v>443</v>
      </c>
      <c r="D1044" s="576" t="s">
        <v>4232</v>
      </c>
      <c r="E1044" s="577" t="s">
        <v>210</v>
      </c>
      <c r="F1044" s="576" t="s">
        <v>210</v>
      </c>
      <c r="G1044" s="576">
        <v>102769</v>
      </c>
      <c r="H1044" s="576" t="s">
        <v>4710</v>
      </c>
      <c r="I1044" s="576" t="s">
        <v>212</v>
      </c>
      <c r="J1044" s="576" t="s">
        <v>207</v>
      </c>
      <c r="K1044" s="577">
        <v>17300.27</v>
      </c>
      <c r="L1044" s="576" t="s">
        <v>208</v>
      </c>
    </row>
    <row r="1045" spans="1:12">
      <c r="A1045" s="576" t="s">
        <v>219</v>
      </c>
      <c r="B1045" s="576" t="s">
        <v>220</v>
      </c>
      <c r="C1045" s="576" t="s">
        <v>443</v>
      </c>
      <c r="D1045" s="576" t="s">
        <v>4232</v>
      </c>
      <c r="E1045" s="577" t="s">
        <v>210</v>
      </c>
      <c r="F1045" s="576" t="s">
        <v>210</v>
      </c>
      <c r="G1045" s="576">
        <v>102799</v>
      </c>
      <c r="H1045" s="576" t="s">
        <v>4740</v>
      </c>
      <c r="I1045" s="576" t="s">
        <v>212</v>
      </c>
      <c r="J1045" s="576" t="s">
        <v>207</v>
      </c>
      <c r="K1045" s="577">
        <v>32135.99</v>
      </c>
      <c r="L1045" s="576" t="s">
        <v>208</v>
      </c>
    </row>
    <row r="1046" spans="1:12">
      <c r="A1046" s="576" t="s">
        <v>219</v>
      </c>
      <c r="B1046" s="576" t="s">
        <v>220</v>
      </c>
      <c r="C1046" s="576" t="s">
        <v>443</v>
      </c>
      <c r="D1046" s="576" t="s">
        <v>4232</v>
      </c>
      <c r="E1046" s="577" t="s">
        <v>210</v>
      </c>
      <c r="F1046" s="576" t="s">
        <v>210</v>
      </c>
      <c r="G1046" s="576">
        <v>102770</v>
      </c>
      <c r="H1046" s="576" t="s">
        <v>4711</v>
      </c>
      <c r="I1046" s="576" t="s">
        <v>212</v>
      </c>
      <c r="J1046" s="576" t="s">
        <v>207</v>
      </c>
      <c r="K1046" s="577">
        <v>26703.95</v>
      </c>
      <c r="L1046" s="576" t="s">
        <v>208</v>
      </c>
    </row>
    <row r="1047" spans="1:12">
      <c r="A1047" s="576" t="s">
        <v>219</v>
      </c>
      <c r="B1047" s="576" t="s">
        <v>220</v>
      </c>
      <c r="C1047" s="576" t="s">
        <v>443</v>
      </c>
      <c r="D1047" s="576" t="s">
        <v>4232</v>
      </c>
      <c r="E1047" s="577" t="s">
        <v>210</v>
      </c>
      <c r="F1047" s="576" t="s">
        <v>210</v>
      </c>
      <c r="G1047" s="576">
        <v>102800</v>
      </c>
      <c r="H1047" s="576" t="s">
        <v>4741</v>
      </c>
      <c r="I1047" s="576" t="s">
        <v>212</v>
      </c>
      <c r="J1047" s="576" t="s">
        <v>207</v>
      </c>
      <c r="K1047" s="577">
        <v>55929.51</v>
      </c>
      <c r="L1047" s="576" t="s">
        <v>208</v>
      </c>
    </row>
    <row r="1048" spans="1:12">
      <c r="A1048" s="576" t="s">
        <v>219</v>
      </c>
      <c r="B1048" s="576" t="s">
        <v>220</v>
      </c>
      <c r="C1048" s="576" t="s">
        <v>443</v>
      </c>
      <c r="D1048" s="576" t="s">
        <v>4232</v>
      </c>
      <c r="E1048" s="577" t="s">
        <v>210</v>
      </c>
      <c r="F1048" s="576" t="s">
        <v>210</v>
      </c>
      <c r="G1048" s="576">
        <v>102771</v>
      </c>
      <c r="H1048" s="576" t="s">
        <v>4712</v>
      </c>
      <c r="I1048" s="576" t="s">
        <v>212</v>
      </c>
      <c r="J1048" s="576" t="s">
        <v>248</v>
      </c>
      <c r="K1048" s="577">
        <v>37385.379999999997</v>
      </c>
      <c r="L1048" s="576" t="s">
        <v>208</v>
      </c>
    </row>
    <row r="1049" spans="1:12">
      <c r="A1049" s="576" t="s">
        <v>219</v>
      </c>
      <c r="B1049" s="576" t="s">
        <v>220</v>
      </c>
      <c r="C1049" s="576" t="s">
        <v>443</v>
      </c>
      <c r="D1049" s="576" t="s">
        <v>4232</v>
      </c>
      <c r="E1049" s="577" t="s">
        <v>210</v>
      </c>
      <c r="F1049" s="576" t="s">
        <v>210</v>
      </c>
      <c r="G1049" s="576">
        <v>102801</v>
      </c>
      <c r="H1049" s="576" t="s">
        <v>4742</v>
      </c>
      <c r="I1049" s="576" t="s">
        <v>212</v>
      </c>
      <c r="J1049" s="576" t="s">
        <v>248</v>
      </c>
      <c r="K1049" s="577">
        <v>78505.759999999995</v>
      </c>
      <c r="L1049" s="576" t="s">
        <v>208</v>
      </c>
    </row>
    <row r="1050" spans="1:12">
      <c r="A1050" s="576" t="s">
        <v>219</v>
      </c>
      <c r="B1050" s="576" t="s">
        <v>220</v>
      </c>
      <c r="C1050" s="576" t="s">
        <v>443</v>
      </c>
      <c r="D1050" s="576" t="s">
        <v>4232</v>
      </c>
      <c r="E1050" s="577" t="s">
        <v>210</v>
      </c>
      <c r="F1050" s="576" t="s">
        <v>210</v>
      </c>
      <c r="G1050" s="576">
        <v>102772</v>
      </c>
      <c r="H1050" s="576" t="s">
        <v>4713</v>
      </c>
      <c r="I1050" s="576" t="s">
        <v>212</v>
      </c>
      <c r="J1050" s="576" t="s">
        <v>248</v>
      </c>
      <c r="K1050" s="577">
        <v>52823.45</v>
      </c>
      <c r="L1050" s="576" t="s">
        <v>208</v>
      </c>
    </row>
    <row r="1051" spans="1:12">
      <c r="A1051" s="576" t="s">
        <v>219</v>
      </c>
      <c r="B1051" s="576" t="s">
        <v>220</v>
      </c>
      <c r="C1051" s="576" t="s">
        <v>443</v>
      </c>
      <c r="D1051" s="576" t="s">
        <v>4232</v>
      </c>
      <c r="E1051" s="577" t="s">
        <v>210</v>
      </c>
      <c r="F1051" s="576" t="s">
        <v>210</v>
      </c>
      <c r="G1051" s="576">
        <v>102802</v>
      </c>
      <c r="H1051" s="576" t="s">
        <v>4743</v>
      </c>
      <c r="I1051" s="576" t="s">
        <v>212</v>
      </c>
      <c r="J1051" s="576" t="s">
        <v>248</v>
      </c>
      <c r="K1051" s="577">
        <v>94163.95</v>
      </c>
      <c r="L1051" s="576" t="s">
        <v>208</v>
      </c>
    </row>
    <row r="1052" spans="1:12">
      <c r="A1052" s="576" t="s">
        <v>219</v>
      </c>
      <c r="B1052" s="576" t="s">
        <v>220</v>
      </c>
      <c r="C1052" s="576" t="s">
        <v>443</v>
      </c>
      <c r="D1052" s="576" t="s">
        <v>4232</v>
      </c>
      <c r="E1052" s="577" t="s">
        <v>210</v>
      </c>
      <c r="F1052" s="576" t="s">
        <v>210</v>
      </c>
      <c r="G1052" s="576">
        <v>102747</v>
      </c>
      <c r="H1052" s="576" t="s">
        <v>4688</v>
      </c>
      <c r="I1052" s="576" t="s">
        <v>212</v>
      </c>
      <c r="J1052" s="576" t="s">
        <v>248</v>
      </c>
      <c r="K1052" s="577">
        <v>7859.79</v>
      </c>
      <c r="L1052" s="576" t="s">
        <v>208</v>
      </c>
    </row>
    <row r="1053" spans="1:12">
      <c r="A1053" s="576" t="s">
        <v>219</v>
      </c>
      <c r="B1053" s="576" t="s">
        <v>220</v>
      </c>
      <c r="C1053" s="576" t="s">
        <v>443</v>
      </c>
      <c r="D1053" s="576" t="s">
        <v>4232</v>
      </c>
      <c r="E1053" s="577" t="s">
        <v>210</v>
      </c>
      <c r="F1053" s="576" t="s">
        <v>210</v>
      </c>
      <c r="G1053" s="576">
        <v>102758</v>
      </c>
      <c r="H1053" s="576" t="s">
        <v>4699</v>
      </c>
      <c r="I1053" s="576" t="s">
        <v>212</v>
      </c>
      <c r="J1053" s="576" t="s">
        <v>207</v>
      </c>
      <c r="K1053" s="577">
        <v>12676.13</v>
      </c>
      <c r="L1053" s="576" t="s">
        <v>208</v>
      </c>
    </row>
    <row r="1054" spans="1:12">
      <c r="A1054" s="576" t="s">
        <v>219</v>
      </c>
      <c r="B1054" s="576" t="s">
        <v>220</v>
      </c>
      <c r="C1054" s="576" t="s">
        <v>443</v>
      </c>
      <c r="D1054" s="576" t="s">
        <v>4232</v>
      </c>
      <c r="E1054" s="577" t="s">
        <v>210</v>
      </c>
      <c r="F1054" s="576" t="s">
        <v>210</v>
      </c>
      <c r="G1054" s="576">
        <v>102788</v>
      </c>
      <c r="H1054" s="576" t="s">
        <v>4729</v>
      </c>
      <c r="I1054" s="576" t="s">
        <v>212</v>
      </c>
      <c r="J1054" s="576" t="s">
        <v>207</v>
      </c>
      <c r="K1054" s="577">
        <v>16925.7</v>
      </c>
      <c r="L1054" s="576" t="s">
        <v>208</v>
      </c>
    </row>
    <row r="1055" spans="1:12">
      <c r="A1055" s="576" t="s">
        <v>219</v>
      </c>
      <c r="B1055" s="576" t="s">
        <v>220</v>
      </c>
      <c r="C1055" s="576" t="s">
        <v>443</v>
      </c>
      <c r="D1055" s="576" t="s">
        <v>4232</v>
      </c>
      <c r="E1055" s="577" t="s">
        <v>210</v>
      </c>
      <c r="F1055" s="576" t="s">
        <v>210</v>
      </c>
      <c r="G1055" s="576">
        <v>102748</v>
      </c>
      <c r="H1055" s="576" t="s">
        <v>4689</v>
      </c>
      <c r="I1055" s="576" t="s">
        <v>212</v>
      </c>
      <c r="J1055" s="576" t="s">
        <v>207</v>
      </c>
      <c r="K1055" s="577">
        <v>11020.83</v>
      </c>
      <c r="L1055" s="576" t="s">
        <v>208</v>
      </c>
    </row>
    <row r="1056" spans="1:12">
      <c r="A1056" s="576" t="s">
        <v>219</v>
      </c>
      <c r="B1056" s="576" t="s">
        <v>220</v>
      </c>
      <c r="C1056" s="576" t="s">
        <v>443</v>
      </c>
      <c r="D1056" s="576" t="s">
        <v>4232</v>
      </c>
      <c r="E1056" s="577" t="s">
        <v>210</v>
      </c>
      <c r="F1056" s="576" t="s">
        <v>210</v>
      </c>
      <c r="G1056" s="576">
        <v>102759</v>
      </c>
      <c r="H1056" s="576" t="s">
        <v>4700</v>
      </c>
      <c r="I1056" s="576" t="s">
        <v>212</v>
      </c>
      <c r="J1056" s="576" t="s">
        <v>207</v>
      </c>
      <c r="K1056" s="577">
        <v>18903.150000000001</v>
      </c>
      <c r="L1056" s="576" t="s">
        <v>208</v>
      </c>
    </row>
    <row r="1057" spans="1:12">
      <c r="A1057" s="576" t="s">
        <v>219</v>
      </c>
      <c r="B1057" s="576" t="s">
        <v>220</v>
      </c>
      <c r="C1057" s="576" t="s">
        <v>443</v>
      </c>
      <c r="D1057" s="576" t="s">
        <v>4232</v>
      </c>
      <c r="E1057" s="577" t="s">
        <v>210</v>
      </c>
      <c r="F1057" s="576" t="s">
        <v>210</v>
      </c>
      <c r="G1057" s="576">
        <v>102789</v>
      </c>
      <c r="H1057" s="576" t="s">
        <v>4730</v>
      </c>
      <c r="I1057" s="576" t="s">
        <v>212</v>
      </c>
      <c r="J1057" s="576" t="s">
        <v>248</v>
      </c>
      <c r="K1057" s="577">
        <v>22264.240000000002</v>
      </c>
      <c r="L1057" s="576" t="s">
        <v>208</v>
      </c>
    </row>
    <row r="1058" spans="1:12">
      <c r="A1058" s="576" t="s">
        <v>219</v>
      </c>
      <c r="B1058" s="576" t="s">
        <v>220</v>
      </c>
      <c r="C1058" s="576" t="s">
        <v>443</v>
      </c>
      <c r="D1058" s="576" t="s">
        <v>4232</v>
      </c>
      <c r="E1058" s="577" t="s">
        <v>210</v>
      </c>
      <c r="F1058" s="576" t="s">
        <v>210</v>
      </c>
      <c r="G1058" s="576">
        <v>102749</v>
      </c>
      <c r="H1058" s="576" t="s">
        <v>4690</v>
      </c>
      <c r="I1058" s="576" t="s">
        <v>212</v>
      </c>
      <c r="J1058" s="576" t="s">
        <v>209</v>
      </c>
      <c r="K1058" s="577">
        <v>18975.349999999999</v>
      </c>
      <c r="L1058" s="576" t="s">
        <v>208</v>
      </c>
    </row>
    <row r="1059" spans="1:12">
      <c r="A1059" s="576" t="s">
        <v>219</v>
      </c>
      <c r="B1059" s="576" t="s">
        <v>220</v>
      </c>
      <c r="C1059" s="576" t="s">
        <v>443</v>
      </c>
      <c r="D1059" s="576" t="s">
        <v>4232</v>
      </c>
      <c r="E1059" s="577" t="s">
        <v>210</v>
      </c>
      <c r="F1059" s="576" t="s">
        <v>210</v>
      </c>
      <c r="G1059" s="576">
        <v>102760</v>
      </c>
      <c r="H1059" s="576" t="s">
        <v>4701</v>
      </c>
      <c r="I1059" s="576" t="s">
        <v>212</v>
      </c>
      <c r="J1059" s="576" t="s">
        <v>209</v>
      </c>
      <c r="K1059" s="577">
        <v>34959.269999999997</v>
      </c>
      <c r="L1059" s="576" t="s">
        <v>208</v>
      </c>
    </row>
    <row r="1060" spans="1:12">
      <c r="A1060" s="576" t="s">
        <v>219</v>
      </c>
      <c r="B1060" s="576" t="s">
        <v>220</v>
      </c>
      <c r="C1060" s="576" t="s">
        <v>443</v>
      </c>
      <c r="D1060" s="576" t="s">
        <v>4232</v>
      </c>
      <c r="E1060" s="577" t="s">
        <v>210</v>
      </c>
      <c r="F1060" s="576" t="s">
        <v>210</v>
      </c>
      <c r="G1060" s="576">
        <v>102790</v>
      </c>
      <c r="H1060" s="576" t="s">
        <v>4731</v>
      </c>
      <c r="I1060" s="576" t="s">
        <v>212</v>
      </c>
      <c r="J1060" s="576" t="s">
        <v>209</v>
      </c>
      <c r="K1060" s="577">
        <v>37146.89</v>
      </c>
      <c r="L1060" s="576" t="s">
        <v>208</v>
      </c>
    </row>
    <row r="1061" spans="1:12">
      <c r="A1061" s="576" t="s">
        <v>219</v>
      </c>
      <c r="B1061" s="576" t="s">
        <v>220</v>
      </c>
      <c r="C1061" s="576" t="s">
        <v>443</v>
      </c>
      <c r="D1061" s="576" t="s">
        <v>4232</v>
      </c>
      <c r="E1061" s="577" t="s">
        <v>210</v>
      </c>
      <c r="F1061" s="576" t="s">
        <v>210</v>
      </c>
      <c r="G1061" s="576">
        <v>102785</v>
      </c>
      <c r="H1061" s="576" t="s">
        <v>4726</v>
      </c>
      <c r="I1061" s="576" t="s">
        <v>212</v>
      </c>
      <c r="J1061" s="576" t="s">
        <v>209</v>
      </c>
      <c r="K1061" s="577">
        <v>9267.99</v>
      </c>
      <c r="L1061" s="576" t="s">
        <v>208</v>
      </c>
    </row>
    <row r="1062" spans="1:12">
      <c r="A1062" s="576" t="s">
        <v>219</v>
      </c>
      <c r="B1062" s="576" t="s">
        <v>220</v>
      </c>
      <c r="C1062" s="576" t="s">
        <v>443</v>
      </c>
      <c r="D1062" s="576" t="s">
        <v>4232</v>
      </c>
      <c r="E1062" s="577" t="s">
        <v>210</v>
      </c>
      <c r="F1062" s="576" t="s">
        <v>210</v>
      </c>
      <c r="G1062" s="576">
        <v>102786</v>
      </c>
      <c r="H1062" s="576" t="s">
        <v>4727</v>
      </c>
      <c r="I1062" s="576" t="s">
        <v>212</v>
      </c>
      <c r="J1062" s="576" t="s">
        <v>248</v>
      </c>
      <c r="K1062" s="577">
        <v>10393.74</v>
      </c>
      <c r="L1062" s="576" t="s">
        <v>208</v>
      </c>
    </row>
    <row r="1063" spans="1:12">
      <c r="A1063" s="576" t="s">
        <v>219</v>
      </c>
      <c r="B1063" s="576" t="s">
        <v>220</v>
      </c>
      <c r="C1063" s="576" t="s">
        <v>443</v>
      </c>
      <c r="D1063" s="576" t="s">
        <v>4232</v>
      </c>
      <c r="E1063" s="577" t="s">
        <v>210</v>
      </c>
      <c r="F1063" s="576" t="s">
        <v>210</v>
      </c>
      <c r="G1063" s="576">
        <v>102787</v>
      </c>
      <c r="H1063" s="576" t="s">
        <v>4728</v>
      </c>
      <c r="I1063" s="576" t="s">
        <v>212</v>
      </c>
      <c r="J1063" s="576" t="s">
        <v>207</v>
      </c>
      <c r="K1063" s="577">
        <v>15323.86</v>
      </c>
      <c r="L1063" s="576" t="s">
        <v>208</v>
      </c>
    </row>
    <row r="1064" spans="1:12">
      <c r="A1064" s="576" t="s">
        <v>219</v>
      </c>
      <c r="B1064" s="576" t="s">
        <v>220</v>
      </c>
      <c r="C1064" s="576" t="s">
        <v>443</v>
      </c>
      <c r="D1064" s="576" t="s">
        <v>4232</v>
      </c>
      <c r="E1064" s="577" t="s">
        <v>210</v>
      </c>
      <c r="F1064" s="576" t="s">
        <v>210</v>
      </c>
      <c r="G1064" s="576">
        <v>102736</v>
      </c>
      <c r="H1064" s="576" t="s">
        <v>4677</v>
      </c>
      <c r="I1064" s="576" t="s">
        <v>90</v>
      </c>
      <c r="J1064" s="576" t="s">
        <v>207</v>
      </c>
      <c r="K1064" s="577">
        <v>670.34</v>
      </c>
      <c r="L1064" s="576" t="s">
        <v>208</v>
      </c>
    </row>
    <row r="1065" spans="1:12">
      <c r="A1065" s="576" t="s">
        <v>219</v>
      </c>
      <c r="B1065" s="576" t="s">
        <v>220</v>
      </c>
      <c r="C1065" s="576" t="s">
        <v>443</v>
      </c>
      <c r="D1065" s="576" t="s">
        <v>4232</v>
      </c>
      <c r="E1065" s="577" t="s">
        <v>210</v>
      </c>
      <c r="F1065" s="576" t="s">
        <v>210</v>
      </c>
      <c r="G1065" s="576">
        <v>102727</v>
      </c>
      <c r="H1065" s="576" t="s">
        <v>4668</v>
      </c>
      <c r="I1065" s="576" t="s">
        <v>93</v>
      </c>
      <c r="J1065" s="576" t="s">
        <v>207</v>
      </c>
      <c r="K1065" s="577">
        <v>81.56</v>
      </c>
      <c r="L1065" s="576" t="s">
        <v>208</v>
      </c>
    </row>
    <row r="1066" spans="1:12">
      <c r="A1066" s="576" t="s">
        <v>219</v>
      </c>
      <c r="B1066" s="576" t="s">
        <v>220</v>
      </c>
      <c r="C1066" s="576" t="s">
        <v>443</v>
      </c>
      <c r="D1066" s="576" t="s">
        <v>4232</v>
      </c>
      <c r="E1066" s="577" t="s">
        <v>210</v>
      </c>
      <c r="F1066" s="576" t="s">
        <v>210</v>
      </c>
      <c r="G1066" s="576">
        <v>102112</v>
      </c>
      <c r="H1066" s="576" t="s">
        <v>4484</v>
      </c>
      <c r="I1066" s="576" t="s">
        <v>212</v>
      </c>
      <c r="J1066" s="576" t="s">
        <v>207</v>
      </c>
      <c r="K1066" s="577">
        <v>118.73</v>
      </c>
      <c r="L1066" s="576" t="s">
        <v>208</v>
      </c>
    </row>
    <row r="1067" spans="1:12">
      <c r="A1067" s="576" t="s">
        <v>219</v>
      </c>
      <c r="B1067" s="576" t="s">
        <v>220</v>
      </c>
      <c r="C1067" s="576" t="s">
        <v>443</v>
      </c>
      <c r="D1067" s="576" t="s">
        <v>4232</v>
      </c>
      <c r="E1067" s="577" t="s">
        <v>210</v>
      </c>
      <c r="F1067" s="576" t="s">
        <v>210</v>
      </c>
      <c r="G1067" s="576">
        <v>102111</v>
      </c>
      <c r="H1067" s="576" t="s">
        <v>4483</v>
      </c>
      <c r="I1067" s="576" t="s">
        <v>212</v>
      </c>
      <c r="J1067" s="576" t="s">
        <v>209</v>
      </c>
      <c r="K1067" s="577">
        <v>1139.6600000000001</v>
      </c>
      <c r="L1067" s="576" t="s">
        <v>208</v>
      </c>
    </row>
    <row r="1068" spans="1:12">
      <c r="A1068" s="576" t="s">
        <v>219</v>
      </c>
      <c r="B1068" s="576" t="s">
        <v>220</v>
      </c>
      <c r="C1068" s="576" t="s">
        <v>443</v>
      </c>
      <c r="D1068" s="576" t="s">
        <v>4232</v>
      </c>
      <c r="E1068" s="577" t="s">
        <v>210</v>
      </c>
      <c r="F1068" s="576" t="s">
        <v>210</v>
      </c>
      <c r="G1068" s="576">
        <v>102114</v>
      </c>
      <c r="H1068" s="576" t="s">
        <v>4486</v>
      </c>
      <c r="I1068" s="576" t="s">
        <v>212</v>
      </c>
      <c r="J1068" s="576" t="s">
        <v>209</v>
      </c>
      <c r="K1068" s="577">
        <v>121.67</v>
      </c>
      <c r="L1068" s="576" t="s">
        <v>208</v>
      </c>
    </row>
    <row r="1069" spans="1:12">
      <c r="A1069" s="576" t="s">
        <v>219</v>
      </c>
      <c r="B1069" s="576" t="s">
        <v>220</v>
      </c>
      <c r="C1069" s="576" t="s">
        <v>443</v>
      </c>
      <c r="D1069" s="576" t="s">
        <v>4232</v>
      </c>
      <c r="E1069" s="577" t="s">
        <v>210</v>
      </c>
      <c r="F1069" s="576" t="s">
        <v>210</v>
      </c>
      <c r="G1069" s="576">
        <v>102113</v>
      </c>
      <c r="H1069" s="576" t="s">
        <v>4485</v>
      </c>
      <c r="I1069" s="576" t="s">
        <v>212</v>
      </c>
      <c r="J1069" s="576" t="s">
        <v>209</v>
      </c>
      <c r="K1069" s="577">
        <v>1842.63</v>
      </c>
      <c r="L1069" s="576" t="s">
        <v>208</v>
      </c>
    </row>
    <row r="1070" spans="1:12">
      <c r="A1070" s="576" t="s">
        <v>219</v>
      </c>
      <c r="B1070" s="576" t="s">
        <v>220</v>
      </c>
      <c r="C1070" s="576" t="s">
        <v>443</v>
      </c>
      <c r="D1070" s="576" t="s">
        <v>4232</v>
      </c>
      <c r="E1070" s="577" t="s">
        <v>210</v>
      </c>
      <c r="F1070" s="576" t="s">
        <v>210</v>
      </c>
      <c r="G1070" s="576">
        <v>102117</v>
      </c>
      <c r="H1070" s="576" t="s">
        <v>4489</v>
      </c>
      <c r="I1070" s="576" t="s">
        <v>212</v>
      </c>
      <c r="J1070" s="576" t="s">
        <v>248</v>
      </c>
      <c r="K1070" s="577">
        <v>125.25</v>
      </c>
      <c r="L1070" s="576" t="s">
        <v>208</v>
      </c>
    </row>
    <row r="1071" spans="1:12">
      <c r="A1071" s="576" t="s">
        <v>219</v>
      </c>
      <c r="B1071" s="576" t="s">
        <v>220</v>
      </c>
      <c r="C1071" s="576" t="s">
        <v>443</v>
      </c>
      <c r="D1071" s="576" t="s">
        <v>4232</v>
      </c>
      <c r="E1071" s="577" t="s">
        <v>210</v>
      </c>
      <c r="F1071" s="576" t="s">
        <v>210</v>
      </c>
      <c r="G1071" s="576">
        <v>102116</v>
      </c>
      <c r="H1071" s="576" t="s">
        <v>4488</v>
      </c>
      <c r="I1071" s="576" t="s">
        <v>212</v>
      </c>
      <c r="J1071" s="576" t="s">
        <v>207</v>
      </c>
      <c r="K1071" s="577">
        <v>1970.11</v>
      </c>
      <c r="L1071" s="576" t="s">
        <v>208</v>
      </c>
    </row>
    <row r="1072" spans="1:12">
      <c r="A1072" s="576" t="s">
        <v>219</v>
      </c>
      <c r="B1072" s="576" t="s">
        <v>220</v>
      </c>
      <c r="C1072" s="576" t="s">
        <v>443</v>
      </c>
      <c r="D1072" s="576" t="s">
        <v>4232</v>
      </c>
      <c r="E1072" s="577" t="s">
        <v>210</v>
      </c>
      <c r="F1072" s="576" t="s">
        <v>210</v>
      </c>
      <c r="G1072" s="576">
        <v>102132</v>
      </c>
      <c r="H1072" s="576" t="s">
        <v>7858</v>
      </c>
      <c r="I1072" s="576" t="s">
        <v>212</v>
      </c>
      <c r="J1072" s="576" t="s">
        <v>207</v>
      </c>
      <c r="K1072" s="577">
        <v>0</v>
      </c>
      <c r="L1072" s="576" t="s">
        <v>208</v>
      </c>
    </row>
    <row r="1073" spans="1:12">
      <c r="A1073" s="576" t="s">
        <v>219</v>
      </c>
      <c r="B1073" s="576" t="s">
        <v>220</v>
      </c>
      <c r="C1073" s="576" t="s">
        <v>443</v>
      </c>
      <c r="D1073" s="576" t="s">
        <v>4232</v>
      </c>
      <c r="E1073" s="577" t="s">
        <v>210</v>
      </c>
      <c r="F1073" s="576" t="s">
        <v>210</v>
      </c>
      <c r="G1073" s="576">
        <v>102115</v>
      </c>
      <c r="H1073" s="576" t="s">
        <v>4487</v>
      </c>
      <c r="I1073" s="576" t="s">
        <v>212</v>
      </c>
      <c r="J1073" s="576" t="s">
        <v>207</v>
      </c>
      <c r="K1073" s="577">
        <v>3231.27</v>
      </c>
      <c r="L1073" s="576" t="s">
        <v>208</v>
      </c>
    </row>
    <row r="1074" spans="1:12">
      <c r="A1074" s="576" t="s">
        <v>219</v>
      </c>
      <c r="B1074" s="576" t="s">
        <v>220</v>
      </c>
      <c r="C1074" s="576" t="s">
        <v>443</v>
      </c>
      <c r="D1074" s="576" t="s">
        <v>4232</v>
      </c>
      <c r="E1074" s="577" t="s">
        <v>210</v>
      </c>
      <c r="F1074" s="576" t="s">
        <v>210</v>
      </c>
      <c r="G1074" s="576">
        <v>102123</v>
      </c>
      <c r="H1074" s="576" t="s">
        <v>4494</v>
      </c>
      <c r="I1074" s="576" t="s">
        <v>212</v>
      </c>
      <c r="J1074" s="576" t="s">
        <v>209</v>
      </c>
      <c r="K1074" s="577">
        <v>169.78</v>
      </c>
      <c r="L1074" s="576" t="s">
        <v>208</v>
      </c>
    </row>
    <row r="1075" spans="1:12">
      <c r="A1075" s="576" t="s">
        <v>219</v>
      </c>
      <c r="B1075" s="576" t="s">
        <v>220</v>
      </c>
      <c r="C1075" s="576" t="s">
        <v>443</v>
      </c>
      <c r="D1075" s="576" t="s">
        <v>4232</v>
      </c>
      <c r="E1075" s="577" t="s">
        <v>210</v>
      </c>
      <c r="F1075" s="576" t="s">
        <v>210</v>
      </c>
      <c r="G1075" s="576">
        <v>102122</v>
      </c>
      <c r="H1075" s="576" t="s">
        <v>4493</v>
      </c>
      <c r="I1075" s="576" t="s">
        <v>212</v>
      </c>
      <c r="J1075" s="576" t="s">
        <v>209</v>
      </c>
      <c r="K1075" s="577">
        <v>9248.48</v>
      </c>
      <c r="L1075" s="576" t="s">
        <v>208</v>
      </c>
    </row>
    <row r="1076" spans="1:12">
      <c r="A1076" s="576" t="s">
        <v>219</v>
      </c>
      <c r="B1076" s="576" t="s">
        <v>220</v>
      </c>
      <c r="C1076" s="576" t="s">
        <v>443</v>
      </c>
      <c r="D1076" s="576" t="s">
        <v>4232</v>
      </c>
      <c r="E1076" s="577" t="s">
        <v>210</v>
      </c>
      <c r="F1076" s="576" t="s">
        <v>210</v>
      </c>
      <c r="G1076" s="576">
        <v>102119</v>
      </c>
      <c r="H1076" s="576" t="s">
        <v>4491</v>
      </c>
      <c r="I1076" s="576" t="s">
        <v>212</v>
      </c>
      <c r="J1076" s="576" t="s">
        <v>209</v>
      </c>
      <c r="K1076" s="577">
        <v>128.34</v>
      </c>
      <c r="L1076" s="576" t="s">
        <v>208</v>
      </c>
    </row>
    <row r="1077" spans="1:12">
      <c r="A1077" s="576" t="s">
        <v>219</v>
      </c>
      <c r="B1077" s="576" t="s">
        <v>220</v>
      </c>
      <c r="C1077" s="576" t="s">
        <v>443</v>
      </c>
      <c r="D1077" s="576" t="s">
        <v>4232</v>
      </c>
      <c r="E1077" s="577" t="s">
        <v>210</v>
      </c>
      <c r="F1077" s="576" t="s">
        <v>210</v>
      </c>
      <c r="G1077" s="576">
        <v>102118</v>
      </c>
      <c r="H1077" s="576" t="s">
        <v>4490</v>
      </c>
      <c r="I1077" s="576" t="s">
        <v>212</v>
      </c>
      <c r="J1077" s="576" t="s">
        <v>248</v>
      </c>
      <c r="K1077" s="577">
        <v>2702.5</v>
      </c>
      <c r="L1077" s="576" t="s">
        <v>208</v>
      </c>
    </row>
    <row r="1078" spans="1:12">
      <c r="A1078" s="576" t="s">
        <v>219</v>
      </c>
      <c r="B1078" s="576" t="s">
        <v>220</v>
      </c>
      <c r="C1078" s="576" t="s">
        <v>443</v>
      </c>
      <c r="D1078" s="576" t="s">
        <v>4232</v>
      </c>
      <c r="E1078" s="577" t="s">
        <v>210</v>
      </c>
      <c r="F1078" s="576" t="s">
        <v>210</v>
      </c>
      <c r="G1078" s="576">
        <v>102133</v>
      </c>
      <c r="H1078" s="576" t="s">
        <v>7859</v>
      </c>
      <c r="I1078" s="576" t="s">
        <v>212</v>
      </c>
      <c r="J1078" s="576" t="s">
        <v>207</v>
      </c>
      <c r="K1078" s="577">
        <v>0</v>
      </c>
      <c r="L1078" s="576" t="s">
        <v>208</v>
      </c>
    </row>
    <row r="1079" spans="1:12">
      <c r="A1079" s="576" t="s">
        <v>219</v>
      </c>
      <c r="B1079" s="576" t="s">
        <v>220</v>
      </c>
      <c r="C1079" s="576" t="s">
        <v>443</v>
      </c>
      <c r="D1079" s="576" t="s">
        <v>4232</v>
      </c>
      <c r="E1079" s="577" t="s">
        <v>210</v>
      </c>
      <c r="F1079" s="576" t="s">
        <v>210</v>
      </c>
      <c r="G1079" s="576">
        <v>102127</v>
      </c>
      <c r="H1079" s="576" t="s">
        <v>7860</v>
      </c>
      <c r="I1079" s="576" t="s">
        <v>212</v>
      </c>
      <c r="J1079" s="576" t="s">
        <v>207</v>
      </c>
      <c r="K1079" s="577">
        <v>629.52</v>
      </c>
      <c r="L1079" s="576" t="s">
        <v>208</v>
      </c>
    </row>
    <row r="1080" spans="1:12">
      <c r="A1080" s="576" t="s">
        <v>219</v>
      </c>
      <c r="B1080" s="576" t="s">
        <v>220</v>
      </c>
      <c r="C1080" s="576" t="s">
        <v>443</v>
      </c>
      <c r="D1080" s="576" t="s">
        <v>4232</v>
      </c>
      <c r="E1080" s="577" t="s">
        <v>210</v>
      </c>
      <c r="F1080" s="576" t="s">
        <v>210</v>
      </c>
      <c r="G1080" s="576">
        <v>102126</v>
      </c>
      <c r="H1080" s="576" t="s">
        <v>7861</v>
      </c>
      <c r="I1080" s="576" t="s">
        <v>212</v>
      </c>
      <c r="J1080" s="576" t="s">
        <v>207</v>
      </c>
      <c r="K1080" s="577">
        <v>10407.64</v>
      </c>
      <c r="L1080" s="576" t="s">
        <v>208</v>
      </c>
    </row>
    <row r="1081" spans="1:12">
      <c r="A1081" s="576" t="s">
        <v>219</v>
      </c>
      <c r="B1081" s="576" t="s">
        <v>220</v>
      </c>
      <c r="C1081" s="576" t="s">
        <v>443</v>
      </c>
      <c r="D1081" s="576" t="s">
        <v>4232</v>
      </c>
      <c r="E1081" s="577" t="s">
        <v>210</v>
      </c>
      <c r="F1081" s="576" t="s">
        <v>210</v>
      </c>
      <c r="G1081" s="576">
        <v>102137</v>
      </c>
      <c r="H1081" s="576" t="s">
        <v>4496</v>
      </c>
      <c r="I1081" s="576" t="s">
        <v>212</v>
      </c>
      <c r="J1081" s="576" t="s">
        <v>248</v>
      </c>
      <c r="K1081" s="577">
        <v>66.34</v>
      </c>
      <c r="L1081" s="576" t="s">
        <v>208</v>
      </c>
    </row>
    <row r="1082" spans="1:12">
      <c r="A1082" s="576" t="s">
        <v>219</v>
      </c>
      <c r="B1082" s="576" t="s">
        <v>220</v>
      </c>
      <c r="C1082" s="576" t="s">
        <v>443</v>
      </c>
      <c r="D1082" s="576" t="s">
        <v>4232</v>
      </c>
      <c r="E1082" s="577" t="s">
        <v>210</v>
      </c>
      <c r="F1082" s="576" t="s">
        <v>210</v>
      </c>
      <c r="G1082" s="576">
        <v>102136</v>
      </c>
      <c r="H1082" s="576" t="s">
        <v>4495</v>
      </c>
      <c r="I1082" s="576" t="s">
        <v>212</v>
      </c>
      <c r="J1082" s="576" t="s">
        <v>209</v>
      </c>
      <c r="K1082" s="577">
        <v>61.43</v>
      </c>
      <c r="L1082" s="576" t="s">
        <v>208</v>
      </c>
    </row>
    <row r="1083" spans="1:12">
      <c r="A1083" s="576" t="s">
        <v>219</v>
      </c>
      <c r="B1083" s="576" t="s">
        <v>220</v>
      </c>
      <c r="C1083" s="576" t="s">
        <v>443</v>
      </c>
      <c r="D1083" s="576" t="s">
        <v>4232</v>
      </c>
      <c r="E1083" s="577" t="s">
        <v>210</v>
      </c>
      <c r="F1083" s="576" t="s">
        <v>210</v>
      </c>
      <c r="G1083" s="576">
        <v>102121</v>
      </c>
      <c r="H1083" s="576" t="s">
        <v>4492</v>
      </c>
      <c r="I1083" s="576" t="s">
        <v>212</v>
      </c>
      <c r="J1083" s="576" t="s">
        <v>209</v>
      </c>
      <c r="K1083" s="577">
        <v>160.59</v>
      </c>
      <c r="L1083" s="576" t="s">
        <v>208</v>
      </c>
    </row>
    <row r="1084" spans="1:12">
      <c r="A1084" s="576" t="s">
        <v>219</v>
      </c>
      <c r="B1084" s="576" t="s">
        <v>220</v>
      </c>
      <c r="C1084" s="576" t="s">
        <v>443</v>
      </c>
      <c r="D1084" s="576" t="s">
        <v>4232</v>
      </c>
      <c r="E1084" s="577" t="s">
        <v>210</v>
      </c>
      <c r="F1084" s="576" t="s">
        <v>210</v>
      </c>
      <c r="G1084" s="576">
        <v>102120</v>
      </c>
      <c r="H1084" s="576" t="s">
        <v>7862</v>
      </c>
      <c r="I1084" s="576" t="s">
        <v>212</v>
      </c>
      <c r="J1084" s="576" t="s">
        <v>209</v>
      </c>
      <c r="K1084" s="577">
        <v>0</v>
      </c>
      <c r="L1084" s="576" t="s">
        <v>208</v>
      </c>
    </row>
    <row r="1085" spans="1:12">
      <c r="A1085" s="576" t="s">
        <v>219</v>
      </c>
      <c r="B1085" s="576" t="s">
        <v>220</v>
      </c>
      <c r="C1085" s="576" t="s">
        <v>443</v>
      </c>
      <c r="D1085" s="576" t="s">
        <v>4232</v>
      </c>
      <c r="E1085" s="577" t="s">
        <v>210</v>
      </c>
      <c r="F1085" s="576" t="s">
        <v>210</v>
      </c>
      <c r="G1085" s="576">
        <v>102138</v>
      </c>
      <c r="H1085" s="576" t="s">
        <v>4497</v>
      </c>
      <c r="I1085" s="576" t="s">
        <v>212</v>
      </c>
      <c r="J1085" s="576" t="s">
        <v>248</v>
      </c>
      <c r="K1085" s="577">
        <v>184.73</v>
      </c>
      <c r="L1085" s="576" t="s">
        <v>208</v>
      </c>
    </row>
    <row r="1086" spans="1:12">
      <c r="A1086" s="576" t="s">
        <v>219</v>
      </c>
      <c r="B1086" s="576" t="s">
        <v>220</v>
      </c>
      <c r="C1086" s="576" t="s">
        <v>443</v>
      </c>
      <c r="D1086" s="576" t="s">
        <v>4232</v>
      </c>
      <c r="E1086" s="577" t="s">
        <v>210</v>
      </c>
      <c r="F1086" s="576" t="s">
        <v>210</v>
      </c>
      <c r="G1086" s="576">
        <v>102334</v>
      </c>
      <c r="H1086" s="576" t="s">
        <v>7863</v>
      </c>
      <c r="I1086" s="576" t="s">
        <v>212</v>
      </c>
      <c r="J1086" s="576" t="s">
        <v>209</v>
      </c>
      <c r="K1086" s="577">
        <v>0</v>
      </c>
      <c r="L1086" s="576" t="s">
        <v>208</v>
      </c>
    </row>
    <row r="1087" spans="1:12">
      <c r="A1087" s="576" t="s">
        <v>219</v>
      </c>
      <c r="B1087" s="576" t="s">
        <v>220</v>
      </c>
      <c r="C1087" s="576" t="s">
        <v>443</v>
      </c>
      <c r="D1087" s="576" t="s">
        <v>4232</v>
      </c>
      <c r="E1087" s="577" t="s">
        <v>210</v>
      </c>
      <c r="F1087" s="576" t="s">
        <v>210</v>
      </c>
      <c r="G1087" s="576">
        <v>102129</v>
      </c>
      <c r="H1087" s="576" t="s">
        <v>7864</v>
      </c>
      <c r="I1087" s="576" t="s">
        <v>212</v>
      </c>
      <c r="J1087" s="576" t="s">
        <v>209</v>
      </c>
      <c r="K1087" s="577">
        <v>926.47</v>
      </c>
      <c r="L1087" s="576" t="s">
        <v>208</v>
      </c>
    </row>
    <row r="1088" spans="1:12">
      <c r="A1088" s="576" t="s">
        <v>219</v>
      </c>
      <c r="B1088" s="576" t="s">
        <v>220</v>
      </c>
      <c r="C1088" s="576" t="s">
        <v>443</v>
      </c>
      <c r="D1088" s="576" t="s">
        <v>4232</v>
      </c>
      <c r="E1088" s="577" t="s">
        <v>210</v>
      </c>
      <c r="F1088" s="576" t="s">
        <v>210</v>
      </c>
      <c r="G1088" s="576">
        <v>102128</v>
      </c>
      <c r="H1088" s="576" t="s">
        <v>7865</v>
      </c>
      <c r="I1088" s="576" t="s">
        <v>212</v>
      </c>
      <c r="J1088" s="576" t="s">
        <v>209</v>
      </c>
      <c r="K1088" s="577">
        <v>0</v>
      </c>
      <c r="L1088" s="576" t="s">
        <v>208</v>
      </c>
    </row>
    <row r="1089" spans="1:12">
      <c r="A1089" s="576" t="s">
        <v>219</v>
      </c>
      <c r="B1089" s="576" t="s">
        <v>220</v>
      </c>
      <c r="C1089" s="576" t="s">
        <v>443</v>
      </c>
      <c r="D1089" s="576" t="s">
        <v>4232</v>
      </c>
      <c r="E1089" s="577" t="s">
        <v>210</v>
      </c>
      <c r="F1089" s="576" t="s">
        <v>210</v>
      </c>
      <c r="G1089" s="576">
        <v>102131</v>
      </c>
      <c r="H1089" s="576" t="s">
        <v>7866</v>
      </c>
      <c r="I1089" s="576" t="s">
        <v>212</v>
      </c>
      <c r="J1089" s="576" t="s">
        <v>207</v>
      </c>
      <c r="K1089" s="577">
        <v>926.47</v>
      </c>
      <c r="L1089" s="576" t="s">
        <v>208</v>
      </c>
    </row>
    <row r="1090" spans="1:12">
      <c r="A1090" s="576" t="s">
        <v>219</v>
      </c>
      <c r="B1090" s="576" t="s">
        <v>220</v>
      </c>
      <c r="C1090" s="576" t="s">
        <v>443</v>
      </c>
      <c r="D1090" s="576" t="s">
        <v>4232</v>
      </c>
      <c r="E1090" s="577" t="s">
        <v>210</v>
      </c>
      <c r="F1090" s="576" t="s">
        <v>210</v>
      </c>
      <c r="G1090" s="576">
        <v>102130</v>
      </c>
      <c r="H1090" s="576" t="s">
        <v>7867</v>
      </c>
      <c r="I1090" s="576" t="s">
        <v>212</v>
      </c>
      <c r="J1090" s="576" t="s">
        <v>207</v>
      </c>
      <c r="K1090" s="577">
        <v>0</v>
      </c>
      <c r="L1090" s="576" t="s">
        <v>208</v>
      </c>
    </row>
    <row r="1091" spans="1:12">
      <c r="A1091" s="576" t="s">
        <v>219</v>
      </c>
      <c r="B1091" s="576" t="s">
        <v>220</v>
      </c>
      <c r="C1091" s="576" t="s">
        <v>443</v>
      </c>
      <c r="D1091" s="576" t="s">
        <v>4232</v>
      </c>
      <c r="E1091" s="577" t="s">
        <v>210</v>
      </c>
      <c r="F1091" s="576" t="s">
        <v>210</v>
      </c>
      <c r="G1091" s="576">
        <v>102134</v>
      </c>
      <c r="H1091" s="576" t="s">
        <v>7868</v>
      </c>
      <c r="I1091" s="576" t="s">
        <v>212</v>
      </c>
      <c r="J1091" s="576" t="s">
        <v>207</v>
      </c>
      <c r="K1091" s="577">
        <v>0</v>
      </c>
      <c r="L1091" s="576" t="s">
        <v>208</v>
      </c>
    </row>
    <row r="1092" spans="1:12">
      <c r="A1092" s="576" t="s">
        <v>219</v>
      </c>
      <c r="B1092" s="576" t="s">
        <v>220</v>
      </c>
      <c r="C1092" s="576" t="s">
        <v>443</v>
      </c>
      <c r="D1092" s="576" t="s">
        <v>4232</v>
      </c>
      <c r="E1092" s="577" t="s">
        <v>210</v>
      </c>
      <c r="F1092" s="576" t="s">
        <v>210</v>
      </c>
      <c r="G1092" s="576">
        <v>102135</v>
      </c>
      <c r="H1092" s="576" t="s">
        <v>7869</v>
      </c>
      <c r="I1092" s="576" t="s">
        <v>212</v>
      </c>
      <c r="J1092" s="576" t="s">
        <v>207</v>
      </c>
      <c r="K1092" s="577">
        <v>0</v>
      </c>
      <c r="L1092" s="576" t="s">
        <v>208</v>
      </c>
    </row>
    <row r="1093" spans="1:12">
      <c r="A1093" s="576" t="s">
        <v>219</v>
      </c>
      <c r="B1093" s="576" t="s">
        <v>220</v>
      </c>
      <c r="C1093" s="576" t="s">
        <v>443</v>
      </c>
      <c r="D1093" s="576" t="s">
        <v>4232</v>
      </c>
      <c r="E1093" s="577" t="s">
        <v>210</v>
      </c>
      <c r="F1093" s="576" t="s">
        <v>210</v>
      </c>
      <c r="G1093" s="576">
        <v>104941</v>
      </c>
      <c r="H1093" s="576" t="s">
        <v>7870</v>
      </c>
      <c r="I1093" s="576" t="s">
        <v>93</v>
      </c>
      <c r="J1093" s="576" t="s">
        <v>207</v>
      </c>
      <c r="K1093" s="577">
        <v>0</v>
      </c>
      <c r="L1093" s="576" t="s">
        <v>208</v>
      </c>
    </row>
    <row r="1094" spans="1:12">
      <c r="A1094" s="576" t="s">
        <v>219</v>
      </c>
      <c r="B1094" s="576" t="s">
        <v>220</v>
      </c>
      <c r="C1094" s="576" t="s">
        <v>443</v>
      </c>
      <c r="D1094" s="576" t="s">
        <v>4232</v>
      </c>
      <c r="E1094" s="577" t="s">
        <v>210</v>
      </c>
      <c r="F1094" s="576" t="s">
        <v>210</v>
      </c>
      <c r="G1094" s="576">
        <v>104942</v>
      </c>
      <c r="H1094" s="576" t="s">
        <v>7871</v>
      </c>
      <c r="I1094" s="576" t="s">
        <v>93</v>
      </c>
      <c r="J1094" s="576" t="s">
        <v>209</v>
      </c>
      <c r="K1094" s="577">
        <v>0</v>
      </c>
      <c r="L1094" s="576" t="s">
        <v>208</v>
      </c>
    </row>
    <row r="1095" spans="1:12">
      <c r="A1095" s="576" t="s">
        <v>219</v>
      </c>
      <c r="B1095" s="576" t="s">
        <v>220</v>
      </c>
      <c r="C1095" s="576" t="s">
        <v>443</v>
      </c>
      <c r="D1095" s="576" t="s">
        <v>4232</v>
      </c>
      <c r="E1095" s="577" t="s">
        <v>210</v>
      </c>
      <c r="F1095" s="576" t="s">
        <v>210</v>
      </c>
      <c r="G1095" s="576">
        <v>104940</v>
      </c>
      <c r="H1095" s="576" t="s">
        <v>7872</v>
      </c>
      <c r="I1095" s="576" t="s">
        <v>212</v>
      </c>
      <c r="J1095" s="576" t="s">
        <v>209</v>
      </c>
      <c r="K1095" s="577">
        <v>0</v>
      </c>
      <c r="L1095" s="576" t="s">
        <v>208</v>
      </c>
    </row>
    <row r="1096" spans="1:12">
      <c r="A1096" s="576" t="s">
        <v>219</v>
      </c>
      <c r="B1096" s="576" t="s">
        <v>220</v>
      </c>
      <c r="C1096" s="576" t="s">
        <v>443</v>
      </c>
      <c r="D1096" s="576" t="s">
        <v>4232</v>
      </c>
      <c r="E1096" s="577" t="s">
        <v>210</v>
      </c>
      <c r="F1096" s="576" t="s">
        <v>210</v>
      </c>
      <c r="G1096" s="576">
        <v>104943</v>
      </c>
      <c r="H1096" s="576" t="s">
        <v>7873</v>
      </c>
      <c r="I1096" s="576" t="s">
        <v>93</v>
      </c>
      <c r="J1096" s="576" t="s">
        <v>209</v>
      </c>
      <c r="K1096" s="577">
        <v>0</v>
      </c>
      <c r="L1096" s="576" t="s">
        <v>208</v>
      </c>
    </row>
    <row r="1097" spans="1:12">
      <c r="A1097" s="576" t="s">
        <v>219</v>
      </c>
      <c r="B1097" s="576" t="s">
        <v>220</v>
      </c>
      <c r="C1097" s="576" t="s">
        <v>443</v>
      </c>
      <c r="D1097" s="576" t="s">
        <v>4232</v>
      </c>
      <c r="E1097" s="577" t="s">
        <v>210</v>
      </c>
      <c r="F1097" s="576" t="s">
        <v>210</v>
      </c>
      <c r="G1097" s="576">
        <v>101801</v>
      </c>
      <c r="H1097" s="576" t="s">
        <v>4342</v>
      </c>
      <c r="I1097" s="576" t="s">
        <v>212</v>
      </c>
      <c r="J1097" s="576" t="s">
        <v>207</v>
      </c>
      <c r="K1097" s="577">
        <v>985.76</v>
      </c>
      <c r="L1097" s="576" t="s">
        <v>208</v>
      </c>
    </row>
    <row r="1098" spans="1:12">
      <c r="A1098" s="576" t="s">
        <v>219</v>
      </c>
      <c r="B1098" s="576" t="s">
        <v>220</v>
      </c>
      <c r="C1098" s="576" t="s">
        <v>443</v>
      </c>
      <c r="D1098" s="576" t="s">
        <v>4232</v>
      </c>
      <c r="E1098" s="577" t="s">
        <v>210</v>
      </c>
      <c r="F1098" s="576" t="s">
        <v>210</v>
      </c>
      <c r="G1098" s="576">
        <v>101800</v>
      </c>
      <c r="H1098" s="576" t="s">
        <v>4341</v>
      </c>
      <c r="I1098" s="576" t="s">
        <v>212</v>
      </c>
      <c r="J1098" s="576" t="s">
        <v>209</v>
      </c>
      <c r="K1098" s="577">
        <v>1348.01</v>
      </c>
      <c r="L1098" s="576" t="s">
        <v>208</v>
      </c>
    </row>
    <row r="1099" spans="1:12">
      <c r="A1099" s="576" t="s">
        <v>219</v>
      </c>
      <c r="B1099" s="576" t="s">
        <v>220</v>
      </c>
      <c r="C1099" s="576" t="s">
        <v>443</v>
      </c>
      <c r="D1099" s="576" t="s">
        <v>4232</v>
      </c>
      <c r="E1099" s="577" t="s">
        <v>210</v>
      </c>
      <c r="F1099" s="576" t="s">
        <v>210</v>
      </c>
      <c r="G1099" s="576">
        <v>98108</v>
      </c>
      <c r="H1099" s="576" t="s">
        <v>4457</v>
      </c>
      <c r="I1099" s="576" t="s">
        <v>212</v>
      </c>
      <c r="J1099" s="576" t="s">
        <v>209</v>
      </c>
      <c r="K1099" s="577">
        <v>439.47</v>
      </c>
      <c r="L1099" s="576" t="s">
        <v>208</v>
      </c>
    </row>
    <row r="1100" spans="1:12">
      <c r="A1100" s="576" t="s">
        <v>219</v>
      </c>
      <c r="B1100" s="576" t="s">
        <v>220</v>
      </c>
      <c r="C1100" s="576" t="s">
        <v>443</v>
      </c>
      <c r="D1100" s="576" t="s">
        <v>4232</v>
      </c>
      <c r="E1100" s="577" t="s">
        <v>210</v>
      </c>
      <c r="F1100" s="576" t="s">
        <v>210</v>
      </c>
      <c r="G1100" s="576">
        <v>98105</v>
      </c>
      <c r="H1100" s="576" t="s">
        <v>4454</v>
      </c>
      <c r="I1100" s="576" t="s">
        <v>212</v>
      </c>
      <c r="J1100" s="576" t="s">
        <v>209</v>
      </c>
      <c r="K1100" s="577">
        <v>566.73</v>
      </c>
      <c r="L1100" s="576" t="s">
        <v>208</v>
      </c>
    </row>
    <row r="1101" spans="1:12">
      <c r="A1101" s="576" t="s">
        <v>219</v>
      </c>
      <c r="B1101" s="576" t="s">
        <v>220</v>
      </c>
      <c r="C1101" s="576" t="s">
        <v>443</v>
      </c>
      <c r="D1101" s="576" t="s">
        <v>4232</v>
      </c>
      <c r="E1101" s="577" t="s">
        <v>210</v>
      </c>
      <c r="F1101" s="576" t="s">
        <v>210</v>
      </c>
      <c r="G1101" s="576">
        <v>98109</v>
      </c>
      <c r="H1101" s="576" t="s">
        <v>4470</v>
      </c>
      <c r="I1101" s="576" t="s">
        <v>212</v>
      </c>
      <c r="J1101" s="576" t="s">
        <v>209</v>
      </c>
      <c r="K1101" s="577">
        <v>715.36</v>
      </c>
      <c r="L1101" s="576" t="s">
        <v>208</v>
      </c>
    </row>
    <row r="1102" spans="1:12">
      <c r="A1102" s="576" t="s">
        <v>219</v>
      </c>
      <c r="B1102" s="576" t="s">
        <v>220</v>
      </c>
      <c r="C1102" s="576" t="s">
        <v>443</v>
      </c>
      <c r="D1102" s="576" t="s">
        <v>4232</v>
      </c>
      <c r="E1102" s="577" t="s">
        <v>210</v>
      </c>
      <c r="F1102" s="576" t="s">
        <v>210</v>
      </c>
      <c r="G1102" s="576">
        <v>98106</v>
      </c>
      <c r="H1102" s="576" t="s">
        <v>4455</v>
      </c>
      <c r="I1102" s="576" t="s">
        <v>212</v>
      </c>
      <c r="J1102" s="576" t="s">
        <v>209</v>
      </c>
      <c r="K1102" s="577">
        <v>936.14</v>
      </c>
      <c r="L1102" s="576" t="s">
        <v>208</v>
      </c>
    </row>
    <row r="1103" spans="1:12">
      <c r="A1103" s="576" t="s">
        <v>219</v>
      </c>
      <c r="B1103" s="576" t="s">
        <v>220</v>
      </c>
      <c r="C1103" s="576" t="s">
        <v>443</v>
      </c>
      <c r="D1103" s="576" t="s">
        <v>4232</v>
      </c>
      <c r="E1103" s="577" t="s">
        <v>210</v>
      </c>
      <c r="F1103" s="576" t="s">
        <v>210</v>
      </c>
      <c r="G1103" s="576">
        <v>98110</v>
      </c>
      <c r="H1103" s="576" t="s">
        <v>4471</v>
      </c>
      <c r="I1103" s="576" t="s">
        <v>212</v>
      </c>
      <c r="J1103" s="576" t="s">
        <v>248</v>
      </c>
      <c r="K1103" s="577">
        <v>317.89</v>
      </c>
      <c r="L1103" s="576" t="s">
        <v>208</v>
      </c>
    </row>
    <row r="1104" spans="1:12">
      <c r="A1104" s="576" t="s">
        <v>219</v>
      </c>
      <c r="B1104" s="576" t="s">
        <v>220</v>
      </c>
      <c r="C1104" s="576" t="s">
        <v>443</v>
      </c>
      <c r="D1104" s="576" t="s">
        <v>4232</v>
      </c>
      <c r="E1104" s="577" t="s">
        <v>210</v>
      </c>
      <c r="F1104" s="576" t="s">
        <v>210</v>
      </c>
      <c r="G1104" s="576">
        <v>98107</v>
      </c>
      <c r="H1104" s="576" t="s">
        <v>4456</v>
      </c>
      <c r="I1104" s="576" t="s">
        <v>212</v>
      </c>
      <c r="J1104" s="576" t="s">
        <v>209</v>
      </c>
      <c r="K1104" s="577">
        <v>246.29</v>
      </c>
      <c r="L1104" s="576" t="s">
        <v>208</v>
      </c>
    </row>
    <row r="1105" spans="1:12">
      <c r="A1105" s="576" t="s">
        <v>219</v>
      </c>
      <c r="B1105" s="576" t="s">
        <v>220</v>
      </c>
      <c r="C1105" s="576" t="s">
        <v>443</v>
      </c>
      <c r="D1105" s="576" t="s">
        <v>4232</v>
      </c>
      <c r="E1105" s="577" t="s">
        <v>210</v>
      </c>
      <c r="F1105" s="576" t="s">
        <v>210</v>
      </c>
      <c r="G1105" s="576">
        <v>98104</v>
      </c>
      <c r="H1105" s="576" t="s">
        <v>4453</v>
      </c>
      <c r="I1105" s="576" t="s">
        <v>212</v>
      </c>
      <c r="J1105" s="576" t="s">
        <v>209</v>
      </c>
      <c r="K1105" s="577">
        <v>325.07</v>
      </c>
      <c r="L1105" s="576" t="s">
        <v>208</v>
      </c>
    </row>
    <row r="1106" spans="1:12">
      <c r="A1106" s="576" t="s">
        <v>219</v>
      </c>
      <c r="B1106" s="576" t="s">
        <v>220</v>
      </c>
      <c r="C1106" s="576" t="s">
        <v>443</v>
      </c>
      <c r="D1106" s="576" t="s">
        <v>4232</v>
      </c>
      <c r="E1106" s="577" t="s">
        <v>210</v>
      </c>
      <c r="F1106" s="576" t="s">
        <v>210</v>
      </c>
      <c r="G1106" s="576">
        <v>98102</v>
      </c>
      <c r="H1106" s="576" t="s">
        <v>4452</v>
      </c>
      <c r="I1106" s="576" t="s">
        <v>212</v>
      </c>
      <c r="J1106" s="576" t="s">
        <v>209</v>
      </c>
      <c r="K1106" s="577">
        <v>200.45</v>
      </c>
      <c r="L1106" s="576" t="s">
        <v>208</v>
      </c>
    </row>
    <row r="1107" spans="1:12">
      <c r="A1107" s="576" t="s">
        <v>219</v>
      </c>
      <c r="B1107" s="576" t="s">
        <v>220</v>
      </c>
      <c r="C1107" s="576" t="s">
        <v>443</v>
      </c>
      <c r="D1107" s="576" t="s">
        <v>4232</v>
      </c>
      <c r="E1107" s="577" t="s">
        <v>210</v>
      </c>
      <c r="F1107" s="576" t="s">
        <v>210</v>
      </c>
      <c r="G1107" s="576">
        <v>98111</v>
      </c>
      <c r="H1107" s="576" t="s">
        <v>4472</v>
      </c>
      <c r="I1107" s="576" t="s">
        <v>212</v>
      </c>
      <c r="J1107" s="576" t="s">
        <v>248</v>
      </c>
      <c r="K1107" s="577">
        <v>43.84</v>
      </c>
      <c r="L1107" s="576" t="s">
        <v>208</v>
      </c>
    </row>
    <row r="1108" spans="1:12">
      <c r="A1108" s="576" t="s">
        <v>219</v>
      </c>
      <c r="B1108" s="576" t="s">
        <v>220</v>
      </c>
      <c r="C1108" s="576" t="s">
        <v>443</v>
      </c>
      <c r="D1108" s="576" t="s">
        <v>4232</v>
      </c>
      <c r="E1108" s="577" t="s">
        <v>210</v>
      </c>
      <c r="F1108" s="576" t="s">
        <v>210</v>
      </c>
      <c r="G1108" s="576">
        <v>97891</v>
      </c>
      <c r="H1108" s="576" t="s">
        <v>4405</v>
      </c>
      <c r="I1108" s="576" t="s">
        <v>212</v>
      </c>
      <c r="J1108" s="576" t="s">
        <v>209</v>
      </c>
      <c r="K1108" s="577">
        <v>181.27</v>
      </c>
      <c r="L1108" s="576" t="s">
        <v>208</v>
      </c>
    </row>
    <row r="1109" spans="1:12">
      <c r="A1109" s="576" t="s">
        <v>219</v>
      </c>
      <c r="B1109" s="576" t="s">
        <v>220</v>
      </c>
      <c r="C1109" s="576" t="s">
        <v>443</v>
      </c>
      <c r="D1109" s="576" t="s">
        <v>4232</v>
      </c>
      <c r="E1109" s="577" t="s">
        <v>210</v>
      </c>
      <c r="F1109" s="576" t="s">
        <v>210</v>
      </c>
      <c r="G1109" s="576">
        <v>97892</v>
      </c>
      <c r="H1109" s="576" t="s">
        <v>4406</v>
      </c>
      <c r="I1109" s="576" t="s">
        <v>212</v>
      </c>
      <c r="J1109" s="576" t="s">
        <v>209</v>
      </c>
      <c r="K1109" s="577">
        <v>342.81</v>
      </c>
      <c r="L1109" s="576" t="s">
        <v>208</v>
      </c>
    </row>
    <row r="1110" spans="1:12">
      <c r="A1110" s="576" t="s">
        <v>219</v>
      </c>
      <c r="B1110" s="576" t="s">
        <v>220</v>
      </c>
      <c r="C1110" s="576" t="s">
        <v>443</v>
      </c>
      <c r="D1110" s="576" t="s">
        <v>4232</v>
      </c>
      <c r="E1110" s="577" t="s">
        <v>210</v>
      </c>
      <c r="F1110" s="576" t="s">
        <v>210</v>
      </c>
      <c r="G1110" s="576">
        <v>97893</v>
      </c>
      <c r="H1110" s="576" t="s">
        <v>4407</v>
      </c>
      <c r="I1110" s="576" t="s">
        <v>212</v>
      </c>
      <c r="J1110" s="576" t="s">
        <v>209</v>
      </c>
      <c r="K1110" s="577">
        <v>472.83</v>
      </c>
      <c r="L1110" s="576" t="s">
        <v>208</v>
      </c>
    </row>
    <row r="1111" spans="1:12">
      <c r="A1111" s="576" t="s">
        <v>219</v>
      </c>
      <c r="B1111" s="576" t="s">
        <v>220</v>
      </c>
      <c r="C1111" s="576" t="s">
        <v>443</v>
      </c>
      <c r="D1111" s="576" t="s">
        <v>4232</v>
      </c>
      <c r="E1111" s="577" t="s">
        <v>210</v>
      </c>
      <c r="F1111" s="576" t="s">
        <v>210</v>
      </c>
      <c r="G1111" s="576">
        <v>97894</v>
      </c>
      <c r="H1111" s="576" t="s">
        <v>4408</v>
      </c>
      <c r="I1111" s="576" t="s">
        <v>212</v>
      </c>
      <c r="J1111" s="576" t="s">
        <v>248</v>
      </c>
      <c r="K1111" s="577">
        <v>533.49</v>
      </c>
      <c r="L1111" s="576" t="s">
        <v>208</v>
      </c>
    </row>
    <row r="1112" spans="1:12">
      <c r="A1112" s="576" t="s">
        <v>219</v>
      </c>
      <c r="B1112" s="576" t="s">
        <v>220</v>
      </c>
      <c r="C1112" s="576" t="s">
        <v>443</v>
      </c>
      <c r="D1112" s="576" t="s">
        <v>4232</v>
      </c>
      <c r="E1112" s="577" t="s">
        <v>210</v>
      </c>
      <c r="F1112" s="576" t="s">
        <v>210</v>
      </c>
      <c r="G1112" s="576">
        <v>97886</v>
      </c>
      <c r="H1112" s="576" t="s">
        <v>4400</v>
      </c>
      <c r="I1112" s="576" t="s">
        <v>212</v>
      </c>
      <c r="J1112" s="576" t="s">
        <v>209</v>
      </c>
      <c r="K1112" s="577">
        <v>146.22</v>
      </c>
      <c r="L1112" s="576" t="s">
        <v>208</v>
      </c>
    </row>
    <row r="1113" spans="1:12">
      <c r="A1113" s="576" t="s">
        <v>219</v>
      </c>
      <c r="B1113" s="576" t="s">
        <v>220</v>
      </c>
      <c r="C1113" s="576" t="s">
        <v>443</v>
      </c>
      <c r="D1113" s="576" t="s">
        <v>4232</v>
      </c>
      <c r="E1113" s="577" t="s">
        <v>210</v>
      </c>
      <c r="F1113" s="576" t="s">
        <v>210</v>
      </c>
      <c r="G1113" s="576">
        <v>97887</v>
      </c>
      <c r="H1113" s="576" t="s">
        <v>4401</v>
      </c>
      <c r="I1113" s="576" t="s">
        <v>212</v>
      </c>
      <c r="J1113" s="576" t="s">
        <v>209</v>
      </c>
      <c r="K1113" s="577">
        <v>230.59</v>
      </c>
      <c r="L1113" s="576" t="s">
        <v>208</v>
      </c>
    </row>
    <row r="1114" spans="1:12">
      <c r="A1114" s="576" t="s">
        <v>219</v>
      </c>
      <c r="B1114" s="576" t="s">
        <v>220</v>
      </c>
      <c r="C1114" s="576" t="s">
        <v>443</v>
      </c>
      <c r="D1114" s="576" t="s">
        <v>4232</v>
      </c>
      <c r="E1114" s="577" t="s">
        <v>210</v>
      </c>
      <c r="F1114" s="576" t="s">
        <v>210</v>
      </c>
      <c r="G1114" s="576">
        <v>97888</v>
      </c>
      <c r="H1114" s="576" t="s">
        <v>4402</v>
      </c>
      <c r="I1114" s="576" t="s">
        <v>212</v>
      </c>
      <c r="J1114" s="576" t="s">
        <v>209</v>
      </c>
      <c r="K1114" s="577">
        <v>447.03</v>
      </c>
      <c r="L1114" s="576" t="s">
        <v>208</v>
      </c>
    </row>
    <row r="1115" spans="1:12">
      <c r="A1115" s="576" t="s">
        <v>219</v>
      </c>
      <c r="B1115" s="576" t="s">
        <v>220</v>
      </c>
      <c r="C1115" s="576" t="s">
        <v>443</v>
      </c>
      <c r="D1115" s="576" t="s">
        <v>4232</v>
      </c>
      <c r="E1115" s="577" t="s">
        <v>210</v>
      </c>
      <c r="F1115" s="576" t="s">
        <v>210</v>
      </c>
      <c r="G1115" s="576">
        <v>97889</v>
      </c>
      <c r="H1115" s="576" t="s">
        <v>4403</v>
      </c>
      <c r="I1115" s="576" t="s">
        <v>212</v>
      </c>
      <c r="J1115" s="576" t="s">
        <v>248</v>
      </c>
      <c r="K1115" s="577">
        <v>605.76</v>
      </c>
      <c r="L1115" s="576" t="s">
        <v>208</v>
      </c>
    </row>
    <row r="1116" spans="1:12">
      <c r="A1116" s="576" t="s">
        <v>219</v>
      </c>
      <c r="B1116" s="576" t="s">
        <v>220</v>
      </c>
      <c r="C1116" s="576" t="s">
        <v>443</v>
      </c>
      <c r="D1116" s="576" t="s">
        <v>4232</v>
      </c>
      <c r="E1116" s="577" t="s">
        <v>210</v>
      </c>
      <c r="F1116" s="576" t="s">
        <v>210</v>
      </c>
      <c r="G1116" s="576">
        <v>97890</v>
      </c>
      <c r="H1116" s="576" t="s">
        <v>4404</v>
      </c>
      <c r="I1116" s="576" t="s">
        <v>212</v>
      </c>
      <c r="J1116" s="576" t="s">
        <v>209</v>
      </c>
      <c r="K1116" s="577">
        <v>694.56</v>
      </c>
      <c r="L1116" s="576" t="s">
        <v>208</v>
      </c>
    </row>
    <row r="1117" spans="1:12">
      <c r="A1117" s="576" t="s">
        <v>219</v>
      </c>
      <c r="B1117" s="576" t="s">
        <v>220</v>
      </c>
      <c r="C1117" s="576" t="s">
        <v>443</v>
      </c>
      <c r="D1117" s="576" t="s">
        <v>4232</v>
      </c>
      <c r="E1117" s="577" t="s">
        <v>210</v>
      </c>
      <c r="F1117" s="576" t="s">
        <v>210</v>
      </c>
      <c r="G1117" s="576">
        <v>97881</v>
      </c>
      <c r="H1117" s="576" t="s">
        <v>4395</v>
      </c>
      <c r="I1117" s="576" t="s">
        <v>212</v>
      </c>
      <c r="J1117" s="576" t="s">
        <v>209</v>
      </c>
      <c r="K1117" s="577">
        <v>143.5</v>
      </c>
      <c r="L1117" s="576" t="s">
        <v>208</v>
      </c>
    </row>
    <row r="1118" spans="1:12">
      <c r="A1118" s="576" t="s">
        <v>219</v>
      </c>
      <c r="B1118" s="576" t="s">
        <v>220</v>
      </c>
      <c r="C1118" s="576" t="s">
        <v>443</v>
      </c>
      <c r="D1118" s="576" t="s">
        <v>4232</v>
      </c>
      <c r="E1118" s="577" t="s">
        <v>210</v>
      </c>
      <c r="F1118" s="576" t="s">
        <v>210</v>
      </c>
      <c r="G1118" s="576">
        <v>97882</v>
      </c>
      <c r="H1118" s="576" t="s">
        <v>4396</v>
      </c>
      <c r="I1118" s="576" t="s">
        <v>212</v>
      </c>
      <c r="J1118" s="576" t="s">
        <v>209</v>
      </c>
      <c r="K1118" s="577">
        <v>229.31</v>
      </c>
      <c r="L1118" s="576" t="s">
        <v>208</v>
      </c>
    </row>
    <row r="1119" spans="1:12">
      <c r="A1119" s="576" t="s">
        <v>219</v>
      </c>
      <c r="B1119" s="576" t="s">
        <v>220</v>
      </c>
      <c r="C1119" s="576" t="s">
        <v>443</v>
      </c>
      <c r="D1119" s="576" t="s">
        <v>4232</v>
      </c>
      <c r="E1119" s="577" t="s">
        <v>210</v>
      </c>
      <c r="F1119" s="576" t="s">
        <v>210</v>
      </c>
      <c r="G1119" s="576">
        <v>97883</v>
      </c>
      <c r="H1119" s="576" t="s">
        <v>4397</v>
      </c>
      <c r="I1119" s="576" t="s">
        <v>212</v>
      </c>
      <c r="J1119" s="576" t="s">
        <v>248</v>
      </c>
      <c r="K1119" s="577">
        <v>444.51</v>
      </c>
      <c r="L1119" s="576" t="s">
        <v>208</v>
      </c>
    </row>
    <row r="1120" spans="1:12">
      <c r="A1120" s="576" t="s">
        <v>219</v>
      </c>
      <c r="B1120" s="576" t="s">
        <v>220</v>
      </c>
      <c r="C1120" s="576" t="s">
        <v>443</v>
      </c>
      <c r="D1120" s="576" t="s">
        <v>4232</v>
      </c>
      <c r="E1120" s="577" t="s">
        <v>210</v>
      </c>
      <c r="F1120" s="576" t="s">
        <v>210</v>
      </c>
      <c r="G1120" s="576">
        <v>97884</v>
      </c>
      <c r="H1120" s="576" t="s">
        <v>4398</v>
      </c>
      <c r="I1120" s="576" t="s">
        <v>212</v>
      </c>
      <c r="J1120" s="576" t="s">
        <v>209</v>
      </c>
      <c r="K1120" s="577">
        <v>882.08</v>
      </c>
      <c r="L1120" s="576" t="s">
        <v>208</v>
      </c>
    </row>
    <row r="1121" spans="1:12">
      <c r="A1121" s="576" t="s">
        <v>219</v>
      </c>
      <c r="B1121" s="576" t="s">
        <v>220</v>
      </c>
      <c r="C1121" s="576" t="s">
        <v>443</v>
      </c>
      <c r="D1121" s="576" t="s">
        <v>4232</v>
      </c>
      <c r="E1121" s="577" t="s">
        <v>210</v>
      </c>
      <c r="F1121" s="576" t="s">
        <v>210</v>
      </c>
      <c r="G1121" s="576">
        <v>97885</v>
      </c>
      <c r="H1121" s="576" t="s">
        <v>4399</v>
      </c>
      <c r="I1121" s="576" t="s">
        <v>212</v>
      </c>
      <c r="J1121" s="576" t="s">
        <v>209</v>
      </c>
      <c r="K1121" s="577">
        <v>1365.56</v>
      </c>
      <c r="L1121" s="576" t="s">
        <v>208</v>
      </c>
    </row>
    <row r="1122" spans="1:12">
      <c r="A1122" s="576" t="s">
        <v>219</v>
      </c>
      <c r="B1122" s="576" t="s">
        <v>220</v>
      </c>
      <c r="C1122" s="576" t="s">
        <v>443</v>
      </c>
      <c r="D1122" s="576" t="s">
        <v>4232</v>
      </c>
      <c r="E1122" s="577" t="s">
        <v>210</v>
      </c>
      <c r="F1122" s="576" t="s">
        <v>210</v>
      </c>
      <c r="G1122" s="576">
        <v>99250</v>
      </c>
      <c r="H1122" s="576" t="s">
        <v>4458</v>
      </c>
      <c r="I1122" s="576" t="s">
        <v>212</v>
      </c>
      <c r="J1122" s="576" t="s">
        <v>209</v>
      </c>
      <c r="K1122" s="577">
        <v>158.9</v>
      </c>
      <c r="L1122" s="576" t="s">
        <v>208</v>
      </c>
    </row>
    <row r="1123" spans="1:12">
      <c r="A1123" s="576" t="s">
        <v>219</v>
      </c>
      <c r="B1123" s="576" t="s">
        <v>220</v>
      </c>
      <c r="C1123" s="576" t="s">
        <v>443</v>
      </c>
      <c r="D1123" s="576" t="s">
        <v>4232</v>
      </c>
      <c r="E1123" s="577" t="s">
        <v>210</v>
      </c>
      <c r="F1123" s="576" t="s">
        <v>210</v>
      </c>
      <c r="G1123" s="576">
        <v>97900</v>
      </c>
      <c r="H1123" s="576" t="s">
        <v>4443</v>
      </c>
      <c r="I1123" s="576" t="s">
        <v>212</v>
      </c>
      <c r="J1123" s="576" t="s">
        <v>248</v>
      </c>
      <c r="K1123" s="578">
        <v>164.67</v>
      </c>
      <c r="L1123" s="576" t="s">
        <v>208</v>
      </c>
    </row>
    <row r="1124" spans="1:12">
      <c r="A1124" s="576" t="s">
        <v>219</v>
      </c>
      <c r="B1124" s="576" t="s">
        <v>220</v>
      </c>
      <c r="C1124" s="576" t="s">
        <v>443</v>
      </c>
      <c r="D1124" s="576" t="s">
        <v>4232</v>
      </c>
      <c r="E1124" s="577" t="s">
        <v>210</v>
      </c>
      <c r="F1124" s="576" t="s">
        <v>210</v>
      </c>
      <c r="G1124" s="576">
        <v>99251</v>
      </c>
      <c r="H1124" s="576" t="s">
        <v>4459</v>
      </c>
      <c r="I1124" s="576" t="s">
        <v>212</v>
      </c>
      <c r="J1124" s="576" t="s">
        <v>209</v>
      </c>
      <c r="K1124" s="577">
        <v>248.72</v>
      </c>
      <c r="L1124" s="576" t="s">
        <v>208</v>
      </c>
    </row>
    <row r="1125" spans="1:12">
      <c r="A1125" s="576" t="s">
        <v>219</v>
      </c>
      <c r="B1125" s="576" t="s">
        <v>220</v>
      </c>
      <c r="C1125" s="576" t="s">
        <v>443</v>
      </c>
      <c r="D1125" s="576" t="s">
        <v>4232</v>
      </c>
      <c r="E1125" s="577" t="s">
        <v>210</v>
      </c>
      <c r="F1125" s="576" t="s">
        <v>210</v>
      </c>
      <c r="G1125" s="576">
        <v>97901</v>
      </c>
      <c r="H1125" s="576" t="s">
        <v>4444</v>
      </c>
      <c r="I1125" s="576" t="s">
        <v>212</v>
      </c>
      <c r="J1125" s="576" t="s">
        <v>209</v>
      </c>
      <c r="K1125" s="577">
        <v>258.64</v>
      </c>
      <c r="L1125" s="576" t="s">
        <v>208</v>
      </c>
    </row>
    <row r="1126" spans="1:12">
      <c r="A1126" s="576" t="s">
        <v>219</v>
      </c>
      <c r="B1126" s="576" t="s">
        <v>220</v>
      </c>
      <c r="C1126" s="576" t="s">
        <v>443</v>
      </c>
      <c r="D1126" s="576" t="s">
        <v>4232</v>
      </c>
      <c r="E1126" s="577" t="s">
        <v>210</v>
      </c>
      <c r="F1126" s="576" t="s">
        <v>210</v>
      </c>
      <c r="G1126" s="576">
        <v>99253</v>
      </c>
      <c r="H1126" s="576" t="s">
        <v>4460</v>
      </c>
      <c r="I1126" s="576" t="s">
        <v>212</v>
      </c>
      <c r="J1126" s="576" t="s">
        <v>209</v>
      </c>
      <c r="K1126" s="577">
        <v>481.91</v>
      </c>
      <c r="L1126" s="576" t="s">
        <v>208</v>
      </c>
    </row>
    <row r="1127" spans="1:12">
      <c r="A1127" s="576" t="s">
        <v>219</v>
      </c>
      <c r="B1127" s="576" t="s">
        <v>220</v>
      </c>
      <c r="C1127" s="576" t="s">
        <v>443</v>
      </c>
      <c r="D1127" s="576" t="s">
        <v>4232</v>
      </c>
      <c r="E1127" s="577" t="s">
        <v>210</v>
      </c>
      <c r="F1127" s="576" t="s">
        <v>210</v>
      </c>
      <c r="G1127" s="576">
        <v>97902</v>
      </c>
      <c r="H1127" s="576" t="s">
        <v>4445</v>
      </c>
      <c r="I1127" s="576" t="s">
        <v>212</v>
      </c>
      <c r="J1127" s="576" t="s">
        <v>248</v>
      </c>
      <c r="K1127" s="577">
        <v>504.17</v>
      </c>
      <c r="L1127" s="576" t="s">
        <v>208</v>
      </c>
    </row>
    <row r="1128" spans="1:12">
      <c r="A1128" s="576" t="s">
        <v>219</v>
      </c>
      <c r="B1128" s="576" t="s">
        <v>220</v>
      </c>
      <c r="C1128" s="576" t="s">
        <v>443</v>
      </c>
      <c r="D1128" s="576" t="s">
        <v>4232</v>
      </c>
      <c r="E1128" s="577" t="s">
        <v>210</v>
      </c>
      <c r="F1128" s="576" t="s">
        <v>210</v>
      </c>
      <c r="G1128" s="576">
        <v>99255</v>
      </c>
      <c r="H1128" s="576" t="s">
        <v>4461</v>
      </c>
      <c r="I1128" s="576" t="s">
        <v>212</v>
      </c>
      <c r="J1128" s="576" t="s">
        <v>207</v>
      </c>
      <c r="K1128" s="577">
        <v>671.35</v>
      </c>
      <c r="L1128" s="576" t="s">
        <v>208</v>
      </c>
    </row>
    <row r="1129" spans="1:12">
      <c r="A1129" s="576" t="s">
        <v>219</v>
      </c>
      <c r="B1129" s="576" t="s">
        <v>220</v>
      </c>
      <c r="C1129" s="576" t="s">
        <v>443</v>
      </c>
      <c r="D1129" s="576" t="s">
        <v>4232</v>
      </c>
      <c r="E1129" s="577" t="s">
        <v>210</v>
      </c>
      <c r="F1129" s="576" t="s">
        <v>210</v>
      </c>
      <c r="G1129" s="576">
        <v>97903</v>
      </c>
      <c r="H1129" s="576" t="s">
        <v>4446</v>
      </c>
      <c r="I1129" s="576" t="s">
        <v>212</v>
      </c>
      <c r="J1129" s="576" t="s">
        <v>207</v>
      </c>
      <c r="K1129" s="577">
        <v>701.87</v>
      </c>
      <c r="L1129" s="576" t="s">
        <v>208</v>
      </c>
    </row>
    <row r="1130" spans="1:12">
      <c r="A1130" s="576" t="s">
        <v>219</v>
      </c>
      <c r="B1130" s="576" t="s">
        <v>220</v>
      </c>
      <c r="C1130" s="576" t="s">
        <v>443</v>
      </c>
      <c r="D1130" s="576" t="s">
        <v>4232</v>
      </c>
      <c r="E1130" s="577" t="s">
        <v>210</v>
      </c>
      <c r="F1130" s="576" t="s">
        <v>210</v>
      </c>
      <c r="G1130" s="576">
        <v>99257</v>
      </c>
      <c r="H1130" s="576" t="s">
        <v>4462</v>
      </c>
      <c r="I1130" s="576" t="s">
        <v>212</v>
      </c>
      <c r="J1130" s="576" t="s">
        <v>209</v>
      </c>
      <c r="K1130" s="577">
        <v>795.2</v>
      </c>
      <c r="L1130" s="576" t="s">
        <v>208</v>
      </c>
    </row>
    <row r="1131" spans="1:12">
      <c r="A1131" s="576" t="s">
        <v>219</v>
      </c>
      <c r="B1131" s="576" t="s">
        <v>220</v>
      </c>
      <c r="C1131" s="576" t="s">
        <v>443</v>
      </c>
      <c r="D1131" s="576" t="s">
        <v>4232</v>
      </c>
      <c r="E1131" s="577" t="s">
        <v>210</v>
      </c>
      <c r="F1131" s="576" t="s">
        <v>210</v>
      </c>
      <c r="G1131" s="576">
        <v>97904</v>
      </c>
      <c r="H1131" s="576" t="s">
        <v>4447</v>
      </c>
      <c r="I1131" s="576" t="s">
        <v>212</v>
      </c>
      <c r="J1131" s="576" t="s">
        <v>209</v>
      </c>
      <c r="K1131" s="577">
        <v>834.68</v>
      </c>
      <c r="L1131" s="576" t="s">
        <v>208</v>
      </c>
    </row>
    <row r="1132" spans="1:12">
      <c r="A1132" s="576" t="s">
        <v>219</v>
      </c>
      <c r="B1132" s="576" t="s">
        <v>220</v>
      </c>
      <c r="C1132" s="576" t="s">
        <v>443</v>
      </c>
      <c r="D1132" s="576" t="s">
        <v>4232</v>
      </c>
      <c r="E1132" s="577" t="s">
        <v>210</v>
      </c>
      <c r="F1132" s="576" t="s">
        <v>210</v>
      </c>
      <c r="G1132" s="576">
        <v>99258</v>
      </c>
      <c r="H1132" s="576" t="s">
        <v>4463</v>
      </c>
      <c r="I1132" s="576" t="s">
        <v>212</v>
      </c>
      <c r="J1132" s="576" t="s">
        <v>209</v>
      </c>
      <c r="K1132" s="577">
        <v>208.87</v>
      </c>
      <c r="L1132" s="576" t="s">
        <v>208</v>
      </c>
    </row>
    <row r="1133" spans="1:12">
      <c r="A1133" s="576" t="s">
        <v>219</v>
      </c>
      <c r="B1133" s="576" t="s">
        <v>220</v>
      </c>
      <c r="C1133" s="576" t="s">
        <v>443</v>
      </c>
      <c r="D1133" s="576" t="s">
        <v>4232</v>
      </c>
      <c r="E1133" s="577" t="s">
        <v>210</v>
      </c>
      <c r="F1133" s="576" t="s">
        <v>210</v>
      </c>
      <c r="G1133" s="576">
        <v>97905</v>
      </c>
      <c r="H1133" s="576" t="s">
        <v>4448</v>
      </c>
      <c r="I1133" s="576" t="s">
        <v>212</v>
      </c>
      <c r="J1133" s="576" t="s">
        <v>209</v>
      </c>
      <c r="K1133" s="577">
        <v>215.17</v>
      </c>
      <c r="L1133" s="576" t="s">
        <v>208</v>
      </c>
    </row>
    <row r="1134" spans="1:12">
      <c r="A1134" s="576" t="s">
        <v>219</v>
      </c>
      <c r="B1134" s="576" t="s">
        <v>220</v>
      </c>
      <c r="C1134" s="576" t="s">
        <v>443</v>
      </c>
      <c r="D1134" s="576" t="s">
        <v>4232</v>
      </c>
      <c r="E1134" s="577" t="s">
        <v>210</v>
      </c>
      <c r="F1134" s="576" t="s">
        <v>210</v>
      </c>
      <c r="G1134" s="576">
        <v>99260</v>
      </c>
      <c r="H1134" s="576" t="s">
        <v>4464</v>
      </c>
      <c r="I1134" s="576" t="s">
        <v>212</v>
      </c>
      <c r="J1134" s="576" t="s">
        <v>207</v>
      </c>
      <c r="K1134" s="577">
        <v>388.18</v>
      </c>
      <c r="L1134" s="576" t="s">
        <v>208</v>
      </c>
    </row>
    <row r="1135" spans="1:12">
      <c r="A1135" s="576" t="s">
        <v>219</v>
      </c>
      <c r="B1135" s="576" t="s">
        <v>220</v>
      </c>
      <c r="C1135" s="576" t="s">
        <v>443</v>
      </c>
      <c r="D1135" s="576" t="s">
        <v>4232</v>
      </c>
      <c r="E1135" s="577" t="s">
        <v>210</v>
      </c>
      <c r="F1135" s="576" t="s">
        <v>210</v>
      </c>
      <c r="G1135" s="576">
        <v>97906</v>
      </c>
      <c r="H1135" s="576" t="s">
        <v>4449</v>
      </c>
      <c r="I1135" s="576" t="s">
        <v>212</v>
      </c>
      <c r="J1135" s="576" t="s">
        <v>209</v>
      </c>
      <c r="K1135" s="577">
        <v>402.2</v>
      </c>
      <c r="L1135" s="576" t="s">
        <v>208</v>
      </c>
    </row>
    <row r="1136" spans="1:12">
      <c r="A1136" s="576" t="s">
        <v>219</v>
      </c>
      <c r="B1136" s="576" t="s">
        <v>220</v>
      </c>
      <c r="C1136" s="576" t="s">
        <v>443</v>
      </c>
      <c r="D1136" s="576" t="s">
        <v>4232</v>
      </c>
      <c r="E1136" s="577" t="s">
        <v>210</v>
      </c>
      <c r="F1136" s="576" t="s">
        <v>210</v>
      </c>
      <c r="G1136" s="576">
        <v>99262</v>
      </c>
      <c r="H1136" s="576" t="s">
        <v>4465</v>
      </c>
      <c r="I1136" s="576" t="s">
        <v>212</v>
      </c>
      <c r="J1136" s="576" t="s">
        <v>209</v>
      </c>
      <c r="K1136" s="577">
        <v>551.74</v>
      </c>
      <c r="L1136" s="576" t="s">
        <v>208</v>
      </c>
    </row>
    <row r="1137" spans="1:12">
      <c r="A1137" s="576" t="s">
        <v>219</v>
      </c>
      <c r="B1137" s="576" t="s">
        <v>220</v>
      </c>
      <c r="C1137" s="576" t="s">
        <v>443</v>
      </c>
      <c r="D1137" s="576" t="s">
        <v>4232</v>
      </c>
      <c r="E1137" s="577" t="s">
        <v>210</v>
      </c>
      <c r="F1137" s="576" t="s">
        <v>210</v>
      </c>
      <c r="G1137" s="576">
        <v>97907</v>
      </c>
      <c r="H1137" s="576" t="s">
        <v>4450</v>
      </c>
      <c r="I1137" s="576" t="s">
        <v>212</v>
      </c>
      <c r="J1137" s="576" t="s">
        <v>209</v>
      </c>
      <c r="K1137" s="577">
        <v>571.75</v>
      </c>
      <c r="L1137" s="576" t="s">
        <v>208</v>
      </c>
    </row>
    <row r="1138" spans="1:12">
      <c r="A1138" s="576" t="s">
        <v>219</v>
      </c>
      <c r="B1138" s="576" t="s">
        <v>220</v>
      </c>
      <c r="C1138" s="576" t="s">
        <v>443</v>
      </c>
      <c r="D1138" s="576" t="s">
        <v>4232</v>
      </c>
      <c r="E1138" s="577" t="s">
        <v>210</v>
      </c>
      <c r="F1138" s="576" t="s">
        <v>210</v>
      </c>
      <c r="G1138" s="576">
        <v>99264</v>
      </c>
      <c r="H1138" s="576" t="s">
        <v>4466</v>
      </c>
      <c r="I1138" s="576" t="s">
        <v>212</v>
      </c>
      <c r="J1138" s="576" t="s">
        <v>248</v>
      </c>
      <c r="K1138" s="577">
        <v>653.66999999999996</v>
      </c>
      <c r="L1138" s="576" t="s">
        <v>208</v>
      </c>
    </row>
    <row r="1139" spans="1:12">
      <c r="A1139" s="576" t="s">
        <v>219</v>
      </c>
      <c r="B1139" s="576" t="s">
        <v>220</v>
      </c>
      <c r="C1139" s="576" t="s">
        <v>443</v>
      </c>
      <c r="D1139" s="576" t="s">
        <v>4232</v>
      </c>
      <c r="E1139" s="577" t="s">
        <v>210</v>
      </c>
      <c r="F1139" s="576" t="s">
        <v>210</v>
      </c>
      <c r="G1139" s="576">
        <v>97908</v>
      </c>
      <c r="H1139" s="576" t="s">
        <v>4451</v>
      </c>
      <c r="I1139" s="576" t="s">
        <v>212</v>
      </c>
      <c r="J1139" s="576" t="s">
        <v>209</v>
      </c>
      <c r="K1139" s="577">
        <v>680.71</v>
      </c>
      <c r="L1139" s="576" t="s">
        <v>208</v>
      </c>
    </row>
    <row r="1140" spans="1:12">
      <c r="A1140" s="576" t="s">
        <v>219</v>
      </c>
      <c r="B1140" s="576" t="s">
        <v>220</v>
      </c>
      <c r="C1140" s="576" t="s">
        <v>443</v>
      </c>
      <c r="D1140" s="576" t="s">
        <v>4232</v>
      </c>
      <c r="E1140" s="577" t="s">
        <v>210</v>
      </c>
      <c r="F1140" s="576" t="s">
        <v>210</v>
      </c>
      <c r="G1140" s="576">
        <v>97895</v>
      </c>
      <c r="H1140" s="576" t="s">
        <v>4439</v>
      </c>
      <c r="I1140" s="576" t="s">
        <v>212</v>
      </c>
      <c r="J1140" s="576" t="s">
        <v>209</v>
      </c>
      <c r="K1140" s="577">
        <v>212.42</v>
      </c>
      <c r="L1140" s="576" t="s">
        <v>208</v>
      </c>
    </row>
    <row r="1141" spans="1:12">
      <c r="A1141" s="576" t="s">
        <v>219</v>
      </c>
      <c r="B1141" s="576" t="s">
        <v>220</v>
      </c>
      <c r="C1141" s="576" t="s">
        <v>443</v>
      </c>
      <c r="D1141" s="576" t="s">
        <v>4232</v>
      </c>
      <c r="E1141" s="577" t="s">
        <v>210</v>
      </c>
      <c r="F1141" s="576" t="s">
        <v>210</v>
      </c>
      <c r="G1141" s="576">
        <v>97896</v>
      </c>
      <c r="H1141" s="576" t="s">
        <v>4440</v>
      </c>
      <c r="I1141" s="576" t="s">
        <v>212</v>
      </c>
      <c r="J1141" s="576" t="s">
        <v>209</v>
      </c>
      <c r="K1141" s="577">
        <v>392.77</v>
      </c>
      <c r="L1141" s="576" t="s">
        <v>208</v>
      </c>
    </row>
    <row r="1142" spans="1:12">
      <c r="A1142" s="576" t="s">
        <v>219</v>
      </c>
      <c r="B1142" s="576" t="s">
        <v>220</v>
      </c>
      <c r="C1142" s="576" t="s">
        <v>443</v>
      </c>
      <c r="D1142" s="576" t="s">
        <v>4232</v>
      </c>
      <c r="E1142" s="577" t="s">
        <v>210</v>
      </c>
      <c r="F1142" s="576" t="s">
        <v>210</v>
      </c>
      <c r="G1142" s="576">
        <v>97897</v>
      </c>
      <c r="H1142" s="576" t="s">
        <v>4441</v>
      </c>
      <c r="I1142" s="576" t="s">
        <v>212</v>
      </c>
      <c r="J1142" s="576" t="s">
        <v>248</v>
      </c>
      <c r="K1142" s="577">
        <v>507.6</v>
      </c>
      <c r="L1142" s="576" t="s">
        <v>208</v>
      </c>
    </row>
    <row r="1143" spans="1:12">
      <c r="A1143" s="576" t="s">
        <v>219</v>
      </c>
      <c r="B1143" s="576" t="s">
        <v>220</v>
      </c>
      <c r="C1143" s="576" t="s">
        <v>443</v>
      </c>
      <c r="D1143" s="576" t="s">
        <v>4232</v>
      </c>
      <c r="E1143" s="577" t="s">
        <v>210</v>
      </c>
      <c r="F1143" s="576" t="s">
        <v>210</v>
      </c>
      <c r="G1143" s="576">
        <v>97898</v>
      </c>
      <c r="H1143" s="576" t="s">
        <v>4442</v>
      </c>
      <c r="I1143" s="576" t="s">
        <v>212</v>
      </c>
      <c r="J1143" s="576" t="s">
        <v>248</v>
      </c>
      <c r="K1143" s="577">
        <v>940.26</v>
      </c>
      <c r="L1143" s="576" t="s">
        <v>208</v>
      </c>
    </row>
    <row r="1144" spans="1:12">
      <c r="A1144" s="576" t="s">
        <v>219</v>
      </c>
      <c r="B1144" s="576" t="s">
        <v>220</v>
      </c>
      <c r="C1144" s="576" t="s">
        <v>443</v>
      </c>
      <c r="D1144" s="576" t="s">
        <v>4232</v>
      </c>
      <c r="E1144" s="577" t="s">
        <v>210</v>
      </c>
      <c r="F1144" s="576" t="s">
        <v>210</v>
      </c>
      <c r="G1144" s="576">
        <v>97899</v>
      </c>
      <c r="H1144" s="576" t="s">
        <v>7874</v>
      </c>
      <c r="I1144" s="576" t="s">
        <v>212</v>
      </c>
      <c r="J1144" s="576" t="s">
        <v>248</v>
      </c>
      <c r="K1144" s="577">
        <v>0</v>
      </c>
      <c r="L1144" s="576" t="s">
        <v>208</v>
      </c>
    </row>
    <row r="1145" spans="1:12">
      <c r="A1145" s="576" t="s">
        <v>219</v>
      </c>
      <c r="B1145" s="576" t="s">
        <v>220</v>
      </c>
      <c r="C1145" s="576" t="s">
        <v>443</v>
      </c>
      <c r="D1145" s="576" t="s">
        <v>4232</v>
      </c>
      <c r="E1145" s="577" t="s">
        <v>210</v>
      </c>
      <c r="F1145" s="576" t="s">
        <v>210</v>
      </c>
      <c r="G1145" s="576">
        <v>101795</v>
      </c>
      <c r="H1145" s="576" t="s">
        <v>4430</v>
      </c>
      <c r="I1145" s="576" t="s">
        <v>212</v>
      </c>
      <c r="J1145" s="576" t="s">
        <v>248</v>
      </c>
      <c r="K1145" s="577">
        <v>528.30999999999995</v>
      </c>
      <c r="L1145" s="576" t="s">
        <v>208</v>
      </c>
    </row>
    <row r="1146" spans="1:12">
      <c r="A1146" s="576" t="s">
        <v>219</v>
      </c>
      <c r="B1146" s="576" t="s">
        <v>220</v>
      </c>
      <c r="C1146" s="576" t="s">
        <v>443</v>
      </c>
      <c r="D1146" s="576" t="s">
        <v>4232</v>
      </c>
      <c r="E1146" s="577" t="s">
        <v>210</v>
      </c>
      <c r="F1146" s="576" t="s">
        <v>210</v>
      </c>
      <c r="G1146" s="576">
        <v>101796</v>
      </c>
      <c r="H1146" s="576" t="s">
        <v>7875</v>
      </c>
      <c r="I1146" s="576" t="s">
        <v>212</v>
      </c>
      <c r="J1146" s="576" t="s">
        <v>209</v>
      </c>
      <c r="K1146" s="577">
        <v>0</v>
      </c>
      <c r="L1146" s="576" t="s">
        <v>208</v>
      </c>
    </row>
    <row r="1147" spans="1:12">
      <c r="A1147" s="576" t="s">
        <v>219</v>
      </c>
      <c r="B1147" s="576" t="s">
        <v>220</v>
      </c>
      <c r="C1147" s="576" t="s">
        <v>443</v>
      </c>
      <c r="D1147" s="576" t="s">
        <v>4232</v>
      </c>
      <c r="E1147" s="577" t="s">
        <v>210</v>
      </c>
      <c r="F1147" s="576" t="s">
        <v>210</v>
      </c>
      <c r="G1147" s="576">
        <v>101797</v>
      </c>
      <c r="H1147" s="576" t="s">
        <v>7876</v>
      </c>
      <c r="I1147" s="576" t="s">
        <v>212</v>
      </c>
      <c r="J1147" s="576" t="s">
        <v>209</v>
      </c>
      <c r="K1147" s="577">
        <v>0</v>
      </c>
      <c r="L1147" s="576" t="s">
        <v>208</v>
      </c>
    </row>
    <row r="1148" spans="1:12">
      <c r="A1148" s="576" t="s">
        <v>219</v>
      </c>
      <c r="B1148" s="576" t="s">
        <v>220</v>
      </c>
      <c r="C1148" s="576" t="s">
        <v>443</v>
      </c>
      <c r="D1148" s="576" t="s">
        <v>4232</v>
      </c>
      <c r="E1148" s="577" t="s">
        <v>210</v>
      </c>
      <c r="F1148" s="576" t="s">
        <v>210</v>
      </c>
      <c r="G1148" s="576">
        <v>101802</v>
      </c>
      <c r="H1148" s="576" t="s">
        <v>4479</v>
      </c>
      <c r="I1148" s="576" t="s">
        <v>212</v>
      </c>
      <c r="J1148" s="576" t="s">
        <v>209</v>
      </c>
      <c r="K1148" s="577">
        <v>1558.86</v>
      </c>
      <c r="L1148" s="576" t="s">
        <v>208</v>
      </c>
    </row>
    <row r="1149" spans="1:12">
      <c r="A1149" s="576" t="s">
        <v>219</v>
      </c>
      <c r="B1149" s="576" t="s">
        <v>220</v>
      </c>
      <c r="C1149" s="576" t="s">
        <v>443</v>
      </c>
      <c r="D1149" s="576" t="s">
        <v>4232</v>
      </c>
      <c r="E1149" s="577" t="s">
        <v>210</v>
      </c>
      <c r="F1149" s="576" t="s">
        <v>210</v>
      </c>
      <c r="G1149" s="576">
        <v>101803</v>
      </c>
      <c r="H1149" s="576" t="s">
        <v>4480</v>
      </c>
      <c r="I1149" s="576" t="s">
        <v>212</v>
      </c>
      <c r="J1149" s="576" t="s">
        <v>207</v>
      </c>
      <c r="K1149" s="577">
        <v>993.72</v>
      </c>
      <c r="L1149" s="576" t="s">
        <v>208</v>
      </c>
    </row>
    <row r="1150" spans="1:12">
      <c r="A1150" s="576" t="s">
        <v>219</v>
      </c>
      <c r="B1150" s="576" t="s">
        <v>220</v>
      </c>
      <c r="C1150" s="576" t="s">
        <v>443</v>
      </c>
      <c r="D1150" s="576" t="s">
        <v>4232</v>
      </c>
      <c r="E1150" s="577" t="s">
        <v>210</v>
      </c>
      <c r="F1150" s="576" t="s">
        <v>210</v>
      </c>
      <c r="G1150" s="576">
        <v>101804</v>
      </c>
      <c r="H1150" s="576" t="s">
        <v>4481</v>
      </c>
      <c r="I1150" s="576" t="s">
        <v>212</v>
      </c>
      <c r="J1150" s="576" t="s">
        <v>207</v>
      </c>
      <c r="K1150" s="577">
        <v>1256.58</v>
      </c>
      <c r="L1150" s="576" t="s">
        <v>208</v>
      </c>
    </row>
    <row r="1151" spans="1:12">
      <c r="A1151" s="576" t="s">
        <v>219</v>
      </c>
      <c r="B1151" s="576" t="s">
        <v>220</v>
      </c>
      <c r="C1151" s="576" t="s">
        <v>443</v>
      </c>
      <c r="D1151" s="576" t="s">
        <v>4232</v>
      </c>
      <c r="E1151" s="577" t="s">
        <v>210</v>
      </c>
      <c r="F1151" s="576" t="s">
        <v>210</v>
      </c>
      <c r="G1151" s="576">
        <v>101805</v>
      </c>
      <c r="H1151" s="576" t="s">
        <v>4482</v>
      </c>
      <c r="I1151" s="576" t="s">
        <v>212</v>
      </c>
      <c r="J1151" s="576" t="s">
        <v>207</v>
      </c>
      <c r="K1151" s="577">
        <v>1598.62</v>
      </c>
      <c r="L1151" s="576" t="s">
        <v>208</v>
      </c>
    </row>
    <row r="1152" spans="1:12">
      <c r="A1152" s="576" t="s">
        <v>219</v>
      </c>
      <c r="B1152" s="576" t="s">
        <v>220</v>
      </c>
      <c r="C1152" s="576" t="s">
        <v>443</v>
      </c>
      <c r="D1152" s="576" t="s">
        <v>4232</v>
      </c>
      <c r="E1152" s="577" t="s">
        <v>210</v>
      </c>
      <c r="F1152" s="576" t="s">
        <v>210</v>
      </c>
      <c r="G1152" s="576">
        <v>98115</v>
      </c>
      <c r="H1152" s="576" t="s">
        <v>5476</v>
      </c>
      <c r="I1152" s="576" t="s">
        <v>212</v>
      </c>
      <c r="J1152" s="576" t="s">
        <v>207</v>
      </c>
      <c r="K1152" s="577">
        <v>85.48</v>
      </c>
      <c r="L1152" s="576" t="s">
        <v>208</v>
      </c>
    </row>
    <row r="1153" spans="1:12">
      <c r="A1153" s="576" t="s">
        <v>219</v>
      </c>
      <c r="B1153" s="576" t="s">
        <v>220</v>
      </c>
      <c r="C1153" s="576" t="s">
        <v>443</v>
      </c>
      <c r="D1153" s="576" t="s">
        <v>4232</v>
      </c>
      <c r="E1153" s="577" t="s">
        <v>210</v>
      </c>
      <c r="F1153" s="576" t="s">
        <v>210</v>
      </c>
      <c r="G1153" s="576">
        <v>98114</v>
      </c>
      <c r="H1153" s="576" t="s">
        <v>4474</v>
      </c>
      <c r="I1153" s="576" t="s">
        <v>212</v>
      </c>
      <c r="J1153" s="576" t="s">
        <v>207</v>
      </c>
      <c r="K1153" s="577">
        <v>617.52</v>
      </c>
      <c r="L1153" s="576" t="s">
        <v>208</v>
      </c>
    </row>
    <row r="1154" spans="1:12">
      <c r="A1154" s="576" t="s">
        <v>219</v>
      </c>
      <c r="B1154" s="576" t="s">
        <v>220</v>
      </c>
      <c r="C1154" s="576" t="s">
        <v>443</v>
      </c>
      <c r="D1154" s="576" t="s">
        <v>4232</v>
      </c>
      <c r="E1154" s="577" t="s">
        <v>210</v>
      </c>
      <c r="F1154" s="576" t="s">
        <v>210</v>
      </c>
      <c r="G1154" s="576">
        <v>98112</v>
      </c>
      <c r="H1154" s="576" t="s">
        <v>4473</v>
      </c>
      <c r="I1154" s="576" t="s">
        <v>212</v>
      </c>
      <c r="J1154" s="576" t="s">
        <v>209</v>
      </c>
      <c r="K1154" s="577">
        <v>85.11</v>
      </c>
      <c r="L1154" s="576" t="s">
        <v>208</v>
      </c>
    </row>
    <row r="1155" spans="1:12">
      <c r="A1155" s="576" t="s">
        <v>219</v>
      </c>
      <c r="B1155" s="576" t="s">
        <v>220</v>
      </c>
      <c r="C1155" s="576" t="s">
        <v>443</v>
      </c>
      <c r="D1155" s="576" t="s">
        <v>4232</v>
      </c>
      <c r="E1155" s="577" t="s">
        <v>210</v>
      </c>
      <c r="F1155" s="576" t="s">
        <v>210</v>
      </c>
      <c r="G1155" s="576">
        <v>100128</v>
      </c>
      <c r="H1155" s="576" t="s">
        <v>6215</v>
      </c>
      <c r="I1155" s="576" t="s">
        <v>212</v>
      </c>
      <c r="J1155" s="576" t="s">
        <v>207</v>
      </c>
      <c r="K1155" s="577">
        <v>1402.35</v>
      </c>
      <c r="L1155" s="576" t="s">
        <v>208</v>
      </c>
    </row>
    <row r="1156" spans="1:12">
      <c r="A1156" s="576" t="s">
        <v>219</v>
      </c>
      <c r="B1156" s="576" t="s">
        <v>220</v>
      </c>
      <c r="C1156" s="576" t="s">
        <v>443</v>
      </c>
      <c r="D1156" s="576" t="s">
        <v>4232</v>
      </c>
      <c r="E1156" s="577" t="s">
        <v>210</v>
      </c>
      <c r="F1156" s="576" t="s">
        <v>210</v>
      </c>
      <c r="G1156" s="576">
        <v>102623</v>
      </c>
      <c r="H1156" s="576" t="s">
        <v>4870</v>
      </c>
      <c r="I1156" s="576" t="s">
        <v>212</v>
      </c>
      <c r="J1156" s="576" t="s">
        <v>207</v>
      </c>
      <c r="K1156" s="577">
        <v>798.25</v>
      </c>
      <c r="L1156" s="576" t="s">
        <v>208</v>
      </c>
    </row>
    <row r="1157" spans="1:12">
      <c r="A1157" s="576" t="s">
        <v>219</v>
      </c>
      <c r="B1157" s="576" t="s">
        <v>220</v>
      </c>
      <c r="C1157" s="576" t="s">
        <v>443</v>
      </c>
      <c r="D1157" s="576" t="s">
        <v>4232</v>
      </c>
      <c r="E1157" s="577" t="s">
        <v>210</v>
      </c>
      <c r="F1157" s="576" t="s">
        <v>210</v>
      </c>
      <c r="G1157" s="576">
        <v>102607</v>
      </c>
      <c r="H1157" s="576" t="s">
        <v>4860</v>
      </c>
      <c r="I1157" s="576" t="s">
        <v>212</v>
      </c>
      <c r="J1157" s="576" t="s">
        <v>248</v>
      </c>
      <c r="K1157" s="577">
        <v>476.18</v>
      </c>
      <c r="L1157" s="576" t="s">
        <v>208</v>
      </c>
    </row>
    <row r="1158" spans="1:12">
      <c r="A1158" s="576" t="s">
        <v>219</v>
      </c>
      <c r="B1158" s="576" t="s">
        <v>220</v>
      </c>
      <c r="C1158" s="576" t="s">
        <v>443</v>
      </c>
      <c r="D1158" s="576" t="s">
        <v>4232</v>
      </c>
      <c r="E1158" s="577" t="s">
        <v>210</v>
      </c>
      <c r="F1158" s="576" t="s">
        <v>210</v>
      </c>
      <c r="G1158" s="576">
        <v>102608</v>
      </c>
      <c r="H1158" s="576" t="s">
        <v>4861</v>
      </c>
      <c r="I1158" s="576" t="s">
        <v>212</v>
      </c>
      <c r="J1158" s="576" t="s">
        <v>209</v>
      </c>
      <c r="K1158" s="577">
        <v>1093.06</v>
      </c>
      <c r="L1158" s="576" t="s">
        <v>208</v>
      </c>
    </row>
    <row r="1159" spans="1:12">
      <c r="A1159" s="576" t="s">
        <v>219</v>
      </c>
      <c r="B1159" s="576" t="s">
        <v>220</v>
      </c>
      <c r="C1159" s="576" t="s">
        <v>443</v>
      </c>
      <c r="D1159" s="576" t="s">
        <v>4232</v>
      </c>
      <c r="E1159" s="577" t="s">
        <v>210</v>
      </c>
      <c r="F1159" s="576" t="s">
        <v>210</v>
      </c>
      <c r="G1159" s="576">
        <v>102609</v>
      </c>
      <c r="H1159" s="576" t="s">
        <v>4862</v>
      </c>
      <c r="I1159" s="576" t="s">
        <v>212</v>
      </c>
      <c r="J1159" s="576" t="s">
        <v>209</v>
      </c>
      <c r="K1159" s="577">
        <v>1241.58</v>
      </c>
      <c r="L1159" s="576" t="s">
        <v>208</v>
      </c>
    </row>
    <row r="1160" spans="1:12">
      <c r="A1160" s="576" t="s">
        <v>219</v>
      </c>
      <c r="B1160" s="576" t="s">
        <v>220</v>
      </c>
      <c r="C1160" s="576" t="s">
        <v>443</v>
      </c>
      <c r="D1160" s="576" t="s">
        <v>4232</v>
      </c>
      <c r="E1160" s="577" t="s">
        <v>210</v>
      </c>
      <c r="F1160" s="576" t="s">
        <v>210</v>
      </c>
      <c r="G1160" s="576">
        <v>102610</v>
      </c>
      <c r="H1160" s="576" t="s">
        <v>6851</v>
      </c>
      <c r="I1160" s="576" t="s">
        <v>212</v>
      </c>
      <c r="J1160" s="576" t="s">
        <v>209</v>
      </c>
      <c r="K1160" s="577">
        <v>2135.2399999999998</v>
      </c>
      <c r="L1160" s="576" t="s">
        <v>208</v>
      </c>
    </row>
    <row r="1161" spans="1:12">
      <c r="A1161" s="576" t="s">
        <v>219</v>
      </c>
      <c r="B1161" s="576" t="s">
        <v>220</v>
      </c>
      <c r="C1161" s="576" t="s">
        <v>443</v>
      </c>
      <c r="D1161" s="576" t="s">
        <v>4232</v>
      </c>
      <c r="E1161" s="577" t="s">
        <v>210</v>
      </c>
      <c r="F1161" s="576" t="s">
        <v>210</v>
      </c>
      <c r="G1161" s="576">
        <v>102622</v>
      </c>
      <c r="H1161" s="576" t="s">
        <v>4869</v>
      </c>
      <c r="I1161" s="576" t="s">
        <v>212</v>
      </c>
      <c r="J1161" s="576" t="s">
        <v>248</v>
      </c>
      <c r="K1161" s="577">
        <v>567.02</v>
      </c>
      <c r="L1161" s="576" t="s">
        <v>208</v>
      </c>
    </row>
    <row r="1162" spans="1:12">
      <c r="A1162" s="576" t="s">
        <v>219</v>
      </c>
      <c r="B1162" s="576" t="s">
        <v>220</v>
      </c>
      <c r="C1162" s="576" t="s">
        <v>443</v>
      </c>
      <c r="D1162" s="576" t="s">
        <v>4232</v>
      </c>
      <c r="E1162" s="577" t="s">
        <v>210</v>
      </c>
      <c r="F1162" s="576" t="s">
        <v>210</v>
      </c>
      <c r="G1162" s="576">
        <v>102605</v>
      </c>
      <c r="H1162" s="576" t="s">
        <v>4858</v>
      </c>
      <c r="I1162" s="576" t="s">
        <v>212</v>
      </c>
      <c r="J1162" s="576" t="s">
        <v>209</v>
      </c>
      <c r="K1162" s="577">
        <v>288.52999999999997</v>
      </c>
      <c r="L1162" s="576" t="s">
        <v>208</v>
      </c>
    </row>
    <row r="1163" spans="1:12">
      <c r="A1163" s="576" t="s">
        <v>219</v>
      </c>
      <c r="B1163" s="576" t="s">
        <v>220</v>
      </c>
      <c r="C1163" s="576" t="s">
        <v>443</v>
      </c>
      <c r="D1163" s="576" t="s">
        <v>4232</v>
      </c>
      <c r="E1163" s="577" t="s">
        <v>210</v>
      </c>
      <c r="F1163" s="576" t="s">
        <v>210</v>
      </c>
      <c r="G1163" s="576">
        <v>102606</v>
      </c>
      <c r="H1163" s="576" t="s">
        <v>4859</v>
      </c>
      <c r="I1163" s="576" t="s">
        <v>212</v>
      </c>
      <c r="J1163" s="576" t="s">
        <v>209</v>
      </c>
      <c r="K1163" s="577">
        <v>444.95</v>
      </c>
      <c r="L1163" s="576" t="s">
        <v>208</v>
      </c>
    </row>
    <row r="1164" spans="1:12">
      <c r="A1164" s="576" t="s">
        <v>219</v>
      </c>
      <c r="B1164" s="576" t="s">
        <v>220</v>
      </c>
      <c r="C1164" s="576" t="s">
        <v>443</v>
      </c>
      <c r="D1164" s="576" t="s">
        <v>4232</v>
      </c>
      <c r="E1164" s="577" t="s">
        <v>210</v>
      </c>
      <c r="F1164" s="576" t="s">
        <v>210</v>
      </c>
      <c r="G1164" s="576">
        <v>102613</v>
      </c>
      <c r="H1164" s="576" t="s">
        <v>4864</v>
      </c>
      <c r="I1164" s="576" t="s">
        <v>212</v>
      </c>
      <c r="J1164" s="576" t="s">
        <v>209</v>
      </c>
      <c r="K1164" s="577">
        <v>668.13</v>
      </c>
      <c r="L1164" s="576" t="s">
        <v>208</v>
      </c>
    </row>
    <row r="1165" spans="1:12">
      <c r="A1165" s="576" t="s">
        <v>219</v>
      </c>
      <c r="B1165" s="576" t="s">
        <v>220</v>
      </c>
      <c r="C1165" s="576" t="s">
        <v>443</v>
      </c>
      <c r="D1165" s="576" t="s">
        <v>4232</v>
      </c>
      <c r="E1165" s="577" t="s">
        <v>210</v>
      </c>
      <c r="F1165" s="576" t="s">
        <v>210</v>
      </c>
      <c r="G1165" s="576">
        <v>102619</v>
      </c>
      <c r="H1165" s="576" t="s">
        <v>4868</v>
      </c>
      <c r="I1165" s="576" t="s">
        <v>212</v>
      </c>
      <c r="J1165" s="576" t="s">
        <v>207</v>
      </c>
      <c r="K1165" s="577">
        <v>5665</v>
      </c>
      <c r="L1165" s="576" t="s">
        <v>208</v>
      </c>
    </row>
    <row r="1166" spans="1:12">
      <c r="A1166" s="576" t="s">
        <v>219</v>
      </c>
      <c r="B1166" s="576" t="s">
        <v>220</v>
      </c>
      <c r="C1166" s="576" t="s">
        <v>443</v>
      </c>
      <c r="D1166" s="576" t="s">
        <v>4232</v>
      </c>
      <c r="E1166" s="577" t="s">
        <v>210</v>
      </c>
      <c r="F1166" s="576" t="s">
        <v>210</v>
      </c>
      <c r="G1166" s="576">
        <v>102614</v>
      </c>
      <c r="H1166" s="576" t="s">
        <v>4865</v>
      </c>
      <c r="I1166" s="576" t="s">
        <v>212</v>
      </c>
      <c r="J1166" s="576" t="s">
        <v>209</v>
      </c>
      <c r="K1166" s="577">
        <v>1027.77</v>
      </c>
      <c r="L1166" s="576" t="s">
        <v>208</v>
      </c>
    </row>
    <row r="1167" spans="1:12">
      <c r="A1167" s="576" t="s">
        <v>219</v>
      </c>
      <c r="B1167" s="576" t="s">
        <v>220</v>
      </c>
      <c r="C1167" s="576" t="s">
        <v>443</v>
      </c>
      <c r="D1167" s="576" t="s">
        <v>4232</v>
      </c>
      <c r="E1167" s="577" t="s">
        <v>210</v>
      </c>
      <c r="F1167" s="576" t="s">
        <v>210</v>
      </c>
      <c r="G1167" s="576">
        <v>102620</v>
      </c>
      <c r="H1167" s="576" t="s">
        <v>6855</v>
      </c>
      <c r="I1167" s="576" t="s">
        <v>212</v>
      </c>
      <c r="J1167" s="576" t="s">
        <v>209</v>
      </c>
      <c r="K1167" s="577">
        <v>8249.8700000000008</v>
      </c>
      <c r="L1167" s="576" t="s">
        <v>208</v>
      </c>
    </row>
    <row r="1168" spans="1:12">
      <c r="A1168" s="576" t="s">
        <v>219</v>
      </c>
      <c r="B1168" s="576" t="s">
        <v>220</v>
      </c>
      <c r="C1168" s="576" t="s">
        <v>443</v>
      </c>
      <c r="D1168" s="576" t="s">
        <v>4232</v>
      </c>
      <c r="E1168" s="577" t="s">
        <v>210</v>
      </c>
      <c r="F1168" s="576" t="s">
        <v>210</v>
      </c>
      <c r="G1168" s="576">
        <v>102615</v>
      </c>
      <c r="H1168" s="576" t="s">
        <v>4866</v>
      </c>
      <c r="I1168" s="576" t="s">
        <v>212</v>
      </c>
      <c r="J1168" s="576" t="s">
        <v>209</v>
      </c>
      <c r="K1168" s="577">
        <v>1289.8499999999999</v>
      </c>
      <c r="L1168" s="576" t="s">
        <v>208</v>
      </c>
    </row>
    <row r="1169" spans="1:12">
      <c r="A1169" s="576" t="s">
        <v>219</v>
      </c>
      <c r="B1169" s="576" t="s">
        <v>220</v>
      </c>
      <c r="C1169" s="576" t="s">
        <v>443</v>
      </c>
      <c r="D1169" s="576" t="s">
        <v>4232</v>
      </c>
      <c r="E1169" s="577" t="s">
        <v>210</v>
      </c>
      <c r="F1169" s="576" t="s">
        <v>210</v>
      </c>
      <c r="G1169" s="576">
        <v>102621</v>
      </c>
      <c r="H1169" s="576" t="s">
        <v>6856</v>
      </c>
      <c r="I1169" s="576" t="s">
        <v>212</v>
      </c>
      <c r="J1169" s="576" t="s">
        <v>248</v>
      </c>
      <c r="K1169" s="577">
        <v>12704.26</v>
      </c>
      <c r="L1169" s="576" t="s">
        <v>208</v>
      </c>
    </row>
    <row r="1170" spans="1:12">
      <c r="A1170" s="576" t="s">
        <v>219</v>
      </c>
      <c r="B1170" s="576" t="s">
        <v>220</v>
      </c>
      <c r="C1170" s="576" t="s">
        <v>443</v>
      </c>
      <c r="D1170" s="576" t="s">
        <v>4232</v>
      </c>
      <c r="E1170" s="577" t="s">
        <v>210</v>
      </c>
      <c r="F1170" s="576" t="s">
        <v>210</v>
      </c>
      <c r="G1170" s="576">
        <v>102616</v>
      </c>
      <c r="H1170" s="576" t="s">
        <v>6853</v>
      </c>
      <c r="I1170" s="576" t="s">
        <v>212</v>
      </c>
      <c r="J1170" s="576" t="s">
        <v>207</v>
      </c>
      <c r="K1170" s="577">
        <v>1909.83</v>
      </c>
      <c r="L1170" s="576" t="s">
        <v>208</v>
      </c>
    </row>
    <row r="1171" spans="1:12">
      <c r="A1171" s="576" t="s">
        <v>219</v>
      </c>
      <c r="B1171" s="576" t="s">
        <v>220</v>
      </c>
      <c r="C1171" s="576" t="s">
        <v>443</v>
      </c>
      <c r="D1171" s="576" t="s">
        <v>4232</v>
      </c>
      <c r="E1171" s="577" t="s">
        <v>210</v>
      </c>
      <c r="F1171" s="576" t="s">
        <v>210</v>
      </c>
      <c r="G1171" s="576">
        <v>102611</v>
      </c>
      <c r="H1171" s="576" t="s">
        <v>4863</v>
      </c>
      <c r="I1171" s="576" t="s">
        <v>212</v>
      </c>
      <c r="J1171" s="576" t="s">
        <v>207</v>
      </c>
      <c r="K1171" s="577">
        <v>480.03</v>
      </c>
      <c r="L1171" s="576" t="s">
        <v>208</v>
      </c>
    </row>
    <row r="1172" spans="1:12">
      <c r="A1172" s="576" t="s">
        <v>219</v>
      </c>
      <c r="B1172" s="576" t="s">
        <v>220</v>
      </c>
      <c r="C1172" s="576" t="s">
        <v>443</v>
      </c>
      <c r="D1172" s="576" t="s">
        <v>4232</v>
      </c>
      <c r="E1172" s="577" t="s">
        <v>210</v>
      </c>
      <c r="F1172" s="576" t="s">
        <v>210</v>
      </c>
      <c r="G1172" s="576">
        <v>102617</v>
      </c>
      <c r="H1172" s="576" t="s">
        <v>4867</v>
      </c>
      <c r="I1172" s="576" t="s">
        <v>212</v>
      </c>
      <c r="J1172" s="576" t="s">
        <v>207</v>
      </c>
      <c r="K1172" s="577">
        <v>3491.22</v>
      </c>
      <c r="L1172" s="576" t="s">
        <v>208</v>
      </c>
    </row>
    <row r="1173" spans="1:12">
      <c r="A1173" s="576" t="s">
        <v>219</v>
      </c>
      <c r="B1173" s="576" t="s">
        <v>220</v>
      </c>
      <c r="C1173" s="576" t="s">
        <v>443</v>
      </c>
      <c r="D1173" s="576" t="s">
        <v>4232</v>
      </c>
      <c r="E1173" s="577" t="s">
        <v>210</v>
      </c>
      <c r="F1173" s="576" t="s">
        <v>210</v>
      </c>
      <c r="G1173" s="576">
        <v>102618</v>
      </c>
      <c r="H1173" s="576" t="s">
        <v>6854</v>
      </c>
      <c r="I1173" s="576" t="s">
        <v>212</v>
      </c>
      <c r="J1173" s="576" t="s">
        <v>209</v>
      </c>
      <c r="K1173" s="577">
        <v>4208.92</v>
      </c>
      <c r="L1173" s="576" t="s">
        <v>208</v>
      </c>
    </row>
    <row r="1174" spans="1:12">
      <c r="A1174" s="576" t="s">
        <v>219</v>
      </c>
      <c r="B1174" s="576" t="s">
        <v>220</v>
      </c>
      <c r="C1174" s="576" t="s">
        <v>443</v>
      </c>
      <c r="D1174" s="576" t="s">
        <v>4232</v>
      </c>
      <c r="E1174" s="577" t="s">
        <v>210</v>
      </c>
      <c r="F1174" s="576" t="s">
        <v>210</v>
      </c>
      <c r="G1174" s="576">
        <v>102612</v>
      </c>
      <c r="H1174" s="576" t="s">
        <v>6852</v>
      </c>
      <c r="I1174" s="576" t="s">
        <v>212</v>
      </c>
      <c r="J1174" s="576" t="s">
        <v>209</v>
      </c>
      <c r="K1174" s="577">
        <v>689.58</v>
      </c>
      <c r="L1174" s="576" t="s">
        <v>208</v>
      </c>
    </row>
    <row r="1175" spans="1:12">
      <c r="A1175" s="576" t="s">
        <v>219</v>
      </c>
      <c r="B1175" s="576" t="s">
        <v>220</v>
      </c>
      <c r="C1175" s="576" t="s">
        <v>443</v>
      </c>
      <c r="D1175" s="576" t="s">
        <v>4232</v>
      </c>
      <c r="E1175" s="577" t="s">
        <v>210</v>
      </c>
      <c r="F1175" s="576" t="s">
        <v>210</v>
      </c>
      <c r="G1175" s="576">
        <v>102603</v>
      </c>
      <c r="H1175" s="576" t="s">
        <v>4856</v>
      </c>
      <c r="I1175" s="576" t="s">
        <v>212</v>
      </c>
      <c r="J1175" s="576" t="s">
        <v>209</v>
      </c>
      <c r="K1175" s="577">
        <v>8.35</v>
      </c>
      <c r="L1175" s="576" t="s">
        <v>208</v>
      </c>
    </row>
    <row r="1176" spans="1:12">
      <c r="A1176" s="576" t="s">
        <v>219</v>
      </c>
      <c r="B1176" s="576" t="s">
        <v>220</v>
      </c>
      <c r="C1176" s="576" t="s">
        <v>443</v>
      </c>
      <c r="D1176" s="576" t="s">
        <v>4232</v>
      </c>
      <c r="E1176" s="577" t="s">
        <v>210</v>
      </c>
      <c r="F1176" s="576" t="s">
        <v>210</v>
      </c>
      <c r="G1176" s="576">
        <v>102587</v>
      </c>
      <c r="H1176" s="576" t="s">
        <v>4840</v>
      </c>
      <c r="I1176" s="576" t="s">
        <v>212</v>
      </c>
      <c r="J1176" s="576" t="s">
        <v>248</v>
      </c>
      <c r="K1176" s="577">
        <v>2.85</v>
      </c>
      <c r="L1176" s="576" t="s">
        <v>208</v>
      </c>
    </row>
    <row r="1177" spans="1:12">
      <c r="A1177" s="576" t="s">
        <v>219</v>
      </c>
      <c r="B1177" s="576" t="s">
        <v>220</v>
      </c>
      <c r="C1177" s="576" t="s">
        <v>443</v>
      </c>
      <c r="D1177" s="576" t="s">
        <v>4232</v>
      </c>
      <c r="E1177" s="577" t="s">
        <v>210</v>
      </c>
      <c r="F1177" s="576" t="s">
        <v>210</v>
      </c>
      <c r="G1177" s="576">
        <v>102589</v>
      </c>
      <c r="H1177" s="576" t="s">
        <v>4842</v>
      </c>
      <c r="I1177" s="576" t="s">
        <v>212</v>
      </c>
      <c r="J1177" s="576" t="s">
        <v>207</v>
      </c>
      <c r="K1177" s="577">
        <v>3.18</v>
      </c>
      <c r="L1177" s="576" t="s">
        <v>208</v>
      </c>
    </row>
    <row r="1178" spans="1:12">
      <c r="A1178" s="576" t="s">
        <v>219</v>
      </c>
      <c r="B1178" s="576" t="s">
        <v>220</v>
      </c>
      <c r="C1178" s="576" t="s">
        <v>443</v>
      </c>
      <c r="D1178" s="576" t="s">
        <v>4232</v>
      </c>
      <c r="E1178" s="577" t="s">
        <v>210</v>
      </c>
      <c r="F1178" s="576" t="s">
        <v>210</v>
      </c>
      <c r="G1178" s="576">
        <v>102591</v>
      </c>
      <c r="H1178" s="576" t="s">
        <v>4844</v>
      </c>
      <c r="I1178" s="576" t="s">
        <v>212</v>
      </c>
      <c r="J1178" s="576" t="s">
        <v>207</v>
      </c>
      <c r="K1178" s="577">
        <v>3.5</v>
      </c>
      <c r="L1178" s="576" t="s">
        <v>208</v>
      </c>
    </row>
    <row r="1179" spans="1:12">
      <c r="A1179" s="576" t="s">
        <v>219</v>
      </c>
      <c r="B1179" s="576" t="s">
        <v>220</v>
      </c>
      <c r="C1179" s="576" t="s">
        <v>443</v>
      </c>
      <c r="D1179" s="576" t="s">
        <v>4232</v>
      </c>
      <c r="E1179" s="577" t="s">
        <v>210</v>
      </c>
      <c r="F1179" s="576" t="s">
        <v>210</v>
      </c>
      <c r="G1179" s="576">
        <v>102593</v>
      </c>
      <c r="H1179" s="576" t="s">
        <v>4846</v>
      </c>
      <c r="I1179" s="576" t="s">
        <v>212</v>
      </c>
      <c r="J1179" s="576" t="s">
        <v>207</v>
      </c>
      <c r="K1179" s="577">
        <v>3.95</v>
      </c>
      <c r="L1179" s="576" t="s">
        <v>208</v>
      </c>
    </row>
    <row r="1180" spans="1:12">
      <c r="A1180" s="576" t="s">
        <v>219</v>
      </c>
      <c r="B1180" s="576" t="s">
        <v>220</v>
      </c>
      <c r="C1180" s="576" t="s">
        <v>443</v>
      </c>
      <c r="D1180" s="576" t="s">
        <v>4232</v>
      </c>
      <c r="E1180" s="577" t="s">
        <v>210</v>
      </c>
      <c r="F1180" s="576" t="s">
        <v>210</v>
      </c>
      <c r="G1180" s="576">
        <v>102595</v>
      </c>
      <c r="H1180" s="576" t="s">
        <v>4848</v>
      </c>
      <c r="I1180" s="576" t="s">
        <v>212</v>
      </c>
      <c r="J1180" s="576" t="s">
        <v>207</v>
      </c>
      <c r="K1180" s="577">
        <v>4.46</v>
      </c>
      <c r="L1180" s="576" t="s">
        <v>208</v>
      </c>
    </row>
    <row r="1181" spans="1:12">
      <c r="A1181" s="576" t="s">
        <v>219</v>
      </c>
      <c r="B1181" s="576" t="s">
        <v>220</v>
      </c>
      <c r="C1181" s="576" t="s">
        <v>443</v>
      </c>
      <c r="D1181" s="576" t="s">
        <v>4232</v>
      </c>
      <c r="E1181" s="577" t="s">
        <v>210</v>
      </c>
      <c r="F1181" s="576" t="s">
        <v>210</v>
      </c>
      <c r="G1181" s="576">
        <v>102597</v>
      </c>
      <c r="H1181" s="576" t="s">
        <v>4850</v>
      </c>
      <c r="I1181" s="576" t="s">
        <v>212</v>
      </c>
      <c r="J1181" s="576" t="s">
        <v>209</v>
      </c>
      <c r="K1181" s="577">
        <v>5.1100000000000003</v>
      </c>
      <c r="L1181" s="576" t="s">
        <v>208</v>
      </c>
    </row>
    <row r="1182" spans="1:12">
      <c r="A1182" s="576" t="s">
        <v>219</v>
      </c>
      <c r="B1182" s="576" t="s">
        <v>220</v>
      </c>
      <c r="C1182" s="576" t="s">
        <v>443</v>
      </c>
      <c r="D1182" s="576" t="s">
        <v>4232</v>
      </c>
      <c r="E1182" s="577" t="s">
        <v>210</v>
      </c>
      <c r="F1182" s="576" t="s">
        <v>210</v>
      </c>
      <c r="G1182" s="576">
        <v>102599</v>
      </c>
      <c r="H1182" s="576" t="s">
        <v>4852</v>
      </c>
      <c r="I1182" s="576" t="s">
        <v>212</v>
      </c>
      <c r="J1182" s="576" t="s">
        <v>209</v>
      </c>
      <c r="K1182" s="577">
        <v>5.76</v>
      </c>
      <c r="L1182" s="576" t="s">
        <v>208</v>
      </c>
    </row>
    <row r="1183" spans="1:12">
      <c r="A1183" s="576" t="s">
        <v>219</v>
      </c>
      <c r="B1183" s="576" t="s">
        <v>220</v>
      </c>
      <c r="C1183" s="576" t="s">
        <v>443</v>
      </c>
      <c r="D1183" s="576" t="s">
        <v>4232</v>
      </c>
      <c r="E1183" s="577" t="s">
        <v>210</v>
      </c>
      <c r="F1183" s="576" t="s">
        <v>210</v>
      </c>
      <c r="G1183" s="576">
        <v>102601</v>
      </c>
      <c r="H1183" s="576" t="s">
        <v>4854</v>
      </c>
      <c r="I1183" s="576" t="s">
        <v>212</v>
      </c>
      <c r="J1183" s="576" t="s">
        <v>209</v>
      </c>
      <c r="K1183" s="577">
        <v>6.72</v>
      </c>
      <c r="L1183" s="576" t="s">
        <v>208</v>
      </c>
    </row>
    <row r="1184" spans="1:12">
      <c r="A1184" s="576" t="s">
        <v>219</v>
      </c>
      <c r="B1184" s="576" t="s">
        <v>220</v>
      </c>
      <c r="C1184" s="576" t="s">
        <v>443</v>
      </c>
      <c r="D1184" s="576" t="s">
        <v>4232</v>
      </c>
      <c r="E1184" s="577" t="s">
        <v>210</v>
      </c>
      <c r="F1184" s="576" t="s">
        <v>210</v>
      </c>
      <c r="G1184" s="576">
        <v>102604</v>
      </c>
      <c r="H1184" s="576" t="s">
        <v>4857</v>
      </c>
      <c r="I1184" s="576" t="s">
        <v>212</v>
      </c>
      <c r="J1184" s="576" t="s">
        <v>207</v>
      </c>
      <c r="K1184" s="577">
        <v>9.6199999999999992</v>
      </c>
      <c r="L1184" s="576" t="s">
        <v>208</v>
      </c>
    </row>
    <row r="1185" spans="1:12">
      <c r="A1185" s="576" t="s">
        <v>219</v>
      </c>
      <c r="B1185" s="576" t="s">
        <v>220</v>
      </c>
      <c r="C1185" s="576" t="s">
        <v>443</v>
      </c>
      <c r="D1185" s="576" t="s">
        <v>4232</v>
      </c>
      <c r="E1185" s="577" t="s">
        <v>210</v>
      </c>
      <c r="F1185" s="576" t="s">
        <v>210</v>
      </c>
      <c r="G1185" s="576">
        <v>102588</v>
      </c>
      <c r="H1185" s="576" t="s">
        <v>4841</v>
      </c>
      <c r="I1185" s="576" t="s">
        <v>212</v>
      </c>
      <c r="J1185" s="576" t="s">
        <v>209</v>
      </c>
      <c r="K1185" s="577">
        <v>4.13</v>
      </c>
      <c r="L1185" s="576" t="s">
        <v>208</v>
      </c>
    </row>
    <row r="1186" spans="1:12">
      <c r="A1186" s="576" t="s">
        <v>219</v>
      </c>
      <c r="B1186" s="576" t="s">
        <v>220</v>
      </c>
      <c r="C1186" s="576" t="s">
        <v>443</v>
      </c>
      <c r="D1186" s="576" t="s">
        <v>4232</v>
      </c>
      <c r="E1186" s="577" t="s">
        <v>210</v>
      </c>
      <c r="F1186" s="576" t="s">
        <v>210</v>
      </c>
      <c r="G1186" s="576">
        <v>102590</v>
      </c>
      <c r="H1186" s="576" t="s">
        <v>4843</v>
      </c>
      <c r="I1186" s="576" t="s">
        <v>212</v>
      </c>
      <c r="J1186" s="576" t="s">
        <v>209</v>
      </c>
      <c r="K1186" s="577">
        <v>4.46</v>
      </c>
      <c r="L1186" s="576" t="s">
        <v>208</v>
      </c>
    </row>
    <row r="1187" spans="1:12">
      <c r="A1187" s="576" t="s">
        <v>219</v>
      </c>
      <c r="B1187" s="576" t="s">
        <v>220</v>
      </c>
      <c r="C1187" s="576" t="s">
        <v>443</v>
      </c>
      <c r="D1187" s="576" t="s">
        <v>4232</v>
      </c>
      <c r="E1187" s="577" t="s">
        <v>210</v>
      </c>
      <c r="F1187" s="576" t="s">
        <v>210</v>
      </c>
      <c r="G1187" s="576">
        <v>102592</v>
      </c>
      <c r="H1187" s="576" t="s">
        <v>4845</v>
      </c>
      <c r="I1187" s="576" t="s">
        <v>212</v>
      </c>
      <c r="J1187" s="576" t="s">
        <v>209</v>
      </c>
      <c r="K1187" s="577">
        <v>4.78</v>
      </c>
      <c r="L1187" s="576" t="s">
        <v>208</v>
      </c>
    </row>
    <row r="1188" spans="1:12">
      <c r="A1188" s="576" t="s">
        <v>219</v>
      </c>
      <c r="B1188" s="576" t="s">
        <v>220</v>
      </c>
      <c r="C1188" s="576" t="s">
        <v>443</v>
      </c>
      <c r="D1188" s="576" t="s">
        <v>4232</v>
      </c>
      <c r="E1188" s="577" t="s">
        <v>210</v>
      </c>
      <c r="F1188" s="576" t="s">
        <v>210</v>
      </c>
      <c r="G1188" s="576">
        <v>102594</v>
      </c>
      <c r="H1188" s="576" t="s">
        <v>4847</v>
      </c>
      <c r="I1188" s="576" t="s">
        <v>212</v>
      </c>
      <c r="J1188" s="576" t="s">
        <v>248</v>
      </c>
      <c r="K1188" s="577">
        <v>5.24</v>
      </c>
      <c r="L1188" s="576" t="s">
        <v>208</v>
      </c>
    </row>
    <row r="1189" spans="1:12">
      <c r="A1189" s="576" t="s">
        <v>219</v>
      </c>
      <c r="B1189" s="576" t="s">
        <v>220</v>
      </c>
      <c r="C1189" s="576" t="s">
        <v>443</v>
      </c>
      <c r="D1189" s="576" t="s">
        <v>4232</v>
      </c>
      <c r="E1189" s="577" t="s">
        <v>210</v>
      </c>
      <c r="F1189" s="576" t="s">
        <v>210</v>
      </c>
      <c r="G1189" s="576">
        <v>102596</v>
      </c>
      <c r="H1189" s="576" t="s">
        <v>4849</v>
      </c>
      <c r="I1189" s="576" t="s">
        <v>212</v>
      </c>
      <c r="J1189" s="576" t="s">
        <v>209</v>
      </c>
      <c r="K1189" s="577">
        <v>5.75</v>
      </c>
      <c r="L1189" s="576" t="s">
        <v>208</v>
      </c>
    </row>
    <row r="1190" spans="1:12">
      <c r="A1190" s="576" t="s">
        <v>219</v>
      </c>
      <c r="B1190" s="576" t="s">
        <v>220</v>
      </c>
      <c r="C1190" s="576" t="s">
        <v>443</v>
      </c>
      <c r="D1190" s="576" t="s">
        <v>4232</v>
      </c>
      <c r="E1190" s="577" t="s">
        <v>210</v>
      </c>
      <c r="F1190" s="576" t="s">
        <v>210</v>
      </c>
      <c r="G1190" s="576">
        <v>102598</v>
      </c>
      <c r="H1190" s="576" t="s">
        <v>4851</v>
      </c>
      <c r="I1190" s="576" t="s">
        <v>212</v>
      </c>
      <c r="J1190" s="576" t="s">
        <v>209</v>
      </c>
      <c r="K1190" s="577">
        <v>6.39</v>
      </c>
      <c r="L1190" s="576" t="s">
        <v>208</v>
      </c>
    </row>
    <row r="1191" spans="1:12">
      <c r="A1191" s="576" t="s">
        <v>219</v>
      </c>
      <c r="B1191" s="576" t="s">
        <v>220</v>
      </c>
      <c r="C1191" s="576" t="s">
        <v>443</v>
      </c>
      <c r="D1191" s="576" t="s">
        <v>4232</v>
      </c>
      <c r="E1191" s="577" t="s">
        <v>210</v>
      </c>
      <c r="F1191" s="576" t="s">
        <v>210</v>
      </c>
      <c r="G1191" s="576">
        <v>102600</v>
      </c>
      <c r="H1191" s="576" t="s">
        <v>4853</v>
      </c>
      <c r="I1191" s="576" t="s">
        <v>212</v>
      </c>
      <c r="J1191" s="576" t="s">
        <v>209</v>
      </c>
      <c r="K1191" s="577">
        <v>7.04</v>
      </c>
      <c r="L1191" s="576" t="s">
        <v>208</v>
      </c>
    </row>
    <row r="1192" spans="1:12">
      <c r="A1192" s="576" t="s">
        <v>219</v>
      </c>
      <c r="B1192" s="576" t="s">
        <v>220</v>
      </c>
      <c r="C1192" s="576" t="s">
        <v>443</v>
      </c>
      <c r="D1192" s="576" t="s">
        <v>4232</v>
      </c>
      <c r="E1192" s="577" t="s">
        <v>210</v>
      </c>
      <c r="F1192" s="576" t="s">
        <v>210</v>
      </c>
      <c r="G1192" s="576">
        <v>102602</v>
      </c>
      <c r="H1192" s="576" t="s">
        <v>4855</v>
      </c>
      <c r="I1192" s="576" t="s">
        <v>212</v>
      </c>
      <c r="J1192" s="576" t="s">
        <v>248</v>
      </c>
      <c r="K1192" s="577">
        <v>8</v>
      </c>
      <c r="L1192" s="576" t="s">
        <v>208</v>
      </c>
    </row>
    <row r="1193" spans="1:12">
      <c r="A1193" s="576" t="s">
        <v>219</v>
      </c>
      <c r="B1193" s="576" t="s">
        <v>220</v>
      </c>
      <c r="C1193" s="576" t="s">
        <v>443</v>
      </c>
      <c r="D1193" s="576" t="s">
        <v>4232</v>
      </c>
      <c r="E1193" s="577" t="s">
        <v>210</v>
      </c>
      <c r="F1193" s="576" t="s">
        <v>210</v>
      </c>
      <c r="G1193" s="576">
        <v>103005</v>
      </c>
      <c r="H1193" s="576" t="s">
        <v>7877</v>
      </c>
      <c r="I1193" s="576" t="s">
        <v>212</v>
      </c>
      <c r="J1193" s="576" t="s">
        <v>209</v>
      </c>
      <c r="K1193" s="577">
        <v>574.63</v>
      </c>
      <c r="L1193" s="576" t="s">
        <v>208</v>
      </c>
    </row>
    <row r="1194" spans="1:12">
      <c r="A1194" s="576" t="s">
        <v>219</v>
      </c>
      <c r="B1194" s="576" t="s">
        <v>220</v>
      </c>
      <c r="C1194" s="576" t="s">
        <v>443</v>
      </c>
      <c r="D1194" s="576" t="s">
        <v>4232</v>
      </c>
      <c r="E1194" s="577" t="s">
        <v>210</v>
      </c>
      <c r="F1194" s="576" t="s">
        <v>210</v>
      </c>
      <c r="G1194" s="576">
        <v>103006</v>
      </c>
      <c r="H1194" s="576" t="s">
        <v>7878</v>
      </c>
      <c r="I1194" s="576" t="s">
        <v>212</v>
      </c>
      <c r="J1194" s="576" t="s">
        <v>209</v>
      </c>
      <c r="K1194" s="577">
        <v>727.63</v>
      </c>
      <c r="L1194" s="576" t="s">
        <v>208</v>
      </c>
    </row>
    <row r="1195" spans="1:12">
      <c r="A1195" s="576" t="s">
        <v>219</v>
      </c>
      <c r="B1195" s="576" t="s">
        <v>220</v>
      </c>
      <c r="C1195" s="576" t="s">
        <v>443</v>
      </c>
      <c r="D1195" s="576" t="s">
        <v>4232</v>
      </c>
      <c r="E1195" s="577" t="s">
        <v>210</v>
      </c>
      <c r="F1195" s="576" t="s">
        <v>210</v>
      </c>
      <c r="G1195" s="576">
        <v>103007</v>
      </c>
      <c r="H1195" s="576" t="s">
        <v>7879</v>
      </c>
      <c r="I1195" s="576" t="s">
        <v>212</v>
      </c>
      <c r="J1195" s="576" t="s">
        <v>248</v>
      </c>
      <c r="K1195" s="577">
        <v>964.39</v>
      </c>
      <c r="L1195" s="576" t="s">
        <v>208</v>
      </c>
    </row>
    <row r="1196" spans="1:12">
      <c r="A1196" s="576" t="s">
        <v>219</v>
      </c>
      <c r="B1196" s="576" t="s">
        <v>220</v>
      </c>
      <c r="C1196" s="576" t="s">
        <v>443</v>
      </c>
      <c r="D1196" s="576" t="s">
        <v>4232</v>
      </c>
      <c r="E1196" s="577" t="s">
        <v>210</v>
      </c>
      <c r="F1196" s="576" t="s">
        <v>210</v>
      </c>
      <c r="G1196" s="576">
        <v>103004</v>
      </c>
      <c r="H1196" s="576" t="s">
        <v>7880</v>
      </c>
      <c r="I1196" s="576" t="s">
        <v>85</v>
      </c>
      <c r="J1196" s="576" t="s">
        <v>209</v>
      </c>
      <c r="K1196" s="577">
        <v>0</v>
      </c>
      <c r="L1196" s="576" t="s">
        <v>208</v>
      </c>
    </row>
    <row r="1197" spans="1:12">
      <c r="A1197" s="576" t="s">
        <v>219</v>
      </c>
      <c r="B1197" s="576" t="s">
        <v>220</v>
      </c>
      <c r="C1197" s="576" t="s">
        <v>443</v>
      </c>
      <c r="D1197" s="576" t="s">
        <v>4232</v>
      </c>
      <c r="E1197" s="577" t="s">
        <v>210</v>
      </c>
      <c r="F1197" s="576" t="s">
        <v>210</v>
      </c>
      <c r="G1197" s="576">
        <v>102989</v>
      </c>
      <c r="H1197" s="576" t="s">
        <v>7881</v>
      </c>
      <c r="I1197" s="576" t="s">
        <v>85</v>
      </c>
      <c r="J1197" s="576" t="s">
        <v>209</v>
      </c>
      <c r="K1197" s="577">
        <v>39.4</v>
      </c>
      <c r="L1197" s="576" t="s">
        <v>208</v>
      </c>
    </row>
    <row r="1198" spans="1:12">
      <c r="A1198" s="576" t="s">
        <v>219</v>
      </c>
      <c r="B1198" s="576" t="s">
        <v>220</v>
      </c>
      <c r="C1198" s="576" t="s">
        <v>443</v>
      </c>
      <c r="D1198" s="576" t="s">
        <v>4232</v>
      </c>
      <c r="E1198" s="577" t="s">
        <v>210</v>
      </c>
      <c r="F1198" s="576" t="s">
        <v>210</v>
      </c>
      <c r="G1198" s="576">
        <v>102990</v>
      </c>
      <c r="H1198" s="576" t="s">
        <v>7882</v>
      </c>
      <c r="I1198" s="576" t="s">
        <v>85</v>
      </c>
      <c r="J1198" s="576" t="s">
        <v>209</v>
      </c>
      <c r="K1198" s="577">
        <v>49.29</v>
      </c>
      <c r="L1198" s="576" t="s">
        <v>208</v>
      </c>
    </row>
    <row r="1199" spans="1:12">
      <c r="A1199" s="576" t="s">
        <v>219</v>
      </c>
      <c r="B1199" s="576" t="s">
        <v>220</v>
      </c>
      <c r="C1199" s="576" t="s">
        <v>443</v>
      </c>
      <c r="D1199" s="576" t="s">
        <v>4232</v>
      </c>
      <c r="E1199" s="577" t="s">
        <v>210</v>
      </c>
      <c r="F1199" s="576" t="s">
        <v>210</v>
      </c>
      <c r="G1199" s="576">
        <v>102991</v>
      </c>
      <c r="H1199" s="576" t="s">
        <v>7883</v>
      </c>
      <c r="I1199" s="576" t="s">
        <v>85</v>
      </c>
      <c r="J1199" s="576" t="s">
        <v>209</v>
      </c>
      <c r="K1199" s="577">
        <v>64.81</v>
      </c>
      <c r="L1199" s="576" t="s">
        <v>208</v>
      </c>
    </row>
    <row r="1200" spans="1:12">
      <c r="A1200" s="576" t="s">
        <v>219</v>
      </c>
      <c r="B1200" s="576" t="s">
        <v>220</v>
      </c>
      <c r="C1200" s="576" t="s">
        <v>443</v>
      </c>
      <c r="D1200" s="576" t="s">
        <v>4232</v>
      </c>
      <c r="E1200" s="577" t="s">
        <v>210</v>
      </c>
      <c r="F1200" s="576" t="s">
        <v>210</v>
      </c>
      <c r="G1200" s="576">
        <v>102992</v>
      </c>
      <c r="H1200" s="576" t="s">
        <v>7884</v>
      </c>
      <c r="I1200" s="576" t="s">
        <v>85</v>
      </c>
      <c r="J1200" s="576" t="s">
        <v>248</v>
      </c>
      <c r="K1200" s="577">
        <v>100.54</v>
      </c>
      <c r="L1200" s="576" t="s">
        <v>208</v>
      </c>
    </row>
    <row r="1201" spans="1:12">
      <c r="A1201" s="576" t="s">
        <v>219</v>
      </c>
      <c r="B1201" s="576" t="s">
        <v>220</v>
      </c>
      <c r="C1201" s="576" t="s">
        <v>443</v>
      </c>
      <c r="D1201" s="576" t="s">
        <v>4232</v>
      </c>
      <c r="E1201" s="577" t="s">
        <v>210</v>
      </c>
      <c r="F1201" s="576" t="s">
        <v>210</v>
      </c>
      <c r="G1201" s="576">
        <v>102993</v>
      </c>
      <c r="H1201" s="576" t="s">
        <v>7885</v>
      </c>
      <c r="I1201" s="576" t="s">
        <v>85</v>
      </c>
      <c r="J1201" s="576" t="s">
        <v>209</v>
      </c>
      <c r="K1201" s="577">
        <v>130.63</v>
      </c>
      <c r="L1201" s="576" t="s">
        <v>208</v>
      </c>
    </row>
    <row r="1202" spans="1:12">
      <c r="A1202" s="576" t="s">
        <v>219</v>
      </c>
      <c r="B1202" s="576" t="s">
        <v>220</v>
      </c>
      <c r="C1202" s="576" t="s">
        <v>443</v>
      </c>
      <c r="D1202" s="576" t="s">
        <v>4232</v>
      </c>
      <c r="E1202" s="577" t="s">
        <v>210</v>
      </c>
      <c r="F1202" s="576" t="s">
        <v>210</v>
      </c>
      <c r="G1202" s="576">
        <v>102994</v>
      </c>
      <c r="H1202" s="576" t="s">
        <v>7886</v>
      </c>
      <c r="I1202" s="576" t="s">
        <v>85</v>
      </c>
      <c r="J1202" s="576" t="s">
        <v>209</v>
      </c>
      <c r="K1202" s="577">
        <v>243.89</v>
      </c>
      <c r="L1202" s="576" t="s">
        <v>208</v>
      </c>
    </row>
    <row r="1203" spans="1:12">
      <c r="A1203" s="576" t="s">
        <v>219</v>
      </c>
      <c r="B1203" s="576" t="s">
        <v>220</v>
      </c>
      <c r="C1203" s="576" t="s">
        <v>443</v>
      </c>
      <c r="D1203" s="576" t="s">
        <v>4232</v>
      </c>
      <c r="E1203" s="577" t="s">
        <v>210</v>
      </c>
      <c r="F1203" s="576" t="s">
        <v>210</v>
      </c>
      <c r="G1203" s="576">
        <v>106017</v>
      </c>
      <c r="H1203" s="576" t="s">
        <v>7887</v>
      </c>
      <c r="I1203" s="576" t="s">
        <v>212</v>
      </c>
      <c r="J1203" s="576" t="s">
        <v>209</v>
      </c>
      <c r="K1203" s="577">
        <v>0</v>
      </c>
      <c r="L1203" s="576" t="s">
        <v>208</v>
      </c>
    </row>
    <row r="1204" spans="1:12">
      <c r="A1204" s="576" t="s">
        <v>219</v>
      </c>
      <c r="B1204" s="576" t="s">
        <v>220</v>
      </c>
      <c r="C1204" s="576" t="s">
        <v>443</v>
      </c>
      <c r="D1204" s="576" t="s">
        <v>4232</v>
      </c>
      <c r="E1204" s="577" t="s">
        <v>210</v>
      </c>
      <c r="F1204" s="576" t="s">
        <v>210</v>
      </c>
      <c r="G1204" s="576">
        <v>105944</v>
      </c>
      <c r="H1204" s="576" t="s">
        <v>7888</v>
      </c>
      <c r="I1204" s="576" t="s">
        <v>90</v>
      </c>
      <c r="J1204" s="576" t="s">
        <v>248</v>
      </c>
      <c r="K1204" s="577">
        <v>720.73</v>
      </c>
      <c r="L1204" s="576" t="s">
        <v>208</v>
      </c>
    </row>
    <row r="1205" spans="1:12">
      <c r="A1205" s="576" t="s">
        <v>219</v>
      </c>
      <c r="B1205" s="576" t="s">
        <v>220</v>
      </c>
      <c r="C1205" s="576" t="s">
        <v>443</v>
      </c>
      <c r="D1205" s="576" t="s">
        <v>4232</v>
      </c>
      <c r="E1205" s="577" t="s">
        <v>210</v>
      </c>
      <c r="F1205" s="576" t="s">
        <v>210</v>
      </c>
      <c r="G1205" s="576">
        <v>106004</v>
      </c>
      <c r="H1205" s="576" t="s">
        <v>7889</v>
      </c>
      <c r="I1205" s="576" t="s">
        <v>85</v>
      </c>
      <c r="J1205" s="576" t="s">
        <v>209</v>
      </c>
      <c r="K1205" s="577">
        <v>166.44</v>
      </c>
      <c r="L1205" s="576" t="s">
        <v>208</v>
      </c>
    </row>
    <row r="1206" spans="1:12">
      <c r="A1206" s="576" t="s">
        <v>219</v>
      </c>
      <c r="B1206" s="576" t="s">
        <v>220</v>
      </c>
      <c r="C1206" s="576" t="s">
        <v>443</v>
      </c>
      <c r="D1206" s="576" t="s">
        <v>4232</v>
      </c>
      <c r="E1206" s="577" t="s">
        <v>210</v>
      </c>
      <c r="F1206" s="576" t="s">
        <v>210</v>
      </c>
      <c r="G1206" s="576">
        <v>106005</v>
      </c>
      <c r="H1206" s="576" t="s">
        <v>7890</v>
      </c>
      <c r="I1206" s="576" t="s">
        <v>85</v>
      </c>
      <c r="J1206" s="576" t="s">
        <v>209</v>
      </c>
      <c r="K1206" s="577">
        <v>196.92</v>
      </c>
      <c r="L1206" s="576" t="s">
        <v>208</v>
      </c>
    </row>
    <row r="1207" spans="1:12">
      <c r="A1207" s="576" t="s">
        <v>219</v>
      </c>
      <c r="B1207" s="576" t="s">
        <v>220</v>
      </c>
      <c r="C1207" s="576" t="s">
        <v>443</v>
      </c>
      <c r="D1207" s="576" t="s">
        <v>4232</v>
      </c>
      <c r="E1207" s="577" t="s">
        <v>210</v>
      </c>
      <c r="F1207" s="576" t="s">
        <v>210</v>
      </c>
      <c r="G1207" s="576">
        <v>106006</v>
      </c>
      <c r="H1207" s="576" t="s">
        <v>7891</v>
      </c>
      <c r="I1207" s="576" t="s">
        <v>85</v>
      </c>
      <c r="J1207" s="576" t="s">
        <v>209</v>
      </c>
      <c r="K1207" s="577">
        <v>234.36</v>
      </c>
      <c r="L1207" s="576" t="s">
        <v>208</v>
      </c>
    </row>
    <row r="1208" spans="1:12">
      <c r="A1208" s="576" t="s">
        <v>219</v>
      </c>
      <c r="B1208" s="576" t="s">
        <v>220</v>
      </c>
      <c r="C1208" s="576" t="s">
        <v>443</v>
      </c>
      <c r="D1208" s="576" t="s">
        <v>4232</v>
      </c>
      <c r="E1208" s="577" t="s">
        <v>210</v>
      </c>
      <c r="F1208" s="576" t="s">
        <v>210</v>
      </c>
      <c r="G1208" s="576">
        <v>106007</v>
      </c>
      <c r="H1208" s="576" t="s">
        <v>7892</v>
      </c>
      <c r="I1208" s="576" t="s">
        <v>85</v>
      </c>
      <c r="J1208" s="576" t="s">
        <v>248</v>
      </c>
      <c r="K1208" s="577">
        <v>267.16000000000003</v>
      </c>
      <c r="L1208" s="576" t="s">
        <v>208</v>
      </c>
    </row>
    <row r="1209" spans="1:12">
      <c r="A1209" s="576" t="s">
        <v>219</v>
      </c>
      <c r="B1209" s="576" t="s">
        <v>220</v>
      </c>
      <c r="C1209" s="576" t="s">
        <v>443</v>
      </c>
      <c r="D1209" s="576" t="s">
        <v>4232</v>
      </c>
      <c r="E1209" s="577" t="s">
        <v>210</v>
      </c>
      <c r="F1209" s="576" t="s">
        <v>210</v>
      </c>
      <c r="G1209" s="576">
        <v>106008</v>
      </c>
      <c r="H1209" s="576" t="s">
        <v>7893</v>
      </c>
      <c r="I1209" s="576" t="s">
        <v>85</v>
      </c>
      <c r="J1209" s="576" t="s">
        <v>209</v>
      </c>
      <c r="K1209" s="577">
        <v>299.95999999999998</v>
      </c>
      <c r="L1209" s="576" t="s">
        <v>208</v>
      </c>
    </row>
    <row r="1210" spans="1:12">
      <c r="A1210" s="576" t="s">
        <v>219</v>
      </c>
      <c r="B1210" s="576" t="s">
        <v>220</v>
      </c>
      <c r="C1210" s="576" t="s">
        <v>443</v>
      </c>
      <c r="D1210" s="576" t="s">
        <v>4232</v>
      </c>
      <c r="E1210" s="577" t="s">
        <v>210</v>
      </c>
      <c r="F1210" s="576" t="s">
        <v>210</v>
      </c>
      <c r="G1210" s="576">
        <v>106009</v>
      </c>
      <c r="H1210" s="576" t="s">
        <v>7894</v>
      </c>
      <c r="I1210" s="576" t="s">
        <v>85</v>
      </c>
      <c r="J1210" s="576" t="s">
        <v>209</v>
      </c>
      <c r="K1210" s="577">
        <v>370.2</v>
      </c>
      <c r="L1210" s="576" t="s">
        <v>208</v>
      </c>
    </row>
    <row r="1211" spans="1:12">
      <c r="A1211" s="576" t="s">
        <v>219</v>
      </c>
      <c r="B1211" s="576" t="s">
        <v>220</v>
      </c>
      <c r="C1211" s="576" t="s">
        <v>443</v>
      </c>
      <c r="D1211" s="576" t="s">
        <v>4232</v>
      </c>
      <c r="E1211" s="577" t="s">
        <v>210</v>
      </c>
      <c r="F1211" s="576" t="s">
        <v>210</v>
      </c>
      <c r="G1211" s="576">
        <v>106010</v>
      </c>
      <c r="H1211" s="576" t="s">
        <v>7895</v>
      </c>
      <c r="I1211" s="576" t="s">
        <v>85</v>
      </c>
      <c r="J1211" s="576" t="s">
        <v>209</v>
      </c>
      <c r="K1211" s="577">
        <v>433.48</v>
      </c>
      <c r="L1211" s="576" t="s">
        <v>208</v>
      </c>
    </row>
    <row r="1212" spans="1:12">
      <c r="A1212" s="576" t="s">
        <v>219</v>
      </c>
      <c r="B1212" s="576" t="s">
        <v>220</v>
      </c>
      <c r="C1212" s="576" t="s">
        <v>443</v>
      </c>
      <c r="D1212" s="576" t="s">
        <v>4232</v>
      </c>
      <c r="E1212" s="577" t="s">
        <v>210</v>
      </c>
      <c r="F1212" s="576" t="s">
        <v>210</v>
      </c>
      <c r="G1212" s="576">
        <v>106011</v>
      </c>
      <c r="H1212" s="576" t="s">
        <v>7896</v>
      </c>
      <c r="I1212" s="576" t="s">
        <v>85</v>
      </c>
      <c r="J1212" s="576" t="s">
        <v>209</v>
      </c>
      <c r="K1212" s="577">
        <v>781.5</v>
      </c>
      <c r="L1212" s="576" t="s">
        <v>208</v>
      </c>
    </row>
    <row r="1213" spans="1:12">
      <c r="A1213" s="576" t="s">
        <v>219</v>
      </c>
      <c r="B1213" s="576" t="s">
        <v>220</v>
      </c>
      <c r="C1213" s="576" t="s">
        <v>443</v>
      </c>
      <c r="D1213" s="576" t="s">
        <v>4232</v>
      </c>
      <c r="E1213" s="577" t="s">
        <v>210</v>
      </c>
      <c r="F1213" s="576" t="s">
        <v>210</v>
      </c>
      <c r="G1213" s="576">
        <v>106013</v>
      </c>
      <c r="H1213" s="576" t="s">
        <v>7897</v>
      </c>
      <c r="I1213" s="576" t="s">
        <v>85</v>
      </c>
      <c r="J1213" s="576" t="s">
        <v>248</v>
      </c>
      <c r="K1213" s="577">
        <v>978.25</v>
      </c>
      <c r="L1213" s="576" t="s">
        <v>208</v>
      </c>
    </row>
    <row r="1214" spans="1:12">
      <c r="A1214" s="576" t="s">
        <v>219</v>
      </c>
      <c r="B1214" s="576" t="s">
        <v>220</v>
      </c>
      <c r="C1214" s="576" t="s">
        <v>443</v>
      </c>
      <c r="D1214" s="576" t="s">
        <v>4232</v>
      </c>
      <c r="E1214" s="577" t="s">
        <v>210</v>
      </c>
      <c r="F1214" s="576" t="s">
        <v>210</v>
      </c>
      <c r="G1214" s="576">
        <v>106012</v>
      </c>
      <c r="H1214" s="576" t="s">
        <v>7898</v>
      </c>
      <c r="I1214" s="576" t="s">
        <v>85</v>
      </c>
      <c r="J1214" s="576" t="s">
        <v>209</v>
      </c>
      <c r="K1214" s="577">
        <v>862.54</v>
      </c>
      <c r="L1214" s="576" t="s">
        <v>208</v>
      </c>
    </row>
    <row r="1215" spans="1:12">
      <c r="A1215" s="576" t="s">
        <v>219</v>
      </c>
      <c r="B1215" s="576" t="s">
        <v>220</v>
      </c>
      <c r="C1215" s="576" t="s">
        <v>443</v>
      </c>
      <c r="D1215" s="576" t="s">
        <v>4232</v>
      </c>
      <c r="E1215" s="577" t="s">
        <v>210</v>
      </c>
      <c r="F1215" s="576" t="s">
        <v>210</v>
      </c>
      <c r="G1215" s="576">
        <v>106014</v>
      </c>
      <c r="H1215" s="576" t="s">
        <v>7899</v>
      </c>
      <c r="I1215" s="576" t="s">
        <v>85</v>
      </c>
      <c r="J1215" s="576" t="s">
        <v>209</v>
      </c>
      <c r="K1215" s="577">
        <v>1119.24</v>
      </c>
      <c r="L1215" s="576" t="s">
        <v>208</v>
      </c>
    </row>
    <row r="1216" spans="1:12">
      <c r="A1216" s="576" t="s">
        <v>219</v>
      </c>
      <c r="B1216" s="576" t="s">
        <v>220</v>
      </c>
      <c r="C1216" s="576" t="s">
        <v>443</v>
      </c>
      <c r="D1216" s="576" t="s">
        <v>4232</v>
      </c>
      <c r="E1216" s="577" t="s">
        <v>210</v>
      </c>
      <c r="F1216" s="576" t="s">
        <v>210</v>
      </c>
      <c r="G1216" s="576">
        <v>106015</v>
      </c>
      <c r="H1216" s="576" t="s">
        <v>7900</v>
      </c>
      <c r="I1216" s="576" t="s">
        <v>85</v>
      </c>
      <c r="J1216" s="576" t="s">
        <v>209</v>
      </c>
      <c r="K1216" s="577">
        <v>1335.68</v>
      </c>
      <c r="L1216" s="576" t="s">
        <v>208</v>
      </c>
    </row>
    <row r="1217" spans="1:12">
      <c r="A1217" s="576" t="s">
        <v>219</v>
      </c>
      <c r="B1217" s="576" t="s">
        <v>220</v>
      </c>
      <c r="C1217" s="576" t="s">
        <v>443</v>
      </c>
      <c r="D1217" s="576" t="s">
        <v>4232</v>
      </c>
      <c r="E1217" s="577" t="s">
        <v>210</v>
      </c>
      <c r="F1217" s="576" t="s">
        <v>210</v>
      </c>
      <c r="G1217" s="576">
        <v>106016</v>
      </c>
      <c r="H1217" s="576" t="s">
        <v>7901</v>
      </c>
      <c r="I1217" s="576" t="s">
        <v>85</v>
      </c>
      <c r="J1217" s="576" t="s">
        <v>209</v>
      </c>
      <c r="K1217" s="577">
        <v>1565.79</v>
      </c>
      <c r="L1217" s="576" t="s">
        <v>208</v>
      </c>
    </row>
    <row r="1218" spans="1:12">
      <c r="A1218" s="576" t="s">
        <v>219</v>
      </c>
      <c r="B1218" s="576" t="s">
        <v>220</v>
      </c>
      <c r="C1218" s="576" t="s">
        <v>443</v>
      </c>
      <c r="D1218" s="576" t="s">
        <v>4232</v>
      </c>
      <c r="E1218" s="577" t="s">
        <v>210</v>
      </c>
      <c r="F1218" s="576" t="s">
        <v>210</v>
      </c>
      <c r="G1218" s="576">
        <v>106003</v>
      </c>
      <c r="H1218" s="576" t="s">
        <v>7902</v>
      </c>
      <c r="I1218" s="576" t="s">
        <v>85</v>
      </c>
      <c r="J1218" s="576" t="s">
        <v>248</v>
      </c>
      <c r="K1218" s="577">
        <v>155.80000000000001</v>
      </c>
      <c r="L1218" s="576" t="s">
        <v>208</v>
      </c>
    </row>
    <row r="1219" spans="1:12">
      <c r="A1219" s="576" t="s">
        <v>219</v>
      </c>
      <c r="B1219" s="576" t="s">
        <v>220</v>
      </c>
      <c r="C1219" s="576" t="s">
        <v>443</v>
      </c>
      <c r="D1219" s="576" t="s">
        <v>4232</v>
      </c>
      <c r="E1219" s="577" t="s">
        <v>210</v>
      </c>
      <c r="F1219" s="576" t="s">
        <v>210</v>
      </c>
      <c r="G1219" s="576">
        <v>105997</v>
      </c>
      <c r="H1219" s="576" t="s">
        <v>7903</v>
      </c>
      <c r="I1219" s="576" t="s">
        <v>85</v>
      </c>
      <c r="J1219" s="576" t="s">
        <v>209</v>
      </c>
      <c r="K1219" s="577">
        <v>85.25</v>
      </c>
      <c r="L1219" s="576" t="s">
        <v>208</v>
      </c>
    </row>
    <row r="1220" spans="1:12">
      <c r="A1220" s="576" t="s">
        <v>219</v>
      </c>
      <c r="B1220" s="576" t="s">
        <v>220</v>
      </c>
      <c r="C1220" s="576" t="s">
        <v>443</v>
      </c>
      <c r="D1220" s="576" t="s">
        <v>4232</v>
      </c>
      <c r="E1220" s="577" t="s">
        <v>210</v>
      </c>
      <c r="F1220" s="576" t="s">
        <v>210</v>
      </c>
      <c r="G1220" s="576">
        <v>105998</v>
      </c>
      <c r="H1220" s="576" t="s">
        <v>7904</v>
      </c>
      <c r="I1220" s="576" t="s">
        <v>85</v>
      </c>
      <c r="J1220" s="576" t="s">
        <v>209</v>
      </c>
      <c r="K1220" s="577">
        <v>94.47</v>
      </c>
      <c r="L1220" s="576" t="s">
        <v>208</v>
      </c>
    </row>
    <row r="1221" spans="1:12">
      <c r="A1221" s="576" t="s">
        <v>219</v>
      </c>
      <c r="B1221" s="576" t="s">
        <v>220</v>
      </c>
      <c r="C1221" s="576" t="s">
        <v>443</v>
      </c>
      <c r="D1221" s="576" t="s">
        <v>4232</v>
      </c>
      <c r="E1221" s="577" t="s">
        <v>210</v>
      </c>
      <c r="F1221" s="576" t="s">
        <v>210</v>
      </c>
      <c r="G1221" s="576">
        <v>105999</v>
      </c>
      <c r="H1221" s="576" t="s">
        <v>7905</v>
      </c>
      <c r="I1221" s="576" t="s">
        <v>85</v>
      </c>
      <c r="J1221" s="576" t="s">
        <v>248</v>
      </c>
      <c r="K1221" s="577">
        <v>107.5</v>
      </c>
      <c r="L1221" s="576" t="s">
        <v>208</v>
      </c>
    </row>
    <row r="1222" spans="1:12">
      <c r="A1222" s="576" t="s">
        <v>219</v>
      </c>
      <c r="B1222" s="576" t="s">
        <v>220</v>
      </c>
      <c r="C1222" s="576" t="s">
        <v>443</v>
      </c>
      <c r="D1222" s="576" t="s">
        <v>4232</v>
      </c>
      <c r="E1222" s="577" t="s">
        <v>210</v>
      </c>
      <c r="F1222" s="576" t="s">
        <v>210</v>
      </c>
      <c r="G1222" s="576">
        <v>106000</v>
      </c>
      <c r="H1222" s="576" t="s">
        <v>7906</v>
      </c>
      <c r="I1222" s="576" t="s">
        <v>85</v>
      </c>
      <c r="J1222" s="576" t="s">
        <v>209</v>
      </c>
      <c r="K1222" s="577">
        <v>120.52</v>
      </c>
      <c r="L1222" s="576" t="s">
        <v>208</v>
      </c>
    </row>
    <row r="1223" spans="1:12">
      <c r="A1223" s="576" t="s">
        <v>219</v>
      </c>
      <c r="B1223" s="576" t="s">
        <v>220</v>
      </c>
      <c r="C1223" s="576" t="s">
        <v>443</v>
      </c>
      <c r="D1223" s="576" t="s">
        <v>4232</v>
      </c>
      <c r="E1223" s="577" t="s">
        <v>210</v>
      </c>
      <c r="F1223" s="576" t="s">
        <v>210</v>
      </c>
      <c r="G1223" s="576">
        <v>106001</v>
      </c>
      <c r="H1223" s="576" t="s">
        <v>7907</v>
      </c>
      <c r="I1223" s="576" t="s">
        <v>85</v>
      </c>
      <c r="J1223" s="576" t="s">
        <v>209</v>
      </c>
      <c r="K1223" s="577">
        <v>129.75</v>
      </c>
      <c r="L1223" s="576" t="s">
        <v>208</v>
      </c>
    </row>
    <row r="1224" spans="1:12">
      <c r="A1224" s="576" t="s">
        <v>219</v>
      </c>
      <c r="B1224" s="576" t="s">
        <v>220</v>
      </c>
      <c r="C1224" s="576" t="s">
        <v>443</v>
      </c>
      <c r="D1224" s="576" t="s">
        <v>4232</v>
      </c>
      <c r="E1224" s="577" t="s">
        <v>210</v>
      </c>
      <c r="F1224" s="576" t="s">
        <v>210</v>
      </c>
      <c r="G1224" s="576">
        <v>106002</v>
      </c>
      <c r="H1224" s="576" t="s">
        <v>7908</v>
      </c>
      <c r="I1224" s="576" t="s">
        <v>85</v>
      </c>
      <c r="J1224" s="576" t="s">
        <v>209</v>
      </c>
      <c r="K1224" s="577">
        <v>142.77000000000001</v>
      </c>
      <c r="L1224" s="576" t="s">
        <v>208</v>
      </c>
    </row>
    <row r="1225" spans="1:12">
      <c r="A1225" s="576" t="s">
        <v>219</v>
      </c>
      <c r="B1225" s="576" t="s">
        <v>220</v>
      </c>
      <c r="C1225" s="576" t="s">
        <v>443</v>
      </c>
      <c r="D1225" s="576" t="s">
        <v>4232</v>
      </c>
      <c r="E1225" s="577" t="s">
        <v>210</v>
      </c>
      <c r="F1225" s="576" t="s">
        <v>210</v>
      </c>
      <c r="G1225" s="576">
        <v>105992</v>
      </c>
      <c r="H1225" s="576" t="s">
        <v>7909</v>
      </c>
      <c r="I1225" s="576" t="s">
        <v>85</v>
      </c>
      <c r="J1225" s="576" t="s">
        <v>248</v>
      </c>
      <c r="K1225" s="577">
        <v>92.78</v>
      </c>
      <c r="L1225" s="576" t="s">
        <v>208</v>
      </c>
    </row>
    <row r="1226" spans="1:12">
      <c r="A1226" s="576" t="s">
        <v>219</v>
      </c>
      <c r="B1226" s="576" t="s">
        <v>220</v>
      </c>
      <c r="C1226" s="576" t="s">
        <v>443</v>
      </c>
      <c r="D1226" s="576" t="s">
        <v>4232</v>
      </c>
      <c r="E1226" s="577" t="s">
        <v>210</v>
      </c>
      <c r="F1226" s="576" t="s">
        <v>210</v>
      </c>
      <c r="G1226" s="576">
        <v>105993</v>
      </c>
      <c r="H1226" s="576" t="s">
        <v>7910</v>
      </c>
      <c r="I1226" s="576" t="s">
        <v>85</v>
      </c>
      <c r="J1226" s="576" t="s">
        <v>248</v>
      </c>
      <c r="K1226" s="577">
        <v>111.33</v>
      </c>
      <c r="L1226" s="576" t="s">
        <v>208</v>
      </c>
    </row>
    <row r="1227" spans="1:12">
      <c r="A1227" s="576" t="s">
        <v>219</v>
      </c>
      <c r="B1227" s="576" t="s">
        <v>220</v>
      </c>
      <c r="C1227" s="576" t="s">
        <v>443</v>
      </c>
      <c r="D1227" s="576" t="s">
        <v>4232</v>
      </c>
      <c r="E1227" s="577" t="s">
        <v>210</v>
      </c>
      <c r="F1227" s="576" t="s">
        <v>210</v>
      </c>
      <c r="G1227" s="576">
        <v>105994</v>
      </c>
      <c r="H1227" s="576" t="s">
        <v>7911</v>
      </c>
      <c r="I1227" s="576" t="s">
        <v>85</v>
      </c>
      <c r="J1227" s="576" t="s">
        <v>248</v>
      </c>
      <c r="K1227" s="577">
        <v>136.44999999999999</v>
      </c>
      <c r="L1227" s="576" t="s">
        <v>208</v>
      </c>
    </row>
    <row r="1228" spans="1:12">
      <c r="A1228" s="576" t="s">
        <v>219</v>
      </c>
      <c r="B1228" s="576" t="s">
        <v>220</v>
      </c>
      <c r="C1228" s="576" t="s">
        <v>443</v>
      </c>
      <c r="D1228" s="576" t="s">
        <v>4232</v>
      </c>
      <c r="E1228" s="577" t="s">
        <v>210</v>
      </c>
      <c r="F1228" s="576" t="s">
        <v>210</v>
      </c>
      <c r="G1228" s="576">
        <v>105995</v>
      </c>
      <c r="H1228" s="576" t="s">
        <v>7912</v>
      </c>
      <c r="I1228" s="576" t="s">
        <v>85</v>
      </c>
      <c r="J1228" s="576" t="s">
        <v>209</v>
      </c>
      <c r="K1228" s="577">
        <v>161.65</v>
      </c>
      <c r="L1228" s="576" t="s">
        <v>208</v>
      </c>
    </row>
    <row r="1229" spans="1:12">
      <c r="A1229" s="576" t="s">
        <v>219</v>
      </c>
      <c r="B1229" s="576" t="s">
        <v>220</v>
      </c>
      <c r="C1229" s="576" t="s">
        <v>443</v>
      </c>
      <c r="D1229" s="576" t="s">
        <v>4232</v>
      </c>
      <c r="E1229" s="577" t="s">
        <v>210</v>
      </c>
      <c r="F1229" s="576" t="s">
        <v>210</v>
      </c>
      <c r="G1229" s="576">
        <v>105996</v>
      </c>
      <c r="H1229" s="576" t="s">
        <v>7913</v>
      </c>
      <c r="I1229" s="576" t="s">
        <v>85</v>
      </c>
      <c r="J1229" s="576" t="s">
        <v>209</v>
      </c>
      <c r="K1229" s="577">
        <v>174.78</v>
      </c>
      <c r="L1229" s="576" t="s">
        <v>208</v>
      </c>
    </row>
    <row r="1230" spans="1:12">
      <c r="A1230" s="576" t="s">
        <v>219</v>
      </c>
      <c r="B1230" s="576" t="s">
        <v>220</v>
      </c>
      <c r="C1230" s="576" t="s">
        <v>443</v>
      </c>
      <c r="D1230" s="576" t="s">
        <v>4232</v>
      </c>
      <c r="E1230" s="577" t="s">
        <v>210</v>
      </c>
      <c r="F1230" s="576" t="s">
        <v>210</v>
      </c>
      <c r="G1230" s="576">
        <v>105988</v>
      </c>
      <c r="H1230" s="576" t="s">
        <v>7914</v>
      </c>
      <c r="I1230" s="576" t="s">
        <v>85</v>
      </c>
      <c r="J1230" s="576" t="s">
        <v>209</v>
      </c>
      <c r="K1230" s="577">
        <v>61.08</v>
      </c>
      <c r="L1230" s="576" t="s">
        <v>208</v>
      </c>
    </row>
    <row r="1231" spans="1:12">
      <c r="A1231" s="576" t="s">
        <v>219</v>
      </c>
      <c r="B1231" s="576" t="s">
        <v>220</v>
      </c>
      <c r="C1231" s="576" t="s">
        <v>443</v>
      </c>
      <c r="D1231" s="576" t="s">
        <v>4232</v>
      </c>
      <c r="E1231" s="577" t="s">
        <v>210</v>
      </c>
      <c r="F1231" s="576" t="s">
        <v>210</v>
      </c>
      <c r="G1231" s="576">
        <v>105989</v>
      </c>
      <c r="H1231" s="576" t="s">
        <v>7915</v>
      </c>
      <c r="I1231" s="576" t="s">
        <v>85</v>
      </c>
      <c r="J1231" s="576" t="s">
        <v>248</v>
      </c>
      <c r="K1231" s="577">
        <v>67.650000000000006</v>
      </c>
      <c r="L1231" s="576" t="s">
        <v>208</v>
      </c>
    </row>
    <row r="1232" spans="1:12">
      <c r="A1232" s="576" t="s">
        <v>219</v>
      </c>
      <c r="B1232" s="576" t="s">
        <v>220</v>
      </c>
      <c r="C1232" s="576" t="s">
        <v>443</v>
      </c>
      <c r="D1232" s="576" t="s">
        <v>4232</v>
      </c>
      <c r="E1232" s="577" t="s">
        <v>210</v>
      </c>
      <c r="F1232" s="576" t="s">
        <v>210</v>
      </c>
      <c r="G1232" s="576">
        <v>105990</v>
      </c>
      <c r="H1232" s="576" t="s">
        <v>7916</v>
      </c>
      <c r="I1232" s="576" t="s">
        <v>85</v>
      </c>
      <c r="J1232" s="576" t="s">
        <v>248</v>
      </c>
      <c r="K1232" s="577">
        <v>76.930000000000007</v>
      </c>
      <c r="L1232" s="576" t="s">
        <v>208</v>
      </c>
    </row>
    <row r="1233" spans="1:12">
      <c r="A1233" s="576" t="s">
        <v>219</v>
      </c>
      <c r="B1233" s="576" t="s">
        <v>220</v>
      </c>
      <c r="C1233" s="576" t="s">
        <v>443</v>
      </c>
      <c r="D1233" s="576" t="s">
        <v>4232</v>
      </c>
      <c r="E1233" s="577" t="s">
        <v>210</v>
      </c>
      <c r="F1233" s="576" t="s">
        <v>210</v>
      </c>
      <c r="G1233" s="576">
        <v>105991</v>
      </c>
      <c r="H1233" s="576" t="s">
        <v>7917</v>
      </c>
      <c r="I1233" s="576" t="s">
        <v>85</v>
      </c>
      <c r="J1233" s="576" t="s">
        <v>248</v>
      </c>
      <c r="K1233" s="577">
        <v>86.2</v>
      </c>
      <c r="L1233" s="576" t="s">
        <v>208</v>
      </c>
    </row>
    <row r="1234" spans="1:12">
      <c r="A1234" s="576" t="s">
        <v>219</v>
      </c>
      <c r="B1234" s="576" t="s">
        <v>220</v>
      </c>
      <c r="C1234" s="576" t="s">
        <v>443</v>
      </c>
      <c r="D1234" s="576" t="s">
        <v>4232</v>
      </c>
      <c r="E1234" s="577" t="s">
        <v>210</v>
      </c>
      <c r="F1234" s="576" t="s">
        <v>210</v>
      </c>
      <c r="G1234" s="576">
        <v>105987</v>
      </c>
      <c r="H1234" s="576" t="s">
        <v>7918</v>
      </c>
      <c r="I1234" s="576" t="s">
        <v>85</v>
      </c>
      <c r="J1234" s="576" t="s">
        <v>207</v>
      </c>
      <c r="K1234" s="577">
        <v>105.9</v>
      </c>
      <c r="L1234" s="576" t="s">
        <v>208</v>
      </c>
    </row>
    <row r="1235" spans="1:12">
      <c r="A1235" s="576" t="s">
        <v>219</v>
      </c>
      <c r="B1235" s="576" t="s">
        <v>220</v>
      </c>
      <c r="C1235" s="576" t="s">
        <v>443</v>
      </c>
      <c r="D1235" s="576" t="s">
        <v>4232</v>
      </c>
      <c r="E1235" s="577" t="s">
        <v>210</v>
      </c>
      <c r="F1235" s="576" t="s">
        <v>210</v>
      </c>
      <c r="G1235" s="576">
        <v>105986</v>
      </c>
      <c r="H1235" s="576" t="s">
        <v>7919</v>
      </c>
      <c r="I1235" s="576" t="s">
        <v>85</v>
      </c>
      <c r="J1235" s="576" t="s">
        <v>248</v>
      </c>
      <c r="K1235" s="577">
        <v>132.16</v>
      </c>
      <c r="L1235" s="576" t="s">
        <v>208</v>
      </c>
    </row>
    <row r="1236" spans="1:12">
      <c r="A1236" s="576" t="s">
        <v>219</v>
      </c>
      <c r="B1236" s="576" t="s">
        <v>220</v>
      </c>
      <c r="C1236" s="576" t="s">
        <v>443</v>
      </c>
      <c r="D1236" s="576" t="s">
        <v>4232</v>
      </c>
      <c r="E1236" s="577" t="s">
        <v>210</v>
      </c>
      <c r="F1236" s="576" t="s">
        <v>210</v>
      </c>
      <c r="G1236" s="576">
        <v>106019</v>
      </c>
      <c r="H1236" s="576" t="s">
        <v>7920</v>
      </c>
      <c r="I1236" s="576" t="s">
        <v>212</v>
      </c>
      <c r="J1236" s="576" t="s">
        <v>248</v>
      </c>
      <c r="K1236" s="577">
        <v>0</v>
      </c>
      <c r="L1236" s="576" t="s">
        <v>208</v>
      </c>
    </row>
    <row r="1237" spans="1:12">
      <c r="A1237" s="576" t="s">
        <v>219</v>
      </c>
      <c r="B1237" s="576" t="s">
        <v>220</v>
      </c>
      <c r="C1237" s="576" t="s">
        <v>443</v>
      </c>
      <c r="D1237" s="576" t="s">
        <v>4232</v>
      </c>
      <c r="E1237" s="577" t="s">
        <v>210</v>
      </c>
      <c r="F1237" s="576" t="s">
        <v>210</v>
      </c>
      <c r="G1237" s="576">
        <v>103001</v>
      </c>
      <c r="H1237" s="576" t="s">
        <v>7921</v>
      </c>
      <c r="I1237" s="576" t="s">
        <v>212</v>
      </c>
      <c r="J1237" s="576" t="s">
        <v>248</v>
      </c>
      <c r="K1237" s="577">
        <v>203.34</v>
      </c>
      <c r="L1237" s="576" t="s">
        <v>208</v>
      </c>
    </row>
    <row r="1238" spans="1:12">
      <c r="A1238" s="576" t="s">
        <v>219</v>
      </c>
      <c r="B1238" s="576" t="s">
        <v>220</v>
      </c>
      <c r="C1238" s="576" t="s">
        <v>443</v>
      </c>
      <c r="D1238" s="576" t="s">
        <v>4232</v>
      </c>
      <c r="E1238" s="577" t="s">
        <v>210</v>
      </c>
      <c r="F1238" s="576" t="s">
        <v>210</v>
      </c>
      <c r="G1238" s="576">
        <v>103002</v>
      </c>
      <c r="H1238" s="576" t="s">
        <v>7922</v>
      </c>
      <c r="I1238" s="576" t="s">
        <v>212</v>
      </c>
      <c r="J1238" s="576" t="s">
        <v>207</v>
      </c>
      <c r="K1238" s="577">
        <v>255.3</v>
      </c>
      <c r="L1238" s="576" t="s">
        <v>208</v>
      </c>
    </row>
    <row r="1239" spans="1:12">
      <c r="A1239" s="576" t="s">
        <v>219</v>
      </c>
      <c r="B1239" s="576" t="s">
        <v>220</v>
      </c>
      <c r="C1239" s="576" t="s">
        <v>443</v>
      </c>
      <c r="D1239" s="576" t="s">
        <v>4232</v>
      </c>
      <c r="E1239" s="577" t="s">
        <v>210</v>
      </c>
      <c r="F1239" s="576" t="s">
        <v>210</v>
      </c>
      <c r="G1239" s="576">
        <v>103003</v>
      </c>
      <c r="H1239" s="576" t="s">
        <v>7923</v>
      </c>
      <c r="I1239" s="576" t="s">
        <v>212</v>
      </c>
      <c r="J1239" s="576" t="s">
        <v>209</v>
      </c>
      <c r="K1239" s="577">
        <v>359.25</v>
      </c>
      <c r="L1239" s="576" t="s">
        <v>208</v>
      </c>
    </row>
    <row r="1240" spans="1:12">
      <c r="A1240" s="576" t="s">
        <v>219</v>
      </c>
      <c r="B1240" s="576" t="s">
        <v>220</v>
      </c>
      <c r="C1240" s="576" t="s">
        <v>443</v>
      </c>
      <c r="D1240" s="576" t="s">
        <v>4232</v>
      </c>
      <c r="E1240" s="577" t="s">
        <v>210</v>
      </c>
      <c r="F1240" s="576" t="s">
        <v>210</v>
      </c>
      <c r="G1240" s="576">
        <v>106018</v>
      </c>
      <c r="H1240" s="576" t="s">
        <v>7924</v>
      </c>
      <c r="I1240" s="576" t="s">
        <v>212</v>
      </c>
      <c r="J1240" s="576" t="s">
        <v>209</v>
      </c>
      <c r="K1240" s="577">
        <v>0</v>
      </c>
      <c r="L1240" s="576" t="s">
        <v>208</v>
      </c>
    </row>
    <row r="1241" spans="1:12">
      <c r="A1241" s="576" t="s">
        <v>219</v>
      </c>
      <c r="B1241" s="576" t="s">
        <v>220</v>
      </c>
      <c r="C1241" s="576" t="s">
        <v>443</v>
      </c>
      <c r="D1241" s="576" t="s">
        <v>4232</v>
      </c>
      <c r="E1241" s="577" t="s">
        <v>210</v>
      </c>
      <c r="F1241" s="576" t="s">
        <v>210</v>
      </c>
      <c r="G1241" s="576">
        <v>105945</v>
      </c>
      <c r="H1241" s="576" t="s">
        <v>7925</v>
      </c>
      <c r="I1241" s="576" t="s">
        <v>93</v>
      </c>
      <c r="J1241" s="576" t="s">
        <v>209</v>
      </c>
      <c r="K1241" s="577">
        <v>7.99</v>
      </c>
      <c r="L1241" s="576" t="s">
        <v>208</v>
      </c>
    </row>
    <row r="1242" spans="1:12">
      <c r="A1242" s="576" t="s">
        <v>219</v>
      </c>
      <c r="B1242" s="576" t="s">
        <v>220</v>
      </c>
      <c r="C1242" s="576" t="s">
        <v>443</v>
      </c>
      <c r="D1242" s="576" t="s">
        <v>4232</v>
      </c>
      <c r="E1242" s="577" t="s">
        <v>210</v>
      </c>
      <c r="F1242" s="576" t="s">
        <v>210</v>
      </c>
      <c r="G1242" s="576">
        <v>98522</v>
      </c>
      <c r="H1242" s="576" t="s">
        <v>1833</v>
      </c>
      <c r="I1242" s="576" t="s">
        <v>85</v>
      </c>
      <c r="J1242" s="576" t="s">
        <v>248</v>
      </c>
      <c r="K1242" s="578">
        <v>143.08000000000001</v>
      </c>
      <c r="L1242" s="576" t="s">
        <v>208</v>
      </c>
    </row>
    <row r="1243" spans="1:12">
      <c r="A1243" s="576" t="s">
        <v>219</v>
      </c>
      <c r="B1243" s="576" t="s">
        <v>220</v>
      </c>
      <c r="C1243" s="576" t="s">
        <v>443</v>
      </c>
      <c r="D1243" s="576" t="s">
        <v>4232</v>
      </c>
      <c r="E1243" s="577" t="s">
        <v>210</v>
      </c>
      <c r="F1243" s="576" t="s">
        <v>210</v>
      </c>
      <c r="G1243" s="576">
        <v>98523</v>
      </c>
      <c r="H1243" s="576" t="s">
        <v>7926</v>
      </c>
      <c r="I1243" s="576" t="s">
        <v>85</v>
      </c>
      <c r="J1243" s="576" t="s">
        <v>209</v>
      </c>
      <c r="K1243" s="577">
        <v>0</v>
      </c>
      <c r="L1243" s="576" t="s">
        <v>208</v>
      </c>
    </row>
    <row r="1244" spans="1:12">
      <c r="A1244" s="576" t="s">
        <v>219</v>
      </c>
      <c r="B1244" s="576" t="s">
        <v>220</v>
      </c>
      <c r="C1244" s="576" t="s">
        <v>443</v>
      </c>
      <c r="D1244" s="576" t="s">
        <v>4232</v>
      </c>
      <c r="E1244" s="577" t="s">
        <v>210</v>
      </c>
      <c r="F1244" s="576" t="s">
        <v>210</v>
      </c>
      <c r="G1244" s="576">
        <v>102364</v>
      </c>
      <c r="H1244" s="576" t="s">
        <v>7927</v>
      </c>
      <c r="I1244" s="576" t="s">
        <v>93</v>
      </c>
      <c r="J1244" s="576" t="s">
        <v>209</v>
      </c>
      <c r="K1244" s="577">
        <v>189.58</v>
      </c>
      <c r="L1244" s="576" t="s">
        <v>208</v>
      </c>
    </row>
    <row r="1245" spans="1:12">
      <c r="A1245" s="576" t="s">
        <v>219</v>
      </c>
      <c r="B1245" s="576" t="s">
        <v>220</v>
      </c>
      <c r="C1245" s="576" t="s">
        <v>443</v>
      </c>
      <c r="D1245" s="576" t="s">
        <v>4232</v>
      </c>
      <c r="E1245" s="577" t="s">
        <v>210</v>
      </c>
      <c r="F1245" s="576" t="s">
        <v>210</v>
      </c>
      <c r="G1245" s="576">
        <v>102363</v>
      </c>
      <c r="H1245" s="576" t="s">
        <v>7928</v>
      </c>
      <c r="I1245" s="576" t="s">
        <v>93</v>
      </c>
      <c r="J1245" s="576" t="s">
        <v>209</v>
      </c>
      <c r="K1245" s="577">
        <v>167.49</v>
      </c>
      <c r="L1245" s="576" t="s">
        <v>208</v>
      </c>
    </row>
    <row r="1246" spans="1:12">
      <c r="A1246" s="576" t="s">
        <v>219</v>
      </c>
      <c r="B1246" s="576" t="s">
        <v>220</v>
      </c>
      <c r="C1246" s="576" t="s">
        <v>443</v>
      </c>
      <c r="D1246" s="576" t="s">
        <v>4232</v>
      </c>
      <c r="E1246" s="577" t="s">
        <v>210</v>
      </c>
      <c r="F1246" s="576" t="s">
        <v>210</v>
      </c>
      <c r="G1246" s="576">
        <v>102362</v>
      </c>
      <c r="H1246" s="576" t="s">
        <v>7929</v>
      </c>
      <c r="I1246" s="576" t="s">
        <v>93</v>
      </c>
      <c r="J1246" s="576" t="s">
        <v>248</v>
      </c>
      <c r="K1246" s="578">
        <v>155.37</v>
      </c>
      <c r="L1246" s="576" t="s">
        <v>208</v>
      </c>
    </row>
    <row r="1247" spans="1:12">
      <c r="A1247" s="576" t="s">
        <v>219</v>
      </c>
      <c r="B1247" s="576" t="s">
        <v>220</v>
      </c>
      <c r="C1247" s="576" t="s">
        <v>443</v>
      </c>
      <c r="D1247" s="576" t="s">
        <v>4232</v>
      </c>
      <c r="E1247" s="577" t="s">
        <v>210</v>
      </c>
      <c r="F1247" s="576" t="s">
        <v>210</v>
      </c>
      <c r="G1247" s="576">
        <v>101196</v>
      </c>
      <c r="H1247" s="576" t="s">
        <v>7930</v>
      </c>
      <c r="I1247" s="576" t="s">
        <v>85</v>
      </c>
      <c r="J1247" s="576" t="s">
        <v>248</v>
      </c>
      <c r="K1247" s="577">
        <v>0</v>
      </c>
      <c r="L1247" s="576" t="s">
        <v>208</v>
      </c>
    </row>
    <row r="1248" spans="1:12">
      <c r="A1248" s="576" t="s">
        <v>219</v>
      </c>
      <c r="B1248" s="576" t="s">
        <v>220</v>
      </c>
      <c r="C1248" s="576" t="s">
        <v>443</v>
      </c>
      <c r="D1248" s="576" t="s">
        <v>4232</v>
      </c>
      <c r="E1248" s="577" t="s">
        <v>210</v>
      </c>
      <c r="F1248" s="576" t="s">
        <v>210</v>
      </c>
      <c r="G1248" s="576">
        <v>101195</v>
      </c>
      <c r="H1248" s="576" t="s">
        <v>7931</v>
      </c>
      <c r="I1248" s="576" t="s">
        <v>85</v>
      </c>
      <c r="J1248" s="576" t="s">
        <v>248</v>
      </c>
      <c r="K1248" s="577">
        <v>0</v>
      </c>
      <c r="L1248" s="576" t="s">
        <v>208</v>
      </c>
    </row>
    <row r="1249" spans="1:12">
      <c r="A1249" s="576" t="s">
        <v>219</v>
      </c>
      <c r="B1249" s="576" t="s">
        <v>220</v>
      </c>
      <c r="C1249" s="576" t="s">
        <v>443</v>
      </c>
      <c r="D1249" s="576" t="s">
        <v>4232</v>
      </c>
      <c r="E1249" s="577" t="s">
        <v>210</v>
      </c>
      <c r="F1249" s="576" t="s">
        <v>210</v>
      </c>
      <c r="G1249" s="576">
        <v>101193</v>
      </c>
      <c r="H1249" s="576" t="s">
        <v>3329</v>
      </c>
      <c r="I1249" s="576" t="s">
        <v>85</v>
      </c>
      <c r="J1249" s="576" t="s">
        <v>248</v>
      </c>
      <c r="K1249" s="577">
        <v>50.62</v>
      </c>
      <c r="L1249" s="576" t="s">
        <v>208</v>
      </c>
    </row>
    <row r="1250" spans="1:12">
      <c r="A1250" s="576" t="s">
        <v>219</v>
      </c>
      <c r="B1250" s="576" t="s">
        <v>220</v>
      </c>
      <c r="C1250" s="576" t="s">
        <v>443</v>
      </c>
      <c r="D1250" s="576" t="s">
        <v>4232</v>
      </c>
      <c r="E1250" s="577" t="s">
        <v>210</v>
      </c>
      <c r="F1250" s="576" t="s">
        <v>210</v>
      </c>
      <c r="G1250" s="576">
        <v>101192</v>
      </c>
      <c r="H1250" s="576" t="s">
        <v>3328</v>
      </c>
      <c r="I1250" s="576" t="s">
        <v>85</v>
      </c>
      <c r="J1250" s="576" t="s">
        <v>207</v>
      </c>
      <c r="K1250" s="577">
        <v>57.69</v>
      </c>
      <c r="L1250" s="576" t="s">
        <v>208</v>
      </c>
    </row>
    <row r="1251" spans="1:12">
      <c r="A1251" s="576" t="s">
        <v>219</v>
      </c>
      <c r="B1251" s="576" t="s">
        <v>220</v>
      </c>
      <c r="C1251" s="576" t="s">
        <v>443</v>
      </c>
      <c r="D1251" s="576" t="s">
        <v>4232</v>
      </c>
      <c r="E1251" s="577" t="s">
        <v>210</v>
      </c>
      <c r="F1251" s="576" t="s">
        <v>210</v>
      </c>
      <c r="G1251" s="576">
        <v>101194</v>
      </c>
      <c r="H1251" s="576" t="s">
        <v>3330</v>
      </c>
      <c r="I1251" s="576" t="s">
        <v>85</v>
      </c>
      <c r="J1251" s="576" t="s">
        <v>248</v>
      </c>
      <c r="K1251" s="577">
        <v>50.99</v>
      </c>
      <c r="L1251" s="576" t="s">
        <v>208</v>
      </c>
    </row>
    <row r="1252" spans="1:12">
      <c r="A1252" s="576" t="s">
        <v>219</v>
      </c>
      <c r="B1252" s="576" t="s">
        <v>220</v>
      </c>
      <c r="C1252" s="576" t="s">
        <v>443</v>
      </c>
      <c r="D1252" s="576" t="s">
        <v>4232</v>
      </c>
      <c r="E1252" s="577" t="s">
        <v>210</v>
      </c>
      <c r="F1252" s="576" t="s">
        <v>210</v>
      </c>
      <c r="G1252" s="576">
        <v>101190</v>
      </c>
      <c r="H1252" s="576" t="s">
        <v>3326</v>
      </c>
      <c r="I1252" s="576" t="s">
        <v>85</v>
      </c>
      <c r="J1252" s="576" t="s">
        <v>207</v>
      </c>
      <c r="K1252" s="577">
        <v>54.86</v>
      </c>
      <c r="L1252" s="576" t="s">
        <v>208</v>
      </c>
    </row>
    <row r="1253" spans="1:12">
      <c r="A1253" s="576" t="s">
        <v>219</v>
      </c>
      <c r="B1253" s="576" t="s">
        <v>220</v>
      </c>
      <c r="C1253" s="576" t="s">
        <v>443</v>
      </c>
      <c r="D1253" s="576" t="s">
        <v>4232</v>
      </c>
      <c r="E1253" s="577" t="s">
        <v>210</v>
      </c>
      <c r="F1253" s="576" t="s">
        <v>210</v>
      </c>
      <c r="G1253" s="576">
        <v>101189</v>
      </c>
      <c r="H1253" s="576" t="s">
        <v>3325</v>
      </c>
      <c r="I1253" s="576" t="s">
        <v>85</v>
      </c>
      <c r="J1253" s="576" t="s">
        <v>207</v>
      </c>
      <c r="K1253" s="577">
        <v>55.6</v>
      </c>
      <c r="L1253" s="576" t="s">
        <v>208</v>
      </c>
    </row>
    <row r="1254" spans="1:12">
      <c r="A1254" s="576" t="s">
        <v>219</v>
      </c>
      <c r="B1254" s="576" t="s">
        <v>220</v>
      </c>
      <c r="C1254" s="576" t="s">
        <v>443</v>
      </c>
      <c r="D1254" s="576" t="s">
        <v>4232</v>
      </c>
      <c r="E1254" s="577" t="s">
        <v>210</v>
      </c>
      <c r="F1254" s="576" t="s">
        <v>210</v>
      </c>
      <c r="G1254" s="576">
        <v>101191</v>
      </c>
      <c r="H1254" s="576" t="s">
        <v>3327</v>
      </c>
      <c r="I1254" s="576" t="s">
        <v>85</v>
      </c>
      <c r="J1254" s="576" t="s">
        <v>207</v>
      </c>
      <c r="K1254" s="577">
        <v>55.23</v>
      </c>
      <c r="L1254" s="576" t="s">
        <v>208</v>
      </c>
    </row>
    <row r="1255" spans="1:12">
      <c r="A1255" s="576" t="s">
        <v>219</v>
      </c>
      <c r="B1255" s="576" t="s">
        <v>220</v>
      </c>
      <c r="C1255" s="576" t="s">
        <v>443</v>
      </c>
      <c r="D1255" s="576" t="s">
        <v>4232</v>
      </c>
      <c r="E1255" s="577" t="s">
        <v>210</v>
      </c>
      <c r="F1255" s="576" t="s">
        <v>210</v>
      </c>
      <c r="G1255" s="576">
        <v>101198</v>
      </c>
      <c r="H1255" s="576" t="s">
        <v>3332</v>
      </c>
      <c r="I1255" s="576" t="s">
        <v>85</v>
      </c>
      <c r="J1255" s="576" t="s">
        <v>248</v>
      </c>
      <c r="K1255" s="577">
        <v>78.19</v>
      </c>
      <c r="L1255" s="576" t="s">
        <v>208</v>
      </c>
    </row>
    <row r="1256" spans="1:12">
      <c r="A1256" s="576" t="s">
        <v>219</v>
      </c>
      <c r="B1256" s="576" t="s">
        <v>220</v>
      </c>
      <c r="C1256" s="576" t="s">
        <v>443</v>
      </c>
      <c r="D1256" s="576" t="s">
        <v>4232</v>
      </c>
      <c r="E1256" s="577" t="s">
        <v>210</v>
      </c>
      <c r="F1256" s="576" t="s">
        <v>210</v>
      </c>
      <c r="G1256" s="576">
        <v>101197</v>
      </c>
      <c r="H1256" s="576" t="s">
        <v>3331</v>
      </c>
      <c r="I1256" s="576" t="s">
        <v>85</v>
      </c>
      <c r="J1256" s="576" t="s">
        <v>248</v>
      </c>
      <c r="K1256" s="577">
        <v>111.78</v>
      </c>
      <c r="L1256" s="576" t="s">
        <v>208</v>
      </c>
    </row>
    <row r="1257" spans="1:12">
      <c r="A1257" s="576" t="s">
        <v>219</v>
      </c>
      <c r="B1257" s="576" t="s">
        <v>220</v>
      </c>
      <c r="C1257" s="576" t="s">
        <v>443</v>
      </c>
      <c r="D1257" s="576" t="s">
        <v>4232</v>
      </c>
      <c r="E1257" s="577" t="s">
        <v>210</v>
      </c>
      <c r="F1257" s="576" t="s">
        <v>210</v>
      </c>
      <c r="G1257" s="576">
        <v>101199</v>
      </c>
      <c r="H1257" s="576" t="s">
        <v>3333</v>
      </c>
      <c r="I1257" s="576" t="s">
        <v>85</v>
      </c>
      <c r="J1257" s="576" t="s">
        <v>248</v>
      </c>
      <c r="K1257" s="577">
        <v>79.11</v>
      </c>
      <c r="L1257" s="576" t="s">
        <v>208</v>
      </c>
    </row>
    <row r="1258" spans="1:12">
      <c r="A1258" s="576" t="s">
        <v>219</v>
      </c>
      <c r="B1258" s="576" t="s">
        <v>220</v>
      </c>
      <c r="C1258" s="576" t="s">
        <v>443</v>
      </c>
      <c r="D1258" s="576" t="s">
        <v>4232</v>
      </c>
      <c r="E1258" s="577" t="s">
        <v>210</v>
      </c>
      <c r="F1258" s="576" t="s">
        <v>210</v>
      </c>
      <c r="G1258" s="576">
        <v>101203</v>
      </c>
      <c r="H1258" s="576" t="s">
        <v>3337</v>
      </c>
      <c r="I1258" s="576" t="s">
        <v>85</v>
      </c>
      <c r="J1258" s="576" t="s">
        <v>207</v>
      </c>
      <c r="K1258" s="577">
        <v>38.18</v>
      </c>
      <c r="L1258" s="576" t="s">
        <v>208</v>
      </c>
    </row>
    <row r="1259" spans="1:12">
      <c r="A1259" s="576" t="s">
        <v>219</v>
      </c>
      <c r="B1259" s="576" t="s">
        <v>220</v>
      </c>
      <c r="C1259" s="576" t="s">
        <v>443</v>
      </c>
      <c r="D1259" s="576" t="s">
        <v>4232</v>
      </c>
      <c r="E1259" s="577" t="s">
        <v>210</v>
      </c>
      <c r="F1259" s="576" t="s">
        <v>210</v>
      </c>
      <c r="G1259" s="576">
        <v>101202</v>
      </c>
      <c r="H1259" s="576" t="s">
        <v>3336</v>
      </c>
      <c r="I1259" s="576" t="s">
        <v>85</v>
      </c>
      <c r="J1259" s="576" t="s">
        <v>207</v>
      </c>
      <c r="K1259" s="577">
        <v>39.11</v>
      </c>
      <c r="L1259" s="576" t="s">
        <v>208</v>
      </c>
    </row>
    <row r="1260" spans="1:12">
      <c r="A1260" s="576" t="s">
        <v>219</v>
      </c>
      <c r="B1260" s="576" t="s">
        <v>220</v>
      </c>
      <c r="C1260" s="576" t="s">
        <v>443</v>
      </c>
      <c r="D1260" s="576" t="s">
        <v>4232</v>
      </c>
      <c r="E1260" s="577" t="s">
        <v>210</v>
      </c>
      <c r="F1260" s="576" t="s">
        <v>210</v>
      </c>
      <c r="G1260" s="576">
        <v>101204</v>
      </c>
      <c r="H1260" s="576" t="s">
        <v>3338</v>
      </c>
      <c r="I1260" s="576" t="s">
        <v>85</v>
      </c>
      <c r="J1260" s="576" t="s">
        <v>248</v>
      </c>
      <c r="K1260" s="577">
        <v>38.549999999999997</v>
      </c>
      <c r="L1260" s="576" t="s">
        <v>208</v>
      </c>
    </row>
    <row r="1261" spans="1:12">
      <c r="A1261" s="576" t="s">
        <v>219</v>
      </c>
      <c r="B1261" s="576" t="s">
        <v>220</v>
      </c>
      <c r="C1261" s="576" t="s">
        <v>443</v>
      </c>
      <c r="D1261" s="576" t="s">
        <v>4232</v>
      </c>
      <c r="E1261" s="577" t="s">
        <v>210</v>
      </c>
      <c r="F1261" s="576" t="s">
        <v>210</v>
      </c>
      <c r="G1261" s="576">
        <v>101200</v>
      </c>
      <c r="H1261" s="576" t="s">
        <v>3334</v>
      </c>
      <c r="I1261" s="576" t="s">
        <v>85</v>
      </c>
      <c r="J1261" s="576" t="s">
        <v>248</v>
      </c>
      <c r="K1261" s="577">
        <v>49.09</v>
      </c>
      <c r="L1261" s="576" t="s">
        <v>208</v>
      </c>
    </row>
    <row r="1262" spans="1:12">
      <c r="A1262" s="576" t="s">
        <v>219</v>
      </c>
      <c r="B1262" s="576" t="s">
        <v>220</v>
      </c>
      <c r="C1262" s="576" t="s">
        <v>443</v>
      </c>
      <c r="D1262" s="576" t="s">
        <v>4232</v>
      </c>
      <c r="E1262" s="577" t="s">
        <v>210</v>
      </c>
      <c r="F1262" s="576" t="s">
        <v>210</v>
      </c>
      <c r="G1262" s="576">
        <v>101201</v>
      </c>
      <c r="H1262" s="576" t="s">
        <v>3335</v>
      </c>
      <c r="I1262" s="576" t="s">
        <v>85</v>
      </c>
      <c r="J1262" s="576" t="s">
        <v>207</v>
      </c>
      <c r="K1262" s="577">
        <v>61.4</v>
      </c>
      <c r="L1262" s="576" t="s">
        <v>208</v>
      </c>
    </row>
    <row r="1263" spans="1:12">
      <c r="A1263" s="576" t="s">
        <v>219</v>
      </c>
      <c r="B1263" s="576" t="s">
        <v>220</v>
      </c>
      <c r="C1263" s="576" t="s">
        <v>443</v>
      </c>
      <c r="D1263" s="576" t="s">
        <v>4232</v>
      </c>
      <c r="E1263" s="577" t="s">
        <v>210</v>
      </c>
      <c r="F1263" s="576" t="s">
        <v>210</v>
      </c>
      <c r="G1263" s="576">
        <v>101205</v>
      </c>
      <c r="H1263" s="576" t="s">
        <v>3339</v>
      </c>
      <c r="I1263" s="576" t="s">
        <v>85</v>
      </c>
      <c r="J1263" s="576" t="s">
        <v>207</v>
      </c>
      <c r="K1263" s="577">
        <v>39.11</v>
      </c>
      <c r="L1263" s="576" t="s">
        <v>208</v>
      </c>
    </row>
    <row r="1264" spans="1:12">
      <c r="A1264" s="576" t="s">
        <v>219</v>
      </c>
      <c r="B1264" s="576" t="s">
        <v>220</v>
      </c>
      <c r="C1264" s="576" t="s">
        <v>443</v>
      </c>
      <c r="D1264" s="576" t="s">
        <v>4232</v>
      </c>
      <c r="E1264" s="577" t="s">
        <v>210</v>
      </c>
      <c r="F1264" s="576" t="s">
        <v>210</v>
      </c>
      <c r="G1264" s="576">
        <v>101188</v>
      </c>
      <c r="H1264" s="576" t="s">
        <v>3324</v>
      </c>
      <c r="I1264" s="576" t="s">
        <v>85</v>
      </c>
      <c r="J1264" s="576" t="s">
        <v>248</v>
      </c>
      <c r="K1264" s="577">
        <v>5.51</v>
      </c>
      <c r="L1264" s="576" t="s">
        <v>208</v>
      </c>
    </row>
    <row r="1265" spans="1:12">
      <c r="A1265" s="576" t="s">
        <v>219</v>
      </c>
      <c r="B1265" s="576" t="s">
        <v>220</v>
      </c>
      <c r="C1265" s="576" t="s">
        <v>443</v>
      </c>
      <c r="D1265" s="576" t="s">
        <v>4232</v>
      </c>
      <c r="E1265" s="577" t="s">
        <v>210</v>
      </c>
      <c r="F1265" s="576" t="s">
        <v>210</v>
      </c>
      <c r="G1265" s="576">
        <v>87905</v>
      </c>
      <c r="H1265" s="576" t="s">
        <v>7932</v>
      </c>
      <c r="I1265" s="576" t="s">
        <v>93</v>
      </c>
      <c r="J1265" s="576" t="s">
        <v>248</v>
      </c>
      <c r="K1265" s="577">
        <v>6.9</v>
      </c>
      <c r="L1265" s="576" t="s">
        <v>208</v>
      </c>
    </row>
    <row r="1266" spans="1:12">
      <c r="A1266" s="576" t="s">
        <v>219</v>
      </c>
      <c r="B1266" s="576" t="s">
        <v>220</v>
      </c>
      <c r="C1266" s="576" t="s">
        <v>443</v>
      </c>
      <c r="D1266" s="576" t="s">
        <v>4232</v>
      </c>
      <c r="E1266" s="577" t="s">
        <v>210</v>
      </c>
      <c r="F1266" s="576" t="s">
        <v>210</v>
      </c>
      <c r="G1266" s="576">
        <v>87904</v>
      </c>
      <c r="H1266" s="576" t="s">
        <v>7933</v>
      </c>
      <c r="I1266" s="576" t="s">
        <v>93</v>
      </c>
      <c r="J1266" s="576" t="s">
        <v>207</v>
      </c>
      <c r="K1266" s="577">
        <v>7.39</v>
      </c>
      <c r="L1266" s="576" t="s">
        <v>208</v>
      </c>
    </row>
    <row r="1267" spans="1:12">
      <c r="A1267" s="576" t="s">
        <v>219</v>
      </c>
      <c r="B1267" s="576" t="s">
        <v>220</v>
      </c>
      <c r="C1267" s="576" t="s">
        <v>443</v>
      </c>
      <c r="D1267" s="576" t="s">
        <v>4232</v>
      </c>
      <c r="E1267" s="577" t="s">
        <v>210</v>
      </c>
      <c r="F1267" s="576" t="s">
        <v>210</v>
      </c>
      <c r="G1267" s="576">
        <v>87908</v>
      </c>
      <c r="H1267" s="576" t="s">
        <v>7934</v>
      </c>
      <c r="I1267" s="576" t="s">
        <v>93</v>
      </c>
      <c r="J1267" s="576" t="s">
        <v>207</v>
      </c>
      <c r="K1267" s="577">
        <v>5.49</v>
      </c>
      <c r="L1267" s="576" t="s">
        <v>208</v>
      </c>
    </row>
    <row r="1268" spans="1:12">
      <c r="A1268" s="576" t="s">
        <v>219</v>
      </c>
      <c r="B1268" s="576" t="s">
        <v>220</v>
      </c>
      <c r="C1268" s="576" t="s">
        <v>443</v>
      </c>
      <c r="D1268" s="576" t="s">
        <v>4232</v>
      </c>
      <c r="E1268" s="577" t="s">
        <v>210</v>
      </c>
      <c r="F1268" s="576" t="s">
        <v>210</v>
      </c>
      <c r="G1268" s="576">
        <v>87907</v>
      </c>
      <c r="H1268" s="576" t="s">
        <v>7935</v>
      </c>
      <c r="I1268" s="576" t="s">
        <v>93</v>
      </c>
      <c r="J1268" s="576" t="s">
        <v>207</v>
      </c>
      <c r="K1268" s="577">
        <v>5.98</v>
      </c>
      <c r="L1268" s="576" t="s">
        <v>208</v>
      </c>
    </row>
    <row r="1269" spans="1:12">
      <c r="A1269" s="576" t="s">
        <v>219</v>
      </c>
      <c r="B1269" s="576" t="s">
        <v>220</v>
      </c>
      <c r="C1269" s="576" t="s">
        <v>443</v>
      </c>
      <c r="D1269" s="576" t="s">
        <v>4232</v>
      </c>
      <c r="E1269" s="577" t="s">
        <v>210</v>
      </c>
      <c r="F1269" s="576" t="s">
        <v>210</v>
      </c>
      <c r="G1269" s="576">
        <v>87903</v>
      </c>
      <c r="H1269" s="576" t="s">
        <v>7936</v>
      </c>
      <c r="I1269" s="576" t="s">
        <v>93</v>
      </c>
      <c r="J1269" s="576" t="s">
        <v>207</v>
      </c>
      <c r="K1269" s="577">
        <v>11.64</v>
      </c>
      <c r="L1269" s="576" t="s">
        <v>208</v>
      </c>
    </row>
    <row r="1270" spans="1:12">
      <c r="A1270" s="576" t="s">
        <v>219</v>
      </c>
      <c r="B1270" s="576" t="s">
        <v>220</v>
      </c>
      <c r="C1270" s="576" t="s">
        <v>443</v>
      </c>
      <c r="D1270" s="576" t="s">
        <v>4232</v>
      </c>
      <c r="E1270" s="577" t="s">
        <v>210</v>
      </c>
      <c r="F1270" s="576" t="s">
        <v>210</v>
      </c>
      <c r="G1270" s="576">
        <v>87902</v>
      </c>
      <c r="H1270" s="576" t="s">
        <v>7937</v>
      </c>
      <c r="I1270" s="576" t="s">
        <v>93</v>
      </c>
      <c r="J1270" s="576" t="s">
        <v>207</v>
      </c>
      <c r="K1270" s="577">
        <v>12.02</v>
      </c>
      <c r="L1270" s="576" t="s">
        <v>208</v>
      </c>
    </row>
    <row r="1271" spans="1:12">
      <c r="A1271" s="576" t="s">
        <v>219</v>
      </c>
      <c r="B1271" s="576" t="s">
        <v>220</v>
      </c>
      <c r="C1271" s="576" t="s">
        <v>443</v>
      </c>
      <c r="D1271" s="576" t="s">
        <v>4232</v>
      </c>
      <c r="E1271" s="577" t="s">
        <v>210</v>
      </c>
      <c r="F1271" s="576" t="s">
        <v>210</v>
      </c>
      <c r="G1271" s="576">
        <v>87900</v>
      </c>
      <c r="H1271" s="576" t="s">
        <v>7938</v>
      </c>
      <c r="I1271" s="576" t="s">
        <v>93</v>
      </c>
      <c r="J1271" s="576" t="s">
        <v>207</v>
      </c>
      <c r="K1271" s="577">
        <v>9.65</v>
      </c>
      <c r="L1271" s="576" t="s">
        <v>208</v>
      </c>
    </row>
    <row r="1272" spans="1:12">
      <c r="A1272" s="576" t="s">
        <v>219</v>
      </c>
      <c r="B1272" s="576" t="s">
        <v>220</v>
      </c>
      <c r="C1272" s="576" t="s">
        <v>443</v>
      </c>
      <c r="D1272" s="576" t="s">
        <v>4232</v>
      </c>
      <c r="E1272" s="577" t="s">
        <v>210</v>
      </c>
      <c r="F1272" s="576" t="s">
        <v>210</v>
      </c>
      <c r="G1272" s="576">
        <v>87899</v>
      </c>
      <c r="H1272" s="576" t="s">
        <v>7939</v>
      </c>
      <c r="I1272" s="576" t="s">
        <v>93</v>
      </c>
      <c r="J1272" s="576" t="s">
        <v>207</v>
      </c>
      <c r="K1272" s="577">
        <v>9.83</v>
      </c>
      <c r="L1272" s="576" t="s">
        <v>208</v>
      </c>
    </row>
    <row r="1273" spans="1:12">
      <c r="A1273" s="576" t="s">
        <v>219</v>
      </c>
      <c r="B1273" s="576" t="s">
        <v>220</v>
      </c>
      <c r="C1273" s="576" t="s">
        <v>443</v>
      </c>
      <c r="D1273" s="576" t="s">
        <v>4232</v>
      </c>
      <c r="E1273" s="577" t="s">
        <v>210</v>
      </c>
      <c r="F1273" s="576" t="s">
        <v>210</v>
      </c>
      <c r="G1273" s="576">
        <v>87894</v>
      </c>
      <c r="H1273" s="576" t="s">
        <v>7940</v>
      </c>
      <c r="I1273" s="576" t="s">
        <v>93</v>
      </c>
      <c r="J1273" s="576" t="s">
        <v>248</v>
      </c>
      <c r="K1273" s="577">
        <v>5.93</v>
      </c>
      <c r="L1273" s="576" t="s">
        <v>208</v>
      </c>
    </row>
    <row r="1274" spans="1:12">
      <c r="A1274" s="576" t="s">
        <v>219</v>
      </c>
      <c r="B1274" s="576" t="s">
        <v>220</v>
      </c>
      <c r="C1274" s="576" t="s">
        <v>443</v>
      </c>
      <c r="D1274" s="576" t="s">
        <v>4232</v>
      </c>
      <c r="E1274" s="577" t="s">
        <v>210</v>
      </c>
      <c r="F1274" s="576" t="s">
        <v>210</v>
      </c>
      <c r="G1274" s="576">
        <v>87893</v>
      </c>
      <c r="H1274" s="576" t="s">
        <v>7941</v>
      </c>
      <c r="I1274" s="576" t="s">
        <v>93</v>
      </c>
      <c r="J1274" s="576" t="s">
        <v>248</v>
      </c>
      <c r="K1274" s="577">
        <v>6.42</v>
      </c>
      <c r="L1274" s="576" t="s">
        <v>208</v>
      </c>
    </row>
    <row r="1275" spans="1:12">
      <c r="A1275" s="576" t="s">
        <v>219</v>
      </c>
      <c r="B1275" s="576" t="s">
        <v>220</v>
      </c>
      <c r="C1275" s="576" t="s">
        <v>443</v>
      </c>
      <c r="D1275" s="576" t="s">
        <v>4232</v>
      </c>
      <c r="E1275" s="577" t="s">
        <v>210</v>
      </c>
      <c r="F1275" s="576" t="s">
        <v>210</v>
      </c>
      <c r="G1275" s="576">
        <v>87897</v>
      </c>
      <c r="H1275" s="576" t="s">
        <v>7942</v>
      </c>
      <c r="I1275" s="576" t="s">
        <v>93</v>
      </c>
      <c r="J1275" s="576" t="s">
        <v>207</v>
      </c>
      <c r="K1275" s="577">
        <v>4.54</v>
      </c>
      <c r="L1275" s="576" t="s">
        <v>208</v>
      </c>
    </row>
    <row r="1276" spans="1:12">
      <c r="A1276" s="576" t="s">
        <v>219</v>
      </c>
      <c r="B1276" s="576" t="s">
        <v>220</v>
      </c>
      <c r="C1276" s="576" t="s">
        <v>443</v>
      </c>
      <c r="D1276" s="576" t="s">
        <v>4232</v>
      </c>
      <c r="E1276" s="577" t="s">
        <v>210</v>
      </c>
      <c r="F1276" s="576" t="s">
        <v>210</v>
      </c>
      <c r="G1276" s="576">
        <v>87896</v>
      </c>
      <c r="H1276" s="576" t="s">
        <v>6310</v>
      </c>
      <c r="I1276" s="576" t="s">
        <v>93</v>
      </c>
      <c r="J1276" s="576" t="s">
        <v>248</v>
      </c>
      <c r="K1276" s="577">
        <v>5.03</v>
      </c>
      <c r="L1276" s="576" t="s">
        <v>208</v>
      </c>
    </row>
    <row r="1277" spans="1:12">
      <c r="A1277" s="576" t="s">
        <v>219</v>
      </c>
      <c r="B1277" s="576" t="s">
        <v>220</v>
      </c>
      <c r="C1277" s="576" t="s">
        <v>443</v>
      </c>
      <c r="D1277" s="576" t="s">
        <v>4232</v>
      </c>
      <c r="E1277" s="577" t="s">
        <v>210</v>
      </c>
      <c r="F1277" s="576" t="s">
        <v>210</v>
      </c>
      <c r="G1277" s="576">
        <v>87892</v>
      </c>
      <c r="H1277" s="576" t="s">
        <v>7943</v>
      </c>
      <c r="I1277" s="576" t="s">
        <v>93</v>
      </c>
      <c r="J1277" s="576" t="s">
        <v>207</v>
      </c>
      <c r="K1277" s="577">
        <v>11.03</v>
      </c>
      <c r="L1277" s="576" t="s">
        <v>208</v>
      </c>
    </row>
    <row r="1278" spans="1:12">
      <c r="A1278" s="576" t="s">
        <v>219</v>
      </c>
      <c r="B1278" s="576" t="s">
        <v>220</v>
      </c>
      <c r="C1278" s="576" t="s">
        <v>443</v>
      </c>
      <c r="D1278" s="576" t="s">
        <v>4232</v>
      </c>
      <c r="E1278" s="577" t="s">
        <v>210</v>
      </c>
      <c r="F1278" s="576" t="s">
        <v>210</v>
      </c>
      <c r="G1278" s="576">
        <v>87891</v>
      </c>
      <c r="H1278" s="576" t="s">
        <v>6309</v>
      </c>
      <c r="I1278" s="576" t="s">
        <v>93</v>
      </c>
      <c r="J1278" s="576" t="s">
        <v>207</v>
      </c>
      <c r="K1278" s="577">
        <v>11.41</v>
      </c>
      <c r="L1278" s="576" t="s">
        <v>208</v>
      </c>
    </row>
    <row r="1279" spans="1:12">
      <c r="A1279" s="576" t="s">
        <v>219</v>
      </c>
      <c r="B1279" s="576" t="s">
        <v>220</v>
      </c>
      <c r="C1279" s="576" t="s">
        <v>443</v>
      </c>
      <c r="D1279" s="576" t="s">
        <v>4232</v>
      </c>
      <c r="E1279" s="577" t="s">
        <v>210</v>
      </c>
      <c r="F1279" s="576" t="s">
        <v>210</v>
      </c>
      <c r="G1279" s="576">
        <v>87889</v>
      </c>
      <c r="H1279" s="576" t="s">
        <v>7944</v>
      </c>
      <c r="I1279" s="576" t="s">
        <v>93</v>
      </c>
      <c r="J1279" s="576" t="s">
        <v>207</v>
      </c>
      <c r="K1279" s="577">
        <v>9.0399999999999991</v>
      </c>
      <c r="L1279" s="576" t="s">
        <v>208</v>
      </c>
    </row>
    <row r="1280" spans="1:12">
      <c r="A1280" s="576" t="s">
        <v>219</v>
      </c>
      <c r="B1280" s="576" t="s">
        <v>220</v>
      </c>
      <c r="C1280" s="576" t="s">
        <v>443</v>
      </c>
      <c r="D1280" s="576" t="s">
        <v>4232</v>
      </c>
      <c r="E1280" s="577" t="s">
        <v>210</v>
      </c>
      <c r="F1280" s="576" t="s">
        <v>210</v>
      </c>
      <c r="G1280" s="576">
        <v>87888</v>
      </c>
      <c r="H1280" s="576" t="s">
        <v>7945</v>
      </c>
      <c r="I1280" s="576" t="s">
        <v>93</v>
      </c>
      <c r="J1280" s="576" t="s">
        <v>207</v>
      </c>
      <c r="K1280" s="577">
        <v>9.2200000000000006</v>
      </c>
      <c r="L1280" s="576" t="s">
        <v>208</v>
      </c>
    </row>
    <row r="1281" spans="1:12">
      <c r="A1281" s="576" t="s">
        <v>219</v>
      </c>
      <c r="B1281" s="576" t="s">
        <v>220</v>
      </c>
      <c r="C1281" s="576" t="s">
        <v>443</v>
      </c>
      <c r="D1281" s="576" t="s">
        <v>4232</v>
      </c>
      <c r="E1281" s="577" t="s">
        <v>210</v>
      </c>
      <c r="F1281" s="576" t="s">
        <v>210</v>
      </c>
      <c r="G1281" s="576">
        <v>104411</v>
      </c>
      <c r="H1281" s="576" t="s">
        <v>7946</v>
      </c>
      <c r="I1281" s="576" t="s">
        <v>93</v>
      </c>
      <c r="J1281" s="576" t="s">
        <v>207</v>
      </c>
      <c r="K1281" s="577">
        <v>4.66</v>
      </c>
      <c r="L1281" s="576" t="s">
        <v>208</v>
      </c>
    </row>
    <row r="1282" spans="1:12">
      <c r="A1282" s="576" t="s">
        <v>219</v>
      </c>
      <c r="B1282" s="576" t="s">
        <v>220</v>
      </c>
      <c r="C1282" s="576" t="s">
        <v>443</v>
      </c>
      <c r="D1282" s="576" t="s">
        <v>4232</v>
      </c>
      <c r="E1282" s="577" t="s">
        <v>210</v>
      </c>
      <c r="F1282" s="576" t="s">
        <v>210</v>
      </c>
      <c r="G1282" s="576">
        <v>104410</v>
      </c>
      <c r="H1282" s="576" t="s">
        <v>7947</v>
      </c>
      <c r="I1282" s="576" t="s">
        <v>93</v>
      </c>
      <c r="J1282" s="576" t="s">
        <v>248</v>
      </c>
      <c r="K1282" s="577">
        <v>4.66</v>
      </c>
      <c r="L1282" s="576" t="s">
        <v>208</v>
      </c>
    </row>
    <row r="1283" spans="1:12">
      <c r="A1283" s="576" t="s">
        <v>219</v>
      </c>
      <c r="B1283" s="576" t="s">
        <v>220</v>
      </c>
      <c r="C1283" s="576" t="s">
        <v>443</v>
      </c>
      <c r="D1283" s="576" t="s">
        <v>4232</v>
      </c>
      <c r="E1283" s="577" t="s">
        <v>210</v>
      </c>
      <c r="F1283" s="576" t="s">
        <v>210</v>
      </c>
      <c r="G1283" s="576">
        <v>87879</v>
      </c>
      <c r="H1283" s="576" t="s">
        <v>7948</v>
      </c>
      <c r="I1283" s="576" t="s">
        <v>93</v>
      </c>
      <c r="J1283" s="576" t="s">
        <v>248</v>
      </c>
      <c r="K1283" s="577">
        <v>3.89</v>
      </c>
      <c r="L1283" s="576" t="s">
        <v>208</v>
      </c>
    </row>
    <row r="1284" spans="1:12">
      <c r="A1284" s="576" t="s">
        <v>219</v>
      </c>
      <c r="B1284" s="576" t="s">
        <v>220</v>
      </c>
      <c r="C1284" s="576" t="s">
        <v>443</v>
      </c>
      <c r="D1284" s="576" t="s">
        <v>4232</v>
      </c>
      <c r="E1284" s="577" t="s">
        <v>210</v>
      </c>
      <c r="F1284" s="576" t="s">
        <v>210</v>
      </c>
      <c r="G1284" s="576">
        <v>87878</v>
      </c>
      <c r="H1284" s="576" t="s">
        <v>7949</v>
      </c>
      <c r="I1284" s="576" t="s">
        <v>93</v>
      </c>
      <c r="J1284" s="576" t="s">
        <v>248</v>
      </c>
      <c r="K1284" s="577">
        <v>4.38</v>
      </c>
      <c r="L1284" s="576" t="s">
        <v>208</v>
      </c>
    </row>
    <row r="1285" spans="1:12">
      <c r="A1285" s="576" t="s">
        <v>219</v>
      </c>
      <c r="B1285" s="576" t="s">
        <v>220</v>
      </c>
      <c r="C1285" s="576" t="s">
        <v>443</v>
      </c>
      <c r="D1285" s="576" t="s">
        <v>4232</v>
      </c>
      <c r="E1285" s="577" t="s">
        <v>210</v>
      </c>
      <c r="F1285" s="576" t="s">
        <v>210</v>
      </c>
      <c r="G1285" s="576">
        <v>87885</v>
      </c>
      <c r="H1285" s="576" t="s">
        <v>6306</v>
      </c>
      <c r="I1285" s="576" t="s">
        <v>93</v>
      </c>
      <c r="J1285" s="576" t="s">
        <v>207</v>
      </c>
      <c r="K1285" s="577">
        <v>9.66</v>
      </c>
      <c r="L1285" s="576" t="s">
        <v>208</v>
      </c>
    </row>
    <row r="1286" spans="1:12">
      <c r="A1286" s="576" t="s">
        <v>219</v>
      </c>
      <c r="B1286" s="576" t="s">
        <v>220</v>
      </c>
      <c r="C1286" s="576" t="s">
        <v>443</v>
      </c>
      <c r="D1286" s="576" t="s">
        <v>4232</v>
      </c>
      <c r="E1286" s="577" t="s">
        <v>210</v>
      </c>
      <c r="F1286" s="576" t="s">
        <v>210</v>
      </c>
      <c r="G1286" s="576">
        <v>87884</v>
      </c>
      <c r="H1286" s="576" t="s">
        <v>6305</v>
      </c>
      <c r="I1286" s="576" t="s">
        <v>93</v>
      </c>
      <c r="J1286" s="576" t="s">
        <v>248</v>
      </c>
      <c r="K1286" s="577">
        <v>10.039999999999999</v>
      </c>
      <c r="L1286" s="576" t="s">
        <v>208</v>
      </c>
    </row>
    <row r="1287" spans="1:12">
      <c r="A1287" s="576" t="s">
        <v>219</v>
      </c>
      <c r="B1287" s="576" t="s">
        <v>220</v>
      </c>
      <c r="C1287" s="576" t="s">
        <v>443</v>
      </c>
      <c r="D1287" s="576" t="s">
        <v>4232</v>
      </c>
      <c r="E1287" s="577" t="s">
        <v>210</v>
      </c>
      <c r="F1287" s="576" t="s">
        <v>210</v>
      </c>
      <c r="G1287" s="576">
        <v>87882</v>
      </c>
      <c r="H1287" s="576" t="s">
        <v>6304</v>
      </c>
      <c r="I1287" s="576" t="s">
        <v>93</v>
      </c>
      <c r="J1287" s="576" t="s">
        <v>248</v>
      </c>
      <c r="K1287" s="577">
        <v>7.67</v>
      </c>
      <c r="L1287" s="576" t="s">
        <v>208</v>
      </c>
    </row>
    <row r="1288" spans="1:12">
      <c r="A1288" s="576" t="s">
        <v>219</v>
      </c>
      <c r="B1288" s="576" t="s">
        <v>220</v>
      </c>
      <c r="C1288" s="576" t="s">
        <v>443</v>
      </c>
      <c r="D1288" s="576" t="s">
        <v>4232</v>
      </c>
      <c r="E1288" s="577" t="s">
        <v>210</v>
      </c>
      <c r="F1288" s="576" t="s">
        <v>210</v>
      </c>
      <c r="G1288" s="576">
        <v>87881</v>
      </c>
      <c r="H1288" s="576" t="s">
        <v>6303</v>
      </c>
      <c r="I1288" s="576" t="s">
        <v>93</v>
      </c>
      <c r="J1288" s="576" t="s">
        <v>207</v>
      </c>
      <c r="K1288" s="577">
        <v>7.85</v>
      </c>
      <c r="L1288" s="576" t="s">
        <v>208</v>
      </c>
    </row>
    <row r="1289" spans="1:12">
      <c r="A1289" s="576" t="s">
        <v>219</v>
      </c>
      <c r="B1289" s="576" t="s">
        <v>220</v>
      </c>
      <c r="C1289" s="576" t="s">
        <v>443</v>
      </c>
      <c r="D1289" s="576" t="s">
        <v>4232</v>
      </c>
      <c r="E1289" s="577" t="s">
        <v>210</v>
      </c>
      <c r="F1289" s="576" t="s">
        <v>210</v>
      </c>
      <c r="G1289" s="576">
        <v>87887</v>
      </c>
      <c r="H1289" s="576" t="s">
        <v>6308</v>
      </c>
      <c r="I1289" s="576" t="s">
        <v>93</v>
      </c>
      <c r="J1289" s="576" t="s">
        <v>207</v>
      </c>
      <c r="K1289" s="577">
        <v>15.95</v>
      </c>
      <c r="L1289" s="576" t="s">
        <v>208</v>
      </c>
    </row>
    <row r="1290" spans="1:12">
      <c r="A1290" s="576" t="s">
        <v>219</v>
      </c>
      <c r="B1290" s="576" t="s">
        <v>220</v>
      </c>
      <c r="C1290" s="576" t="s">
        <v>443</v>
      </c>
      <c r="D1290" s="576" t="s">
        <v>4232</v>
      </c>
      <c r="E1290" s="577" t="s">
        <v>210</v>
      </c>
      <c r="F1290" s="576" t="s">
        <v>210</v>
      </c>
      <c r="G1290" s="576">
        <v>87886</v>
      </c>
      <c r="H1290" s="576" t="s">
        <v>6307</v>
      </c>
      <c r="I1290" s="576" t="s">
        <v>93</v>
      </c>
      <c r="J1290" s="576" t="s">
        <v>207</v>
      </c>
      <c r="K1290" s="577">
        <v>16.760000000000002</v>
      </c>
      <c r="L1290" s="576" t="s">
        <v>208</v>
      </c>
    </row>
    <row r="1291" spans="1:12">
      <c r="A1291" s="576" t="s">
        <v>219</v>
      </c>
      <c r="B1291" s="576" t="s">
        <v>220</v>
      </c>
      <c r="C1291" s="576" t="s">
        <v>443</v>
      </c>
      <c r="D1291" s="576" t="s">
        <v>4232</v>
      </c>
      <c r="E1291" s="577" t="s">
        <v>210</v>
      </c>
      <c r="F1291" s="576" t="s">
        <v>210</v>
      </c>
      <c r="G1291" s="576">
        <v>87911</v>
      </c>
      <c r="H1291" s="576" t="s">
        <v>6312</v>
      </c>
      <c r="I1291" s="576" t="s">
        <v>93</v>
      </c>
      <c r="J1291" s="576" t="s">
        <v>207</v>
      </c>
      <c r="K1291" s="577">
        <v>20.53</v>
      </c>
      <c r="L1291" s="576" t="s">
        <v>208</v>
      </c>
    </row>
    <row r="1292" spans="1:12">
      <c r="A1292" s="576" t="s">
        <v>219</v>
      </c>
      <c r="B1292" s="576" t="s">
        <v>220</v>
      </c>
      <c r="C1292" s="576" t="s">
        <v>443</v>
      </c>
      <c r="D1292" s="576" t="s">
        <v>4232</v>
      </c>
      <c r="E1292" s="577" t="s">
        <v>210</v>
      </c>
      <c r="F1292" s="576" t="s">
        <v>210</v>
      </c>
      <c r="G1292" s="576">
        <v>87910</v>
      </c>
      <c r="H1292" s="576" t="s">
        <v>6311</v>
      </c>
      <c r="I1292" s="576" t="s">
        <v>93</v>
      </c>
      <c r="J1292" s="576" t="s">
        <v>207</v>
      </c>
      <c r="K1292" s="577">
        <v>21.34</v>
      </c>
      <c r="L1292" s="576" t="s">
        <v>208</v>
      </c>
    </row>
    <row r="1293" spans="1:12">
      <c r="A1293" s="576" t="s">
        <v>219</v>
      </c>
      <c r="B1293" s="576" t="s">
        <v>220</v>
      </c>
      <c r="C1293" s="576" t="s">
        <v>443</v>
      </c>
      <c r="D1293" s="576" t="s">
        <v>4232</v>
      </c>
      <c r="E1293" s="577" t="s">
        <v>210</v>
      </c>
      <c r="F1293" s="576" t="s">
        <v>210</v>
      </c>
      <c r="G1293" s="576">
        <v>103686</v>
      </c>
      <c r="H1293" s="576" t="s">
        <v>6584</v>
      </c>
      <c r="I1293" s="576" t="s">
        <v>90</v>
      </c>
      <c r="J1293" s="576" t="s">
        <v>207</v>
      </c>
      <c r="K1293" s="577">
        <v>741.2</v>
      </c>
      <c r="L1293" s="576" t="s">
        <v>208</v>
      </c>
    </row>
    <row r="1294" spans="1:12">
      <c r="A1294" s="576" t="s">
        <v>219</v>
      </c>
      <c r="B1294" s="576" t="s">
        <v>220</v>
      </c>
      <c r="C1294" s="576" t="s">
        <v>443</v>
      </c>
      <c r="D1294" s="576" t="s">
        <v>4232</v>
      </c>
      <c r="E1294" s="577" t="s">
        <v>210</v>
      </c>
      <c r="F1294" s="576" t="s">
        <v>210</v>
      </c>
      <c r="G1294" s="576">
        <v>103685</v>
      </c>
      <c r="H1294" s="576" t="s">
        <v>6583</v>
      </c>
      <c r="I1294" s="576" t="s">
        <v>90</v>
      </c>
      <c r="J1294" s="576" t="s">
        <v>207</v>
      </c>
      <c r="K1294" s="577">
        <v>690.83</v>
      </c>
      <c r="L1294" s="576" t="s">
        <v>208</v>
      </c>
    </row>
    <row r="1295" spans="1:12">
      <c r="A1295" s="576" t="s">
        <v>219</v>
      </c>
      <c r="B1295" s="576" t="s">
        <v>220</v>
      </c>
      <c r="C1295" s="576" t="s">
        <v>443</v>
      </c>
      <c r="D1295" s="576" t="s">
        <v>4232</v>
      </c>
      <c r="E1295" s="577" t="s">
        <v>210</v>
      </c>
      <c r="F1295" s="576" t="s">
        <v>210</v>
      </c>
      <c r="G1295" s="576">
        <v>103669</v>
      </c>
      <c r="H1295" s="576" t="s">
        <v>7950</v>
      </c>
      <c r="I1295" s="576" t="s">
        <v>90</v>
      </c>
      <c r="J1295" s="576" t="s">
        <v>207</v>
      </c>
      <c r="K1295" s="577">
        <v>942.86</v>
      </c>
      <c r="L1295" s="576" t="s">
        <v>208</v>
      </c>
    </row>
    <row r="1296" spans="1:12">
      <c r="A1296" s="576" t="s">
        <v>219</v>
      </c>
      <c r="B1296" s="576" t="s">
        <v>220</v>
      </c>
      <c r="C1296" s="576" t="s">
        <v>443</v>
      </c>
      <c r="D1296" s="576" t="s">
        <v>4232</v>
      </c>
      <c r="E1296" s="577" t="s">
        <v>210</v>
      </c>
      <c r="F1296" s="576" t="s">
        <v>210</v>
      </c>
      <c r="G1296" s="576">
        <v>103672</v>
      </c>
      <c r="H1296" s="576" t="s">
        <v>6579</v>
      </c>
      <c r="I1296" s="576" t="s">
        <v>90</v>
      </c>
      <c r="J1296" s="576" t="s">
        <v>207</v>
      </c>
      <c r="K1296" s="577">
        <v>686.65</v>
      </c>
      <c r="L1296" s="576" t="s">
        <v>208</v>
      </c>
    </row>
    <row r="1297" spans="1:12">
      <c r="A1297" s="576" t="s">
        <v>219</v>
      </c>
      <c r="B1297" s="576" t="s">
        <v>220</v>
      </c>
      <c r="C1297" s="576" t="s">
        <v>443</v>
      </c>
      <c r="D1297" s="576" t="s">
        <v>4232</v>
      </c>
      <c r="E1297" s="577" t="s">
        <v>210</v>
      </c>
      <c r="F1297" s="576" t="s">
        <v>210</v>
      </c>
      <c r="G1297" s="576">
        <v>103671</v>
      </c>
      <c r="H1297" s="576" t="s">
        <v>5203</v>
      </c>
      <c r="I1297" s="576" t="s">
        <v>90</v>
      </c>
      <c r="J1297" s="576" t="s">
        <v>207</v>
      </c>
      <c r="K1297" s="577">
        <v>731.76</v>
      </c>
      <c r="L1297" s="576" t="s">
        <v>208</v>
      </c>
    </row>
    <row r="1298" spans="1:12">
      <c r="A1298" s="576" t="s">
        <v>219</v>
      </c>
      <c r="B1298" s="576" t="s">
        <v>220</v>
      </c>
      <c r="C1298" s="576" t="s">
        <v>443</v>
      </c>
      <c r="D1298" s="576" t="s">
        <v>4232</v>
      </c>
      <c r="E1298" s="577" t="s">
        <v>210</v>
      </c>
      <c r="F1298" s="576" t="s">
        <v>210</v>
      </c>
      <c r="G1298" s="576">
        <v>103688</v>
      </c>
      <c r="H1298" s="576" t="s">
        <v>5212</v>
      </c>
      <c r="I1298" s="576" t="s">
        <v>90</v>
      </c>
      <c r="J1298" s="576" t="s">
        <v>207</v>
      </c>
      <c r="K1298" s="577">
        <v>841.07</v>
      </c>
      <c r="L1298" s="576" t="s">
        <v>208</v>
      </c>
    </row>
    <row r="1299" spans="1:12">
      <c r="A1299" s="576" t="s">
        <v>219</v>
      </c>
      <c r="B1299" s="576" t="s">
        <v>220</v>
      </c>
      <c r="C1299" s="576" t="s">
        <v>443</v>
      </c>
      <c r="D1299" s="576" t="s">
        <v>4232</v>
      </c>
      <c r="E1299" s="577" t="s">
        <v>210</v>
      </c>
      <c r="F1299" s="576" t="s">
        <v>210</v>
      </c>
      <c r="G1299" s="576">
        <v>103687</v>
      </c>
      <c r="H1299" s="576" t="s">
        <v>5211</v>
      </c>
      <c r="I1299" s="576" t="s">
        <v>90</v>
      </c>
      <c r="J1299" s="576" t="s">
        <v>207</v>
      </c>
      <c r="K1299" s="577">
        <v>1048.1400000000001</v>
      </c>
      <c r="L1299" s="576" t="s">
        <v>208</v>
      </c>
    </row>
    <row r="1300" spans="1:12">
      <c r="A1300" s="576" t="s">
        <v>219</v>
      </c>
      <c r="B1300" s="576" t="s">
        <v>220</v>
      </c>
      <c r="C1300" s="576" t="s">
        <v>443</v>
      </c>
      <c r="D1300" s="576" t="s">
        <v>4232</v>
      </c>
      <c r="E1300" s="577" t="s">
        <v>210</v>
      </c>
      <c r="F1300" s="576" t="s">
        <v>210</v>
      </c>
      <c r="G1300" s="576">
        <v>103684</v>
      </c>
      <c r="H1300" s="576" t="s">
        <v>6582</v>
      </c>
      <c r="I1300" s="576" t="s">
        <v>90</v>
      </c>
      <c r="J1300" s="576" t="s">
        <v>207</v>
      </c>
      <c r="K1300" s="577">
        <v>701.5</v>
      </c>
      <c r="L1300" s="576" t="s">
        <v>208</v>
      </c>
    </row>
    <row r="1301" spans="1:12">
      <c r="A1301" s="576" t="s">
        <v>219</v>
      </c>
      <c r="B1301" s="576" t="s">
        <v>220</v>
      </c>
      <c r="C1301" s="576" t="s">
        <v>443</v>
      </c>
      <c r="D1301" s="576" t="s">
        <v>4232</v>
      </c>
      <c r="E1301" s="577" t="s">
        <v>210</v>
      </c>
      <c r="F1301" s="576" t="s">
        <v>210</v>
      </c>
      <c r="G1301" s="576">
        <v>103681</v>
      </c>
      <c r="H1301" s="576" t="s">
        <v>5208</v>
      </c>
      <c r="I1301" s="576" t="s">
        <v>90</v>
      </c>
      <c r="J1301" s="576" t="s">
        <v>248</v>
      </c>
      <c r="K1301" s="577">
        <v>753.62</v>
      </c>
      <c r="L1301" s="576" t="s">
        <v>208</v>
      </c>
    </row>
    <row r="1302" spans="1:12">
      <c r="A1302" s="576" t="s">
        <v>219</v>
      </c>
      <c r="B1302" s="576" t="s">
        <v>220</v>
      </c>
      <c r="C1302" s="576" t="s">
        <v>443</v>
      </c>
      <c r="D1302" s="576" t="s">
        <v>4232</v>
      </c>
      <c r="E1302" s="577" t="s">
        <v>210</v>
      </c>
      <c r="F1302" s="576" t="s">
        <v>210</v>
      </c>
      <c r="G1302" s="576">
        <v>103679</v>
      </c>
      <c r="H1302" s="576" t="s">
        <v>5206</v>
      </c>
      <c r="I1302" s="576" t="s">
        <v>90</v>
      </c>
      <c r="J1302" s="576" t="s">
        <v>207</v>
      </c>
      <c r="K1302" s="577">
        <v>810.9</v>
      </c>
      <c r="L1302" s="576" t="s">
        <v>208</v>
      </c>
    </row>
    <row r="1303" spans="1:12">
      <c r="A1303" s="576" t="s">
        <v>219</v>
      </c>
      <c r="B1303" s="576" t="s">
        <v>220</v>
      </c>
      <c r="C1303" s="576" t="s">
        <v>443</v>
      </c>
      <c r="D1303" s="576" t="s">
        <v>4232</v>
      </c>
      <c r="E1303" s="577" t="s">
        <v>210</v>
      </c>
      <c r="F1303" s="576" t="s">
        <v>210</v>
      </c>
      <c r="G1303" s="576">
        <v>103677</v>
      </c>
      <c r="H1303" s="576" t="s">
        <v>7951</v>
      </c>
      <c r="I1303" s="576" t="s">
        <v>90</v>
      </c>
      <c r="J1303" s="576" t="s">
        <v>248</v>
      </c>
      <c r="K1303" s="577">
        <v>846.72</v>
      </c>
      <c r="L1303" s="576" t="s">
        <v>208</v>
      </c>
    </row>
    <row r="1304" spans="1:12">
      <c r="A1304" s="576" t="s">
        <v>219</v>
      </c>
      <c r="B1304" s="576" t="s">
        <v>220</v>
      </c>
      <c r="C1304" s="576" t="s">
        <v>443</v>
      </c>
      <c r="D1304" s="576" t="s">
        <v>4232</v>
      </c>
      <c r="E1304" s="577" t="s">
        <v>210</v>
      </c>
      <c r="F1304" s="576" t="s">
        <v>210</v>
      </c>
      <c r="G1304" s="576">
        <v>103675</v>
      </c>
      <c r="H1304" s="576" t="s">
        <v>6581</v>
      </c>
      <c r="I1304" s="576" t="s">
        <v>90</v>
      </c>
      <c r="J1304" s="576" t="s">
        <v>248</v>
      </c>
      <c r="K1304" s="577">
        <v>686.99</v>
      </c>
      <c r="L1304" s="576" t="s">
        <v>208</v>
      </c>
    </row>
    <row r="1305" spans="1:12">
      <c r="A1305" s="576" t="s">
        <v>219</v>
      </c>
      <c r="B1305" s="576" t="s">
        <v>220</v>
      </c>
      <c r="C1305" s="576" t="s">
        <v>443</v>
      </c>
      <c r="D1305" s="576" t="s">
        <v>4232</v>
      </c>
      <c r="E1305" s="577" t="s">
        <v>210</v>
      </c>
      <c r="F1305" s="576" t="s">
        <v>210</v>
      </c>
      <c r="G1305" s="576">
        <v>103680</v>
      </c>
      <c r="H1305" s="576" t="s">
        <v>5207</v>
      </c>
      <c r="I1305" s="576" t="s">
        <v>90</v>
      </c>
      <c r="J1305" s="576" t="s">
        <v>248</v>
      </c>
      <c r="K1305" s="577">
        <v>850.19</v>
      </c>
      <c r="L1305" s="576" t="s">
        <v>208</v>
      </c>
    </row>
    <row r="1306" spans="1:12">
      <c r="A1306" s="576" t="s">
        <v>883</v>
      </c>
      <c r="B1306" s="576" t="s">
        <v>884</v>
      </c>
      <c r="C1306" s="576" t="s">
        <v>885</v>
      </c>
      <c r="D1306" s="576" t="s">
        <v>4237</v>
      </c>
      <c r="E1306" s="577" t="s">
        <v>210</v>
      </c>
      <c r="F1306" s="576" t="s">
        <v>210</v>
      </c>
      <c r="G1306" s="576">
        <v>103678</v>
      </c>
      <c r="H1306" s="576" t="s">
        <v>7952</v>
      </c>
      <c r="I1306" s="576" t="s">
        <v>90</v>
      </c>
      <c r="J1306" s="576" t="s">
        <v>209</v>
      </c>
      <c r="K1306" s="577">
        <v>910.75</v>
      </c>
      <c r="L1306" s="576" t="s">
        <v>208</v>
      </c>
    </row>
    <row r="1307" spans="1:12">
      <c r="A1307" s="576" t="s">
        <v>883</v>
      </c>
      <c r="B1307" s="576" t="s">
        <v>884</v>
      </c>
      <c r="C1307" s="576" t="s">
        <v>885</v>
      </c>
      <c r="D1307" s="576" t="s">
        <v>4237</v>
      </c>
      <c r="E1307" s="577" t="s">
        <v>210</v>
      </c>
      <c r="F1307" s="576" t="s">
        <v>210</v>
      </c>
      <c r="G1307" s="576">
        <v>103676</v>
      </c>
      <c r="H1307" s="576" t="s">
        <v>5205</v>
      </c>
      <c r="I1307" s="576" t="s">
        <v>90</v>
      </c>
      <c r="J1307" s="576" t="s">
        <v>209</v>
      </c>
      <c r="K1307" s="577">
        <v>991.5</v>
      </c>
      <c r="L1307" s="576" t="s">
        <v>208</v>
      </c>
    </row>
    <row r="1308" spans="1:12">
      <c r="A1308" s="576" t="s">
        <v>883</v>
      </c>
      <c r="B1308" s="576" t="s">
        <v>884</v>
      </c>
      <c r="C1308" s="576" t="s">
        <v>885</v>
      </c>
      <c r="D1308" s="576" t="s">
        <v>4237</v>
      </c>
      <c r="E1308" s="577" t="s">
        <v>210</v>
      </c>
      <c r="F1308" s="576" t="s">
        <v>210</v>
      </c>
      <c r="G1308" s="576">
        <v>103674</v>
      </c>
      <c r="H1308" s="576" t="s">
        <v>6580</v>
      </c>
      <c r="I1308" s="576" t="s">
        <v>90</v>
      </c>
      <c r="J1308" s="576" t="s">
        <v>209</v>
      </c>
      <c r="K1308" s="577">
        <v>703.75</v>
      </c>
      <c r="L1308" s="576" t="s">
        <v>208</v>
      </c>
    </row>
    <row r="1309" spans="1:12">
      <c r="A1309" s="576" t="s">
        <v>883</v>
      </c>
      <c r="B1309" s="576" t="s">
        <v>884</v>
      </c>
      <c r="C1309" s="576" t="s">
        <v>885</v>
      </c>
      <c r="D1309" s="576" t="s">
        <v>4237</v>
      </c>
      <c r="E1309" s="577" t="s">
        <v>210</v>
      </c>
      <c r="F1309" s="576" t="s">
        <v>210</v>
      </c>
      <c r="G1309" s="576">
        <v>103683</v>
      </c>
      <c r="H1309" s="576" t="s">
        <v>5210</v>
      </c>
      <c r="I1309" s="576" t="s">
        <v>90</v>
      </c>
      <c r="J1309" s="576" t="s">
        <v>209</v>
      </c>
      <c r="K1309" s="577">
        <v>1203.3900000000001</v>
      </c>
      <c r="L1309" s="576" t="s">
        <v>208</v>
      </c>
    </row>
    <row r="1310" spans="1:12">
      <c r="A1310" s="576" t="s">
        <v>883</v>
      </c>
      <c r="B1310" s="576" t="s">
        <v>884</v>
      </c>
      <c r="C1310" s="576" t="s">
        <v>885</v>
      </c>
      <c r="D1310" s="576" t="s">
        <v>4237</v>
      </c>
      <c r="E1310" s="577" t="s">
        <v>210</v>
      </c>
      <c r="F1310" s="576" t="s">
        <v>210</v>
      </c>
      <c r="G1310" s="576">
        <v>103682</v>
      </c>
      <c r="H1310" s="576" t="s">
        <v>5209</v>
      </c>
      <c r="I1310" s="576" t="s">
        <v>90</v>
      </c>
      <c r="J1310" s="576" t="s">
        <v>207</v>
      </c>
      <c r="K1310" s="577">
        <v>958.45</v>
      </c>
      <c r="L1310" s="576" t="s">
        <v>208</v>
      </c>
    </row>
    <row r="1311" spans="1:12">
      <c r="A1311" s="576" t="s">
        <v>883</v>
      </c>
      <c r="B1311" s="576" t="s">
        <v>884</v>
      </c>
      <c r="C1311" s="576" t="s">
        <v>885</v>
      </c>
      <c r="D1311" s="576" t="s">
        <v>4237</v>
      </c>
      <c r="E1311" s="577" t="s">
        <v>210</v>
      </c>
      <c r="F1311" s="576" t="s">
        <v>210</v>
      </c>
      <c r="G1311" s="576">
        <v>103670</v>
      </c>
      <c r="H1311" s="576" t="s">
        <v>5202</v>
      </c>
      <c r="I1311" s="576" t="s">
        <v>90</v>
      </c>
      <c r="J1311" s="576" t="s">
        <v>207</v>
      </c>
      <c r="K1311" s="577">
        <v>251.95</v>
      </c>
      <c r="L1311" s="576" t="s">
        <v>208</v>
      </c>
    </row>
    <row r="1312" spans="1:12">
      <c r="A1312" s="576" t="s">
        <v>883</v>
      </c>
      <c r="B1312" s="576" t="s">
        <v>884</v>
      </c>
      <c r="C1312" s="576" t="s">
        <v>885</v>
      </c>
      <c r="D1312" s="576" t="s">
        <v>4237</v>
      </c>
      <c r="E1312" s="577" t="s">
        <v>210</v>
      </c>
      <c r="F1312" s="576" t="s">
        <v>210</v>
      </c>
      <c r="G1312" s="576">
        <v>103673</v>
      </c>
      <c r="H1312" s="576" t="s">
        <v>5204</v>
      </c>
      <c r="I1312" s="576" t="s">
        <v>90</v>
      </c>
      <c r="J1312" s="576" t="s">
        <v>207</v>
      </c>
      <c r="K1312" s="577">
        <v>35.5</v>
      </c>
      <c r="L1312" s="576" t="s">
        <v>208</v>
      </c>
    </row>
    <row r="1313" spans="1:12">
      <c r="A1313" s="576" t="s">
        <v>883</v>
      </c>
      <c r="B1313" s="576" t="s">
        <v>884</v>
      </c>
      <c r="C1313" s="576" t="s">
        <v>885</v>
      </c>
      <c r="D1313" s="576" t="s">
        <v>4237</v>
      </c>
      <c r="E1313" s="577" t="s">
        <v>210</v>
      </c>
      <c r="F1313" s="576" t="s">
        <v>210</v>
      </c>
      <c r="G1313" s="576">
        <v>91084</v>
      </c>
      <c r="H1313" s="576" t="s">
        <v>7953</v>
      </c>
      <c r="I1313" s="576" t="s">
        <v>93</v>
      </c>
      <c r="J1313" s="576" t="s">
        <v>207</v>
      </c>
      <c r="K1313" s="577">
        <v>251.98</v>
      </c>
      <c r="L1313" s="576" t="s">
        <v>208</v>
      </c>
    </row>
    <row r="1314" spans="1:12">
      <c r="A1314" s="576" t="s">
        <v>883</v>
      </c>
      <c r="B1314" s="576" t="s">
        <v>884</v>
      </c>
      <c r="C1314" s="576" t="s">
        <v>885</v>
      </c>
      <c r="D1314" s="576" t="s">
        <v>4237</v>
      </c>
      <c r="E1314" s="577" t="s">
        <v>210</v>
      </c>
      <c r="F1314" s="576" t="s">
        <v>210</v>
      </c>
      <c r="G1314" s="576">
        <v>91080</v>
      </c>
      <c r="H1314" s="576" t="s">
        <v>7954</v>
      </c>
      <c r="I1314" s="576" t="s">
        <v>93</v>
      </c>
      <c r="J1314" s="576" t="s">
        <v>207</v>
      </c>
      <c r="K1314" s="577">
        <v>201.51</v>
      </c>
      <c r="L1314" s="576" t="s">
        <v>208</v>
      </c>
    </row>
    <row r="1315" spans="1:12">
      <c r="A1315" s="576" t="s">
        <v>883</v>
      </c>
      <c r="B1315" s="576" t="s">
        <v>884</v>
      </c>
      <c r="C1315" s="576" t="s">
        <v>885</v>
      </c>
      <c r="D1315" s="576" t="s">
        <v>4237</v>
      </c>
      <c r="E1315" s="577" t="s">
        <v>210</v>
      </c>
      <c r="F1315" s="576" t="s">
        <v>210</v>
      </c>
      <c r="G1315" s="576">
        <v>91101</v>
      </c>
      <c r="H1315" s="576" t="s">
        <v>7955</v>
      </c>
      <c r="I1315" s="576" t="s">
        <v>93</v>
      </c>
      <c r="J1315" s="576" t="s">
        <v>207</v>
      </c>
      <c r="K1315" s="577">
        <v>234.97</v>
      </c>
      <c r="L1315" s="576" t="s">
        <v>208</v>
      </c>
    </row>
    <row r="1316" spans="1:12">
      <c r="A1316" s="576" t="s">
        <v>883</v>
      </c>
      <c r="B1316" s="576" t="s">
        <v>884</v>
      </c>
      <c r="C1316" s="576" t="s">
        <v>885</v>
      </c>
      <c r="D1316" s="576" t="s">
        <v>4237</v>
      </c>
      <c r="E1316" s="577" t="s">
        <v>210</v>
      </c>
      <c r="F1316" s="576" t="s">
        <v>210</v>
      </c>
      <c r="G1316" s="576">
        <v>91097</v>
      </c>
      <c r="H1316" s="576" t="s">
        <v>7956</v>
      </c>
      <c r="I1316" s="576" t="s">
        <v>93</v>
      </c>
      <c r="J1316" s="576" t="s">
        <v>209</v>
      </c>
      <c r="K1316" s="577">
        <v>195.1</v>
      </c>
      <c r="L1316" s="576" t="s">
        <v>208</v>
      </c>
    </row>
    <row r="1317" spans="1:12">
      <c r="A1317" s="576" t="s">
        <v>883</v>
      </c>
      <c r="B1317" s="576" t="s">
        <v>884</v>
      </c>
      <c r="C1317" s="576" t="s">
        <v>885</v>
      </c>
      <c r="D1317" s="576" t="s">
        <v>4237</v>
      </c>
      <c r="E1317" s="577" t="s">
        <v>210</v>
      </c>
      <c r="F1317" s="576" t="s">
        <v>210</v>
      </c>
      <c r="G1317" s="576">
        <v>91082</v>
      </c>
      <c r="H1317" s="576" t="s">
        <v>7957</v>
      </c>
      <c r="I1317" s="576" t="s">
        <v>93</v>
      </c>
      <c r="J1317" s="576" t="s">
        <v>209</v>
      </c>
      <c r="K1317" s="577">
        <v>229.13</v>
      </c>
      <c r="L1317" s="576" t="s">
        <v>208</v>
      </c>
    </row>
    <row r="1318" spans="1:12">
      <c r="A1318" s="576" t="s">
        <v>883</v>
      </c>
      <c r="B1318" s="576" t="s">
        <v>884</v>
      </c>
      <c r="C1318" s="576" t="s">
        <v>885</v>
      </c>
      <c r="D1318" s="576" t="s">
        <v>4237</v>
      </c>
      <c r="E1318" s="577" t="s">
        <v>210</v>
      </c>
      <c r="F1318" s="576" t="s">
        <v>210</v>
      </c>
      <c r="G1318" s="576">
        <v>91078</v>
      </c>
      <c r="H1318" s="576" t="s">
        <v>7958</v>
      </c>
      <c r="I1318" s="576" t="s">
        <v>93</v>
      </c>
      <c r="J1318" s="576" t="s">
        <v>209</v>
      </c>
      <c r="K1318" s="578">
        <v>191.06</v>
      </c>
      <c r="L1318" s="576" t="s">
        <v>208</v>
      </c>
    </row>
    <row r="1319" spans="1:12">
      <c r="A1319" s="576" t="s">
        <v>883</v>
      </c>
      <c r="B1319" s="576" t="s">
        <v>884</v>
      </c>
      <c r="C1319" s="576" t="s">
        <v>885</v>
      </c>
      <c r="D1319" s="576" t="s">
        <v>4237</v>
      </c>
      <c r="E1319" s="577" t="s">
        <v>210</v>
      </c>
      <c r="F1319" s="576" t="s">
        <v>210</v>
      </c>
      <c r="G1319" s="576">
        <v>91099</v>
      </c>
      <c r="H1319" s="576" t="s">
        <v>7959</v>
      </c>
      <c r="I1319" s="576" t="s">
        <v>93</v>
      </c>
      <c r="J1319" s="576" t="s">
        <v>209</v>
      </c>
      <c r="K1319" s="578">
        <v>217.06</v>
      </c>
      <c r="L1319" s="576" t="s">
        <v>208</v>
      </c>
    </row>
    <row r="1320" spans="1:12">
      <c r="A1320" s="576" t="s">
        <v>883</v>
      </c>
      <c r="B1320" s="576" t="s">
        <v>884</v>
      </c>
      <c r="C1320" s="576" t="s">
        <v>885</v>
      </c>
      <c r="D1320" s="576" t="s">
        <v>4237</v>
      </c>
      <c r="E1320" s="577" t="s">
        <v>210</v>
      </c>
      <c r="F1320" s="576" t="s">
        <v>210</v>
      </c>
      <c r="G1320" s="576">
        <v>91095</v>
      </c>
      <c r="H1320" s="576" t="s">
        <v>7960</v>
      </c>
      <c r="I1320" s="576" t="s">
        <v>93</v>
      </c>
      <c r="J1320" s="576" t="s">
        <v>209</v>
      </c>
      <c r="K1320" s="578">
        <v>185.96</v>
      </c>
      <c r="L1320" s="576" t="s">
        <v>208</v>
      </c>
    </row>
    <row r="1321" spans="1:12">
      <c r="A1321" s="576" t="s">
        <v>883</v>
      </c>
      <c r="B1321" s="576" t="s">
        <v>884</v>
      </c>
      <c r="C1321" s="576" t="s">
        <v>885</v>
      </c>
      <c r="D1321" s="576" t="s">
        <v>4237</v>
      </c>
      <c r="E1321" s="577" t="s">
        <v>210</v>
      </c>
      <c r="F1321" s="576" t="s">
        <v>210</v>
      </c>
      <c r="G1321" s="576">
        <v>91076</v>
      </c>
      <c r="H1321" s="576" t="s">
        <v>7961</v>
      </c>
      <c r="I1321" s="576" t="s">
        <v>93</v>
      </c>
      <c r="J1321" s="576" t="s">
        <v>209</v>
      </c>
      <c r="K1321" s="578">
        <v>327.48</v>
      </c>
      <c r="L1321" s="576" t="s">
        <v>208</v>
      </c>
    </row>
    <row r="1322" spans="1:12">
      <c r="A1322" s="576" t="s">
        <v>883</v>
      </c>
      <c r="B1322" s="576" t="s">
        <v>884</v>
      </c>
      <c r="C1322" s="576" t="s">
        <v>885</v>
      </c>
      <c r="D1322" s="576" t="s">
        <v>4237</v>
      </c>
      <c r="E1322" s="577" t="s">
        <v>210</v>
      </c>
      <c r="F1322" s="576" t="s">
        <v>210</v>
      </c>
      <c r="G1322" s="576">
        <v>91072</v>
      </c>
      <c r="H1322" s="576" t="s">
        <v>7962</v>
      </c>
      <c r="I1322" s="576" t="s">
        <v>93</v>
      </c>
      <c r="J1322" s="576" t="s">
        <v>209</v>
      </c>
      <c r="K1322" s="578">
        <v>287.60000000000002</v>
      </c>
      <c r="L1322" s="576" t="s">
        <v>208</v>
      </c>
    </row>
    <row r="1323" spans="1:12">
      <c r="A1323" s="576" t="s">
        <v>883</v>
      </c>
      <c r="B1323" s="576" t="s">
        <v>884</v>
      </c>
      <c r="C1323" s="576" t="s">
        <v>885</v>
      </c>
      <c r="D1323" s="576" t="s">
        <v>4237</v>
      </c>
      <c r="E1323" s="577" t="s">
        <v>210</v>
      </c>
      <c r="F1323" s="576" t="s">
        <v>210</v>
      </c>
      <c r="G1323" s="576">
        <v>91093</v>
      </c>
      <c r="H1323" s="576" t="s">
        <v>7963</v>
      </c>
      <c r="I1323" s="576" t="s">
        <v>93</v>
      </c>
      <c r="J1323" s="576" t="s">
        <v>209</v>
      </c>
      <c r="K1323" s="578">
        <v>339.18</v>
      </c>
      <c r="L1323" s="576" t="s">
        <v>208</v>
      </c>
    </row>
    <row r="1324" spans="1:12">
      <c r="A1324" s="576" t="s">
        <v>883</v>
      </c>
      <c r="B1324" s="576" t="s">
        <v>884</v>
      </c>
      <c r="C1324" s="576" t="s">
        <v>885</v>
      </c>
      <c r="D1324" s="576" t="s">
        <v>4237</v>
      </c>
      <c r="E1324" s="577" t="s">
        <v>210</v>
      </c>
      <c r="F1324" s="576" t="s">
        <v>210</v>
      </c>
      <c r="G1324" s="576">
        <v>91089</v>
      </c>
      <c r="H1324" s="576" t="s">
        <v>7964</v>
      </c>
      <c r="I1324" s="576" t="s">
        <v>93</v>
      </c>
      <c r="J1324" s="576" t="s">
        <v>209</v>
      </c>
      <c r="K1324" s="578">
        <v>306.52</v>
      </c>
      <c r="L1324" s="576" t="s">
        <v>208</v>
      </c>
    </row>
    <row r="1325" spans="1:12">
      <c r="A1325" s="576" t="s">
        <v>883</v>
      </c>
      <c r="B1325" s="576" t="s">
        <v>884</v>
      </c>
      <c r="C1325" s="576" t="s">
        <v>885</v>
      </c>
      <c r="D1325" s="576" t="s">
        <v>4237</v>
      </c>
      <c r="E1325" s="577" t="s">
        <v>210</v>
      </c>
      <c r="F1325" s="576" t="s">
        <v>210</v>
      </c>
      <c r="G1325" s="576">
        <v>91074</v>
      </c>
      <c r="H1325" s="576" t="s">
        <v>7965</v>
      </c>
      <c r="I1325" s="576" t="s">
        <v>93</v>
      </c>
      <c r="J1325" s="576" t="s">
        <v>209</v>
      </c>
      <c r="K1325" s="578">
        <v>217.96</v>
      </c>
      <c r="L1325" s="576" t="s">
        <v>208</v>
      </c>
    </row>
    <row r="1326" spans="1:12">
      <c r="A1326" s="576" t="s">
        <v>883</v>
      </c>
      <c r="B1326" s="576" t="s">
        <v>884</v>
      </c>
      <c r="C1326" s="576" t="s">
        <v>885</v>
      </c>
      <c r="D1326" s="576" t="s">
        <v>4237</v>
      </c>
      <c r="E1326" s="577" t="s">
        <v>210</v>
      </c>
      <c r="F1326" s="576" t="s">
        <v>210</v>
      </c>
      <c r="G1326" s="576">
        <v>91070</v>
      </c>
      <c r="H1326" s="576" t="s">
        <v>7966</v>
      </c>
      <c r="I1326" s="576" t="s">
        <v>93</v>
      </c>
      <c r="J1326" s="576" t="s">
        <v>209</v>
      </c>
      <c r="K1326" s="577">
        <v>187.14</v>
      </c>
      <c r="L1326" s="576" t="s">
        <v>208</v>
      </c>
    </row>
    <row r="1327" spans="1:12">
      <c r="A1327" s="576" t="s">
        <v>883</v>
      </c>
      <c r="B1327" s="576" t="s">
        <v>884</v>
      </c>
      <c r="C1327" s="576" t="s">
        <v>885</v>
      </c>
      <c r="D1327" s="576" t="s">
        <v>4237</v>
      </c>
      <c r="E1327" s="577" t="s">
        <v>210</v>
      </c>
      <c r="F1327" s="576" t="s">
        <v>210</v>
      </c>
      <c r="G1327" s="576">
        <v>91091</v>
      </c>
      <c r="H1327" s="576" t="s">
        <v>7967</v>
      </c>
      <c r="I1327" s="576" t="s">
        <v>93</v>
      </c>
      <c r="J1327" s="576" t="s">
        <v>209</v>
      </c>
      <c r="K1327" s="577">
        <v>230.91</v>
      </c>
      <c r="L1327" s="576" t="s">
        <v>208</v>
      </c>
    </row>
    <row r="1328" spans="1:12">
      <c r="A1328" s="576" t="s">
        <v>883</v>
      </c>
      <c r="B1328" s="576" t="s">
        <v>884</v>
      </c>
      <c r="C1328" s="576" t="s">
        <v>885</v>
      </c>
      <c r="D1328" s="576" t="s">
        <v>4237</v>
      </c>
      <c r="E1328" s="577" t="s">
        <v>210</v>
      </c>
      <c r="F1328" s="576" t="s">
        <v>210</v>
      </c>
      <c r="G1328" s="576">
        <v>91087</v>
      </c>
      <c r="H1328" s="576" t="s">
        <v>7968</v>
      </c>
      <c r="I1328" s="576" t="s">
        <v>93</v>
      </c>
      <c r="J1328" s="576" t="s">
        <v>209</v>
      </c>
      <c r="K1328" s="578">
        <v>205.2</v>
      </c>
      <c r="L1328" s="576" t="s">
        <v>208</v>
      </c>
    </row>
    <row r="1329" spans="1:12">
      <c r="A1329" s="576" t="s">
        <v>883</v>
      </c>
      <c r="B1329" s="576" t="s">
        <v>884</v>
      </c>
      <c r="C1329" s="576" t="s">
        <v>885</v>
      </c>
      <c r="D1329" s="576" t="s">
        <v>4237</v>
      </c>
      <c r="E1329" s="577" t="s">
        <v>210</v>
      </c>
      <c r="F1329" s="576" t="s">
        <v>210</v>
      </c>
      <c r="G1329" s="576">
        <v>91083</v>
      </c>
      <c r="H1329" s="576" t="s">
        <v>7969</v>
      </c>
      <c r="I1329" s="576" t="s">
        <v>93</v>
      </c>
      <c r="J1329" s="576" t="s">
        <v>209</v>
      </c>
      <c r="K1329" s="578">
        <v>306.08</v>
      </c>
      <c r="L1329" s="576" t="s">
        <v>208</v>
      </c>
    </row>
    <row r="1330" spans="1:12">
      <c r="A1330" s="576" t="s">
        <v>883</v>
      </c>
      <c r="B1330" s="576" t="s">
        <v>884</v>
      </c>
      <c r="C1330" s="576" t="s">
        <v>885</v>
      </c>
      <c r="D1330" s="576" t="s">
        <v>4237</v>
      </c>
      <c r="E1330" s="577" t="s">
        <v>210</v>
      </c>
      <c r="F1330" s="576" t="s">
        <v>210</v>
      </c>
      <c r="G1330" s="576">
        <v>91079</v>
      </c>
      <c r="H1330" s="576" t="s">
        <v>7970</v>
      </c>
      <c r="I1330" s="576" t="s">
        <v>93</v>
      </c>
      <c r="J1330" s="576" t="s">
        <v>209</v>
      </c>
      <c r="K1330" s="578">
        <v>187.56</v>
      </c>
      <c r="L1330" s="576" t="s">
        <v>208</v>
      </c>
    </row>
    <row r="1331" spans="1:12">
      <c r="A1331" s="576" t="s">
        <v>883</v>
      </c>
      <c r="B1331" s="576" t="s">
        <v>884</v>
      </c>
      <c r="C1331" s="576" t="s">
        <v>885</v>
      </c>
      <c r="D1331" s="576" t="s">
        <v>4237</v>
      </c>
      <c r="E1331" s="577" t="s">
        <v>210</v>
      </c>
      <c r="F1331" s="576" t="s">
        <v>210</v>
      </c>
      <c r="G1331" s="576">
        <v>91100</v>
      </c>
      <c r="H1331" s="576" t="s">
        <v>7971</v>
      </c>
      <c r="I1331" s="576" t="s">
        <v>93</v>
      </c>
      <c r="J1331" s="576" t="s">
        <v>209</v>
      </c>
      <c r="K1331" s="578">
        <v>256.32</v>
      </c>
      <c r="L1331" s="576" t="s">
        <v>208</v>
      </c>
    </row>
    <row r="1332" spans="1:12">
      <c r="A1332" s="576" t="s">
        <v>883</v>
      </c>
      <c r="B1332" s="576" t="s">
        <v>884</v>
      </c>
      <c r="C1332" s="576" t="s">
        <v>885</v>
      </c>
      <c r="D1332" s="576" t="s">
        <v>4237</v>
      </c>
      <c r="E1332" s="577" t="s">
        <v>210</v>
      </c>
      <c r="F1332" s="576" t="s">
        <v>210</v>
      </c>
      <c r="G1332" s="576">
        <v>91096</v>
      </c>
      <c r="H1332" s="576" t="s">
        <v>7972</v>
      </c>
      <c r="I1332" s="576" t="s">
        <v>93</v>
      </c>
      <c r="J1332" s="576" t="s">
        <v>209</v>
      </c>
      <c r="K1332" s="578">
        <v>177.88</v>
      </c>
      <c r="L1332" s="576" t="s">
        <v>208</v>
      </c>
    </row>
    <row r="1333" spans="1:12">
      <c r="A1333" s="576" t="s">
        <v>883</v>
      </c>
      <c r="B1333" s="576" t="s">
        <v>884</v>
      </c>
      <c r="C1333" s="576" t="s">
        <v>885</v>
      </c>
      <c r="D1333" s="576" t="s">
        <v>4237</v>
      </c>
      <c r="E1333" s="577" t="s">
        <v>210</v>
      </c>
      <c r="F1333" s="576" t="s">
        <v>210</v>
      </c>
      <c r="G1333" s="576">
        <v>91081</v>
      </c>
      <c r="H1333" s="576" t="s">
        <v>7973</v>
      </c>
      <c r="I1333" s="576" t="s">
        <v>93</v>
      </c>
      <c r="J1333" s="576" t="s">
        <v>209</v>
      </c>
      <c r="K1333" s="578">
        <v>247.91</v>
      </c>
      <c r="L1333" s="576" t="s">
        <v>208</v>
      </c>
    </row>
    <row r="1334" spans="1:12">
      <c r="A1334" s="576" t="s">
        <v>883</v>
      </c>
      <c r="B1334" s="576" t="s">
        <v>884</v>
      </c>
      <c r="C1334" s="576" t="s">
        <v>885</v>
      </c>
      <c r="D1334" s="576" t="s">
        <v>4237</v>
      </c>
      <c r="E1334" s="577" t="s">
        <v>210</v>
      </c>
      <c r="F1334" s="576" t="s">
        <v>210</v>
      </c>
      <c r="G1334" s="576">
        <v>91077</v>
      </c>
      <c r="H1334" s="576" t="s">
        <v>7974</v>
      </c>
      <c r="I1334" s="576" t="s">
        <v>93</v>
      </c>
      <c r="J1334" s="576" t="s">
        <v>209</v>
      </c>
      <c r="K1334" s="578">
        <v>173.83</v>
      </c>
      <c r="L1334" s="576" t="s">
        <v>208</v>
      </c>
    </row>
    <row r="1335" spans="1:12">
      <c r="A1335" s="576" t="s">
        <v>883</v>
      </c>
      <c r="B1335" s="576" t="s">
        <v>884</v>
      </c>
      <c r="C1335" s="576" t="s">
        <v>885</v>
      </c>
      <c r="D1335" s="576" t="s">
        <v>4237</v>
      </c>
      <c r="E1335" s="577" t="s">
        <v>210</v>
      </c>
      <c r="F1335" s="576" t="s">
        <v>210</v>
      </c>
      <c r="G1335" s="576">
        <v>91098</v>
      </c>
      <c r="H1335" s="576" t="s">
        <v>7975</v>
      </c>
      <c r="I1335" s="576" t="s">
        <v>93</v>
      </c>
      <c r="J1335" s="576" t="s">
        <v>209</v>
      </c>
      <c r="K1335" s="578">
        <v>219.64</v>
      </c>
      <c r="L1335" s="576" t="s">
        <v>208</v>
      </c>
    </row>
    <row r="1336" spans="1:12">
      <c r="A1336" s="576" t="s">
        <v>883</v>
      </c>
      <c r="B1336" s="576" t="s">
        <v>884</v>
      </c>
      <c r="C1336" s="576" t="s">
        <v>885</v>
      </c>
      <c r="D1336" s="576" t="s">
        <v>4237</v>
      </c>
      <c r="E1336" s="577" t="s">
        <v>210</v>
      </c>
      <c r="F1336" s="576" t="s">
        <v>210</v>
      </c>
      <c r="G1336" s="576">
        <v>91094</v>
      </c>
      <c r="H1336" s="576" t="s">
        <v>7976</v>
      </c>
      <c r="I1336" s="576" t="s">
        <v>93</v>
      </c>
      <c r="J1336" s="576" t="s">
        <v>207</v>
      </c>
      <c r="K1336" s="577">
        <v>166.64</v>
      </c>
      <c r="L1336" s="576" t="s">
        <v>208</v>
      </c>
    </row>
    <row r="1337" spans="1:12">
      <c r="A1337" s="576" t="s">
        <v>883</v>
      </c>
      <c r="B1337" s="576" t="s">
        <v>884</v>
      </c>
      <c r="C1337" s="576" t="s">
        <v>885</v>
      </c>
      <c r="D1337" s="576" t="s">
        <v>4237</v>
      </c>
      <c r="E1337" s="577" t="s">
        <v>210</v>
      </c>
      <c r="F1337" s="576" t="s">
        <v>210</v>
      </c>
      <c r="G1337" s="576">
        <v>91075</v>
      </c>
      <c r="H1337" s="576" t="s">
        <v>7977</v>
      </c>
      <c r="I1337" s="576" t="s">
        <v>93</v>
      </c>
      <c r="J1337" s="576" t="s">
        <v>209</v>
      </c>
      <c r="K1337" s="577">
        <v>355.88</v>
      </c>
      <c r="L1337" s="576" t="s">
        <v>208</v>
      </c>
    </row>
    <row r="1338" spans="1:12">
      <c r="A1338" s="576" t="s">
        <v>883</v>
      </c>
      <c r="B1338" s="576" t="s">
        <v>884</v>
      </c>
      <c r="C1338" s="576" t="s">
        <v>885</v>
      </c>
      <c r="D1338" s="576" t="s">
        <v>4237</v>
      </c>
      <c r="E1338" s="577" t="s">
        <v>210</v>
      </c>
      <c r="F1338" s="576" t="s">
        <v>210</v>
      </c>
      <c r="G1338" s="576">
        <v>91071</v>
      </c>
      <c r="H1338" s="576" t="s">
        <v>7978</v>
      </c>
      <c r="I1338" s="576" t="s">
        <v>93</v>
      </c>
      <c r="J1338" s="576" t="s">
        <v>207</v>
      </c>
      <c r="K1338" s="577">
        <v>278.8</v>
      </c>
      <c r="L1338" s="576" t="s">
        <v>208</v>
      </c>
    </row>
    <row r="1339" spans="1:12">
      <c r="A1339" s="576" t="s">
        <v>883</v>
      </c>
      <c r="B1339" s="576" t="s">
        <v>884</v>
      </c>
      <c r="C1339" s="576" t="s">
        <v>885</v>
      </c>
      <c r="D1339" s="576" t="s">
        <v>4237</v>
      </c>
      <c r="E1339" s="577" t="s">
        <v>210</v>
      </c>
      <c r="F1339" s="576" t="s">
        <v>210</v>
      </c>
      <c r="G1339" s="576">
        <v>91092</v>
      </c>
      <c r="H1339" s="576" t="s">
        <v>7979</v>
      </c>
      <c r="I1339" s="576" t="s">
        <v>93</v>
      </c>
      <c r="J1339" s="576" t="s">
        <v>209</v>
      </c>
      <c r="K1339" s="577">
        <v>350.9</v>
      </c>
      <c r="L1339" s="576" t="s">
        <v>208</v>
      </c>
    </row>
    <row r="1340" spans="1:12">
      <c r="A1340" s="576" t="s">
        <v>883</v>
      </c>
      <c r="B1340" s="576" t="s">
        <v>884</v>
      </c>
      <c r="C1340" s="576" t="s">
        <v>885</v>
      </c>
      <c r="D1340" s="576" t="s">
        <v>4237</v>
      </c>
      <c r="E1340" s="577" t="s">
        <v>210</v>
      </c>
      <c r="F1340" s="576" t="s">
        <v>210</v>
      </c>
      <c r="G1340" s="576">
        <v>91088</v>
      </c>
      <c r="H1340" s="576" t="s">
        <v>7980</v>
      </c>
      <c r="I1340" s="576" t="s">
        <v>93</v>
      </c>
      <c r="J1340" s="576" t="s">
        <v>207</v>
      </c>
      <c r="K1340" s="577">
        <v>295.62</v>
      </c>
      <c r="L1340" s="576" t="s">
        <v>208</v>
      </c>
    </row>
    <row r="1341" spans="1:12">
      <c r="A1341" s="576" t="s">
        <v>883</v>
      </c>
      <c r="B1341" s="576" t="s">
        <v>884</v>
      </c>
      <c r="C1341" s="576" t="s">
        <v>885</v>
      </c>
      <c r="D1341" s="576" t="s">
        <v>4237</v>
      </c>
      <c r="E1341" s="577" t="s">
        <v>210</v>
      </c>
      <c r="F1341" s="576" t="s">
        <v>210</v>
      </c>
      <c r="G1341" s="576">
        <v>91073</v>
      </c>
      <c r="H1341" s="576" t="s">
        <v>7981</v>
      </c>
      <c r="I1341" s="576" t="s">
        <v>93</v>
      </c>
      <c r="J1341" s="576" t="s">
        <v>207</v>
      </c>
      <c r="K1341" s="577">
        <v>228.55</v>
      </c>
      <c r="L1341" s="576" t="s">
        <v>208</v>
      </c>
    </row>
    <row r="1342" spans="1:12">
      <c r="A1342" s="576" t="s">
        <v>883</v>
      </c>
      <c r="B1342" s="576" t="s">
        <v>884</v>
      </c>
      <c r="C1342" s="576" t="s">
        <v>885</v>
      </c>
      <c r="D1342" s="576" t="s">
        <v>4237</v>
      </c>
      <c r="E1342" s="577" t="s">
        <v>210</v>
      </c>
      <c r="F1342" s="576" t="s">
        <v>210</v>
      </c>
      <c r="G1342" s="576">
        <v>91069</v>
      </c>
      <c r="H1342" s="576" t="s">
        <v>7982</v>
      </c>
      <c r="I1342" s="576" t="s">
        <v>93</v>
      </c>
      <c r="J1342" s="576" t="s">
        <v>209</v>
      </c>
      <c r="K1342" s="577">
        <v>176.37</v>
      </c>
      <c r="L1342" s="576" t="s">
        <v>208</v>
      </c>
    </row>
    <row r="1343" spans="1:12">
      <c r="A1343" s="576" t="s">
        <v>883</v>
      </c>
      <c r="B1343" s="576" t="s">
        <v>884</v>
      </c>
      <c r="C1343" s="576" t="s">
        <v>885</v>
      </c>
      <c r="D1343" s="576" t="s">
        <v>4237</v>
      </c>
      <c r="E1343" s="577" t="s">
        <v>210</v>
      </c>
      <c r="F1343" s="576" t="s">
        <v>210</v>
      </c>
      <c r="G1343" s="576">
        <v>91090</v>
      </c>
      <c r="H1343" s="576" t="s">
        <v>7983</v>
      </c>
      <c r="I1343" s="576" t="s">
        <v>93</v>
      </c>
      <c r="J1343" s="576" t="s">
        <v>207</v>
      </c>
      <c r="K1343" s="577">
        <v>232.42</v>
      </c>
      <c r="L1343" s="576" t="s">
        <v>208</v>
      </c>
    </row>
    <row r="1344" spans="1:12">
      <c r="A1344" s="576" t="s">
        <v>883</v>
      </c>
      <c r="B1344" s="576" t="s">
        <v>884</v>
      </c>
      <c r="C1344" s="576" t="s">
        <v>885</v>
      </c>
      <c r="D1344" s="576" t="s">
        <v>4237</v>
      </c>
      <c r="E1344" s="577" t="s">
        <v>210</v>
      </c>
      <c r="F1344" s="576" t="s">
        <v>210</v>
      </c>
      <c r="G1344" s="576">
        <v>91086</v>
      </c>
      <c r="H1344" s="576" t="s">
        <v>7984</v>
      </c>
      <c r="I1344" s="576" t="s">
        <v>93</v>
      </c>
      <c r="J1344" s="576" t="s">
        <v>207</v>
      </c>
      <c r="K1344" s="577">
        <v>193</v>
      </c>
      <c r="L1344" s="576" t="s">
        <v>208</v>
      </c>
    </row>
    <row r="1345" spans="1:12">
      <c r="A1345" s="576" t="s">
        <v>883</v>
      </c>
      <c r="B1345" s="576" t="s">
        <v>884</v>
      </c>
      <c r="C1345" s="576" t="s">
        <v>885</v>
      </c>
      <c r="D1345" s="576" t="s">
        <v>4237</v>
      </c>
      <c r="E1345" s="577" t="s">
        <v>210</v>
      </c>
      <c r="F1345" s="576" t="s">
        <v>210</v>
      </c>
      <c r="G1345" s="576">
        <v>105522</v>
      </c>
      <c r="H1345" s="576" t="s">
        <v>7985</v>
      </c>
      <c r="I1345" s="576" t="s">
        <v>93</v>
      </c>
      <c r="J1345" s="576" t="s">
        <v>207</v>
      </c>
      <c r="K1345" s="577">
        <v>0</v>
      </c>
      <c r="L1345" s="576" t="s">
        <v>208</v>
      </c>
    </row>
    <row r="1346" spans="1:12">
      <c r="A1346" s="576" t="s">
        <v>883</v>
      </c>
      <c r="B1346" s="576" t="s">
        <v>884</v>
      </c>
      <c r="C1346" s="576" t="s">
        <v>885</v>
      </c>
      <c r="D1346" s="576" t="s">
        <v>4237</v>
      </c>
      <c r="E1346" s="577" t="s">
        <v>210</v>
      </c>
      <c r="F1346" s="576" t="s">
        <v>210</v>
      </c>
      <c r="G1346" s="576">
        <v>104281</v>
      </c>
      <c r="H1346" s="576" t="s">
        <v>7986</v>
      </c>
      <c r="I1346" s="576" t="s">
        <v>212</v>
      </c>
      <c r="J1346" s="576" t="s">
        <v>207</v>
      </c>
      <c r="K1346" s="577">
        <v>0</v>
      </c>
      <c r="L1346" s="576" t="s">
        <v>208</v>
      </c>
    </row>
    <row r="1347" spans="1:12">
      <c r="A1347" s="576" t="s">
        <v>883</v>
      </c>
      <c r="B1347" s="576" t="s">
        <v>884</v>
      </c>
      <c r="C1347" s="576" t="s">
        <v>885</v>
      </c>
      <c r="D1347" s="576" t="s">
        <v>4237</v>
      </c>
      <c r="E1347" s="577" t="s">
        <v>210</v>
      </c>
      <c r="F1347" s="576" t="s">
        <v>210</v>
      </c>
      <c r="G1347" s="576">
        <v>104287</v>
      </c>
      <c r="H1347" s="576" t="s">
        <v>7987</v>
      </c>
      <c r="I1347" s="576" t="s">
        <v>212</v>
      </c>
      <c r="J1347" s="576" t="s">
        <v>207</v>
      </c>
      <c r="K1347" s="577">
        <v>0</v>
      </c>
      <c r="L1347" s="576" t="s">
        <v>208</v>
      </c>
    </row>
    <row r="1348" spans="1:12">
      <c r="A1348" s="576" t="s">
        <v>883</v>
      </c>
      <c r="B1348" s="576" t="s">
        <v>884</v>
      </c>
      <c r="C1348" s="576" t="s">
        <v>885</v>
      </c>
      <c r="D1348" s="576" t="s">
        <v>4237</v>
      </c>
      <c r="E1348" s="577" t="s">
        <v>210</v>
      </c>
      <c r="F1348" s="576" t="s">
        <v>210</v>
      </c>
      <c r="G1348" s="576">
        <v>104286</v>
      </c>
      <c r="H1348" s="576" t="s">
        <v>7988</v>
      </c>
      <c r="I1348" s="576" t="s">
        <v>212</v>
      </c>
      <c r="J1348" s="576" t="s">
        <v>207</v>
      </c>
      <c r="K1348" s="577">
        <v>0</v>
      </c>
      <c r="L1348" s="576" t="s">
        <v>208</v>
      </c>
    </row>
    <row r="1349" spans="1:12">
      <c r="A1349" s="576" t="s">
        <v>883</v>
      </c>
      <c r="B1349" s="576" t="s">
        <v>884</v>
      </c>
      <c r="C1349" s="576" t="s">
        <v>885</v>
      </c>
      <c r="D1349" s="576" t="s">
        <v>4237</v>
      </c>
      <c r="E1349" s="577" t="s">
        <v>210</v>
      </c>
      <c r="F1349" s="576" t="s">
        <v>210</v>
      </c>
      <c r="G1349" s="576">
        <v>104292</v>
      </c>
      <c r="H1349" s="576" t="s">
        <v>7989</v>
      </c>
      <c r="I1349" s="576" t="s">
        <v>212</v>
      </c>
      <c r="J1349" s="576" t="s">
        <v>207</v>
      </c>
      <c r="K1349" s="577">
        <v>0</v>
      </c>
      <c r="L1349" s="576" t="s">
        <v>208</v>
      </c>
    </row>
    <row r="1350" spans="1:12">
      <c r="A1350" s="576" t="s">
        <v>883</v>
      </c>
      <c r="B1350" s="576" t="s">
        <v>884</v>
      </c>
      <c r="C1350" s="576" t="s">
        <v>885</v>
      </c>
      <c r="D1350" s="576" t="s">
        <v>4237</v>
      </c>
      <c r="E1350" s="577" t="s">
        <v>210</v>
      </c>
      <c r="F1350" s="576" t="s">
        <v>210</v>
      </c>
      <c r="G1350" s="576">
        <v>104282</v>
      </c>
      <c r="H1350" s="576" t="s">
        <v>7990</v>
      </c>
      <c r="I1350" s="576" t="s">
        <v>212</v>
      </c>
      <c r="J1350" s="576" t="s">
        <v>207</v>
      </c>
      <c r="K1350" s="577">
        <v>0</v>
      </c>
      <c r="L1350" s="576" t="s">
        <v>208</v>
      </c>
    </row>
    <row r="1351" spans="1:12">
      <c r="A1351" s="576" t="s">
        <v>883</v>
      </c>
      <c r="B1351" s="576" t="s">
        <v>884</v>
      </c>
      <c r="C1351" s="576" t="s">
        <v>885</v>
      </c>
      <c r="D1351" s="576" t="s">
        <v>4237</v>
      </c>
      <c r="E1351" s="577" t="s">
        <v>210</v>
      </c>
      <c r="F1351" s="576" t="s">
        <v>210</v>
      </c>
      <c r="G1351" s="576">
        <v>104288</v>
      </c>
      <c r="H1351" s="576" t="s">
        <v>7991</v>
      </c>
      <c r="I1351" s="576" t="s">
        <v>212</v>
      </c>
      <c r="J1351" s="576" t="s">
        <v>207</v>
      </c>
      <c r="K1351" s="577">
        <v>0</v>
      </c>
      <c r="L1351" s="576" t="s">
        <v>208</v>
      </c>
    </row>
    <row r="1352" spans="1:12">
      <c r="A1352" s="576" t="s">
        <v>883</v>
      </c>
      <c r="B1352" s="576" t="s">
        <v>884</v>
      </c>
      <c r="C1352" s="576" t="s">
        <v>886</v>
      </c>
      <c r="D1352" s="576" t="s">
        <v>4238</v>
      </c>
      <c r="E1352" s="577" t="s">
        <v>210</v>
      </c>
      <c r="F1352" s="576" t="s">
        <v>210</v>
      </c>
      <c r="G1352" s="576">
        <v>104283</v>
      </c>
      <c r="H1352" s="576" t="s">
        <v>7992</v>
      </c>
      <c r="I1352" s="576" t="s">
        <v>212</v>
      </c>
      <c r="J1352" s="576" t="s">
        <v>207</v>
      </c>
      <c r="K1352" s="577">
        <v>0</v>
      </c>
      <c r="L1352" s="576" t="s">
        <v>208</v>
      </c>
    </row>
    <row r="1353" spans="1:12">
      <c r="A1353" s="576" t="s">
        <v>883</v>
      </c>
      <c r="B1353" s="576" t="s">
        <v>884</v>
      </c>
      <c r="C1353" s="576" t="s">
        <v>886</v>
      </c>
      <c r="D1353" s="576" t="s">
        <v>4238</v>
      </c>
      <c r="E1353" s="577" t="s">
        <v>210</v>
      </c>
      <c r="F1353" s="576" t="s">
        <v>210</v>
      </c>
      <c r="G1353" s="576">
        <v>104289</v>
      </c>
      <c r="H1353" s="576" t="s">
        <v>7993</v>
      </c>
      <c r="I1353" s="576" t="s">
        <v>212</v>
      </c>
      <c r="J1353" s="576" t="s">
        <v>207</v>
      </c>
      <c r="K1353" s="577">
        <v>0</v>
      </c>
      <c r="L1353" s="576" t="s">
        <v>208</v>
      </c>
    </row>
    <row r="1354" spans="1:12">
      <c r="A1354" s="576" t="s">
        <v>883</v>
      </c>
      <c r="B1354" s="576" t="s">
        <v>884</v>
      </c>
      <c r="C1354" s="576" t="s">
        <v>886</v>
      </c>
      <c r="D1354" s="576" t="s">
        <v>4238</v>
      </c>
      <c r="E1354" s="577" t="s">
        <v>210</v>
      </c>
      <c r="F1354" s="576" t="s">
        <v>210</v>
      </c>
      <c r="G1354" s="576">
        <v>104284</v>
      </c>
      <c r="H1354" s="576" t="s">
        <v>7994</v>
      </c>
      <c r="I1354" s="576" t="s">
        <v>212</v>
      </c>
      <c r="J1354" s="576" t="s">
        <v>207</v>
      </c>
      <c r="K1354" s="577">
        <v>0</v>
      </c>
      <c r="L1354" s="576" t="s">
        <v>208</v>
      </c>
    </row>
    <row r="1355" spans="1:12">
      <c r="A1355" s="576" t="s">
        <v>883</v>
      </c>
      <c r="B1355" s="576" t="s">
        <v>884</v>
      </c>
      <c r="C1355" s="576" t="s">
        <v>886</v>
      </c>
      <c r="D1355" s="576" t="s">
        <v>4238</v>
      </c>
      <c r="E1355" s="577" t="s">
        <v>210</v>
      </c>
      <c r="F1355" s="576" t="s">
        <v>210</v>
      </c>
      <c r="G1355" s="576">
        <v>104290</v>
      </c>
      <c r="H1355" s="576" t="s">
        <v>7995</v>
      </c>
      <c r="I1355" s="576" t="s">
        <v>212</v>
      </c>
      <c r="J1355" s="576" t="s">
        <v>207</v>
      </c>
      <c r="K1355" s="577">
        <v>0</v>
      </c>
      <c r="L1355" s="576" t="s">
        <v>208</v>
      </c>
    </row>
    <row r="1356" spans="1:12">
      <c r="A1356" s="576" t="s">
        <v>883</v>
      </c>
      <c r="B1356" s="576" t="s">
        <v>884</v>
      </c>
      <c r="C1356" s="576" t="s">
        <v>886</v>
      </c>
      <c r="D1356" s="576" t="s">
        <v>4238</v>
      </c>
      <c r="E1356" s="577" t="s">
        <v>210</v>
      </c>
      <c r="F1356" s="576" t="s">
        <v>210</v>
      </c>
      <c r="G1356" s="576">
        <v>104285</v>
      </c>
      <c r="H1356" s="576" t="s">
        <v>7996</v>
      </c>
      <c r="I1356" s="576" t="s">
        <v>212</v>
      </c>
      <c r="J1356" s="576" t="s">
        <v>207</v>
      </c>
      <c r="K1356" s="577">
        <v>0</v>
      </c>
      <c r="L1356" s="576" t="s">
        <v>208</v>
      </c>
    </row>
    <row r="1357" spans="1:12">
      <c r="A1357" s="576" t="s">
        <v>883</v>
      </c>
      <c r="B1357" s="576" t="s">
        <v>884</v>
      </c>
      <c r="C1357" s="576" t="s">
        <v>886</v>
      </c>
      <c r="D1357" s="576" t="s">
        <v>4238</v>
      </c>
      <c r="E1357" s="577" t="s">
        <v>210</v>
      </c>
      <c r="F1357" s="576" t="s">
        <v>210</v>
      </c>
      <c r="G1357" s="576">
        <v>104291</v>
      </c>
      <c r="H1357" s="576" t="s">
        <v>7997</v>
      </c>
      <c r="I1357" s="576" t="s">
        <v>212</v>
      </c>
      <c r="J1357" s="576" t="s">
        <v>207</v>
      </c>
      <c r="K1357" s="577">
        <v>0</v>
      </c>
      <c r="L1357" s="576" t="s">
        <v>208</v>
      </c>
    </row>
    <row r="1358" spans="1:12">
      <c r="A1358" s="576" t="s">
        <v>883</v>
      </c>
      <c r="B1358" s="576" t="s">
        <v>884</v>
      </c>
      <c r="C1358" s="576" t="s">
        <v>886</v>
      </c>
      <c r="D1358" s="576" t="s">
        <v>4238</v>
      </c>
      <c r="E1358" s="577" t="s">
        <v>210</v>
      </c>
      <c r="F1358" s="576" t="s">
        <v>210</v>
      </c>
      <c r="G1358" s="576">
        <v>104267</v>
      </c>
      <c r="H1358" s="576" t="s">
        <v>7998</v>
      </c>
      <c r="I1358" s="576" t="s">
        <v>212</v>
      </c>
      <c r="J1358" s="576" t="s">
        <v>207</v>
      </c>
      <c r="K1358" s="577">
        <v>0</v>
      </c>
      <c r="L1358" s="576" t="s">
        <v>208</v>
      </c>
    </row>
    <row r="1359" spans="1:12">
      <c r="A1359" s="576" t="s">
        <v>883</v>
      </c>
      <c r="B1359" s="576" t="s">
        <v>884</v>
      </c>
      <c r="C1359" s="576" t="s">
        <v>886</v>
      </c>
      <c r="D1359" s="576" t="s">
        <v>4238</v>
      </c>
      <c r="E1359" s="577" t="s">
        <v>210</v>
      </c>
      <c r="F1359" s="576" t="s">
        <v>210</v>
      </c>
      <c r="G1359" s="576">
        <v>104268</v>
      </c>
      <c r="H1359" s="576" t="s">
        <v>7999</v>
      </c>
      <c r="I1359" s="576" t="s">
        <v>212</v>
      </c>
      <c r="J1359" s="576" t="s">
        <v>209</v>
      </c>
      <c r="K1359" s="577">
        <v>0</v>
      </c>
      <c r="L1359" s="576" t="s">
        <v>208</v>
      </c>
    </row>
    <row r="1360" spans="1:12">
      <c r="A1360" s="576" t="s">
        <v>883</v>
      </c>
      <c r="B1360" s="576" t="s">
        <v>884</v>
      </c>
      <c r="C1360" s="576" t="s">
        <v>886</v>
      </c>
      <c r="D1360" s="576" t="s">
        <v>4238</v>
      </c>
      <c r="E1360" s="577" t="s">
        <v>210</v>
      </c>
      <c r="F1360" s="576" t="s">
        <v>210</v>
      </c>
      <c r="G1360" s="576">
        <v>104269</v>
      </c>
      <c r="H1360" s="576" t="s">
        <v>8000</v>
      </c>
      <c r="I1360" s="576" t="s">
        <v>212</v>
      </c>
      <c r="J1360" s="576" t="s">
        <v>207</v>
      </c>
      <c r="K1360" s="577">
        <v>0</v>
      </c>
      <c r="L1360" s="576" t="s">
        <v>208</v>
      </c>
    </row>
    <row r="1361" spans="1:12">
      <c r="A1361" s="576" t="s">
        <v>883</v>
      </c>
      <c r="B1361" s="576" t="s">
        <v>884</v>
      </c>
      <c r="C1361" s="576" t="s">
        <v>886</v>
      </c>
      <c r="D1361" s="576" t="s">
        <v>4238</v>
      </c>
      <c r="E1361" s="577" t="s">
        <v>210</v>
      </c>
      <c r="F1361" s="576" t="s">
        <v>210</v>
      </c>
      <c r="G1361" s="576">
        <v>104270</v>
      </c>
      <c r="H1361" s="576" t="s">
        <v>8001</v>
      </c>
      <c r="I1361" s="576" t="s">
        <v>212</v>
      </c>
      <c r="J1361" s="576" t="s">
        <v>207</v>
      </c>
      <c r="K1361" s="577">
        <v>0</v>
      </c>
      <c r="L1361" s="576" t="s">
        <v>208</v>
      </c>
    </row>
    <row r="1362" spans="1:12">
      <c r="A1362" s="576" t="s">
        <v>883</v>
      </c>
      <c r="B1362" s="576" t="s">
        <v>884</v>
      </c>
      <c r="C1362" s="576" t="s">
        <v>886</v>
      </c>
      <c r="D1362" s="576" t="s">
        <v>4238</v>
      </c>
      <c r="E1362" s="577" t="s">
        <v>210</v>
      </c>
      <c r="F1362" s="576" t="s">
        <v>210</v>
      </c>
      <c r="G1362" s="576">
        <v>104276</v>
      </c>
      <c r="H1362" s="576" t="s">
        <v>8002</v>
      </c>
      <c r="I1362" s="576" t="s">
        <v>212</v>
      </c>
      <c r="J1362" s="576" t="s">
        <v>207</v>
      </c>
      <c r="K1362" s="577">
        <v>0</v>
      </c>
      <c r="L1362" s="576" t="s">
        <v>208</v>
      </c>
    </row>
    <row r="1363" spans="1:12">
      <c r="A1363" s="576" t="s">
        <v>883</v>
      </c>
      <c r="B1363" s="576" t="s">
        <v>884</v>
      </c>
      <c r="C1363" s="576" t="s">
        <v>886</v>
      </c>
      <c r="D1363" s="576" t="s">
        <v>4238</v>
      </c>
      <c r="E1363" s="577" t="s">
        <v>210</v>
      </c>
      <c r="F1363" s="576" t="s">
        <v>210</v>
      </c>
      <c r="G1363" s="576">
        <v>104280</v>
      </c>
      <c r="H1363" s="576" t="s">
        <v>8003</v>
      </c>
      <c r="I1363" s="576" t="s">
        <v>212</v>
      </c>
      <c r="J1363" s="576" t="s">
        <v>207</v>
      </c>
      <c r="K1363" s="577">
        <v>0</v>
      </c>
      <c r="L1363" s="576" t="s">
        <v>208</v>
      </c>
    </row>
    <row r="1364" spans="1:12">
      <c r="A1364" s="576" t="s">
        <v>883</v>
      </c>
      <c r="B1364" s="576" t="s">
        <v>884</v>
      </c>
      <c r="C1364" s="576" t="s">
        <v>886</v>
      </c>
      <c r="D1364" s="576" t="s">
        <v>4238</v>
      </c>
      <c r="E1364" s="577" t="s">
        <v>210</v>
      </c>
      <c r="F1364" s="576" t="s">
        <v>210</v>
      </c>
      <c r="G1364" s="576">
        <v>104271</v>
      </c>
      <c r="H1364" s="576" t="s">
        <v>8004</v>
      </c>
      <c r="I1364" s="576" t="s">
        <v>212</v>
      </c>
      <c r="J1364" s="576" t="s">
        <v>207</v>
      </c>
      <c r="K1364" s="577">
        <v>0</v>
      </c>
      <c r="L1364" s="576" t="s">
        <v>208</v>
      </c>
    </row>
    <row r="1365" spans="1:12">
      <c r="A1365" s="576" t="s">
        <v>883</v>
      </c>
      <c r="B1365" s="576" t="s">
        <v>884</v>
      </c>
      <c r="C1365" s="576" t="s">
        <v>886</v>
      </c>
      <c r="D1365" s="576" t="s">
        <v>4238</v>
      </c>
      <c r="E1365" s="577" t="s">
        <v>210</v>
      </c>
      <c r="F1365" s="576" t="s">
        <v>210</v>
      </c>
      <c r="G1365" s="576">
        <v>104272</v>
      </c>
      <c r="H1365" s="576" t="s">
        <v>8005</v>
      </c>
      <c r="I1365" s="576" t="s">
        <v>212</v>
      </c>
      <c r="J1365" s="576" t="s">
        <v>207</v>
      </c>
      <c r="K1365" s="577">
        <v>0</v>
      </c>
      <c r="L1365" s="576" t="s">
        <v>208</v>
      </c>
    </row>
    <row r="1366" spans="1:12">
      <c r="A1366" s="576" t="s">
        <v>883</v>
      </c>
      <c r="B1366" s="576" t="s">
        <v>884</v>
      </c>
      <c r="C1366" s="576" t="s">
        <v>886</v>
      </c>
      <c r="D1366" s="576" t="s">
        <v>4238</v>
      </c>
      <c r="E1366" s="577" t="s">
        <v>210</v>
      </c>
      <c r="F1366" s="576" t="s">
        <v>210</v>
      </c>
      <c r="G1366" s="576">
        <v>104273</v>
      </c>
      <c r="H1366" s="576" t="s">
        <v>8006</v>
      </c>
      <c r="I1366" s="576" t="s">
        <v>212</v>
      </c>
      <c r="J1366" s="576" t="s">
        <v>207</v>
      </c>
      <c r="K1366" s="577">
        <v>0</v>
      </c>
      <c r="L1366" s="576" t="s">
        <v>208</v>
      </c>
    </row>
    <row r="1367" spans="1:12">
      <c r="A1367" s="576" t="s">
        <v>883</v>
      </c>
      <c r="B1367" s="576" t="s">
        <v>884</v>
      </c>
      <c r="C1367" s="576" t="s">
        <v>886</v>
      </c>
      <c r="D1367" s="576" t="s">
        <v>4238</v>
      </c>
      <c r="E1367" s="577" t="s">
        <v>210</v>
      </c>
      <c r="F1367" s="576" t="s">
        <v>210</v>
      </c>
      <c r="G1367" s="576">
        <v>104277</v>
      </c>
      <c r="H1367" s="576" t="s">
        <v>8007</v>
      </c>
      <c r="I1367" s="576" t="s">
        <v>212</v>
      </c>
      <c r="J1367" s="576" t="s">
        <v>207</v>
      </c>
      <c r="K1367" s="577">
        <v>0</v>
      </c>
      <c r="L1367" s="576" t="s">
        <v>208</v>
      </c>
    </row>
    <row r="1368" spans="1:12">
      <c r="A1368" s="576" t="s">
        <v>883</v>
      </c>
      <c r="B1368" s="576" t="s">
        <v>884</v>
      </c>
      <c r="C1368" s="576" t="s">
        <v>886</v>
      </c>
      <c r="D1368" s="576" t="s">
        <v>4238</v>
      </c>
      <c r="E1368" s="577" t="s">
        <v>210</v>
      </c>
      <c r="F1368" s="576" t="s">
        <v>210</v>
      </c>
      <c r="G1368" s="576">
        <v>104274</v>
      </c>
      <c r="H1368" s="576" t="s">
        <v>8008</v>
      </c>
      <c r="I1368" s="576" t="s">
        <v>212</v>
      </c>
      <c r="J1368" s="576" t="s">
        <v>207</v>
      </c>
      <c r="K1368" s="577">
        <v>0</v>
      </c>
      <c r="L1368" s="576" t="s">
        <v>208</v>
      </c>
    </row>
    <row r="1369" spans="1:12">
      <c r="A1369" s="576" t="s">
        <v>883</v>
      </c>
      <c r="B1369" s="576" t="s">
        <v>884</v>
      </c>
      <c r="C1369" s="576" t="s">
        <v>887</v>
      </c>
      <c r="D1369" s="576" t="s">
        <v>4239</v>
      </c>
      <c r="E1369" s="577" t="s">
        <v>210</v>
      </c>
      <c r="F1369" s="576" t="s">
        <v>210</v>
      </c>
      <c r="G1369" s="576">
        <v>104278</v>
      </c>
      <c r="H1369" s="576" t="s">
        <v>8009</v>
      </c>
      <c r="I1369" s="576" t="s">
        <v>212</v>
      </c>
      <c r="J1369" s="576" t="s">
        <v>207</v>
      </c>
      <c r="K1369" s="577">
        <v>0</v>
      </c>
      <c r="L1369" s="576" t="s">
        <v>208</v>
      </c>
    </row>
    <row r="1370" spans="1:12">
      <c r="A1370" s="576" t="s">
        <v>883</v>
      </c>
      <c r="B1370" s="576" t="s">
        <v>884</v>
      </c>
      <c r="C1370" s="576" t="s">
        <v>887</v>
      </c>
      <c r="D1370" s="576" t="s">
        <v>4239</v>
      </c>
      <c r="E1370" s="577" t="s">
        <v>210</v>
      </c>
      <c r="F1370" s="576" t="s">
        <v>210</v>
      </c>
      <c r="G1370" s="576">
        <v>104275</v>
      </c>
      <c r="H1370" s="576" t="s">
        <v>8010</v>
      </c>
      <c r="I1370" s="576" t="s">
        <v>212</v>
      </c>
      <c r="J1370" s="576" t="s">
        <v>207</v>
      </c>
      <c r="K1370" s="577">
        <v>0</v>
      </c>
      <c r="L1370" s="576" t="s">
        <v>208</v>
      </c>
    </row>
    <row r="1371" spans="1:12">
      <c r="A1371" s="576" t="s">
        <v>883</v>
      </c>
      <c r="B1371" s="576" t="s">
        <v>884</v>
      </c>
      <c r="C1371" s="576" t="s">
        <v>887</v>
      </c>
      <c r="D1371" s="576" t="s">
        <v>4239</v>
      </c>
      <c r="E1371" s="577" t="s">
        <v>210</v>
      </c>
      <c r="F1371" s="576" t="s">
        <v>210</v>
      </c>
      <c r="G1371" s="576">
        <v>104279</v>
      </c>
      <c r="H1371" s="576" t="s">
        <v>8011</v>
      </c>
      <c r="I1371" s="576" t="s">
        <v>212</v>
      </c>
      <c r="J1371" s="576" t="s">
        <v>207</v>
      </c>
      <c r="K1371" s="577">
        <v>0</v>
      </c>
      <c r="L1371" s="576" t="s">
        <v>208</v>
      </c>
    </row>
    <row r="1372" spans="1:12">
      <c r="A1372" s="576" t="s">
        <v>883</v>
      </c>
      <c r="B1372" s="576" t="s">
        <v>884</v>
      </c>
      <c r="C1372" s="576" t="s">
        <v>888</v>
      </c>
      <c r="D1372" s="576" t="s">
        <v>4240</v>
      </c>
      <c r="E1372" s="577" t="s">
        <v>210</v>
      </c>
      <c r="F1372" s="576" t="s">
        <v>210</v>
      </c>
      <c r="G1372" s="576">
        <v>104265</v>
      </c>
      <c r="H1372" s="576" t="s">
        <v>8012</v>
      </c>
      <c r="I1372" s="576" t="s">
        <v>212</v>
      </c>
      <c r="J1372" s="576" t="s">
        <v>209</v>
      </c>
      <c r="K1372" s="577">
        <v>0</v>
      </c>
      <c r="L1372" s="576" t="s">
        <v>208</v>
      </c>
    </row>
    <row r="1373" spans="1:12">
      <c r="A1373" s="576" t="s">
        <v>883</v>
      </c>
      <c r="B1373" s="576" t="s">
        <v>884</v>
      </c>
      <c r="C1373" s="576" t="s">
        <v>888</v>
      </c>
      <c r="D1373" s="576" t="s">
        <v>4240</v>
      </c>
      <c r="E1373" s="577" t="s">
        <v>210</v>
      </c>
      <c r="F1373" s="576" t="s">
        <v>210</v>
      </c>
      <c r="G1373" s="576">
        <v>104266</v>
      </c>
      <c r="H1373" s="576" t="s">
        <v>8013</v>
      </c>
      <c r="I1373" s="576" t="s">
        <v>212</v>
      </c>
      <c r="J1373" s="576" t="s">
        <v>209</v>
      </c>
      <c r="K1373" s="577">
        <v>0</v>
      </c>
      <c r="L1373" s="576" t="s">
        <v>208</v>
      </c>
    </row>
    <row r="1374" spans="1:12">
      <c r="A1374" s="576" t="s">
        <v>883</v>
      </c>
      <c r="B1374" s="576" t="s">
        <v>884</v>
      </c>
      <c r="C1374" s="576" t="s">
        <v>889</v>
      </c>
      <c r="D1374" s="576" t="s">
        <v>4241</v>
      </c>
      <c r="E1374" s="577" t="s">
        <v>210</v>
      </c>
      <c r="F1374" s="576" t="s">
        <v>210</v>
      </c>
      <c r="G1374" s="576">
        <v>104305</v>
      </c>
      <c r="H1374" s="576" t="s">
        <v>8014</v>
      </c>
      <c r="I1374" s="576" t="s">
        <v>85</v>
      </c>
      <c r="J1374" s="576" t="s">
        <v>207</v>
      </c>
      <c r="K1374" s="577">
        <v>0</v>
      </c>
      <c r="L1374" s="576" t="s">
        <v>208</v>
      </c>
    </row>
    <row r="1375" spans="1:12">
      <c r="A1375" s="576" t="s">
        <v>883</v>
      </c>
      <c r="B1375" s="576" t="s">
        <v>884</v>
      </c>
      <c r="C1375" s="576" t="s">
        <v>889</v>
      </c>
      <c r="D1375" s="576" t="s">
        <v>4241</v>
      </c>
      <c r="E1375" s="577" t="s">
        <v>210</v>
      </c>
      <c r="F1375" s="576" t="s">
        <v>210</v>
      </c>
      <c r="G1375" s="576">
        <v>104306</v>
      </c>
      <c r="H1375" s="576" t="s">
        <v>8015</v>
      </c>
      <c r="I1375" s="576" t="s">
        <v>85</v>
      </c>
      <c r="J1375" s="576" t="s">
        <v>207</v>
      </c>
      <c r="K1375" s="577">
        <v>0</v>
      </c>
      <c r="L1375" s="576" t="s">
        <v>208</v>
      </c>
    </row>
    <row r="1376" spans="1:12">
      <c r="A1376" s="576" t="s">
        <v>883</v>
      </c>
      <c r="B1376" s="576" t="s">
        <v>884</v>
      </c>
      <c r="C1376" s="576" t="s">
        <v>889</v>
      </c>
      <c r="D1376" s="576" t="s">
        <v>4241</v>
      </c>
      <c r="E1376" s="577" t="s">
        <v>210</v>
      </c>
      <c r="F1376" s="576" t="s">
        <v>210</v>
      </c>
      <c r="G1376" s="576">
        <v>104307</v>
      </c>
      <c r="H1376" s="576" t="s">
        <v>8016</v>
      </c>
      <c r="I1376" s="576" t="s">
        <v>85</v>
      </c>
      <c r="J1376" s="576" t="s">
        <v>207</v>
      </c>
      <c r="K1376" s="577">
        <v>0</v>
      </c>
      <c r="L1376" s="576" t="s">
        <v>208</v>
      </c>
    </row>
    <row r="1377" spans="1:12">
      <c r="A1377" s="576" t="s">
        <v>883</v>
      </c>
      <c r="B1377" s="576" t="s">
        <v>884</v>
      </c>
      <c r="C1377" s="576" t="s">
        <v>889</v>
      </c>
      <c r="D1377" s="576" t="s">
        <v>4241</v>
      </c>
      <c r="E1377" s="577" t="s">
        <v>210</v>
      </c>
      <c r="F1377" s="576" t="s">
        <v>210</v>
      </c>
      <c r="G1377" s="576">
        <v>104308</v>
      </c>
      <c r="H1377" s="576" t="s">
        <v>8017</v>
      </c>
      <c r="I1377" s="576" t="s">
        <v>85</v>
      </c>
      <c r="J1377" s="576" t="s">
        <v>207</v>
      </c>
      <c r="K1377" s="577">
        <v>0</v>
      </c>
      <c r="L1377" s="576" t="s">
        <v>208</v>
      </c>
    </row>
    <row r="1378" spans="1:12">
      <c r="A1378" s="576" t="s">
        <v>883</v>
      </c>
      <c r="B1378" s="576" t="s">
        <v>884</v>
      </c>
      <c r="C1378" s="576" t="s">
        <v>890</v>
      </c>
      <c r="D1378" s="576" t="s">
        <v>4242</v>
      </c>
      <c r="E1378" s="577" t="s">
        <v>210</v>
      </c>
      <c r="F1378" s="576" t="s">
        <v>210</v>
      </c>
      <c r="G1378" s="576">
        <v>104309</v>
      </c>
      <c r="H1378" s="576" t="s">
        <v>8018</v>
      </c>
      <c r="I1378" s="576" t="s">
        <v>85</v>
      </c>
      <c r="J1378" s="576" t="s">
        <v>207</v>
      </c>
      <c r="K1378" s="577">
        <v>0</v>
      </c>
      <c r="L1378" s="576" t="s">
        <v>208</v>
      </c>
    </row>
    <row r="1379" spans="1:12">
      <c r="A1379" s="576" t="s">
        <v>883</v>
      </c>
      <c r="B1379" s="576" t="s">
        <v>884</v>
      </c>
      <c r="C1379" s="576" t="s">
        <v>890</v>
      </c>
      <c r="D1379" s="576" t="s">
        <v>4242</v>
      </c>
      <c r="E1379" s="577" t="s">
        <v>210</v>
      </c>
      <c r="F1379" s="576" t="s">
        <v>210</v>
      </c>
      <c r="G1379" s="576">
        <v>104310</v>
      </c>
      <c r="H1379" s="576" t="s">
        <v>8019</v>
      </c>
      <c r="I1379" s="576" t="s">
        <v>85</v>
      </c>
      <c r="J1379" s="576" t="s">
        <v>207</v>
      </c>
      <c r="K1379" s="577">
        <v>0</v>
      </c>
      <c r="L1379" s="576" t="s">
        <v>208</v>
      </c>
    </row>
    <row r="1380" spans="1:12">
      <c r="A1380" s="576" t="s">
        <v>883</v>
      </c>
      <c r="B1380" s="576" t="s">
        <v>884</v>
      </c>
      <c r="C1380" s="576" t="s">
        <v>890</v>
      </c>
      <c r="D1380" s="576" t="s">
        <v>4242</v>
      </c>
      <c r="E1380" s="577" t="s">
        <v>210</v>
      </c>
      <c r="F1380" s="576" t="s">
        <v>210</v>
      </c>
      <c r="G1380" s="576">
        <v>104311</v>
      </c>
      <c r="H1380" s="576" t="s">
        <v>8020</v>
      </c>
      <c r="I1380" s="576" t="s">
        <v>85</v>
      </c>
      <c r="J1380" s="576" t="s">
        <v>207</v>
      </c>
      <c r="K1380" s="577">
        <v>0</v>
      </c>
      <c r="L1380" s="576" t="s">
        <v>208</v>
      </c>
    </row>
    <row r="1381" spans="1:12">
      <c r="A1381" s="576" t="s">
        <v>883</v>
      </c>
      <c r="B1381" s="576" t="s">
        <v>884</v>
      </c>
      <c r="C1381" s="576" t="s">
        <v>890</v>
      </c>
      <c r="D1381" s="576" t="s">
        <v>4242</v>
      </c>
      <c r="E1381" s="577" t="s">
        <v>210</v>
      </c>
      <c r="F1381" s="576" t="s">
        <v>210</v>
      </c>
      <c r="G1381" s="576">
        <v>104301</v>
      </c>
      <c r="H1381" s="576" t="s">
        <v>8021</v>
      </c>
      <c r="I1381" s="576" t="s">
        <v>92</v>
      </c>
      <c r="J1381" s="576" t="s">
        <v>209</v>
      </c>
      <c r="K1381" s="577">
        <v>0</v>
      </c>
      <c r="L1381" s="576" t="s">
        <v>208</v>
      </c>
    </row>
    <row r="1382" spans="1:12">
      <c r="A1382" s="576" t="s">
        <v>883</v>
      </c>
      <c r="B1382" s="576" t="s">
        <v>884</v>
      </c>
      <c r="C1382" s="576" t="s">
        <v>890</v>
      </c>
      <c r="D1382" s="576" t="s">
        <v>4242</v>
      </c>
      <c r="E1382" s="577" t="s">
        <v>210</v>
      </c>
      <c r="F1382" s="576" t="s">
        <v>210</v>
      </c>
      <c r="G1382" s="576">
        <v>104302</v>
      </c>
      <c r="H1382" s="576" t="s">
        <v>8022</v>
      </c>
      <c r="I1382" s="576" t="s">
        <v>92</v>
      </c>
      <c r="J1382" s="576" t="s">
        <v>207</v>
      </c>
      <c r="K1382" s="577">
        <v>0</v>
      </c>
      <c r="L1382" s="576" t="s">
        <v>208</v>
      </c>
    </row>
    <row r="1383" spans="1:12">
      <c r="A1383" s="576" t="s">
        <v>883</v>
      </c>
      <c r="B1383" s="576" t="s">
        <v>884</v>
      </c>
      <c r="C1383" s="576" t="s">
        <v>890</v>
      </c>
      <c r="D1383" s="576" t="s">
        <v>4242</v>
      </c>
      <c r="E1383" s="577" t="s">
        <v>210</v>
      </c>
      <c r="F1383" s="576" t="s">
        <v>210</v>
      </c>
      <c r="G1383" s="576">
        <v>104303</v>
      </c>
      <c r="H1383" s="576" t="s">
        <v>8023</v>
      </c>
      <c r="I1383" s="576" t="s">
        <v>92</v>
      </c>
      <c r="J1383" s="576" t="s">
        <v>207</v>
      </c>
      <c r="K1383" s="577">
        <v>0</v>
      </c>
      <c r="L1383" s="576" t="s">
        <v>208</v>
      </c>
    </row>
    <row r="1384" spans="1:12">
      <c r="A1384" s="576" t="s">
        <v>883</v>
      </c>
      <c r="B1384" s="576" t="s">
        <v>884</v>
      </c>
      <c r="C1384" s="576" t="s">
        <v>890</v>
      </c>
      <c r="D1384" s="576" t="s">
        <v>4242</v>
      </c>
      <c r="E1384" s="577" t="s">
        <v>210</v>
      </c>
      <c r="F1384" s="576" t="s">
        <v>210</v>
      </c>
      <c r="G1384" s="576">
        <v>104304</v>
      </c>
      <c r="H1384" s="576" t="s">
        <v>8024</v>
      </c>
      <c r="I1384" s="576" t="s">
        <v>92</v>
      </c>
      <c r="J1384" s="576" t="s">
        <v>207</v>
      </c>
      <c r="K1384" s="577">
        <v>0</v>
      </c>
      <c r="L1384" s="576" t="s">
        <v>208</v>
      </c>
    </row>
    <row r="1385" spans="1:12">
      <c r="A1385" s="576" t="s">
        <v>883</v>
      </c>
      <c r="B1385" s="576" t="s">
        <v>884</v>
      </c>
      <c r="C1385" s="576" t="s">
        <v>890</v>
      </c>
      <c r="D1385" s="576" t="s">
        <v>4242</v>
      </c>
      <c r="E1385" s="577" t="s">
        <v>210</v>
      </c>
      <c r="F1385" s="576" t="s">
        <v>210</v>
      </c>
      <c r="G1385" s="576">
        <v>104293</v>
      </c>
      <c r="H1385" s="576" t="s">
        <v>8025</v>
      </c>
      <c r="I1385" s="576" t="s">
        <v>92</v>
      </c>
      <c r="J1385" s="576" t="s">
        <v>207</v>
      </c>
      <c r="K1385" s="577">
        <v>0</v>
      </c>
      <c r="L1385" s="576" t="s">
        <v>208</v>
      </c>
    </row>
    <row r="1386" spans="1:12">
      <c r="A1386" s="576" t="s">
        <v>883</v>
      </c>
      <c r="B1386" s="576" t="s">
        <v>884</v>
      </c>
      <c r="C1386" s="576" t="s">
        <v>891</v>
      </c>
      <c r="D1386" s="576" t="s">
        <v>4243</v>
      </c>
      <c r="E1386" s="577" t="s">
        <v>210</v>
      </c>
      <c r="F1386" s="576" t="s">
        <v>210</v>
      </c>
      <c r="G1386" s="576">
        <v>104297</v>
      </c>
      <c r="H1386" s="576" t="s">
        <v>8026</v>
      </c>
      <c r="I1386" s="576" t="s">
        <v>92</v>
      </c>
      <c r="J1386" s="576" t="s">
        <v>207</v>
      </c>
      <c r="K1386" s="577">
        <v>0</v>
      </c>
      <c r="L1386" s="576" t="s">
        <v>208</v>
      </c>
    </row>
    <row r="1387" spans="1:12">
      <c r="A1387" s="576" t="s">
        <v>883</v>
      </c>
      <c r="B1387" s="576" t="s">
        <v>884</v>
      </c>
      <c r="C1387" s="576" t="s">
        <v>891</v>
      </c>
      <c r="D1387" s="576" t="s">
        <v>4243</v>
      </c>
      <c r="E1387" s="577" t="s">
        <v>210</v>
      </c>
      <c r="F1387" s="576" t="s">
        <v>210</v>
      </c>
      <c r="G1387" s="576">
        <v>104295</v>
      </c>
      <c r="H1387" s="576" t="s">
        <v>8027</v>
      </c>
      <c r="I1387" s="576" t="s">
        <v>92</v>
      </c>
      <c r="J1387" s="576" t="s">
        <v>207</v>
      </c>
      <c r="K1387" s="577">
        <v>0</v>
      </c>
      <c r="L1387" s="576" t="s">
        <v>208</v>
      </c>
    </row>
    <row r="1388" spans="1:12">
      <c r="A1388" s="576" t="s">
        <v>883</v>
      </c>
      <c r="B1388" s="576" t="s">
        <v>884</v>
      </c>
      <c r="C1388" s="576" t="s">
        <v>892</v>
      </c>
      <c r="D1388" s="576" t="s">
        <v>4244</v>
      </c>
      <c r="E1388" s="577" t="s">
        <v>210</v>
      </c>
      <c r="F1388" s="576" t="s">
        <v>210</v>
      </c>
      <c r="G1388" s="576">
        <v>104299</v>
      </c>
      <c r="H1388" s="576" t="s">
        <v>8028</v>
      </c>
      <c r="I1388" s="576" t="s">
        <v>92</v>
      </c>
      <c r="J1388" s="576" t="s">
        <v>209</v>
      </c>
      <c r="K1388" s="577">
        <v>0</v>
      </c>
      <c r="L1388" s="576" t="s">
        <v>208</v>
      </c>
    </row>
    <row r="1389" spans="1:12">
      <c r="A1389" s="576" t="s">
        <v>883</v>
      </c>
      <c r="B1389" s="576" t="s">
        <v>884</v>
      </c>
      <c r="C1389" s="576" t="s">
        <v>892</v>
      </c>
      <c r="D1389" s="576" t="s">
        <v>4244</v>
      </c>
      <c r="E1389" s="577" t="s">
        <v>210</v>
      </c>
      <c r="F1389" s="576" t="s">
        <v>210</v>
      </c>
      <c r="G1389" s="576">
        <v>104294</v>
      </c>
      <c r="H1389" s="576" t="s">
        <v>8029</v>
      </c>
      <c r="I1389" s="576" t="s">
        <v>92</v>
      </c>
      <c r="J1389" s="576" t="s">
        <v>209</v>
      </c>
      <c r="K1389" s="577">
        <v>0</v>
      </c>
      <c r="L1389" s="576" t="s">
        <v>208</v>
      </c>
    </row>
    <row r="1390" spans="1:12">
      <c r="A1390" s="576" t="s">
        <v>883</v>
      </c>
      <c r="B1390" s="576" t="s">
        <v>884</v>
      </c>
      <c r="C1390" s="576" t="s">
        <v>892</v>
      </c>
      <c r="D1390" s="576" t="s">
        <v>4244</v>
      </c>
      <c r="E1390" s="577" t="s">
        <v>210</v>
      </c>
      <c r="F1390" s="576" t="s">
        <v>210</v>
      </c>
      <c r="G1390" s="576">
        <v>104298</v>
      </c>
      <c r="H1390" s="576" t="s">
        <v>8030</v>
      </c>
      <c r="I1390" s="576" t="s">
        <v>92</v>
      </c>
      <c r="J1390" s="576" t="s">
        <v>209</v>
      </c>
      <c r="K1390" s="577">
        <v>0</v>
      </c>
      <c r="L1390" s="576" t="s">
        <v>208</v>
      </c>
    </row>
    <row r="1391" spans="1:12">
      <c r="A1391" s="576" t="s">
        <v>883</v>
      </c>
      <c r="B1391" s="576" t="s">
        <v>884</v>
      </c>
      <c r="C1391" s="576" t="s">
        <v>893</v>
      </c>
      <c r="D1391" s="576" t="s">
        <v>4245</v>
      </c>
      <c r="E1391" s="577" t="s">
        <v>210</v>
      </c>
      <c r="F1391" s="576" t="s">
        <v>210</v>
      </c>
      <c r="G1391" s="576">
        <v>104296</v>
      </c>
      <c r="H1391" s="576" t="s">
        <v>8031</v>
      </c>
      <c r="I1391" s="576" t="s">
        <v>92</v>
      </c>
      <c r="J1391" s="576" t="s">
        <v>209</v>
      </c>
      <c r="K1391" s="577">
        <v>0</v>
      </c>
      <c r="L1391" s="576" t="s">
        <v>208</v>
      </c>
    </row>
    <row r="1392" spans="1:12">
      <c r="A1392" s="576" t="s">
        <v>883</v>
      </c>
      <c r="B1392" s="576" t="s">
        <v>884</v>
      </c>
      <c r="C1392" s="576" t="s">
        <v>894</v>
      </c>
      <c r="D1392" s="576" t="s">
        <v>4246</v>
      </c>
      <c r="E1392" s="577" t="s">
        <v>210</v>
      </c>
      <c r="F1392" s="576" t="s">
        <v>210</v>
      </c>
      <c r="G1392" s="576">
        <v>104300</v>
      </c>
      <c r="H1392" s="576" t="s">
        <v>8032</v>
      </c>
      <c r="I1392" s="576" t="s">
        <v>92</v>
      </c>
      <c r="J1392" s="576" t="s">
        <v>209</v>
      </c>
      <c r="K1392" s="577">
        <v>0</v>
      </c>
      <c r="L1392" s="576" t="s">
        <v>208</v>
      </c>
    </row>
    <row r="1393" spans="1:12">
      <c r="A1393" s="576" t="s">
        <v>883</v>
      </c>
      <c r="B1393" s="576" t="s">
        <v>884</v>
      </c>
      <c r="C1393" s="576" t="s">
        <v>895</v>
      </c>
      <c r="D1393" s="576" t="s">
        <v>4247</v>
      </c>
      <c r="E1393" s="577" t="s">
        <v>210</v>
      </c>
      <c r="F1393" s="576" t="s">
        <v>210</v>
      </c>
      <c r="G1393" s="576">
        <v>90944</v>
      </c>
      <c r="H1393" s="576" t="s">
        <v>5067</v>
      </c>
      <c r="I1393" s="576" t="s">
        <v>93</v>
      </c>
      <c r="J1393" s="576" t="s">
        <v>209</v>
      </c>
      <c r="K1393" s="577">
        <v>193.53</v>
      </c>
      <c r="L1393" s="576" t="s">
        <v>208</v>
      </c>
    </row>
    <row r="1394" spans="1:12">
      <c r="A1394" s="576" t="s">
        <v>883</v>
      </c>
      <c r="B1394" s="576" t="s">
        <v>884</v>
      </c>
      <c r="C1394" s="576" t="s">
        <v>895</v>
      </c>
      <c r="D1394" s="576" t="s">
        <v>4247</v>
      </c>
      <c r="E1394" s="577" t="s">
        <v>210</v>
      </c>
      <c r="F1394" s="576" t="s">
        <v>210</v>
      </c>
      <c r="G1394" s="576">
        <v>90934</v>
      </c>
      <c r="H1394" s="576" t="s">
        <v>5063</v>
      </c>
      <c r="I1394" s="576" t="s">
        <v>93</v>
      </c>
      <c r="J1394" s="576" t="s">
        <v>209</v>
      </c>
      <c r="K1394" s="577">
        <v>179.5</v>
      </c>
      <c r="L1394" s="576" t="s">
        <v>208</v>
      </c>
    </row>
    <row r="1395" spans="1:12">
      <c r="A1395" s="576" t="s">
        <v>883</v>
      </c>
      <c r="B1395" s="576" t="s">
        <v>884</v>
      </c>
      <c r="C1395" s="576" t="s">
        <v>895</v>
      </c>
      <c r="D1395" s="576" t="s">
        <v>4247</v>
      </c>
      <c r="E1395" s="577" t="s">
        <v>210</v>
      </c>
      <c r="F1395" s="576" t="s">
        <v>210</v>
      </c>
      <c r="G1395" s="576">
        <v>90954</v>
      </c>
      <c r="H1395" s="576" t="s">
        <v>5071</v>
      </c>
      <c r="I1395" s="576" t="s">
        <v>93</v>
      </c>
      <c r="J1395" s="576" t="s">
        <v>209</v>
      </c>
      <c r="K1395" s="577">
        <v>219.21</v>
      </c>
      <c r="L1395" s="576" t="s">
        <v>208</v>
      </c>
    </row>
    <row r="1396" spans="1:12">
      <c r="A1396" s="576" t="s">
        <v>883</v>
      </c>
      <c r="B1396" s="576" t="s">
        <v>884</v>
      </c>
      <c r="C1396" s="576" t="s">
        <v>895</v>
      </c>
      <c r="D1396" s="576" t="s">
        <v>4247</v>
      </c>
      <c r="E1396" s="577" t="s">
        <v>210</v>
      </c>
      <c r="F1396" s="576" t="s">
        <v>210</v>
      </c>
      <c r="G1396" s="576">
        <v>90933</v>
      </c>
      <c r="H1396" s="576" t="s">
        <v>5062</v>
      </c>
      <c r="I1396" s="576" t="s">
        <v>93</v>
      </c>
      <c r="J1396" s="576" t="s">
        <v>209</v>
      </c>
      <c r="K1396" s="577">
        <v>166.5</v>
      </c>
      <c r="L1396" s="576" t="s">
        <v>208</v>
      </c>
    </row>
    <row r="1397" spans="1:12">
      <c r="A1397" s="576" t="s">
        <v>883</v>
      </c>
      <c r="B1397" s="576" t="s">
        <v>884</v>
      </c>
      <c r="C1397" s="576" t="s">
        <v>895</v>
      </c>
      <c r="D1397" s="576" t="s">
        <v>4247</v>
      </c>
      <c r="E1397" s="577" t="s">
        <v>210</v>
      </c>
      <c r="F1397" s="576" t="s">
        <v>210</v>
      </c>
      <c r="G1397" s="576">
        <v>90943</v>
      </c>
      <c r="H1397" s="576" t="s">
        <v>5066</v>
      </c>
      <c r="I1397" s="576" t="s">
        <v>93</v>
      </c>
      <c r="J1397" s="576" t="s">
        <v>209</v>
      </c>
      <c r="K1397" s="577">
        <v>179.37</v>
      </c>
      <c r="L1397" s="576" t="s">
        <v>208</v>
      </c>
    </row>
    <row r="1398" spans="1:12">
      <c r="A1398" s="576" t="s">
        <v>883</v>
      </c>
      <c r="B1398" s="576" t="s">
        <v>884</v>
      </c>
      <c r="C1398" s="576" t="s">
        <v>895</v>
      </c>
      <c r="D1398" s="576" t="s">
        <v>4247</v>
      </c>
      <c r="E1398" s="577" t="s">
        <v>210</v>
      </c>
      <c r="F1398" s="576" t="s">
        <v>210</v>
      </c>
      <c r="G1398" s="576">
        <v>90953</v>
      </c>
      <c r="H1398" s="576" t="s">
        <v>5070</v>
      </c>
      <c r="I1398" s="576" t="s">
        <v>93</v>
      </c>
      <c r="J1398" s="576" t="s">
        <v>209</v>
      </c>
      <c r="K1398" s="577">
        <v>202.94</v>
      </c>
      <c r="L1398" s="576" t="s">
        <v>208</v>
      </c>
    </row>
    <row r="1399" spans="1:12">
      <c r="A1399" s="576" t="s">
        <v>883</v>
      </c>
      <c r="B1399" s="576" t="s">
        <v>884</v>
      </c>
      <c r="C1399" s="576" t="s">
        <v>895</v>
      </c>
      <c r="D1399" s="576" t="s">
        <v>4247</v>
      </c>
      <c r="E1399" s="577" t="s">
        <v>210</v>
      </c>
      <c r="F1399" s="576" t="s">
        <v>210</v>
      </c>
      <c r="G1399" s="576">
        <v>90932</v>
      </c>
      <c r="H1399" s="576" t="s">
        <v>5061</v>
      </c>
      <c r="I1399" s="576" t="s">
        <v>93</v>
      </c>
      <c r="J1399" s="576" t="s">
        <v>209</v>
      </c>
      <c r="K1399" s="577">
        <v>82.65</v>
      </c>
      <c r="L1399" s="576" t="s">
        <v>208</v>
      </c>
    </row>
    <row r="1400" spans="1:12">
      <c r="A1400" s="576" t="s">
        <v>883</v>
      </c>
      <c r="B1400" s="576" t="s">
        <v>884</v>
      </c>
      <c r="C1400" s="576" t="s">
        <v>895</v>
      </c>
      <c r="D1400" s="576" t="s">
        <v>4247</v>
      </c>
      <c r="E1400" s="577" t="s">
        <v>210</v>
      </c>
      <c r="F1400" s="576" t="s">
        <v>210</v>
      </c>
      <c r="G1400" s="576">
        <v>90942</v>
      </c>
      <c r="H1400" s="576" t="s">
        <v>5065</v>
      </c>
      <c r="I1400" s="576" t="s">
        <v>93</v>
      </c>
      <c r="J1400" s="576" t="s">
        <v>209</v>
      </c>
      <c r="K1400" s="577">
        <v>88.06</v>
      </c>
      <c r="L1400" s="576" t="s">
        <v>208</v>
      </c>
    </row>
    <row r="1401" spans="1:12">
      <c r="A1401" s="576" t="s">
        <v>883</v>
      </c>
      <c r="B1401" s="576" t="s">
        <v>884</v>
      </c>
      <c r="C1401" s="576" t="s">
        <v>895</v>
      </c>
      <c r="D1401" s="576" t="s">
        <v>4247</v>
      </c>
      <c r="E1401" s="577" t="s">
        <v>210</v>
      </c>
      <c r="F1401" s="576" t="s">
        <v>210</v>
      </c>
      <c r="G1401" s="576">
        <v>90952</v>
      </c>
      <c r="H1401" s="576" t="s">
        <v>5069</v>
      </c>
      <c r="I1401" s="576" t="s">
        <v>93</v>
      </c>
      <c r="J1401" s="576" t="s">
        <v>209</v>
      </c>
      <c r="K1401" s="577">
        <v>97.95</v>
      </c>
      <c r="L1401" s="576" t="s">
        <v>208</v>
      </c>
    </row>
    <row r="1402" spans="1:12">
      <c r="A1402" s="576" t="s">
        <v>883</v>
      </c>
      <c r="B1402" s="576" t="s">
        <v>884</v>
      </c>
      <c r="C1402" s="576" t="s">
        <v>895</v>
      </c>
      <c r="D1402" s="576" t="s">
        <v>4247</v>
      </c>
      <c r="E1402" s="577" t="s">
        <v>210</v>
      </c>
      <c r="F1402" s="576" t="s">
        <v>210</v>
      </c>
      <c r="G1402" s="576">
        <v>90930</v>
      </c>
      <c r="H1402" s="576" t="s">
        <v>5060</v>
      </c>
      <c r="I1402" s="576" t="s">
        <v>93</v>
      </c>
      <c r="J1402" s="576" t="s">
        <v>209</v>
      </c>
      <c r="K1402" s="577">
        <v>75.180000000000007</v>
      </c>
      <c r="L1402" s="576" t="s">
        <v>208</v>
      </c>
    </row>
    <row r="1403" spans="1:12">
      <c r="A1403" s="576" t="s">
        <v>883</v>
      </c>
      <c r="B1403" s="576" t="s">
        <v>884</v>
      </c>
      <c r="C1403" s="576" t="s">
        <v>895</v>
      </c>
      <c r="D1403" s="576" t="s">
        <v>4247</v>
      </c>
      <c r="E1403" s="577" t="s">
        <v>210</v>
      </c>
      <c r="F1403" s="576" t="s">
        <v>210</v>
      </c>
      <c r="G1403" s="576">
        <v>90940</v>
      </c>
      <c r="H1403" s="576" t="s">
        <v>5064</v>
      </c>
      <c r="I1403" s="576" t="s">
        <v>93</v>
      </c>
      <c r="J1403" s="576" t="s">
        <v>209</v>
      </c>
      <c r="K1403" s="577">
        <v>79.92</v>
      </c>
      <c r="L1403" s="576" t="s">
        <v>208</v>
      </c>
    </row>
    <row r="1404" spans="1:12">
      <c r="A1404" s="576" t="s">
        <v>883</v>
      </c>
      <c r="B1404" s="576" t="s">
        <v>884</v>
      </c>
      <c r="C1404" s="576" t="s">
        <v>895</v>
      </c>
      <c r="D1404" s="576" t="s">
        <v>4247</v>
      </c>
      <c r="E1404" s="577" t="s">
        <v>210</v>
      </c>
      <c r="F1404" s="576" t="s">
        <v>210</v>
      </c>
      <c r="G1404" s="576">
        <v>90950</v>
      </c>
      <c r="H1404" s="576" t="s">
        <v>5068</v>
      </c>
      <c r="I1404" s="576" t="s">
        <v>93</v>
      </c>
      <c r="J1404" s="576" t="s">
        <v>209</v>
      </c>
      <c r="K1404" s="577">
        <v>88.59</v>
      </c>
      <c r="L1404" s="576" t="s">
        <v>208</v>
      </c>
    </row>
    <row r="1405" spans="1:12">
      <c r="A1405" s="576" t="s">
        <v>883</v>
      </c>
      <c r="B1405" s="576" t="s">
        <v>884</v>
      </c>
      <c r="C1405" s="576" t="s">
        <v>895</v>
      </c>
      <c r="D1405" s="576" t="s">
        <v>4247</v>
      </c>
      <c r="E1405" s="577" t="s">
        <v>210</v>
      </c>
      <c r="F1405" s="576" t="s">
        <v>210</v>
      </c>
      <c r="G1405" s="576">
        <v>88476</v>
      </c>
      <c r="H1405" s="576" t="s">
        <v>5057</v>
      </c>
      <c r="I1405" s="576" t="s">
        <v>93</v>
      </c>
      <c r="J1405" s="576" t="s">
        <v>209</v>
      </c>
      <c r="K1405" s="577">
        <v>24.02</v>
      </c>
      <c r="L1405" s="576" t="s">
        <v>208</v>
      </c>
    </row>
    <row r="1406" spans="1:12">
      <c r="A1406" s="576" t="s">
        <v>883</v>
      </c>
      <c r="B1406" s="576" t="s">
        <v>884</v>
      </c>
      <c r="C1406" s="576" t="s">
        <v>895</v>
      </c>
      <c r="D1406" s="576" t="s">
        <v>4247</v>
      </c>
      <c r="E1406" s="577" t="s">
        <v>210</v>
      </c>
      <c r="F1406" s="576" t="s">
        <v>210</v>
      </c>
      <c r="G1406" s="576">
        <v>88477</v>
      </c>
      <c r="H1406" s="576" t="s">
        <v>5058</v>
      </c>
      <c r="I1406" s="576" t="s">
        <v>93</v>
      </c>
      <c r="J1406" s="576" t="s">
        <v>209</v>
      </c>
      <c r="K1406" s="577">
        <v>32.5</v>
      </c>
      <c r="L1406" s="576" t="s">
        <v>208</v>
      </c>
    </row>
    <row r="1407" spans="1:12">
      <c r="A1407" s="576" t="s">
        <v>883</v>
      </c>
      <c r="B1407" s="576" t="s">
        <v>884</v>
      </c>
      <c r="C1407" s="576" t="s">
        <v>895</v>
      </c>
      <c r="D1407" s="576" t="s">
        <v>4247</v>
      </c>
      <c r="E1407" s="577" t="s">
        <v>210</v>
      </c>
      <c r="F1407" s="576" t="s">
        <v>210</v>
      </c>
      <c r="G1407" s="576">
        <v>88478</v>
      </c>
      <c r="H1407" s="576" t="s">
        <v>5059</v>
      </c>
      <c r="I1407" s="576" t="s">
        <v>93</v>
      </c>
      <c r="J1407" s="576" t="s">
        <v>209</v>
      </c>
      <c r="K1407" s="577">
        <v>39.5</v>
      </c>
      <c r="L1407" s="576" t="s">
        <v>208</v>
      </c>
    </row>
    <row r="1408" spans="1:12">
      <c r="A1408" s="576" t="s">
        <v>883</v>
      </c>
      <c r="B1408" s="576" t="s">
        <v>884</v>
      </c>
      <c r="C1408" s="576" t="s">
        <v>895</v>
      </c>
      <c r="D1408" s="576" t="s">
        <v>4247</v>
      </c>
      <c r="E1408" s="577" t="s">
        <v>210</v>
      </c>
      <c r="F1408" s="576" t="s">
        <v>210</v>
      </c>
      <c r="G1408" s="576">
        <v>88470</v>
      </c>
      <c r="H1408" s="576" t="s">
        <v>5054</v>
      </c>
      <c r="I1408" s="576" t="s">
        <v>93</v>
      </c>
      <c r="J1408" s="576" t="s">
        <v>209</v>
      </c>
      <c r="K1408" s="577">
        <v>27.55</v>
      </c>
      <c r="L1408" s="576" t="s">
        <v>208</v>
      </c>
    </row>
    <row r="1409" spans="1:12">
      <c r="A1409" s="576" t="s">
        <v>883</v>
      </c>
      <c r="B1409" s="576" t="s">
        <v>884</v>
      </c>
      <c r="C1409" s="576" t="s">
        <v>895</v>
      </c>
      <c r="D1409" s="576" t="s">
        <v>4247</v>
      </c>
      <c r="E1409" s="577" t="s">
        <v>210</v>
      </c>
      <c r="F1409" s="576" t="s">
        <v>210</v>
      </c>
      <c r="G1409" s="576">
        <v>88471</v>
      </c>
      <c r="H1409" s="576" t="s">
        <v>5055</v>
      </c>
      <c r="I1409" s="576" t="s">
        <v>93</v>
      </c>
      <c r="J1409" s="576" t="s">
        <v>209</v>
      </c>
      <c r="K1409" s="577">
        <v>34.369999999999997</v>
      </c>
      <c r="L1409" s="576" t="s">
        <v>208</v>
      </c>
    </row>
    <row r="1410" spans="1:12">
      <c r="A1410" s="576" t="s">
        <v>883</v>
      </c>
      <c r="B1410" s="576" t="s">
        <v>884</v>
      </c>
      <c r="C1410" s="576" t="s">
        <v>895</v>
      </c>
      <c r="D1410" s="576" t="s">
        <v>4247</v>
      </c>
      <c r="E1410" s="577" t="s">
        <v>210</v>
      </c>
      <c r="F1410" s="576" t="s">
        <v>210</v>
      </c>
      <c r="G1410" s="576">
        <v>88472</v>
      </c>
      <c r="H1410" s="576" t="s">
        <v>5056</v>
      </c>
      <c r="I1410" s="576" t="s">
        <v>93</v>
      </c>
      <c r="J1410" s="576" t="s">
        <v>209</v>
      </c>
      <c r="K1410" s="577">
        <v>39.799999999999997</v>
      </c>
      <c r="L1410" s="576" t="s">
        <v>208</v>
      </c>
    </row>
    <row r="1411" spans="1:12">
      <c r="A1411" s="576" t="s">
        <v>883</v>
      </c>
      <c r="B1411" s="576" t="s">
        <v>884</v>
      </c>
      <c r="C1411" s="576" t="s">
        <v>895</v>
      </c>
      <c r="D1411" s="576" t="s">
        <v>4247</v>
      </c>
      <c r="E1411" s="577" t="s">
        <v>210</v>
      </c>
      <c r="F1411" s="576" t="s">
        <v>210</v>
      </c>
      <c r="G1411" s="576">
        <v>87759</v>
      </c>
      <c r="H1411" s="576" t="s">
        <v>5049</v>
      </c>
      <c r="I1411" s="576" t="s">
        <v>93</v>
      </c>
      <c r="J1411" s="576" t="s">
        <v>209</v>
      </c>
      <c r="K1411" s="577">
        <v>118.92</v>
      </c>
      <c r="L1411" s="576" t="s">
        <v>208</v>
      </c>
    </row>
    <row r="1412" spans="1:12">
      <c r="A1412" s="576" t="s">
        <v>883</v>
      </c>
      <c r="B1412" s="576" t="s">
        <v>884</v>
      </c>
      <c r="C1412" s="576" t="s">
        <v>895</v>
      </c>
      <c r="D1412" s="576" t="s">
        <v>4247</v>
      </c>
      <c r="E1412" s="577" t="s">
        <v>210</v>
      </c>
      <c r="F1412" s="576" t="s">
        <v>210</v>
      </c>
      <c r="G1412" s="576">
        <v>87769</v>
      </c>
      <c r="H1412" s="576" t="s">
        <v>5053</v>
      </c>
      <c r="I1412" s="576" t="s">
        <v>93</v>
      </c>
      <c r="J1412" s="576" t="s">
        <v>209</v>
      </c>
      <c r="K1412" s="577">
        <v>142.66999999999999</v>
      </c>
      <c r="L1412" s="576" t="s">
        <v>208</v>
      </c>
    </row>
    <row r="1413" spans="1:12">
      <c r="A1413" s="576" t="s">
        <v>883</v>
      </c>
      <c r="B1413" s="576" t="s">
        <v>884</v>
      </c>
      <c r="C1413" s="576" t="s">
        <v>895</v>
      </c>
      <c r="D1413" s="576" t="s">
        <v>4247</v>
      </c>
      <c r="E1413" s="577" t="s">
        <v>210</v>
      </c>
      <c r="F1413" s="576" t="s">
        <v>210</v>
      </c>
      <c r="G1413" s="576">
        <v>87739</v>
      </c>
      <c r="H1413" s="576" t="s">
        <v>5041</v>
      </c>
      <c r="I1413" s="576" t="s">
        <v>93</v>
      </c>
      <c r="J1413" s="576" t="s">
        <v>209</v>
      </c>
      <c r="K1413" s="578">
        <v>93.46</v>
      </c>
      <c r="L1413" s="576" t="s">
        <v>208</v>
      </c>
    </row>
    <row r="1414" spans="1:12">
      <c r="A1414" s="576" t="s">
        <v>883</v>
      </c>
      <c r="B1414" s="576" t="s">
        <v>884</v>
      </c>
      <c r="C1414" s="576" t="s">
        <v>895</v>
      </c>
      <c r="D1414" s="576" t="s">
        <v>4247</v>
      </c>
      <c r="E1414" s="577" t="s">
        <v>210</v>
      </c>
      <c r="F1414" s="576" t="s">
        <v>210</v>
      </c>
      <c r="G1414" s="576">
        <v>87749</v>
      </c>
      <c r="H1414" s="576" t="s">
        <v>5045</v>
      </c>
      <c r="I1414" s="576" t="s">
        <v>93</v>
      </c>
      <c r="J1414" s="576" t="s">
        <v>209</v>
      </c>
      <c r="K1414" s="578">
        <v>122.41</v>
      </c>
      <c r="L1414" s="576" t="s">
        <v>208</v>
      </c>
    </row>
    <row r="1415" spans="1:12">
      <c r="A1415" s="576" t="s">
        <v>883</v>
      </c>
      <c r="B1415" s="576" t="s">
        <v>884</v>
      </c>
      <c r="C1415" s="576" t="s">
        <v>895</v>
      </c>
      <c r="D1415" s="576" t="s">
        <v>4247</v>
      </c>
      <c r="E1415" s="577" t="s">
        <v>210</v>
      </c>
      <c r="F1415" s="576" t="s">
        <v>210</v>
      </c>
      <c r="G1415" s="576">
        <v>87624</v>
      </c>
      <c r="H1415" s="576" t="s">
        <v>8033</v>
      </c>
      <c r="I1415" s="576" t="s">
        <v>93</v>
      </c>
      <c r="J1415" s="576" t="s">
        <v>209</v>
      </c>
      <c r="K1415" s="578">
        <v>83.24</v>
      </c>
      <c r="L1415" s="576" t="s">
        <v>208</v>
      </c>
    </row>
    <row r="1416" spans="1:12">
      <c r="A1416" s="576" t="s">
        <v>883</v>
      </c>
      <c r="B1416" s="576" t="s">
        <v>884</v>
      </c>
      <c r="C1416" s="576" t="s">
        <v>895</v>
      </c>
      <c r="D1416" s="576" t="s">
        <v>4247</v>
      </c>
      <c r="E1416" s="577" t="s">
        <v>210</v>
      </c>
      <c r="F1416" s="576" t="s">
        <v>210</v>
      </c>
      <c r="G1416" s="576">
        <v>87634</v>
      </c>
      <c r="H1416" s="576" t="s">
        <v>5021</v>
      </c>
      <c r="I1416" s="576" t="s">
        <v>93</v>
      </c>
      <c r="J1416" s="576" t="s">
        <v>209</v>
      </c>
      <c r="K1416" s="578">
        <v>112.18</v>
      </c>
      <c r="L1416" s="576" t="s">
        <v>208</v>
      </c>
    </row>
    <row r="1417" spans="1:12">
      <c r="A1417" s="576" t="s">
        <v>883</v>
      </c>
      <c r="B1417" s="576" t="s">
        <v>884</v>
      </c>
      <c r="C1417" s="576" t="s">
        <v>895</v>
      </c>
      <c r="D1417" s="576" t="s">
        <v>4247</v>
      </c>
      <c r="E1417" s="577" t="s">
        <v>210</v>
      </c>
      <c r="F1417" s="576" t="s">
        <v>210</v>
      </c>
      <c r="G1417" s="576">
        <v>87644</v>
      </c>
      <c r="H1417" s="576" t="s">
        <v>5025</v>
      </c>
      <c r="I1417" s="576" t="s">
        <v>93</v>
      </c>
      <c r="J1417" s="576" t="s">
        <v>209</v>
      </c>
      <c r="K1417" s="578">
        <v>135.88999999999999</v>
      </c>
      <c r="L1417" s="576" t="s">
        <v>208</v>
      </c>
    </row>
    <row r="1418" spans="1:12">
      <c r="A1418" s="576" t="s">
        <v>883</v>
      </c>
      <c r="B1418" s="576" t="s">
        <v>884</v>
      </c>
      <c r="C1418" s="576" t="s">
        <v>895</v>
      </c>
      <c r="D1418" s="576" t="s">
        <v>4247</v>
      </c>
      <c r="E1418" s="577" t="s">
        <v>210</v>
      </c>
      <c r="F1418" s="576" t="s">
        <v>210</v>
      </c>
      <c r="G1418" s="576">
        <v>87684</v>
      </c>
      <c r="H1418" s="576" t="s">
        <v>5029</v>
      </c>
      <c r="I1418" s="576" t="s">
        <v>93</v>
      </c>
      <c r="J1418" s="576" t="s">
        <v>209</v>
      </c>
      <c r="K1418" s="578">
        <v>130.38</v>
      </c>
      <c r="L1418" s="576" t="s">
        <v>208</v>
      </c>
    </row>
    <row r="1419" spans="1:12">
      <c r="A1419" s="576" t="s">
        <v>883</v>
      </c>
      <c r="B1419" s="576" t="s">
        <v>884</v>
      </c>
      <c r="C1419" s="576" t="s">
        <v>895</v>
      </c>
      <c r="D1419" s="576" t="s">
        <v>4247</v>
      </c>
      <c r="E1419" s="577" t="s">
        <v>210</v>
      </c>
      <c r="F1419" s="576" t="s">
        <v>210</v>
      </c>
      <c r="G1419" s="576">
        <v>87694</v>
      </c>
      <c r="H1419" s="576" t="s">
        <v>5033</v>
      </c>
      <c r="I1419" s="576" t="s">
        <v>93</v>
      </c>
      <c r="J1419" s="576" t="s">
        <v>209</v>
      </c>
      <c r="K1419" s="578">
        <v>149.35</v>
      </c>
      <c r="L1419" s="576" t="s">
        <v>208</v>
      </c>
    </row>
    <row r="1420" spans="1:12">
      <c r="A1420" s="576" t="s">
        <v>883</v>
      </c>
      <c r="B1420" s="576" t="s">
        <v>884</v>
      </c>
      <c r="C1420" s="576" t="s">
        <v>895</v>
      </c>
      <c r="D1420" s="576" t="s">
        <v>4247</v>
      </c>
      <c r="E1420" s="577" t="s">
        <v>210</v>
      </c>
      <c r="F1420" s="576" t="s">
        <v>210</v>
      </c>
      <c r="G1420" s="576">
        <v>87704</v>
      </c>
      <c r="H1420" s="576" t="s">
        <v>5037</v>
      </c>
      <c r="I1420" s="576" t="s">
        <v>93</v>
      </c>
      <c r="J1420" s="576" t="s">
        <v>209</v>
      </c>
      <c r="K1420" s="578">
        <v>162.27000000000001</v>
      </c>
      <c r="L1420" s="576" t="s">
        <v>208</v>
      </c>
    </row>
    <row r="1421" spans="1:12">
      <c r="A1421" s="576" t="s">
        <v>883</v>
      </c>
      <c r="B1421" s="576" t="s">
        <v>884</v>
      </c>
      <c r="C1421" s="576" t="s">
        <v>895</v>
      </c>
      <c r="D1421" s="576" t="s">
        <v>4247</v>
      </c>
      <c r="E1421" s="577" t="s">
        <v>210</v>
      </c>
      <c r="F1421" s="576" t="s">
        <v>210</v>
      </c>
      <c r="G1421" s="576">
        <v>87758</v>
      </c>
      <c r="H1421" s="576" t="s">
        <v>5048</v>
      </c>
      <c r="I1421" s="576" t="s">
        <v>93</v>
      </c>
      <c r="J1421" s="576" t="s">
        <v>209</v>
      </c>
      <c r="K1421" s="577">
        <v>109.69</v>
      </c>
      <c r="L1421" s="576" t="s">
        <v>208</v>
      </c>
    </row>
    <row r="1422" spans="1:12">
      <c r="A1422" s="576" t="s">
        <v>883</v>
      </c>
      <c r="B1422" s="576" t="s">
        <v>884</v>
      </c>
      <c r="C1422" s="576" t="s">
        <v>895</v>
      </c>
      <c r="D1422" s="576" t="s">
        <v>4247</v>
      </c>
      <c r="E1422" s="577" t="s">
        <v>210</v>
      </c>
      <c r="F1422" s="576" t="s">
        <v>210</v>
      </c>
      <c r="G1422" s="576">
        <v>87768</v>
      </c>
      <c r="H1422" s="576" t="s">
        <v>5052</v>
      </c>
      <c r="I1422" s="576" t="s">
        <v>93</v>
      </c>
      <c r="J1422" s="576" t="s">
        <v>209</v>
      </c>
      <c r="K1422" s="577">
        <v>131.32</v>
      </c>
      <c r="L1422" s="576" t="s">
        <v>208</v>
      </c>
    </row>
    <row r="1423" spans="1:12">
      <c r="A1423" s="576" t="s">
        <v>883</v>
      </c>
      <c r="B1423" s="576" t="s">
        <v>884</v>
      </c>
      <c r="C1423" s="576" t="s">
        <v>895</v>
      </c>
      <c r="D1423" s="576" t="s">
        <v>4247</v>
      </c>
      <c r="E1423" s="577" t="s">
        <v>210</v>
      </c>
      <c r="F1423" s="576" t="s">
        <v>210</v>
      </c>
      <c r="G1423" s="576">
        <v>87738</v>
      </c>
      <c r="H1423" s="576" t="s">
        <v>5040</v>
      </c>
      <c r="I1423" s="576" t="s">
        <v>93</v>
      </c>
      <c r="J1423" s="576" t="s">
        <v>209</v>
      </c>
      <c r="K1423" s="578">
        <v>86.82</v>
      </c>
      <c r="L1423" s="576" t="s">
        <v>208</v>
      </c>
    </row>
    <row r="1424" spans="1:12">
      <c r="A1424" s="576" t="s">
        <v>883</v>
      </c>
      <c r="B1424" s="576" t="s">
        <v>884</v>
      </c>
      <c r="C1424" s="576" t="s">
        <v>895</v>
      </c>
      <c r="D1424" s="576" t="s">
        <v>4247</v>
      </c>
      <c r="E1424" s="577" t="s">
        <v>210</v>
      </c>
      <c r="F1424" s="576" t="s">
        <v>210</v>
      </c>
      <c r="G1424" s="576">
        <v>87748</v>
      </c>
      <c r="H1424" s="576" t="s">
        <v>5044</v>
      </c>
      <c r="I1424" s="576" t="s">
        <v>93</v>
      </c>
      <c r="J1424" s="576" t="s">
        <v>209</v>
      </c>
      <c r="K1424" s="578">
        <v>113.18</v>
      </c>
      <c r="L1424" s="576" t="s">
        <v>208</v>
      </c>
    </row>
    <row r="1425" spans="1:12">
      <c r="A1425" s="576" t="s">
        <v>883</v>
      </c>
      <c r="B1425" s="576" t="s">
        <v>884</v>
      </c>
      <c r="C1425" s="576" t="s">
        <v>895</v>
      </c>
      <c r="D1425" s="576" t="s">
        <v>4247</v>
      </c>
      <c r="E1425" s="577" t="s">
        <v>210</v>
      </c>
      <c r="F1425" s="576" t="s">
        <v>210</v>
      </c>
      <c r="G1425" s="576">
        <v>87623</v>
      </c>
      <c r="H1425" s="576" t="s">
        <v>5017</v>
      </c>
      <c r="I1425" s="576" t="s">
        <v>93</v>
      </c>
      <c r="J1425" s="576" t="s">
        <v>209</v>
      </c>
      <c r="K1425" s="578">
        <v>76.599999999999994</v>
      </c>
      <c r="L1425" s="576" t="s">
        <v>208</v>
      </c>
    </row>
    <row r="1426" spans="1:12">
      <c r="A1426" s="576" t="s">
        <v>883</v>
      </c>
      <c r="B1426" s="576" t="s">
        <v>884</v>
      </c>
      <c r="C1426" s="576" t="s">
        <v>895</v>
      </c>
      <c r="D1426" s="576" t="s">
        <v>4247</v>
      </c>
      <c r="E1426" s="577" t="s">
        <v>210</v>
      </c>
      <c r="F1426" s="576" t="s">
        <v>210</v>
      </c>
      <c r="G1426" s="576">
        <v>87633</v>
      </c>
      <c r="H1426" s="576" t="s">
        <v>5020</v>
      </c>
      <c r="I1426" s="576" t="s">
        <v>93</v>
      </c>
      <c r="J1426" s="576" t="s">
        <v>209</v>
      </c>
      <c r="K1426" s="578">
        <v>102.95</v>
      </c>
      <c r="L1426" s="576" t="s">
        <v>208</v>
      </c>
    </row>
    <row r="1427" spans="1:12">
      <c r="A1427" s="576" t="s">
        <v>883</v>
      </c>
      <c r="B1427" s="576" t="s">
        <v>884</v>
      </c>
      <c r="C1427" s="576" t="s">
        <v>895</v>
      </c>
      <c r="D1427" s="576" t="s">
        <v>4247</v>
      </c>
      <c r="E1427" s="577" t="s">
        <v>210</v>
      </c>
      <c r="F1427" s="576" t="s">
        <v>210</v>
      </c>
      <c r="G1427" s="576">
        <v>87643</v>
      </c>
      <c r="H1427" s="576" t="s">
        <v>5024</v>
      </c>
      <c r="I1427" s="576" t="s">
        <v>93</v>
      </c>
      <c r="J1427" s="576" t="s">
        <v>209</v>
      </c>
      <c r="K1427" s="578">
        <v>124.54</v>
      </c>
      <c r="L1427" s="576" t="s">
        <v>208</v>
      </c>
    </row>
    <row r="1428" spans="1:12">
      <c r="A1428" s="576" t="s">
        <v>883</v>
      </c>
      <c r="B1428" s="576" t="s">
        <v>884</v>
      </c>
      <c r="C1428" s="576" t="s">
        <v>895</v>
      </c>
      <c r="D1428" s="576" t="s">
        <v>4247</v>
      </c>
      <c r="E1428" s="577" t="s">
        <v>210</v>
      </c>
      <c r="F1428" s="576" t="s">
        <v>210</v>
      </c>
      <c r="G1428" s="576">
        <v>87683</v>
      </c>
      <c r="H1428" s="576" t="s">
        <v>5028</v>
      </c>
      <c r="I1428" s="576" t="s">
        <v>93</v>
      </c>
      <c r="J1428" s="576" t="s">
        <v>209</v>
      </c>
      <c r="K1428" s="578">
        <v>119.03</v>
      </c>
      <c r="L1428" s="576" t="s">
        <v>208</v>
      </c>
    </row>
    <row r="1429" spans="1:12">
      <c r="A1429" s="576" t="s">
        <v>883</v>
      </c>
      <c r="B1429" s="576" t="s">
        <v>884</v>
      </c>
      <c r="C1429" s="576" t="s">
        <v>895</v>
      </c>
      <c r="D1429" s="576" t="s">
        <v>4247</v>
      </c>
      <c r="E1429" s="577" t="s">
        <v>210</v>
      </c>
      <c r="F1429" s="576" t="s">
        <v>210</v>
      </c>
      <c r="G1429" s="576">
        <v>87703</v>
      </c>
      <c r="H1429" s="576" t="s">
        <v>5036</v>
      </c>
      <c r="I1429" s="576" t="s">
        <v>93</v>
      </c>
      <c r="J1429" s="576" t="s">
        <v>209</v>
      </c>
      <c r="K1429" s="578">
        <v>148.11000000000001</v>
      </c>
      <c r="L1429" s="576" t="s">
        <v>208</v>
      </c>
    </row>
    <row r="1430" spans="1:12">
      <c r="A1430" s="576" t="s">
        <v>883</v>
      </c>
      <c r="B1430" s="576" t="s">
        <v>884</v>
      </c>
      <c r="C1430" s="576" t="s">
        <v>895</v>
      </c>
      <c r="D1430" s="576" t="s">
        <v>4247</v>
      </c>
      <c r="E1430" s="577" t="s">
        <v>210</v>
      </c>
      <c r="F1430" s="576" t="s">
        <v>210</v>
      </c>
      <c r="G1430" s="576">
        <v>87693</v>
      </c>
      <c r="H1430" s="576" t="s">
        <v>5032</v>
      </c>
      <c r="I1430" s="576" t="s">
        <v>93</v>
      </c>
      <c r="J1430" s="576" t="s">
        <v>209</v>
      </c>
      <c r="K1430" s="578">
        <v>136.35</v>
      </c>
      <c r="L1430" s="576" t="s">
        <v>208</v>
      </c>
    </row>
    <row r="1431" spans="1:12">
      <c r="A1431" s="576" t="s">
        <v>883</v>
      </c>
      <c r="B1431" s="576" t="s">
        <v>884</v>
      </c>
      <c r="C1431" s="576" t="s">
        <v>895</v>
      </c>
      <c r="D1431" s="576" t="s">
        <v>4247</v>
      </c>
      <c r="E1431" s="577" t="s">
        <v>210</v>
      </c>
      <c r="F1431" s="576" t="s">
        <v>210</v>
      </c>
      <c r="G1431" s="576">
        <v>87757</v>
      </c>
      <c r="H1431" s="576" t="s">
        <v>5047</v>
      </c>
      <c r="I1431" s="576" t="s">
        <v>93</v>
      </c>
      <c r="J1431" s="576" t="s">
        <v>209</v>
      </c>
      <c r="K1431" s="577">
        <v>50.15</v>
      </c>
      <c r="L1431" s="576" t="s">
        <v>208</v>
      </c>
    </row>
    <row r="1432" spans="1:12">
      <c r="A1432" s="576" t="s">
        <v>883</v>
      </c>
      <c r="B1432" s="576" t="s">
        <v>884</v>
      </c>
      <c r="C1432" s="576" t="s">
        <v>895</v>
      </c>
      <c r="D1432" s="576" t="s">
        <v>4247</v>
      </c>
      <c r="E1432" s="577" t="s">
        <v>210</v>
      </c>
      <c r="F1432" s="576" t="s">
        <v>210</v>
      </c>
      <c r="G1432" s="576">
        <v>87767</v>
      </c>
      <c r="H1432" s="576" t="s">
        <v>5051</v>
      </c>
      <c r="I1432" s="576" t="s">
        <v>93</v>
      </c>
      <c r="J1432" s="576" t="s">
        <v>209</v>
      </c>
      <c r="K1432" s="578">
        <v>58.1</v>
      </c>
      <c r="L1432" s="576" t="s">
        <v>208</v>
      </c>
    </row>
    <row r="1433" spans="1:12">
      <c r="A1433" s="576" t="s">
        <v>883</v>
      </c>
      <c r="B1433" s="576" t="s">
        <v>884</v>
      </c>
      <c r="C1433" s="576" t="s">
        <v>895</v>
      </c>
      <c r="D1433" s="576" t="s">
        <v>4247</v>
      </c>
      <c r="E1433" s="577" t="s">
        <v>210</v>
      </c>
      <c r="F1433" s="576" t="s">
        <v>210</v>
      </c>
      <c r="G1433" s="576">
        <v>87737</v>
      </c>
      <c r="H1433" s="576" t="s">
        <v>5039</v>
      </c>
      <c r="I1433" s="576" t="s">
        <v>93</v>
      </c>
      <c r="J1433" s="576" t="s">
        <v>209</v>
      </c>
      <c r="K1433" s="578">
        <v>44</v>
      </c>
      <c r="L1433" s="576" t="s">
        <v>208</v>
      </c>
    </row>
    <row r="1434" spans="1:12">
      <c r="A1434" s="576" t="s">
        <v>883</v>
      </c>
      <c r="B1434" s="576" t="s">
        <v>884</v>
      </c>
      <c r="C1434" s="576" t="s">
        <v>895</v>
      </c>
      <c r="D1434" s="576" t="s">
        <v>4247</v>
      </c>
      <c r="E1434" s="577" t="s">
        <v>210</v>
      </c>
      <c r="F1434" s="576" t="s">
        <v>210</v>
      </c>
      <c r="G1434" s="576">
        <v>87747</v>
      </c>
      <c r="H1434" s="576" t="s">
        <v>5043</v>
      </c>
      <c r="I1434" s="576" t="s">
        <v>93</v>
      </c>
      <c r="J1434" s="576" t="s">
        <v>209</v>
      </c>
      <c r="K1434" s="578">
        <v>53.64</v>
      </c>
      <c r="L1434" s="576" t="s">
        <v>208</v>
      </c>
    </row>
    <row r="1435" spans="1:12">
      <c r="A1435" s="576" t="s">
        <v>883</v>
      </c>
      <c r="B1435" s="576" t="s">
        <v>884</v>
      </c>
      <c r="C1435" s="576" t="s">
        <v>895</v>
      </c>
      <c r="D1435" s="576" t="s">
        <v>4247</v>
      </c>
      <c r="E1435" s="577" t="s">
        <v>210</v>
      </c>
      <c r="F1435" s="576" t="s">
        <v>210</v>
      </c>
      <c r="G1435" s="576">
        <v>87622</v>
      </c>
      <c r="H1435" s="576" t="s">
        <v>5016</v>
      </c>
      <c r="I1435" s="576" t="s">
        <v>93</v>
      </c>
      <c r="J1435" s="576" t="s">
        <v>209</v>
      </c>
      <c r="K1435" s="578">
        <v>33.78</v>
      </c>
      <c r="L1435" s="576" t="s">
        <v>208</v>
      </c>
    </row>
    <row r="1436" spans="1:12">
      <c r="A1436" s="576" t="s">
        <v>883</v>
      </c>
      <c r="B1436" s="576" t="s">
        <v>884</v>
      </c>
      <c r="C1436" s="576" t="s">
        <v>895</v>
      </c>
      <c r="D1436" s="576" t="s">
        <v>4247</v>
      </c>
      <c r="E1436" s="577" t="s">
        <v>210</v>
      </c>
      <c r="F1436" s="576" t="s">
        <v>210</v>
      </c>
      <c r="G1436" s="576">
        <v>87632</v>
      </c>
      <c r="H1436" s="576" t="s">
        <v>5019</v>
      </c>
      <c r="I1436" s="576" t="s">
        <v>93</v>
      </c>
      <c r="J1436" s="576" t="s">
        <v>209</v>
      </c>
      <c r="K1436" s="578">
        <v>43.41</v>
      </c>
      <c r="L1436" s="576" t="s">
        <v>208</v>
      </c>
    </row>
    <row r="1437" spans="1:12">
      <c r="A1437" s="576" t="s">
        <v>883</v>
      </c>
      <c r="B1437" s="576" t="s">
        <v>884</v>
      </c>
      <c r="C1437" s="576" t="s">
        <v>895</v>
      </c>
      <c r="D1437" s="576" t="s">
        <v>4247</v>
      </c>
      <c r="E1437" s="577" t="s">
        <v>210</v>
      </c>
      <c r="F1437" s="576" t="s">
        <v>210</v>
      </c>
      <c r="G1437" s="576">
        <v>87642</v>
      </c>
      <c r="H1437" s="576" t="s">
        <v>5023</v>
      </c>
      <c r="I1437" s="576" t="s">
        <v>93</v>
      </c>
      <c r="J1437" s="576" t="s">
        <v>209</v>
      </c>
      <c r="K1437" s="578">
        <v>51.32</v>
      </c>
      <c r="L1437" s="576" t="s">
        <v>208</v>
      </c>
    </row>
    <row r="1438" spans="1:12">
      <c r="A1438" s="576" t="s">
        <v>883</v>
      </c>
      <c r="B1438" s="576" t="s">
        <v>884</v>
      </c>
      <c r="C1438" s="576" t="s">
        <v>895</v>
      </c>
      <c r="D1438" s="576" t="s">
        <v>4247</v>
      </c>
      <c r="E1438" s="577" t="s">
        <v>210</v>
      </c>
      <c r="F1438" s="576" t="s">
        <v>210</v>
      </c>
      <c r="G1438" s="576">
        <v>87682</v>
      </c>
      <c r="H1438" s="576" t="s">
        <v>5027</v>
      </c>
      <c r="I1438" s="576" t="s">
        <v>93</v>
      </c>
      <c r="J1438" s="576" t="s">
        <v>209</v>
      </c>
      <c r="K1438" s="578">
        <v>45.81</v>
      </c>
      <c r="L1438" s="576" t="s">
        <v>208</v>
      </c>
    </row>
    <row r="1439" spans="1:12">
      <c r="A1439" s="576" t="s">
        <v>883</v>
      </c>
      <c r="B1439" s="576" t="s">
        <v>884</v>
      </c>
      <c r="C1439" s="576" t="s">
        <v>895</v>
      </c>
      <c r="D1439" s="576" t="s">
        <v>4247</v>
      </c>
      <c r="E1439" s="577" t="s">
        <v>210</v>
      </c>
      <c r="F1439" s="576" t="s">
        <v>210</v>
      </c>
      <c r="G1439" s="576">
        <v>87692</v>
      </c>
      <c r="H1439" s="576" t="s">
        <v>5031</v>
      </c>
      <c r="I1439" s="576" t="s">
        <v>93</v>
      </c>
      <c r="J1439" s="576" t="s">
        <v>209</v>
      </c>
      <c r="K1439" s="578">
        <v>52.5</v>
      </c>
      <c r="L1439" s="576" t="s">
        <v>208</v>
      </c>
    </row>
    <row r="1440" spans="1:12">
      <c r="A1440" s="576" t="s">
        <v>883</v>
      </c>
      <c r="B1440" s="576" t="s">
        <v>884</v>
      </c>
      <c r="C1440" s="576" t="s">
        <v>895</v>
      </c>
      <c r="D1440" s="576" t="s">
        <v>4247</v>
      </c>
      <c r="E1440" s="577" t="s">
        <v>210</v>
      </c>
      <c r="F1440" s="576" t="s">
        <v>210</v>
      </c>
      <c r="G1440" s="576">
        <v>87702</v>
      </c>
      <c r="H1440" s="576" t="s">
        <v>5035</v>
      </c>
      <c r="I1440" s="576" t="s">
        <v>93</v>
      </c>
      <c r="J1440" s="576" t="s">
        <v>209</v>
      </c>
      <c r="K1440" s="578">
        <v>56.8</v>
      </c>
      <c r="L1440" s="576" t="s">
        <v>208</v>
      </c>
    </row>
    <row r="1441" spans="1:12">
      <c r="A1441" s="576" t="s">
        <v>883</v>
      </c>
      <c r="B1441" s="576" t="s">
        <v>884</v>
      </c>
      <c r="C1441" s="576" t="s">
        <v>895</v>
      </c>
      <c r="D1441" s="576" t="s">
        <v>4247</v>
      </c>
      <c r="E1441" s="577" t="s">
        <v>210</v>
      </c>
      <c r="F1441" s="576" t="s">
        <v>210</v>
      </c>
      <c r="G1441" s="576">
        <v>87755</v>
      </c>
      <c r="H1441" s="576" t="s">
        <v>5046</v>
      </c>
      <c r="I1441" s="576" t="s">
        <v>93</v>
      </c>
      <c r="J1441" s="576" t="s">
        <v>209</v>
      </c>
      <c r="K1441" s="577">
        <v>44.85</v>
      </c>
      <c r="L1441" s="576" t="s">
        <v>208</v>
      </c>
    </row>
    <row r="1442" spans="1:12">
      <c r="A1442" s="576" t="s">
        <v>883</v>
      </c>
      <c r="B1442" s="576" t="s">
        <v>884</v>
      </c>
      <c r="C1442" s="576" t="s">
        <v>895</v>
      </c>
      <c r="D1442" s="576" t="s">
        <v>4247</v>
      </c>
      <c r="E1442" s="577" t="s">
        <v>210</v>
      </c>
      <c r="F1442" s="576" t="s">
        <v>210</v>
      </c>
      <c r="G1442" s="576">
        <v>87765</v>
      </c>
      <c r="H1442" s="576" t="s">
        <v>5050</v>
      </c>
      <c r="I1442" s="576" t="s">
        <v>93</v>
      </c>
      <c r="J1442" s="576" t="s">
        <v>209</v>
      </c>
      <c r="K1442" s="578">
        <v>51.57</v>
      </c>
      <c r="L1442" s="576" t="s">
        <v>208</v>
      </c>
    </row>
    <row r="1443" spans="1:12">
      <c r="A1443" s="576" t="s">
        <v>883</v>
      </c>
      <c r="B1443" s="576" t="s">
        <v>884</v>
      </c>
      <c r="C1443" s="576" t="s">
        <v>895</v>
      </c>
      <c r="D1443" s="576" t="s">
        <v>4247</v>
      </c>
      <c r="E1443" s="577" t="s">
        <v>210</v>
      </c>
      <c r="F1443" s="576" t="s">
        <v>210</v>
      </c>
      <c r="G1443" s="576">
        <v>87735</v>
      </c>
      <c r="H1443" s="576" t="s">
        <v>5038</v>
      </c>
      <c r="I1443" s="576" t="s">
        <v>93</v>
      </c>
      <c r="J1443" s="576" t="s">
        <v>209</v>
      </c>
      <c r="K1443" s="578">
        <v>40.18</v>
      </c>
      <c r="L1443" s="576" t="s">
        <v>208</v>
      </c>
    </row>
    <row r="1444" spans="1:12">
      <c r="A1444" s="576" t="s">
        <v>883</v>
      </c>
      <c r="B1444" s="576" t="s">
        <v>884</v>
      </c>
      <c r="C1444" s="576" t="s">
        <v>895</v>
      </c>
      <c r="D1444" s="576" t="s">
        <v>4247</v>
      </c>
      <c r="E1444" s="577" t="s">
        <v>210</v>
      </c>
      <c r="F1444" s="576" t="s">
        <v>210</v>
      </c>
      <c r="G1444" s="576">
        <v>87745</v>
      </c>
      <c r="H1444" s="576" t="s">
        <v>5042</v>
      </c>
      <c r="I1444" s="576" t="s">
        <v>93</v>
      </c>
      <c r="J1444" s="576" t="s">
        <v>209</v>
      </c>
      <c r="K1444" s="578">
        <v>48.34</v>
      </c>
      <c r="L1444" s="576" t="s">
        <v>208</v>
      </c>
    </row>
    <row r="1445" spans="1:12">
      <c r="A1445" s="576" t="s">
        <v>883</v>
      </c>
      <c r="B1445" s="576" t="s">
        <v>884</v>
      </c>
      <c r="C1445" s="576" t="s">
        <v>895</v>
      </c>
      <c r="D1445" s="576" t="s">
        <v>4247</v>
      </c>
      <c r="E1445" s="577" t="s">
        <v>210</v>
      </c>
      <c r="F1445" s="576" t="s">
        <v>210</v>
      </c>
      <c r="G1445" s="576">
        <v>87620</v>
      </c>
      <c r="H1445" s="576" t="s">
        <v>5015</v>
      </c>
      <c r="I1445" s="576" t="s">
        <v>93</v>
      </c>
      <c r="J1445" s="576" t="s">
        <v>209</v>
      </c>
      <c r="K1445" s="578">
        <v>29.96</v>
      </c>
      <c r="L1445" s="576" t="s">
        <v>208</v>
      </c>
    </row>
    <row r="1446" spans="1:12">
      <c r="A1446" s="576" t="s">
        <v>883</v>
      </c>
      <c r="B1446" s="576" t="s">
        <v>884</v>
      </c>
      <c r="C1446" s="576" t="s">
        <v>895</v>
      </c>
      <c r="D1446" s="576" t="s">
        <v>4247</v>
      </c>
      <c r="E1446" s="577" t="s">
        <v>210</v>
      </c>
      <c r="F1446" s="576" t="s">
        <v>210</v>
      </c>
      <c r="G1446" s="576">
        <v>87630</v>
      </c>
      <c r="H1446" s="576" t="s">
        <v>5018</v>
      </c>
      <c r="I1446" s="576" t="s">
        <v>93</v>
      </c>
      <c r="J1446" s="576" t="s">
        <v>209</v>
      </c>
      <c r="K1446" s="578">
        <v>38.11</v>
      </c>
      <c r="L1446" s="576" t="s">
        <v>208</v>
      </c>
    </row>
    <row r="1447" spans="1:12">
      <c r="A1447" s="576" t="s">
        <v>883</v>
      </c>
      <c r="B1447" s="576" t="s">
        <v>884</v>
      </c>
      <c r="C1447" s="576" t="s">
        <v>895</v>
      </c>
      <c r="D1447" s="576" t="s">
        <v>4247</v>
      </c>
      <c r="E1447" s="577" t="s">
        <v>210</v>
      </c>
      <c r="F1447" s="576" t="s">
        <v>210</v>
      </c>
      <c r="G1447" s="576">
        <v>87640</v>
      </c>
      <c r="H1447" s="576" t="s">
        <v>5022</v>
      </c>
      <c r="I1447" s="576" t="s">
        <v>93</v>
      </c>
      <c r="J1447" s="576" t="s">
        <v>209</v>
      </c>
      <c r="K1447" s="578">
        <v>44.79</v>
      </c>
      <c r="L1447" s="576" t="s">
        <v>208</v>
      </c>
    </row>
    <row r="1448" spans="1:12">
      <c r="A1448" s="576" t="s">
        <v>883</v>
      </c>
      <c r="B1448" s="576" t="s">
        <v>884</v>
      </c>
      <c r="C1448" s="576" t="s">
        <v>895</v>
      </c>
      <c r="D1448" s="576" t="s">
        <v>4247</v>
      </c>
      <c r="E1448" s="577" t="s">
        <v>210</v>
      </c>
      <c r="F1448" s="576" t="s">
        <v>210</v>
      </c>
      <c r="G1448" s="576">
        <v>87680</v>
      </c>
      <c r="H1448" s="576" t="s">
        <v>5026</v>
      </c>
      <c r="I1448" s="576" t="s">
        <v>93</v>
      </c>
      <c r="J1448" s="576" t="s">
        <v>209</v>
      </c>
      <c r="K1448" s="578">
        <v>39.28</v>
      </c>
      <c r="L1448" s="576" t="s">
        <v>208</v>
      </c>
    </row>
    <row r="1449" spans="1:12">
      <c r="A1449" s="576" t="s">
        <v>883</v>
      </c>
      <c r="B1449" s="576" t="s">
        <v>884</v>
      </c>
      <c r="C1449" s="576" t="s">
        <v>895</v>
      </c>
      <c r="D1449" s="576" t="s">
        <v>4247</v>
      </c>
      <c r="E1449" s="577" t="s">
        <v>210</v>
      </c>
      <c r="F1449" s="576" t="s">
        <v>210</v>
      </c>
      <c r="G1449" s="576">
        <v>87690</v>
      </c>
      <c r="H1449" s="576" t="s">
        <v>5030</v>
      </c>
      <c r="I1449" s="576" t="s">
        <v>93</v>
      </c>
      <c r="J1449" s="576" t="s">
        <v>209</v>
      </c>
      <c r="K1449" s="578">
        <v>45.03</v>
      </c>
      <c r="L1449" s="576" t="s">
        <v>208</v>
      </c>
    </row>
    <row r="1450" spans="1:12">
      <c r="A1450" s="576" t="s">
        <v>883</v>
      </c>
      <c r="B1450" s="576" t="s">
        <v>884</v>
      </c>
      <c r="C1450" s="576" t="s">
        <v>895</v>
      </c>
      <c r="D1450" s="576" t="s">
        <v>4247</v>
      </c>
      <c r="E1450" s="577" t="s">
        <v>210</v>
      </c>
      <c r="F1450" s="576" t="s">
        <v>210</v>
      </c>
      <c r="G1450" s="576">
        <v>87700</v>
      </c>
      <c r="H1450" s="576" t="s">
        <v>5034</v>
      </c>
      <c r="I1450" s="576" t="s">
        <v>93</v>
      </c>
      <c r="J1450" s="576" t="s">
        <v>209</v>
      </c>
      <c r="K1450" s="578">
        <v>48.66</v>
      </c>
      <c r="L1450" s="576" t="s">
        <v>208</v>
      </c>
    </row>
    <row r="1451" spans="1:12">
      <c r="A1451" s="576" t="s">
        <v>883</v>
      </c>
      <c r="B1451" s="576" t="s">
        <v>884</v>
      </c>
      <c r="C1451" s="576" t="s">
        <v>895</v>
      </c>
      <c r="D1451" s="576" t="s">
        <v>4247</v>
      </c>
      <c r="E1451" s="577" t="s">
        <v>210</v>
      </c>
      <c r="F1451" s="576" t="s">
        <v>210</v>
      </c>
      <c r="G1451" s="576">
        <v>102803</v>
      </c>
      <c r="H1451" s="576" t="s">
        <v>5072</v>
      </c>
      <c r="I1451" s="576" t="s">
        <v>93</v>
      </c>
      <c r="J1451" s="576" t="s">
        <v>209</v>
      </c>
      <c r="K1451" s="577">
        <v>2.0299999999999998</v>
      </c>
      <c r="L1451" s="576" t="s">
        <v>208</v>
      </c>
    </row>
    <row r="1452" spans="1:12">
      <c r="A1452" s="576" t="s">
        <v>883</v>
      </c>
      <c r="B1452" s="576" t="s">
        <v>884</v>
      </c>
      <c r="C1452" s="576" t="s">
        <v>895</v>
      </c>
      <c r="D1452" s="576" t="s">
        <v>4247</v>
      </c>
      <c r="E1452" s="577" t="s">
        <v>210</v>
      </c>
      <c r="F1452" s="576" t="s">
        <v>210</v>
      </c>
      <c r="G1452" s="576">
        <v>92717</v>
      </c>
      <c r="H1452" s="576" t="s">
        <v>6450</v>
      </c>
      <c r="I1452" s="576" t="s">
        <v>335</v>
      </c>
      <c r="J1452" s="576" t="s">
        <v>209</v>
      </c>
      <c r="K1452" s="577">
        <v>0.17</v>
      </c>
      <c r="L1452" s="576" t="s">
        <v>208</v>
      </c>
    </row>
    <row r="1453" spans="1:12">
      <c r="A1453" s="576" t="s">
        <v>883</v>
      </c>
      <c r="B1453" s="576" t="s">
        <v>884</v>
      </c>
      <c r="C1453" s="576" t="s">
        <v>895</v>
      </c>
      <c r="D1453" s="576" t="s">
        <v>4247</v>
      </c>
      <c r="E1453" s="577" t="s">
        <v>210</v>
      </c>
      <c r="F1453" s="576" t="s">
        <v>210</v>
      </c>
      <c r="G1453" s="576">
        <v>92716</v>
      </c>
      <c r="H1453" s="576" t="s">
        <v>6428</v>
      </c>
      <c r="I1453" s="576" t="s">
        <v>223</v>
      </c>
      <c r="J1453" s="576" t="s">
        <v>207</v>
      </c>
      <c r="K1453" s="577">
        <v>98.83</v>
      </c>
      <c r="L1453" s="576" t="s">
        <v>208</v>
      </c>
    </row>
    <row r="1454" spans="1:12">
      <c r="A1454" s="576" t="s">
        <v>883</v>
      </c>
      <c r="B1454" s="576" t="s">
        <v>884</v>
      </c>
      <c r="C1454" s="576" t="s">
        <v>895</v>
      </c>
      <c r="D1454" s="576" t="s">
        <v>4247</v>
      </c>
      <c r="E1454" s="577" t="s">
        <v>210</v>
      </c>
      <c r="F1454" s="576" t="s">
        <v>210</v>
      </c>
      <c r="G1454" s="576">
        <v>103668</v>
      </c>
      <c r="H1454" s="576" t="s">
        <v>8034</v>
      </c>
      <c r="I1454" s="576" t="s">
        <v>335</v>
      </c>
      <c r="J1454" s="576" t="s">
        <v>209</v>
      </c>
      <c r="K1454" s="577">
        <v>0</v>
      </c>
      <c r="L1454" s="576" t="s">
        <v>208</v>
      </c>
    </row>
    <row r="1455" spans="1:12">
      <c r="A1455" s="576" t="s">
        <v>883</v>
      </c>
      <c r="B1455" s="576" t="s">
        <v>884</v>
      </c>
      <c r="C1455" s="576" t="s">
        <v>896</v>
      </c>
      <c r="D1455" s="576" t="s">
        <v>4248</v>
      </c>
      <c r="E1455" s="577" t="s">
        <v>210</v>
      </c>
      <c r="F1455" s="576" t="s">
        <v>210</v>
      </c>
      <c r="G1455" s="576">
        <v>103667</v>
      </c>
      <c r="H1455" s="576" t="s">
        <v>8035</v>
      </c>
      <c r="I1455" s="576" t="s">
        <v>223</v>
      </c>
      <c r="J1455" s="576" t="s">
        <v>209</v>
      </c>
      <c r="K1455" s="577">
        <v>0</v>
      </c>
      <c r="L1455" s="576" t="s">
        <v>208</v>
      </c>
    </row>
    <row r="1456" spans="1:12">
      <c r="A1456" s="576" t="s">
        <v>897</v>
      </c>
      <c r="B1456" s="576" t="s">
        <v>898</v>
      </c>
      <c r="C1456" s="576" t="s">
        <v>6566</v>
      </c>
      <c r="D1456" s="576" t="s">
        <v>6567</v>
      </c>
      <c r="E1456" s="577" t="s">
        <v>210</v>
      </c>
      <c r="F1456" s="576" t="s">
        <v>210</v>
      </c>
      <c r="G1456" s="576">
        <v>89218</v>
      </c>
      <c r="H1456" s="576" t="s">
        <v>378</v>
      </c>
      <c r="I1456" s="576" t="s">
        <v>335</v>
      </c>
      <c r="J1456" s="576" t="s">
        <v>207</v>
      </c>
      <c r="K1456" s="577">
        <v>79.8</v>
      </c>
      <c r="L1456" s="576" t="s">
        <v>208</v>
      </c>
    </row>
    <row r="1457" spans="1:12">
      <c r="A1457" s="576" t="s">
        <v>897</v>
      </c>
      <c r="B1457" s="576" t="s">
        <v>898</v>
      </c>
      <c r="C1457" s="576" t="s">
        <v>6569</v>
      </c>
      <c r="D1457" s="576" t="s">
        <v>6570</v>
      </c>
      <c r="E1457" s="577" t="s">
        <v>210</v>
      </c>
      <c r="F1457" s="576" t="s">
        <v>210</v>
      </c>
      <c r="G1457" s="576">
        <v>89843</v>
      </c>
      <c r="H1457" s="576" t="s">
        <v>275</v>
      </c>
      <c r="I1457" s="576" t="s">
        <v>223</v>
      </c>
      <c r="J1457" s="576" t="s">
        <v>207</v>
      </c>
      <c r="K1457" s="577">
        <v>197.91</v>
      </c>
      <c r="L1457" s="576" t="s">
        <v>208</v>
      </c>
    </row>
    <row r="1458" spans="1:12">
      <c r="A1458" s="576" t="s">
        <v>897</v>
      </c>
      <c r="B1458" s="576" t="s">
        <v>898</v>
      </c>
      <c r="C1458" s="576" t="s">
        <v>6569</v>
      </c>
      <c r="D1458" s="576" t="s">
        <v>6570</v>
      </c>
      <c r="E1458" s="577" t="s">
        <v>210</v>
      </c>
      <c r="F1458" s="576" t="s">
        <v>210</v>
      </c>
      <c r="G1458" s="576">
        <v>87446</v>
      </c>
      <c r="H1458" s="576" t="s">
        <v>6437</v>
      </c>
      <c r="I1458" s="576" t="s">
        <v>335</v>
      </c>
      <c r="J1458" s="576" t="s">
        <v>207</v>
      </c>
      <c r="K1458" s="577">
        <v>0.53</v>
      </c>
      <c r="L1458" s="576" t="s">
        <v>208</v>
      </c>
    </row>
    <row r="1459" spans="1:12">
      <c r="A1459" s="576" t="s">
        <v>897</v>
      </c>
      <c r="B1459" s="576" t="s">
        <v>898</v>
      </c>
      <c r="C1459" s="576" t="s">
        <v>6569</v>
      </c>
      <c r="D1459" s="576" t="s">
        <v>6570</v>
      </c>
      <c r="E1459" s="577" t="s">
        <v>210</v>
      </c>
      <c r="F1459" s="576" t="s">
        <v>210</v>
      </c>
      <c r="G1459" s="576">
        <v>87445</v>
      </c>
      <c r="H1459" s="576" t="s">
        <v>6415</v>
      </c>
      <c r="I1459" s="576" t="s">
        <v>223</v>
      </c>
      <c r="J1459" s="576" t="s">
        <v>207</v>
      </c>
      <c r="K1459" s="577">
        <v>5.13</v>
      </c>
      <c r="L1459" s="576" t="s">
        <v>208</v>
      </c>
    </row>
    <row r="1460" spans="1:12">
      <c r="A1460" s="576" t="s">
        <v>897</v>
      </c>
      <c r="B1460" s="576" t="s">
        <v>898</v>
      </c>
      <c r="C1460" s="576" t="s">
        <v>6569</v>
      </c>
      <c r="D1460" s="576" t="s">
        <v>6570</v>
      </c>
      <c r="E1460" s="577" t="s">
        <v>210</v>
      </c>
      <c r="F1460" s="576" t="s">
        <v>210</v>
      </c>
      <c r="G1460" s="576">
        <v>93234</v>
      </c>
      <c r="H1460" s="576" t="s">
        <v>417</v>
      </c>
      <c r="I1460" s="576" t="s">
        <v>335</v>
      </c>
      <c r="J1460" s="576" t="s">
        <v>207</v>
      </c>
      <c r="K1460" s="577">
        <v>0.48</v>
      </c>
      <c r="L1460" s="576" t="s">
        <v>208</v>
      </c>
    </row>
    <row r="1461" spans="1:12">
      <c r="A1461" s="576" t="s">
        <v>897</v>
      </c>
      <c r="B1461" s="576" t="s">
        <v>898</v>
      </c>
      <c r="C1461" s="576" t="s">
        <v>899</v>
      </c>
      <c r="D1461" s="576" t="s">
        <v>4249</v>
      </c>
      <c r="E1461" s="577" t="s">
        <v>210</v>
      </c>
      <c r="F1461" s="576" t="s">
        <v>210</v>
      </c>
      <c r="G1461" s="576">
        <v>93233</v>
      </c>
      <c r="H1461" s="576" t="s">
        <v>308</v>
      </c>
      <c r="I1461" s="576" t="s">
        <v>223</v>
      </c>
      <c r="J1461" s="576" t="s">
        <v>209</v>
      </c>
      <c r="K1461" s="577">
        <v>5.64</v>
      </c>
      <c r="L1461" s="576" t="s">
        <v>208</v>
      </c>
    </row>
    <row r="1462" spans="1:12">
      <c r="A1462" s="576" t="s">
        <v>897</v>
      </c>
      <c r="B1462" s="576" t="s">
        <v>898</v>
      </c>
      <c r="C1462" s="576" t="s">
        <v>899</v>
      </c>
      <c r="D1462" s="576" t="s">
        <v>4249</v>
      </c>
      <c r="E1462" s="577" t="s">
        <v>210</v>
      </c>
      <c r="F1462" s="576" t="s">
        <v>210</v>
      </c>
      <c r="G1462" s="576">
        <v>102953</v>
      </c>
      <c r="H1462" s="576" t="s">
        <v>8036</v>
      </c>
      <c r="I1462" s="576" t="s">
        <v>335</v>
      </c>
      <c r="J1462" s="576" t="s">
        <v>209</v>
      </c>
      <c r="K1462" s="577">
        <v>0</v>
      </c>
      <c r="L1462" s="576" t="s">
        <v>208</v>
      </c>
    </row>
    <row r="1463" spans="1:12">
      <c r="A1463" s="576" t="s">
        <v>897</v>
      </c>
      <c r="B1463" s="576" t="s">
        <v>898</v>
      </c>
      <c r="C1463" s="576" t="s">
        <v>899</v>
      </c>
      <c r="D1463" s="576" t="s">
        <v>4249</v>
      </c>
      <c r="E1463" s="577" t="s">
        <v>210</v>
      </c>
      <c r="F1463" s="576" t="s">
        <v>210</v>
      </c>
      <c r="G1463" s="576">
        <v>102952</v>
      </c>
      <c r="H1463" s="576" t="s">
        <v>8037</v>
      </c>
      <c r="I1463" s="576" t="s">
        <v>223</v>
      </c>
      <c r="J1463" s="576" t="s">
        <v>209</v>
      </c>
      <c r="K1463" s="577">
        <v>0</v>
      </c>
      <c r="L1463" s="576" t="s">
        <v>208</v>
      </c>
    </row>
    <row r="1464" spans="1:12">
      <c r="A1464" s="576" t="s">
        <v>897</v>
      </c>
      <c r="B1464" s="576" t="s">
        <v>898</v>
      </c>
      <c r="C1464" s="576" t="s">
        <v>899</v>
      </c>
      <c r="D1464" s="576" t="s">
        <v>4249</v>
      </c>
      <c r="E1464" s="577" t="s">
        <v>210</v>
      </c>
      <c r="F1464" s="576" t="s">
        <v>210</v>
      </c>
      <c r="G1464" s="576">
        <v>88831</v>
      </c>
      <c r="H1464" s="576" t="s">
        <v>6441</v>
      </c>
      <c r="I1464" s="576" t="s">
        <v>335</v>
      </c>
      <c r="J1464" s="576" t="s">
        <v>209</v>
      </c>
      <c r="K1464" s="577">
        <v>0.38</v>
      </c>
      <c r="L1464" s="576" t="s">
        <v>208</v>
      </c>
    </row>
    <row r="1465" spans="1:12">
      <c r="A1465" s="576" t="s">
        <v>897</v>
      </c>
      <c r="B1465" s="576" t="s">
        <v>898</v>
      </c>
      <c r="C1465" s="576" t="s">
        <v>899</v>
      </c>
      <c r="D1465" s="576" t="s">
        <v>4249</v>
      </c>
      <c r="E1465" s="577" t="s">
        <v>210</v>
      </c>
      <c r="F1465" s="576" t="s">
        <v>210</v>
      </c>
      <c r="G1465" s="576">
        <v>88830</v>
      </c>
      <c r="H1465" s="576" t="s">
        <v>6419</v>
      </c>
      <c r="I1465" s="576" t="s">
        <v>223</v>
      </c>
      <c r="J1465" s="576" t="s">
        <v>209</v>
      </c>
      <c r="K1465" s="577">
        <v>1.65</v>
      </c>
      <c r="L1465" s="576" t="s">
        <v>208</v>
      </c>
    </row>
    <row r="1466" spans="1:12">
      <c r="A1466" s="576" t="s">
        <v>897</v>
      </c>
      <c r="B1466" s="576" t="s">
        <v>898</v>
      </c>
      <c r="C1466" s="576" t="s">
        <v>899</v>
      </c>
      <c r="D1466" s="576" t="s">
        <v>4249</v>
      </c>
      <c r="E1466" s="577" t="s">
        <v>210</v>
      </c>
      <c r="F1466" s="576" t="s">
        <v>210</v>
      </c>
      <c r="G1466" s="576">
        <v>89226</v>
      </c>
      <c r="H1466" s="576" t="s">
        <v>6443</v>
      </c>
      <c r="I1466" s="576" t="s">
        <v>335</v>
      </c>
      <c r="J1466" s="576" t="s">
        <v>209</v>
      </c>
      <c r="K1466" s="577">
        <v>1.58</v>
      </c>
      <c r="L1466" s="576" t="s">
        <v>208</v>
      </c>
    </row>
    <row r="1467" spans="1:12">
      <c r="A1467" s="576" t="s">
        <v>897</v>
      </c>
      <c r="B1467" s="576" t="s">
        <v>898</v>
      </c>
      <c r="C1467" s="576" t="s">
        <v>899</v>
      </c>
      <c r="D1467" s="576" t="s">
        <v>4249</v>
      </c>
      <c r="E1467" s="577" t="s">
        <v>210</v>
      </c>
      <c r="F1467" s="576" t="s">
        <v>210</v>
      </c>
      <c r="G1467" s="576">
        <v>89225</v>
      </c>
      <c r="H1467" s="576" t="s">
        <v>6421</v>
      </c>
      <c r="I1467" s="576" t="s">
        <v>223</v>
      </c>
      <c r="J1467" s="576" t="s">
        <v>209</v>
      </c>
      <c r="K1467" s="577">
        <v>4.8600000000000003</v>
      </c>
      <c r="L1467" s="576" t="s">
        <v>208</v>
      </c>
    </row>
    <row r="1468" spans="1:12">
      <c r="A1468" s="576" t="s">
        <v>897</v>
      </c>
      <c r="B1468" s="576" t="s">
        <v>898</v>
      </c>
      <c r="C1468" s="576" t="s">
        <v>899</v>
      </c>
      <c r="D1468" s="576" t="s">
        <v>4249</v>
      </c>
      <c r="E1468" s="577" t="s">
        <v>210</v>
      </c>
      <c r="F1468" s="576" t="s">
        <v>210</v>
      </c>
      <c r="G1468" s="576">
        <v>89279</v>
      </c>
      <c r="H1468" s="576" t="s">
        <v>6444</v>
      </c>
      <c r="I1468" s="576" t="s">
        <v>335</v>
      </c>
      <c r="J1468" s="576" t="s">
        <v>209</v>
      </c>
      <c r="K1468" s="577">
        <v>1.93</v>
      </c>
      <c r="L1468" s="576" t="s">
        <v>208</v>
      </c>
    </row>
    <row r="1469" spans="1:12">
      <c r="A1469" s="576" t="s">
        <v>897</v>
      </c>
      <c r="B1469" s="576" t="s">
        <v>898</v>
      </c>
      <c r="C1469" s="576" t="s">
        <v>899</v>
      </c>
      <c r="D1469" s="576" t="s">
        <v>4249</v>
      </c>
      <c r="E1469" s="577" t="s">
        <v>210</v>
      </c>
      <c r="F1469" s="576" t="s">
        <v>210</v>
      </c>
      <c r="G1469" s="576">
        <v>89278</v>
      </c>
      <c r="H1469" s="576" t="s">
        <v>6422</v>
      </c>
      <c r="I1469" s="576" t="s">
        <v>223</v>
      </c>
      <c r="J1469" s="576" t="s">
        <v>209</v>
      </c>
      <c r="K1469" s="577">
        <v>12.02</v>
      </c>
      <c r="L1469" s="576" t="s">
        <v>208</v>
      </c>
    </row>
    <row r="1470" spans="1:12">
      <c r="A1470" s="576" t="s">
        <v>897</v>
      </c>
      <c r="B1470" s="576" t="s">
        <v>898</v>
      </c>
      <c r="C1470" s="576" t="s">
        <v>899</v>
      </c>
      <c r="D1470" s="576" t="s">
        <v>4249</v>
      </c>
      <c r="E1470" s="577" t="s">
        <v>210</v>
      </c>
      <c r="F1470" s="576" t="s">
        <v>210</v>
      </c>
      <c r="G1470" s="576">
        <v>90651</v>
      </c>
      <c r="H1470" s="576" t="s">
        <v>391</v>
      </c>
      <c r="I1470" s="576" t="s">
        <v>335</v>
      </c>
      <c r="J1470" s="576" t="s">
        <v>209</v>
      </c>
      <c r="K1470" s="577">
        <v>1.19</v>
      </c>
      <c r="L1470" s="576" t="s">
        <v>208</v>
      </c>
    </row>
    <row r="1471" spans="1:12">
      <c r="A1471" s="576" t="s">
        <v>897</v>
      </c>
      <c r="B1471" s="576" t="s">
        <v>898</v>
      </c>
      <c r="C1471" s="576" t="s">
        <v>899</v>
      </c>
      <c r="D1471" s="576" t="s">
        <v>4249</v>
      </c>
      <c r="E1471" s="577" t="s">
        <v>210</v>
      </c>
      <c r="F1471" s="576" t="s">
        <v>210</v>
      </c>
      <c r="G1471" s="576">
        <v>90650</v>
      </c>
      <c r="H1471" s="576" t="s">
        <v>283</v>
      </c>
      <c r="I1471" s="576" t="s">
        <v>223</v>
      </c>
      <c r="J1471" s="576" t="s">
        <v>209</v>
      </c>
      <c r="K1471" s="577">
        <v>9.57</v>
      </c>
      <c r="L1471" s="576" t="s">
        <v>208</v>
      </c>
    </row>
    <row r="1472" spans="1:12">
      <c r="A1472" s="576" t="s">
        <v>897</v>
      </c>
      <c r="B1472" s="576" t="s">
        <v>898</v>
      </c>
      <c r="C1472" s="576" t="s">
        <v>899</v>
      </c>
      <c r="D1472" s="576" t="s">
        <v>4249</v>
      </c>
      <c r="E1472" s="577" t="s">
        <v>210</v>
      </c>
      <c r="F1472" s="576" t="s">
        <v>210</v>
      </c>
      <c r="G1472" s="576">
        <v>90657</v>
      </c>
      <c r="H1472" s="576" t="s">
        <v>392</v>
      </c>
      <c r="I1472" s="576" t="s">
        <v>335</v>
      </c>
      <c r="J1472" s="576" t="s">
        <v>209</v>
      </c>
      <c r="K1472" s="577">
        <v>4.7699999999999996</v>
      </c>
      <c r="L1472" s="576" t="s">
        <v>208</v>
      </c>
    </row>
    <row r="1473" spans="1:12">
      <c r="A1473" s="576" t="s">
        <v>897</v>
      </c>
      <c r="B1473" s="576" t="s">
        <v>898</v>
      </c>
      <c r="C1473" s="576" t="s">
        <v>899</v>
      </c>
      <c r="D1473" s="576" t="s">
        <v>4249</v>
      </c>
      <c r="E1473" s="577" t="s">
        <v>210</v>
      </c>
      <c r="F1473" s="576" t="s">
        <v>210</v>
      </c>
      <c r="G1473" s="576">
        <v>90656</v>
      </c>
      <c r="H1473" s="576" t="s">
        <v>284</v>
      </c>
      <c r="I1473" s="576" t="s">
        <v>223</v>
      </c>
      <c r="J1473" s="576" t="s">
        <v>209</v>
      </c>
      <c r="K1473" s="577">
        <v>13.83</v>
      </c>
      <c r="L1473" s="576" t="s">
        <v>208</v>
      </c>
    </row>
    <row r="1474" spans="1:12">
      <c r="A1474" s="576" t="s">
        <v>897</v>
      </c>
      <c r="B1474" s="576" t="s">
        <v>898</v>
      </c>
      <c r="C1474" s="576" t="s">
        <v>899</v>
      </c>
      <c r="D1474" s="576" t="s">
        <v>4249</v>
      </c>
      <c r="E1474" s="577" t="s">
        <v>210</v>
      </c>
      <c r="F1474" s="576" t="s">
        <v>210</v>
      </c>
      <c r="G1474" s="576">
        <v>90663</v>
      </c>
      <c r="H1474" s="576" t="s">
        <v>393</v>
      </c>
      <c r="I1474" s="576" t="s">
        <v>335</v>
      </c>
      <c r="J1474" s="576" t="s">
        <v>209</v>
      </c>
      <c r="K1474" s="577">
        <v>5.1100000000000003</v>
      </c>
      <c r="L1474" s="576" t="s">
        <v>208</v>
      </c>
    </row>
    <row r="1475" spans="1:12">
      <c r="A1475" s="576" t="s">
        <v>897</v>
      </c>
      <c r="B1475" s="576" t="s">
        <v>898</v>
      </c>
      <c r="C1475" s="576" t="s">
        <v>899</v>
      </c>
      <c r="D1475" s="576" t="s">
        <v>4249</v>
      </c>
      <c r="E1475" s="577" t="s">
        <v>210</v>
      </c>
      <c r="F1475" s="576" t="s">
        <v>210</v>
      </c>
      <c r="G1475" s="576">
        <v>90662</v>
      </c>
      <c r="H1475" s="576" t="s">
        <v>285</v>
      </c>
      <c r="I1475" s="576" t="s">
        <v>223</v>
      </c>
      <c r="J1475" s="576" t="s">
        <v>209</v>
      </c>
      <c r="K1475" s="577">
        <v>14.47</v>
      </c>
      <c r="L1475" s="576" t="s">
        <v>208</v>
      </c>
    </row>
    <row r="1476" spans="1:12">
      <c r="A1476" s="576" t="s">
        <v>897</v>
      </c>
      <c r="B1476" s="576" t="s">
        <v>898</v>
      </c>
      <c r="C1476" s="576" t="s">
        <v>899</v>
      </c>
      <c r="D1476" s="576" t="s">
        <v>4249</v>
      </c>
      <c r="E1476" s="577" t="s">
        <v>210</v>
      </c>
      <c r="F1476" s="576" t="s">
        <v>210</v>
      </c>
      <c r="G1476" s="576">
        <v>89022</v>
      </c>
      <c r="H1476" s="576" t="s">
        <v>8038</v>
      </c>
      <c r="I1476" s="576" t="s">
        <v>335</v>
      </c>
      <c r="J1476" s="576" t="s">
        <v>209</v>
      </c>
      <c r="K1476" s="577">
        <v>0.48</v>
      </c>
      <c r="L1476" s="576" t="s">
        <v>208</v>
      </c>
    </row>
    <row r="1477" spans="1:12">
      <c r="A1477" s="576" t="s">
        <v>897</v>
      </c>
      <c r="B1477" s="576" t="s">
        <v>898</v>
      </c>
      <c r="C1477" s="576" t="s">
        <v>899</v>
      </c>
      <c r="D1477" s="576" t="s">
        <v>4249</v>
      </c>
      <c r="E1477" s="577" t="s">
        <v>210</v>
      </c>
      <c r="F1477" s="576" t="s">
        <v>210</v>
      </c>
      <c r="G1477" s="576">
        <v>89021</v>
      </c>
      <c r="H1477" s="576" t="s">
        <v>8039</v>
      </c>
      <c r="I1477" s="576" t="s">
        <v>223</v>
      </c>
      <c r="J1477" s="576" t="s">
        <v>209</v>
      </c>
      <c r="K1477" s="577">
        <v>2.35</v>
      </c>
      <c r="L1477" s="576" t="s">
        <v>208</v>
      </c>
    </row>
    <row r="1478" spans="1:12">
      <c r="A1478" s="576" t="s">
        <v>897</v>
      </c>
      <c r="B1478" s="576" t="s">
        <v>898</v>
      </c>
      <c r="C1478" s="576" t="s">
        <v>899</v>
      </c>
      <c r="D1478" s="576" t="s">
        <v>4249</v>
      </c>
      <c r="E1478" s="577" t="s">
        <v>210</v>
      </c>
      <c r="F1478" s="576" t="s">
        <v>210</v>
      </c>
      <c r="G1478" s="576">
        <v>90644</v>
      </c>
      <c r="H1478" s="576" t="s">
        <v>390</v>
      </c>
      <c r="I1478" s="576" t="s">
        <v>335</v>
      </c>
      <c r="J1478" s="576" t="s">
        <v>209</v>
      </c>
      <c r="K1478" s="577">
        <v>7.33</v>
      </c>
      <c r="L1478" s="576" t="s">
        <v>208</v>
      </c>
    </row>
    <row r="1479" spans="1:12">
      <c r="A1479" s="576" t="s">
        <v>897</v>
      </c>
      <c r="B1479" s="576" t="s">
        <v>898</v>
      </c>
      <c r="C1479" s="576" t="s">
        <v>899</v>
      </c>
      <c r="D1479" s="576" t="s">
        <v>4249</v>
      </c>
      <c r="E1479" s="577" t="s">
        <v>210</v>
      </c>
      <c r="F1479" s="576" t="s">
        <v>210</v>
      </c>
      <c r="G1479" s="576">
        <v>90643</v>
      </c>
      <c r="H1479" s="576" t="s">
        <v>282</v>
      </c>
      <c r="I1479" s="576" t="s">
        <v>223</v>
      </c>
      <c r="J1479" s="576" t="s">
        <v>209</v>
      </c>
      <c r="K1479" s="577">
        <v>26.04</v>
      </c>
      <c r="L1479" s="576" t="s">
        <v>208</v>
      </c>
    </row>
    <row r="1480" spans="1:12">
      <c r="A1480" s="576" t="s">
        <v>897</v>
      </c>
      <c r="B1480" s="576" t="s">
        <v>898</v>
      </c>
      <c r="C1480" s="576" t="s">
        <v>899</v>
      </c>
      <c r="D1480" s="576" t="s">
        <v>4249</v>
      </c>
      <c r="E1480" s="577" t="s">
        <v>210</v>
      </c>
      <c r="F1480" s="576" t="s">
        <v>210</v>
      </c>
      <c r="G1480" s="576">
        <v>102811</v>
      </c>
      <c r="H1480" s="576" t="s">
        <v>8040</v>
      </c>
      <c r="I1480" s="576" t="s">
        <v>335</v>
      </c>
      <c r="J1480" s="576" t="s">
        <v>209</v>
      </c>
      <c r="K1480" s="577">
        <v>0</v>
      </c>
      <c r="L1480" s="576" t="s">
        <v>208</v>
      </c>
    </row>
    <row r="1481" spans="1:12">
      <c r="A1481" s="576" t="s">
        <v>897</v>
      </c>
      <c r="B1481" s="576" t="s">
        <v>898</v>
      </c>
      <c r="C1481" s="576" t="s">
        <v>899</v>
      </c>
      <c r="D1481" s="576" t="s">
        <v>4249</v>
      </c>
      <c r="E1481" s="577" t="s">
        <v>210</v>
      </c>
      <c r="F1481" s="576" t="s">
        <v>210</v>
      </c>
      <c r="G1481" s="576">
        <v>102810</v>
      </c>
      <c r="H1481" s="576" t="s">
        <v>8041</v>
      </c>
      <c r="I1481" s="576" t="s">
        <v>223</v>
      </c>
      <c r="J1481" s="576" t="s">
        <v>209</v>
      </c>
      <c r="K1481" s="577">
        <v>0</v>
      </c>
      <c r="L1481" s="576" t="s">
        <v>208</v>
      </c>
    </row>
    <row r="1482" spans="1:12">
      <c r="A1482" s="576" t="s">
        <v>897</v>
      </c>
      <c r="B1482" s="576" t="s">
        <v>898</v>
      </c>
      <c r="C1482" s="576" t="s">
        <v>899</v>
      </c>
      <c r="D1482" s="576" t="s">
        <v>4249</v>
      </c>
      <c r="E1482" s="577" t="s">
        <v>210</v>
      </c>
      <c r="F1482" s="576" t="s">
        <v>210</v>
      </c>
      <c r="G1482" s="576">
        <v>92146</v>
      </c>
      <c r="H1482" s="576" t="s">
        <v>412</v>
      </c>
      <c r="I1482" s="576" t="s">
        <v>335</v>
      </c>
      <c r="J1482" s="576" t="s">
        <v>209</v>
      </c>
      <c r="K1482" s="577">
        <v>26.78</v>
      </c>
      <c r="L1482" s="576" t="s">
        <v>208</v>
      </c>
    </row>
    <row r="1483" spans="1:12">
      <c r="A1483" s="576" t="s">
        <v>897</v>
      </c>
      <c r="B1483" s="576" t="s">
        <v>898</v>
      </c>
      <c r="C1483" s="576" t="s">
        <v>899</v>
      </c>
      <c r="D1483" s="576" t="s">
        <v>4249</v>
      </c>
      <c r="E1483" s="577" t="s">
        <v>210</v>
      </c>
      <c r="F1483" s="576" t="s">
        <v>210</v>
      </c>
      <c r="G1483" s="576">
        <v>92145</v>
      </c>
      <c r="H1483" s="576" t="s">
        <v>303</v>
      </c>
      <c r="I1483" s="576" t="s">
        <v>223</v>
      </c>
      <c r="J1483" s="576" t="s">
        <v>209</v>
      </c>
      <c r="K1483" s="577">
        <v>73.489999999999995</v>
      </c>
      <c r="L1483" s="576" t="s">
        <v>208</v>
      </c>
    </row>
    <row r="1484" spans="1:12">
      <c r="A1484" s="576" t="s">
        <v>897</v>
      </c>
      <c r="B1484" s="576" t="s">
        <v>898</v>
      </c>
      <c r="C1484" s="576" t="s">
        <v>899</v>
      </c>
      <c r="D1484" s="576" t="s">
        <v>4249</v>
      </c>
      <c r="E1484" s="577" t="s">
        <v>210</v>
      </c>
      <c r="F1484" s="576" t="s">
        <v>210</v>
      </c>
      <c r="G1484" s="576">
        <v>92139</v>
      </c>
      <c r="H1484" s="576" t="s">
        <v>411</v>
      </c>
      <c r="I1484" s="576" t="s">
        <v>335</v>
      </c>
      <c r="J1484" s="576" t="s">
        <v>209</v>
      </c>
      <c r="K1484" s="577">
        <v>38.9</v>
      </c>
      <c r="L1484" s="576" t="s">
        <v>208</v>
      </c>
    </row>
    <row r="1485" spans="1:12">
      <c r="A1485" s="576" t="s">
        <v>897</v>
      </c>
      <c r="B1485" s="576" t="s">
        <v>898</v>
      </c>
      <c r="C1485" s="576" t="s">
        <v>899</v>
      </c>
      <c r="D1485" s="576" t="s">
        <v>4249</v>
      </c>
      <c r="E1485" s="577" t="s">
        <v>210</v>
      </c>
      <c r="F1485" s="576" t="s">
        <v>210</v>
      </c>
      <c r="G1485" s="576">
        <v>92138</v>
      </c>
      <c r="H1485" s="576" t="s">
        <v>302</v>
      </c>
      <c r="I1485" s="576" t="s">
        <v>223</v>
      </c>
      <c r="J1485" s="576" t="s">
        <v>209</v>
      </c>
      <c r="K1485" s="577">
        <v>89.81</v>
      </c>
      <c r="L1485" s="576" t="s">
        <v>208</v>
      </c>
    </row>
    <row r="1486" spans="1:12">
      <c r="A1486" s="576" t="s">
        <v>897</v>
      </c>
      <c r="B1486" s="576" t="s">
        <v>898</v>
      </c>
      <c r="C1486" s="576" t="s">
        <v>899</v>
      </c>
      <c r="D1486" s="576" t="s">
        <v>4249</v>
      </c>
      <c r="E1486" s="577" t="s">
        <v>210</v>
      </c>
      <c r="F1486" s="576" t="s">
        <v>210</v>
      </c>
      <c r="G1486" s="576">
        <v>91387</v>
      </c>
      <c r="H1486" s="576" t="s">
        <v>404</v>
      </c>
      <c r="I1486" s="576" t="s">
        <v>335</v>
      </c>
      <c r="J1486" s="576" t="s">
        <v>209</v>
      </c>
      <c r="K1486" s="577">
        <v>68.739999999999995</v>
      </c>
      <c r="L1486" s="576" t="s">
        <v>208</v>
      </c>
    </row>
    <row r="1487" spans="1:12">
      <c r="A1487" s="576" t="s">
        <v>897</v>
      </c>
      <c r="B1487" s="576" t="s">
        <v>898</v>
      </c>
      <c r="C1487" s="576" t="s">
        <v>899</v>
      </c>
      <c r="D1487" s="576" t="s">
        <v>4249</v>
      </c>
      <c r="E1487" s="577" t="s">
        <v>210</v>
      </c>
      <c r="F1487" s="576" t="s">
        <v>210</v>
      </c>
      <c r="G1487" s="576">
        <v>91386</v>
      </c>
      <c r="H1487" s="576" t="s">
        <v>296</v>
      </c>
      <c r="I1487" s="576" t="s">
        <v>223</v>
      </c>
      <c r="J1487" s="576" t="s">
        <v>209</v>
      </c>
      <c r="K1487" s="577">
        <v>259.14</v>
      </c>
      <c r="L1487" s="576" t="s">
        <v>208</v>
      </c>
    </row>
    <row r="1488" spans="1:12">
      <c r="A1488" s="576" t="s">
        <v>897</v>
      </c>
      <c r="B1488" s="576" t="s">
        <v>898</v>
      </c>
      <c r="C1488" s="576" t="s">
        <v>899</v>
      </c>
      <c r="D1488" s="576" t="s">
        <v>4249</v>
      </c>
      <c r="E1488" s="577" t="s">
        <v>210</v>
      </c>
      <c r="F1488" s="576" t="s">
        <v>210</v>
      </c>
      <c r="G1488" s="576">
        <v>96036</v>
      </c>
      <c r="H1488" s="576" t="s">
        <v>439</v>
      </c>
      <c r="I1488" s="576" t="s">
        <v>335</v>
      </c>
      <c r="J1488" s="576" t="s">
        <v>209</v>
      </c>
      <c r="K1488" s="577">
        <v>77.38</v>
      </c>
      <c r="L1488" s="576" t="s">
        <v>208</v>
      </c>
    </row>
    <row r="1489" spans="1:12">
      <c r="A1489" s="576" t="s">
        <v>897</v>
      </c>
      <c r="B1489" s="576" t="s">
        <v>898</v>
      </c>
      <c r="C1489" s="576" t="s">
        <v>899</v>
      </c>
      <c r="D1489" s="576" t="s">
        <v>4249</v>
      </c>
      <c r="E1489" s="577" t="s">
        <v>210</v>
      </c>
      <c r="F1489" s="576" t="s">
        <v>210</v>
      </c>
      <c r="G1489" s="576">
        <v>96035</v>
      </c>
      <c r="H1489" s="576" t="s">
        <v>330</v>
      </c>
      <c r="I1489" s="576" t="s">
        <v>223</v>
      </c>
      <c r="J1489" s="576" t="s">
        <v>209</v>
      </c>
      <c r="K1489" s="577">
        <v>273.39</v>
      </c>
      <c r="L1489" s="576" t="s">
        <v>208</v>
      </c>
    </row>
    <row r="1490" spans="1:12">
      <c r="A1490" s="576" t="s">
        <v>897</v>
      </c>
      <c r="B1490" s="576" t="s">
        <v>898</v>
      </c>
      <c r="C1490" s="576" t="s">
        <v>899</v>
      </c>
      <c r="D1490" s="576" t="s">
        <v>4249</v>
      </c>
      <c r="E1490" s="577" t="s">
        <v>210</v>
      </c>
      <c r="F1490" s="576" t="s">
        <v>210</v>
      </c>
      <c r="G1490" s="576">
        <v>89877</v>
      </c>
      <c r="H1490" s="576" t="s">
        <v>384</v>
      </c>
      <c r="I1490" s="576" t="s">
        <v>335</v>
      </c>
      <c r="J1490" s="576" t="s">
        <v>209</v>
      </c>
      <c r="K1490" s="577">
        <v>82.92</v>
      </c>
      <c r="L1490" s="576" t="s">
        <v>208</v>
      </c>
    </row>
    <row r="1491" spans="1:12">
      <c r="A1491" s="576" t="s">
        <v>897</v>
      </c>
      <c r="B1491" s="576" t="s">
        <v>898</v>
      </c>
      <c r="C1491" s="576" t="s">
        <v>899</v>
      </c>
      <c r="D1491" s="576" t="s">
        <v>4249</v>
      </c>
      <c r="E1491" s="577" t="s">
        <v>210</v>
      </c>
      <c r="F1491" s="576" t="s">
        <v>210</v>
      </c>
      <c r="G1491" s="576">
        <v>89876</v>
      </c>
      <c r="H1491" s="576" t="s">
        <v>276</v>
      </c>
      <c r="I1491" s="576" t="s">
        <v>223</v>
      </c>
      <c r="J1491" s="576" t="s">
        <v>209</v>
      </c>
      <c r="K1491" s="577">
        <v>321.95999999999998</v>
      </c>
      <c r="L1491" s="576" t="s">
        <v>208</v>
      </c>
    </row>
    <row r="1492" spans="1:12">
      <c r="A1492" s="576" t="s">
        <v>897</v>
      </c>
      <c r="B1492" s="576" t="s">
        <v>898</v>
      </c>
      <c r="C1492" s="576" t="s">
        <v>899</v>
      </c>
      <c r="D1492" s="576" t="s">
        <v>4249</v>
      </c>
      <c r="E1492" s="577" t="s">
        <v>210</v>
      </c>
      <c r="F1492" s="576" t="s">
        <v>210</v>
      </c>
      <c r="G1492" s="576">
        <v>89884</v>
      </c>
      <c r="H1492" s="576" t="s">
        <v>385</v>
      </c>
      <c r="I1492" s="576" t="s">
        <v>335</v>
      </c>
      <c r="J1492" s="576" t="s">
        <v>207</v>
      </c>
      <c r="K1492" s="577">
        <v>86.78</v>
      </c>
      <c r="L1492" s="576" t="s">
        <v>208</v>
      </c>
    </row>
    <row r="1493" spans="1:12">
      <c r="A1493" s="576" t="s">
        <v>897</v>
      </c>
      <c r="B1493" s="576" t="s">
        <v>898</v>
      </c>
      <c r="C1493" s="576" t="s">
        <v>899</v>
      </c>
      <c r="D1493" s="576" t="s">
        <v>4249</v>
      </c>
      <c r="E1493" s="577" t="s">
        <v>210</v>
      </c>
      <c r="F1493" s="576" t="s">
        <v>210</v>
      </c>
      <c r="G1493" s="576">
        <v>89883</v>
      </c>
      <c r="H1493" s="576" t="s">
        <v>277</v>
      </c>
      <c r="I1493" s="576" t="s">
        <v>223</v>
      </c>
      <c r="J1493" s="576" t="s">
        <v>209</v>
      </c>
      <c r="K1493" s="577">
        <v>356.27</v>
      </c>
      <c r="L1493" s="576" t="s">
        <v>208</v>
      </c>
    </row>
    <row r="1494" spans="1:12">
      <c r="A1494" s="576" t="s">
        <v>897</v>
      </c>
      <c r="B1494" s="576" t="s">
        <v>898</v>
      </c>
      <c r="C1494" s="576" t="s">
        <v>899</v>
      </c>
      <c r="D1494" s="576" t="s">
        <v>4249</v>
      </c>
      <c r="E1494" s="577" t="s">
        <v>210</v>
      </c>
      <c r="F1494" s="576" t="s">
        <v>210</v>
      </c>
      <c r="G1494" s="576">
        <v>67827</v>
      </c>
      <c r="H1494" s="576" t="s">
        <v>369</v>
      </c>
      <c r="I1494" s="576" t="s">
        <v>335</v>
      </c>
      <c r="J1494" s="576" t="s">
        <v>207</v>
      </c>
      <c r="K1494" s="577">
        <v>59.14</v>
      </c>
      <c r="L1494" s="576" t="s">
        <v>208</v>
      </c>
    </row>
    <row r="1495" spans="1:12">
      <c r="A1495" s="576" t="s">
        <v>897</v>
      </c>
      <c r="B1495" s="576" t="s">
        <v>898</v>
      </c>
      <c r="C1495" s="576" t="s">
        <v>899</v>
      </c>
      <c r="D1495" s="576" t="s">
        <v>4249</v>
      </c>
      <c r="E1495" s="577" t="s">
        <v>210</v>
      </c>
      <c r="F1495" s="576" t="s">
        <v>210</v>
      </c>
      <c r="G1495" s="576">
        <v>67826</v>
      </c>
      <c r="H1495" s="576" t="s">
        <v>258</v>
      </c>
      <c r="I1495" s="576" t="s">
        <v>223</v>
      </c>
      <c r="J1495" s="576" t="s">
        <v>207</v>
      </c>
      <c r="K1495" s="577">
        <v>179.79</v>
      </c>
      <c r="L1495" s="576" t="s">
        <v>208</v>
      </c>
    </row>
    <row r="1496" spans="1:12">
      <c r="A1496" s="576" t="s">
        <v>897</v>
      </c>
      <c r="B1496" s="576" t="s">
        <v>898</v>
      </c>
      <c r="C1496" s="576" t="s">
        <v>899</v>
      </c>
      <c r="D1496" s="576" t="s">
        <v>4249</v>
      </c>
      <c r="E1496" s="577" t="s">
        <v>210</v>
      </c>
      <c r="F1496" s="576" t="s">
        <v>210</v>
      </c>
      <c r="G1496" s="576">
        <v>5961</v>
      </c>
      <c r="H1496" s="576" t="s">
        <v>364</v>
      </c>
      <c r="I1496" s="576" t="s">
        <v>335</v>
      </c>
      <c r="J1496" s="576" t="s">
        <v>207</v>
      </c>
      <c r="K1496" s="577">
        <v>57.93</v>
      </c>
      <c r="L1496" s="576" t="s">
        <v>208</v>
      </c>
    </row>
    <row r="1497" spans="1:12">
      <c r="A1497" s="576" t="s">
        <v>897</v>
      </c>
      <c r="B1497" s="576" t="s">
        <v>898</v>
      </c>
      <c r="C1497" s="576" t="s">
        <v>899</v>
      </c>
      <c r="D1497" s="576" t="s">
        <v>4249</v>
      </c>
      <c r="E1497" s="577" t="s">
        <v>210</v>
      </c>
      <c r="F1497" s="576" t="s">
        <v>210</v>
      </c>
      <c r="G1497" s="576">
        <v>5811</v>
      </c>
      <c r="H1497" s="576" t="s">
        <v>229</v>
      </c>
      <c r="I1497" s="576" t="s">
        <v>223</v>
      </c>
      <c r="J1497" s="576" t="s">
        <v>207</v>
      </c>
      <c r="K1497" s="577">
        <v>196.42</v>
      </c>
      <c r="L1497" s="576" t="s">
        <v>208</v>
      </c>
    </row>
    <row r="1498" spans="1:12">
      <c r="A1498" s="576" t="s">
        <v>897</v>
      </c>
      <c r="B1498" s="576" t="s">
        <v>898</v>
      </c>
      <c r="C1498" s="576" t="s">
        <v>899</v>
      </c>
      <c r="D1498" s="576" t="s">
        <v>4249</v>
      </c>
      <c r="E1498" s="577" t="s">
        <v>210</v>
      </c>
      <c r="F1498" s="576" t="s">
        <v>210</v>
      </c>
      <c r="G1498" s="576">
        <v>92243</v>
      </c>
      <c r="H1498" s="576" t="s">
        <v>413</v>
      </c>
      <c r="I1498" s="576" t="s">
        <v>335</v>
      </c>
      <c r="J1498" s="576" t="s">
        <v>207</v>
      </c>
      <c r="K1498" s="577">
        <v>73.78</v>
      </c>
      <c r="L1498" s="576" t="s">
        <v>208</v>
      </c>
    </row>
    <row r="1499" spans="1:12">
      <c r="A1499" s="576" t="s">
        <v>897</v>
      </c>
      <c r="B1499" s="576" t="s">
        <v>898</v>
      </c>
      <c r="C1499" s="576" t="s">
        <v>899</v>
      </c>
      <c r="D1499" s="576" t="s">
        <v>4249</v>
      </c>
      <c r="E1499" s="577" t="s">
        <v>210</v>
      </c>
      <c r="F1499" s="576" t="s">
        <v>210</v>
      </c>
      <c r="G1499" s="576">
        <v>92242</v>
      </c>
      <c r="H1499" s="576" t="s">
        <v>304</v>
      </c>
      <c r="I1499" s="576" t="s">
        <v>223</v>
      </c>
      <c r="J1499" s="576" t="s">
        <v>207</v>
      </c>
      <c r="K1499" s="577">
        <v>394.97</v>
      </c>
      <c r="L1499" s="576" t="s">
        <v>208</v>
      </c>
    </row>
    <row r="1500" spans="1:12">
      <c r="A1500" s="576" t="s">
        <v>897</v>
      </c>
      <c r="B1500" s="576" t="s">
        <v>898</v>
      </c>
      <c r="C1500" s="576" t="s">
        <v>899</v>
      </c>
      <c r="D1500" s="576" t="s">
        <v>4249</v>
      </c>
      <c r="E1500" s="577" t="s">
        <v>210</v>
      </c>
      <c r="F1500" s="576" t="s">
        <v>210</v>
      </c>
      <c r="G1500" s="576">
        <v>91646</v>
      </c>
      <c r="H1500" s="576" t="s">
        <v>408</v>
      </c>
      <c r="I1500" s="576" t="s">
        <v>335</v>
      </c>
      <c r="J1500" s="576" t="s">
        <v>209</v>
      </c>
      <c r="K1500" s="577">
        <v>91.11</v>
      </c>
      <c r="L1500" s="576" t="s">
        <v>208</v>
      </c>
    </row>
    <row r="1501" spans="1:12">
      <c r="A1501" s="576" t="s">
        <v>897</v>
      </c>
      <c r="B1501" s="576" t="s">
        <v>898</v>
      </c>
      <c r="C1501" s="576" t="s">
        <v>899</v>
      </c>
      <c r="D1501" s="576" t="s">
        <v>4249</v>
      </c>
      <c r="E1501" s="577" t="s">
        <v>210</v>
      </c>
      <c r="F1501" s="576" t="s">
        <v>210</v>
      </c>
      <c r="G1501" s="576">
        <v>91645</v>
      </c>
      <c r="H1501" s="576" t="s">
        <v>299</v>
      </c>
      <c r="I1501" s="576" t="s">
        <v>223</v>
      </c>
      <c r="J1501" s="576" t="s">
        <v>209</v>
      </c>
      <c r="K1501" s="577">
        <v>456.77</v>
      </c>
      <c r="L1501" s="576" t="s">
        <v>208</v>
      </c>
    </row>
    <row r="1502" spans="1:12">
      <c r="A1502" s="576" t="s">
        <v>897</v>
      </c>
      <c r="B1502" s="576" t="s">
        <v>898</v>
      </c>
      <c r="C1502" s="576" t="s">
        <v>899</v>
      </c>
      <c r="D1502" s="576" t="s">
        <v>4249</v>
      </c>
      <c r="E1502" s="577" t="s">
        <v>210</v>
      </c>
      <c r="F1502" s="576" t="s">
        <v>210</v>
      </c>
      <c r="G1502" s="576">
        <v>92107</v>
      </c>
      <c r="H1502" s="576" t="s">
        <v>6447</v>
      </c>
      <c r="I1502" s="576" t="s">
        <v>335</v>
      </c>
      <c r="J1502" s="576" t="s">
        <v>207</v>
      </c>
      <c r="K1502" s="577">
        <v>87.6</v>
      </c>
      <c r="L1502" s="576" t="s">
        <v>208</v>
      </c>
    </row>
    <row r="1503" spans="1:12">
      <c r="A1503" s="576" t="s">
        <v>897</v>
      </c>
      <c r="B1503" s="576" t="s">
        <v>898</v>
      </c>
      <c r="C1503" s="576" t="s">
        <v>899</v>
      </c>
      <c r="D1503" s="576" t="s">
        <v>4249</v>
      </c>
      <c r="E1503" s="577" t="s">
        <v>210</v>
      </c>
      <c r="F1503" s="576" t="s">
        <v>210</v>
      </c>
      <c r="G1503" s="576">
        <v>92106</v>
      </c>
      <c r="H1503" s="576" t="s">
        <v>6425</v>
      </c>
      <c r="I1503" s="576" t="s">
        <v>223</v>
      </c>
      <c r="J1503" s="576" t="s">
        <v>248</v>
      </c>
      <c r="K1503" s="577">
        <v>345.34</v>
      </c>
      <c r="L1503" s="576" t="s">
        <v>208</v>
      </c>
    </row>
    <row r="1504" spans="1:12">
      <c r="A1504" s="576" t="s">
        <v>897</v>
      </c>
      <c r="B1504" s="576" t="s">
        <v>898</v>
      </c>
      <c r="C1504" s="576" t="s">
        <v>899</v>
      </c>
      <c r="D1504" s="576" t="s">
        <v>4249</v>
      </c>
      <c r="E1504" s="577" t="s">
        <v>210</v>
      </c>
      <c r="F1504" s="576" t="s">
        <v>210</v>
      </c>
      <c r="G1504" s="576">
        <v>5903</v>
      </c>
      <c r="H1504" s="576" t="s">
        <v>355</v>
      </c>
      <c r="I1504" s="576" t="s">
        <v>335</v>
      </c>
      <c r="J1504" s="576" t="s">
        <v>209</v>
      </c>
      <c r="K1504" s="577">
        <v>67.94</v>
      </c>
      <c r="L1504" s="576" t="s">
        <v>208</v>
      </c>
    </row>
    <row r="1505" spans="1:12">
      <c r="A1505" s="576" t="s">
        <v>897</v>
      </c>
      <c r="B1505" s="576" t="s">
        <v>898</v>
      </c>
      <c r="C1505" s="576" t="s">
        <v>899</v>
      </c>
      <c r="D1505" s="576" t="s">
        <v>4249</v>
      </c>
      <c r="E1505" s="577" t="s">
        <v>210</v>
      </c>
      <c r="F1505" s="576" t="s">
        <v>210</v>
      </c>
      <c r="G1505" s="576">
        <v>5901</v>
      </c>
      <c r="H1505" s="576" t="s">
        <v>245</v>
      </c>
      <c r="I1505" s="576" t="s">
        <v>223</v>
      </c>
      <c r="J1505" s="576" t="s">
        <v>209</v>
      </c>
      <c r="K1505" s="577">
        <v>306.55</v>
      </c>
      <c r="L1505" s="576" t="s">
        <v>208</v>
      </c>
    </row>
    <row r="1506" spans="1:12">
      <c r="A1506" s="576" t="s">
        <v>897</v>
      </c>
      <c r="B1506" s="576" t="s">
        <v>898</v>
      </c>
      <c r="C1506" s="576" t="s">
        <v>899</v>
      </c>
      <c r="D1506" s="576" t="s">
        <v>4249</v>
      </c>
      <c r="E1506" s="577" t="s">
        <v>210</v>
      </c>
      <c r="F1506" s="576" t="s">
        <v>210</v>
      </c>
      <c r="G1506" s="576">
        <v>6260</v>
      </c>
      <c r="H1506" s="576" t="s">
        <v>365</v>
      </c>
      <c r="I1506" s="576" t="s">
        <v>335</v>
      </c>
      <c r="J1506" s="576" t="s">
        <v>207</v>
      </c>
      <c r="K1506" s="577">
        <v>55.27</v>
      </c>
      <c r="L1506" s="576" t="s">
        <v>208</v>
      </c>
    </row>
    <row r="1507" spans="1:12">
      <c r="A1507" s="576" t="s">
        <v>897</v>
      </c>
      <c r="B1507" s="576" t="s">
        <v>898</v>
      </c>
      <c r="C1507" s="576" t="s">
        <v>899</v>
      </c>
      <c r="D1507" s="576" t="s">
        <v>4249</v>
      </c>
      <c r="E1507" s="577" t="s">
        <v>210</v>
      </c>
      <c r="F1507" s="576" t="s">
        <v>210</v>
      </c>
      <c r="G1507" s="576">
        <v>6259</v>
      </c>
      <c r="H1507" s="576" t="s">
        <v>254</v>
      </c>
      <c r="I1507" s="576" t="s">
        <v>223</v>
      </c>
      <c r="J1507" s="576" t="s">
        <v>207</v>
      </c>
      <c r="K1507" s="577">
        <v>245.81</v>
      </c>
      <c r="L1507" s="576" t="s">
        <v>208</v>
      </c>
    </row>
    <row r="1508" spans="1:12">
      <c r="A1508" s="576" t="s">
        <v>897</v>
      </c>
      <c r="B1508" s="576" t="s">
        <v>898</v>
      </c>
      <c r="C1508" s="576" t="s">
        <v>899</v>
      </c>
      <c r="D1508" s="576" t="s">
        <v>4249</v>
      </c>
      <c r="E1508" s="577" t="s">
        <v>210</v>
      </c>
      <c r="F1508" s="576" t="s">
        <v>210</v>
      </c>
      <c r="G1508" s="576">
        <v>104705</v>
      </c>
      <c r="H1508" s="576" t="s">
        <v>8042</v>
      </c>
      <c r="I1508" s="576" t="s">
        <v>335</v>
      </c>
      <c r="J1508" s="576" t="s">
        <v>207</v>
      </c>
      <c r="K1508" s="577">
        <v>0</v>
      </c>
      <c r="L1508" s="576" t="s">
        <v>208</v>
      </c>
    </row>
    <row r="1509" spans="1:12">
      <c r="A1509" s="576" t="s">
        <v>897</v>
      </c>
      <c r="B1509" s="576" t="s">
        <v>898</v>
      </c>
      <c r="C1509" s="576" t="s">
        <v>899</v>
      </c>
      <c r="D1509" s="576" t="s">
        <v>4249</v>
      </c>
      <c r="E1509" s="577" t="s">
        <v>210</v>
      </c>
      <c r="F1509" s="576" t="s">
        <v>210</v>
      </c>
      <c r="G1509" s="576">
        <v>104704</v>
      </c>
      <c r="H1509" s="576" t="s">
        <v>8043</v>
      </c>
      <c r="I1509" s="576" t="s">
        <v>223</v>
      </c>
      <c r="J1509" s="576" t="s">
        <v>207</v>
      </c>
      <c r="K1509" s="577">
        <v>0</v>
      </c>
      <c r="L1509" s="576" t="s">
        <v>208</v>
      </c>
    </row>
    <row r="1510" spans="1:12">
      <c r="A1510" s="576" t="s">
        <v>897</v>
      </c>
      <c r="B1510" s="576" t="s">
        <v>898</v>
      </c>
      <c r="C1510" s="576" t="s">
        <v>900</v>
      </c>
      <c r="D1510" s="576" t="s">
        <v>4250</v>
      </c>
      <c r="E1510" s="577" t="s">
        <v>210</v>
      </c>
      <c r="F1510" s="576" t="s">
        <v>210</v>
      </c>
      <c r="G1510" s="576">
        <v>91395</v>
      </c>
      <c r="H1510" s="576" t="s">
        <v>405</v>
      </c>
      <c r="I1510" s="576" t="s">
        <v>335</v>
      </c>
      <c r="J1510" s="576" t="s">
        <v>209</v>
      </c>
      <c r="K1510" s="577">
        <v>53.04</v>
      </c>
      <c r="L1510" s="576" t="s">
        <v>208</v>
      </c>
    </row>
    <row r="1511" spans="1:12">
      <c r="A1511" s="576" t="s">
        <v>897</v>
      </c>
      <c r="B1511" s="576" t="s">
        <v>898</v>
      </c>
      <c r="C1511" s="576" t="s">
        <v>900</v>
      </c>
      <c r="D1511" s="576" t="s">
        <v>4250</v>
      </c>
      <c r="E1511" s="577" t="s">
        <v>210</v>
      </c>
      <c r="F1511" s="576" t="s">
        <v>210</v>
      </c>
      <c r="G1511" s="576">
        <v>73467</v>
      </c>
      <c r="H1511" s="576" t="s">
        <v>261</v>
      </c>
      <c r="I1511" s="576" t="s">
        <v>223</v>
      </c>
      <c r="J1511" s="576" t="s">
        <v>209</v>
      </c>
      <c r="K1511" s="577">
        <v>238.54</v>
      </c>
      <c r="L1511" s="576" t="s">
        <v>208</v>
      </c>
    </row>
    <row r="1512" spans="1:12">
      <c r="A1512" s="576" t="s">
        <v>897</v>
      </c>
      <c r="B1512" s="576" t="s">
        <v>898</v>
      </c>
      <c r="C1512" s="576" t="s">
        <v>900</v>
      </c>
      <c r="D1512" s="576" t="s">
        <v>4250</v>
      </c>
      <c r="E1512" s="577" t="s">
        <v>210</v>
      </c>
      <c r="F1512" s="576" t="s">
        <v>210</v>
      </c>
      <c r="G1512" s="576">
        <v>5826</v>
      </c>
      <c r="H1512" s="576" t="s">
        <v>340</v>
      </c>
      <c r="I1512" s="576" t="s">
        <v>335</v>
      </c>
      <c r="J1512" s="576" t="s">
        <v>209</v>
      </c>
      <c r="K1512" s="577">
        <v>55.93</v>
      </c>
      <c r="L1512" s="576" t="s">
        <v>208</v>
      </c>
    </row>
    <row r="1513" spans="1:12">
      <c r="A1513" s="576" t="s">
        <v>897</v>
      </c>
      <c r="B1513" s="576" t="s">
        <v>898</v>
      </c>
      <c r="C1513" s="576" t="s">
        <v>900</v>
      </c>
      <c r="D1513" s="576" t="s">
        <v>4250</v>
      </c>
      <c r="E1513" s="577" t="s">
        <v>210</v>
      </c>
      <c r="F1513" s="576" t="s">
        <v>210</v>
      </c>
      <c r="G1513" s="576">
        <v>5824</v>
      </c>
      <c r="H1513" s="576" t="s">
        <v>231</v>
      </c>
      <c r="I1513" s="576" t="s">
        <v>223</v>
      </c>
      <c r="J1513" s="576" t="s">
        <v>209</v>
      </c>
      <c r="K1513" s="577">
        <v>207.65</v>
      </c>
      <c r="L1513" s="576" t="s">
        <v>208</v>
      </c>
    </row>
    <row r="1514" spans="1:12">
      <c r="A1514" s="576" t="s">
        <v>897</v>
      </c>
      <c r="B1514" s="576" t="s">
        <v>898</v>
      </c>
      <c r="C1514" s="576" t="s">
        <v>900</v>
      </c>
      <c r="D1514" s="576" t="s">
        <v>4250</v>
      </c>
      <c r="E1514" s="577" t="s">
        <v>210</v>
      </c>
      <c r="F1514" s="576" t="s">
        <v>210</v>
      </c>
      <c r="G1514" s="576">
        <v>5892</v>
      </c>
      <c r="H1514" s="576" t="s">
        <v>353</v>
      </c>
      <c r="I1514" s="576" t="s">
        <v>335</v>
      </c>
      <c r="J1514" s="576" t="s">
        <v>209</v>
      </c>
      <c r="K1514" s="577">
        <v>50.79</v>
      </c>
      <c r="L1514" s="576" t="s">
        <v>208</v>
      </c>
    </row>
    <row r="1515" spans="1:12">
      <c r="A1515" s="576" t="s">
        <v>897</v>
      </c>
      <c r="B1515" s="576" t="s">
        <v>898</v>
      </c>
      <c r="C1515" s="576" t="s">
        <v>900</v>
      </c>
      <c r="D1515" s="576" t="s">
        <v>4250</v>
      </c>
      <c r="E1515" s="577" t="s">
        <v>210</v>
      </c>
      <c r="F1515" s="576" t="s">
        <v>210</v>
      </c>
      <c r="G1515" s="576">
        <v>5890</v>
      </c>
      <c r="H1515" s="576" t="s">
        <v>243</v>
      </c>
      <c r="I1515" s="576" t="s">
        <v>223</v>
      </c>
      <c r="J1515" s="576" t="s">
        <v>209</v>
      </c>
      <c r="K1515" s="577">
        <v>194.65</v>
      </c>
      <c r="L1515" s="576" t="s">
        <v>208</v>
      </c>
    </row>
    <row r="1516" spans="1:12">
      <c r="A1516" s="576" t="s">
        <v>897</v>
      </c>
      <c r="B1516" s="576" t="s">
        <v>898</v>
      </c>
      <c r="C1516" s="576" t="s">
        <v>900</v>
      </c>
      <c r="D1516" s="576" t="s">
        <v>4250</v>
      </c>
      <c r="E1516" s="577" t="s">
        <v>210</v>
      </c>
      <c r="F1516" s="576" t="s">
        <v>210</v>
      </c>
      <c r="G1516" s="576">
        <v>5896</v>
      </c>
      <c r="H1516" s="576" t="s">
        <v>354</v>
      </c>
      <c r="I1516" s="576" t="s">
        <v>335</v>
      </c>
      <c r="J1516" s="576" t="s">
        <v>209</v>
      </c>
      <c r="K1516" s="577">
        <v>53.52</v>
      </c>
      <c r="L1516" s="576" t="s">
        <v>208</v>
      </c>
    </row>
    <row r="1517" spans="1:12">
      <c r="A1517" s="576" t="s">
        <v>897</v>
      </c>
      <c r="B1517" s="576" t="s">
        <v>898</v>
      </c>
      <c r="C1517" s="576" t="s">
        <v>900</v>
      </c>
      <c r="D1517" s="576" t="s">
        <v>4250</v>
      </c>
      <c r="E1517" s="577" t="s">
        <v>210</v>
      </c>
      <c r="F1517" s="576" t="s">
        <v>210</v>
      </c>
      <c r="G1517" s="576">
        <v>5894</v>
      </c>
      <c r="H1517" s="576" t="s">
        <v>244</v>
      </c>
      <c r="I1517" s="576" t="s">
        <v>223</v>
      </c>
      <c r="J1517" s="576" t="s">
        <v>209</v>
      </c>
      <c r="K1517" s="578">
        <v>203.02</v>
      </c>
      <c r="L1517" s="576" t="s">
        <v>208</v>
      </c>
    </row>
    <row r="1518" spans="1:12">
      <c r="A1518" s="576" t="s">
        <v>897</v>
      </c>
      <c r="B1518" s="576" t="s">
        <v>898</v>
      </c>
      <c r="C1518" s="576" t="s">
        <v>900</v>
      </c>
      <c r="D1518" s="576" t="s">
        <v>4250</v>
      </c>
      <c r="E1518" s="577" t="s">
        <v>210</v>
      </c>
      <c r="F1518" s="576" t="s">
        <v>210</v>
      </c>
      <c r="G1518" s="576">
        <v>91032</v>
      </c>
      <c r="H1518" s="576" t="s">
        <v>401</v>
      </c>
      <c r="I1518" s="576" t="s">
        <v>335</v>
      </c>
      <c r="J1518" s="576" t="s">
        <v>209</v>
      </c>
      <c r="K1518" s="578">
        <v>61.75</v>
      </c>
      <c r="L1518" s="576" t="s">
        <v>208</v>
      </c>
    </row>
    <row r="1519" spans="1:12">
      <c r="A1519" s="576" t="s">
        <v>897</v>
      </c>
      <c r="B1519" s="576" t="s">
        <v>898</v>
      </c>
      <c r="C1519" s="576" t="s">
        <v>900</v>
      </c>
      <c r="D1519" s="576" t="s">
        <v>4250</v>
      </c>
      <c r="E1519" s="577" t="s">
        <v>210</v>
      </c>
      <c r="F1519" s="576" t="s">
        <v>210</v>
      </c>
      <c r="G1519" s="576">
        <v>91031</v>
      </c>
      <c r="H1519" s="576" t="s">
        <v>293</v>
      </c>
      <c r="I1519" s="576" t="s">
        <v>223</v>
      </c>
      <c r="J1519" s="576" t="s">
        <v>209</v>
      </c>
      <c r="K1519" s="578">
        <v>249.76</v>
      </c>
      <c r="L1519" s="576" t="s">
        <v>208</v>
      </c>
    </row>
    <row r="1520" spans="1:12">
      <c r="A1520" s="576" t="s">
        <v>897</v>
      </c>
      <c r="B1520" s="576" t="s">
        <v>898</v>
      </c>
      <c r="C1520" s="576" t="s">
        <v>900</v>
      </c>
      <c r="D1520" s="576" t="s">
        <v>4250</v>
      </c>
      <c r="E1520" s="577" t="s">
        <v>210</v>
      </c>
      <c r="F1520" s="576" t="s">
        <v>210</v>
      </c>
      <c r="G1520" s="576">
        <v>102817</v>
      </c>
      <c r="H1520" s="576" t="s">
        <v>8044</v>
      </c>
      <c r="I1520" s="576" t="s">
        <v>335</v>
      </c>
      <c r="J1520" s="576" t="s">
        <v>209</v>
      </c>
      <c r="K1520" s="577">
        <v>0</v>
      </c>
      <c r="L1520" s="576" t="s">
        <v>208</v>
      </c>
    </row>
    <row r="1521" spans="1:12">
      <c r="A1521" s="576" t="s">
        <v>897</v>
      </c>
      <c r="B1521" s="576" t="s">
        <v>898</v>
      </c>
      <c r="C1521" s="576" t="s">
        <v>900</v>
      </c>
      <c r="D1521" s="576" t="s">
        <v>4250</v>
      </c>
      <c r="E1521" s="577" t="s">
        <v>210</v>
      </c>
      <c r="F1521" s="576" t="s">
        <v>210</v>
      </c>
      <c r="G1521" s="576">
        <v>102816</v>
      </c>
      <c r="H1521" s="576" t="s">
        <v>8045</v>
      </c>
      <c r="I1521" s="576" t="s">
        <v>223</v>
      </c>
      <c r="J1521" s="576" t="s">
        <v>209</v>
      </c>
      <c r="K1521" s="577">
        <v>0</v>
      </c>
      <c r="L1521" s="576" t="s">
        <v>208</v>
      </c>
    </row>
    <row r="1522" spans="1:12">
      <c r="A1522" s="576" t="s">
        <v>897</v>
      </c>
      <c r="B1522" s="576" t="s">
        <v>898</v>
      </c>
      <c r="C1522" s="576" t="s">
        <v>900</v>
      </c>
      <c r="D1522" s="576" t="s">
        <v>4250</v>
      </c>
      <c r="E1522" s="577" t="s">
        <v>210</v>
      </c>
      <c r="F1522" s="576" t="s">
        <v>210</v>
      </c>
      <c r="G1522" s="576">
        <v>91534</v>
      </c>
      <c r="H1522" s="576" t="s">
        <v>406</v>
      </c>
      <c r="I1522" s="576" t="s">
        <v>335</v>
      </c>
      <c r="J1522" s="576" t="s">
        <v>209</v>
      </c>
      <c r="K1522" s="577">
        <v>22.73</v>
      </c>
      <c r="L1522" s="576" t="s">
        <v>208</v>
      </c>
    </row>
    <row r="1523" spans="1:12">
      <c r="A1523" s="576" t="s">
        <v>897</v>
      </c>
      <c r="B1523" s="576" t="s">
        <v>898</v>
      </c>
      <c r="C1523" s="576" t="s">
        <v>900</v>
      </c>
      <c r="D1523" s="576" t="s">
        <v>4250</v>
      </c>
      <c r="E1523" s="577" t="s">
        <v>210</v>
      </c>
      <c r="F1523" s="576" t="s">
        <v>210</v>
      </c>
      <c r="G1523" s="576">
        <v>91533</v>
      </c>
      <c r="H1523" s="576" t="s">
        <v>297</v>
      </c>
      <c r="I1523" s="576" t="s">
        <v>223</v>
      </c>
      <c r="J1523" s="576" t="s">
        <v>209</v>
      </c>
      <c r="K1523" s="577">
        <v>29.97</v>
      </c>
      <c r="L1523" s="576" t="s">
        <v>208</v>
      </c>
    </row>
    <row r="1524" spans="1:12">
      <c r="A1524" s="576" t="s">
        <v>897</v>
      </c>
      <c r="B1524" s="576" t="s">
        <v>898</v>
      </c>
      <c r="C1524" s="576" t="s">
        <v>900</v>
      </c>
      <c r="D1524" s="576" t="s">
        <v>4250</v>
      </c>
      <c r="E1524" s="577" t="s">
        <v>210</v>
      </c>
      <c r="F1524" s="576" t="s">
        <v>210</v>
      </c>
      <c r="G1524" s="576">
        <v>95265</v>
      </c>
      <c r="H1524" s="576" t="s">
        <v>429</v>
      </c>
      <c r="I1524" s="576" t="s">
        <v>335</v>
      </c>
      <c r="J1524" s="576" t="s">
        <v>209</v>
      </c>
      <c r="K1524" s="577">
        <v>0.81</v>
      </c>
      <c r="L1524" s="576" t="s">
        <v>208</v>
      </c>
    </row>
    <row r="1525" spans="1:12">
      <c r="A1525" s="576" t="s">
        <v>897</v>
      </c>
      <c r="B1525" s="576" t="s">
        <v>898</v>
      </c>
      <c r="C1525" s="576" t="s">
        <v>900</v>
      </c>
      <c r="D1525" s="576" t="s">
        <v>4250</v>
      </c>
      <c r="E1525" s="577" t="s">
        <v>210</v>
      </c>
      <c r="F1525" s="576" t="s">
        <v>210</v>
      </c>
      <c r="G1525" s="576">
        <v>95264</v>
      </c>
      <c r="H1525" s="576" t="s">
        <v>320</v>
      </c>
      <c r="I1525" s="576" t="s">
        <v>223</v>
      </c>
      <c r="J1525" s="576" t="s">
        <v>207</v>
      </c>
      <c r="K1525" s="577">
        <v>6.34</v>
      </c>
      <c r="L1525" s="576" t="s">
        <v>208</v>
      </c>
    </row>
    <row r="1526" spans="1:12">
      <c r="A1526" s="576" t="s">
        <v>897</v>
      </c>
      <c r="B1526" s="576" t="s">
        <v>898</v>
      </c>
      <c r="C1526" s="576" t="s">
        <v>901</v>
      </c>
      <c r="D1526" s="576" t="s">
        <v>4251</v>
      </c>
      <c r="E1526" s="577" t="s">
        <v>210</v>
      </c>
      <c r="F1526" s="576" t="s">
        <v>210</v>
      </c>
      <c r="G1526" s="576">
        <v>90973</v>
      </c>
      <c r="H1526" s="576" t="s">
        <v>398</v>
      </c>
      <c r="I1526" s="576" t="s">
        <v>335</v>
      </c>
      <c r="J1526" s="576" t="s">
        <v>209</v>
      </c>
      <c r="K1526" s="577">
        <v>8.44</v>
      </c>
      <c r="L1526" s="576" t="s">
        <v>208</v>
      </c>
    </row>
    <row r="1527" spans="1:12">
      <c r="A1527" s="576" t="s">
        <v>897</v>
      </c>
      <c r="B1527" s="576" t="s">
        <v>898</v>
      </c>
      <c r="C1527" s="576" t="s">
        <v>901</v>
      </c>
      <c r="D1527" s="576" t="s">
        <v>4251</v>
      </c>
      <c r="E1527" s="577" t="s">
        <v>210</v>
      </c>
      <c r="F1527" s="576" t="s">
        <v>210</v>
      </c>
      <c r="G1527" s="576">
        <v>90972</v>
      </c>
      <c r="H1527" s="576" t="s">
        <v>290</v>
      </c>
      <c r="I1527" s="576" t="s">
        <v>223</v>
      </c>
      <c r="J1527" s="576" t="s">
        <v>209</v>
      </c>
      <c r="K1527" s="577">
        <v>75.63</v>
      </c>
      <c r="L1527" s="576" t="s">
        <v>208</v>
      </c>
    </row>
    <row r="1528" spans="1:12">
      <c r="A1528" s="576" t="s">
        <v>897</v>
      </c>
      <c r="B1528" s="576" t="s">
        <v>898</v>
      </c>
      <c r="C1528" s="576" t="s">
        <v>901</v>
      </c>
      <c r="D1528" s="576" t="s">
        <v>4251</v>
      </c>
      <c r="E1528" s="577" t="s">
        <v>210</v>
      </c>
      <c r="F1528" s="576" t="s">
        <v>210</v>
      </c>
      <c r="G1528" s="576">
        <v>91001</v>
      </c>
      <c r="H1528" s="576" t="s">
        <v>400</v>
      </c>
      <c r="I1528" s="576" t="s">
        <v>335</v>
      </c>
      <c r="J1528" s="576" t="s">
        <v>209</v>
      </c>
      <c r="K1528" s="577">
        <v>10.02</v>
      </c>
      <c r="L1528" s="576" t="s">
        <v>208</v>
      </c>
    </row>
    <row r="1529" spans="1:12">
      <c r="A1529" s="576" t="s">
        <v>897</v>
      </c>
      <c r="B1529" s="576" t="s">
        <v>898</v>
      </c>
      <c r="C1529" s="576" t="s">
        <v>901</v>
      </c>
      <c r="D1529" s="576" t="s">
        <v>4251</v>
      </c>
      <c r="E1529" s="577" t="s">
        <v>210</v>
      </c>
      <c r="F1529" s="576" t="s">
        <v>210</v>
      </c>
      <c r="G1529" s="576">
        <v>90999</v>
      </c>
      <c r="H1529" s="576" t="s">
        <v>292</v>
      </c>
      <c r="I1529" s="576" t="s">
        <v>223</v>
      </c>
      <c r="J1529" s="576" t="s">
        <v>209</v>
      </c>
      <c r="K1529" s="577">
        <v>99.85</v>
      </c>
      <c r="L1529" s="576" t="s">
        <v>208</v>
      </c>
    </row>
    <row r="1530" spans="1:12">
      <c r="A1530" s="576" t="s">
        <v>897</v>
      </c>
      <c r="B1530" s="576" t="s">
        <v>898</v>
      </c>
      <c r="C1530" s="576" t="s">
        <v>901</v>
      </c>
      <c r="D1530" s="576" t="s">
        <v>4251</v>
      </c>
      <c r="E1530" s="577" t="s">
        <v>210</v>
      </c>
      <c r="F1530" s="576" t="s">
        <v>210</v>
      </c>
      <c r="G1530" s="576">
        <v>5954</v>
      </c>
      <c r="H1530" s="576" t="s">
        <v>363</v>
      </c>
      <c r="I1530" s="576" t="s">
        <v>335</v>
      </c>
      <c r="J1530" s="576" t="s">
        <v>209</v>
      </c>
      <c r="K1530" s="577">
        <v>6.3</v>
      </c>
      <c r="L1530" s="576" t="s">
        <v>208</v>
      </c>
    </row>
    <row r="1531" spans="1:12">
      <c r="A1531" s="576" t="s">
        <v>897</v>
      </c>
      <c r="B1531" s="576" t="s">
        <v>898</v>
      </c>
      <c r="C1531" s="576" t="s">
        <v>901</v>
      </c>
      <c r="D1531" s="576" t="s">
        <v>4251</v>
      </c>
      <c r="E1531" s="577" t="s">
        <v>210</v>
      </c>
      <c r="F1531" s="576" t="s">
        <v>210</v>
      </c>
      <c r="G1531" s="576">
        <v>5953</v>
      </c>
      <c r="H1531" s="576" t="s">
        <v>253</v>
      </c>
      <c r="I1531" s="576" t="s">
        <v>223</v>
      </c>
      <c r="J1531" s="576" t="s">
        <v>209</v>
      </c>
      <c r="K1531" s="577">
        <v>58.3</v>
      </c>
      <c r="L1531" s="576" t="s">
        <v>208</v>
      </c>
    </row>
    <row r="1532" spans="1:12">
      <c r="A1532" s="576" t="s">
        <v>897</v>
      </c>
      <c r="B1532" s="576" t="s">
        <v>898</v>
      </c>
      <c r="C1532" s="576" t="s">
        <v>901</v>
      </c>
      <c r="D1532" s="576" t="s">
        <v>4251</v>
      </c>
      <c r="E1532" s="577" t="s">
        <v>210</v>
      </c>
      <c r="F1532" s="576" t="s">
        <v>210</v>
      </c>
      <c r="G1532" s="576">
        <v>90982</v>
      </c>
      <c r="H1532" s="576" t="s">
        <v>399</v>
      </c>
      <c r="I1532" s="576" t="s">
        <v>335</v>
      </c>
      <c r="J1532" s="576" t="s">
        <v>209</v>
      </c>
      <c r="K1532" s="577">
        <v>21.46</v>
      </c>
      <c r="L1532" s="576" t="s">
        <v>208</v>
      </c>
    </row>
    <row r="1533" spans="1:12">
      <c r="A1533" s="576" t="s">
        <v>897</v>
      </c>
      <c r="B1533" s="576" t="s">
        <v>898</v>
      </c>
      <c r="C1533" s="576" t="s">
        <v>901</v>
      </c>
      <c r="D1533" s="576" t="s">
        <v>4251</v>
      </c>
      <c r="E1533" s="577" t="s">
        <v>210</v>
      </c>
      <c r="F1533" s="576" t="s">
        <v>210</v>
      </c>
      <c r="G1533" s="576">
        <v>90979</v>
      </c>
      <c r="H1533" s="576" t="s">
        <v>291</v>
      </c>
      <c r="I1533" s="576" t="s">
        <v>223</v>
      </c>
      <c r="J1533" s="576" t="s">
        <v>209</v>
      </c>
      <c r="K1533" s="577">
        <v>195.31</v>
      </c>
      <c r="L1533" s="576" t="s">
        <v>208</v>
      </c>
    </row>
    <row r="1534" spans="1:12">
      <c r="A1534" s="576" t="s">
        <v>897</v>
      </c>
      <c r="B1534" s="576" t="s">
        <v>898</v>
      </c>
      <c r="C1534" s="576" t="s">
        <v>901</v>
      </c>
      <c r="D1534" s="576" t="s">
        <v>4251</v>
      </c>
      <c r="E1534" s="577" t="s">
        <v>210</v>
      </c>
      <c r="F1534" s="576" t="s">
        <v>210</v>
      </c>
      <c r="G1534" s="576">
        <v>90965</v>
      </c>
      <c r="H1534" s="576" t="s">
        <v>397</v>
      </c>
      <c r="I1534" s="576" t="s">
        <v>335</v>
      </c>
      <c r="J1534" s="576" t="s">
        <v>209</v>
      </c>
      <c r="K1534" s="577">
        <v>8.42</v>
      </c>
      <c r="L1534" s="576" t="s">
        <v>208</v>
      </c>
    </row>
    <row r="1535" spans="1:12">
      <c r="A1535" s="576" t="s">
        <v>897</v>
      </c>
      <c r="B1535" s="576" t="s">
        <v>898</v>
      </c>
      <c r="C1535" s="576" t="s">
        <v>901</v>
      </c>
      <c r="D1535" s="576" t="s">
        <v>4251</v>
      </c>
      <c r="E1535" s="577" t="s">
        <v>210</v>
      </c>
      <c r="F1535" s="576" t="s">
        <v>210</v>
      </c>
      <c r="G1535" s="576">
        <v>90964</v>
      </c>
      <c r="H1535" s="576" t="s">
        <v>289</v>
      </c>
      <c r="I1535" s="576" t="s">
        <v>223</v>
      </c>
      <c r="J1535" s="576" t="s">
        <v>209</v>
      </c>
      <c r="K1535" s="577">
        <v>31.25</v>
      </c>
      <c r="L1535" s="576" t="s">
        <v>208</v>
      </c>
    </row>
    <row r="1536" spans="1:12">
      <c r="A1536" s="576" t="s">
        <v>897</v>
      </c>
      <c r="B1536" s="576" t="s">
        <v>898</v>
      </c>
      <c r="C1536" s="576" t="s">
        <v>901</v>
      </c>
      <c r="D1536" s="576" t="s">
        <v>4251</v>
      </c>
      <c r="E1536" s="577" t="s">
        <v>210</v>
      </c>
      <c r="F1536" s="576" t="s">
        <v>210</v>
      </c>
      <c r="G1536" s="576">
        <v>102970</v>
      </c>
      <c r="H1536" s="576" t="s">
        <v>8046</v>
      </c>
      <c r="I1536" s="576" t="s">
        <v>335</v>
      </c>
      <c r="J1536" s="576" t="s">
        <v>209</v>
      </c>
      <c r="K1536" s="577">
        <v>0</v>
      </c>
      <c r="L1536" s="576" t="s">
        <v>208</v>
      </c>
    </row>
    <row r="1537" spans="1:12">
      <c r="A1537" s="576" t="s">
        <v>897</v>
      </c>
      <c r="B1537" s="576" t="s">
        <v>898</v>
      </c>
      <c r="C1537" s="576" t="s">
        <v>901</v>
      </c>
      <c r="D1537" s="576" t="s">
        <v>4251</v>
      </c>
      <c r="E1537" s="577" t="s">
        <v>210</v>
      </c>
      <c r="F1537" s="576" t="s">
        <v>210</v>
      </c>
      <c r="G1537" s="576">
        <v>102971</v>
      </c>
      <c r="H1537" s="576" t="s">
        <v>8047</v>
      </c>
      <c r="I1537" s="576" t="s">
        <v>223</v>
      </c>
      <c r="J1537" s="576" t="s">
        <v>209</v>
      </c>
      <c r="K1537" s="577">
        <v>0</v>
      </c>
      <c r="L1537" s="576" t="s">
        <v>208</v>
      </c>
    </row>
    <row r="1538" spans="1:12">
      <c r="A1538" s="576" t="s">
        <v>897</v>
      </c>
      <c r="B1538" s="576" t="s">
        <v>898</v>
      </c>
      <c r="C1538" s="576" t="s">
        <v>901</v>
      </c>
      <c r="D1538" s="576" t="s">
        <v>4251</v>
      </c>
      <c r="E1538" s="577" t="s">
        <v>210</v>
      </c>
      <c r="F1538" s="576" t="s">
        <v>210</v>
      </c>
      <c r="G1538" s="576">
        <v>102822</v>
      </c>
      <c r="H1538" s="576" t="s">
        <v>8048</v>
      </c>
      <c r="I1538" s="576" t="s">
        <v>335</v>
      </c>
      <c r="J1538" s="576" t="s">
        <v>209</v>
      </c>
      <c r="K1538" s="577">
        <v>0</v>
      </c>
      <c r="L1538" s="576" t="s">
        <v>208</v>
      </c>
    </row>
    <row r="1539" spans="1:12">
      <c r="A1539" s="576" t="s">
        <v>897</v>
      </c>
      <c r="B1539" s="576" t="s">
        <v>898</v>
      </c>
      <c r="C1539" s="576" t="s">
        <v>901</v>
      </c>
      <c r="D1539" s="576" t="s">
        <v>4251</v>
      </c>
      <c r="E1539" s="577" t="s">
        <v>210</v>
      </c>
      <c r="F1539" s="576" t="s">
        <v>210</v>
      </c>
      <c r="G1539" s="576">
        <v>102821</v>
      </c>
      <c r="H1539" s="576" t="s">
        <v>8049</v>
      </c>
      <c r="I1539" s="576" t="s">
        <v>223</v>
      </c>
      <c r="J1539" s="576" t="s">
        <v>209</v>
      </c>
      <c r="K1539" s="577">
        <v>0</v>
      </c>
      <c r="L1539" s="576" t="s">
        <v>208</v>
      </c>
    </row>
    <row r="1540" spans="1:12">
      <c r="A1540" s="576" t="s">
        <v>897</v>
      </c>
      <c r="B1540" s="576" t="s">
        <v>898</v>
      </c>
      <c r="C1540" s="576" t="s">
        <v>901</v>
      </c>
      <c r="D1540" s="576" t="s">
        <v>4251</v>
      </c>
      <c r="E1540" s="577" t="s">
        <v>210</v>
      </c>
      <c r="F1540" s="576" t="s">
        <v>210</v>
      </c>
      <c r="G1540" s="576">
        <v>102828</v>
      </c>
      <c r="H1540" s="576" t="s">
        <v>8050</v>
      </c>
      <c r="I1540" s="576" t="s">
        <v>335</v>
      </c>
      <c r="J1540" s="576" t="s">
        <v>209</v>
      </c>
      <c r="K1540" s="577">
        <v>0</v>
      </c>
      <c r="L1540" s="576" t="s">
        <v>208</v>
      </c>
    </row>
    <row r="1541" spans="1:12">
      <c r="A1541" s="576" t="s">
        <v>897</v>
      </c>
      <c r="B1541" s="576" t="s">
        <v>898</v>
      </c>
      <c r="C1541" s="576" t="s">
        <v>901</v>
      </c>
      <c r="D1541" s="576" t="s">
        <v>4251</v>
      </c>
      <c r="E1541" s="577" t="s">
        <v>210</v>
      </c>
      <c r="F1541" s="576" t="s">
        <v>210</v>
      </c>
      <c r="G1541" s="576">
        <v>102827</v>
      </c>
      <c r="H1541" s="576" t="s">
        <v>8051</v>
      </c>
      <c r="I1541" s="576" t="s">
        <v>223</v>
      </c>
      <c r="J1541" s="576" t="s">
        <v>209</v>
      </c>
      <c r="K1541" s="577">
        <v>0</v>
      </c>
      <c r="L1541" s="576" t="s">
        <v>208</v>
      </c>
    </row>
    <row r="1542" spans="1:12">
      <c r="A1542" s="576" t="s">
        <v>897</v>
      </c>
      <c r="B1542" s="576" t="s">
        <v>898</v>
      </c>
      <c r="C1542" s="576" t="s">
        <v>901</v>
      </c>
      <c r="D1542" s="576" t="s">
        <v>4251</v>
      </c>
      <c r="E1542" s="577" t="s">
        <v>210</v>
      </c>
      <c r="F1542" s="576" t="s">
        <v>210</v>
      </c>
      <c r="G1542" s="576">
        <v>103939</v>
      </c>
      <c r="H1542" s="576" t="s">
        <v>8052</v>
      </c>
      <c r="I1542" s="576" t="s">
        <v>335</v>
      </c>
      <c r="J1542" s="576" t="s">
        <v>209</v>
      </c>
      <c r="K1542" s="577">
        <v>0</v>
      </c>
      <c r="L1542" s="576" t="s">
        <v>208</v>
      </c>
    </row>
    <row r="1543" spans="1:12">
      <c r="A1543" s="576" t="s">
        <v>897</v>
      </c>
      <c r="B1543" s="576" t="s">
        <v>898</v>
      </c>
      <c r="C1543" s="576" t="s">
        <v>901</v>
      </c>
      <c r="D1543" s="576" t="s">
        <v>4251</v>
      </c>
      <c r="E1543" s="577" t="s">
        <v>210</v>
      </c>
      <c r="F1543" s="576" t="s">
        <v>210</v>
      </c>
      <c r="G1543" s="576">
        <v>103938</v>
      </c>
      <c r="H1543" s="576" t="s">
        <v>8053</v>
      </c>
      <c r="I1543" s="576" t="s">
        <v>223</v>
      </c>
      <c r="J1543" s="576" t="s">
        <v>209</v>
      </c>
      <c r="K1543" s="577">
        <v>0</v>
      </c>
      <c r="L1543" s="576" t="s">
        <v>208</v>
      </c>
    </row>
    <row r="1544" spans="1:12">
      <c r="A1544" s="576" t="s">
        <v>897</v>
      </c>
      <c r="B1544" s="576" t="s">
        <v>898</v>
      </c>
      <c r="C1544" s="576" t="s">
        <v>901</v>
      </c>
      <c r="D1544" s="576" t="s">
        <v>4251</v>
      </c>
      <c r="E1544" s="577" t="s">
        <v>210</v>
      </c>
      <c r="F1544" s="576" t="s">
        <v>210</v>
      </c>
      <c r="G1544" s="576">
        <v>103945</v>
      </c>
      <c r="H1544" s="576" t="s">
        <v>8054</v>
      </c>
      <c r="I1544" s="576" t="s">
        <v>335</v>
      </c>
      <c r="J1544" s="576" t="s">
        <v>209</v>
      </c>
      <c r="K1544" s="577">
        <v>0</v>
      </c>
      <c r="L1544" s="576" t="s">
        <v>208</v>
      </c>
    </row>
    <row r="1545" spans="1:12">
      <c r="A1545" s="576" t="s">
        <v>897</v>
      </c>
      <c r="B1545" s="576" t="s">
        <v>898</v>
      </c>
      <c r="C1545" s="576" t="s">
        <v>901</v>
      </c>
      <c r="D1545" s="576" t="s">
        <v>4251</v>
      </c>
      <c r="E1545" s="577" t="s">
        <v>210</v>
      </c>
      <c r="F1545" s="576" t="s">
        <v>210</v>
      </c>
      <c r="G1545" s="576">
        <v>103944</v>
      </c>
      <c r="H1545" s="576" t="s">
        <v>8055</v>
      </c>
      <c r="I1545" s="576" t="s">
        <v>223</v>
      </c>
      <c r="J1545" s="576" t="s">
        <v>209</v>
      </c>
      <c r="K1545" s="577">
        <v>0</v>
      </c>
      <c r="L1545" s="576" t="s">
        <v>208</v>
      </c>
    </row>
    <row r="1546" spans="1:12">
      <c r="A1546" s="576" t="s">
        <v>897</v>
      </c>
      <c r="B1546" s="576" t="s">
        <v>898</v>
      </c>
      <c r="C1546" s="576" t="s">
        <v>901</v>
      </c>
      <c r="D1546" s="576" t="s">
        <v>4251</v>
      </c>
      <c r="E1546" s="577" t="s">
        <v>210</v>
      </c>
      <c r="F1546" s="576" t="s">
        <v>210</v>
      </c>
      <c r="G1546" s="576">
        <v>91285</v>
      </c>
      <c r="H1546" s="576" t="s">
        <v>403</v>
      </c>
      <c r="I1546" s="576" t="s">
        <v>335</v>
      </c>
      <c r="J1546" s="576" t="s">
        <v>209</v>
      </c>
      <c r="K1546" s="577">
        <v>0.87</v>
      </c>
      <c r="L1546" s="576" t="s">
        <v>208</v>
      </c>
    </row>
    <row r="1547" spans="1:12">
      <c r="A1547" s="576" t="s">
        <v>897</v>
      </c>
      <c r="B1547" s="576" t="s">
        <v>898</v>
      </c>
      <c r="C1547" s="576" t="s">
        <v>901</v>
      </c>
      <c r="D1547" s="576" t="s">
        <v>4251</v>
      </c>
      <c r="E1547" s="577" t="s">
        <v>210</v>
      </c>
      <c r="F1547" s="576" t="s">
        <v>210</v>
      </c>
      <c r="G1547" s="576">
        <v>91283</v>
      </c>
      <c r="H1547" s="576" t="s">
        <v>295</v>
      </c>
      <c r="I1547" s="576" t="s">
        <v>223</v>
      </c>
      <c r="J1547" s="576" t="s">
        <v>209</v>
      </c>
      <c r="K1547" s="577">
        <v>10.56</v>
      </c>
      <c r="L1547" s="576" t="s">
        <v>208</v>
      </c>
    </row>
    <row r="1548" spans="1:12">
      <c r="A1548" s="576" t="s">
        <v>897</v>
      </c>
      <c r="B1548" s="576" t="s">
        <v>898</v>
      </c>
      <c r="C1548" s="576" t="s">
        <v>901</v>
      </c>
      <c r="D1548" s="576" t="s">
        <v>4251</v>
      </c>
      <c r="E1548" s="577" t="s">
        <v>210</v>
      </c>
      <c r="F1548" s="576" t="s">
        <v>210</v>
      </c>
      <c r="G1548" s="576">
        <v>95283</v>
      </c>
      <c r="H1548" s="576" t="s">
        <v>6456</v>
      </c>
      <c r="I1548" s="576" t="s">
        <v>335</v>
      </c>
      <c r="J1548" s="576" t="s">
        <v>209</v>
      </c>
      <c r="K1548" s="577">
        <v>0.91</v>
      </c>
      <c r="L1548" s="576" t="s">
        <v>208</v>
      </c>
    </row>
    <row r="1549" spans="1:12">
      <c r="A1549" s="576" t="s">
        <v>897</v>
      </c>
      <c r="B1549" s="576" t="s">
        <v>898</v>
      </c>
      <c r="C1549" s="576" t="s">
        <v>901</v>
      </c>
      <c r="D1549" s="576" t="s">
        <v>4251</v>
      </c>
      <c r="E1549" s="577" t="s">
        <v>210</v>
      </c>
      <c r="F1549" s="576" t="s">
        <v>210</v>
      </c>
      <c r="G1549" s="576">
        <v>95282</v>
      </c>
      <c r="H1549" s="576" t="s">
        <v>6434</v>
      </c>
      <c r="I1549" s="576" t="s">
        <v>223</v>
      </c>
      <c r="J1549" s="576" t="s">
        <v>209</v>
      </c>
      <c r="K1549" s="577">
        <v>10.39</v>
      </c>
      <c r="L1549" s="576" t="s">
        <v>208</v>
      </c>
    </row>
    <row r="1550" spans="1:12">
      <c r="A1550" s="576" t="s">
        <v>897</v>
      </c>
      <c r="B1550" s="576" t="s">
        <v>898</v>
      </c>
      <c r="C1550" s="576" t="s">
        <v>901</v>
      </c>
      <c r="D1550" s="576" t="s">
        <v>4251</v>
      </c>
      <c r="E1550" s="577" t="s">
        <v>210</v>
      </c>
      <c r="F1550" s="576" t="s">
        <v>210</v>
      </c>
      <c r="G1550" s="576">
        <v>95128</v>
      </c>
      <c r="H1550" s="576" t="s">
        <v>426</v>
      </c>
      <c r="I1550" s="576" t="s">
        <v>335</v>
      </c>
      <c r="J1550" s="576" t="s">
        <v>209</v>
      </c>
      <c r="K1550" s="577">
        <v>46.04</v>
      </c>
      <c r="L1550" s="576" t="s">
        <v>208</v>
      </c>
    </row>
    <row r="1551" spans="1:12">
      <c r="A1551" s="576" t="s">
        <v>897</v>
      </c>
      <c r="B1551" s="576" t="s">
        <v>898</v>
      </c>
      <c r="C1551" s="576" t="s">
        <v>901</v>
      </c>
      <c r="D1551" s="576" t="s">
        <v>4251</v>
      </c>
      <c r="E1551" s="577" t="s">
        <v>210</v>
      </c>
      <c r="F1551" s="576" t="s">
        <v>210</v>
      </c>
      <c r="G1551" s="576">
        <v>95127</v>
      </c>
      <c r="H1551" s="576" t="s">
        <v>316</v>
      </c>
      <c r="I1551" s="576" t="s">
        <v>223</v>
      </c>
      <c r="J1551" s="576" t="s">
        <v>209</v>
      </c>
      <c r="K1551" s="577">
        <v>209.35</v>
      </c>
      <c r="L1551" s="576" t="s">
        <v>208</v>
      </c>
    </row>
    <row r="1552" spans="1:12">
      <c r="A1552" s="576" t="s">
        <v>897</v>
      </c>
      <c r="B1552" s="576" t="s">
        <v>898</v>
      </c>
      <c r="C1552" s="576" t="s">
        <v>901</v>
      </c>
      <c r="D1552" s="576" t="s">
        <v>4251</v>
      </c>
      <c r="E1552" s="577" t="s">
        <v>210</v>
      </c>
      <c r="F1552" s="576" t="s">
        <v>210</v>
      </c>
      <c r="G1552" s="576">
        <v>92044</v>
      </c>
      <c r="H1552" s="576" t="s">
        <v>410</v>
      </c>
      <c r="I1552" s="576" t="s">
        <v>335</v>
      </c>
      <c r="J1552" s="576" t="s">
        <v>209</v>
      </c>
      <c r="K1552" s="577">
        <v>8.11</v>
      </c>
      <c r="L1552" s="576" t="s">
        <v>208</v>
      </c>
    </row>
    <row r="1553" spans="1:12">
      <c r="A1553" s="576" t="s">
        <v>897</v>
      </c>
      <c r="B1553" s="576" t="s">
        <v>898</v>
      </c>
      <c r="C1553" s="576" t="s">
        <v>901</v>
      </c>
      <c r="D1553" s="576" t="s">
        <v>4251</v>
      </c>
      <c r="E1553" s="577" t="s">
        <v>210</v>
      </c>
      <c r="F1553" s="576" t="s">
        <v>210</v>
      </c>
      <c r="G1553" s="576">
        <v>92043</v>
      </c>
      <c r="H1553" s="576" t="s">
        <v>301</v>
      </c>
      <c r="I1553" s="576" t="s">
        <v>223</v>
      </c>
      <c r="J1553" s="576" t="s">
        <v>209</v>
      </c>
      <c r="K1553" s="577">
        <v>13.72</v>
      </c>
      <c r="L1553" s="576" t="s">
        <v>208</v>
      </c>
    </row>
    <row r="1554" spans="1:12">
      <c r="A1554" s="576" t="s">
        <v>897</v>
      </c>
      <c r="B1554" s="576" t="s">
        <v>898</v>
      </c>
      <c r="C1554" s="576" t="s">
        <v>901</v>
      </c>
      <c r="D1554" s="576" t="s">
        <v>4251</v>
      </c>
      <c r="E1554" s="577" t="s">
        <v>210</v>
      </c>
      <c r="F1554" s="576" t="s">
        <v>210</v>
      </c>
      <c r="G1554" s="576">
        <v>102834</v>
      </c>
      <c r="H1554" s="576" t="s">
        <v>8056</v>
      </c>
      <c r="I1554" s="576" t="s">
        <v>335</v>
      </c>
      <c r="J1554" s="576" t="s">
        <v>209</v>
      </c>
      <c r="K1554" s="577">
        <v>0</v>
      </c>
      <c r="L1554" s="576" t="s">
        <v>208</v>
      </c>
    </row>
    <row r="1555" spans="1:12">
      <c r="A1555" s="576" t="s">
        <v>897</v>
      </c>
      <c r="B1555" s="576" t="s">
        <v>898</v>
      </c>
      <c r="C1555" s="576" t="s">
        <v>901</v>
      </c>
      <c r="D1555" s="576" t="s">
        <v>4251</v>
      </c>
      <c r="E1555" s="577" t="s">
        <v>210</v>
      </c>
      <c r="F1555" s="576" t="s">
        <v>210</v>
      </c>
      <c r="G1555" s="576">
        <v>102833</v>
      </c>
      <c r="H1555" s="576" t="s">
        <v>8057</v>
      </c>
      <c r="I1555" s="576" t="s">
        <v>223</v>
      </c>
      <c r="J1555" s="576" t="s">
        <v>209</v>
      </c>
      <c r="K1555" s="577">
        <v>0</v>
      </c>
      <c r="L1555" s="576" t="s">
        <v>208</v>
      </c>
    </row>
    <row r="1556" spans="1:12">
      <c r="A1556" s="576" t="s">
        <v>897</v>
      </c>
      <c r="B1556" s="576" t="s">
        <v>898</v>
      </c>
      <c r="C1556" s="576" t="s">
        <v>901</v>
      </c>
      <c r="D1556" s="576" t="s">
        <v>4251</v>
      </c>
      <c r="E1556" s="577" t="s">
        <v>210</v>
      </c>
      <c r="F1556" s="576" t="s">
        <v>210</v>
      </c>
      <c r="G1556" s="576">
        <v>92119</v>
      </c>
      <c r="H1556" s="576" t="s">
        <v>6449</v>
      </c>
      <c r="I1556" s="576" t="s">
        <v>335</v>
      </c>
      <c r="J1556" s="576" t="s">
        <v>209</v>
      </c>
      <c r="K1556" s="577">
        <v>0.27</v>
      </c>
      <c r="L1556" s="576" t="s">
        <v>208</v>
      </c>
    </row>
    <row r="1557" spans="1:12">
      <c r="A1557" s="576" t="s">
        <v>897</v>
      </c>
      <c r="B1557" s="576" t="s">
        <v>898</v>
      </c>
      <c r="C1557" s="576" t="s">
        <v>901</v>
      </c>
      <c r="D1557" s="576" t="s">
        <v>4251</v>
      </c>
      <c r="E1557" s="577" t="s">
        <v>210</v>
      </c>
      <c r="F1557" s="576" t="s">
        <v>210</v>
      </c>
      <c r="G1557" s="576">
        <v>92118</v>
      </c>
      <c r="H1557" s="576" t="s">
        <v>6427</v>
      </c>
      <c r="I1557" s="576" t="s">
        <v>223</v>
      </c>
      <c r="J1557" s="576" t="s">
        <v>209</v>
      </c>
      <c r="K1557" s="577">
        <v>0.43</v>
      </c>
      <c r="L1557" s="576" t="s">
        <v>208</v>
      </c>
    </row>
    <row r="1558" spans="1:12">
      <c r="A1558" s="576" t="s">
        <v>897</v>
      </c>
      <c r="B1558" s="576" t="s">
        <v>898</v>
      </c>
      <c r="C1558" s="576" t="s">
        <v>901</v>
      </c>
      <c r="D1558" s="576" t="s">
        <v>4251</v>
      </c>
      <c r="E1558" s="577" t="s">
        <v>210</v>
      </c>
      <c r="F1558" s="576" t="s">
        <v>210</v>
      </c>
      <c r="G1558" s="576">
        <v>102917</v>
      </c>
      <c r="H1558" s="576" t="s">
        <v>8058</v>
      </c>
      <c r="I1558" s="576" t="s">
        <v>335</v>
      </c>
      <c r="J1558" s="576" t="s">
        <v>209</v>
      </c>
      <c r="K1558" s="577">
        <v>0</v>
      </c>
      <c r="L1558" s="576" t="s">
        <v>208</v>
      </c>
    </row>
    <row r="1559" spans="1:12">
      <c r="A1559" s="576" t="s">
        <v>897</v>
      </c>
      <c r="B1559" s="576" t="s">
        <v>898</v>
      </c>
      <c r="C1559" s="576" t="s">
        <v>901</v>
      </c>
      <c r="D1559" s="576" t="s">
        <v>4251</v>
      </c>
      <c r="E1559" s="577" t="s">
        <v>210</v>
      </c>
      <c r="F1559" s="576" t="s">
        <v>210</v>
      </c>
      <c r="G1559" s="576">
        <v>102916</v>
      </c>
      <c r="H1559" s="576" t="s">
        <v>8059</v>
      </c>
      <c r="I1559" s="576" t="s">
        <v>223</v>
      </c>
      <c r="J1559" s="576" t="s">
        <v>209</v>
      </c>
      <c r="K1559" s="577">
        <v>0</v>
      </c>
      <c r="L1559" s="576" t="s">
        <v>208</v>
      </c>
    </row>
    <row r="1560" spans="1:12">
      <c r="A1560" s="576" t="s">
        <v>897</v>
      </c>
      <c r="B1560" s="576" t="s">
        <v>898</v>
      </c>
      <c r="C1560" s="576" t="s">
        <v>901</v>
      </c>
      <c r="D1560" s="576" t="s">
        <v>4251</v>
      </c>
      <c r="E1560" s="577" t="s">
        <v>210</v>
      </c>
      <c r="F1560" s="576" t="s">
        <v>210</v>
      </c>
      <c r="G1560" s="576">
        <v>95721</v>
      </c>
      <c r="H1560" s="576" t="s">
        <v>434</v>
      </c>
      <c r="I1560" s="576" t="s">
        <v>335</v>
      </c>
      <c r="J1560" s="576" t="s">
        <v>209</v>
      </c>
      <c r="K1560" s="577">
        <v>106.38</v>
      </c>
      <c r="L1560" s="576" t="s">
        <v>208</v>
      </c>
    </row>
    <row r="1561" spans="1:12">
      <c r="A1561" s="576" t="s">
        <v>897</v>
      </c>
      <c r="B1561" s="576" t="s">
        <v>898</v>
      </c>
      <c r="C1561" s="576" t="s">
        <v>901</v>
      </c>
      <c r="D1561" s="576" t="s">
        <v>4251</v>
      </c>
      <c r="E1561" s="577" t="s">
        <v>210</v>
      </c>
      <c r="F1561" s="576" t="s">
        <v>210</v>
      </c>
      <c r="G1561" s="576">
        <v>95720</v>
      </c>
      <c r="H1561" s="576" t="s">
        <v>325</v>
      </c>
      <c r="I1561" s="576" t="s">
        <v>223</v>
      </c>
      <c r="J1561" s="576" t="s">
        <v>209</v>
      </c>
      <c r="K1561" s="577">
        <v>276.08999999999997</v>
      </c>
      <c r="L1561" s="576" t="s">
        <v>208</v>
      </c>
    </row>
    <row r="1562" spans="1:12">
      <c r="A1562" s="576" t="s">
        <v>897</v>
      </c>
      <c r="B1562" s="576" t="s">
        <v>898</v>
      </c>
      <c r="C1562" s="576" t="s">
        <v>901</v>
      </c>
      <c r="D1562" s="576" t="s">
        <v>4251</v>
      </c>
      <c r="E1562" s="577" t="s">
        <v>210</v>
      </c>
      <c r="F1562" s="576" t="s">
        <v>210</v>
      </c>
      <c r="G1562" s="576">
        <v>104717</v>
      </c>
      <c r="H1562" s="576" t="s">
        <v>8060</v>
      </c>
      <c r="I1562" s="576" t="s">
        <v>335</v>
      </c>
      <c r="J1562" s="576" t="s">
        <v>209</v>
      </c>
      <c r="K1562" s="577">
        <v>101.37</v>
      </c>
      <c r="L1562" s="576" t="s">
        <v>208</v>
      </c>
    </row>
    <row r="1563" spans="1:12">
      <c r="A1563" s="576" t="s">
        <v>897</v>
      </c>
      <c r="B1563" s="576" t="s">
        <v>898</v>
      </c>
      <c r="C1563" s="576" t="s">
        <v>901</v>
      </c>
      <c r="D1563" s="576" t="s">
        <v>4251</v>
      </c>
      <c r="E1563" s="577" t="s">
        <v>210</v>
      </c>
      <c r="F1563" s="576" t="s">
        <v>210</v>
      </c>
      <c r="G1563" s="576">
        <v>104716</v>
      </c>
      <c r="H1563" s="576" t="s">
        <v>8061</v>
      </c>
      <c r="I1563" s="576" t="s">
        <v>223</v>
      </c>
      <c r="J1563" s="576" t="s">
        <v>209</v>
      </c>
      <c r="K1563" s="577">
        <v>266.12</v>
      </c>
      <c r="L1563" s="576" t="s">
        <v>208</v>
      </c>
    </row>
    <row r="1564" spans="1:12">
      <c r="A1564" s="576" t="s">
        <v>897</v>
      </c>
      <c r="B1564" s="576" t="s">
        <v>898</v>
      </c>
      <c r="C1564" s="576" t="s">
        <v>901</v>
      </c>
      <c r="D1564" s="576" t="s">
        <v>4251</v>
      </c>
      <c r="E1564" s="577" t="s">
        <v>210</v>
      </c>
      <c r="F1564" s="576" t="s">
        <v>210</v>
      </c>
      <c r="G1564" s="576">
        <v>102899</v>
      </c>
      <c r="H1564" s="576" t="s">
        <v>8062</v>
      </c>
      <c r="I1564" s="576" t="s">
        <v>335</v>
      </c>
      <c r="J1564" s="576" t="s">
        <v>209</v>
      </c>
      <c r="K1564" s="577">
        <v>0</v>
      </c>
      <c r="L1564" s="576" t="s">
        <v>208</v>
      </c>
    </row>
    <row r="1565" spans="1:12">
      <c r="A1565" s="576" t="s">
        <v>897</v>
      </c>
      <c r="B1565" s="576" t="s">
        <v>898</v>
      </c>
      <c r="C1565" s="576" t="s">
        <v>901</v>
      </c>
      <c r="D1565" s="576" t="s">
        <v>4251</v>
      </c>
      <c r="E1565" s="577" t="s">
        <v>210</v>
      </c>
      <c r="F1565" s="576" t="s">
        <v>210</v>
      </c>
      <c r="G1565" s="576">
        <v>102898</v>
      </c>
      <c r="H1565" s="576" t="s">
        <v>8063</v>
      </c>
      <c r="I1565" s="576" t="s">
        <v>223</v>
      </c>
      <c r="J1565" s="576" t="s">
        <v>209</v>
      </c>
      <c r="K1565" s="577">
        <v>0</v>
      </c>
      <c r="L1565" s="576" t="s">
        <v>208</v>
      </c>
    </row>
    <row r="1566" spans="1:12">
      <c r="A1566" s="576" t="s">
        <v>897</v>
      </c>
      <c r="B1566" s="576" t="s">
        <v>898</v>
      </c>
      <c r="C1566" s="576" t="s">
        <v>901</v>
      </c>
      <c r="D1566" s="576" t="s">
        <v>4251</v>
      </c>
      <c r="E1566" s="577" t="s">
        <v>210</v>
      </c>
      <c r="F1566" s="576" t="s">
        <v>210</v>
      </c>
      <c r="G1566" s="576">
        <v>5632</v>
      </c>
      <c r="H1566" s="576" t="s">
        <v>334</v>
      </c>
      <c r="I1566" s="576" t="s">
        <v>335</v>
      </c>
      <c r="J1566" s="576" t="s">
        <v>209</v>
      </c>
      <c r="K1566" s="577">
        <v>83.23</v>
      </c>
      <c r="L1566" s="576" t="s">
        <v>208</v>
      </c>
    </row>
    <row r="1567" spans="1:12">
      <c r="A1567" s="576" t="s">
        <v>897</v>
      </c>
      <c r="B1567" s="576" t="s">
        <v>898</v>
      </c>
      <c r="C1567" s="576" t="s">
        <v>901</v>
      </c>
      <c r="D1567" s="576" t="s">
        <v>4251</v>
      </c>
      <c r="E1567" s="577" t="s">
        <v>210</v>
      </c>
      <c r="F1567" s="576" t="s">
        <v>210</v>
      </c>
      <c r="G1567" s="576">
        <v>5631</v>
      </c>
      <c r="H1567" s="576" t="s">
        <v>222</v>
      </c>
      <c r="I1567" s="576" t="s">
        <v>223</v>
      </c>
      <c r="J1567" s="576" t="s">
        <v>209</v>
      </c>
      <c r="K1567" s="577">
        <v>205.3</v>
      </c>
      <c r="L1567" s="576" t="s">
        <v>208</v>
      </c>
    </row>
    <row r="1568" spans="1:12">
      <c r="A1568" s="576" t="s">
        <v>897</v>
      </c>
      <c r="B1568" s="576" t="s">
        <v>898</v>
      </c>
      <c r="C1568" s="576" t="s">
        <v>901</v>
      </c>
      <c r="D1568" s="576" t="s">
        <v>4251</v>
      </c>
      <c r="E1568" s="577" t="s">
        <v>210</v>
      </c>
      <c r="F1568" s="576" t="s">
        <v>210</v>
      </c>
      <c r="G1568" s="576">
        <v>88908</v>
      </c>
      <c r="H1568" s="576" t="s">
        <v>375</v>
      </c>
      <c r="I1568" s="576" t="s">
        <v>335</v>
      </c>
      <c r="J1568" s="576" t="s">
        <v>209</v>
      </c>
      <c r="K1568" s="577">
        <v>91.14</v>
      </c>
      <c r="L1568" s="576" t="s">
        <v>208</v>
      </c>
    </row>
    <row r="1569" spans="1:12">
      <c r="A1569" s="576" t="s">
        <v>897</v>
      </c>
      <c r="B1569" s="576" t="s">
        <v>898</v>
      </c>
      <c r="C1569" s="576" t="s">
        <v>901</v>
      </c>
      <c r="D1569" s="576" t="s">
        <v>4251</v>
      </c>
      <c r="E1569" s="577" t="s">
        <v>210</v>
      </c>
      <c r="F1569" s="576" t="s">
        <v>210</v>
      </c>
      <c r="G1569" s="576">
        <v>88907</v>
      </c>
      <c r="H1569" s="576" t="s">
        <v>267</v>
      </c>
      <c r="I1569" s="576" t="s">
        <v>223</v>
      </c>
      <c r="J1569" s="576" t="s">
        <v>209</v>
      </c>
      <c r="K1569" s="577">
        <v>245.78</v>
      </c>
      <c r="L1569" s="576" t="s">
        <v>208</v>
      </c>
    </row>
    <row r="1570" spans="1:12">
      <c r="A1570" s="576" t="s">
        <v>897</v>
      </c>
      <c r="B1570" s="576" t="s">
        <v>898</v>
      </c>
      <c r="C1570" s="576" t="s">
        <v>901</v>
      </c>
      <c r="D1570" s="576" t="s">
        <v>4251</v>
      </c>
      <c r="E1570" s="577" t="s">
        <v>210</v>
      </c>
      <c r="F1570" s="576" t="s">
        <v>210</v>
      </c>
      <c r="G1570" s="576">
        <v>5911</v>
      </c>
      <c r="H1570" s="576" t="s">
        <v>356</v>
      </c>
      <c r="I1570" s="576" t="s">
        <v>335</v>
      </c>
      <c r="J1570" s="576" t="s">
        <v>209</v>
      </c>
      <c r="K1570" s="577">
        <v>23.85</v>
      </c>
      <c r="L1570" s="576" t="s">
        <v>208</v>
      </c>
    </row>
    <row r="1571" spans="1:12">
      <c r="A1571" s="576" t="s">
        <v>897</v>
      </c>
      <c r="B1571" s="576" t="s">
        <v>898</v>
      </c>
      <c r="C1571" s="576" t="s">
        <v>901</v>
      </c>
      <c r="D1571" s="576" t="s">
        <v>4251</v>
      </c>
      <c r="E1571" s="577" t="s">
        <v>210</v>
      </c>
      <c r="F1571" s="576" t="s">
        <v>210</v>
      </c>
      <c r="G1571" s="576">
        <v>5909</v>
      </c>
      <c r="H1571" s="576" t="s">
        <v>246</v>
      </c>
      <c r="I1571" s="576" t="s">
        <v>223</v>
      </c>
      <c r="J1571" s="576" t="s">
        <v>209</v>
      </c>
      <c r="K1571" s="577">
        <v>31.58</v>
      </c>
      <c r="L1571" s="576" t="s">
        <v>208</v>
      </c>
    </row>
    <row r="1572" spans="1:12">
      <c r="A1572" s="576" t="s">
        <v>897</v>
      </c>
      <c r="B1572" s="576" t="s">
        <v>898</v>
      </c>
      <c r="C1572" s="576" t="s">
        <v>901</v>
      </c>
      <c r="D1572" s="576" t="s">
        <v>4251</v>
      </c>
      <c r="E1572" s="577" t="s">
        <v>210</v>
      </c>
      <c r="F1572" s="576" t="s">
        <v>210</v>
      </c>
      <c r="G1572" s="576">
        <v>91486</v>
      </c>
      <c r="H1572" s="576" t="s">
        <v>8064</v>
      </c>
      <c r="I1572" s="576" t="s">
        <v>335</v>
      </c>
      <c r="J1572" s="576" t="s">
        <v>209</v>
      </c>
      <c r="K1572" s="577">
        <v>62.96</v>
      </c>
      <c r="L1572" s="576" t="s">
        <v>208</v>
      </c>
    </row>
    <row r="1573" spans="1:12">
      <c r="A1573" s="576" t="s">
        <v>897</v>
      </c>
      <c r="B1573" s="576" t="s">
        <v>898</v>
      </c>
      <c r="C1573" s="576" t="s">
        <v>901</v>
      </c>
      <c r="D1573" s="576" t="s">
        <v>4251</v>
      </c>
      <c r="E1573" s="577" t="s">
        <v>210</v>
      </c>
      <c r="F1573" s="576" t="s">
        <v>210</v>
      </c>
      <c r="G1573" s="576">
        <v>83362</v>
      </c>
      <c r="H1573" s="576" t="s">
        <v>8065</v>
      </c>
      <c r="I1573" s="576" t="s">
        <v>223</v>
      </c>
      <c r="J1573" s="576" t="s">
        <v>209</v>
      </c>
      <c r="K1573" s="577">
        <v>256.57</v>
      </c>
      <c r="L1573" s="576" t="s">
        <v>208</v>
      </c>
    </row>
    <row r="1574" spans="1:12">
      <c r="A1574" s="576" t="s">
        <v>897</v>
      </c>
      <c r="B1574" s="576" t="s">
        <v>898</v>
      </c>
      <c r="C1574" s="576" t="s">
        <v>901</v>
      </c>
      <c r="D1574" s="576" t="s">
        <v>4251</v>
      </c>
      <c r="E1574" s="577" t="s">
        <v>210</v>
      </c>
      <c r="F1574" s="576" t="s">
        <v>210</v>
      </c>
      <c r="G1574" s="576">
        <v>102839</v>
      </c>
      <c r="H1574" s="576" t="s">
        <v>8066</v>
      </c>
      <c r="I1574" s="576" t="s">
        <v>335</v>
      </c>
      <c r="J1574" s="576" t="s">
        <v>209</v>
      </c>
      <c r="K1574" s="577">
        <v>0</v>
      </c>
      <c r="L1574" s="576" t="s">
        <v>208</v>
      </c>
    </row>
    <row r="1575" spans="1:12">
      <c r="A1575" s="576" t="s">
        <v>897</v>
      </c>
      <c r="B1575" s="576" t="s">
        <v>898</v>
      </c>
      <c r="C1575" s="576" t="s">
        <v>901</v>
      </c>
      <c r="D1575" s="576" t="s">
        <v>4251</v>
      </c>
      <c r="E1575" s="577" t="s">
        <v>210</v>
      </c>
      <c r="F1575" s="576" t="s">
        <v>210</v>
      </c>
      <c r="G1575" s="576">
        <v>102838</v>
      </c>
      <c r="H1575" s="576" t="s">
        <v>8067</v>
      </c>
      <c r="I1575" s="576" t="s">
        <v>223</v>
      </c>
      <c r="J1575" s="576" t="s">
        <v>209</v>
      </c>
      <c r="K1575" s="577">
        <v>0</v>
      </c>
      <c r="L1575" s="576" t="s">
        <v>208</v>
      </c>
    </row>
    <row r="1576" spans="1:12">
      <c r="A1576" s="576" t="s">
        <v>897</v>
      </c>
      <c r="B1576" s="576" t="s">
        <v>898</v>
      </c>
      <c r="C1576" s="576" t="s">
        <v>901</v>
      </c>
      <c r="D1576" s="576" t="s">
        <v>4251</v>
      </c>
      <c r="E1576" s="577" t="s">
        <v>210</v>
      </c>
      <c r="F1576" s="576" t="s">
        <v>210</v>
      </c>
      <c r="G1576" s="576">
        <v>89235</v>
      </c>
      <c r="H1576" s="576" t="s">
        <v>379</v>
      </c>
      <c r="I1576" s="576" t="s">
        <v>335</v>
      </c>
      <c r="J1576" s="576" t="s">
        <v>209</v>
      </c>
      <c r="K1576" s="577">
        <v>174.07</v>
      </c>
      <c r="L1576" s="576" t="s">
        <v>208</v>
      </c>
    </row>
    <row r="1577" spans="1:12">
      <c r="A1577" s="576" t="s">
        <v>897</v>
      </c>
      <c r="B1577" s="576" t="s">
        <v>898</v>
      </c>
      <c r="C1577" s="576" t="s">
        <v>901</v>
      </c>
      <c r="D1577" s="576" t="s">
        <v>4251</v>
      </c>
      <c r="E1577" s="577" t="s">
        <v>210</v>
      </c>
      <c r="F1577" s="576" t="s">
        <v>210</v>
      </c>
      <c r="G1577" s="576">
        <v>89234</v>
      </c>
      <c r="H1577" s="576" t="s">
        <v>270</v>
      </c>
      <c r="I1577" s="576" t="s">
        <v>223</v>
      </c>
      <c r="J1577" s="576" t="s">
        <v>209</v>
      </c>
      <c r="K1577" s="577">
        <v>545.24</v>
      </c>
      <c r="L1577" s="576" t="s">
        <v>208</v>
      </c>
    </row>
    <row r="1578" spans="1:12">
      <c r="A1578" s="576" t="s">
        <v>897</v>
      </c>
      <c r="B1578" s="576" t="s">
        <v>898</v>
      </c>
      <c r="C1578" s="576" t="s">
        <v>901</v>
      </c>
      <c r="D1578" s="576" t="s">
        <v>4251</v>
      </c>
      <c r="E1578" s="577" t="s">
        <v>210</v>
      </c>
      <c r="F1578" s="576" t="s">
        <v>210</v>
      </c>
      <c r="G1578" s="576">
        <v>89243</v>
      </c>
      <c r="H1578" s="576" t="s">
        <v>380</v>
      </c>
      <c r="I1578" s="576" t="s">
        <v>335</v>
      </c>
      <c r="J1578" s="576" t="s">
        <v>207</v>
      </c>
      <c r="K1578" s="577">
        <v>378.45</v>
      </c>
      <c r="L1578" s="576" t="s">
        <v>208</v>
      </c>
    </row>
    <row r="1579" spans="1:12">
      <c r="A1579" s="576" t="s">
        <v>897</v>
      </c>
      <c r="B1579" s="576" t="s">
        <v>898</v>
      </c>
      <c r="C1579" s="576" t="s">
        <v>901</v>
      </c>
      <c r="D1579" s="576" t="s">
        <v>4251</v>
      </c>
      <c r="E1579" s="577" t="s">
        <v>210</v>
      </c>
      <c r="F1579" s="576" t="s">
        <v>210</v>
      </c>
      <c r="G1579" s="576">
        <v>89242</v>
      </c>
      <c r="H1579" s="576" t="s">
        <v>271</v>
      </c>
      <c r="I1579" s="576" t="s">
        <v>223</v>
      </c>
      <c r="J1579" s="576" t="s">
        <v>209</v>
      </c>
      <c r="K1579" s="578">
        <v>1295.57</v>
      </c>
      <c r="L1579" s="576" t="s">
        <v>208</v>
      </c>
    </row>
    <row r="1580" spans="1:12">
      <c r="A1580" s="576" t="s">
        <v>897</v>
      </c>
      <c r="B1580" s="576" t="s">
        <v>898</v>
      </c>
      <c r="C1580" s="576" t="s">
        <v>901</v>
      </c>
      <c r="D1580" s="576" t="s">
        <v>4251</v>
      </c>
      <c r="E1580" s="577" t="s">
        <v>210</v>
      </c>
      <c r="F1580" s="576" t="s">
        <v>210</v>
      </c>
      <c r="G1580" s="576">
        <v>102935</v>
      </c>
      <c r="H1580" s="576" t="s">
        <v>8068</v>
      </c>
      <c r="I1580" s="576" t="s">
        <v>335</v>
      </c>
      <c r="J1580" s="576" t="s">
        <v>209</v>
      </c>
      <c r="K1580" s="577">
        <v>0</v>
      </c>
      <c r="L1580" s="576" t="s">
        <v>208</v>
      </c>
    </row>
    <row r="1581" spans="1:12">
      <c r="A1581" s="576" t="s">
        <v>897</v>
      </c>
      <c r="B1581" s="576" t="s">
        <v>898</v>
      </c>
      <c r="C1581" s="576" t="s">
        <v>901</v>
      </c>
      <c r="D1581" s="576" t="s">
        <v>4251</v>
      </c>
      <c r="E1581" s="577" t="s">
        <v>210</v>
      </c>
      <c r="F1581" s="576" t="s">
        <v>210</v>
      </c>
      <c r="G1581" s="576">
        <v>102934</v>
      </c>
      <c r="H1581" s="576" t="s">
        <v>8069</v>
      </c>
      <c r="I1581" s="576" t="s">
        <v>223</v>
      </c>
      <c r="J1581" s="576" t="s">
        <v>209</v>
      </c>
      <c r="K1581" s="577">
        <v>0</v>
      </c>
      <c r="L1581" s="576" t="s">
        <v>208</v>
      </c>
    </row>
    <row r="1582" spans="1:12">
      <c r="A1582" s="576" t="s">
        <v>897</v>
      </c>
      <c r="B1582" s="576" t="s">
        <v>898</v>
      </c>
      <c r="C1582" s="576" t="s">
        <v>901</v>
      </c>
      <c r="D1582" s="576" t="s">
        <v>4251</v>
      </c>
      <c r="E1582" s="577" t="s">
        <v>210</v>
      </c>
      <c r="F1582" s="576" t="s">
        <v>210</v>
      </c>
      <c r="G1582" s="576">
        <v>93416</v>
      </c>
      <c r="H1582" s="576" t="s">
        <v>422</v>
      </c>
      <c r="I1582" s="576" t="s">
        <v>335</v>
      </c>
      <c r="J1582" s="576" t="s">
        <v>209</v>
      </c>
      <c r="K1582" s="577">
        <v>0.51</v>
      </c>
      <c r="L1582" s="576" t="s">
        <v>208</v>
      </c>
    </row>
    <row r="1583" spans="1:12">
      <c r="A1583" s="576" t="s">
        <v>897</v>
      </c>
      <c r="B1583" s="576" t="s">
        <v>898</v>
      </c>
      <c r="C1583" s="576" t="s">
        <v>901</v>
      </c>
      <c r="D1583" s="576" t="s">
        <v>4251</v>
      </c>
      <c r="E1583" s="577" t="s">
        <v>210</v>
      </c>
      <c r="F1583" s="576" t="s">
        <v>210</v>
      </c>
      <c r="G1583" s="576">
        <v>93415</v>
      </c>
      <c r="H1583" s="576" t="s">
        <v>312</v>
      </c>
      <c r="I1583" s="576" t="s">
        <v>223</v>
      </c>
      <c r="J1583" s="576" t="s">
        <v>207</v>
      </c>
      <c r="K1583" s="577">
        <v>11.89</v>
      </c>
      <c r="L1583" s="576" t="s">
        <v>208</v>
      </c>
    </row>
    <row r="1584" spans="1:12">
      <c r="A1584" s="576" t="s">
        <v>897</v>
      </c>
      <c r="B1584" s="576" t="s">
        <v>898</v>
      </c>
      <c r="C1584" s="576" t="s">
        <v>901</v>
      </c>
      <c r="D1584" s="576" t="s">
        <v>4251</v>
      </c>
      <c r="E1584" s="577" t="s">
        <v>210</v>
      </c>
      <c r="F1584" s="576" t="s">
        <v>210</v>
      </c>
      <c r="G1584" s="576">
        <v>5689</v>
      </c>
      <c r="H1584" s="576" t="s">
        <v>227</v>
      </c>
      <c r="I1584" s="576" t="s">
        <v>223</v>
      </c>
      <c r="J1584" s="576" t="s">
        <v>209</v>
      </c>
      <c r="K1584" s="577">
        <v>6.55</v>
      </c>
      <c r="L1584" s="576" t="s">
        <v>208</v>
      </c>
    </row>
    <row r="1585" spans="1:12">
      <c r="A1585" s="576" t="s">
        <v>897</v>
      </c>
      <c r="B1585" s="576" t="s">
        <v>898</v>
      </c>
      <c r="C1585" s="576" t="s">
        <v>901</v>
      </c>
      <c r="D1585" s="576" t="s">
        <v>4251</v>
      </c>
      <c r="E1585" s="577" t="s">
        <v>210</v>
      </c>
      <c r="F1585" s="576" t="s">
        <v>210</v>
      </c>
      <c r="G1585" s="576">
        <v>5690</v>
      </c>
      <c r="H1585" s="576" t="s">
        <v>8070</v>
      </c>
      <c r="I1585" s="576" t="s">
        <v>335</v>
      </c>
      <c r="J1585" s="576" t="s">
        <v>209</v>
      </c>
      <c r="K1585" s="577">
        <v>4.24</v>
      </c>
      <c r="L1585" s="576" t="s">
        <v>208</v>
      </c>
    </row>
    <row r="1586" spans="1:12">
      <c r="A1586" s="576" t="s">
        <v>897</v>
      </c>
      <c r="B1586" s="576" t="s">
        <v>898</v>
      </c>
      <c r="C1586" s="576" t="s">
        <v>901</v>
      </c>
      <c r="D1586" s="576" t="s">
        <v>4251</v>
      </c>
      <c r="E1586" s="577" t="s">
        <v>210</v>
      </c>
      <c r="F1586" s="576" t="s">
        <v>210</v>
      </c>
      <c r="G1586" s="576">
        <v>5923</v>
      </c>
      <c r="H1586" s="576" t="s">
        <v>357</v>
      </c>
      <c r="I1586" s="576" t="s">
        <v>335</v>
      </c>
      <c r="J1586" s="576" t="s">
        <v>209</v>
      </c>
      <c r="K1586" s="577">
        <v>3.32</v>
      </c>
      <c r="L1586" s="576" t="s">
        <v>208</v>
      </c>
    </row>
    <row r="1587" spans="1:12">
      <c r="A1587" s="576" t="s">
        <v>897</v>
      </c>
      <c r="B1587" s="576" t="s">
        <v>898</v>
      </c>
      <c r="C1587" s="576" t="s">
        <v>901</v>
      </c>
      <c r="D1587" s="576" t="s">
        <v>4251</v>
      </c>
      <c r="E1587" s="577" t="s">
        <v>210</v>
      </c>
      <c r="F1587" s="576" t="s">
        <v>210</v>
      </c>
      <c r="G1587" s="576">
        <v>5921</v>
      </c>
      <c r="H1587" s="576" t="s">
        <v>247</v>
      </c>
      <c r="I1587" s="576" t="s">
        <v>223</v>
      </c>
      <c r="J1587" s="576" t="s">
        <v>209</v>
      </c>
      <c r="K1587" s="577">
        <v>5.13</v>
      </c>
      <c r="L1587" s="576" t="s">
        <v>208</v>
      </c>
    </row>
    <row r="1588" spans="1:12">
      <c r="A1588" s="576" t="s">
        <v>897</v>
      </c>
      <c r="B1588" s="576" t="s">
        <v>898</v>
      </c>
      <c r="C1588" s="576" t="s">
        <v>901</v>
      </c>
      <c r="D1588" s="576" t="s">
        <v>4251</v>
      </c>
      <c r="E1588" s="577" t="s">
        <v>210</v>
      </c>
      <c r="F1588" s="576" t="s">
        <v>210</v>
      </c>
      <c r="G1588" s="576">
        <v>95212</v>
      </c>
      <c r="H1588" s="576" t="s">
        <v>6432</v>
      </c>
      <c r="I1588" s="576" t="s">
        <v>223</v>
      </c>
      <c r="J1588" s="576" t="s">
        <v>209</v>
      </c>
      <c r="K1588" s="577">
        <v>158.62</v>
      </c>
      <c r="L1588" s="576" t="s">
        <v>208</v>
      </c>
    </row>
    <row r="1589" spans="1:12">
      <c r="A1589" s="576" t="s">
        <v>897</v>
      </c>
      <c r="B1589" s="576" t="s">
        <v>898</v>
      </c>
      <c r="C1589" s="576" t="s">
        <v>901</v>
      </c>
      <c r="D1589" s="576" t="s">
        <v>4251</v>
      </c>
      <c r="E1589" s="577" t="s">
        <v>210</v>
      </c>
      <c r="F1589" s="576" t="s">
        <v>210</v>
      </c>
      <c r="G1589" s="576">
        <v>95213</v>
      </c>
      <c r="H1589" s="576" t="s">
        <v>6454</v>
      </c>
      <c r="I1589" s="576" t="s">
        <v>335</v>
      </c>
      <c r="J1589" s="576" t="s">
        <v>209</v>
      </c>
      <c r="K1589" s="577">
        <v>92.87</v>
      </c>
      <c r="L1589" s="576" t="s">
        <v>208</v>
      </c>
    </row>
    <row r="1590" spans="1:12">
      <c r="A1590" s="576" t="s">
        <v>897</v>
      </c>
      <c r="B1590" s="576" t="s">
        <v>898</v>
      </c>
      <c r="C1590" s="576" t="s">
        <v>901</v>
      </c>
      <c r="D1590" s="576" t="s">
        <v>4251</v>
      </c>
      <c r="E1590" s="577" t="s">
        <v>210</v>
      </c>
      <c r="F1590" s="576" t="s">
        <v>210</v>
      </c>
      <c r="G1590" s="576">
        <v>93272</v>
      </c>
      <c r="H1590" s="576" t="s">
        <v>6429</v>
      </c>
      <c r="I1590" s="576" t="s">
        <v>223</v>
      </c>
      <c r="J1590" s="576" t="s">
        <v>209</v>
      </c>
      <c r="K1590" s="577">
        <v>96.33</v>
      </c>
      <c r="L1590" s="576" t="s">
        <v>208</v>
      </c>
    </row>
    <row r="1591" spans="1:12">
      <c r="A1591" s="576" t="s">
        <v>897</v>
      </c>
      <c r="B1591" s="576" t="s">
        <v>898</v>
      </c>
      <c r="C1591" s="576" t="s">
        <v>901</v>
      </c>
      <c r="D1591" s="576" t="s">
        <v>4251</v>
      </c>
      <c r="E1591" s="577" t="s">
        <v>210</v>
      </c>
      <c r="F1591" s="576" t="s">
        <v>210</v>
      </c>
      <c r="G1591" s="576">
        <v>93274</v>
      </c>
      <c r="H1591" s="576" t="s">
        <v>6451</v>
      </c>
      <c r="I1591" s="576" t="s">
        <v>335</v>
      </c>
      <c r="J1591" s="576" t="s">
        <v>209</v>
      </c>
      <c r="K1591" s="577">
        <v>63.4</v>
      </c>
      <c r="L1591" s="576" t="s">
        <v>208</v>
      </c>
    </row>
    <row r="1592" spans="1:12">
      <c r="A1592" s="576" t="s">
        <v>897</v>
      </c>
      <c r="B1592" s="576" t="s">
        <v>898</v>
      </c>
      <c r="C1592" s="576" t="s">
        <v>4664</v>
      </c>
      <c r="D1592" s="576" t="s">
        <v>4665</v>
      </c>
      <c r="E1592" s="577" t="s">
        <v>210</v>
      </c>
      <c r="F1592" s="576" t="s">
        <v>210</v>
      </c>
      <c r="G1592" s="576">
        <v>83766</v>
      </c>
      <c r="H1592" s="576" t="s">
        <v>371</v>
      </c>
      <c r="I1592" s="576" t="s">
        <v>335</v>
      </c>
      <c r="J1592" s="576" t="s">
        <v>209</v>
      </c>
      <c r="K1592" s="577">
        <v>37.54</v>
      </c>
      <c r="L1592" s="576" t="s">
        <v>208</v>
      </c>
    </row>
    <row r="1593" spans="1:12">
      <c r="A1593" s="576" t="s">
        <v>897</v>
      </c>
      <c r="B1593" s="576" t="s">
        <v>898</v>
      </c>
      <c r="C1593" s="576" t="s">
        <v>4664</v>
      </c>
      <c r="D1593" s="576" t="s">
        <v>4665</v>
      </c>
      <c r="E1593" s="577" t="s">
        <v>210</v>
      </c>
      <c r="F1593" s="576" t="s">
        <v>210</v>
      </c>
      <c r="G1593" s="576">
        <v>83765</v>
      </c>
      <c r="H1593" s="576" t="s">
        <v>263</v>
      </c>
      <c r="I1593" s="576" t="s">
        <v>223</v>
      </c>
      <c r="J1593" s="576" t="s">
        <v>209</v>
      </c>
      <c r="K1593" s="577">
        <v>95.71</v>
      </c>
      <c r="L1593" s="576" t="s">
        <v>208</v>
      </c>
    </row>
    <row r="1594" spans="1:12">
      <c r="A1594" s="576" t="s">
        <v>897</v>
      </c>
      <c r="B1594" s="576" t="s">
        <v>898</v>
      </c>
      <c r="C1594" s="576" t="s">
        <v>4664</v>
      </c>
      <c r="D1594" s="576" t="s">
        <v>4665</v>
      </c>
      <c r="E1594" s="577" t="s">
        <v>210</v>
      </c>
      <c r="F1594" s="576" t="s">
        <v>210</v>
      </c>
      <c r="G1594" s="576">
        <v>95873</v>
      </c>
      <c r="H1594" s="576" t="s">
        <v>435</v>
      </c>
      <c r="I1594" s="576" t="s">
        <v>335</v>
      </c>
      <c r="J1594" s="576" t="s">
        <v>209</v>
      </c>
      <c r="K1594" s="577">
        <v>15.27</v>
      </c>
      <c r="L1594" s="576" t="s">
        <v>208</v>
      </c>
    </row>
    <row r="1595" spans="1:12">
      <c r="A1595" s="576" t="s">
        <v>897</v>
      </c>
      <c r="B1595" s="576" t="s">
        <v>898</v>
      </c>
      <c r="C1595" s="576" t="s">
        <v>4664</v>
      </c>
      <c r="D1595" s="576" t="s">
        <v>4665</v>
      </c>
      <c r="E1595" s="577" t="s">
        <v>210</v>
      </c>
      <c r="F1595" s="576" t="s">
        <v>210</v>
      </c>
      <c r="G1595" s="576">
        <v>95872</v>
      </c>
      <c r="H1595" s="576" t="s">
        <v>326</v>
      </c>
      <c r="I1595" s="576" t="s">
        <v>223</v>
      </c>
      <c r="J1595" s="576" t="s">
        <v>209</v>
      </c>
      <c r="K1595" s="577">
        <v>290.5</v>
      </c>
      <c r="L1595" s="576" t="s">
        <v>208</v>
      </c>
    </row>
    <row r="1596" spans="1:12">
      <c r="A1596" s="576" t="s">
        <v>897</v>
      </c>
      <c r="B1596" s="576" t="s">
        <v>898</v>
      </c>
      <c r="C1596" s="576" t="s">
        <v>4664</v>
      </c>
      <c r="D1596" s="576" t="s">
        <v>4665</v>
      </c>
      <c r="E1596" s="577" t="s">
        <v>210</v>
      </c>
      <c r="F1596" s="576" t="s">
        <v>210</v>
      </c>
      <c r="G1596" s="576">
        <v>104689</v>
      </c>
      <c r="H1596" s="576" t="s">
        <v>8071</v>
      </c>
      <c r="I1596" s="576" t="s">
        <v>335</v>
      </c>
      <c r="J1596" s="576" t="s">
        <v>209</v>
      </c>
      <c r="K1596" s="577">
        <v>0</v>
      </c>
      <c r="L1596" s="576" t="s">
        <v>208</v>
      </c>
    </row>
    <row r="1597" spans="1:12">
      <c r="A1597" s="576" t="s">
        <v>897</v>
      </c>
      <c r="B1597" s="576" t="s">
        <v>898</v>
      </c>
      <c r="C1597" s="576" t="s">
        <v>4664</v>
      </c>
      <c r="D1597" s="576" t="s">
        <v>4665</v>
      </c>
      <c r="E1597" s="577" t="s">
        <v>210</v>
      </c>
      <c r="F1597" s="576" t="s">
        <v>210</v>
      </c>
      <c r="G1597" s="576">
        <v>104688</v>
      </c>
      <c r="H1597" s="576" t="s">
        <v>8072</v>
      </c>
      <c r="I1597" s="576" t="s">
        <v>223</v>
      </c>
      <c r="J1597" s="576" t="s">
        <v>209</v>
      </c>
      <c r="K1597" s="577">
        <v>0</v>
      </c>
      <c r="L1597" s="576" t="s">
        <v>208</v>
      </c>
    </row>
    <row r="1598" spans="1:12">
      <c r="A1598" s="576" t="s">
        <v>897</v>
      </c>
      <c r="B1598" s="576" t="s">
        <v>898</v>
      </c>
      <c r="C1598" s="576" t="s">
        <v>4664</v>
      </c>
      <c r="D1598" s="576" t="s">
        <v>4665</v>
      </c>
      <c r="E1598" s="577" t="s">
        <v>210</v>
      </c>
      <c r="F1598" s="576" t="s">
        <v>210</v>
      </c>
      <c r="G1598" s="576">
        <v>73395</v>
      </c>
      <c r="H1598" s="576" t="s">
        <v>370</v>
      </c>
      <c r="I1598" s="576" t="s">
        <v>335</v>
      </c>
      <c r="J1598" s="576" t="s">
        <v>207</v>
      </c>
      <c r="K1598" s="577">
        <v>10.72</v>
      </c>
      <c r="L1598" s="576" t="s">
        <v>208</v>
      </c>
    </row>
    <row r="1599" spans="1:12">
      <c r="A1599" s="576" t="s">
        <v>897</v>
      </c>
      <c r="B1599" s="576" t="s">
        <v>898</v>
      </c>
      <c r="C1599" s="576" t="s">
        <v>4664</v>
      </c>
      <c r="D1599" s="576" t="s">
        <v>4665</v>
      </c>
      <c r="E1599" s="577" t="s">
        <v>210</v>
      </c>
      <c r="F1599" s="576" t="s">
        <v>210</v>
      </c>
      <c r="G1599" s="576">
        <v>73417</v>
      </c>
      <c r="H1599" s="576" t="s">
        <v>259</v>
      </c>
      <c r="I1599" s="576" t="s">
        <v>223</v>
      </c>
      <c r="J1599" s="576" t="s">
        <v>207</v>
      </c>
      <c r="K1599" s="577">
        <v>187.97</v>
      </c>
      <c r="L1599" s="576" t="s">
        <v>208</v>
      </c>
    </row>
    <row r="1600" spans="1:12">
      <c r="A1600" s="576" t="s">
        <v>897</v>
      </c>
      <c r="B1600" s="576" t="s">
        <v>898</v>
      </c>
      <c r="C1600" s="576" t="s">
        <v>4664</v>
      </c>
      <c r="D1600" s="576" t="s">
        <v>4665</v>
      </c>
      <c r="E1600" s="577" t="s">
        <v>210</v>
      </c>
      <c r="F1600" s="576" t="s">
        <v>210</v>
      </c>
      <c r="G1600" s="576">
        <v>93428</v>
      </c>
      <c r="H1600" s="576" t="s">
        <v>424</v>
      </c>
      <c r="I1600" s="576" t="s">
        <v>335</v>
      </c>
      <c r="J1600" s="576" t="s">
        <v>207</v>
      </c>
      <c r="K1600" s="577">
        <v>9.5500000000000007</v>
      </c>
      <c r="L1600" s="576" t="s">
        <v>208</v>
      </c>
    </row>
    <row r="1601" spans="1:12">
      <c r="A1601" s="576" t="s">
        <v>897</v>
      </c>
      <c r="B1601" s="576" t="s">
        <v>898</v>
      </c>
      <c r="C1601" s="576" t="s">
        <v>4664</v>
      </c>
      <c r="D1601" s="576" t="s">
        <v>4665</v>
      </c>
      <c r="E1601" s="577" t="s">
        <v>210</v>
      </c>
      <c r="F1601" s="576" t="s">
        <v>210</v>
      </c>
      <c r="G1601" s="576">
        <v>93427</v>
      </c>
      <c r="H1601" s="576" t="s">
        <v>314</v>
      </c>
      <c r="I1601" s="576" t="s">
        <v>223</v>
      </c>
      <c r="J1601" s="576" t="s">
        <v>207</v>
      </c>
      <c r="K1601" s="577">
        <v>171.49</v>
      </c>
      <c r="L1601" s="576" t="s">
        <v>208</v>
      </c>
    </row>
    <row r="1602" spans="1:12">
      <c r="A1602" s="576" t="s">
        <v>897</v>
      </c>
      <c r="B1602" s="576" t="s">
        <v>898</v>
      </c>
      <c r="C1602" s="576" t="s">
        <v>4664</v>
      </c>
      <c r="D1602" s="576" t="s">
        <v>4665</v>
      </c>
      <c r="E1602" s="577" t="s">
        <v>210</v>
      </c>
      <c r="F1602" s="576" t="s">
        <v>210</v>
      </c>
      <c r="G1602" s="576">
        <v>93422</v>
      </c>
      <c r="H1602" s="576" t="s">
        <v>423</v>
      </c>
      <c r="I1602" s="576" t="s">
        <v>335</v>
      </c>
      <c r="J1602" s="576" t="s">
        <v>207</v>
      </c>
      <c r="K1602" s="577">
        <v>6.75</v>
      </c>
      <c r="L1602" s="576" t="s">
        <v>208</v>
      </c>
    </row>
    <row r="1603" spans="1:12">
      <c r="A1603" s="576" t="s">
        <v>897</v>
      </c>
      <c r="B1603" s="576" t="s">
        <v>898</v>
      </c>
      <c r="C1603" s="576" t="s">
        <v>4664</v>
      </c>
      <c r="D1603" s="576" t="s">
        <v>4665</v>
      </c>
      <c r="E1603" s="577" t="s">
        <v>210</v>
      </c>
      <c r="F1603" s="576" t="s">
        <v>210</v>
      </c>
      <c r="G1603" s="576">
        <v>93421</v>
      </c>
      <c r="H1603" s="576" t="s">
        <v>313</v>
      </c>
      <c r="I1603" s="576" t="s">
        <v>223</v>
      </c>
      <c r="J1603" s="576" t="s">
        <v>207</v>
      </c>
      <c r="K1603" s="577">
        <v>76.33</v>
      </c>
      <c r="L1603" s="576" t="s">
        <v>208</v>
      </c>
    </row>
    <row r="1604" spans="1:12">
      <c r="A1604" s="576" t="s">
        <v>897</v>
      </c>
      <c r="B1604" s="576" t="s">
        <v>898</v>
      </c>
      <c r="C1604" s="576" t="s">
        <v>4664</v>
      </c>
      <c r="D1604" s="576" t="s">
        <v>4665</v>
      </c>
      <c r="E1604" s="577" t="s">
        <v>210</v>
      </c>
      <c r="F1604" s="576" t="s">
        <v>210</v>
      </c>
      <c r="G1604" s="576">
        <v>93282</v>
      </c>
      <c r="H1604" s="576" t="s">
        <v>419</v>
      </c>
      <c r="I1604" s="576" t="s">
        <v>335</v>
      </c>
      <c r="J1604" s="576" t="s">
        <v>209</v>
      </c>
      <c r="K1604" s="577">
        <v>19.11</v>
      </c>
      <c r="L1604" s="576" t="s">
        <v>208</v>
      </c>
    </row>
    <row r="1605" spans="1:12">
      <c r="A1605" s="576" t="s">
        <v>897</v>
      </c>
      <c r="B1605" s="576" t="s">
        <v>898</v>
      </c>
      <c r="C1605" s="576" t="s">
        <v>4664</v>
      </c>
      <c r="D1605" s="576" t="s">
        <v>4665</v>
      </c>
      <c r="E1605" s="577" t="s">
        <v>210</v>
      </c>
      <c r="F1605" s="576" t="s">
        <v>210</v>
      </c>
      <c r="G1605" s="576">
        <v>93281</v>
      </c>
      <c r="H1605" s="576" t="s">
        <v>309</v>
      </c>
      <c r="I1605" s="576" t="s">
        <v>223</v>
      </c>
      <c r="J1605" s="576" t="s">
        <v>209</v>
      </c>
      <c r="K1605" s="577">
        <v>19.97</v>
      </c>
      <c r="L1605" s="576" t="s">
        <v>208</v>
      </c>
    </row>
    <row r="1606" spans="1:12">
      <c r="A1606" s="576" t="s">
        <v>897</v>
      </c>
      <c r="B1606" s="576" t="s">
        <v>898</v>
      </c>
      <c r="C1606" s="576" t="s">
        <v>4664</v>
      </c>
      <c r="D1606" s="576" t="s">
        <v>4665</v>
      </c>
      <c r="E1606" s="577" t="s">
        <v>210</v>
      </c>
      <c r="F1606" s="576" t="s">
        <v>210</v>
      </c>
      <c r="G1606" s="576">
        <v>104914</v>
      </c>
      <c r="H1606" s="576" t="s">
        <v>8073</v>
      </c>
      <c r="I1606" s="576" t="s">
        <v>335</v>
      </c>
      <c r="J1606" s="576" t="s">
        <v>209</v>
      </c>
      <c r="K1606" s="577">
        <v>0</v>
      </c>
      <c r="L1606" s="576" t="s">
        <v>208</v>
      </c>
    </row>
    <row r="1607" spans="1:12">
      <c r="A1607" s="576" t="s">
        <v>897</v>
      </c>
      <c r="B1607" s="576" t="s">
        <v>898</v>
      </c>
      <c r="C1607" s="576" t="s">
        <v>4664</v>
      </c>
      <c r="D1607" s="576" t="s">
        <v>4665</v>
      </c>
      <c r="E1607" s="577" t="s">
        <v>210</v>
      </c>
      <c r="F1607" s="576" t="s">
        <v>210</v>
      </c>
      <c r="G1607" s="576">
        <v>104913</v>
      </c>
      <c r="H1607" s="576" t="s">
        <v>8074</v>
      </c>
      <c r="I1607" s="576" t="s">
        <v>223</v>
      </c>
      <c r="J1607" s="576" t="s">
        <v>209</v>
      </c>
      <c r="K1607" s="577">
        <v>0</v>
      </c>
      <c r="L1607" s="576" t="s">
        <v>208</v>
      </c>
    </row>
    <row r="1608" spans="1:12">
      <c r="A1608" s="576" t="s">
        <v>897</v>
      </c>
      <c r="B1608" s="576" t="s">
        <v>898</v>
      </c>
      <c r="C1608" s="576" t="s">
        <v>4664</v>
      </c>
      <c r="D1608" s="576" t="s">
        <v>4665</v>
      </c>
      <c r="E1608" s="577" t="s">
        <v>210</v>
      </c>
      <c r="F1608" s="576" t="s">
        <v>210</v>
      </c>
      <c r="G1608" s="576">
        <v>102845</v>
      </c>
      <c r="H1608" s="576" t="s">
        <v>8075</v>
      </c>
      <c r="I1608" s="576" t="s">
        <v>335</v>
      </c>
      <c r="J1608" s="576" t="s">
        <v>209</v>
      </c>
      <c r="K1608" s="577">
        <v>0</v>
      </c>
      <c r="L1608" s="576" t="s">
        <v>208</v>
      </c>
    </row>
    <row r="1609" spans="1:12">
      <c r="A1609" s="576" t="s">
        <v>897</v>
      </c>
      <c r="B1609" s="576" t="s">
        <v>898</v>
      </c>
      <c r="C1609" s="576" t="s">
        <v>4664</v>
      </c>
      <c r="D1609" s="576" t="s">
        <v>4665</v>
      </c>
      <c r="E1609" s="577" t="s">
        <v>210</v>
      </c>
      <c r="F1609" s="576" t="s">
        <v>210</v>
      </c>
      <c r="G1609" s="576">
        <v>102844</v>
      </c>
      <c r="H1609" s="576" t="s">
        <v>8076</v>
      </c>
      <c r="I1609" s="576" t="s">
        <v>223</v>
      </c>
      <c r="J1609" s="576" t="s">
        <v>209</v>
      </c>
      <c r="K1609" s="577">
        <v>0</v>
      </c>
      <c r="L1609" s="576" t="s">
        <v>208</v>
      </c>
    </row>
    <row r="1610" spans="1:12">
      <c r="A1610" s="576" t="s">
        <v>897</v>
      </c>
      <c r="B1610" s="576" t="s">
        <v>898</v>
      </c>
      <c r="C1610" s="576" t="s">
        <v>902</v>
      </c>
      <c r="D1610" s="576" t="s">
        <v>4252</v>
      </c>
      <c r="E1610" s="577" t="s">
        <v>210</v>
      </c>
      <c r="F1610" s="576" t="s">
        <v>210</v>
      </c>
      <c r="G1610" s="576">
        <v>89273</v>
      </c>
      <c r="H1610" s="576" t="s">
        <v>383</v>
      </c>
      <c r="I1610" s="576" t="s">
        <v>335</v>
      </c>
      <c r="J1610" s="576" t="s">
        <v>209</v>
      </c>
      <c r="K1610" s="578">
        <v>104.19</v>
      </c>
      <c r="L1610" s="576" t="s">
        <v>208</v>
      </c>
    </row>
    <row r="1611" spans="1:12">
      <c r="A1611" s="576" t="s">
        <v>897</v>
      </c>
      <c r="B1611" s="576" t="s">
        <v>898</v>
      </c>
      <c r="C1611" s="576" t="s">
        <v>902</v>
      </c>
      <c r="D1611" s="576" t="s">
        <v>4252</v>
      </c>
      <c r="E1611" s="577" t="s">
        <v>210</v>
      </c>
      <c r="F1611" s="576" t="s">
        <v>210</v>
      </c>
      <c r="G1611" s="576">
        <v>89272</v>
      </c>
      <c r="H1611" s="576" t="s">
        <v>274</v>
      </c>
      <c r="I1611" s="576" t="s">
        <v>223</v>
      </c>
      <c r="J1611" s="576" t="s">
        <v>209</v>
      </c>
      <c r="K1611" s="578">
        <v>215.65</v>
      </c>
      <c r="L1611" s="576" t="s">
        <v>208</v>
      </c>
    </row>
    <row r="1612" spans="1:12">
      <c r="A1612" s="576" t="s">
        <v>897</v>
      </c>
      <c r="B1612" s="576" t="s">
        <v>898</v>
      </c>
      <c r="C1612" s="576" t="s">
        <v>902</v>
      </c>
      <c r="D1612" s="576" t="s">
        <v>4252</v>
      </c>
      <c r="E1612" s="577" t="s">
        <v>210</v>
      </c>
      <c r="F1612" s="576" t="s">
        <v>210</v>
      </c>
      <c r="G1612" s="576">
        <v>93288</v>
      </c>
      <c r="H1612" s="576" t="s">
        <v>420</v>
      </c>
      <c r="I1612" s="576" t="s">
        <v>335</v>
      </c>
      <c r="J1612" s="576" t="s">
        <v>209</v>
      </c>
      <c r="K1612" s="577">
        <v>175.69</v>
      </c>
      <c r="L1612" s="576" t="s">
        <v>208</v>
      </c>
    </row>
    <row r="1613" spans="1:12">
      <c r="A1613" s="576" t="s">
        <v>897</v>
      </c>
      <c r="B1613" s="576" t="s">
        <v>898</v>
      </c>
      <c r="C1613" s="576" t="s">
        <v>902</v>
      </c>
      <c r="D1613" s="576" t="s">
        <v>4252</v>
      </c>
      <c r="E1613" s="577" t="s">
        <v>210</v>
      </c>
      <c r="F1613" s="576" t="s">
        <v>210</v>
      </c>
      <c r="G1613" s="576">
        <v>93287</v>
      </c>
      <c r="H1613" s="576" t="s">
        <v>310</v>
      </c>
      <c r="I1613" s="576" t="s">
        <v>223</v>
      </c>
      <c r="J1613" s="576" t="s">
        <v>209</v>
      </c>
      <c r="K1613" s="578">
        <v>345.61</v>
      </c>
      <c r="L1613" s="576" t="s">
        <v>208</v>
      </c>
    </row>
    <row r="1614" spans="1:12">
      <c r="A1614" s="576" t="s">
        <v>897</v>
      </c>
      <c r="B1614" s="576" t="s">
        <v>898</v>
      </c>
      <c r="C1614" s="576" t="s">
        <v>902</v>
      </c>
      <c r="D1614" s="576" t="s">
        <v>4252</v>
      </c>
      <c r="E1614" s="577" t="s">
        <v>210</v>
      </c>
      <c r="F1614" s="576" t="s">
        <v>210</v>
      </c>
      <c r="G1614" s="576">
        <v>104711</v>
      </c>
      <c r="H1614" s="576" t="s">
        <v>8077</v>
      </c>
      <c r="I1614" s="576" t="s">
        <v>335</v>
      </c>
      <c r="J1614" s="576" t="s">
        <v>209</v>
      </c>
      <c r="K1614" s="578">
        <v>0</v>
      </c>
      <c r="L1614" s="576" t="s">
        <v>208</v>
      </c>
    </row>
    <row r="1615" spans="1:12">
      <c r="A1615" s="576" t="s">
        <v>897</v>
      </c>
      <c r="B1615" s="576" t="s">
        <v>898</v>
      </c>
      <c r="C1615" s="576" t="s">
        <v>902</v>
      </c>
      <c r="D1615" s="576" t="s">
        <v>4252</v>
      </c>
      <c r="E1615" s="577" t="s">
        <v>210</v>
      </c>
      <c r="F1615" s="576" t="s">
        <v>210</v>
      </c>
      <c r="G1615" s="576">
        <v>104710</v>
      </c>
      <c r="H1615" s="576" t="s">
        <v>8078</v>
      </c>
      <c r="I1615" s="576" t="s">
        <v>223</v>
      </c>
      <c r="J1615" s="576" t="s">
        <v>209</v>
      </c>
      <c r="K1615" s="578">
        <v>0</v>
      </c>
      <c r="L1615" s="576" t="s">
        <v>208</v>
      </c>
    </row>
    <row r="1616" spans="1:12">
      <c r="A1616" s="576" t="s">
        <v>897</v>
      </c>
      <c r="B1616" s="576" t="s">
        <v>898</v>
      </c>
      <c r="C1616" s="576" t="s">
        <v>902</v>
      </c>
      <c r="D1616" s="576" t="s">
        <v>4252</v>
      </c>
      <c r="E1616" s="577" t="s">
        <v>210</v>
      </c>
      <c r="F1616" s="576" t="s">
        <v>210</v>
      </c>
      <c r="G1616" s="576">
        <v>104908</v>
      </c>
      <c r="H1616" s="576" t="s">
        <v>8079</v>
      </c>
      <c r="I1616" s="576" t="s">
        <v>335</v>
      </c>
      <c r="J1616" s="576" t="s">
        <v>209</v>
      </c>
      <c r="K1616" s="578">
        <v>0</v>
      </c>
      <c r="L1616" s="576" t="s">
        <v>208</v>
      </c>
    </row>
    <row r="1617" spans="1:12">
      <c r="A1617" s="576" t="s">
        <v>897</v>
      </c>
      <c r="B1617" s="576" t="s">
        <v>898</v>
      </c>
      <c r="C1617" s="576" t="s">
        <v>902</v>
      </c>
      <c r="D1617" s="576" t="s">
        <v>4252</v>
      </c>
      <c r="E1617" s="577" t="s">
        <v>210</v>
      </c>
      <c r="F1617" s="576" t="s">
        <v>210</v>
      </c>
      <c r="G1617" s="576">
        <v>104907</v>
      </c>
      <c r="H1617" s="576" t="s">
        <v>8080</v>
      </c>
      <c r="I1617" s="576" t="s">
        <v>223</v>
      </c>
      <c r="J1617" s="576" t="s">
        <v>209</v>
      </c>
      <c r="K1617" s="578">
        <v>0</v>
      </c>
      <c r="L1617" s="576" t="s">
        <v>208</v>
      </c>
    </row>
    <row r="1618" spans="1:12">
      <c r="A1618" s="576" t="s">
        <v>897</v>
      </c>
      <c r="B1618" s="576" t="s">
        <v>898</v>
      </c>
      <c r="C1618" s="576" t="s">
        <v>902</v>
      </c>
      <c r="D1618" s="576" t="s">
        <v>4252</v>
      </c>
      <c r="E1618" s="577" t="s">
        <v>210</v>
      </c>
      <c r="F1618" s="576" t="s">
        <v>210</v>
      </c>
      <c r="G1618" s="576">
        <v>102851</v>
      </c>
      <c r="H1618" s="576" t="s">
        <v>8081</v>
      </c>
      <c r="I1618" s="576" t="s">
        <v>335</v>
      </c>
      <c r="J1618" s="576" t="s">
        <v>209</v>
      </c>
      <c r="K1618" s="578">
        <v>0</v>
      </c>
      <c r="L1618" s="576" t="s">
        <v>208</v>
      </c>
    </row>
    <row r="1619" spans="1:12">
      <c r="A1619" s="576" t="s">
        <v>897</v>
      </c>
      <c r="B1619" s="576" t="s">
        <v>898</v>
      </c>
      <c r="C1619" s="576" t="s">
        <v>902</v>
      </c>
      <c r="D1619" s="576" t="s">
        <v>4252</v>
      </c>
      <c r="E1619" s="577" t="s">
        <v>210</v>
      </c>
      <c r="F1619" s="576" t="s">
        <v>210</v>
      </c>
      <c r="G1619" s="576">
        <v>102850</v>
      </c>
      <c r="H1619" s="576" t="s">
        <v>8082</v>
      </c>
      <c r="I1619" s="576" t="s">
        <v>223</v>
      </c>
      <c r="J1619" s="576" t="s">
        <v>209</v>
      </c>
      <c r="K1619" s="578">
        <v>0</v>
      </c>
      <c r="L1619" s="576" t="s">
        <v>208</v>
      </c>
    </row>
    <row r="1620" spans="1:12">
      <c r="A1620" s="576" t="s">
        <v>897</v>
      </c>
      <c r="B1620" s="576" t="s">
        <v>898</v>
      </c>
      <c r="C1620" s="576" t="s">
        <v>902</v>
      </c>
      <c r="D1620" s="576" t="s">
        <v>4252</v>
      </c>
      <c r="E1620" s="577" t="s">
        <v>210</v>
      </c>
      <c r="F1620" s="576" t="s">
        <v>210</v>
      </c>
      <c r="G1620" s="576">
        <v>102857</v>
      </c>
      <c r="H1620" s="576" t="s">
        <v>8083</v>
      </c>
      <c r="I1620" s="576" t="s">
        <v>335</v>
      </c>
      <c r="J1620" s="576" t="s">
        <v>209</v>
      </c>
      <c r="K1620" s="578">
        <v>0</v>
      </c>
      <c r="L1620" s="576" t="s">
        <v>208</v>
      </c>
    </row>
    <row r="1621" spans="1:12">
      <c r="A1621" s="576" t="s">
        <v>897</v>
      </c>
      <c r="B1621" s="576" t="s">
        <v>898</v>
      </c>
      <c r="C1621" s="576" t="s">
        <v>902</v>
      </c>
      <c r="D1621" s="576" t="s">
        <v>4252</v>
      </c>
      <c r="E1621" s="577" t="s">
        <v>210</v>
      </c>
      <c r="F1621" s="576" t="s">
        <v>210</v>
      </c>
      <c r="G1621" s="576">
        <v>102856</v>
      </c>
      <c r="H1621" s="576" t="s">
        <v>8084</v>
      </c>
      <c r="I1621" s="576" t="s">
        <v>223</v>
      </c>
      <c r="J1621" s="576" t="s">
        <v>209</v>
      </c>
      <c r="K1621" s="578">
        <v>0</v>
      </c>
      <c r="L1621" s="576" t="s">
        <v>208</v>
      </c>
    </row>
    <row r="1622" spans="1:12">
      <c r="A1622" s="576" t="s">
        <v>897</v>
      </c>
      <c r="B1622" s="576" t="s">
        <v>898</v>
      </c>
      <c r="C1622" s="576" t="s">
        <v>902</v>
      </c>
      <c r="D1622" s="576" t="s">
        <v>4252</v>
      </c>
      <c r="E1622" s="577" t="s">
        <v>210</v>
      </c>
      <c r="F1622" s="576" t="s">
        <v>210</v>
      </c>
      <c r="G1622" s="576">
        <v>93403</v>
      </c>
      <c r="H1622" s="576" t="s">
        <v>421</v>
      </c>
      <c r="I1622" s="576" t="s">
        <v>335</v>
      </c>
      <c r="J1622" s="576" t="s">
        <v>209</v>
      </c>
      <c r="K1622" s="578">
        <v>63.72</v>
      </c>
      <c r="L1622" s="576" t="s">
        <v>208</v>
      </c>
    </row>
    <row r="1623" spans="1:12">
      <c r="A1623" s="576" t="s">
        <v>897</v>
      </c>
      <c r="B1623" s="576" t="s">
        <v>898</v>
      </c>
      <c r="C1623" s="576" t="s">
        <v>902</v>
      </c>
      <c r="D1623" s="576" t="s">
        <v>4252</v>
      </c>
      <c r="E1623" s="577" t="s">
        <v>210</v>
      </c>
      <c r="F1623" s="576" t="s">
        <v>210</v>
      </c>
      <c r="G1623" s="576">
        <v>93402</v>
      </c>
      <c r="H1623" s="576" t="s">
        <v>311</v>
      </c>
      <c r="I1623" s="576" t="s">
        <v>223</v>
      </c>
      <c r="J1623" s="576" t="s">
        <v>209</v>
      </c>
      <c r="K1623" s="578">
        <v>260.69</v>
      </c>
      <c r="L1623" s="576" t="s">
        <v>208</v>
      </c>
    </row>
    <row r="1624" spans="1:12">
      <c r="A1624" s="576" t="s">
        <v>897</v>
      </c>
      <c r="B1624" s="576" t="s">
        <v>898</v>
      </c>
      <c r="C1624" s="576" t="s">
        <v>902</v>
      </c>
      <c r="D1624" s="576" t="s">
        <v>4252</v>
      </c>
      <c r="E1624" s="577" t="s">
        <v>210</v>
      </c>
      <c r="F1624" s="576" t="s">
        <v>210</v>
      </c>
      <c r="G1624" s="576">
        <v>5930</v>
      </c>
      <c r="H1624" s="576" t="s">
        <v>358</v>
      </c>
      <c r="I1624" s="576" t="s">
        <v>335</v>
      </c>
      <c r="J1624" s="576" t="s">
        <v>209</v>
      </c>
      <c r="K1624" s="578">
        <v>66.849999999999994</v>
      </c>
      <c r="L1624" s="576" t="s">
        <v>208</v>
      </c>
    </row>
    <row r="1625" spans="1:12">
      <c r="A1625" s="576" t="s">
        <v>897</v>
      </c>
      <c r="B1625" s="576" t="s">
        <v>898</v>
      </c>
      <c r="C1625" s="576" t="s">
        <v>902</v>
      </c>
      <c r="D1625" s="576" t="s">
        <v>4252</v>
      </c>
      <c r="E1625" s="577" t="s">
        <v>210</v>
      </c>
      <c r="F1625" s="576" t="s">
        <v>210</v>
      </c>
      <c r="G1625" s="576">
        <v>5928</v>
      </c>
      <c r="H1625" s="576" t="s">
        <v>249</v>
      </c>
      <c r="I1625" s="576" t="s">
        <v>223</v>
      </c>
      <c r="J1625" s="576" t="s">
        <v>209</v>
      </c>
      <c r="K1625" s="578">
        <v>266.68</v>
      </c>
      <c r="L1625" s="576" t="s">
        <v>208</v>
      </c>
    </row>
    <row r="1626" spans="1:12">
      <c r="A1626" s="576" t="s">
        <v>897</v>
      </c>
      <c r="B1626" s="576" t="s">
        <v>898</v>
      </c>
      <c r="C1626" s="576" t="s">
        <v>902</v>
      </c>
      <c r="D1626" s="576" t="s">
        <v>4252</v>
      </c>
      <c r="E1626" s="577" t="s">
        <v>210</v>
      </c>
      <c r="F1626" s="576" t="s">
        <v>210</v>
      </c>
      <c r="G1626" s="576">
        <v>105845</v>
      </c>
      <c r="H1626" s="576" t="s">
        <v>8085</v>
      </c>
      <c r="I1626" s="576" t="s">
        <v>335</v>
      </c>
      <c r="J1626" s="576" t="s">
        <v>209</v>
      </c>
      <c r="K1626" s="577">
        <v>0</v>
      </c>
      <c r="L1626" s="576" t="s">
        <v>208</v>
      </c>
    </row>
    <row r="1627" spans="1:12">
      <c r="A1627" s="576" t="s">
        <v>897</v>
      </c>
      <c r="B1627" s="576" t="s">
        <v>898</v>
      </c>
      <c r="C1627" s="576" t="s">
        <v>902</v>
      </c>
      <c r="D1627" s="576" t="s">
        <v>4252</v>
      </c>
      <c r="E1627" s="577" t="s">
        <v>210</v>
      </c>
      <c r="F1627" s="576" t="s">
        <v>210</v>
      </c>
      <c r="G1627" s="576">
        <v>105844</v>
      </c>
      <c r="H1627" s="576" t="s">
        <v>8086</v>
      </c>
      <c r="I1627" s="576" t="s">
        <v>223</v>
      </c>
      <c r="J1627" s="576" t="s">
        <v>209</v>
      </c>
      <c r="K1627" s="577">
        <v>0</v>
      </c>
      <c r="L1627" s="576" t="s">
        <v>208</v>
      </c>
    </row>
    <row r="1628" spans="1:12">
      <c r="A1628" s="576" t="s">
        <v>897</v>
      </c>
      <c r="B1628" s="576" t="s">
        <v>898</v>
      </c>
      <c r="C1628" s="576" t="s">
        <v>902</v>
      </c>
      <c r="D1628" s="576" t="s">
        <v>4252</v>
      </c>
      <c r="E1628" s="577" t="s">
        <v>210</v>
      </c>
      <c r="F1628" s="576" t="s">
        <v>210</v>
      </c>
      <c r="G1628" s="576">
        <v>91635</v>
      </c>
      <c r="H1628" s="576" t="s">
        <v>407</v>
      </c>
      <c r="I1628" s="576" t="s">
        <v>335</v>
      </c>
      <c r="J1628" s="576" t="s">
        <v>209</v>
      </c>
      <c r="K1628" s="577">
        <v>58.38</v>
      </c>
      <c r="L1628" s="576" t="s">
        <v>208</v>
      </c>
    </row>
    <row r="1629" spans="1:12">
      <c r="A1629" s="576" t="s">
        <v>897</v>
      </c>
      <c r="B1629" s="576" t="s">
        <v>898</v>
      </c>
      <c r="C1629" s="576" t="s">
        <v>902</v>
      </c>
      <c r="D1629" s="576" t="s">
        <v>4252</v>
      </c>
      <c r="E1629" s="577" t="s">
        <v>210</v>
      </c>
      <c r="F1629" s="576" t="s">
        <v>210</v>
      </c>
      <c r="G1629" s="576">
        <v>91634</v>
      </c>
      <c r="H1629" s="576" t="s">
        <v>298</v>
      </c>
      <c r="I1629" s="576" t="s">
        <v>223</v>
      </c>
      <c r="J1629" s="576" t="s">
        <v>209</v>
      </c>
      <c r="K1629" s="578">
        <v>225.4</v>
      </c>
      <c r="L1629" s="576" t="s">
        <v>208</v>
      </c>
    </row>
    <row r="1630" spans="1:12">
      <c r="A1630" s="576" t="s">
        <v>897</v>
      </c>
      <c r="B1630" s="576" t="s">
        <v>898</v>
      </c>
      <c r="C1630" s="576" t="s">
        <v>902</v>
      </c>
      <c r="D1630" s="576" t="s">
        <v>4252</v>
      </c>
      <c r="E1630" s="577" t="s">
        <v>210</v>
      </c>
      <c r="F1630" s="576" t="s">
        <v>210</v>
      </c>
      <c r="G1630" s="576">
        <v>105985</v>
      </c>
      <c r="H1630" s="576" t="s">
        <v>8087</v>
      </c>
      <c r="I1630" s="576" t="s">
        <v>335</v>
      </c>
      <c r="J1630" s="576" t="s">
        <v>209</v>
      </c>
      <c r="K1630" s="577">
        <v>90.16</v>
      </c>
      <c r="L1630" s="576" t="s">
        <v>208</v>
      </c>
    </row>
    <row r="1631" spans="1:12">
      <c r="A1631" s="576" t="s">
        <v>897</v>
      </c>
      <c r="B1631" s="576" t="s">
        <v>898</v>
      </c>
      <c r="C1631" s="576" t="s">
        <v>902</v>
      </c>
      <c r="D1631" s="576" t="s">
        <v>4252</v>
      </c>
      <c r="E1631" s="577" t="s">
        <v>210</v>
      </c>
      <c r="F1631" s="576" t="s">
        <v>210</v>
      </c>
      <c r="G1631" s="576">
        <v>105984</v>
      </c>
      <c r="H1631" s="576" t="s">
        <v>8088</v>
      </c>
      <c r="I1631" s="576" t="s">
        <v>223</v>
      </c>
      <c r="J1631" s="576" t="s">
        <v>209</v>
      </c>
      <c r="K1631" s="578">
        <v>312.61</v>
      </c>
      <c r="L1631" s="576" t="s">
        <v>208</v>
      </c>
    </row>
    <row r="1632" spans="1:12">
      <c r="A1632" s="576" t="s">
        <v>897</v>
      </c>
      <c r="B1632" s="576" t="s">
        <v>898</v>
      </c>
      <c r="C1632" s="576" t="s">
        <v>902</v>
      </c>
      <c r="D1632" s="576" t="s">
        <v>4252</v>
      </c>
      <c r="E1632" s="577" t="s">
        <v>210</v>
      </c>
      <c r="F1632" s="576" t="s">
        <v>210</v>
      </c>
      <c r="G1632" s="576">
        <v>98765</v>
      </c>
      <c r="H1632" s="576" t="s">
        <v>1820</v>
      </c>
      <c r="I1632" s="576" t="s">
        <v>335</v>
      </c>
      <c r="J1632" s="576" t="s">
        <v>207</v>
      </c>
      <c r="K1632" s="578">
        <v>0.03</v>
      </c>
      <c r="L1632" s="576" t="s">
        <v>208</v>
      </c>
    </row>
    <row r="1633" spans="1:12">
      <c r="A1633" s="576" t="s">
        <v>897</v>
      </c>
      <c r="B1633" s="576" t="s">
        <v>898</v>
      </c>
      <c r="C1633" s="576" t="s">
        <v>902</v>
      </c>
      <c r="D1633" s="576" t="s">
        <v>4252</v>
      </c>
      <c r="E1633" s="577" t="s">
        <v>210</v>
      </c>
      <c r="F1633" s="576" t="s">
        <v>210</v>
      </c>
      <c r="G1633" s="576">
        <v>98764</v>
      </c>
      <c r="H1633" s="576" t="s">
        <v>1819</v>
      </c>
      <c r="I1633" s="576" t="s">
        <v>223</v>
      </c>
      <c r="J1633" s="576" t="s">
        <v>209</v>
      </c>
      <c r="K1633" s="577">
        <v>3.51</v>
      </c>
      <c r="L1633" s="576" t="s">
        <v>208</v>
      </c>
    </row>
    <row r="1634" spans="1:12">
      <c r="A1634" s="576" t="s">
        <v>897</v>
      </c>
      <c r="B1634" s="576" t="s">
        <v>898</v>
      </c>
      <c r="C1634" s="576" t="s">
        <v>902</v>
      </c>
      <c r="D1634" s="576" t="s">
        <v>4252</v>
      </c>
      <c r="E1634" s="577" t="s">
        <v>210</v>
      </c>
      <c r="F1634" s="576" t="s">
        <v>210</v>
      </c>
      <c r="G1634" s="576">
        <v>99834</v>
      </c>
      <c r="H1634" s="576" t="s">
        <v>6457</v>
      </c>
      <c r="I1634" s="576" t="s">
        <v>335</v>
      </c>
      <c r="J1634" s="576" t="s">
        <v>207</v>
      </c>
      <c r="K1634" s="578">
        <v>0.12</v>
      </c>
      <c r="L1634" s="576" t="s">
        <v>208</v>
      </c>
    </row>
    <row r="1635" spans="1:12">
      <c r="A1635" s="576" t="s">
        <v>897</v>
      </c>
      <c r="B1635" s="576" t="s">
        <v>898</v>
      </c>
      <c r="C1635" s="576" t="s">
        <v>902</v>
      </c>
      <c r="D1635" s="576" t="s">
        <v>4252</v>
      </c>
      <c r="E1635" s="577" t="s">
        <v>210</v>
      </c>
      <c r="F1635" s="576" t="s">
        <v>210</v>
      </c>
      <c r="G1635" s="576">
        <v>99833</v>
      </c>
      <c r="H1635" s="576" t="s">
        <v>6435</v>
      </c>
      <c r="I1635" s="576" t="s">
        <v>223</v>
      </c>
      <c r="J1635" s="576" t="s">
        <v>209</v>
      </c>
      <c r="K1635" s="577">
        <v>3.5</v>
      </c>
      <c r="L1635" s="576" t="s">
        <v>208</v>
      </c>
    </row>
    <row r="1636" spans="1:12">
      <c r="A1636" s="576" t="s">
        <v>897</v>
      </c>
      <c r="B1636" s="576" t="s">
        <v>898</v>
      </c>
      <c r="C1636" s="576" t="s">
        <v>902</v>
      </c>
      <c r="D1636" s="576" t="s">
        <v>4252</v>
      </c>
      <c r="E1636" s="577" t="s">
        <v>210</v>
      </c>
      <c r="F1636" s="576" t="s">
        <v>210</v>
      </c>
      <c r="G1636" s="576">
        <v>104521</v>
      </c>
      <c r="H1636" s="576" t="s">
        <v>8089</v>
      </c>
      <c r="I1636" s="576" t="s">
        <v>335</v>
      </c>
      <c r="J1636" s="576" t="s">
        <v>209</v>
      </c>
      <c r="K1636" s="578">
        <v>0</v>
      </c>
      <c r="L1636" s="576" t="s">
        <v>208</v>
      </c>
    </row>
    <row r="1637" spans="1:12">
      <c r="A1637" s="576" t="s">
        <v>897</v>
      </c>
      <c r="B1637" s="576" t="s">
        <v>898</v>
      </c>
      <c r="C1637" s="576" t="s">
        <v>902</v>
      </c>
      <c r="D1637" s="576" t="s">
        <v>4252</v>
      </c>
      <c r="E1637" s="577" t="s">
        <v>210</v>
      </c>
      <c r="F1637" s="576" t="s">
        <v>210</v>
      </c>
      <c r="G1637" s="576">
        <v>104520</v>
      </c>
      <c r="H1637" s="576" t="s">
        <v>8090</v>
      </c>
      <c r="I1637" s="576" t="s">
        <v>223</v>
      </c>
      <c r="J1637" s="576" t="s">
        <v>207</v>
      </c>
      <c r="K1637" s="578">
        <v>0</v>
      </c>
      <c r="L1637" s="576" t="s">
        <v>208</v>
      </c>
    </row>
    <row r="1638" spans="1:12">
      <c r="A1638" s="576" t="s">
        <v>897</v>
      </c>
      <c r="B1638" s="576" t="s">
        <v>898</v>
      </c>
      <c r="C1638" s="576" t="s">
        <v>902</v>
      </c>
      <c r="D1638" s="576" t="s">
        <v>4252</v>
      </c>
      <c r="E1638" s="577" t="s">
        <v>210</v>
      </c>
      <c r="F1638" s="576" t="s">
        <v>210</v>
      </c>
      <c r="G1638" s="576">
        <v>90687</v>
      </c>
      <c r="H1638" s="576" t="s">
        <v>6446</v>
      </c>
      <c r="I1638" s="576" t="s">
        <v>335</v>
      </c>
      <c r="J1638" s="576" t="s">
        <v>209</v>
      </c>
      <c r="K1638" s="577">
        <v>69.95</v>
      </c>
      <c r="L1638" s="576" t="s">
        <v>208</v>
      </c>
    </row>
    <row r="1639" spans="1:12">
      <c r="A1639" s="576" t="s">
        <v>897</v>
      </c>
      <c r="B1639" s="576" t="s">
        <v>898</v>
      </c>
      <c r="C1639" s="576" t="s">
        <v>902</v>
      </c>
      <c r="D1639" s="576" t="s">
        <v>4252</v>
      </c>
      <c r="E1639" s="577" t="s">
        <v>210</v>
      </c>
      <c r="F1639" s="576" t="s">
        <v>210</v>
      </c>
      <c r="G1639" s="576">
        <v>90686</v>
      </c>
      <c r="H1639" s="576" t="s">
        <v>6424</v>
      </c>
      <c r="I1639" s="576" t="s">
        <v>223</v>
      </c>
      <c r="J1639" s="576" t="s">
        <v>209</v>
      </c>
      <c r="K1639" s="578">
        <v>168.6</v>
      </c>
      <c r="L1639" s="576" t="s">
        <v>208</v>
      </c>
    </row>
    <row r="1640" spans="1:12">
      <c r="A1640" s="576" t="s">
        <v>897</v>
      </c>
      <c r="B1640" s="576" t="s">
        <v>898</v>
      </c>
      <c r="C1640" s="576" t="s">
        <v>902</v>
      </c>
      <c r="D1640" s="576" t="s">
        <v>4252</v>
      </c>
      <c r="E1640" s="577" t="s">
        <v>210</v>
      </c>
      <c r="F1640" s="576" t="s">
        <v>210</v>
      </c>
      <c r="G1640" s="576">
        <v>5952</v>
      </c>
      <c r="H1640" s="576" t="s">
        <v>362</v>
      </c>
      <c r="I1640" s="576" t="s">
        <v>335</v>
      </c>
      <c r="J1640" s="576" t="s">
        <v>207</v>
      </c>
      <c r="K1640" s="578">
        <v>17.36</v>
      </c>
      <c r="L1640" s="576" t="s">
        <v>208</v>
      </c>
    </row>
    <row r="1641" spans="1:12">
      <c r="A1641" s="576" t="s">
        <v>897</v>
      </c>
      <c r="B1641" s="576" t="s">
        <v>898</v>
      </c>
      <c r="C1641" s="576" t="s">
        <v>902</v>
      </c>
      <c r="D1641" s="576" t="s">
        <v>4252</v>
      </c>
      <c r="E1641" s="577" t="s">
        <v>210</v>
      </c>
      <c r="F1641" s="576" t="s">
        <v>210</v>
      </c>
      <c r="G1641" s="576">
        <v>5795</v>
      </c>
      <c r="H1641" s="576" t="s">
        <v>228</v>
      </c>
      <c r="I1641" s="576" t="s">
        <v>223</v>
      </c>
      <c r="J1641" s="576" t="s">
        <v>209</v>
      </c>
      <c r="K1641" s="578">
        <v>19.89</v>
      </c>
      <c r="L1641" s="576" t="s">
        <v>208</v>
      </c>
    </row>
    <row r="1642" spans="1:12">
      <c r="A1642" s="576" t="s">
        <v>897</v>
      </c>
      <c r="B1642" s="576" t="s">
        <v>898</v>
      </c>
      <c r="C1642" s="576" t="s">
        <v>902</v>
      </c>
      <c r="D1642" s="576" t="s">
        <v>4252</v>
      </c>
      <c r="E1642" s="577" t="s">
        <v>210</v>
      </c>
      <c r="F1642" s="576" t="s">
        <v>210</v>
      </c>
      <c r="G1642" s="576">
        <v>104657</v>
      </c>
      <c r="H1642" s="576" t="s">
        <v>8091</v>
      </c>
      <c r="I1642" s="576" t="s">
        <v>335</v>
      </c>
      <c r="J1642" s="576" t="s">
        <v>207</v>
      </c>
      <c r="K1642" s="578">
        <v>0</v>
      </c>
      <c r="L1642" s="576" t="s">
        <v>208</v>
      </c>
    </row>
    <row r="1643" spans="1:12">
      <c r="A1643" s="576" t="s">
        <v>897</v>
      </c>
      <c r="B1643" s="576" t="s">
        <v>898</v>
      </c>
      <c r="C1643" s="576" t="s">
        <v>902</v>
      </c>
      <c r="D1643" s="576" t="s">
        <v>4252</v>
      </c>
      <c r="E1643" s="577" t="s">
        <v>210</v>
      </c>
      <c r="F1643" s="576" t="s">
        <v>210</v>
      </c>
      <c r="G1643" s="576">
        <v>104656</v>
      </c>
      <c r="H1643" s="576" t="s">
        <v>8092</v>
      </c>
      <c r="I1643" s="576" t="s">
        <v>223</v>
      </c>
      <c r="J1643" s="576" t="s">
        <v>209</v>
      </c>
      <c r="K1643" s="578">
        <v>0</v>
      </c>
      <c r="L1643" s="576" t="s">
        <v>208</v>
      </c>
    </row>
    <row r="1644" spans="1:12">
      <c r="A1644" s="576" t="s">
        <v>897</v>
      </c>
      <c r="B1644" s="576" t="s">
        <v>898</v>
      </c>
      <c r="C1644" s="576" t="s">
        <v>902</v>
      </c>
      <c r="D1644" s="576" t="s">
        <v>4252</v>
      </c>
      <c r="E1644" s="577" t="s">
        <v>210</v>
      </c>
      <c r="F1644" s="576" t="s">
        <v>210</v>
      </c>
      <c r="G1644" s="576">
        <v>102274</v>
      </c>
      <c r="H1644" s="576" t="s">
        <v>8093</v>
      </c>
      <c r="I1644" s="576" t="s">
        <v>335</v>
      </c>
      <c r="J1644" s="576" t="s">
        <v>207</v>
      </c>
      <c r="K1644" s="578">
        <v>15.96</v>
      </c>
      <c r="L1644" s="576" t="s">
        <v>208</v>
      </c>
    </row>
    <row r="1645" spans="1:12">
      <c r="A1645" s="576" t="s">
        <v>897</v>
      </c>
      <c r="B1645" s="576" t="s">
        <v>898</v>
      </c>
      <c r="C1645" s="576" t="s">
        <v>902</v>
      </c>
      <c r="D1645" s="576" t="s">
        <v>4252</v>
      </c>
      <c r="E1645" s="577" t="s">
        <v>210</v>
      </c>
      <c r="F1645" s="576" t="s">
        <v>210</v>
      </c>
      <c r="G1645" s="576">
        <v>102275</v>
      </c>
      <c r="H1645" s="576" t="s">
        <v>4230</v>
      </c>
      <c r="I1645" s="576" t="s">
        <v>223</v>
      </c>
      <c r="J1645" s="576" t="s">
        <v>207</v>
      </c>
      <c r="K1645" s="578">
        <v>18.34</v>
      </c>
      <c r="L1645" s="576" t="s">
        <v>208</v>
      </c>
    </row>
    <row r="1646" spans="1:12">
      <c r="A1646" s="576" t="s">
        <v>897</v>
      </c>
      <c r="B1646" s="576" t="s">
        <v>898</v>
      </c>
      <c r="C1646" s="576" t="s">
        <v>902</v>
      </c>
      <c r="D1646" s="576" t="s">
        <v>4252</v>
      </c>
      <c r="E1646" s="577" t="s">
        <v>210</v>
      </c>
      <c r="F1646" s="576" t="s">
        <v>210</v>
      </c>
      <c r="G1646" s="576">
        <v>95259</v>
      </c>
      <c r="H1646" s="576" t="s">
        <v>428</v>
      </c>
      <c r="I1646" s="576" t="s">
        <v>335</v>
      </c>
      <c r="J1646" s="576" t="s">
        <v>207</v>
      </c>
      <c r="K1646" s="578">
        <v>17.09</v>
      </c>
      <c r="L1646" s="576" t="s">
        <v>208</v>
      </c>
    </row>
    <row r="1647" spans="1:12">
      <c r="A1647" s="576" t="s">
        <v>897</v>
      </c>
      <c r="B1647" s="576" t="s">
        <v>898</v>
      </c>
      <c r="C1647" s="576" t="s">
        <v>902</v>
      </c>
      <c r="D1647" s="576" t="s">
        <v>4252</v>
      </c>
      <c r="E1647" s="577" t="s">
        <v>210</v>
      </c>
      <c r="F1647" s="576" t="s">
        <v>210</v>
      </c>
      <c r="G1647" s="576">
        <v>95258</v>
      </c>
      <c r="H1647" s="576" t="s">
        <v>319</v>
      </c>
      <c r="I1647" s="576" t="s">
        <v>223</v>
      </c>
      <c r="J1647" s="576" t="s">
        <v>209</v>
      </c>
      <c r="K1647" s="578">
        <v>19.34</v>
      </c>
      <c r="L1647" s="576" t="s">
        <v>208</v>
      </c>
    </row>
    <row r="1648" spans="1:12">
      <c r="A1648" s="576" t="s">
        <v>897</v>
      </c>
      <c r="B1648" s="576" t="s">
        <v>898</v>
      </c>
      <c r="C1648" s="576" t="s">
        <v>902</v>
      </c>
      <c r="D1648" s="576" t="s">
        <v>4252</v>
      </c>
      <c r="E1648" s="577" t="s">
        <v>210</v>
      </c>
      <c r="F1648" s="576" t="s">
        <v>210</v>
      </c>
      <c r="G1648" s="576">
        <v>105917</v>
      </c>
      <c r="H1648" s="576" t="s">
        <v>8094</v>
      </c>
      <c r="I1648" s="576" t="s">
        <v>335</v>
      </c>
      <c r="J1648" s="576" t="s">
        <v>207</v>
      </c>
      <c r="K1648" s="578">
        <v>0</v>
      </c>
      <c r="L1648" s="576" t="s">
        <v>208</v>
      </c>
    </row>
    <row r="1649" spans="1:12">
      <c r="A1649" s="576" t="s">
        <v>897</v>
      </c>
      <c r="B1649" s="576" t="s">
        <v>898</v>
      </c>
      <c r="C1649" s="576" t="s">
        <v>902</v>
      </c>
      <c r="D1649" s="576" t="s">
        <v>4252</v>
      </c>
      <c r="E1649" s="577" t="s">
        <v>210</v>
      </c>
      <c r="F1649" s="576" t="s">
        <v>210</v>
      </c>
      <c r="G1649" s="576">
        <v>105916</v>
      </c>
      <c r="H1649" s="576" t="s">
        <v>8095</v>
      </c>
      <c r="I1649" s="576" t="s">
        <v>223</v>
      </c>
      <c r="J1649" s="576" t="s">
        <v>207</v>
      </c>
      <c r="K1649" s="578">
        <v>0</v>
      </c>
      <c r="L1649" s="576" t="s">
        <v>208</v>
      </c>
    </row>
    <row r="1650" spans="1:12">
      <c r="A1650" s="576" t="s">
        <v>897</v>
      </c>
      <c r="B1650" s="576" t="s">
        <v>898</v>
      </c>
      <c r="C1650" s="576" t="s">
        <v>902</v>
      </c>
      <c r="D1650" s="576" t="s">
        <v>4252</v>
      </c>
      <c r="E1650" s="577" t="s">
        <v>210</v>
      </c>
      <c r="F1650" s="576" t="s">
        <v>210</v>
      </c>
      <c r="G1650" s="576">
        <v>92967</v>
      </c>
      <c r="H1650" s="576" t="s">
        <v>415</v>
      </c>
      <c r="I1650" s="576" t="s">
        <v>335</v>
      </c>
      <c r="J1650" s="576" t="s">
        <v>209</v>
      </c>
      <c r="K1650" s="578">
        <v>17.440000000000001</v>
      </c>
      <c r="L1650" s="576" t="s">
        <v>208</v>
      </c>
    </row>
    <row r="1651" spans="1:12">
      <c r="A1651" s="576" t="s">
        <v>897</v>
      </c>
      <c r="B1651" s="576" t="s">
        <v>898</v>
      </c>
      <c r="C1651" s="576" t="s">
        <v>902</v>
      </c>
      <c r="D1651" s="576" t="s">
        <v>4252</v>
      </c>
      <c r="E1651" s="577" t="s">
        <v>210</v>
      </c>
      <c r="F1651" s="576" t="s">
        <v>210</v>
      </c>
      <c r="G1651" s="576">
        <v>92966</v>
      </c>
      <c r="H1651" s="576" t="s">
        <v>306</v>
      </c>
      <c r="I1651" s="576" t="s">
        <v>223</v>
      </c>
      <c r="J1651" s="576" t="s">
        <v>207</v>
      </c>
      <c r="K1651" s="578">
        <v>20.04</v>
      </c>
      <c r="L1651" s="576" t="s">
        <v>208</v>
      </c>
    </row>
    <row r="1652" spans="1:12">
      <c r="A1652" s="576" t="s">
        <v>897</v>
      </c>
      <c r="B1652" s="576" t="s">
        <v>898</v>
      </c>
      <c r="C1652" s="576" t="s">
        <v>902</v>
      </c>
      <c r="D1652" s="576" t="s">
        <v>4252</v>
      </c>
      <c r="E1652" s="577" t="s">
        <v>210</v>
      </c>
      <c r="F1652" s="576" t="s">
        <v>210</v>
      </c>
      <c r="G1652" s="576">
        <v>103794</v>
      </c>
      <c r="H1652" s="576" t="s">
        <v>8096</v>
      </c>
      <c r="I1652" s="576" t="s">
        <v>335</v>
      </c>
      <c r="J1652" s="576" t="s">
        <v>209</v>
      </c>
      <c r="K1652" s="578">
        <v>0</v>
      </c>
      <c r="L1652" s="576" t="s">
        <v>208</v>
      </c>
    </row>
    <row r="1653" spans="1:12">
      <c r="A1653" s="576" t="s">
        <v>897</v>
      </c>
      <c r="B1653" s="576" t="s">
        <v>898</v>
      </c>
      <c r="C1653" s="576" t="s">
        <v>902</v>
      </c>
      <c r="D1653" s="576" t="s">
        <v>4252</v>
      </c>
      <c r="E1653" s="577" t="s">
        <v>210</v>
      </c>
      <c r="F1653" s="576" t="s">
        <v>210</v>
      </c>
      <c r="G1653" s="576">
        <v>103793</v>
      </c>
      <c r="H1653" s="576" t="s">
        <v>8097</v>
      </c>
      <c r="I1653" s="576" t="s">
        <v>223</v>
      </c>
      <c r="J1653" s="576" t="s">
        <v>207</v>
      </c>
      <c r="K1653" s="578">
        <v>0</v>
      </c>
      <c r="L1653" s="576" t="s">
        <v>208</v>
      </c>
    </row>
    <row r="1654" spans="1:12">
      <c r="A1654" s="576" t="s">
        <v>897</v>
      </c>
      <c r="B1654" s="576" t="s">
        <v>898</v>
      </c>
      <c r="C1654" s="576" t="s">
        <v>902</v>
      </c>
      <c r="D1654" s="576" t="s">
        <v>4252</v>
      </c>
      <c r="E1654" s="577" t="s">
        <v>210</v>
      </c>
      <c r="F1654" s="576" t="s">
        <v>210</v>
      </c>
      <c r="G1654" s="576">
        <v>96156</v>
      </c>
      <c r="H1654" s="576" t="s">
        <v>441</v>
      </c>
      <c r="I1654" s="576" t="s">
        <v>335</v>
      </c>
      <c r="J1654" s="576" t="s">
        <v>209</v>
      </c>
      <c r="K1654" s="578">
        <v>57.8</v>
      </c>
      <c r="L1654" s="576" t="s">
        <v>208</v>
      </c>
    </row>
    <row r="1655" spans="1:12">
      <c r="A1655" s="576" t="s">
        <v>897</v>
      </c>
      <c r="B1655" s="576" t="s">
        <v>898</v>
      </c>
      <c r="C1655" s="576" t="s">
        <v>902</v>
      </c>
      <c r="D1655" s="576" t="s">
        <v>4252</v>
      </c>
      <c r="E1655" s="577" t="s">
        <v>210</v>
      </c>
      <c r="F1655" s="576" t="s">
        <v>210</v>
      </c>
      <c r="G1655" s="576">
        <v>96158</v>
      </c>
      <c r="H1655" s="576" t="s">
        <v>332</v>
      </c>
      <c r="I1655" s="576" t="s">
        <v>223</v>
      </c>
      <c r="J1655" s="576" t="s">
        <v>207</v>
      </c>
      <c r="K1655" s="578">
        <v>134.54</v>
      </c>
      <c r="L1655" s="576" t="s">
        <v>208</v>
      </c>
    </row>
    <row r="1656" spans="1:12">
      <c r="A1656" s="576" t="s">
        <v>897</v>
      </c>
      <c r="B1656" s="576" t="s">
        <v>898</v>
      </c>
      <c r="C1656" s="576" t="s">
        <v>902</v>
      </c>
      <c r="D1656" s="576" t="s">
        <v>4252</v>
      </c>
      <c r="E1656" s="577" t="s">
        <v>210</v>
      </c>
      <c r="F1656" s="576" t="s">
        <v>210</v>
      </c>
      <c r="G1656" s="576">
        <v>90693</v>
      </c>
      <c r="H1656" s="576" t="s">
        <v>396</v>
      </c>
      <c r="I1656" s="576" t="s">
        <v>335</v>
      </c>
      <c r="J1656" s="576" t="s">
        <v>209</v>
      </c>
      <c r="K1656" s="578">
        <v>52.95</v>
      </c>
      <c r="L1656" s="576" t="s">
        <v>208</v>
      </c>
    </row>
    <row r="1657" spans="1:12">
      <c r="A1657" s="576" t="s">
        <v>897</v>
      </c>
      <c r="B1657" s="576" t="s">
        <v>898</v>
      </c>
      <c r="C1657" s="576" t="s">
        <v>902</v>
      </c>
      <c r="D1657" s="576" t="s">
        <v>4252</v>
      </c>
      <c r="E1657" s="577" t="s">
        <v>210</v>
      </c>
      <c r="F1657" s="576" t="s">
        <v>210</v>
      </c>
      <c r="G1657" s="576">
        <v>90692</v>
      </c>
      <c r="H1657" s="576" t="s">
        <v>288</v>
      </c>
      <c r="I1657" s="576" t="s">
        <v>223</v>
      </c>
      <c r="J1657" s="576" t="s">
        <v>207</v>
      </c>
      <c r="K1657" s="578">
        <v>124.89</v>
      </c>
      <c r="L1657" s="576" t="s">
        <v>208</v>
      </c>
    </row>
    <row r="1658" spans="1:12">
      <c r="A1658" s="576" t="s">
        <v>897</v>
      </c>
      <c r="B1658" s="576" t="s">
        <v>898</v>
      </c>
      <c r="C1658" s="576" t="s">
        <v>902</v>
      </c>
      <c r="D1658" s="576" t="s">
        <v>4252</v>
      </c>
      <c r="E1658" s="577" t="s">
        <v>210</v>
      </c>
      <c r="F1658" s="576" t="s">
        <v>210</v>
      </c>
      <c r="G1658" s="576">
        <v>96246</v>
      </c>
      <c r="H1658" s="576" t="s">
        <v>8098</v>
      </c>
      <c r="I1658" s="576" t="s">
        <v>335</v>
      </c>
      <c r="J1658" s="576" t="s">
        <v>209</v>
      </c>
      <c r="K1658" s="578">
        <v>58.78</v>
      </c>
      <c r="L1658" s="576" t="s">
        <v>208</v>
      </c>
    </row>
    <row r="1659" spans="1:12">
      <c r="A1659" s="576" t="s">
        <v>897</v>
      </c>
      <c r="B1659" s="576" t="s">
        <v>898</v>
      </c>
      <c r="C1659" s="576" t="s">
        <v>902</v>
      </c>
      <c r="D1659" s="576" t="s">
        <v>4252</v>
      </c>
      <c r="E1659" s="577" t="s">
        <v>210</v>
      </c>
      <c r="F1659" s="576" t="s">
        <v>210</v>
      </c>
      <c r="G1659" s="576">
        <v>96245</v>
      </c>
      <c r="H1659" s="576" t="s">
        <v>8099</v>
      </c>
      <c r="I1659" s="576" t="s">
        <v>223</v>
      </c>
      <c r="J1659" s="576" t="s">
        <v>207</v>
      </c>
      <c r="K1659" s="578">
        <v>111.01</v>
      </c>
      <c r="L1659" s="576" t="s">
        <v>208</v>
      </c>
    </row>
    <row r="1660" spans="1:12">
      <c r="A1660" s="576" t="s">
        <v>897</v>
      </c>
      <c r="B1660" s="576" t="s">
        <v>898</v>
      </c>
      <c r="C1660" s="576" t="s">
        <v>902</v>
      </c>
      <c r="D1660" s="576" t="s">
        <v>4252</v>
      </c>
      <c r="E1660" s="577" t="s">
        <v>210</v>
      </c>
      <c r="F1660" s="576" t="s">
        <v>210</v>
      </c>
      <c r="G1660" s="576">
        <v>88404</v>
      </c>
      <c r="H1660" s="576" t="s">
        <v>6440</v>
      </c>
      <c r="I1660" s="576" t="s">
        <v>335</v>
      </c>
      <c r="J1660" s="576" t="s">
        <v>209</v>
      </c>
      <c r="K1660" s="578">
        <v>0.97</v>
      </c>
      <c r="L1660" s="576" t="s">
        <v>208</v>
      </c>
    </row>
    <row r="1661" spans="1:12">
      <c r="A1661" s="576" t="s">
        <v>897</v>
      </c>
      <c r="B1661" s="576" t="s">
        <v>898</v>
      </c>
      <c r="C1661" s="576" t="s">
        <v>902</v>
      </c>
      <c r="D1661" s="576" t="s">
        <v>4252</v>
      </c>
      <c r="E1661" s="577" t="s">
        <v>210</v>
      </c>
      <c r="F1661" s="576" t="s">
        <v>210</v>
      </c>
      <c r="G1661" s="576">
        <v>88399</v>
      </c>
      <c r="H1661" s="576" t="s">
        <v>6418</v>
      </c>
      <c r="I1661" s="576" t="s">
        <v>223</v>
      </c>
      <c r="J1661" s="576" t="s">
        <v>207</v>
      </c>
      <c r="K1661" s="578">
        <v>3.25</v>
      </c>
      <c r="L1661" s="576" t="s">
        <v>208</v>
      </c>
    </row>
    <row r="1662" spans="1:12">
      <c r="A1662" s="576" t="s">
        <v>897</v>
      </c>
      <c r="B1662" s="576" t="s">
        <v>898</v>
      </c>
      <c r="C1662" s="576" t="s">
        <v>902</v>
      </c>
      <c r="D1662" s="576" t="s">
        <v>4252</v>
      </c>
      <c r="E1662" s="577" t="s">
        <v>210</v>
      </c>
      <c r="F1662" s="576" t="s">
        <v>210</v>
      </c>
      <c r="G1662" s="576">
        <v>88392</v>
      </c>
      <c r="H1662" s="576" t="s">
        <v>6438</v>
      </c>
      <c r="I1662" s="576" t="s">
        <v>335</v>
      </c>
      <c r="J1662" s="576" t="s">
        <v>209</v>
      </c>
      <c r="K1662" s="578">
        <v>1.03</v>
      </c>
      <c r="L1662" s="576" t="s">
        <v>208</v>
      </c>
    </row>
    <row r="1663" spans="1:12">
      <c r="A1663" s="576" t="s">
        <v>897</v>
      </c>
      <c r="B1663" s="576" t="s">
        <v>898</v>
      </c>
      <c r="C1663" s="576" t="s">
        <v>902</v>
      </c>
      <c r="D1663" s="576" t="s">
        <v>4252</v>
      </c>
      <c r="E1663" s="577" t="s">
        <v>210</v>
      </c>
      <c r="F1663" s="576" t="s">
        <v>210</v>
      </c>
      <c r="G1663" s="576">
        <v>88386</v>
      </c>
      <c r="H1663" s="576" t="s">
        <v>6416</v>
      </c>
      <c r="I1663" s="576" t="s">
        <v>223</v>
      </c>
      <c r="J1663" s="576" t="s">
        <v>207</v>
      </c>
      <c r="K1663" s="578">
        <v>4.29</v>
      </c>
      <c r="L1663" s="576" t="s">
        <v>208</v>
      </c>
    </row>
    <row r="1664" spans="1:12">
      <c r="A1664" s="576" t="s">
        <v>897</v>
      </c>
      <c r="B1664" s="576" t="s">
        <v>898</v>
      </c>
      <c r="C1664" s="576" t="s">
        <v>902</v>
      </c>
      <c r="D1664" s="576" t="s">
        <v>4252</v>
      </c>
      <c r="E1664" s="577" t="s">
        <v>210</v>
      </c>
      <c r="F1664" s="576" t="s">
        <v>210</v>
      </c>
      <c r="G1664" s="576">
        <v>88398</v>
      </c>
      <c r="H1664" s="576" t="s">
        <v>6439</v>
      </c>
      <c r="I1664" s="576" t="s">
        <v>335</v>
      </c>
      <c r="J1664" s="576" t="s">
        <v>209</v>
      </c>
      <c r="K1664" s="578">
        <v>1.23</v>
      </c>
      <c r="L1664" s="576" t="s">
        <v>208</v>
      </c>
    </row>
    <row r="1665" spans="1:12">
      <c r="A1665" s="576" t="s">
        <v>897</v>
      </c>
      <c r="B1665" s="576" t="s">
        <v>898</v>
      </c>
      <c r="C1665" s="576" t="s">
        <v>902</v>
      </c>
      <c r="D1665" s="576" t="s">
        <v>4252</v>
      </c>
      <c r="E1665" s="577" t="s">
        <v>210</v>
      </c>
      <c r="F1665" s="576" t="s">
        <v>210</v>
      </c>
      <c r="G1665" s="576">
        <v>88393</v>
      </c>
      <c r="H1665" s="576" t="s">
        <v>6417</v>
      </c>
      <c r="I1665" s="576" t="s">
        <v>223</v>
      </c>
      <c r="J1665" s="576" t="s">
        <v>207</v>
      </c>
      <c r="K1665" s="578">
        <v>5.83</v>
      </c>
      <c r="L1665" s="576" t="s">
        <v>208</v>
      </c>
    </row>
    <row r="1666" spans="1:12">
      <c r="A1666" s="576" t="s">
        <v>897</v>
      </c>
      <c r="B1666" s="576" t="s">
        <v>898</v>
      </c>
      <c r="C1666" s="576" t="s">
        <v>902</v>
      </c>
      <c r="D1666" s="576" t="s">
        <v>4252</v>
      </c>
      <c r="E1666" s="577" t="s">
        <v>210</v>
      </c>
      <c r="F1666" s="576" t="s">
        <v>210</v>
      </c>
      <c r="G1666" s="576">
        <v>90638</v>
      </c>
      <c r="H1666" s="576" t="s">
        <v>389</v>
      </c>
      <c r="I1666" s="576" t="s">
        <v>335</v>
      </c>
      <c r="J1666" s="576" t="s">
        <v>209</v>
      </c>
      <c r="K1666" s="578">
        <v>4.91</v>
      </c>
      <c r="L1666" s="576" t="s">
        <v>208</v>
      </c>
    </row>
    <row r="1667" spans="1:12">
      <c r="A1667" s="576" t="s">
        <v>897</v>
      </c>
      <c r="B1667" s="576" t="s">
        <v>898</v>
      </c>
      <c r="C1667" s="576" t="s">
        <v>902</v>
      </c>
      <c r="D1667" s="576" t="s">
        <v>4252</v>
      </c>
      <c r="E1667" s="577" t="s">
        <v>210</v>
      </c>
      <c r="F1667" s="576" t="s">
        <v>210</v>
      </c>
      <c r="G1667" s="576">
        <v>90637</v>
      </c>
      <c r="H1667" s="576" t="s">
        <v>281</v>
      </c>
      <c r="I1667" s="576" t="s">
        <v>223</v>
      </c>
      <c r="J1667" s="576" t="s">
        <v>207</v>
      </c>
      <c r="K1667" s="578">
        <v>13.96</v>
      </c>
      <c r="L1667" s="576" t="s">
        <v>208</v>
      </c>
    </row>
    <row r="1668" spans="1:12">
      <c r="A1668" s="576" t="s">
        <v>897</v>
      </c>
      <c r="B1668" s="576" t="s">
        <v>898</v>
      </c>
      <c r="C1668" s="576" t="s">
        <v>902</v>
      </c>
      <c r="D1668" s="576" t="s">
        <v>4252</v>
      </c>
      <c r="E1668" s="577" t="s">
        <v>210</v>
      </c>
      <c r="F1668" s="576" t="s">
        <v>210</v>
      </c>
      <c r="G1668" s="576">
        <v>103243</v>
      </c>
      <c r="H1668" s="576" t="s">
        <v>8100</v>
      </c>
      <c r="I1668" s="576" t="s">
        <v>335</v>
      </c>
      <c r="J1668" s="576" t="s">
        <v>209</v>
      </c>
      <c r="K1668" s="578">
        <v>0</v>
      </c>
      <c r="L1668" s="576" t="s">
        <v>208</v>
      </c>
    </row>
    <row r="1669" spans="1:12">
      <c r="A1669" s="576" t="s">
        <v>897</v>
      </c>
      <c r="B1669" s="576" t="s">
        <v>898</v>
      </c>
      <c r="C1669" s="576" t="s">
        <v>902</v>
      </c>
      <c r="D1669" s="576" t="s">
        <v>4252</v>
      </c>
      <c r="E1669" s="577" t="s">
        <v>210</v>
      </c>
      <c r="F1669" s="576" t="s">
        <v>210</v>
      </c>
      <c r="G1669" s="576">
        <v>103242</v>
      </c>
      <c r="H1669" s="576" t="s">
        <v>8101</v>
      </c>
      <c r="I1669" s="576" t="s">
        <v>223</v>
      </c>
      <c r="J1669" s="576" t="s">
        <v>207</v>
      </c>
      <c r="K1669" s="578">
        <v>0</v>
      </c>
      <c r="L1669" s="576" t="s">
        <v>208</v>
      </c>
    </row>
    <row r="1670" spans="1:12">
      <c r="A1670" s="576" t="s">
        <v>897</v>
      </c>
      <c r="B1670" s="576" t="s">
        <v>898</v>
      </c>
      <c r="C1670" s="576" t="s">
        <v>902</v>
      </c>
      <c r="D1670" s="576" t="s">
        <v>4252</v>
      </c>
      <c r="E1670" s="577" t="s">
        <v>210</v>
      </c>
      <c r="F1670" s="576" t="s">
        <v>210</v>
      </c>
      <c r="G1670" s="576">
        <v>5806</v>
      </c>
      <c r="H1670" s="576" t="s">
        <v>339</v>
      </c>
      <c r="I1670" s="576" t="s">
        <v>335</v>
      </c>
      <c r="J1670" s="576" t="s">
        <v>209</v>
      </c>
      <c r="K1670" s="578">
        <v>0.33</v>
      </c>
      <c r="L1670" s="576" t="s">
        <v>208</v>
      </c>
    </row>
    <row r="1671" spans="1:12">
      <c r="A1671" s="576" t="s">
        <v>897</v>
      </c>
      <c r="B1671" s="576" t="s">
        <v>898</v>
      </c>
      <c r="C1671" s="576" t="s">
        <v>902</v>
      </c>
      <c r="D1671" s="576" t="s">
        <v>4252</v>
      </c>
      <c r="E1671" s="577" t="s">
        <v>210</v>
      </c>
      <c r="F1671" s="576" t="s">
        <v>210</v>
      </c>
      <c r="G1671" s="576">
        <v>73536</v>
      </c>
      <c r="H1671" s="576" t="s">
        <v>262</v>
      </c>
      <c r="I1671" s="576" t="s">
        <v>223</v>
      </c>
      <c r="J1671" s="576" t="s">
        <v>207</v>
      </c>
      <c r="K1671" s="578">
        <v>21.51</v>
      </c>
      <c r="L1671" s="576" t="s">
        <v>208</v>
      </c>
    </row>
    <row r="1672" spans="1:12">
      <c r="A1672" s="576" t="s">
        <v>897</v>
      </c>
      <c r="B1672" s="576" t="s">
        <v>898</v>
      </c>
      <c r="C1672" s="576" t="s">
        <v>902</v>
      </c>
      <c r="D1672" s="576" t="s">
        <v>4252</v>
      </c>
      <c r="E1672" s="577" t="s">
        <v>210</v>
      </c>
      <c r="F1672" s="576" t="s">
        <v>210</v>
      </c>
      <c r="G1672" s="576">
        <v>7043</v>
      </c>
      <c r="H1672" s="576" t="s">
        <v>367</v>
      </c>
      <c r="I1672" s="576" t="s">
        <v>335</v>
      </c>
      <c r="J1672" s="576" t="s">
        <v>209</v>
      </c>
      <c r="K1672" s="578">
        <v>0.41</v>
      </c>
      <c r="L1672" s="576" t="s">
        <v>208</v>
      </c>
    </row>
    <row r="1673" spans="1:12">
      <c r="A1673" s="576" t="s">
        <v>897</v>
      </c>
      <c r="B1673" s="576" t="s">
        <v>898</v>
      </c>
      <c r="C1673" s="576" t="s">
        <v>902</v>
      </c>
      <c r="D1673" s="576" t="s">
        <v>4252</v>
      </c>
      <c r="E1673" s="577" t="s">
        <v>210</v>
      </c>
      <c r="F1673" s="576" t="s">
        <v>210</v>
      </c>
      <c r="G1673" s="576">
        <v>7042</v>
      </c>
      <c r="H1673" s="576" t="s">
        <v>256</v>
      </c>
      <c r="I1673" s="576" t="s">
        <v>223</v>
      </c>
      <c r="J1673" s="576" t="s">
        <v>207</v>
      </c>
      <c r="K1673" s="578">
        <v>25.42</v>
      </c>
      <c r="L1673" s="576" t="s">
        <v>208</v>
      </c>
    </row>
    <row r="1674" spans="1:12">
      <c r="A1674" s="576" t="s">
        <v>897</v>
      </c>
      <c r="B1674" s="576" t="s">
        <v>898</v>
      </c>
      <c r="C1674" s="576" t="s">
        <v>902</v>
      </c>
      <c r="D1674" s="576" t="s">
        <v>4252</v>
      </c>
      <c r="E1674" s="577" t="s">
        <v>210</v>
      </c>
      <c r="F1674" s="576" t="s">
        <v>210</v>
      </c>
      <c r="G1674" s="576">
        <v>5934</v>
      </c>
      <c r="H1674" s="576" t="s">
        <v>359</v>
      </c>
      <c r="I1674" s="576" t="s">
        <v>335</v>
      </c>
      <c r="J1674" s="576" t="s">
        <v>209</v>
      </c>
      <c r="K1674" s="578">
        <v>92.04</v>
      </c>
      <c r="L1674" s="576" t="s">
        <v>208</v>
      </c>
    </row>
    <row r="1675" spans="1:12">
      <c r="A1675" s="576" t="s">
        <v>897</v>
      </c>
      <c r="B1675" s="576" t="s">
        <v>898</v>
      </c>
      <c r="C1675" s="576" t="s">
        <v>902</v>
      </c>
      <c r="D1675" s="576" t="s">
        <v>4252</v>
      </c>
      <c r="E1675" s="577" t="s">
        <v>210</v>
      </c>
      <c r="F1675" s="576" t="s">
        <v>210</v>
      </c>
      <c r="G1675" s="576">
        <v>5932</v>
      </c>
      <c r="H1675" s="576" t="s">
        <v>250</v>
      </c>
      <c r="I1675" s="576" t="s">
        <v>223</v>
      </c>
      <c r="J1675" s="576" t="s">
        <v>207</v>
      </c>
      <c r="K1675" s="578">
        <v>247.26</v>
      </c>
      <c r="L1675" s="576" t="s">
        <v>208</v>
      </c>
    </row>
    <row r="1676" spans="1:12">
      <c r="A1676" s="576" t="s">
        <v>897</v>
      </c>
      <c r="B1676" s="576" t="s">
        <v>898</v>
      </c>
      <c r="C1676" s="576" t="s">
        <v>902</v>
      </c>
      <c r="D1676" s="576" t="s">
        <v>4252</v>
      </c>
      <c r="E1676" s="577" t="s">
        <v>210</v>
      </c>
      <c r="F1676" s="576" t="s">
        <v>210</v>
      </c>
      <c r="G1676" s="576">
        <v>96159</v>
      </c>
      <c r="H1676" s="576" t="s">
        <v>442</v>
      </c>
      <c r="I1676" s="576" t="s">
        <v>335</v>
      </c>
      <c r="J1676" s="576" t="s">
        <v>209</v>
      </c>
      <c r="K1676" s="578">
        <v>88.93</v>
      </c>
      <c r="L1676" s="576" t="s">
        <v>208</v>
      </c>
    </row>
    <row r="1677" spans="1:12">
      <c r="A1677" s="576" t="s">
        <v>897</v>
      </c>
      <c r="B1677" s="576" t="s">
        <v>898</v>
      </c>
      <c r="C1677" s="576" t="s">
        <v>902</v>
      </c>
      <c r="D1677" s="576" t="s">
        <v>4252</v>
      </c>
      <c r="E1677" s="577" t="s">
        <v>210</v>
      </c>
      <c r="F1677" s="576" t="s">
        <v>210</v>
      </c>
      <c r="G1677" s="576">
        <v>95133</v>
      </c>
      <c r="H1677" s="576" t="s">
        <v>317</v>
      </c>
      <c r="I1677" s="576" t="s">
        <v>223</v>
      </c>
      <c r="J1677" s="576" t="s">
        <v>207</v>
      </c>
      <c r="K1677" s="578">
        <v>178.84</v>
      </c>
      <c r="L1677" s="576" t="s">
        <v>208</v>
      </c>
    </row>
    <row r="1678" spans="1:12">
      <c r="A1678" s="576" t="s">
        <v>897</v>
      </c>
      <c r="B1678" s="576" t="s">
        <v>898</v>
      </c>
      <c r="C1678" s="576" t="s">
        <v>902</v>
      </c>
      <c r="D1678" s="576" t="s">
        <v>4252</v>
      </c>
      <c r="E1678" s="577" t="s">
        <v>210</v>
      </c>
      <c r="F1678" s="576" t="s">
        <v>210</v>
      </c>
      <c r="G1678" s="576">
        <v>102986</v>
      </c>
      <c r="H1678" s="576" t="s">
        <v>8102</v>
      </c>
      <c r="I1678" s="576" t="s">
        <v>335</v>
      </c>
      <c r="J1678" s="576" t="s">
        <v>209</v>
      </c>
      <c r="K1678" s="578">
        <v>0</v>
      </c>
      <c r="L1678" s="576" t="s">
        <v>208</v>
      </c>
    </row>
    <row r="1679" spans="1:12">
      <c r="A1679" s="576" t="s">
        <v>897</v>
      </c>
      <c r="B1679" s="576" t="s">
        <v>898</v>
      </c>
      <c r="C1679" s="576" t="s">
        <v>902</v>
      </c>
      <c r="D1679" s="576" t="s">
        <v>4252</v>
      </c>
      <c r="E1679" s="577" t="s">
        <v>210</v>
      </c>
      <c r="F1679" s="576" t="s">
        <v>210</v>
      </c>
      <c r="G1679" s="576">
        <v>102987</v>
      </c>
      <c r="H1679" s="576" t="s">
        <v>8103</v>
      </c>
      <c r="I1679" s="576" t="s">
        <v>223</v>
      </c>
      <c r="J1679" s="576" t="s">
        <v>207</v>
      </c>
      <c r="K1679" s="578">
        <v>0</v>
      </c>
      <c r="L1679" s="576" t="s">
        <v>208</v>
      </c>
    </row>
    <row r="1680" spans="1:12">
      <c r="A1680" s="576" t="s">
        <v>897</v>
      </c>
      <c r="B1680" s="576" t="s">
        <v>898</v>
      </c>
      <c r="C1680" s="576" t="s">
        <v>902</v>
      </c>
      <c r="D1680" s="576" t="s">
        <v>4252</v>
      </c>
      <c r="E1680" s="577" t="s">
        <v>210</v>
      </c>
      <c r="F1680" s="576" t="s">
        <v>210</v>
      </c>
      <c r="G1680" s="576">
        <v>92961</v>
      </c>
      <c r="H1680" s="576" t="s">
        <v>414</v>
      </c>
      <c r="I1680" s="576" t="s">
        <v>335</v>
      </c>
      <c r="J1680" s="576" t="s">
        <v>209</v>
      </c>
      <c r="K1680" s="578">
        <v>5.38</v>
      </c>
      <c r="L1680" s="576" t="s">
        <v>208</v>
      </c>
    </row>
    <row r="1681" spans="1:12">
      <c r="A1681" s="576" t="s">
        <v>897</v>
      </c>
      <c r="B1681" s="576" t="s">
        <v>898</v>
      </c>
      <c r="C1681" s="576" t="s">
        <v>902</v>
      </c>
      <c r="D1681" s="576" t="s">
        <v>4252</v>
      </c>
      <c r="E1681" s="577" t="s">
        <v>210</v>
      </c>
      <c r="F1681" s="576" t="s">
        <v>210</v>
      </c>
      <c r="G1681" s="576">
        <v>92960</v>
      </c>
      <c r="H1681" s="576" t="s">
        <v>305</v>
      </c>
      <c r="I1681" s="576" t="s">
        <v>223</v>
      </c>
      <c r="J1681" s="576" t="s">
        <v>207</v>
      </c>
      <c r="K1681" s="578">
        <v>19.170000000000002</v>
      </c>
      <c r="L1681" s="576" t="s">
        <v>208</v>
      </c>
    </row>
    <row r="1682" spans="1:12">
      <c r="A1682" s="576" t="s">
        <v>897</v>
      </c>
      <c r="B1682" s="576" t="s">
        <v>898</v>
      </c>
      <c r="C1682" s="576" t="s">
        <v>902</v>
      </c>
      <c r="D1682" s="576" t="s">
        <v>4252</v>
      </c>
      <c r="E1682" s="577" t="s">
        <v>210</v>
      </c>
      <c r="F1682" s="576" t="s">
        <v>210</v>
      </c>
      <c r="G1682" s="576">
        <v>102863</v>
      </c>
      <c r="H1682" s="576" t="s">
        <v>8104</v>
      </c>
      <c r="I1682" s="576" t="s">
        <v>335</v>
      </c>
      <c r="J1682" s="576" t="s">
        <v>209</v>
      </c>
      <c r="K1682" s="578">
        <v>0</v>
      </c>
      <c r="L1682" s="576" t="s">
        <v>208</v>
      </c>
    </row>
    <row r="1683" spans="1:12">
      <c r="A1683" s="576" t="s">
        <v>897</v>
      </c>
      <c r="B1683" s="576" t="s">
        <v>898</v>
      </c>
      <c r="C1683" s="576" t="s">
        <v>902</v>
      </c>
      <c r="D1683" s="576" t="s">
        <v>4252</v>
      </c>
      <c r="E1683" s="577" t="s">
        <v>210</v>
      </c>
      <c r="F1683" s="576" t="s">
        <v>210</v>
      </c>
      <c r="G1683" s="576">
        <v>102862</v>
      </c>
      <c r="H1683" s="576" t="s">
        <v>8105</v>
      </c>
      <c r="I1683" s="576" t="s">
        <v>223</v>
      </c>
      <c r="J1683" s="576" t="s">
        <v>207</v>
      </c>
      <c r="K1683" s="578">
        <v>0</v>
      </c>
      <c r="L1683" s="576" t="s">
        <v>208</v>
      </c>
    </row>
    <row r="1684" spans="1:12">
      <c r="A1684" s="576" t="s">
        <v>897</v>
      </c>
      <c r="B1684" s="576" t="s">
        <v>898</v>
      </c>
      <c r="C1684" s="576" t="s">
        <v>902</v>
      </c>
      <c r="D1684" s="576" t="s">
        <v>4252</v>
      </c>
      <c r="E1684" s="577" t="s">
        <v>210</v>
      </c>
      <c r="F1684" s="576" t="s">
        <v>210</v>
      </c>
      <c r="G1684" s="576">
        <v>93409</v>
      </c>
      <c r="H1684" s="576" t="s">
        <v>8106</v>
      </c>
      <c r="I1684" s="576" t="s">
        <v>335</v>
      </c>
      <c r="J1684" s="576" t="s">
        <v>209</v>
      </c>
      <c r="K1684" s="578">
        <v>29.28</v>
      </c>
      <c r="L1684" s="576" t="s">
        <v>208</v>
      </c>
    </row>
    <row r="1685" spans="1:12">
      <c r="A1685" s="576" t="s">
        <v>897</v>
      </c>
      <c r="B1685" s="576" t="s">
        <v>898</v>
      </c>
      <c r="C1685" s="576" t="s">
        <v>902</v>
      </c>
      <c r="D1685" s="576" t="s">
        <v>4252</v>
      </c>
      <c r="E1685" s="577" t="s">
        <v>210</v>
      </c>
      <c r="F1685" s="576" t="s">
        <v>210</v>
      </c>
      <c r="G1685" s="576">
        <v>93408</v>
      </c>
      <c r="H1685" s="576" t="s">
        <v>8107</v>
      </c>
      <c r="I1685" s="576" t="s">
        <v>223</v>
      </c>
      <c r="J1685" s="576" t="s">
        <v>207</v>
      </c>
      <c r="K1685" s="578">
        <v>83.86</v>
      </c>
      <c r="L1685" s="576" t="s">
        <v>208</v>
      </c>
    </row>
    <row r="1686" spans="1:12">
      <c r="A1686" s="576" t="s">
        <v>897</v>
      </c>
      <c r="B1686" s="576" t="s">
        <v>898</v>
      </c>
      <c r="C1686" s="576" t="s">
        <v>902</v>
      </c>
      <c r="D1686" s="576" t="s">
        <v>4252</v>
      </c>
      <c r="E1686" s="577" t="s">
        <v>210</v>
      </c>
      <c r="F1686" s="576" t="s">
        <v>210</v>
      </c>
      <c r="G1686" s="576">
        <v>102941</v>
      </c>
      <c r="H1686" s="576" t="s">
        <v>8108</v>
      </c>
      <c r="I1686" s="576" t="s">
        <v>335</v>
      </c>
      <c r="J1686" s="576" t="s">
        <v>209</v>
      </c>
      <c r="K1686" s="578">
        <v>0</v>
      </c>
      <c r="L1686" s="576" t="s">
        <v>208</v>
      </c>
    </row>
    <row r="1687" spans="1:12">
      <c r="A1687" s="576" t="s">
        <v>897</v>
      </c>
      <c r="B1687" s="576" t="s">
        <v>898</v>
      </c>
      <c r="C1687" s="576" t="s">
        <v>902</v>
      </c>
      <c r="D1687" s="576" t="s">
        <v>4252</v>
      </c>
      <c r="E1687" s="577" t="s">
        <v>210</v>
      </c>
      <c r="F1687" s="576" t="s">
        <v>210</v>
      </c>
      <c r="G1687" s="576">
        <v>102940</v>
      </c>
      <c r="H1687" s="576" t="s">
        <v>8109</v>
      </c>
      <c r="I1687" s="576" t="s">
        <v>223</v>
      </c>
      <c r="J1687" s="576" t="s">
        <v>207</v>
      </c>
      <c r="K1687" s="578">
        <v>0</v>
      </c>
      <c r="L1687" s="576" t="s">
        <v>208</v>
      </c>
    </row>
    <row r="1688" spans="1:12">
      <c r="A1688" s="576" t="s">
        <v>897</v>
      </c>
      <c r="B1688" s="576" t="s">
        <v>898</v>
      </c>
      <c r="C1688" s="576" t="s">
        <v>902</v>
      </c>
      <c r="D1688" s="576" t="s">
        <v>4252</v>
      </c>
      <c r="E1688" s="577" t="s">
        <v>210</v>
      </c>
      <c r="F1688" s="576" t="s">
        <v>210</v>
      </c>
      <c r="G1688" s="576">
        <v>103164</v>
      </c>
      <c r="H1688" s="576" t="s">
        <v>8110</v>
      </c>
      <c r="I1688" s="576" t="s">
        <v>335</v>
      </c>
      <c r="J1688" s="576" t="s">
        <v>209</v>
      </c>
      <c r="K1688" s="578">
        <v>0</v>
      </c>
      <c r="L1688" s="576" t="s">
        <v>208</v>
      </c>
    </row>
    <row r="1689" spans="1:12">
      <c r="A1689" s="576" t="s">
        <v>897</v>
      </c>
      <c r="B1689" s="576" t="s">
        <v>898</v>
      </c>
      <c r="C1689" s="576" t="s">
        <v>902</v>
      </c>
      <c r="D1689" s="576" t="s">
        <v>4252</v>
      </c>
      <c r="E1689" s="577" t="s">
        <v>210</v>
      </c>
      <c r="F1689" s="576" t="s">
        <v>210</v>
      </c>
      <c r="G1689" s="576">
        <v>103163</v>
      </c>
      <c r="H1689" s="576" t="s">
        <v>8111</v>
      </c>
      <c r="I1689" s="576" t="s">
        <v>223</v>
      </c>
      <c r="J1689" s="576" t="s">
        <v>207</v>
      </c>
      <c r="K1689" s="578">
        <v>0</v>
      </c>
      <c r="L1689" s="576" t="s">
        <v>208</v>
      </c>
    </row>
    <row r="1690" spans="1:12">
      <c r="A1690" s="576" t="s">
        <v>897</v>
      </c>
      <c r="B1690" s="576" t="s">
        <v>898</v>
      </c>
      <c r="C1690" s="576" t="s">
        <v>902</v>
      </c>
      <c r="D1690" s="576" t="s">
        <v>4252</v>
      </c>
      <c r="E1690" s="577" t="s">
        <v>210</v>
      </c>
      <c r="F1690" s="576" t="s">
        <v>210</v>
      </c>
      <c r="G1690" s="576">
        <v>103158</v>
      </c>
      <c r="H1690" s="576" t="s">
        <v>8112</v>
      </c>
      <c r="I1690" s="576" t="s">
        <v>335</v>
      </c>
      <c r="J1690" s="576" t="s">
        <v>209</v>
      </c>
      <c r="K1690" s="578">
        <v>0</v>
      </c>
      <c r="L1690" s="576" t="s">
        <v>208</v>
      </c>
    </row>
    <row r="1691" spans="1:12">
      <c r="A1691" s="576" t="s">
        <v>897</v>
      </c>
      <c r="B1691" s="576" t="s">
        <v>898</v>
      </c>
      <c r="C1691" s="576" t="s">
        <v>902</v>
      </c>
      <c r="D1691" s="576" t="s">
        <v>4252</v>
      </c>
      <c r="E1691" s="577" t="s">
        <v>210</v>
      </c>
      <c r="F1691" s="576" t="s">
        <v>210</v>
      </c>
      <c r="G1691" s="576">
        <v>103157</v>
      </c>
      <c r="H1691" s="576" t="s">
        <v>8113</v>
      </c>
      <c r="I1691" s="576" t="s">
        <v>223</v>
      </c>
      <c r="J1691" s="576" t="s">
        <v>207</v>
      </c>
      <c r="K1691" s="578">
        <v>0</v>
      </c>
      <c r="L1691" s="576" t="s">
        <v>208</v>
      </c>
    </row>
    <row r="1692" spans="1:12">
      <c r="A1692" s="576" t="s">
        <v>897</v>
      </c>
      <c r="B1692" s="576" t="s">
        <v>898</v>
      </c>
      <c r="C1692" s="576" t="s">
        <v>902</v>
      </c>
      <c r="D1692" s="576" t="s">
        <v>4252</v>
      </c>
      <c r="E1692" s="577" t="s">
        <v>210</v>
      </c>
      <c r="F1692" s="576" t="s">
        <v>210</v>
      </c>
      <c r="G1692" s="576">
        <v>103176</v>
      </c>
      <c r="H1692" s="576" t="s">
        <v>8114</v>
      </c>
      <c r="I1692" s="576" t="s">
        <v>335</v>
      </c>
      <c r="J1692" s="576" t="s">
        <v>209</v>
      </c>
      <c r="K1692" s="578">
        <v>0</v>
      </c>
      <c r="L1692" s="576" t="s">
        <v>208</v>
      </c>
    </row>
    <row r="1693" spans="1:12">
      <c r="A1693" s="576" t="s">
        <v>897</v>
      </c>
      <c r="B1693" s="576" t="s">
        <v>898</v>
      </c>
      <c r="C1693" s="576" t="s">
        <v>902</v>
      </c>
      <c r="D1693" s="576" t="s">
        <v>4252</v>
      </c>
      <c r="E1693" s="577" t="s">
        <v>210</v>
      </c>
      <c r="F1693" s="576" t="s">
        <v>210</v>
      </c>
      <c r="G1693" s="576">
        <v>103175</v>
      </c>
      <c r="H1693" s="576" t="s">
        <v>8115</v>
      </c>
      <c r="I1693" s="576" t="s">
        <v>223</v>
      </c>
      <c r="J1693" s="576" t="s">
        <v>207</v>
      </c>
      <c r="K1693" s="578">
        <v>0</v>
      </c>
      <c r="L1693" s="576" t="s">
        <v>208</v>
      </c>
    </row>
    <row r="1694" spans="1:12">
      <c r="A1694" s="576" t="s">
        <v>897</v>
      </c>
      <c r="B1694" s="576" t="s">
        <v>898</v>
      </c>
      <c r="C1694" s="576" t="s">
        <v>902</v>
      </c>
      <c r="D1694" s="576" t="s">
        <v>4252</v>
      </c>
      <c r="E1694" s="577" t="s">
        <v>210</v>
      </c>
      <c r="F1694" s="576" t="s">
        <v>210</v>
      </c>
      <c r="G1694" s="576">
        <v>103182</v>
      </c>
      <c r="H1694" s="576" t="s">
        <v>8116</v>
      </c>
      <c r="I1694" s="576" t="s">
        <v>335</v>
      </c>
      <c r="J1694" s="576" t="s">
        <v>209</v>
      </c>
      <c r="K1694" s="577">
        <v>0</v>
      </c>
      <c r="L1694" s="576" t="s">
        <v>208</v>
      </c>
    </row>
    <row r="1695" spans="1:12">
      <c r="A1695" s="576" t="s">
        <v>897</v>
      </c>
      <c r="B1695" s="576" t="s">
        <v>898</v>
      </c>
      <c r="C1695" s="576" t="s">
        <v>902</v>
      </c>
      <c r="D1695" s="576" t="s">
        <v>4252</v>
      </c>
      <c r="E1695" s="577" t="s">
        <v>210</v>
      </c>
      <c r="F1695" s="576" t="s">
        <v>210</v>
      </c>
      <c r="G1695" s="576">
        <v>103181</v>
      </c>
      <c r="H1695" s="576" t="s">
        <v>8117</v>
      </c>
      <c r="I1695" s="576" t="s">
        <v>223</v>
      </c>
      <c r="J1695" s="576" t="s">
        <v>207</v>
      </c>
      <c r="K1695" s="577">
        <v>0</v>
      </c>
      <c r="L1695" s="576" t="s">
        <v>208</v>
      </c>
    </row>
    <row r="1696" spans="1:12">
      <c r="A1696" s="576" t="s">
        <v>897</v>
      </c>
      <c r="B1696" s="576" t="s">
        <v>898</v>
      </c>
      <c r="C1696" s="576" t="s">
        <v>902</v>
      </c>
      <c r="D1696" s="576" t="s">
        <v>4252</v>
      </c>
      <c r="E1696" s="577" t="s">
        <v>210</v>
      </c>
      <c r="F1696" s="576" t="s">
        <v>210</v>
      </c>
      <c r="G1696" s="576">
        <v>103170</v>
      </c>
      <c r="H1696" s="576" t="s">
        <v>8118</v>
      </c>
      <c r="I1696" s="576" t="s">
        <v>335</v>
      </c>
      <c r="J1696" s="576" t="s">
        <v>209</v>
      </c>
      <c r="K1696" s="578">
        <v>0</v>
      </c>
      <c r="L1696" s="576" t="s">
        <v>208</v>
      </c>
    </row>
    <row r="1697" spans="1:12">
      <c r="A1697" s="576" t="s">
        <v>897</v>
      </c>
      <c r="B1697" s="576" t="s">
        <v>898</v>
      </c>
      <c r="C1697" s="576" t="s">
        <v>902</v>
      </c>
      <c r="D1697" s="576" t="s">
        <v>4252</v>
      </c>
      <c r="E1697" s="577" t="s">
        <v>210</v>
      </c>
      <c r="F1697" s="576" t="s">
        <v>210</v>
      </c>
      <c r="G1697" s="576">
        <v>103169</v>
      </c>
      <c r="H1697" s="576" t="s">
        <v>8119</v>
      </c>
      <c r="I1697" s="576" t="s">
        <v>223</v>
      </c>
      <c r="J1697" s="576" t="s">
        <v>209</v>
      </c>
      <c r="K1697" s="578">
        <v>0</v>
      </c>
      <c r="L1697" s="576" t="s">
        <v>208</v>
      </c>
    </row>
    <row r="1698" spans="1:12">
      <c r="A1698" s="576" t="s">
        <v>897</v>
      </c>
      <c r="B1698" s="576" t="s">
        <v>898</v>
      </c>
      <c r="C1698" s="576" t="s">
        <v>902</v>
      </c>
      <c r="D1698" s="576" t="s">
        <v>4252</v>
      </c>
      <c r="E1698" s="577" t="s">
        <v>210</v>
      </c>
      <c r="F1698" s="576" t="s">
        <v>210</v>
      </c>
      <c r="G1698" s="576">
        <v>102869</v>
      </c>
      <c r="H1698" s="576" t="s">
        <v>8120</v>
      </c>
      <c r="I1698" s="576" t="s">
        <v>335</v>
      </c>
      <c r="J1698" s="576" t="s">
        <v>209</v>
      </c>
      <c r="K1698" s="578">
        <v>0</v>
      </c>
      <c r="L1698" s="576" t="s">
        <v>208</v>
      </c>
    </row>
    <row r="1699" spans="1:12">
      <c r="A1699" s="576" t="s">
        <v>897</v>
      </c>
      <c r="B1699" s="576" t="s">
        <v>898</v>
      </c>
      <c r="C1699" s="576" t="s">
        <v>902</v>
      </c>
      <c r="D1699" s="576" t="s">
        <v>4252</v>
      </c>
      <c r="E1699" s="577" t="s">
        <v>210</v>
      </c>
      <c r="F1699" s="576" t="s">
        <v>210</v>
      </c>
      <c r="G1699" s="576">
        <v>102868</v>
      </c>
      <c r="H1699" s="576" t="s">
        <v>8121</v>
      </c>
      <c r="I1699" s="576" t="s">
        <v>223</v>
      </c>
      <c r="J1699" s="576" t="s">
        <v>209</v>
      </c>
      <c r="K1699" s="578">
        <v>0</v>
      </c>
      <c r="L1699" s="576" t="s">
        <v>208</v>
      </c>
    </row>
    <row r="1700" spans="1:12">
      <c r="A1700" s="576" t="s">
        <v>897</v>
      </c>
      <c r="B1700" s="576" t="s">
        <v>898</v>
      </c>
      <c r="C1700" s="576" t="s">
        <v>902</v>
      </c>
      <c r="D1700" s="576" t="s">
        <v>4252</v>
      </c>
      <c r="E1700" s="577" t="s">
        <v>210</v>
      </c>
      <c r="F1700" s="576" t="s">
        <v>210</v>
      </c>
      <c r="G1700" s="576">
        <v>92113</v>
      </c>
      <c r="H1700" s="576" t="s">
        <v>6448</v>
      </c>
      <c r="I1700" s="576" t="s">
        <v>335</v>
      </c>
      <c r="J1700" s="576" t="s">
        <v>209</v>
      </c>
      <c r="K1700" s="577">
        <v>1.1399999999999999</v>
      </c>
      <c r="L1700" s="576" t="s">
        <v>208</v>
      </c>
    </row>
    <row r="1701" spans="1:12">
      <c r="A1701" s="576" t="s">
        <v>897</v>
      </c>
      <c r="B1701" s="576" t="s">
        <v>898</v>
      </c>
      <c r="C1701" s="576" t="s">
        <v>902</v>
      </c>
      <c r="D1701" s="576" t="s">
        <v>4252</v>
      </c>
      <c r="E1701" s="577" t="s">
        <v>210</v>
      </c>
      <c r="F1701" s="576" t="s">
        <v>210</v>
      </c>
      <c r="G1701" s="576">
        <v>92112</v>
      </c>
      <c r="H1701" s="576" t="s">
        <v>6426</v>
      </c>
      <c r="I1701" s="576" t="s">
        <v>223</v>
      </c>
      <c r="J1701" s="576" t="s">
        <v>209</v>
      </c>
      <c r="K1701" s="578">
        <v>3.23</v>
      </c>
      <c r="L1701" s="576" t="s">
        <v>208</v>
      </c>
    </row>
    <row r="1702" spans="1:12">
      <c r="A1702" s="576" t="s">
        <v>897</v>
      </c>
      <c r="B1702" s="576" t="s">
        <v>898</v>
      </c>
      <c r="C1702" s="576" t="s">
        <v>902</v>
      </c>
      <c r="D1702" s="576" t="s">
        <v>4252</v>
      </c>
      <c r="E1702" s="577" t="s">
        <v>210</v>
      </c>
      <c r="F1702" s="576" t="s">
        <v>210</v>
      </c>
      <c r="G1702" s="576">
        <v>90675</v>
      </c>
      <c r="H1702" s="576" t="s">
        <v>394</v>
      </c>
      <c r="I1702" s="576" t="s">
        <v>335</v>
      </c>
      <c r="J1702" s="576" t="s">
        <v>209</v>
      </c>
      <c r="K1702" s="577">
        <v>332.32</v>
      </c>
      <c r="L1702" s="576" t="s">
        <v>208</v>
      </c>
    </row>
    <row r="1703" spans="1:12">
      <c r="A1703" s="576" t="s">
        <v>897</v>
      </c>
      <c r="B1703" s="576" t="s">
        <v>898</v>
      </c>
      <c r="C1703" s="576" t="s">
        <v>902</v>
      </c>
      <c r="D1703" s="576" t="s">
        <v>4252</v>
      </c>
      <c r="E1703" s="577" t="s">
        <v>210</v>
      </c>
      <c r="F1703" s="576" t="s">
        <v>210</v>
      </c>
      <c r="G1703" s="576">
        <v>90674</v>
      </c>
      <c r="H1703" s="576" t="s">
        <v>286</v>
      </c>
      <c r="I1703" s="576" t="s">
        <v>223</v>
      </c>
      <c r="J1703" s="576" t="s">
        <v>207</v>
      </c>
      <c r="K1703" s="578">
        <v>754.91</v>
      </c>
      <c r="L1703" s="576" t="s">
        <v>208</v>
      </c>
    </row>
    <row r="1704" spans="1:12">
      <c r="A1704" s="576" t="s">
        <v>897</v>
      </c>
      <c r="B1704" s="576" t="s">
        <v>898</v>
      </c>
      <c r="C1704" s="576" t="s">
        <v>902</v>
      </c>
      <c r="D1704" s="576" t="s">
        <v>4252</v>
      </c>
      <c r="E1704" s="577" t="s">
        <v>210</v>
      </c>
      <c r="F1704" s="576" t="s">
        <v>210</v>
      </c>
      <c r="G1704" s="576">
        <v>93225</v>
      </c>
      <c r="H1704" s="576" t="s">
        <v>416</v>
      </c>
      <c r="I1704" s="576" t="s">
        <v>335</v>
      </c>
      <c r="J1704" s="576" t="s">
        <v>209</v>
      </c>
      <c r="K1704" s="578">
        <v>497.97</v>
      </c>
      <c r="L1704" s="576" t="s">
        <v>208</v>
      </c>
    </row>
    <row r="1705" spans="1:12">
      <c r="A1705" s="576" t="s">
        <v>897</v>
      </c>
      <c r="B1705" s="576" t="s">
        <v>898</v>
      </c>
      <c r="C1705" s="576" t="s">
        <v>902</v>
      </c>
      <c r="D1705" s="576" t="s">
        <v>4252</v>
      </c>
      <c r="E1705" s="577" t="s">
        <v>210</v>
      </c>
      <c r="F1705" s="576" t="s">
        <v>210</v>
      </c>
      <c r="G1705" s="576">
        <v>93224</v>
      </c>
      <c r="H1705" s="576" t="s">
        <v>307</v>
      </c>
      <c r="I1705" s="576" t="s">
        <v>223</v>
      </c>
      <c r="J1705" s="576" t="s">
        <v>207</v>
      </c>
      <c r="K1705" s="578">
        <v>1119.56</v>
      </c>
      <c r="L1705" s="576" t="s">
        <v>208</v>
      </c>
    </row>
    <row r="1706" spans="1:12">
      <c r="A1706" s="576" t="s">
        <v>897</v>
      </c>
      <c r="B1706" s="576" t="s">
        <v>898</v>
      </c>
      <c r="C1706" s="576" t="s">
        <v>902</v>
      </c>
      <c r="D1706" s="576" t="s">
        <v>4252</v>
      </c>
      <c r="E1706" s="577" t="s">
        <v>210</v>
      </c>
      <c r="F1706" s="576" t="s">
        <v>210</v>
      </c>
      <c r="G1706" s="576">
        <v>104696</v>
      </c>
      <c r="H1706" s="576" t="s">
        <v>8122</v>
      </c>
      <c r="I1706" s="576" t="s">
        <v>335</v>
      </c>
      <c r="J1706" s="576" t="s">
        <v>209</v>
      </c>
      <c r="K1706" s="578">
        <v>22.92</v>
      </c>
      <c r="L1706" s="576" t="s">
        <v>208</v>
      </c>
    </row>
    <row r="1707" spans="1:12">
      <c r="A1707" s="576" t="s">
        <v>897</v>
      </c>
      <c r="B1707" s="576" t="s">
        <v>898</v>
      </c>
      <c r="C1707" s="576" t="s">
        <v>902</v>
      </c>
      <c r="D1707" s="576" t="s">
        <v>4252</v>
      </c>
      <c r="E1707" s="577" t="s">
        <v>210</v>
      </c>
      <c r="F1707" s="576" t="s">
        <v>210</v>
      </c>
      <c r="G1707" s="576">
        <v>104695</v>
      </c>
      <c r="H1707" s="576" t="s">
        <v>8123</v>
      </c>
      <c r="I1707" s="576" t="s">
        <v>223</v>
      </c>
      <c r="J1707" s="576" t="s">
        <v>209</v>
      </c>
      <c r="K1707" s="577">
        <v>25.73</v>
      </c>
      <c r="L1707" s="576" t="s">
        <v>208</v>
      </c>
    </row>
    <row r="1708" spans="1:12">
      <c r="A1708" s="576" t="s">
        <v>897</v>
      </c>
      <c r="B1708" s="576" t="s">
        <v>898</v>
      </c>
      <c r="C1708" s="576" t="s">
        <v>902</v>
      </c>
      <c r="D1708" s="576" t="s">
        <v>4252</v>
      </c>
      <c r="E1708" s="577" t="s">
        <v>210</v>
      </c>
      <c r="F1708" s="576" t="s">
        <v>210</v>
      </c>
      <c r="G1708" s="576">
        <v>90681</v>
      </c>
      <c r="H1708" s="576" t="s">
        <v>395</v>
      </c>
      <c r="I1708" s="576" t="s">
        <v>335</v>
      </c>
      <c r="J1708" s="576" t="s">
        <v>207</v>
      </c>
      <c r="K1708" s="578">
        <v>163.52000000000001</v>
      </c>
      <c r="L1708" s="576" t="s">
        <v>208</v>
      </c>
    </row>
    <row r="1709" spans="1:12">
      <c r="A1709" s="576" t="s">
        <v>897</v>
      </c>
      <c r="B1709" s="576" t="s">
        <v>898</v>
      </c>
      <c r="C1709" s="576" t="s">
        <v>902</v>
      </c>
      <c r="D1709" s="576" t="s">
        <v>4252</v>
      </c>
      <c r="E1709" s="577" t="s">
        <v>210</v>
      </c>
      <c r="F1709" s="576" t="s">
        <v>210</v>
      </c>
      <c r="G1709" s="576">
        <v>90680</v>
      </c>
      <c r="H1709" s="576" t="s">
        <v>287</v>
      </c>
      <c r="I1709" s="576" t="s">
        <v>223</v>
      </c>
      <c r="J1709" s="576" t="s">
        <v>209</v>
      </c>
      <c r="K1709" s="578">
        <v>391.67</v>
      </c>
      <c r="L1709" s="576" t="s">
        <v>208</v>
      </c>
    </row>
    <row r="1710" spans="1:12">
      <c r="A1710" s="576" t="s">
        <v>897</v>
      </c>
      <c r="B1710" s="576" t="s">
        <v>898</v>
      </c>
      <c r="C1710" s="576" t="s">
        <v>902</v>
      </c>
      <c r="D1710" s="576" t="s">
        <v>4252</v>
      </c>
      <c r="E1710" s="577" t="s">
        <v>210</v>
      </c>
      <c r="F1710" s="576" t="s">
        <v>210</v>
      </c>
      <c r="G1710" s="576">
        <v>102875</v>
      </c>
      <c r="H1710" s="576" t="s">
        <v>8124</v>
      </c>
      <c r="I1710" s="576" t="s">
        <v>335</v>
      </c>
      <c r="J1710" s="576" t="s">
        <v>207</v>
      </c>
      <c r="K1710" s="578">
        <v>475.35</v>
      </c>
      <c r="L1710" s="576" t="s">
        <v>208</v>
      </c>
    </row>
    <row r="1711" spans="1:12">
      <c r="A1711" s="576" t="s">
        <v>897</v>
      </c>
      <c r="B1711" s="576" t="s">
        <v>898</v>
      </c>
      <c r="C1711" s="576" t="s">
        <v>902</v>
      </c>
      <c r="D1711" s="576" t="s">
        <v>4252</v>
      </c>
      <c r="E1711" s="577" t="s">
        <v>210</v>
      </c>
      <c r="F1711" s="576" t="s">
        <v>210</v>
      </c>
      <c r="G1711" s="576">
        <v>102874</v>
      </c>
      <c r="H1711" s="576" t="s">
        <v>8125</v>
      </c>
      <c r="I1711" s="576" t="s">
        <v>223</v>
      </c>
      <c r="J1711" s="576" t="s">
        <v>209</v>
      </c>
      <c r="K1711" s="578">
        <v>1038.42</v>
      </c>
      <c r="L1711" s="576" t="s">
        <v>208</v>
      </c>
    </row>
    <row r="1712" spans="1:12">
      <c r="A1712" s="576" t="s">
        <v>897</v>
      </c>
      <c r="B1712" s="576" t="s">
        <v>898</v>
      </c>
      <c r="C1712" s="576" t="s">
        <v>902</v>
      </c>
      <c r="D1712" s="576" t="s">
        <v>4252</v>
      </c>
      <c r="E1712" s="577" t="s">
        <v>210</v>
      </c>
      <c r="F1712" s="576" t="s">
        <v>210</v>
      </c>
      <c r="G1712" s="576">
        <v>102965</v>
      </c>
      <c r="H1712" s="576" t="s">
        <v>8126</v>
      </c>
      <c r="I1712" s="576" t="s">
        <v>335</v>
      </c>
      <c r="J1712" s="576" t="s">
        <v>207</v>
      </c>
      <c r="K1712" s="578">
        <v>241.87</v>
      </c>
      <c r="L1712" s="576" t="s">
        <v>208</v>
      </c>
    </row>
    <row r="1713" spans="1:12">
      <c r="A1713" s="576" t="s">
        <v>897</v>
      </c>
      <c r="B1713" s="576" t="s">
        <v>898</v>
      </c>
      <c r="C1713" s="576" t="s">
        <v>902</v>
      </c>
      <c r="D1713" s="576" t="s">
        <v>4252</v>
      </c>
      <c r="E1713" s="577" t="s">
        <v>210</v>
      </c>
      <c r="F1713" s="576" t="s">
        <v>210</v>
      </c>
      <c r="G1713" s="576">
        <v>102964</v>
      </c>
      <c r="H1713" s="576" t="s">
        <v>8127</v>
      </c>
      <c r="I1713" s="576" t="s">
        <v>223</v>
      </c>
      <c r="J1713" s="576" t="s">
        <v>209</v>
      </c>
      <c r="K1713" s="578">
        <v>486.78</v>
      </c>
      <c r="L1713" s="576" t="s">
        <v>208</v>
      </c>
    </row>
    <row r="1714" spans="1:12">
      <c r="A1714" s="576" t="s">
        <v>897</v>
      </c>
      <c r="B1714" s="576" t="s">
        <v>898</v>
      </c>
      <c r="C1714" s="576" t="s">
        <v>902</v>
      </c>
      <c r="D1714" s="576" t="s">
        <v>4252</v>
      </c>
      <c r="E1714" s="577" t="s">
        <v>210</v>
      </c>
      <c r="F1714" s="576" t="s">
        <v>210</v>
      </c>
      <c r="G1714" s="576">
        <v>95703</v>
      </c>
      <c r="H1714" s="576" t="s">
        <v>433</v>
      </c>
      <c r="I1714" s="576" t="s">
        <v>335</v>
      </c>
      <c r="J1714" s="576" t="s">
        <v>209</v>
      </c>
      <c r="K1714" s="578">
        <v>29.1</v>
      </c>
      <c r="L1714" s="576" t="s">
        <v>208</v>
      </c>
    </row>
    <row r="1715" spans="1:12">
      <c r="A1715" s="576" t="s">
        <v>897</v>
      </c>
      <c r="B1715" s="576" t="s">
        <v>898</v>
      </c>
      <c r="C1715" s="576" t="s">
        <v>902</v>
      </c>
      <c r="D1715" s="576" t="s">
        <v>4252</v>
      </c>
      <c r="E1715" s="577" t="s">
        <v>210</v>
      </c>
      <c r="F1715" s="576" t="s">
        <v>210</v>
      </c>
      <c r="G1715" s="576">
        <v>95702</v>
      </c>
      <c r="H1715" s="576" t="s">
        <v>324</v>
      </c>
      <c r="I1715" s="576" t="s">
        <v>223</v>
      </c>
      <c r="J1715" s="576" t="s">
        <v>207</v>
      </c>
      <c r="K1715" s="578">
        <v>38.92</v>
      </c>
      <c r="L1715" s="576" t="s">
        <v>208</v>
      </c>
    </row>
    <row r="1716" spans="1:12">
      <c r="A1716" s="576" t="s">
        <v>897</v>
      </c>
      <c r="B1716" s="576" t="s">
        <v>898</v>
      </c>
      <c r="C1716" s="576" t="s">
        <v>902</v>
      </c>
      <c r="D1716" s="576" t="s">
        <v>4252</v>
      </c>
      <c r="E1716" s="577" t="s">
        <v>210</v>
      </c>
      <c r="F1716" s="576" t="s">
        <v>210</v>
      </c>
      <c r="G1716" s="576">
        <v>90626</v>
      </c>
      <c r="H1716" s="576" t="s">
        <v>387</v>
      </c>
      <c r="I1716" s="576" t="s">
        <v>335</v>
      </c>
      <c r="J1716" s="576" t="s">
        <v>207</v>
      </c>
      <c r="K1716" s="578">
        <v>3.32</v>
      </c>
      <c r="L1716" s="576" t="s">
        <v>208</v>
      </c>
    </row>
    <row r="1717" spans="1:12">
      <c r="A1717" s="576" t="s">
        <v>897</v>
      </c>
      <c r="B1717" s="576" t="s">
        <v>898</v>
      </c>
      <c r="C1717" s="576" t="s">
        <v>902</v>
      </c>
      <c r="D1717" s="576" t="s">
        <v>4252</v>
      </c>
      <c r="E1717" s="577" t="s">
        <v>210</v>
      </c>
      <c r="F1717" s="576" t="s">
        <v>210</v>
      </c>
      <c r="G1717" s="576">
        <v>90625</v>
      </c>
      <c r="H1717" s="576" t="s">
        <v>279</v>
      </c>
      <c r="I1717" s="576" t="s">
        <v>223</v>
      </c>
      <c r="J1717" s="576" t="s">
        <v>209</v>
      </c>
      <c r="K1717" s="578">
        <v>9.0299999999999994</v>
      </c>
      <c r="L1717" s="576" t="s">
        <v>208</v>
      </c>
    </row>
    <row r="1718" spans="1:12">
      <c r="A1718" s="576" t="s">
        <v>897</v>
      </c>
      <c r="B1718" s="576" t="s">
        <v>898</v>
      </c>
      <c r="C1718" s="576" t="s">
        <v>902</v>
      </c>
      <c r="D1718" s="576" t="s">
        <v>4252</v>
      </c>
      <c r="E1718" s="577" t="s">
        <v>210</v>
      </c>
      <c r="F1718" s="576" t="s">
        <v>210</v>
      </c>
      <c r="G1718" s="576">
        <v>102881</v>
      </c>
      <c r="H1718" s="576" t="s">
        <v>8128</v>
      </c>
      <c r="I1718" s="576" t="s">
        <v>335</v>
      </c>
      <c r="J1718" s="576" t="s">
        <v>207</v>
      </c>
      <c r="K1718" s="578">
        <v>652.12</v>
      </c>
      <c r="L1718" s="576" t="s">
        <v>208</v>
      </c>
    </row>
    <row r="1719" spans="1:12">
      <c r="A1719" s="576" t="s">
        <v>897</v>
      </c>
      <c r="B1719" s="576" t="s">
        <v>898</v>
      </c>
      <c r="C1719" s="576" t="s">
        <v>902</v>
      </c>
      <c r="D1719" s="576" t="s">
        <v>4252</v>
      </c>
      <c r="E1719" s="577" t="s">
        <v>210</v>
      </c>
      <c r="F1719" s="576" t="s">
        <v>210</v>
      </c>
      <c r="G1719" s="576">
        <v>102880</v>
      </c>
      <c r="H1719" s="576" t="s">
        <v>8129</v>
      </c>
      <c r="I1719" s="576" t="s">
        <v>223</v>
      </c>
      <c r="J1719" s="576" t="s">
        <v>209</v>
      </c>
      <c r="K1719" s="578">
        <v>1447.51</v>
      </c>
      <c r="L1719" s="576" t="s">
        <v>208</v>
      </c>
    </row>
    <row r="1720" spans="1:12">
      <c r="A1720" s="576" t="s">
        <v>897</v>
      </c>
      <c r="B1720" s="576" t="s">
        <v>898</v>
      </c>
      <c r="C1720" s="576" t="s">
        <v>902</v>
      </c>
      <c r="D1720" s="576" t="s">
        <v>4252</v>
      </c>
      <c r="E1720" s="577" t="s">
        <v>210</v>
      </c>
      <c r="F1720" s="576" t="s">
        <v>210</v>
      </c>
      <c r="G1720" s="576">
        <v>103225</v>
      </c>
      <c r="H1720" s="576" t="s">
        <v>8130</v>
      </c>
      <c r="I1720" s="576" t="s">
        <v>335</v>
      </c>
      <c r="J1720" s="576" t="s">
        <v>209</v>
      </c>
      <c r="K1720" s="577">
        <v>214.51</v>
      </c>
      <c r="L1720" s="576" t="s">
        <v>208</v>
      </c>
    </row>
    <row r="1721" spans="1:12">
      <c r="A1721" s="576" t="s">
        <v>897</v>
      </c>
      <c r="B1721" s="576" t="s">
        <v>898</v>
      </c>
      <c r="C1721" s="576" t="s">
        <v>902</v>
      </c>
      <c r="D1721" s="576" t="s">
        <v>4252</v>
      </c>
      <c r="E1721" s="577" t="s">
        <v>210</v>
      </c>
      <c r="F1721" s="576" t="s">
        <v>210</v>
      </c>
      <c r="G1721" s="576">
        <v>103224</v>
      </c>
      <c r="H1721" s="576" t="s">
        <v>8131</v>
      </c>
      <c r="I1721" s="576" t="s">
        <v>223</v>
      </c>
      <c r="J1721" s="576" t="s">
        <v>207</v>
      </c>
      <c r="K1721" s="578">
        <v>438.49</v>
      </c>
      <c r="L1721" s="576" t="s">
        <v>208</v>
      </c>
    </row>
    <row r="1722" spans="1:12">
      <c r="A1722" s="576" t="s">
        <v>897</v>
      </c>
      <c r="B1722" s="576" t="s">
        <v>898</v>
      </c>
      <c r="C1722" s="576" t="s">
        <v>902</v>
      </c>
      <c r="D1722" s="576" t="s">
        <v>4252</v>
      </c>
      <c r="E1722" s="577" t="s">
        <v>210</v>
      </c>
      <c r="F1722" s="576" t="s">
        <v>210</v>
      </c>
      <c r="G1722" s="576">
        <v>103237</v>
      </c>
      <c r="H1722" s="576" t="s">
        <v>8132</v>
      </c>
      <c r="I1722" s="576" t="s">
        <v>335</v>
      </c>
      <c r="J1722" s="576" t="s">
        <v>209</v>
      </c>
      <c r="K1722" s="577">
        <v>626.58000000000004</v>
      </c>
      <c r="L1722" s="576" t="s">
        <v>208</v>
      </c>
    </row>
    <row r="1723" spans="1:12">
      <c r="A1723" s="576" t="s">
        <v>897</v>
      </c>
      <c r="B1723" s="576" t="s">
        <v>898</v>
      </c>
      <c r="C1723" s="576" t="s">
        <v>902</v>
      </c>
      <c r="D1723" s="576" t="s">
        <v>4252</v>
      </c>
      <c r="E1723" s="577" t="s">
        <v>210</v>
      </c>
      <c r="F1723" s="576" t="s">
        <v>210</v>
      </c>
      <c r="G1723" s="576">
        <v>103236</v>
      </c>
      <c r="H1723" s="576" t="s">
        <v>8133</v>
      </c>
      <c r="I1723" s="576" t="s">
        <v>223</v>
      </c>
      <c r="J1723" s="576" t="s">
        <v>209</v>
      </c>
      <c r="K1723" s="578">
        <v>1351.67</v>
      </c>
      <c r="L1723" s="576" t="s">
        <v>208</v>
      </c>
    </row>
    <row r="1724" spans="1:12">
      <c r="A1724" s="576" t="s">
        <v>897</v>
      </c>
      <c r="B1724" s="576" t="s">
        <v>898</v>
      </c>
      <c r="C1724" s="576" t="s">
        <v>902</v>
      </c>
      <c r="D1724" s="576" t="s">
        <v>4252</v>
      </c>
      <c r="E1724" s="577" t="s">
        <v>210</v>
      </c>
      <c r="F1724" s="576" t="s">
        <v>210</v>
      </c>
      <c r="G1724" s="576">
        <v>103231</v>
      </c>
      <c r="H1724" s="576" t="s">
        <v>8134</v>
      </c>
      <c r="I1724" s="576" t="s">
        <v>335</v>
      </c>
      <c r="J1724" s="576" t="s">
        <v>209</v>
      </c>
      <c r="K1724" s="577">
        <v>464.02</v>
      </c>
      <c r="L1724" s="576" t="s">
        <v>208</v>
      </c>
    </row>
    <row r="1725" spans="1:12">
      <c r="A1725" s="576" t="s">
        <v>897</v>
      </c>
      <c r="B1725" s="576" t="s">
        <v>898</v>
      </c>
      <c r="C1725" s="576" t="s">
        <v>902</v>
      </c>
      <c r="D1725" s="576" t="s">
        <v>4252</v>
      </c>
      <c r="E1725" s="577" t="s">
        <v>210</v>
      </c>
      <c r="F1725" s="576" t="s">
        <v>210</v>
      </c>
      <c r="G1725" s="576">
        <v>103230</v>
      </c>
      <c r="H1725" s="576" t="s">
        <v>8135</v>
      </c>
      <c r="I1725" s="576" t="s">
        <v>223</v>
      </c>
      <c r="J1725" s="576" t="s">
        <v>209</v>
      </c>
      <c r="K1725" s="578">
        <v>984.31</v>
      </c>
      <c r="L1725" s="576" t="s">
        <v>208</v>
      </c>
    </row>
    <row r="1726" spans="1:12">
      <c r="A1726" s="576" t="s">
        <v>897</v>
      </c>
      <c r="B1726" s="576" t="s">
        <v>898</v>
      </c>
      <c r="C1726" s="576" t="s">
        <v>902</v>
      </c>
      <c r="D1726" s="576" t="s">
        <v>4252</v>
      </c>
      <c r="E1726" s="577" t="s">
        <v>210</v>
      </c>
      <c r="F1726" s="576" t="s">
        <v>210</v>
      </c>
      <c r="G1726" s="576">
        <v>95621</v>
      </c>
      <c r="H1726" s="576" t="s">
        <v>431</v>
      </c>
      <c r="I1726" s="576" t="s">
        <v>335</v>
      </c>
      <c r="J1726" s="576" t="s">
        <v>209</v>
      </c>
      <c r="K1726" s="578">
        <v>16.690000000000001</v>
      </c>
      <c r="L1726" s="576" t="s">
        <v>208</v>
      </c>
    </row>
    <row r="1727" spans="1:12">
      <c r="A1727" s="576" t="s">
        <v>897</v>
      </c>
      <c r="B1727" s="576" t="s">
        <v>898</v>
      </c>
      <c r="C1727" s="576" t="s">
        <v>902</v>
      </c>
      <c r="D1727" s="576" t="s">
        <v>4252</v>
      </c>
      <c r="E1727" s="577" t="s">
        <v>210</v>
      </c>
      <c r="F1727" s="576" t="s">
        <v>210</v>
      </c>
      <c r="G1727" s="576">
        <v>95620</v>
      </c>
      <c r="H1727" s="576" t="s">
        <v>322</v>
      </c>
      <c r="I1727" s="576" t="s">
        <v>223</v>
      </c>
      <c r="J1727" s="576" t="s">
        <v>209</v>
      </c>
      <c r="K1727" s="577">
        <v>18.53</v>
      </c>
      <c r="L1727" s="576" t="s">
        <v>208</v>
      </c>
    </row>
    <row r="1728" spans="1:12">
      <c r="A1728" s="576" t="s">
        <v>897</v>
      </c>
      <c r="B1728" s="576" t="s">
        <v>898</v>
      </c>
      <c r="C1728" s="576" t="s">
        <v>902</v>
      </c>
      <c r="D1728" s="576" t="s">
        <v>4252</v>
      </c>
      <c r="E1728" s="577" t="s">
        <v>210</v>
      </c>
      <c r="F1728" s="576" t="s">
        <v>210</v>
      </c>
      <c r="G1728" s="576">
        <v>102975</v>
      </c>
      <c r="H1728" s="576" t="s">
        <v>8136</v>
      </c>
      <c r="I1728" s="576" t="s">
        <v>335</v>
      </c>
      <c r="J1728" s="576" t="s">
        <v>207</v>
      </c>
      <c r="K1728" s="578">
        <v>139.91999999999999</v>
      </c>
      <c r="L1728" s="576" t="s">
        <v>208</v>
      </c>
    </row>
    <row r="1729" spans="1:12">
      <c r="A1729" s="576" t="s">
        <v>897</v>
      </c>
      <c r="B1729" s="576" t="s">
        <v>898</v>
      </c>
      <c r="C1729" s="576" t="s">
        <v>902</v>
      </c>
      <c r="D1729" s="576" t="s">
        <v>4252</v>
      </c>
      <c r="E1729" s="577" t="s">
        <v>210</v>
      </c>
      <c r="F1729" s="576" t="s">
        <v>210</v>
      </c>
      <c r="G1729" s="576">
        <v>102976</v>
      </c>
      <c r="H1729" s="576" t="s">
        <v>8137</v>
      </c>
      <c r="I1729" s="576" t="s">
        <v>223</v>
      </c>
      <c r="J1729" s="576" t="s">
        <v>207</v>
      </c>
      <c r="K1729" s="578">
        <v>274.39999999999998</v>
      </c>
      <c r="L1729" s="576" t="s">
        <v>208</v>
      </c>
    </row>
    <row r="1730" spans="1:12">
      <c r="A1730" s="576" t="s">
        <v>897</v>
      </c>
      <c r="B1730" s="576" t="s">
        <v>898</v>
      </c>
      <c r="C1730" s="576" t="s">
        <v>902</v>
      </c>
      <c r="D1730" s="576" t="s">
        <v>4252</v>
      </c>
      <c r="E1730" s="577" t="s">
        <v>210</v>
      </c>
      <c r="F1730" s="576" t="s">
        <v>210</v>
      </c>
      <c r="G1730" s="576">
        <v>90632</v>
      </c>
      <c r="H1730" s="576" t="s">
        <v>388</v>
      </c>
      <c r="I1730" s="576" t="s">
        <v>335</v>
      </c>
      <c r="J1730" s="576" t="s">
        <v>209</v>
      </c>
      <c r="K1730" s="577">
        <v>90.57</v>
      </c>
      <c r="L1730" s="576" t="s">
        <v>208</v>
      </c>
    </row>
    <row r="1731" spans="1:12">
      <c r="A1731" s="576" t="s">
        <v>897</v>
      </c>
      <c r="B1731" s="576" t="s">
        <v>898</v>
      </c>
      <c r="C1731" s="576" t="s">
        <v>902</v>
      </c>
      <c r="D1731" s="576" t="s">
        <v>4252</v>
      </c>
      <c r="E1731" s="577" t="s">
        <v>210</v>
      </c>
      <c r="F1731" s="576" t="s">
        <v>210</v>
      </c>
      <c r="G1731" s="576">
        <v>90631</v>
      </c>
      <c r="H1731" s="576" t="s">
        <v>280</v>
      </c>
      <c r="I1731" s="576" t="s">
        <v>223</v>
      </c>
      <c r="J1731" s="576" t="s">
        <v>209</v>
      </c>
      <c r="K1731" s="578">
        <v>159.61000000000001</v>
      </c>
      <c r="L1731" s="576" t="s">
        <v>208</v>
      </c>
    </row>
    <row r="1732" spans="1:12">
      <c r="A1732" s="576" t="s">
        <v>897</v>
      </c>
      <c r="B1732" s="576" t="s">
        <v>898</v>
      </c>
      <c r="C1732" s="576" t="s">
        <v>902</v>
      </c>
      <c r="D1732" s="576" t="s">
        <v>4252</v>
      </c>
      <c r="E1732" s="577" t="s">
        <v>210</v>
      </c>
      <c r="F1732" s="576" t="s">
        <v>210</v>
      </c>
      <c r="G1732" s="576">
        <v>95709</v>
      </c>
      <c r="H1732" s="576" t="s">
        <v>8138</v>
      </c>
      <c r="I1732" s="576" t="s">
        <v>335</v>
      </c>
      <c r="J1732" s="576" t="s">
        <v>209</v>
      </c>
      <c r="K1732" s="578">
        <v>91.24</v>
      </c>
      <c r="L1732" s="576" t="s">
        <v>208</v>
      </c>
    </row>
    <row r="1733" spans="1:12">
      <c r="A1733" s="576" t="s">
        <v>897</v>
      </c>
      <c r="B1733" s="576" t="s">
        <v>898</v>
      </c>
      <c r="C1733" s="576" t="s">
        <v>902</v>
      </c>
      <c r="D1733" s="576" t="s">
        <v>4252</v>
      </c>
      <c r="E1733" s="577" t="s">
        <v>210</v>
      </c>
      <c r="F1733" s="576" t="s">
        <v>210</v>
      </c>
      <c r="G1733" s="576">
        <v>95708</v>
      </c>
      <c r="H1733" s="576" t="s">
        <v>8139</v>
      </c>
      <c r="I1733" s="576" t="s">
        <v>223</v>
      </c>
      <c r="J1733" s="576" t="s">
        <v>207</v>
      </c>
      <c r="K1733" s="578">
        <v>162.9</v>
      </c>
      <c r="L1733" s="576" t="s">
        <v>208</v>
      </c>
    </row>
    <row r="1734" spans="1:12">
      <c r="A1734" s="576" t="s">
        <v>897</v>
      </c>
      <c r="B1734" s="576" t="s">
        <v>898</v>
      </c>
      <c r="C1734" s="576" t="s">
        <v>902</v>
      </c>
      <c r="D1734" s="576" t="s">
        <v>4252</v>
      </c>
      <c r="E1734" s="577" t="s">
        <v>210</v>
      </c>
      <c r="F1734" s="576" t="s">
        <v>210</v>
      </c>
      <c r="G1734" s="576">
        <v>91278</v>
      </c>
      <c r="H1734" s="576" t="s">
        <v>402</v>
      </c>
      <c r="I1734" s="576" t="s">
        <v>335</v>
      </c>
      <c r="J1734" s="576" t="s">
        <v>207</v>
      </c>
      <c r="K1734" s="578">
        <v>0.67</v>
      </c>
      <c r="L1734" s="576" t="s">
        <v>208</v>
      </c>
    </row>
    <row r="1735" spans="1:12">
      <c r="A1735" s="576" t="s">
        <v>897</v>
      </c>
      <c r="B1735" s="576" t="s">
        <v>898</v>
      </c>
      <c r="C1735" s="576" t="s">
        <v>902</v>
      </c>
      <c r="D1735" s="576" t="s">
        <v>4252</v>
      </c>
      <c r="E1735" s="577" t="s">
        <v>210</v>
      </c>
      <c r="F1735" s="576" t="s">
        <v>210</v>
      </c>
      <c r="G1735" s="576">
        <v>91277</v>
      </c>
      <c r="H1735" s="576" t="s">
        <v>294</v>
      </c>
      <c r="I1735" s="576" t="s">
        <v>223</v>
      </c>
      <c r="J1735" s="576" t="s">
        <v>207</v>
      </c>
      <c r="K1735" s="577">
        <v>10.08</v>
      </c>
      <c r="L1735" s="576" t="s">
        <v>208</v>
      </c>
    </row>
    <row r="1736" spans="1:12">
      <c r="A1736" s="576" t="s">
        <v>897</v>
      </c>
      <c r="B1736" s="576" t="s">
        <v>898</v>
      </c>
      <c r="C1736" s="576" t="s">
        <v>902</v>
      </c>
      <c r="D1736" s="576" t="s">
        <v>4252</v>
      </c>
      <c r="E1736" s="577" t="s">
        <v>210</v>
      </c>
      <c r="F1736" s="576" t="s">
        <v>210</v>
      </c>
      <c r="G1736" s="576">
        <v>102887</v>
      </c>
      <c r="H1736" s="576" t="s">
        <v>8140</v>
      </c>
      <c r="I1736" s="576" t="s">
        <v>335</v>
      </c>
      <c r="J1736" s="576" t="s">
        <v>209</v>
      </c>
      <c r="K1736" s="578">
        <v>0</v>
      </c>
      <c r="L1736" s="576" t="s">
        <v>208</v>
      </c>
    </row>
    <row r="1737" spans="1:12">
      <c r="A1737" s="576" t="s">
        <v>897</v>
      </c>
      <c r="B1737" s="576" t="s">
        <v>898</v>
      </c>
      <c r="C1737" s="576" t="s">
        <v>902</v>
      </c>
      <c r="D1737" s="576" t="s">
        <v>4252</v>
      </c>
      <c r="E1737" s="577" t="s">
        <v>210</v>
      </c>
      <c r="F1737" s="576" t="s">
        <v>210</v>
      </c>
      <c r="G1737" s="576">
        <v>102886</v>
      </c>
      <c r="H1737" s="576" t="s">
        <v>8141</v>
      </c>
      <c r="I1737" s="576" t="s">
        <v>223</v>
      </c>
      <c r="J1737" s="576" t="s">
        <v>209</v>
      </c>
      <c r="K1737" s="578">
        <v>0</v>
      </c>
      <c r="L1737" s="576" t="s">
        <v>208</v>
      </c>
    </row>
    <row r="1738" spans="1:12">
      <c r="A1738" s="576" t="s">
        <v>897</v>
      </c>
      <c r="B1738" s="576" t="s">
        <v>898</v>
      </c>
      <c r="C1738" s="576" t="s">
        <v>902</v>
      </c>
      <c r="D1738" s="576" t="s">
        <v>4252</v>
      </c>
      <c r="E1738" s="577" t="s">
        <v>210</v>
      </c>
      <c r="F1738" s="576" t="s">
        <v>210</v>
      </c>
      <c r="G1738" s="576">
        <v>95277</v>
      </c>
      <c r="H1738" s="576" t="s">
        <v>6455</v>
      </c>
      <c r="I1738" s="576" t="s">
        <v>335</v>
      </c>
      <c r="J1738" s="576" t="s">
        <v>209</v>
      </c>
      <c r="K1738" s="578">
        <v>0.76</v>
      </c>
      <c r="L1738" s="576" t="s">
        <v>208</v>
      </c>
    </row>
    <row r="1739" spans="1:12">
      <c r="A1739" s="576" t="s">
        <v>897</v>
      </c>
      <c r="B1739" s="576" t="s">
        <v>898</v>
      </c>
      <c r="C1739" s="576" t="s">
        <v>902</v>
      </c>
      <c r="D1739" s="576" t="s">
        <v>4252</v>
      </c>
      <c r="E1739" s="577" t="s">
        <v>210</v>
      </c>
      <c r="F1739" s="576" t="s">
        <v>210</v>
      </c>
      <c r="G1739" s="576">
        <v>95276</v>
      </c>
      <c r="H1739" s="576" t="s">
        <v>6433</v>
      </c>
      <c r="I1739" s="576" t="s">
        <v>223</v>
      </c>
      <c r="J1739" s="576" t="s">
        <v>209</v>
      </c>
      <c r="K1739" s="578">
        <v>3.14</v>
      </c>
      <c r="L1739" s="576" t="s">
        <v>208</v>
      </c>
    </row>
    <row r="1740" spans="1:12">
      <c r="A1740" s="576" t="s">
        <v>897</v>
      </c>
      <c r="B1740" s="576" t="s">
        <v>898</v>
      </c>
      <c r="C1740" s="576" t="s">
        <v>902</v>
      </c>
      <c r="D1740" s="576" t="s">
        <v>4252</v>
      </c>
      <c r="E1740" s="577" t="s">
        <v>210</v>
      </c>
      <c r="F1740" s="576" t="s">
        <v>210</v>
      </c>
      <c r="G1740" s="576">
        <v>88430</v>
      </c>
      <c r="H1740" s="576" t="s">
        <v>372</v>
      </c>
      <c r="I1740" s="576" t="s">
        <v>335</v>
      </c>
      <c r="J1740" s="576" t="s">
        <v>209</v>
      </c>
      <c r="K1740" s="577">
        <v>6.39</v>
      </c>
      <c r="L1740" s="576" t="s">
        <v>208</v>
      </c>
    </row>
    <row r="1741" spans="1:12">
      <c r="A1741" s="576" t="s">
        <v>897</v>
      </c>
      <c r="B1741" s="576" t="s">
        <v>898</v>
      </c>
      <c r="C1741" s="576" t="s">
        <v>902</v>
      </c>
      <c r="D1741" s="576" t="s">
        <v>4252</v>
      </c>
      <c r="E1741" s="577" t="s">
        <v>210</v>
      </c>
      <c r="F1741" s="576" t="s">
        <v>210</v>
      </c>
      <c r="G1741" s="576">
        <v>88418</v>
      </c>
      <c r="H1741" s="576" t="s">
        <v>264</v>
      </c>
      <c r="I1741" s="576" t="s">
        <v>223</v>
      </c>
      <c r="J1741" s="576" t="s">
        <v>207</v>
      </c>
      <c r="K1741" s="578">
        <v>13.66</v>
      </c>
      <c r="L1741" s="576" t="s">
        <v>208</v>
      </c>
    </row>
    <row r="1742" spans="1:12">
      <c r="A1742" s="576" t="s">
        <v>897</v>
      </c>
      <c r="B1742" s="576" t="s">
        <v>898</v>
      </c>
      <c r="C1742" s="576" t="s">
        <v>902</v>
      </c>
      <c r="D1742" s="576" t="s">
        <v>4252</v>
      </c>
      <c r="E1742" s="577" t="s">
        <v>210</v>
      </c>
      <c r="F1742" s="576" t="s">
        <v>210</v>
      </c>
      <c r="G1742" s="576">
        <v>88438</v>
      </c>
      <c r="H1742" s="576" t="s">
        <v>373</v>
      </c>
      <c r="I1742" s="576" t="s">
        <v>335</v>
      </c>
      <c r="J1742" s="576" t="s">
        <v>209</v>
      </c>
      <c r="K1742" s="578">
        <v>8.4700000000000006</v>
      </c>
      <c r="L1742" s="576" t="s">
        <v>208</v>
      </c>
    </row>
    <row r="1743" spans="1:12">
      <c r="A1743" s="576" t="s">
        <v>897</v>
      </c>
      <c r="B1743" s="576" t="s">
        <v>898</v>
      </c>
      <c r="C1743" s="576" t="s">
        <v>902</v>
      </c>
      <c r="D1743" s="576" t="s">
        <v>4252</v>
      </c>
      <c r="E1743" s="577" t="s">
        <v>210</v>
      </c>
      <c r="F1743" s="576" t="s">
        <v>210</v>
      </c>
      <c r="G1743" s="576">
        <v>88433</v>
      </c>
      <c r="H1743" s="576" t="s">
        <v>265</v>
      </c>
      <c r="I1743" s="576" t="s">
        <v>223</v>
      </c>
      <c r="J1743" s="576" t="s">
        <v>207</v>
      </c>
      <c r="K1743" s="578">
        <v>17.86</v>
      </c>
      <c r="L1743" s="576" t="s">
        <v>208</v>
      </c>
    </row>
    <row r="1744" spans="1:12">
      <c r="A1744" s="576" t="s">
        <v>897</v>
      </c>
      <c r="B1744" s="576" t="s">
        <v>898</v>
      </c>
      <c r="C1744" s="576" t="s">
        <v>902</v>
      </c>
      <c r="D1744" s="576" t="s">
        <v>4252</v>
      </c>
      <c r="E1744" s="577" t="s">
        <v>210</v>
      </c>
      <c r="F1744" s="576" t="s">
        <v>210</v>
      </c>
      <c r="G1744" s="576">
        <v>90669</v>
      </c>
      <c r="H1744" s="576" t="s">
        <v>6445</v>
      </c>
      <c r="I1744" s="576" t="s">
        <v>335</v>
      </c>
      <c r="J1744" s="576" t="s">
        <v>209</v>
      </c>
      <c r="K1744" s="578">
        <v>8.4600000000000009</v>
      </c>
      <c r="L1744" s="576" t="s">
        <v>208</v>
      </c>
    </row>
    <row r="1745" spans="1:12">
      <c r="A1745" s="576" t="s">
        <v>897</v>
      </c>
      <c r="B1745" s="576" t="s">
        <v>898</v>
      </c>
      <c r="C1745" s="576" t="s">
        <v>902</v>
      </c>
      <c r="D1745" s="576" t="s">
        <v>4252</v>
      </c>
      <c r="E1745" s="577" t="s">
        <v>210</v>
      </c>
      <c r="F1745" s="576" t="s">
        <v>210</v>
      </c>
      <c r="G1745" s="576">
        <v>90668</v>
      </c>
      <c r="H1745" s="576" t="s">
        <v>6423</v>
      </c>
      <c r="I1745" s="576" t="s">
        <v>223</v>
      </c>
      <c r="J1745" s="576" t="s">
        <v>207</v>
      </c>
      <c r="K1745" s="578">
        <v>31.34</v>
      </c>
      <c r="L1745" s="576" t="s">
        <v>208</v>
      </c>
    </row>
    <row r="1746" spans="1:12">
      <c r="A1746" s="576" t="s">
        <v>897</v>
      </c>
      <c r="B1746" s="576" t="s">
        <v>898</v>
      </c>
      <c r="C1746" s="576" t="s">
        <v>902</v>
      </c>
      <c r="D1746" s="576" t="s">
        <v>4252</v>
      </c>
      <c r="E1746" s="577" t="s">
        <v>210</v>
      </c>
      <c r="F1746" s="576" t="s">
        <v>210</v>
      </c>
      <c r="G1746" s="576">
        <v>102980</v>
      </c>
      <c r="H1746" s="576" t="s">
        <v>8142</v>
      </c>
      <c r="I1746" s="576" t="s">
        <v>335</v>
      </c>
      <c r="J1746" s="576" t="s">
        <v>209</v>
      </c>
      <c r="K1746" s="578">
        <v>0</v>
      </c>
      <c r="L1746" s="576" t="s">
        <v>208</v>
      </c>
    </row>
    <row r="1747" spans="1:12">
      <c r="A1747" s="576" t="s">
        <v>897</v>
      </c>
      <c r="B1747" s="576" t="s">
        <v>898</v>
      </c>
      <c r="C1747" s="576" t="s">
        <v>902</v>
      </c>
      <c r="D1747" s="576" t="s">
        <v>4252</v>
      </c>
      <c r="E1747" s="577" t="s">
        <v>210</v>
      </c>
      <c r="F1747" s="576" t="s">
        <v>210</v>
      </c>
      <c r="G1747" s="576">
        <v>102981</v>
      </c>
      <c r="H1747" s="576" t="s">
        <v>8143</v>
      </c>
      <c r="I1747" s="576" t="s">
        <v>223</v>
      </c>
      <c r="J1747" s="576" t="s">
        <v>207</v>
      </c>
      <c r="K1747" s="578">
        <v>0</v>
      </c>
      <c r="L1747" s="576" t="s">
        <v>208</v>
      </c>
    </row>
    <row r="1748" spans="1:12">
      <c r="A1748" s="576" t="s">
        <v>897</v>
      </c>
      <c r="B1748" s="576" t="s">
        <v>898</v>
      </c>
      <c r="C1748" s="576" t="s">
        <v>902</v>
      </c>
      <c r="D1748" s="576" t="s">
        <v>4252</v>
      </c>
      <c r="E1748" s="577" t="s">
        <v>210</v>
      </c>
      <c r="F1748" s="576" t="s">
        <v>210</v>
      </c>
      <c r="G1748" s="576">
        <v>5946</v>
      </c>
      <c r="H1748" s="576" t="s">
        <v>361</v>
      </c>
      <c r="I1748" s="576" t="s">
        <v>335</v>
      </c>
      <c r="J1748" s="576" t="s">
        <v>207</v>
      </c>
      <c r="K1748" s="578">
        <v>86.37</v>
      </c>
      <c r="L1748" s="576" t="s">
        <v>208</v>
      </c>
    </row>
    <row r="1749" spans="1:12">
      <c r="A1749" s="576" t="s">
        <v>897</v>
      </c>
      <c r="B1749" s="576" t="s">
        <v>898</v>
      </c>
      <c r="C1749" s="576" t="s">
        <v>902</v>
      </c>
      <c r="D1749" s="576" t="s">
        <v>4252</v>
      </c>
      <c r="E1749" s="577" t="s">
        <v>210</v>
      </c>
      <c r="F1749" s="576" t="s">
        <v>210</v>
      </c>
      <c r="G1749" s="576">
        <v>5944</v>
      </c>
      <c r="H1749" s="576" t="s">
        <v>252</v>
      </c>
      <c r="I1749" s="576" t="s">
        <v>223</v>
      </c>
      <c r="J1749" s="576" t="s">
        <v>209</v>
      </c>
      <c r="K1749" s="578">
        <v>219.23</v>
      </c>
      <c r="L1749" s="576" t="s">
        <v>208</v>
      </c>
    </row>
    <row r="1750" spans="1:12">
      <c r="A1750" s="576" t="s">
        <v>897</v>
      </c>
      <c r="B1750" s="576" t="s">
        <v>898</v>
      </c>
      <c r="C1750" s="576" t="s">
        <v>902</v>
      </c>
      <c r="D1750" s="576" t="s">
        <v>4252</v>
      </c>
      <c r="E1750" s="577" t="s">
        <v>210</v>
      </c>
      <c r="F1750" s="576" t="s">
        <v>210</v>
      </c>
      <c r="G1750" s="576">
        <v>5942</v>
      </c>
      <c r="H1750" s="576" t="s">
        <v>360</v>
      </c>
      <c r="I1750" s="576" t="s">
        <v>335</v>
      </c>
      <c r="J1750" s="576" t="s">
        <v>207</v>
      </c>
      <c r="K1750" s="578">
        <v>68.180000000000007</v>
      </c>
      <c r="L1750" s="576" t="s">
        <v>208</v>
      </c>
    </row>
    <row r="1751" spans="1:12">
      <c r="A1751" s="576" t="s">
        <v>897</v>
      </c>
      <c r="B1751" s="576" t="s">
        <v>898</v>
      </c>
      <c r="C1751" s="576" t="s">
        <v>902</v>
      </c>
      <c r="D1751" s="576" t="s">
        <v>4252</v>
      </c>
      <c r="E1751" s="577" t="s">
        <v>210</v>
      </c>
      <c r="F1751" s="576" t="s">
        <v>210</v>
      </c>
      <c r="G1751" s="576">
        <v>5940</v>
      </c>
      <c r="H1751" s="576" t="s">
        <v>251</v>
      </c>
      <c r="I1751" s="576" t="s">
        <v>223</v>
      </c>
      <c r="J1751" s="576" t="s">
        <v>209</v>
      </c>
      <c r="K1751" s="578">
        <v>159.11000000000001</v>
      </c>
      <c r="L1751" s="576" t="s">
        <v>208</v>
      </c>
    </row>
    <row r="1752" spans="1:12">
      <c r="A1752" s="576" t="s">
        <v>897</v>
      </c>
      <c r="B1752" s="576" t="s">
        <v>898</v>
      </c>
      <c r="C1752" s="576" t="s">
        <v>902</v>
      </c>
      <c r="D1752" s="576" t="s">
        <v>4252</v>
      </c>
      <c r="E1752" s="577" t="s">
        <v>210</v>
      </c>
      <c r="F1752" s="576" t="s">
        <v>210</v>
      </c>
      <c r="G1752" s="576">
        <v>102893</v>
      </c>
      <c r="H1752" s="576" t="s">
        <v>8144</v>
      </c>
      <c r="I1752" s="576" t="s">
        <v>335</v>
      </c>
      <c r="J1752" s="576" t="s">
        <v>209</v>
      </c>
      <c r="K1752" s="578">
        <v>0</v>
      </c>
      <c r="L1752" s="576" t="s">
        <v>208</v>
      </c>
    </row>
    <row r="1753" spans="1:12">
      <c r="A1753" s="576" t="s">
        <v>897</v>
      </c>
      <c r="B1753" s="576" t="s">
        <v>898</v>
      </c>
      <c r="C1753" s="576" t="s">
        <v>902</v>
      </c>
      <c r="D1753" s="576" t="s">
        <v>4252</v>
      </c>
      <c r="E1753" s="577" t="s">
        <v>210</v>
      </c>
      <c r="F1753" s="576" t="s">
        <v>210</v>
      </c>
      <c r="G1753" s="576">
        <v>102892</v>
      </c>
      <c r="H1753" s="576" t="s">
        <v>8145</v>
      </c>
      <c r="I1753" s="576" t="s">
        <v>223</v>
      </c>
      <c r="J1753" s="576" t="s">
        <v>207</v>
      </c>
      <c r="K1753" s="578">
        <v>0</v>
      </c>
      <c r="L1753" s="576" t="s">
        <v>208</v>
      </c>
    </row>
    <row r="1754" spans="1:12">
      <c r="A1754" s="576" t="s">
        <v>897</v>
      </c>
      <c r="B1754" s="576" t="s">
        <v>898</v>
      </c>
      <c r="C1754" s="576" t="s">
        <v>902</v>
      </c>
      <c r="D1754" s="576" t="s">
        <v>4252</v>
      </c>
      <c r="E1754" s="577" t="s">
        <v>210</v>
      </c>
      <c r="F1754" s="576" t="s">
        <v>210</v>
      </c>
      <c r="G1754" s="576">
        <v>89251</v>
      </c>
      <c r="H1754" s="576" t="s">
        <v>381</v>
      </c>
      <c r="I1754" s="576" t="s">
        <v>335</v>
      </c>
      <c r="J1754" s="576" t="s">
        <v>209</v>
      </c>
      <c r="K1754" s="578">
        <v>331.62</v>
      </c>
      <c r="L1754" s="576" t="s">
        <v>208</v>
      </c>
    </row>
    <row r="1755" spans="1:12">
      <c r="A1755" s="576" t="s">
        <v>897</v>
      </c>
      <c r="B1755" s="576" t="s">
        <v>898</v>
      </c>
      <c r="C1755" s="576" t="s">
        <v>902</v>
      </c>
      <c r="D1755" s="576" t="s">
        <v>4252</v>
      </c>
      <c r="E1755" s="577" t="s">
        <v>210</v>
      </c>
      <c r="F1755" s="576" t="s">
        <v>210</v>
      </c>
      <c r="G1755" s="576">
        <v>89250</v>
      </c>
      <c r="H1755" s="576" t="s">
        <v>272</v>
      </c>
      <c r="I1755" s="576" t="s">
        <v>223</v>
      </c>
      <c r="J1755" s="576" t="s">
        <v>207</v>
      </c>
      <c r="K1755" s="578">
        <v>1121.45</v>
      </c>
      <c r="L1755" s="576" t="s">
        <v>208</v>
      </c>
    </row>
    <row r="1756" spans="1:12">
      <c r="A1756" s="576" t="s">
        <v>897</v>
      </c>
      <c r="B1756" s="576" t="s">
        <v>898</v>
      </c>
      <c r="C1756" s="576" t="s">
        <v>902</v>
      </c>
      <c r="D1756" s="576" t="s">
        <v>4252</v>
      </c>
      <c r="E1756" s="577" t="s">
        <v>210</v>
      </c>
      <c r="F1756" s="576" t="s">
        <v>210</v>
      </c>
      <c r="G1756" s="576">
        <v>102959</v>
      </c>
      <c r="H1756" s="576" t="s">
        <v>8146</v>
      </c>
      <c r="I1756" s="576" t="s">
        <v>335</v>
      </c>
      <c r="J1756" s="576" t="s">
        <v>209</v>
      </c>
      <c r="K1756" s="578">
        <v>0</v>
      </c>
      <c r="L1756" s="576" t="s">
        <v>208</v>
      </c>
    </row>
    <row r="1757" spans="1:12">
      <c r="A1757" s="576" t="s">
        <v>897</v>
      </c>
      <c r="B1757" s="576" t="s">
        <v>898</v>
      </c>
      <c r="C1757" s="576" t="s">
        <v>902</v>
      </c>
      <c r="D1757" s="576" t="s">
        <v>4252</v>
      </c>
      <c r="E1757" s="577" t="s">
        <v>210</v>
      </c>
      <c r="F1757" s="576" t="s">
        <v>210</v>
      </c>
      <c r="G1757" s="576">
        <v>102958</v>
      </c>
      <c r="H1757" s="576" t="s">
        <v>8147</v>
      </c>
      <c r="I1757" s="576" t="s">
        <v>223</v>
      </c>
      <c r="J1757" s="576" t="s">
        <v>207</v>
      </c>
      <c r="K1757" s="578">
        <v>0</v>
      </c>
      <c r="L1757" s="576" t="s">
        <v>208</v>
      </c>
    </row>
    <row r="1758" spans="1:12">
      <c r="A1758" s="576" t="s">
        <v>897</v>
      </c>
      <c r="B1758" s="576" t="s">
        <v>898</v>
      </c>
      <c r="C1758" s="576" t="s">
        <v>902</v>
      </c>
      <c r="D1758" s="576" t="s">
        <v>4252</v>
      </c>
      <c r="E1758" s="577" t="s">
        <v>210</v>
      </c>
      <c r="F1758" s="576" t="s">
        <v>210</v>
      </c>
      <c r="G1758" s="576">
        <v>5681</v>
      </c>
      <c r="H1758" s="576" t="s">
        <v>337</v>
      </c>
      <c r="I1758" s="576" t="s">
        <v>335</v>
      </c>
      <c r="J1758" s="576" t="s">
        <v>207</v>
      </c>
      <c r="K1758" s="578">
        <v>52.42</v>
      </c>
      <c r="L1758" s="576" t="s">
        <v>208</v>
      </c>
    </row>
    <row r="1759" spans="1:12">
      <c r="A1759" s="576" t="s">
        <v>897</v>
      </c>
      <c r="B1759" s="576" t="s">
        <v>898</v>
      </c>
      <c r="C1759" s="576" t="s">
        <v>902</v>
      </c>
      <c r="D1759" s="576" t="s">
        <v>4252</v>
      </c>
      <c r="E1759" s="577" t="s">
        <v>210</v>
      </c>
      <c r="F1759" s="576" t="s">
        <v>210</v>
      </c>
      <c r="G1759" s="576">
        <v>5680</v>
      </c>
      <c r="H1759" s="576" t="s">
        <v>225</v>
      </c>
      <c r="I1759" s="576" t="s">
        <v>223</v>
      </c>
      <c r="J1759" s="576" t="s">
        <v>209</v>
      </c>
      <c r="K1759" s="578">
        <v>125.96</v>
      </c>
      <c r="L1759" s="576" t="s">
        <v>208</v>
      </c>
    </row>
    <row r="1760" spans="1:12">
      <c r="A1760" s="576" t="s">
        <v>897</v>
      </c>
      <c r="B1760" s="576" t="s">
        <v>898</v>
      </c>
      <c r="C1760" s="576" t="s">
        <v>902</v>
      </c>
      <c r="D1760" s="576" t="s">
        <v>4252</v>
      </c>
      <c r="E1760" s="577" t="s">
        <v>210</v>
      </c>
      <c r="F1760" s="576" t="s">
        <v>210</v>
      </c>
      <c r="G1760" s="576">
        <v>5877</v>
      </c>
      <c r="H1760" s="576" t="s">
        <v>350</v>
      </c>
      <c r="I1760" s="576" t="s">
        <v>335</v>
      </c>
      <c r="J1760" s="576" t="s">
        <v>207</v>
      </c>
      <c r="K1760" s="578">
        <v>54.91</v>
      </c>
      <c r="L1760" s="576" t="s">
        <v>208</v>
      </c>
    </row>
    <row r="1761" spans="1:12">
      <c r="A1761" s="576" t="s">
        <v>897</v>
      </c>
      <c r="B1761" s="576" t="s">
        <v>898</v>
      </c>
      <c r="C1761" s="576" t="s">
        <v>902</v>
      </c>
      <c r="D1761" s="576" t="s">
        <v>4252</v>
      </c>
      <c r="E1761" s="577" t="s">
        <v>210</v>
      </c>
      <c r="F1761" s="576" t="s">
        <v>210</v>
      </c>
      <c r="G1761" s="576">
        <v>5875</v>
      </c>
      <c r="H1761" s="576" t="s">
        <v>240</v>
      </c>
      <c r="I1761" s="576" t="s">
        <v>223</v>
      </c>
      <c r="J1761" s="576" t="s">
        <v>209</v>
      </c>
      <c r="K1761" s="578">
        <v>126.96</v>
      </c>
      <c r="L1761" s="576" t="s">
        <v>208</v>
      </c>
    </row>
    <row r="1762" spans="1:12">
      <c r="A1762" s="576" t="s">
        <v>897</v>
      </c>
      <c r="B1762" s="576" t="s">
        <v>898</v>
      </c>
      <c r="C1762" s="576" t="s">
        <v>902</v>
      </c>
      <c r="D1762" s="576" t="s">
        <v>4252</v>
      </c>
      <c r="E1762" s="577" t="s">
        <v>210</v>
      </c>
      <c r="F1762" s="576" t="s">
        <v>210</v>
      </c>
      <c r="G1762" s="576">
        <v>5679</v>
      </c>
      <c r="H1762" s="576" t="s">
        <v>336</v>
      </c>
      <c r="I1762" s="576" t="s">
        <v>335</v>
      </c>
      <c r="J1762" s="576" t="s">
        <v>207</v>
      </c>
      <c r="K1762" s="578">
        <v>56.07</v>
      </c>
      <c r="L1762" s="576" t="s">
        <v>208</v>
      </c>
    </row>
    <row r="1763" spans="1:12">
      <c r="A1763" s="576" t="s">
        <v>897</v>
      </c>
      <c r="B1763" s="576" t="s">
        <v>898</v>
      </c>
      <c r="C1763" s="576" t="s">
        <v>902</v>
      </c>
      <c r="D1763" s="576" t="s">
        <v>4252</v>
      </c>
      <c r="E1763" s="577" t="s">
        <v>210</v>
      </c>
      <c r="F1763" s="576" t="s">
        <v>210</v>
      </c>
      <c r="G1763" s="576">
        <v>5678</v>
      </c>
      <c r="H1763" s="576" t="s">
        <v>224</v>
      </c>
      <c r="I1763" s="576" t="s">
        <v>223</v>
      </c>
      <c r="J1763" s="576" t="s">
        <v>209</v>
      </c>
      <c r="K1763" s="578">
        <v>138.27000000000001</v>
      </c>
      <c r="L1763" s="576" t="s">
        <v>208</v>
      </c>
    </row>
    <row r="1764" spans="1:12">
      <c r="A1764" s="576" t="s">
        <v>897</v>
      </c>
      <c r="B1764" s="576" t="s">
        <v>898</v>
      </c>
      <c r="C1764" s="576" t="s">
        <v>902</v>
      </c>
      <c r="D1764" s="576" t="s">
        <v>4252</v>
      </c>
      <c r="E1764" s="577" t="s">
        <v>210</v>
      </c>
      <c r="F1764" s="576" t="s">
        <v>210</v>
      </c>
      <c r="G1764" s="576">
        <v>6880</v>
      </c>
      <c r="H1764" s="576" t="s">
        <v>366</v>
      </c>
      <c r="I1764" s="576" t="s">
        <v>335</v>
      </c>
      <c r="J1764" s="576" t="s">
        <v>209</v>
      </c>
      <c r="K1764" s="578">
        <v>85.65</v>
      </c>
      <c r="L1764" s="576" t="s">
        <v>208</v>
      </c>
    </row>
    <row r="1765" spans="1:12">
      <c r="A1765" s="576" t="s">
        <v>897</v>
      </c>
      <c r="B1765" s="576" t="s">
        <v>898</v>
      </c>
      <c r="C1765" s="576" t="s">
        <v>902</v>
      </c>
      <c r="D1765" s="576" t="s">
        <v>4252</v>
      </c>
      <c r="E1765" s="577" t="s">
        <v>210</v>
      </c>
      <c r="F1765" s="576" t="s">
        <v>210</v>
      </c>
      <c r="G1765" s="576">
        <v>6879</v>
      </c>
      <c r="H1765" s="576" t="s">
        <v>255</v>
      </c>
      <c r="I1765" s="576" t="s">
        <v>223</v>
      </c>
      <c r="J1765" s="576" t="s">
        <v>207</v>
      </c>
      <c r="K1765" s="578">
        <v>210.91</v>
      </c>
      <c r="L1765" s="576" t="s">
        <v>208</v>
      </c>
    </row>
    <row r="1766" spans="1:12">
      <c r="A1766" s="576" t="s">
        <v>897</v>
      </c>
      <c r="B1766" s="576" t="s">
        <v>898</v>
      </c>
      <c r="C1766" s="576" t="s">
        <v>902</v>
      </c>
      <c r="D1766" s="576" t="s">
        <v>4252</v>
      </c>
      <c r="E1766" s="577" t="s">
        <v>210</v>
      </c>
      <c r="F1766" s="576" t="s">
        <v>210</v>
      </c>
      <c r="G1766" s="576">
        <v>96464</v>
      </c>
      <c r="H1766" s="576" t="s">
        <v>8148</v>
      </c>
      <c r="I1766" s="576" t="s">
        <v>335</v>
      </c>
      <c r="J1766" s="576" t="s">
        <v>209</v>
      </c>
      <c r="K1766" s="578">
        <v>89.55</v>
      </c>
      <c r="L1766" s="576" t="s">
        <v>208</v>
      </c>
    </row>
    <row r="1767" spans="1:12">
      <c r="A1767" s="576" t="s">
        <v>897</v>
      </c>
      <c r="B1767" s="576" t="s">
        <v>898</v>
      </c>
      <c r="C1767" s="576" t="s">
        <v>902</v>
      </c>
      <c r="D1767" s="576" t="s">
        <v>4252</v>
      </c>
      <c r="E1767" s="577" t="s">
        <v>210</v>
      </c>
      <c r="F1767" s="576" t="s">
        <v>210</v>
      </c>
      <c r="G1767" s="576">
        <v>96463</v>
      </c>
      <c r="H1767" s="576" t="s">
        <v>8149</v>
      </c>
      <c r="I1767" s="576" t="s">
        <v>223</v>
      </c>
      <c r="J1767" s="576" t="s">
        <v>207</v>
      </c>
      <c r="K1767" s="578">
        <v>218.09</v>
      </c>
      <c r="L1767" s="576" t="s">
        <v>208</v>
      </c>
    </row>
    <row r="1768" spans="1:12">
      <c r="A1768" s="576" t="s">
        <v>897</v>
      </c>
      <c r="B1768" s="576" t="s">
        <v>898</v>
      </c>
      <c r="C1768" s="576" t="s">
        <v>902</v>
      </c>
      <c r="D1768" s="576" t="s">
        <v>4252</v>
      </c>
      <c r="E1768" s="577" t="s">
        <v>210</v>
      </c>
      <c r="F1768" s="576" t="s">
        <v>210</v>
      </c>
      <c r="G1768" s="576">
        <v>7050</v>
      </c>
      <c r="H1768" s="576" t="s">
        <v>368</v>
      </c>
      <c r="I1768" s="576" t="s">
        <v>335</v>
      </c>
      <c r="J1768" s="576" t="s">
        <v>209</v>
      </c>
      <c r="K1768" s="577">
        <v>78.540000000000006</v>
      </c>
      <c r="L1768" s="576" t="s">
        <v>208</v>
      </c>
    </row>
    <row r="1769" spans="1:12">
      <c r="A1769" s="576" t="s">
        <v>897</v>
      </c>
      <c r="B1769" s="576" t="s">
        <v>898</v>
      </c>
      <c r="C1769" s="576" t="s">
        <v>902</v>
      </c>
      <c r="D1769" s="576" t="s">
        <v>4252</v>
      </c>
      <c r="E1769" s="577" t="s">
        <v>210</v>
      </c>
      <c r="F1769" s="576" t="s">
        <v>210</v>
      </c>
      <c r="G1769" s="576">
        <v>7049</v>
      </c>
      <c r="H1769" s="576" t="s">
        <v>257</v>
      </c>
      <c r="I1769" s="576" t="s">
        <v>223</v>
      </c>
      <c r="J1769" s="576" t="s">
        <v>207</v>
      </c>
      <c r="K1769" s="577">
        <v>220.83</v>
      </c>
      <c r="L1769" s="576" t="s">
        <v>208</v>
      </c>
    </row>
    <row r="1770" spans="1:12">
      <c r="A1770" s="576" t="s">
        <v>897</v>
      </c>
      <c r="B1770" s="576" t="s">
        <v>898</v>
      </c>
      <c r="C1770" s="576" t="s">
        <v>902</v>
      </c>
      <c r="D1770" s="576" t="s">
        <v>4252</v>
      </c>
      <c r="E1770" s="577" t="s">
        <v>210</v>
      </c>
      <c r="F1770" s="576" t="s">
        <v>210</v>
      </c>
      <c r="G1770" s="576">
        <v>95632</v>
      </c>
      <c r="H1770" s="576" t="s">
        <v>432</v>
      </c>
      <c r="I1770" s="576" t="s">
        <v>335</v>
      </c>
      <c r="J1770" s="576" t="s">
        <v>209</v>
      </c>
      <c r="K1770" s="578">
        <v>82.92</v>
      </c>
      <c r="L1770" s="576" t="s">
        <v>208</v>
      </c>
    </row>
    <row r="1771" spans="1:12">
      <c r="A1771" s="576" t="s">
        <v>897</v>
      </c>
      <c r="B1771" s="576" t="s">
        <v>898</v>
      </c>
      <c r="C1771" s="576" t="s">
        <v>902</v>
      </c>
      <c r="D1771" s="576" t="s">
        <v>4252</v>
      </c>
      <c r="E1771" s="577" t="s">
        <v>210</v>
      </c>
      <c r="F1771" s="576" t="s">
        <v>210</v>
      </c>
      <c r="G1771" s="576">
        <v>95631</v>
      </c>
      <c r="H1771" s="576" t="s">
        <v>323</v>
      </c>
      <c r="I1771" s="576" t="s">
        <v>223</v>
      </c>
      <c r="J1771" s="576" t="s">
        <v>207</v>
      </c>
      <c r="K1771" s="578">
        <v>229.61</v>
      </c>
      <c r="L1771" s="576" t="s">
        <v>208</v>
      </c>
    </row>
    <row r="1772" spans="1:12">
      <c r="A1772" s="576" t="s">
        <v>897</v>
      </c>
      <c r="B1772" s="576" t="s">
        <v>898</v>
      </c>
      <c r="C1772" s="576" t="s">
        <v>902</v>
      </c>
      <c r="D1772" s="576" t="s">
        <v>4252</v>
      </c>
      <c r="E1772" s="577" t="s">
        <v>210</v>
      </c>
      <c r="F1772" s="576" t="s">
        <v>210</v>
      </c>
      <c r="G1772" s="576">
        <v>5685</v>
      </c>
      <c r="H1772" s="576" t="s">
        <v>338</v>
      </c>
      <c r="I1772" s="576" t="s">
        <v>335</v>
      </c>
      <c r="J1772" s="576" t="s">
        <v>209</v>
      </c>
      <c r="K1772" s="578">
        <v>62.76</v>
      </c>
      <c r="L1772" s="576" t="s">
        <v>208</v>
      </c>
    </row>
    <row r="1773" spans="1:12">
      <c r="A1773" s="576" t="s">
        <v>897</v>
      </c>
      <c r="B1773" s="576" t="s">
        <v>898</v>
      </c>
      <c r="C1773" s="576" t="s">
        <v>902</v>
      </c>
      <c r="D1773" s="576" t="s">
        <v>4252</v>
      </c>
      <c r="E1773" s="577" t="s">
        <v>210</v>
      </c>
      <c r="F1773" s="576" t="s">
        <v>210</v>
      </c>
      <c r="G1773" s="576">
        <v>5684</v>
      </c>
      <c r="H1773" s="576" t="s">
        <v>226</v>
      </c>
      <c r="I1773" s="576" t="s">
        <v>223</v>
      </c>
      <c r="J1773" s="576" t="s">
        <v>207</v>
      </c>
      <c r="K1773" s="578">
        <v>158.35</v>
      </c>
      <c r="L1773" s="576" t="s">
        <v>208</v>
      </c>
    </row>
    <row r="1774" spans="1:12">
      <c r="A1774" s="576" t="s">
        <v>897</v>
      </c>
      <c r="B1774" s="576" t="s">
        <v>898</v>
      </c>
      <c r="C1774" s="576" t="s">
        <v>902</v>
      </c>
      <c r="D1774" s="576" t="s">
        <v>4252</v>
      </c>
      <c r="E1774" s="577" t="s">
        <v>210</v>
      </c>
      <c r="F1774" s="576" t="s">
        <v>210</v>
      </c>
      <c r="G1774" s="576">
        <v>93244</v>
      </c>
      <c r="H1774" s="576" t="s">
        <v>418</v>
      </c>
      <c r="I1774" s="576" t="s">
        <v>335</v>
      </c>
      <c r="J1774" s="576" t="s">
        <v>209</v>
      </c>
      <c r="K1774" s="578">
        <v>64.44</v>
      </c>
      <c r="L1774" s="576" t="s">
        <v>208</v>
      </c>
    </row>
    <row r="1775" spans="1:12">
      <c r="A1775" s="576" t="s">
        <v>897</v>
      </c>
      <c r="B1775" s="576" t="s">
        <v>898</v>
      </c>
      <c r="C1775" s="576" t="s">
        <v>902</v>
      </c>
      <c r="D1775" s="576" t="s">
        <v>4252</v>
      </c>
      <c r="E1775" s="577" t="s">
        <v>210</v>
      </c>
      <c r="F1775" s="576" t="s">
        <v>210</v>
      </c>
      <c r="G1775" s="576">
        <v>73436</v>
      </c>
      <c r="H1775" s="576" t="s">
        <v>260</v>
      </c>
      <c r="I1775" s="576" t="s">
        <v>223</v>
      </c>
      <c r="J1775" s="576" t="s">
        <v>207</v>
      </c>
      <c r="K1775" s="578">
        <v>161.63</v>
      </c>
      <c r="L1775" s="576" t="s">
        <v>208</v>
      </c>
    </row>
    <row r="1776" spans="1:12">
      <c r="A1776" s="576" t="s">
        <v>897</v>
      </c>
      <c r="B1776" s="576" t="s">
        <v>898</v>
      </c>
      <c r="C1776" s="576" t="s">
        <v>902</v>
      </c>
      <c r="D1776" s="576" t="s">
        <v>4252</v>
      </c>
      <c r="E1776" s="577" t="s">
        <v>210</v>
      </c>
      <c r="F1776" s="576" t="s">
        <v>210</v>
      </c>
      <c r="G1776" s="576">
        <v>5881</v>
      </c>
      <c r="H1776" s="576" t="s">
        <v>351</v>
      </c>
      <c r="I1776" s="576" t="s">
        <v>335</v>
      </c>
      <c r="J1776" s="576" t="s">
        <v>209</v>
      </c>
      <c r="K1776" s="578">
        <v>77.66</v>
      </c>
      <c r="L1776" s="576" t="s">
        <v>208</v>
      </c>
    </row>
    <row r="1777" spans="1:12">
      <c r="A1777" s="576" t="s">
        <v>897</v>
      </c>
      <c r="B1777" s="576" t="s">
        <v>898</v>
      </c>
      <c r="C1777" s="576" t="s">
        <v>902</v>
      </c>
      <c r="D1777" s="576" t="s">
        <v>4252</v>
      </c>
      <c r="E1777" s="577" t="s">
        <v>210</v>
      </c>
      <c r="F1777" s="576" t="s">
        <v>210</v>
      </c>
      <c r="G1777" s="576">
        <v>5879</v>
      </c>
      <c r="H1777" s="576" t="s">
        <v>241</v>
      </c>
      <c r="I1777" s="576" t="s">
        <v>223</v>
      </c>
      <c r="J1777" s="576" t="s">
        <v>207</v>
      </c>
      <c r="K1777" s="578">
        <v>144.09</v>
      </c>
      <c r="L1777" s="576" t="s">
        <v>208</v>
      </c>
    </row>
    <row r="1778" spans="1:12">
      <c r="A1778" s="576" t="s">
        <v>897</v>
      </c>
      <c r="B1778" s="576" t="s">
        <v>898</v>
      </c>
      <c r="C1778" s="576" t="s">
        <v>902</v>
      </c>
      <c r="D1778" s="576" t="s">
        <v>4252</v>
      </c>
      <c r="E1778" s="577" t="s">
        <v>210</v>
      </c>
      <c r="F1778" s="576" t="s">
        <v>210</v>
      </c>
      <c r="G1778" s="576">
        <v>5865</v>
      </c>
      <c r="H1778" s="576" t="s">
        <v>348</v>
      </c>
      <c r="I1778" s="576" t="s">
        <v>335</v>
      </c>
      <c r="J1778" s="576" t="s">
        <v>209</v>
      </c>
      <c r="K1778" s="578">
        <v>12.26</v>
      </c>
      <c r="L1778" s="576" t="s">
        <v>208</v>
      </c>
    </row>
    <row r="1779" spans="1:12">
      <c r="A1779" s="576" t="s">
        <v>897</v>
      </c>
      <c r="B1779" s="576" t="s">
        <v>898</v>
      </c>
      <c r="C1779" s="576" t="s">
        <v>902</v>
      </c>
      <c r="D1779" s="576" t="s">
        <v>4252</v>
      </c>
      <c r="E1779" s="577" t="s">
        <v>210</v>
      </c>
      <c r="F1779" s="576" t="s">
        <v>210</v>
      </c>
      <c r="G1779" s="576">
        <v>5863</v>
      </c>
      <c r="H1779" s="576" t="s">
        <v>238</v>
      </c>
      <c r="I1779" s="576" t="s">
        <v>223</v>
      </c>
      <c r="J1779" s="576" t="s">
        <v>209</v>
      </c>
      <c r="K1779" s="577">
        <v>24.36</v>
      </c>
      <c r="L1779" s="576" t="s">
        <v>208</v>
      </c>
    </row>
    <row r="1780" spans="1:12">
      <c r="A1780" s="576" t="s">
        <v>897</v>
      </c>
      <c r="B1780" s="576" t="s">
        <v>898</v>
      </c>
      <c r="C1780" s="576" t="s">
        <v>902</v>
      </c>
      <c r="D1780" s="576" t="s">
        <v>4252</v>
      </c>
      <c r="E1780" s="577" t="s">
        <v>210</v>
      </c>
      <c r="F1780" s="576" t="s">
        <v>210</v>
      </c>
      <c r="G1780" s="576">
        <v>5869</v>
      </c>
      <c r="H1780" s="576" t="s">
        <v>349</v>
      </c>
      <c r="I1780" s="576" t="s">
        <v>335</v>
      </c>
      <c r="J1780" s="576" t="s">
        <v>209</v>
      </c>
      <c r="K1780" s="577">
        <v>72.03</v>
      </c>
      <c r="L1780" s="576" t="s">
        <v>208</v>
      </c>
    </row>
    <row r="1781" spans="1:12">
      <c r="A1781" s="576" t="s">
        <v>897</v>
      </c>
      <c r="B1781" s="576" t="s">
        <v>898</v>
      </c>
      <c r="C1781" s="576" t="s">
        <v>902</v>
      </c>
      <c r="D1781" s="576" t="s">
        <v>4252</v>
      </c>
      <c r="E1781" s="577" t="s">
        <v>210</v>
      </c>
      <c r="F1781" s="576" t="s">
        <v>210</v>
      </c>
      <c r="G1781" s="576">
        <v>5867</v>
      </c>
      <c r="H1781" s="576" t="s">
        <v>239</v>
      </c>
      <c r="I1781" s="576" t="s">
        <v>223</v>
      </c>
      <c r="J1781" s="576" t="s">
        <v>209</v>
      </c>
      <c r="K1781" s="577">
        <v>160.97</v>
      </c>
      <c r="L1781" s="576" t="s">
        <v>208</v>
      </c>
    </row>
    <row r="1782" spans="1:12">
      <c r="A1782" s="576" t="s">
        <v>897</v>
      </c>
      <c r="B1782" s="576" t="s">
        <v>898</v>
      </c>
      <c r="C1782" s="576" t="s">
        <v>902</v>
      </c>
      <c r="D1782" s="576" t="s">
        <v>4252</v>
      </c>
      <c r="E1782" s="577" t="s">
        <v>210</v>
      </c>
      <c r="F1782" s="576" t="s">
        <v>210</v>
      </c>
      <c r="G1782" s="576">
        <v>95271</v>
      </c>
      <c r="H1782" s="576" t="s">
        <v>430</v>
      </c>
      <c r="I1782" s="576" t="s">
        <v>335</v>
      </c>
      <c r="J1782" s="576" t="s">
        <v>209</v>
      </c>
      <c r="K1782" s="577">
        <v>0.77</v>
      </c>
      <c r="L1782" s="576" t="s">
        <v>208</v>
      </c>
    </row>
    <row r="1783" spans="1:12">
      <c r="A1783" s="576" t="s">
        <v>897</v>
      </c>
      <c r="B1783" s="576" t="s">
        <v>898</v>
      </c>
      <c r="C1783" s="576" t="s">
        <v>902</v>
      </c>
      <c r="D1783" s="576" t="s">
        <v>4252</v>
      </c>
      <c r="E1783" s="577" t="s">
        <v>210</v>
      </c>
      <c r="F1783" s="576" t="s">
        <v>210</v>
      </c>
      <c r="G1783" s="576">
        <v>95270</v>
      </c>
      <c r="H1783" s="576" t="s">
        <v>321</v>
      </c>
      <c r="I1783" s="576" t="s">
        <v>223</v>
      </c>
      <c r="J1783" s="576" t="s">
        <v>209</v>
      </c>
      <c r="K1783" s="578">
        <v>10.130000000000001</v>
      </c>
      <c r="L1783" s="576" t="s">
        <v>208</v>
      </c>
    </row>
    <row r="1784" spans="1:12">
      <c r="A1784" s="576" t="s">
        <v>897</v>
      </c>
      <c r="B1784" s="576" t="s">
        <v>898</v>
      </c>
      <c r="C1784" s="576" t="s">
        <v>902</v>
      </c>
      <c r="D1784" s="576" t="s">
        <v>4252</v>
      </c>
      <c r="E1784" s="577" t="s">
        <v>210</v>
      </c>
      <c r="F1784" s="576" t="s">
        <v>210</v>
      </c>
      <c r="G1784" s="576">
        <v>91693</v>
      </c>
      <c r="H1784" s="576" t="s">
        <v>409</v>
      </c>
      <c r="I1784" s="576" t="s">
        <v>335</v>
      </c>
      <c r="J1784" s="576" t="s">
        <v>209</v>
      </c>
      <c r="K1784" s="578">
        <v>21.82</v>
      </c>
      <c r="L1784" s="576" t="s">
        <v>208</v>
      </c>
    </row>
    <row r="1785" spans="1:12">
      <c r="A1785" s="576" t="s">
        <v>897</v>
      </c>
      <c r="B1785" s="576" t="s">
        <v>898</v>
      </c>
      <c r="C1785" s="576" t="s">
        <v>902</v>
      </c>
      <c r="D1785" s="576" t="s">
        <v>4252</v>
      </c>
      <c r="E1785" s="577" t="s">
        <v>210</v>
      </c>
      <c r="F1785" s="576" t="s">
        <v>210</v>
      </c>
      <c r="G1785" s="576">
        <v>91692</v>
      </c>
      <c r="H1785" s="576" t="s">
        <v>300</v>
      </c>
      <c r="I1785" s="576" t="s">
        <v>223</v>
      </c>
      <c r="J1785" s="576" t="s">
        <v>209</v>
      </c>
      <c r="K1785" s="578">
        <v>22.89</v>
      </c>
      <c r="L1785" s="576" t="s">
        <v>208</v>
      </c>
    </row>
    <row r="1786" spans="1:12">
      <c r="A1786" s="576" t="s">
        <v>897</v>
      </c>
      <c r="B1786" s="576" t="s">
        <v>898</v>
      </c>
      <c r="C1786" s="576" t="s">
        <v>902</v>
      </c>
      <c r="D1786" s="576" t="s">
        <v>4252</v>
      </c>
      <c r="E1786" s="577" t="s">
        <v>210</v>
      </c>
      <c r="F1786" s="576" t="s">
        <v>210</v>
      </c>
      <c r="G1786" s="576">
        <v>102929</v>
      </c>
      <c r="H1786" s="576" t="s">
        <v>8150</v>
      </c>
      <c r="I1786" s="576" t="s">
        <v>335</v>
      </c>
      <c r="J1786" s="576" t="s">
        <v>209</v>
      </c>
      <c r="K1786" s="578">
        <v>0</v>
      </c>
      <c r="L1786" s="576" t="s">
        <v>208</v>
      </c>
    </row>
    <row r="1787" spans="1:12">
      <c r="A1787" s="576" t="s">
        <v>897</v>
      </c>
      <c r="B1787" s="576" t="s">
        <v>898</v>
      </c>
      <c r="C1787" s="576" t="s">
        <v>902</v>
      </c>
      <c r="D1787" s="576" t="s">
        <v>4252</v>
      </c>
      <c r="E1787" s="577" t="s">
        <v>210</v>
      </c>
      <c r="F1787" s="576" t="s">
        <v>210</v>
      </c>
      <c r="G1787" s="576">
        <v>102928</v>
      </c>
      <c r="H1787" s="576" t="s">
        <v>8151</v>
      </c>
      <c r="I1787" s="576" t="s">
        <v>223</v>
      </c>
      <c r="J1787" s="576" t="s">
        <v>209</v>
      </c>
      <c r="K1787" s="578">
        <v>0</v>
      </c>
      <c r="L1787" s="576" t="s">
        <v>208</v>
      </c>
    </row>
    <row r="1788" spans="1:12">
      <c r="A1788" s="576" t="s">
        <v>897</v>
      </c>
      <c r="B1788" s="576" t="s">
        <v>898</v>
      </c>
      <c r="C1788" s="576" t="s">
        <v>903</v>
      </c>
      <c r="D1788" s="576" t="s">
        <v>4343</v>
      </c>
      <c r="E1788" s="577" t="s">
        <v>210</v>
      </c>
      <c r="F1788" s="576" t="s">
        <v>210</v>
      </c>
      <c r="G1788" s="576">
        <v>95140</v>
      </c>
      <c r="H1788" s="576" t="s">
        <v>427</v>
      </c>
      <c r="I1788" s="576" t="s">
        <v>335</v>
      </c>
      <c r="J1788" s="576" t="s">
        <v>209</v>
      </c>
      <c r="K1788" s="577">
        <v>0.04</v>
      </c>
      <c r="L1788" s="576" t="s">
        <v>208</v>
      </c>
    </row>
    <row r="1789" spans="1:12">
      <c r="A1789" s="576" t="s">
        <v>897</v>
      </c>
      <c r="B1789" s="576" t="s">
        <v>898</v>
      </c>
      <c r="C1789" s="576" t="s">
        <v>903</v>
      </c>
      <c r="D1789" s="576" t="s">
        <v>4343</v>
      </c>
      <c r="E1789" s="577" t="s">
        <v>210</v>
      </c>
      <c r="F1789" s="576" t="s">
        <v>210</v>
      </c>
      <c r="G1789" s="576">
        <v>95139</v>
      </c>
      <c r="H1789" s="576" t="s">
        <v>318</v>
      </c>
      <c r="I1789" s="576" t="s">
        <v>223</v>
      </c>
      <c r="J1789" s="576" t="s">
        <v>209</v>
      </c>
      <c r="K1789" s="577">
        <v>0.06</v>
      </c>
      <c r="L1789" s="576" t="s">
        <v>208</v>
      </c>
    </row>
    <row r="1790" spans="1:12">
      <c r="A1790" s="576" t="s">
        <v>897</v>
      </c>
      <c r="B1790" s="576" t="s">
        <v>898</v>
      </c>
      <c r="C1790" s="576" t="s">
        <v>903</v>
      </c>
      <c r="D1790" s="576" t="s">
        <v>4343</v>
      </c>
      <c r="E1790" s="577" t="s">
        <v>210</v>
      </c>
      <c r="F1790" s="576" t="s">
        <v>210</v>
      </c>
      <c r="G1790" s="576">
        <v>89027</v>
      </c>
      <c r="H1790" s="576" t="s">
        <v>6442</v>
      </c>
      <c r="I1790" s="576" t="s">
        <v>335</v>
      </c>
      <c r="J1790" s="576" t="s">
        <v>209</v>
      </c>
      <c r="K1790" s="577">
        <v>5.14</v>
      </c>
      <c r="L1790" s="576" t="s">
        <v>208</v>
      </c>
    </row>
    <row r="1791" spans="1:12">
      <c r="A1791" s="576" t="s">
        <v>897</v>
      </c>
      <c r="B1791" s="576" t="s">
        <v>898</v>
      </c>
      <c r="C1791" s="576" t="s">
        <v>903</v>
      </c>
      <c r="D1791" s="576" t="s">
        <v>4343</v>
      </c>
      <c r="E1791" s="577" t="s">
        <v>210</v>
      </c>
      <c r="F1791" s="576" t="s">
        <v>210</v>
      </c>
      <c r="G1791" s="576">
        <v>89028</v>
      </c>
      <c r="H1791" s="576" t="s">
        <v>6420</v>
      </c>
      <c r="I1791" s="576" t="s">
        <v>223</v>
      </c>
      <c r="J1791" s="576" t="s">
        <v>209</v>
      </c>
      <c r="K1791" s="577">
        <v>175.93</v>
      </c>
      <c r="L1791" s="576" t="s">
        <v>208</v>
      </c>
    </row>
    <row r="1792" spans="1:12">
      <c r="A1792" s="576" t="s">
        <v>897</v>
      </c>
      <c r="B1792" s="576" t="s">
        <v>898</v>
      </c>
      <c r="C1792" s="576" t="s">
        <v>903</v>
      </c>
      <c r="D1792" s="576" t="s">
        <v>4343</v>
      </c>
      <c r="E1792" s="577" t="s">
        <v>210</v>
      </c>
      <c r="F1792" s="576" t="s">
        <v>210</v>
      </c>
      <c r="G1792" s="576">
        <v>7031</v>
      </c>
      <c r="H1792" s="576" t="s">
        <v>6436</v>
      </c>
      <c r="I1792" s="576" t="s">
        <v>335</v>
      </c>
      <c r="J1792" s="576" t="s">
        <v>209</v>
      </c>
      <c r="K1792" s="577">
        <v>6.33</v>
      </c>
      <c r="L1792" s="576" t="s">
        <v>208</v>
      </c>
    </row>
    <row r="1793" spans="1:12">
      <c r="A1793" s="576" t="s">
        <v>897</v>
      </c>
      <c r="B1793" s="576" t="s">
        <v>898</v>
      </c>
      <c r="C1793" s="576" t="s">
        <v>903</v>
      </c>
      <c r="D1793" s="576" t="s">
        <v>4343</v>
      </c>
      <c r="E1793" s="577" t="s">
        <v>210</v>
      </c>
      <c r="F1793" s="576" t="s">
        <v>210</v>
      </c>
      <c r="G1793" s="576">
        <v>7030</v>
      </c>
      <c r="H1793" s="576" t="s">
        <v>6414</v>
      </c>
      <c r="I1793" s="576" t="s">
        <v>223</v>
      </c>
      <c r="J1793" s="576" t="s">
        <v>209</v>
      </c>
      <c r="K1793" s="577">
        <v>261.23</v>
      </c>
      <c r="L1793" s="576" t="s">
        <v>208</v>
      </c>
    </row>
    <row r="1794" spans="1:12">
      <c r="A1794" s="576" t="s">
        <v>897</v>
      </c>
      <c r="B1794" s="576" t="s">
        <v>898</v>
      </c>
      <c r="C1794" s="576" t="s">
        <v>903</v>
      </c>
      <c r="D1794" s="576" t="s">
        <v>4343</v>
      </c>
      <c r="E1794" s="577" t="s">
        <v>210</v>
      </c>
      <c r="F1794" s="576" t="s">
        <v>210</v>
      </c>
      <c r="G1794" s="576">
        <v>102947</v>
      </c>
      <c r="H1794" s="576" t="s">
        <v>8152</v>
      </c>
      <c r="I1794" s="576" t="s">
        <v>335</v>
      </c>
      <c r="J1794" s="576" t="s">
        <v>209</v>
      </c>
      <c r="K1794" s="577">
        <v>0</v>
      </c>
      <c r="L1794" s="576" t="s">
        <v>208</v>
      </c>
    </row>
    <row r="1795" spans="1:12">
      <c r="A1795" s="576" t="s">
        <v>897</v>
      </c>
      <c r="B1795" s="576" t="s">
        <v>898</v>
      </c>
      <c r="C1795" s="576" t="s">
        <v>903</v>
      </c>
      <c r="D1795" s="576" t="s">
        <v>4343</v>
      </c>
      <c r="E1795" s="577" t="s">
        <v>210</v>
      </c>
      <c r="F1795" s="576" t="s">
        <v>210</v>
      </c>
      <c r="G1795" s="576">
        <v>102946</v>
      </c>
      <c r="H1795" s="576" t="s">
        <v>8153</v>
      </c>
      <c r="I1795" s="576" t="s">
        <v>223</v>
      </c>
      <c r="J1795" s="576" t="s">
        <v>209</v>
      </c>
      <c r="K1795" s="577">
        <v>0</v>
      </c>
      <c r="L1795" s="576" t="s">
        <v>208</v>
      </c>
    </row>
    <row r="1796" spans="1:12">
      <c r="A1796" s="576" t="s">
        <v>897</v>
      </c>
      <c r="B1796" s="576" t="s">
        <v>898</v>
      </c>
      <c r="C1796" s="576" t="s">
        <v>903</v>
      </c>
      <c r="D1796" s="576" t="s">
        <v>4343</v>
      </c>
      <c r="E1796" s="577" t="s">
        <v>210</v>
      </c>
      <c r="F1796" s="576" t="s">
        <v>210</v>
      </c>
      <c r="G1796" s="576">
        <v>104092</v>
      </c>
      <c r="H1796" s="576" t="s">
        <v>5179</v>
      </c>
      <c r="I1796" s="576" t="s">
        <v>335</v>
      </c>
      <c r="J1796" s="576" t="s">
        <v>209</v>
      </c>
      <c r="K1796" s="577">
        <v>0.06</v>
      </c>
      <c r="L1796" s="576" t="s">
        <v>208</v>
      </c>
    </row>
    <row r="1797" spans="1:12">
      <c r="A1797" s="576" t="s">
        <v>897</v>
      </c>
      <c r="B1797" s="576" t="s">
        <v>898</v>
      </c>
      <c r="C1797" s="576" t="s">
        <v>903</v>
      </c>
      <c r="D1797" s="576" t="s">
        <v>4343</v>
      </c>
      <c r="E1797" s="577" t="s">
        <v>210</v>
      </c>
      <c r="F1797" s="576" t="s">
        <v>210</v>
      </c>
      <c r="G1797" s="576">
        <v>104091</v>
      </c>
      <c r="H1797" s="576" t="s">
        <v>5177</v>
      </c>
      <c r="I1797" s="576" t="s">
        <v>223</v>
      </c>
      <c r="J1797" s="576" t="s">
        <v>209</v>
      </c>
      <c r="K1797" s="577">
        <v>0.64</v>
      </c>
      <c r="L1797" s="576" t="s">
        <v>208</v>
      </c>
    </row>
    <row r="1798" spans="1:12">
      <c r="A1798" s="576" t="s">
        <v>897</v>
      </c>
      <c r="B1798" s="576" t="s">
        <v>898</v>
      </c>
      <c r="C1798" s="576" t="s">
        <v>903</v>
      </c>
      <c r="D1798" s="576" t="s">
        <v>4343</v>
      </c>
      <c r="E1798" s="577" t="s">
        <v>210</v>
      </c>
      <c r="F1798" s="576" t="s">
        <v>210</v>
      </c>
      <c r="G1798" s="576">
        <v>104098</v>
      </c>
      <c r="H1798" s="576" t="s">
        <v>5180</v>
      </c>
      <c r="I1798" s="576" t="s">
        <v>335</v>
      </c>
      <c r="J1798" s="576" t="s">
        <v>207</v>
      </c>
      <c r="K1798" s="577">
        <v>0.08</v>
      </c>
      <c r="L1798" s="576" t="s">
        <v>208</v>
      </c>
    </row>
    <row r="1799" spans="1:12">
      <c r="A1799" s="576" t="s">
        <v>897</v>
      </c>
      <c r="B1799" s="576" t="s">
        <v>898</v>
      </c>
      <c r="C1799" s="576" t="s">
        <v>903</v>
      </c>
      <c r="D1799" s="576" t="s">
        <v>4343</v>
      </c>
      <c r="E1799" s="577" t="s">
        <v>210</v>
      </c>
      <c r="F1799" s="576" t="s">
        <v>210</v>
      </c>
      <c r="G1799" s="576">
        <v>104097</v>
      </c>
      <c r="H1799" s="576" t="s">
        <v>5178</v>
      </c>
      <c r="I1799" s="576" t="s">
        <v>223</v>
      </c>
      <c r="J1799" s="576" t="s">
        <v>207</v>
      </c>
      <c r="K1799" s="577">
        <v>0.87</v>
      </c>
      <c r="L1799" s="576" t="s">
        <v>208</v>
      </c>
    </row>
    <row r="1800" spans="1:12">
      <c r="A1800" s="576" t="s">
        <v>897</v>
      </c>
      <c r="B1800" s="576" t="s">
        <v>898</v>
      </c>
      <c r="C1800" s="576" t="s">
        <v>903</v>
      </c>
      <c r="D1800" s="576" t="s">
        <v>4343</v>
      </c>
      <c r="E1800" s="577" t="s">
        <v>210</v>
      </c>
      <c r="F1800" s="576" t="s">
        <v>210</v>
      </c>
      <c r="G1800" s="576">
        <v>102905</v>
      </c>
      <c r="H1800" s="576" t="s">
        <v>8154</v>
      </c>
      <c r="I1800" s="576" t="s">
        <v>335</v>
      </c>
      <c r="J1800" s="576" t="s">
        <v>207</v>
      </c>
      <c r="K1800" s="577">
        <v>0</v>
      </c>
      <c r="L1800" s="576" t="s">
        <v>208</v>
      </c>
    </row>
    <row r="1801" spans="1:12">
      <c r="A1801" s="576" t="s">
        <v>897</v>
      </c>
      <c r="B1801" s="576" t="s">
        <v>898</v>
      </c>
      <c r="C1801" s="576" t="s">
        <v>903</v>
      </c>
      <c r="D1801" s="576" t="s">
        <v>4343</v>
      </c>
      <c r="E1801" s="577" t="s">
        <v>210</v>
      </c>
      <c r="F1801" s="576" t="s">
        <v>210</v>
      </c>
      <c r="G1801" s="576">
        <v>102904</v>
      </c>
      <c r="H1801" s="576" t="s">
        <v>8155</v>
      </c>
      <c r="I1801" s="576" t="s">
        <v>223</v>
      </c>
      <c r="J1801" s="576" t="s">
        <v>207</v>
      </c>
      <c r="K1801" s="577">
        <v>0</v>
      </c>
      <c r="L1801" s="576" t="s">
        <v>208</v>
      </c>
    </row>
    <row r="1802" spans="1:12">
      <c r="A1802" s="576" t="s">
        <v>897</v>
      </c>
      <c r="B1802" s="576" t="s">
        <v>898</v>
      </c>
      <c r="C1802" s="576" t="s">
        <v>903</v>
      </c>
      <c r="D1802" s="576" t="s">
        <v>4343</v>
      </c>
      <c r="E1802" s="577" t="s">
        <v>210</v>
      </c>
      <c r="F1802" s="576" t="s">
        <v>210</v>
      </c>
      <c r="G1802" s="576">
        <v>89031</v>
      </c>
      <c r="H1802" s="576" t="s">
        <v>376</v>
      </c>
      <c r="I1802" s="576" t="s">
        <v>335</v>
      </c>
      <c r="J1802" s="576" t="s">
        <v>207</v>
      </c>
      <c r="K1802" s="577">
        <v>70.099999999999994</v>
      </c>
      <c r="L1802" s="576" t="s">
        <v>208</v>
      </c>
    </row>
    <row r="1803" spans="1:12">
      <c r="A1803" s="576" t="s">
        <v>897</v>
      </c>
      <c r="B1803" s="576" t="s">
        <v>898</v>
      </c>
      <c r="C1803" s="576" t="s">
        <v>903</v>
      </c>
      <c r="D1803" s="576" t="s">
        <v>4343</v>
      </c>
      <c r="E1803" s="577" t="s">
        <v>210</v>
      </c>
      <c r="F1803" s="576" t="s">
        <v>210</v>
      </c>
      <c r="G1803" s="576">
        <v>89032</v>
      </c>
      <c r="H1803" s="576" t="s">
        <v>268</v>
      </c>
      <c r="I1803" s="576" t="s">
        <v>223</v>
      </c>
      <c r="J1803" s="576" t="s">
        <v>207</v>
      </c>
      <c r="K1803" s="577">
        <v>190.79</v>
      </c>
      <c r="L1803" s="576" t="s">
        <v>208</v>
      </c>
    </row>
    <row r="1804" spans="1:12">
      <c r="A1804" s="576" t="s">
        <v>897</v>
      </c>
      <c r="B1804" s="576" t="s">
        <v>898</v>
      </c>
      <c r="C1804" s="576" t="s">
        <v>903</v>
      </c>
      <c r="D1804" s="576" t="s">
        <v>4343</v>
      </c>
      <c r="E1804" s="577" t="s">
        <v>210</v>
      </c>
      <c r="F1804" s="576" t="s">
        <v>210</v>
      </c>
      <c r="G1804" s="576">
        <v>88844</v>
      </c>
      <c r="H1804" s="576" t="s">
        <v>374</v>
      </c>
      <c r="I1804" s="576" t="s">
        <v>335</v>
      </c>
      <c r="J1804" s="576" t="s">
        <v>207</v>
      </c>
      <c r="K1804" s="577">
        <v>72.36</v>
      </c>
      <c r="L1804" s="576" t="s">
        <v>208</v>
      </c>
    </row>
    <row r="1805" spans="1:12">
      <c r="A1805" s="576" t="s">
        <v>897</v>
      </c>
      <c r="B1805" s="576" t="s">
        <v>898</v>
      </c>
      <c r="C1805" s="576" t="s">
        <v>903</v>
      </c>
      <c r="D1805" s="576" t="s">
        <v>4343</v>
      </c>
      <c r="E1805" s="577" t="s">
        <v>210</v>
      </c>
      <c r="F1805" s="576" t="s">
        <v>210</v>
      </c>
      <c r="G1805" s="576">
        <v>88843</v>
      </c>
      <c r="H1805" s="576" t="s">
        <v>266</v>
      </c>
      <c r="I1805" s="576" t="s">
        <v>223</v>
      </c>
      <c r="J1805" s="576" t="s">
        <v>207</v>
      </c>
      <c r="K1805" s="577">
        <v>211.07</v>
      </c>
      <c r="L1805" s="576" t="s">
        <v>208</v>
      </c>
    </row>
    <row r="1806" spans="1:12">
      <c r="A1806" s="576" t="s">
        <v>897</v>
      </c>
      <c r="B1806" s="576" t="s">
        <v>898</v>
      </c>
      <c r="C1806" s="576" t="s">
        <v>903</v>
      </c>
      <c r="D1806" s="576" t="s">
        <v>4343</v>
      </c>
      <c r="E1806" s="577" t="s">
        <v>210</v>
      </c>
      <c r="F1806" s="576" t="s">
        <v>210</v>
      </c>
      <c r="G1806" s="576">
        <v>5853</v>
      </c>
      <c r="H1806" s="576" t="s">
        <v>346</v>
      </c>
      <c r="I1806" s="576" t="s">
        <v>335</v>
      </c>
      <c r="J1806" s="576" t="s">
        <v>207</v>
      </c>
      <c r="K1806" s="577">
        <v>84.45</v>
      </c>
      <c r="L1806" s="576" t="s">
        <v>208</v>
      </c>
    </row>
    <row r="1807" spans="1:12">
      <c r="A1807" s="576" t="s">
        <v>897</v>
      </c>
      <c r="B1807" s="576" t="s">
        <v>898</v>
      </c>
      <c r="C1807" s="576" t="s">
        <v>903</v>
      </c>
      <c r="D1807" s="576" t="s">
        <v>4343</v>
      </c>
      <c r="E1807" s="577" t="s">
        <v>210</v>
      </c>
      <c r="F1807" s="576" t="s">
        <v>210</v>
      </c>
      <c r="G1807" s="576">
        <v>5851</v>
      </c>
      <c r="H1807" s="576" t="s">
        <v>236</v>
      </c>
      <c r="I1807" s="576" t="s">
        <v>223</v>
      </c>
      <c r="J1807" s="576" t="s">
        <v>207</v>
      </c>
      <c r="K1807" s="577">
        <v>253.33</v>
      </c>
      <c r="L1807" s="576" t="s">
        <v>208</v>
      </c>
    </row>
    <row r="1808" spans="1:12">
      <c r="A1808" s="576" t="s">
        <v>897</v>
      </c>
      <c r="B1808" s="576" t="s">
        <v>898</v>
      </c>
      <c r="C1808" s="576" t="s">
        <v>903</v>
      </c>
      <c r="D1808" s="576" t="s">
        <v>4343</v>
      </c>
      <c r="E1808" s="577" t="s">
        <v>210</v>
      </c>
      <c r="F1808" s="576" t="s">
        <v>210</v>
      </c>
      <c r="G1808" s="576">
        <v>5849</v>
      </c>
      <c r="H1808" s="576" t="s">
        <v>345</v>
      </c>
      <c r="I1808" s="576" t="s">
        <v>335</v>
      </c>
      <c r="J1808" s="576" t="s">
        <v>207</v>
      </c>
      <c r="K1808" s="577">
        <v>84.06</v>
      </c>
      <c r="L1808" s="576" t="s">
        <v>208</v>
      </c>
    </row>
    <row r="1809" spans="1:12">
      <c r="A1809" s="576" t="s">
        <v>897</v>
      </c>
      <c r="B1809" s="576" t="s">
        <v>898</v>
      </c>
      <c r="C1809" s="576" t="s">
        <v>903</v>
      </c>
      <c r="D1809" s="576" t="s">
        <v>4343</v>
      </c>
      <c r="E1809" s="577" t="s">
        <v>210</v>
      </c>
      <c r="F1809" s="576" t="s">
        <v>210</v>
      </c>
      <c r="G1809" s="576">
        <v>5847</v>
      </c>
      <c r="H1809" s="576" t="s">
        <v>235</v>
      </c>
      <c r="I1809" s="576" t="s">
        <v>223</v>
      </c>
      <c r="J1809" s="576" t="s">
        <v>207</v>
      </c>
      <c r="K1809" s="577">
        <v>264.60000000000002</v>
      </c>
      <c r="L1809" s="576" t="s">
        <v>208</v>
      </c>
    </row>
    <row r="1810" spans="1:12">
      <c r="A1810" s="576" t="s">
        <v>897</v>
      </c>
      <c r="B1810" s="576" t="s">
        <v>898</v>
      </c>
      <c r="C1810" s="576" t="s">
        <v>903</v>
      </c>
      <c r="D1810" s="576" t="s">
        <v>4343</v>
      </c>
      <c r="E1810" s="577" t="s">
        <v>210</v>
      </c>
      <c r="F1810" s="576" t="s">
        <v>210</v>
      </c>
      <c r="G1810" s="576">
        <v>5857</v>
      </c>
      <c r="H1810" s="576" t="s">
        <v>347</v>
      </c>
      <c r="I1810" s="576" t="s">
        <v>335</v>
      </c>
      <c r="J1810" s="576" t="s">
        <v>207</v>
      </c>
      <c r="K1810" s="577">
        <v>227.16</v>
      </c>
      <c r="L1810" s="576" t="s">
        <v>208</v>
      </c>
    </row>
    <row r="1811" spans="1:12">
      <c r="A1811" s="576" t="s">
        <v>897</v>
      </c>
      <c r="B1811" s="576" t="s">
        <v>898</v>
      </c>
      <c r="C1811" s="576" t="s">
        <v>903</v>
      </c>
      <c r="D1811" s="576" t="s">
        <v>4343</v>
      </c>
      <c r="E1811" s="577" t="s">
        <v>210</v>
      </c>
      <c r="F1811" s="576" t="s">
        <v>210</v>
      </c>
      <c r="G1811" s="576">
        <v>5855</v>
      </c>
      <c r="H1811" s="576" t="s">
        <v>237</v>
      </c>
      <c r="I1811" s="576" t="s">
        <v>223</v>
      </c>
      <c r="J1811" s="576" t="s">
        <v>207</v>
      </c>
      <c r="K1811" s="577">
        <v>692.67</v>
      </c>
      <c r="L1811" s="576" t="s">
        <v>208</v>
      </c>
    </row>
    <row r="1812" spans="1:12">
      <c r="A1812" s="576" t="s">
        <v>897</v>
      </c>
      <c r="B1812" s="576" t="s">
        <v>898</v>
      </c>
      <c r="C1812" s="576" t="s">
        <v>903</v>
      </c>
      <c r="D1812" s="576" t="s">
        <v>4343</v>
      </c>
      <c r="E1812" s="577" t="s">
        <v>210</v>
      </c>
      <c r="F1812" s="576" t="s">
        <v>210</v>
      </c>
      <c r="G1812" s="576">
        <v>96021</v>
      </c>
      <c r="H1812" s="576" t="s">
        <v>437</v>
      </c>
      <c r="I1812" s="576" t="s">
        <v>335</v>
      </c>
      <c r="J1812" s="576" t="s">
        <v>207</v>
      </c>
      <c r="K1812" s="577">
        <v>50.54</v>
      </c>
      <c r="L1812" s="576" t="s">
        <v>208</v>
      </c>
    </row>
    <row r="1813" spans="1:12">
      <c r="A1813" s="576" t="s">
        <v>897</v>
      </c>
      <c r="B1813" s="576" t="s">
        <v>898</v>
      </c>
      <c r="C1813" s="576" t="s">
        <v>903</v>
      </c>
      <c r="D1813" s="576" t="s">
        <v>4343</v>
      </c>
      <c r="E1813" s="577" t="s">
        <v>210</v>
      </c>
      <c r="F1813" s="576" t="s">
        <v>210</v>
      </c>
      <c r="G1813" s="576">
        <v>96020</v>
      </c>
      <c r="H1813" s="576" t="s">
        <v>328</v>
      </c>
      <c r="I1813" s="576" t="s">
        <v>223</v>
      </c>
      <c r="J1813" s="576" t="s">
        <v>207</v>
      </c>
      <c r="K1813" s="577">
        <v>169.27</v>
      </c>
      <c r="L1813" s="576" t="s">
        <v>208</v>
      </c>
    </row>
    <row r="1814" spans="1:12">
      <c r="A1814" s="576" t="s">
        <v>897</v>
      </c>
      <c r="B1814" s="576" t="s">
        <v>898</v>
      </c>
      <c r="C1814" s="576" t="s">
        <v>903</v>
      </c>
      <c r="D1814" s="576" t="s">
        <v>4343</v>
      </c>
      <c r="E1814" s="577" t="s">
        <v>210</v>
      </c>
      <c r="F1814" s="576" t="s">
        <v>210</v>
      </c>
      <c r="G1814" s="576">
        <v>96014</v>
      </c>
      <c r="H1814" s="576" t="s">
        <v>436</v>
      </c>
      <c r="I1814" s="576" t="s">
        <v>335</v>
      </c>
      <c r="J1814" s="576" t="s">
        <v>207</v>
      </c>
      <c r="K1814" s="577">
        <v>50.81</v>
      </c>
      <c r="L1814" s="576" t="s">
        <v>208</v>
      </c>
    </row>
    <row r="1815" spans="1:12">
      <c r="A1815" s="576" t="s">
        <v>897</v>
      </c>
      <c r="B1815" s="576" t="s">
        <v>898</v>
      </c>
      <c r="C1815" s="576" t="s">
        <v>903</v>
      </c>
      <c r="D1815" s="576" t="s">
        <v>4343</v>
      </c>
      <c r="E1815" s="577" t="s">
        <v>210</v>
      </c>
      <c r="F1815" s="576" t="s">
        <v>210</v>
      </c>
      <c r="G1815" s="576">
        <v>96013</v>
      </c>
      <c r="H1815" s="576" t="s">
        <v>327</v>
      </c>
      <c r="I1815" s="576" t="s">
        <v>223</v>
      </c>
      <c r="J1815" s="576" t="s">
        <v>207</v>
      </c>
      <c r="K1815" s="577">
        <v>169.77</v>
      </c>
      <c r="L1815" s="576" t="s">
        <v>208</v>
      </c>
    </row>
    <row r="1816" spans="1:12">
      <c r="A1816" s="576" t="s">
        <v>897</v>
      </c>
      <c r="B1816" s="576" t="s">
        <v>898</v>
      </c>
      <c r="C1816" s="576" t="s">
        <v>903</v>
      </c>
      <c r="D1816" s="576" t="s">
        <v>4343</v>
      </c>
      <c r="E1816" s="577" t="s">
        <v>210</v>
      </c>
      <c r="F1816" s="576" t="s">
        <v>210</v>
      </c>
      <c r="G1816" s="576">
        <v>96029</v>
      </c>
      <c r="H1816" s="576" t="s">
        <v>438</v>
      </c>
      <c r="I1816" s="576" t="s">
        <v>335</v>
      </c>
      <c r="J1816" s="576" t="s">
        <v>207</v>
      </c>
      <c r="K1816" s="577">
        <v>44</v>
      </c>
      <c r="L1816" s="576" t="s">
        <v>208</v>
      </c>
    </row>
    <row r="1817" spans="1:12">
      <c r="A1817" s="576" t="s">
        <v>897</v>
      </c>
      <c r="B1817" s="576" t="s">
        <v>898</v>
      </c>
      <c r="C1817" s="576" t="s">
        <v>903</v>
      </c>
      <c r="D1817" s="576" t="s">
        <v>4343</v>
      </c>
      <c r="E1817" s="577" t="s">
        <v>210</v>
      </c>
      <c r="F1817" s="576" t="s">
        <v>210</v>
      </c>
      <c r="G1817" s="576">
        <v>96028</v>
      </c>
      <c r="H1817" s="576" t="s">
        <v>329</v>
      </c>
      <c r="I1817" s="576" t="s">
        <v>223</v>
      </c>
      <c r="J1817" s="576" t="s">
        <v>207</v>
      </c>
      <c r="K1817" s="577">
        <v>128.63</v>
      </c>
      <c r="L1817" s="576" t="s">
        <v>208</v>
      </c>
    </row>
    <row r="1818" spans="1:12">
      <c r="A1818" s="576" t="s">
        <v>897</v>
      </c>
      <c r="B1818" s="576" t="s">
        <v>898</v>
      </c>
      <c r="C1818" s="576" t="s">
        <v>903</v>
      </c>
      <c r="D1818" s="576" t="s">
        <v>4343</v>
      </c>
      <c r="E1818" s="577" t="s">
        <v>210</v>
      </c>
      <c r="F1818" s="576" t="s">
        <v>210</v>
      </c>
      <c r="G1818" s="576">
        <v>96155</v>
      </c>
      <c r="H1818" s="576" t="s">
        <v>440</v>
      </c>
      <c r="I1818" s="576" t="s">
        <v>335</v>
      </c>
      <c r="J1818" s="576" t="s">
        <v>207</v>
      </c>
      <c r="K1818" s="577">
        <v>44.27</v>
      </c>
      <c r="L1818" s="576" t="s">
        <v>208</v>
      </c>
    </row>
    <row r="1819" spans="1:12">
      <c r="A1819" s="576" t="s">
        <v>897</v>
      </c>
      <c r="B1819" s="576" t="s">
        <v>898</v>
      </c>
      <c r="C1819" s="576" t="s">
        <v>903</v>
      </c>
      <c r="D1819" s="576" t="s">
        <v>4343</v>
      </c>
      <c r="E1819" s="577" t="s">
        <v>210</v>
      </c>
      <c r="F1819" s="576" t="s">
        <v>210</v>
      </c>
      <c r="G1819" s="576">
        <v>96157</v>
      </c>
      <c r="H1819" s="576" t="s">
        <v>331</v>
      </c>
      <c r="I1819" s="576" t="s">
        <v>223</v>
      </c>
      <c r="J1819" s="576" t="s">
        <v>207</v>
      </c>
      <c r="K1819" s="577">
        <v>129.13</v>
      </c>
      <c r="L1819" s="576" t="s">
        <v>208</v>
      </c>
    </row>
    <row r="1820" spans="1:12">
      <c r="A1820" s="576" t="s">
        <v>897</v>
      </c>
      <c r="B1820" s="576" t="s">
        <v>898</v>
      </c>
      <c r="C1820" s="576" t="s">
        <v>6575</v>
      </c>
      <c r="D1820" s="576" t="s">
        <v>6576</v>
      </c>
      <c r="E1820" s="577" t="s">
        <v>210</v>
      </c>
      <c r="F1820" s="576" t="s">
        <v>210</v>
      </c>
      <c r="G1820" s="576">
        <v>5845</v>
      </c>
      <c r="H1820" s="576" t="s">
        <v>344</v>
      </c>
      <c r="I1820" s="576" t="s">
        <v>335</v>
      </c>
      <c r="J1820" s="576" t="s">
        <v>209</v>
      </c>
      <c r="K1820" s="578">
        <v>46.2</v>
      </c>
      <c r="L1820" s="576" t="s">
        <v>208</v>
      </c>
    </row>
    <row r="1821" spans="1:12">
      <c r="A1821" s="576" t="s">
        <v>897</v>
      </c>
      <c r="B1821" s="576" t="s">
        <v>898</v>
      </c>
      <c r="C1821" s="576" t="s">
        <v>6575</v>
      </c>
      <c r="D1821" s="576" t="s">
        <v>6576</v>
      </c>
      <c r="E1821" s="577" t="s">
        <v>210</v>
      </c>
      <c r="F1821" s="576" t="s">
        <v>210</v>
      </c>
      <c r="G1821" s="576">
        <v>5843</v>
      </c>
      <c r="H1821" s="576" t="s">
        <v>234</v>
      </c>
      <c r="I1821" s="576" t="s">
        <v>223</v>
      </c>
      <c r="J1821" s="576" t="s">
        <v>209</v>
      </c>
      <c r="K1821" s="578">
        <v>161.16</v>
      </c>
      <c r="L1821" s="576" t="s">
        <v>208</v>
      </c>
    </row>
    <row r="1822" spans="1:12">
      <c r="A1822" s="576" t="s">
        <v>897</v>
      </c>
      <c r="B1822" s="576" t="s">
        <v>898</v>
      </c>
      <c r="C1822" s="576" t="s">
        <v>6575</v>
      </c>
      <c r="D1822" s="576" t="s">
        <v>6576</v>
      </c>
      <c r="E1822" s="577" t="s">
        <v>210</v>
      </c>
      <c r="F1822" s="576" t="s">
        <v>210</v>
      </c>
      <c r="G1822" s="576">
        <v>89036</v>
      </c>
      <c r="H1822" s="576" t="s">
        <v>377</v>
      </c>
      <c r="I1822" s="576" t="s">
        <v>335</v>
      </c>
      <c r="J1822" s="576" t="s">
        <v>209</v>
      </c>
      <c r="K1822" s="578">
        <v>39.630000000000003</v>
      </c>
      <c r="L1822" s="576" t="s">
        <v>208</v>
      </c>
    </row>
    <row r="1823" spans="1:12">
      <c r="A1823" s="576" t="s">
        <v>897</v>
      </c>
      <c r="B1823" s="576" t="s">
        <v>898</v>
      </c>
      <c r="C1823" s="576" t="s">
        <v>6575</v>
      </c>
      <c r="D1823" s="576" t="s">
        <v>6576</v>
      </c>
      <c r="E1823" s="577" t="s">
        <v>210</v>
      </c>
      <c r="F1823" s="576" t="s">
        <v>210</v>
      </c>
      <c r="G1823" s="576">
        <v>89035</v>
      </c>
      <c r="H1823" s="576" t="s">
        <v>269</v>
      </c>
      <c r="I1823" s="576" t="s">
        <v>223</v>
      </c>
      <c r="J1823" s="576" t="s">
        <v>209</v>
      </c>
      <c r="K1823" s="578">
        <v>120.49</v>
      </c>
      <c r="L1823" s="576" t="s">
        <v>208</v>
      </c>
    </row>
    <row r="1824" spans="1:12">
      <c r="A1824" s="576" t="s">
        <v>897</v>
      </c>
      <c r="B1824" s="576" t="s">
        <v>898</v>
      </c>
      <c r="C1824" s="576" t="s">
        <v>6575</v>
      </c>
      <c r="D1824" s="576" t="s">
        <v>6576</v>
      </c>
      <c r="E1824" s="577" t="s">
        <v>210</v>
      </c>
      <c r="F1824" s="576" t="s">
        <v>210</v>
      </c>
      <c r="G1824" s="576">
        <v>102911</v>
      </c>
      <c r="H1824" s="576" t="s">
        <v>8156</v>
      </c>
      <c r="I1824" s="576" t="s">
        <v>335</v>
      </c>
      <c r="J1824" s="576" t="s">
        <v>207</v>
      </c>
      <c r="K1824" s="577">
        <v>0</v>
      </c>
      <c r="L1824" s="576" t="s">
        <v>208</v>
      </c>
    </row>
    <row r="1825" spans="1:12">
      <c r="A1825" s="576" t="s">
        <v>897</v>
      </c>
      <c r="B1825" s="576" t="s">
        <v>898</v>
      </c>
      <c r="C1825" s="576" t="s">
        <v>4666</v>
      </c>
      <c r="D1825" s="576" t="s">
        <v>4667</v>
      </c>
      <c r="E1825" s="577" t="s">
        <v>210</v>
      </c>
      <c r="F1825" s="576" t="s">
        <v>210</v>
      </c>
      <c r="G1825" s="576">
        <v>102910</v>
      </c>
      <c r="H1825" s="576" t="s">
        <v>8157</v>
      </c>
      <c r="I1825" s="576" t="s">
        <v>223</v>
      </c>
      <c r="J1825" s="576" t="s">
        <v>207</v>
      </c>
      <c r="K1825" s="577">
        <v>0</v>
      </c>
      <c r="L1825" s="576" t="s">
        <v>208</v>
      </c>
    </row>
    <row r="1826" spans="1:12">
      <c r="A1826" s="576" t="s">
        <v>897</v>
      </c>
      <c r="B1826" s="576" t="s">
        <v>898</v>
      </c>
      <c r="C1826" s="576" t="s">
        <v>4666</v>
      </c>
      <c r="D1826" s="576" t="s">
        <v>4667</v>
      </c>
      <c r="E1826" s="577" t="s">
        <v>210</v>
      </c>
      <c r="F1826" s="576" t="s">
        <v>210</v>
      </c>
      <c r="G1826" s="576">
        <v>93440</v>
      </c>
      <c r="H1826" s="576" t="s">
        <v>6453</v>
      </c>
      <c r="I1826" s="576" t="s">
        <v>335</v>
      </c>
      <c r="J1826" s="576" t="s">
        <v>209</v>
      </c>
      <c r="K1826" s="577">
        <v>116.64</v>
      </c>
      <c r="L1826" s="576" t="s">
        <v>208</v>
      </c>
    </row>
    <row r="1827" spans="1:12">
      <c r="A1827" s="576" t="s">
        <v>897</v>
      </c>
      <c r="B1827" s="576" t="s">
        <v>898</v>
      </c>
      <c r="C1827" s="576" t="s">
        <v>4666</v>
      </c>
      <c r="D1827" s="576" t="s">
        <v>4667</v>
      </c>
      <c r="E1827" s="577" t="s">
        <v>210</v>
      </c>
      <c r="F1827" s="576" t="s">
        <v>210</v>
      </c>
      <c r="G1827" s="576">
        <v>93439</v>
      </c>
      <c r="H1827" s="576" t="s">
        <v>6431</v>
      </c>
      <c r="I1827" s="576" t="s">
        <v>223</v>
      </c>
      <c r="J1827" s="576" t="s">
        <v>209</v>
      </c>
      <c r="K1827" s="577">
        <v>235.83</v>
      </c>
      <c r="L1827" s="576" t="s">
        <v>208</v>
      </c>
    </row>
    <row r="1828" spans="1:12">
      <c r="A1828" s="576" t="s">
        <v>897</v>
      </c>
      <c r="B1828" s="576" t="s">
        <v>898</v>
      </c>
      <c r="C1828" s="576" t="s">
        <v>4666</v>
      </c>
      <c r="D1828" s="576" t="s">
        <v>4667</v>
      </c>
      <c r="E1828" s="577" t="s">
        <v>210</v>
      </c>
      <c r="F1828" s="576" t="s">
        <v>210</v>
      </c>
      <c r="G1828" s="576">
        <v>100648</v>
      </c>
      <c r="H1828" s="576" t="s">
        <v>1850</v>
      </c>
      <c r="I1828" s="576" t="s">
        <v>335</v>
      </c>
      <c r="J1828" s="576" t="s">
        <v>209</v>
      </c>
      <c r="K1828" s="577">
        <v>591.98</v>
      </c>
      <c r="L1828" s="576" t="s">
        <v>208</v>
      </c>
    </row>
    <row r="1829" spans="1:12">
      <c r="A1829" s="576" t="s">
        <v>897</v>
      </c>
      <c r="B1829" s="576" t="s">
        <v>898</v>
      </c>
      <c r="C1829" s="576" t="s">
        <v>4666</v>
      </c>
      <c r="D1829" s="576" t="s">
        <v>4667</v>
      </c>
      <c r="E1829" s="577" t="s">
        <v>210</v>
      </c>
      <c r="F1829" s="576" t="s">
        <v>210</v>
      </c>
      <c r="G1829" s="576">
        <v>100647</v>
      </c>
      <c r="H1829" s="576" t="s">
        <v>1848</v>
      </c>
      <c r="I1829" s="576" t="s">
        <v>223</v>
      </c>
      <c r="J1829" s="576" t="s">
        <v>209</v>
      </c>
      <c r="K1829" s="577">
        <v>6489.13</v>
      </c>
      <c r="L1829" s="576" t="s">
        <v>208</v>
      </c>
    </row>
    <row r="1830" spans="1:12">
      <c r="A1830" s="576" t="s">
        <v>897</v>
      </c>
      <c r="B1830" s="576" t="s">
        <v>898</v>
      </c>
      <c r="C1830" s="576" t="s">
        <v>4666</v>
      </c>
      <c r="D1830" s="576" t="s">
        <v>4667</v>
      </c>
      <c r="E1830" s="577" t="s">
        <v>210</v>
      </c>
      <c r="F1830" s="576" t="s">
        <v>210</v>
      </c>
      <c r="G1830" s="576">
        <v>5829</v>
      </c>
      <c r="H1830" s="576" t="s">
        <v>341</v>
      </c>
      <c r="I1830" s="576" t="s">
        <v>335</v>
      </c>
      <c r="J1830" s="576" t="s">
        <v>209</v>
      </c>
      <c r="K1830" s="577">
        <v>147.1</v>
      </c>
      <c r="L1830" s="576" t="s">
        <v>208</v>
      </c>
    </row>
    <row r="1831" spans="1:12">
      <c r="A1831" s="576" t="s">
        <v>897</v>
      </c>
      <c r="B1831" s="576" t="s">
        <v>898</v>
      </c>
      <c r="C1831" s="576" t="s">
        <v>4666</v>
      </c>
      <c r="D1831" s="576" t="s">
        <v>4667</v>
      </c>
      <c r="E1831" s="577" t="s">
        <v>210</v>
      </c>
      <c r="F1831" s="576" t="s">
        <v>210</v>
      </c>
      <c r="G1831" s="576">
        <v>5823</v>
      </c>
      <c r="H1831" s="576" t="s">
        <v>230</v>
      </c>
      <c r="I1831" s="576" t="s">
        <v>223</v>
      </c>
      <c r="J1831" s="576" t="s">
        <v>209</v>
      </c>
      <c r="K1831" s="577">
        <v>200.57</v>
      </c>
      <c r="L1831" s="576" t="s">
        <v>208</v>
      </c>
    </row>
    <row r="1832" spans="1:12">
      <c r="A1832" s="576" t="s">
        <v>897</v>
      </c>
      <c r="B1832" s="576" t="s">
        <v>898</v>
      </c>
      <c r="C1832" s="576" t="s">
        <v>4666</v>
      </c>
      <c r="D1832" s="576" t="s">
        <v>4667</v>
      </c>
      <c r="E1832" s="577" t="s">
        <v>210</v>
      </c>
      <c r="F1832" s="576" t="s">
        <v>210</v>
      </c>
      <c r="G1832" s="576">
        <v>5884</v>
      </c>
      <c r="H1832" s="576" t="s">
        <v>352</v>
      </c>
      <c r="I1832" s="576" t="s">
        <v>335</v>
      </c>
      <c r="J1832" s="576" t="s">
        <v>209</v>
      </c>
      <c r="K1832" s="577">
        <v>52.13</v>
      </c>
      <c r="L1832" s="576" t="s">
        <v>208</v>
      </c>
    </row>
    <row r="1833" spans="1:12">
      <c r="A1833" s="576" t="s">
        <v>897</v>
      </c>
      <c r="B1833" s="576" t="s">
        <v>898</v>
      </c>
      <c r="C1833" s="576" t="s">
        <v>4666</v>
      </c>
      <c r="D1833" s="576" t="s">
        <v>4667</v>
      </c>
      <c r="E1833" s="577" t="s">
        <v>210</v>
      </c>
      <c r="F1833" s="576" t="s">
        <v>210</v>
      </c>
      <c r="G1833" s="576">
        <v>5882</v>
      </c>
      <c r="H1833" s="576" t="s">
        <v>242</v>
      </c>
      <c r="I1833" s="576" t="s">
        <v>223</v>
      </c>
      <c r="J1833" s="576" t="s">
        <v>209</v>
      </c>
      <c r="K1833" s="577">
        <v>123.37</v>
      </c>
      <c r="L1833" s="576" t="s">
        <v>208</v>
      </c>
    </row>
    <row r="1834" spans="1:12">
      <c r="A1834" s="576" t="s">
        <v>897</v>
      </c>
      <c r="B1834" s="576" t="s">
        <v>898</v>
      </c>
      <c r="C1834" s="576" t="s">
        <v>4666</v>
      </c>
      <c r="D1834" s="576" t="s">
        <v>4667</v>
      </c>
      <c r="E1834" s="577" t="s">
        <v>210</v>
      </c>
      <c r="F1834" s="576" t="s">
        <v>210</v>
      </c>
      <c r="G1834" s="576">
        <v>100642</v>
      </c>
      <c r="H1834" s="576" t="s">
        <v>1849</v>
      </c>
      <c r="I1834" s="576" t="s">
        <v>335</v>
      </c>
      <c r="J1834" s="576" t="s">
        <v>209</v>
      </c>
      <c r="K1834" s="577">
        <v>295.02999999999997</v>
      </c>
      <c r="L1834" s="576" t="s">
        <v>208</v>
      </c>
    </row>
    <row r="1835" spans="1:12">
      <c r="A1835" s="576" t="s">
        <v>897</v>
      </c>
      <c r="B1835" s="576" t="s">
        <v>898</v>
      </c>
      <c r="C1835" s="576" t="s">
        <v>4666</v>
      </c>
      <c r="D1835" s="576" t="s">
        <v>4667</v>
      </c>
      <c r="E1835" s="577" t="s">
        <v>210</v>
      </c>
      <c r="F1835" s="576" t="s">
        <v>210</v>
      </c>
      <c r="G1835" s="576">
        <v>100641</v>
      </c>
      <c r="H1835" s="576" t="s">
        <v>1847</v>
      </c>
      <c r="I1835" s="576" t="s">
        <v>223</v>
      </c>
      <c r="J1835" s="576" t="s">
        <v>209</v>
      </c>
      <c r="K1835" s="577">
        <v>4731.99</v>
      </c>
      <c r="L1835" s="576" t="s">
        <v>208</v>
      </c>
    </row>
    <row r="1836" spans="1:12">
      <c r="A1836" s="576" t="s">
        <v>897</v>
      </c>
      <c r="B1836" s="576" t="s">
        <v>898</v>
      </c>
      <c r="C1836" s="576" t="s">
        <v>4666</v>
      </c>
      <c r="D1836" s="576" t="s">
        <v>4667</v>
      </c>
      <c r="E1836" s="577" t="s">
        <v>210</v>
      </c>
      <c r="F1836" s="576" t="s">
        <v>210</v>
      </c>
      <c r="G1836" s="576">
        <v>93434</v>
      </c>
      <c r="H1836" s="576" t="s">
        <v>6452</v>
      </c>
      <c r="I1836" s="576" t="s">
        <v>335</v>
      </c>
      <c r="J1836" s="576" t="s">
        <v>209</v>
      </c>
      <c r="K1836" s="578">
        <v>320.41000000000003</v>
      </c>
      <c r="L1836" s="576" t="s">
        <v>208</v>
      </c>
    </row>
    <row r="1837" spans="1:12">
      <c r="A1837" s="576" t="s">
        <v>897</v>
      </c>
      <c r="B1837" s="576" t="s">
        <v>898</v>
      </c>
      <c r="C1837" s="576" t="s">
        <v>4666</v>
      </c>
      <c r="D1837" s="576" t="s">
        <v>4667</v>
      </c>
      <c r="E1837" s="577" t="s">
        <v>210</v>
      </c>
      <c r="F1837" s="576" t="s">
        <v>210</v>
      </c>
      <c r="G1837" s="576">
        <v>93433</v>
      </c>
      <c r="H1837" s="576" t="s">
        <v>6430</v>
      </c>
      <c r="I1837" s="576" t="s">
        <v>223</v>
      </c>
      <c r="J1837" s="576" t="s">
        <v>209</v>
      </c>
      <c r="K1837" s="578">
        <v>2618.6</v>
      </c>
      <c r="L1837" s="576" t="s">
        <v>208</v>
      </c>
    </row>
    <row r="1838" spans="1:12">
      <c r="A1838" s="576" t="s">
        <v>897</v>
      </c>
      <c r="B1838" s="576" t="s">
        <v>898</v>
      </c>
      <c r="C1838" s="576" t="s">
        <v>4666</v>
      </c>
      <c r="D1838" s="576" t="s">
        <v>4667</v>
      </c>
      <c r="E1838" s="577" t="s">
        <v>210</v>
      </c>
      <c r="F1838" s="576" t="s">
        <v>210</v>
      </c>
      <c r="G1838" s="576">
        <v>95122</v>
      </c>
      <c r="H1838" s="576" t="s">
        <v>425</v>
      </c>
      <c r="I1838" s="576" t="s">
        <v>335</v>
      </c>
      <c r="J1838" s="576" t="s">
        <v>209</v>
      </c>
      <c r="K1838" s="578">
        <v>203.61</v>
      </c>
      <c r="L1838" s="576" t="s">
        <v>208</v>
      </c>
    </row>
    <row r="1839" spans="1:12">
      <c r="A1839" s="576" t="s">
        <v>897</v>
      </c>
      <c r="B1839" s="576" t="s">
        <v>898</v>
      </c>
      <c r="C1839" s="576" t="s">
        <v>4666</v>
      </c>
      <c r="D1839" s="576" t="s">
        <v>4667</v>
      </c>
      <c r="E1839" s="577" t="s">
        <v>210</v>
      </c>
      <c r="F1839" s="576" t="s">
        <v>210</v>
      </c>
      <c r="G1839" s="576">
        <v>95121</v>
      </c>
      <c r="H1839" s="576" t="s">
        <v>315</v>
      </c>
      <c r="I1839" s="576" t="s">
        <v>223</v>
      </c>
      <c r="J1839" s="576" t="s">
        <v>209</v>
      </c>
      <c r="K1839" s="578">
        <v>334.28</v>
      </c>
      <c r="L1839" s="576" t="s">
        <v>208</v>
      </c>
    </row>
    <row r="1840" spans="1:12">
      <c r="A1840" s="576" t="s">
        <v>897</v>
      </c>
      <c r="B1840" s="576" t="s">
        <v>898</v>
      </c>
      <c r="C1840" s="576" t="s">
        <v>4666</v>
      </c>
      <c r="D1840" s="576" t="s">
        <v>4667</v>
      </c>
      <c r="E1840" s="577" t="s">
        <v>210</v>
      </c>
      <c r="F1840" s="576" t="s">
        <v>210</v>
      </c>
      <c r="G1840" s="576">
        <v>103662</v>
      </c>
      <c r="H1840" s="576" t="s">
        <v>8158</v>
      </c>
      <c r="I1840" s="576" t="s">
        <v>335</v>
      </c>
      <c r="J1840" s="576" t="s">
        <v>209</v>
      </c>
      <c r="K1840" s="578">
        <v>0</v>
      </c>
      <c r="L1840" s="576" t="s">
        <v>208</v>
      </c>
    </row>
    <row r="1841" spans="1:12">
      <c r="A1841" s="576" t="s">
        <v>897</v>
      </c>
      <c r="B1841" s="576" t="s">
        <v>898</v>
      </c>
      <c r="C1841" s="576" t="s">
        <v>4666</v>
      </c>
      <c r="D1841" s="576" t="s">
        <v>4667</v>
      </c>
      <c r="E1841" s="577" t="s">
        <v>210</v>
      </c>
      <c r="F1841" s="576" t="s">
        <v>210</v>
      </c>
      <c r="G1841" s="576">
        <v>103661</v>
      </c>
      <c r="H1841" s="576" t="s">
        <v>8159</v>
      </c>
      <c r="I1841" s="576" t="s">
        <v>223</v>
      </c>
      <c r="J1841" s="576" t="s">
        <v>209</v>
      </c>
      <c r="K1841" s="578">
        <v>0</v>
      </c>
      <c r="L1841" s="576" t="s">
        <v>208</v>
      </c>
    </row>
    <row r="1842" spans="1:12">
      <c r="A1842" s="576" t="s">
        <v>897</v>
      </c>
      <c r="B1842" s="576" t="s">
        <v>898</v>
      </c>
      <c r="C1842" s="576" t="s">
        <v>4666</v>
      </c>
      <c r="D1842" s="576" t="s">
        <v>4667</v>
      </c>
      <c r="E1842" s="577" t="s">
        <v>210</v>
      </c>
      <c r="F1842" s="576" t="s">
        <v>210</v>
      </c>
      <c r="G1842" s="576">
        <v>5841</v>
      </c>
      <c r="H1842" s="576" t="s">
        <v>343</v>
      </c>
      <c r="I1842" s="576" t="s">
        <v>335</v>
      </c>
      <c r="J1842" s="576" t="s">
        <v>209</v>
      </c>
      <c r="K1842" s="578">
        <v>4.8499999999999996</v>
      </c>
      <c r="L1842" s="576" t="s">
        <v>208</v>
      </c>
    </row>
    <row r="1843" spans="1:12">
      <c r="A1843" s="576" t="s">
        <v>897</v>
      </c>
      <c r="B1843" s="576" t="s">
        <v>898</v>
      </c>
      <c r="C1843" s="576" t="s">
        <v>4666</v>
      </c>
      <c r="D1843" s="576" t="s">
        <v>4667</v>
      </c>
      <c r="E1843" s="577" t="s">
        <v>210</v>
      </c>
      <c r="F1843" s="576" t="s">
        <v>210</v>
      </c>
      <c r="G1843" s="576">
        <v>5839</v>
      </c>
      <c r="H1843" s="576" t="s">
        <v>233</v>
      </c>
      <c r="I1843" s="576" t="s">
        <v>223</v>
      </c>
      <c r="J1843" s="576" t="s">
        <v>209</v>
      </c>
      <c r="K1843" s="578">
        <v>9.65</v>
      </c>
      <c r="L1843" s="576" t="s">
        <v>208</v>
      </c>
    </row>
    <row r="1844" spans="1:12">
      <c r="A1844" s="576" t="s">
        <v>897</v>
      </c>
      <c r="B1844" s="576" t="s">
        <v>898</v>
      </c>
      <c r="C1844" s="576" t="s">
        <v>4666</v>
      </c>
      <c r="D1844" s="576" t="s">
        <v>4667</v>
      </c>
      <c r="E1844" s="577" t="s">
        <v>210</v>
      </c>
      <c r="F1844" s="576" t="s">
        <v>210</v>
      </c>
      <c r="G1844" s="576">
        <v>90587</v>
      </c>
      <c r="H1844" s="576" t="s">
        <v>386</v>
      </c>
      <c r="I1844" s="576" t="s">
        <v>335</v>
      </c>
      <c r="J1844" s="576" t="s">
        <v>209</v>
      </c>
      <c r="K1844" s="578">
        <v>0.54</v>
      </c>
      <c r="L1844" s="576" t="s">
        <v>208</v>
      </c>
    </row>
    <row r="1845" spans="1:12">
      <c r="A1845" s="576" t="s">
        <v>897</v>
      </c>
      <c r="B1845" s="576" t="s">
        <v>898</v>
      </c>
      <c r="C1845" s="576" t="s">
        <v>4666</v>
      </c>
      <c r="D1845" s="576" t="s">
        <v>4667</v>
      </c>
      <c r="E1845" s="577" t="s">
        <v>210</v>
      </c>
      <c r="F1845" s="576" t="s">
        <v>210</v>
      </c>
      <c r="G1845" s="576">
        <v>90586</v>
      </c>
      <c r="H1845" s="576" t="s">
        <v>278</v>
      </c>
      <c r="I1845" s="576" t="s">
        <v>223</v>
      </c>
      <c r="J1845" s="576" t="s">
        <v>209</v>
      </c>
      <c r="K1845" s="578">
        <v>1.27</v>
      </c>
      <c r="L1845" s="576" t="s">
        <v>208</v>
      </c>
    </row>
    <row r="1846" spans="1:12">
      <c r="A1846" s="576" t="s">
        <v>897</v>
      </c>
      <c r="B1846" s="576" t="s">
        <v>898</v>
      </c>
      <c r="C1846" s="576" t="s">
        <v>4666</v>
      </c>
      <c r="D1846" s="576" t="s">
        <v>4667</v>
      </c>
      <c r="E1846" s="577" t="s">
        <v>210</v>
      </c>
      <c r="F1846" s="576" t="s">
        <v>210</v>
      </c>
      <c r="G1846" s="576">
        <v>5837</v>
      </c>
      <c r="H1846" s="576" t="s">
        <v>342</v>
      </c>
      <c r="I1846" s="576" t="s">
        <v>335</v>
      </c>
      <c r="J1846" s="576" t="s">
        <v>209</v>
      </c>
      <c r="K1846" s="578">
        <v>134.65</v>
      </c>
      <c r="L1846" s="576" t="s">
        <v>208</v>
      </c>
    </row>
    <row r="1847" spans="1:12">
      <c r="A1847" s="576" t="s">
        <v>897</v>
      </c>
      <c r="B1847" s="576" t="s">
        <v>898</v>
      </c>
      <c r="C1847" s="576" t="s">
        <v>4666</v>
      </c>
      <c r="D1847" s="576" t="s">
        <v>4667</v>
      </c>
      <c r="E1847" s="577" t="s">
        <v>210</v>
      </c>
      <c r="F1847" s="576" t="s">
        <v>210</v>
      </c>
      <c r="G1847" s="576">
        <v>5835</v>
      </c>
      <c r="H1847" s="576" t="s">
        <v>232</v>
      </c>
      <c r="I1847" s="576" t="s">
        <v>223</v>
      </c>
      <c r="J1847" s="576" t="s">
        <v>209</v>
      </c>
      <c r="K1847" s="578">
        <v>356.06</v>
      </c>
      <c r="L1847" s="576" t="s">
        <v>208</v>
      </c>
    </row>
    <row r="1848" spans="1:12">
      <c r="A1848" s="576" t="s">
        <v>897</v>
      </c>
      <c r="B1848" s="576" t="s">
        <v>898</v>
      </c>
      <c r="C1848" s="576" t="s">
        <v>4666</v>
      </c>
      <c r="D1848" s="576" t="s">
        <v>4667</v>
      </c>
      <c r="E1848" s="577" t="s">
        <v>210</v>
      </c>
      <c r="F1848" s="576" t="s">
        <v>210</v>
      </c>
      <c r="G1848" s="576">
        <v>89257</v>
      </c>
      <c r="H1848" s="576" t="s">
        <v>273</v>
      </c>
      <c r="I1848" s="576" t="s">
        <v>223</v>
      </c>
      <c r="J1848" s="576" t="s">
        <v>209</v>
      </c>
      <c r="K1848" s="578">
        <v>307.07</v>
      </c>
      <c r="L1848" s="576" t="s">
        <v>208</v>
      </c>
    </row>
    <row r="1849" spans="1:12">
      <c r="A1849" s="576" t="s">
        <v>897</v>
      </c>
      <c r="B1849" s="576" t="s">
        <v>898</v>
      </c>
      <c r="C1849" s="576" t="s">
        <v>4666</v>
      </c>
      <c r="D1849" s="576" t="s">
        <v>4667</v>
      </c>
      <c r="E1849" s="577" t="s">
        <v>210</v>
      </c>
      <c r="F1849" s="576" t="s">
        <v>210</v>
      </c>
      <c r="G1849" s="576">
        <v>89258</v>
      </c>
      <c r="H1849" s="576" t="s">
        <v>382</v>
      </c>
      <c r="I1849" s="576" t="s">
        <v>335</v>
      </c>
      <c r="J1849" s="576" t="s">
        <v>209</v>
      </c>
      <c r="K1849" s="578">
        <v>114.15</v>
      </c>
      <c r="L1849" s="576" t="s">
        <v>208</v>
      </c>
    </row>
    <row r="1850" spans="1:12">
      <c r="A1850" s="576" t="s">
        <v>897</v>
      </c>
      <c r="B1850" s="576" t="s">
        <v>898</v>
      </c>
      <c r="C1850" s="576" t="s">
        <v>4666</v>
      </c>
      <c r="D1850" s="576" t="s">
        <v>4667</v>
      </c>
      <c r="E1850" s="577" t="s">
        <v>210</v>
      </c>
      <c r="F1850" s="576" t="s">
        <v>210</v>
      </c>
      <c r="G1850" s="576">
        <v>97621</v>
      </c>
      <c r="H1850" s="576" t="s">
        <v>8160</v>
      </c>
      <c r="I1850" s="576" t="s">
        <v>90</v>
      </c>
      <c r="J1850" s="576" t="s">
        <v>209</v>
      </c>
      <c r="K1850" s="578">
        <v>100.88</v>
      </c>
      <c r="L1850" s="576" t="s">
        <v>208</v>
      </c>
    </row>
    <row r="1851" spans="1:12">
      <c r="A1851" s="576" t="s">
        <v>897</v>
      </c>
      <c r="B1851" s="576" t="s">
        <v>898</v>
      </c>
      <c r="C1851" s="576" t="s">
        <v>4666</v>
      </c>
      <c r="D1851" s="576" t="s">
        <v>4667</v>
      </c>
      <c r="E1851" s="577" t="s">
        <v>210</v>
      </c>
      <c r="F1851" s="576" t="s">
        <v>210</v>
      </c>
      <c r="G1851" s="576">
        <v>97622</v>
      </c>
      <c r="H1851" s="576" t="s">
        <v>8161</v>
      </c>
      <c r="I1851" s="576" t="s">
        <v>90</v>
      </c>
      <c r="J1851" s="576" t="s">
        <v>209</v>
      </c>
      <c r="K1851" s="578">
        <v>49.16</v>
      </c>
      <c r="L1851" s="576" t="s">
        <v>208</v>
      </c>
    </row>
    <row r="1852" spans="1:12">
      <c r="A1852" s="576" t="s">
        <v>897</v>
      </c>
      <c r="B1852" s="576" t="s">
        <v>898</v>
      </c>
      <c r="C1852" s="576" t="s">
        <v>4666</v>
      </c>
      <c r="D1852" s="576" t="s">
        <v>4667</v>
      </c>
      <c r="E1852" s="577" t="s">
        <v>210</v>
      </c>
      <c r="F1852" s="576" t="s">
        <v>210</v>
      </c>
      <c r="G1852" s="576">
        <v>97623</v>
      </c>
      <c r="H1852" s="576" t="s">
        <v>8162</v>
      </c>
      <c r="I1852" s="576" t="s">
        <v>90</v>
      </c>
      <c r="J1852" s="576" t="s">
        <v>209</v>
      </c>
      <c r="K1852" s="578">
        <v>150.61000000000001</v>
      </c>
      <c r="L1852" s="576" t="s">
        <v>208</v>
      </c>
    </row>
    <row r="1853" spans="1:12">
      <c r="A1853" s="576" t="s">
        <v>897</v>
      </c>
      <c r="B1853" s="576" t="s">
        <v>898</v>
      </c>
      <c r="C1853" s="576" t="s">
        <v>4666</v>
      </c>
      <c r="D1853" s="576" t="s">
        <v>4667</v>
      </c>
      <c r="E1853" s="577" t="s">
        <v>210</v>
      </c>
      <c r="F1853" s="576" t="s">
        <v>210</v>
      </c>
      <c r="G1853" s="576">
        <v>97624</v>
      </c>
      <c r="H1853" s="576" t="s">
        <v>8163</v>
      </c>
      <c r="I1853" s="576" t="s">
        <v>90</v>
      </c>
      <c r="J1853" s="576" t="s">
        <v>209</v>
      </c>
      <c r="K1853" s="578">
        <v>92.43</v>
      </c>
      <c r="L1853" s="576" t="s">
        <v>208</v>
      </c>
    </row>
    <row r="1854" spans="1:12">
      <c r="A1854" s="576" t="s">
        <v>897</v>
      </c>
      <c r="B1854" s="576" t="s">
        <v>898</v>
      </c>
      <c r="C1854" s="576" t="s">
        <v>4666</v>
      </c>
      <c r="D1854" s="576" t="s">
        <v>4667</v>
      </c>
      <c r="E1854" s="577" t="s">
        <v>210</v>
      </c>
      <c r="F1854" s="576" t="s">
        <v>210</v>
      </c>
      <c r="G1854" s="576">
        <v>97625</v>
      </c>
      <c r="H1854" s="576" t="s">
        <v>8164</v>
      </c>
      <c r="I1854" s="576" t="s">
        <v>90</v>
      </c>
      <c r="J1854" s="576" t="s">
        <v>209</v>
      </c>
      <c r="K1854" s="578">
        <v>47.68</v>
      </c>
      <c r="L1854" s="576" t="s">
        <v>208</v>
      </c>
    </row>
    <row r="1855" spans="1:12">
      <c r="A1855" s="576" t="s">
        <v>897</v>
      </c>
      <c r="B1855" s="576" t="s">
        <v>898</v>
      </c>
      <c r="C1855" s="576" t="s">
        <v>4666</v>
      </c>
      <c r="D1855" s="576" t="s">
        <v>4667</v>
      </c>
      <c r="E1855" s="577" t="s">
        <v>210</v>
      </c>
      <c r="F1855" s="576" t="s">
        <v>210</v>
      </c>
      <c r="G1855" s="576">
        <v>104791</v>
      </c>
      <c r="H1855" s="576" t="s">
        <v>8165</v>
      </c>
      <c r="I1855" s="576" t="s">
        <v>93</v>
      </c>
      <c r="J1855" s="576" t="s">
        <v>209</v>
      </c>
      <c r="K1855" s="578">
        <v>4.47</v>
      </c>
      <c r="L1855" s="576" t="s">
        <v>208</v>
      </c>
    </row>
    <row r="1856" spans="1:12">
      <c r="A1856" s="576" t="s">
        <v>897</v>
      </c>
      <c r="B1856" s="576" t="s">
        <v>898</v>
      </c>
      <c r="C1856" s="576" t="s">
        <v>4666</v>
      </c>
      <c r="D1856" s="576" t="s">
        <v>4667</v>
      </c>
      <c r="E1856" s="577" t="s">
        <v>210</v>
      </c>
      <c r="F1856" s="576" t="s">
        <v>210</v>
      </c>
      <c r="G1856" s="576">
        <v>97631</v>
      </c>
      <c r="H1856" s="576" t="s">
        <v>8166</v>
      </c>
      <c r="I1856" s="576" t="s">
        <v>93</v>
      </c>
      <c r="J1856" s="576" t="s">
        <v>209</v>
      </c>
      <c r="K1856" s="578">
        <v>9.8699999999999992</v>
      </c>
      <c r="L1856" s="576" t="s">
        <v>208</v>
      </c>
    </row>
    <row r="1857" spans="1:12">
      <c r="A1857" s="576" t="s">
        <v>897</v>
      </c>
      <c r="B1857" s="576" t="s">
        <v>898</v>
      </c>
      <c r="C1857" s="576" t="s">
        <v>4666</v>
      </c>
      <c r="D1857" s="576" t="s">
        <v>4667</v>
      </c>
      <c r="E1857" s="577" t="s">
        <v>210</v>
      </c>
      <c r="F1857" s="576" t="s">
        <v>210</v>
      </c>
      <c r="G1857" s="576">
        <v>97630</v>
      </c>
      <c r="H1857" s="576" t="s">
        <v>8167</v>
      </c>
      <c r="I1857" s="576" t="s">
        <v>90</v>
      </c>
      <c r="J1857" s="576" t="s">
        <v>209</v>
      </c>
      <c r="K1857" s="578">
        <v>0</v>
      </c>
      <c r="L1857" s="576" t="s">
        <v>208</v>
      </c>
    </row>
    <row r="1858" spans="1:12">
      <c r="A1858" s="576" t="s">
        <v>897</v>
      </c>
      <c r="B1858" s="576" t="s">
        <v>898</v>
      </c>
      <c r="C1858" s="576" t="s">
        <v>4666</v>
      </c>
      <c r="D1858" s="576" t="s">
        <v>4667</v>
      </c>
      <c r="E1858" s="577" t="s">
        <v>210</v>
      </c>
      <c r="F1858" s="576" t="s">
        <v>210</v>
      </c>
      <c r="G1858" s="576">
        <v>104796</v>
      </c>
      <c r="H1858" s="576" t="s">
        <v>8168</v>
      </c>
      <c r="I1858" s="576" t="s">
        <v>85</v>
      </c>
      <c r="J1858" s="576" t="s">
        <v>209</v>
      </c>
      <c r="K1858" s="578">
        <v>11.7</v>
      </c>
      <c r="L1858" s="576" t="s">
        <v>208</v>
      </c>
    </row>
    <row r="1859" spans="1:12">
      <c r="A1859" s="576" t="s">
        <v>897</v>
      </c>
      <c r="B1859" s="576" t="s">
        <v>898</v>
      </c>
      <c r="C1859" s="576" t="s">
        <v>4666</v>
      </c>
      <c r="D1859" s="576" t="s">
        <v>4667</v>
      </c>
      <c r="E1859" s="577" t="s">
        <v>210</v>
      </c>
      <c r="F1859" s="576" t="s">
        <v>210</v>
      </c>
      <c r="G1859" s="576">
        <v>97628</v>
      </c>
      <c r="H1859" s="576" t="s">
        <v>8169</v>
      </c>
      <c r="I1859" s="576" t="s">
        <v>90</v>
      </c>
      <c r="J1859" s="576" t="s">
        <v>209</v>
      </c>
      <c r="K1859" s="578">
        <v>230.13</v>
      </c>
      <c r="L1859" s="576" t="s">
        <v>208</v>
      </c>
    </row>
    <row r="1860" spans="1:12">
      <c r="A1860" s="576" t="s">
        <v>897</v>
      </c>
      <c r="B1860" s="576" t="s">
        <v>898</v>
      </c>
      <c r="C1860" s="576" t="s">
        <v>4666</v>
      </c>
      <c r="D1860" s="576" t="s">
        <v>4667</v>
      </c>
      <c r="E1860" s="577" t="s">
        <v>210</v>
      </c>
      <c r="F1860" s="576" t="s">
        <v>210</v>
      </c>
      <c r="G1860" s="576">
        <v>97629</v>
      </c>
      <c r="H1860" s="576" t="s">
        <v>8170</v>
      </c>
      <c r="I1860" s="576" t="s">
        <v>90</v>
      </c>
      <c r="J1860" s="576" t="s">
        <v>209</v>
      </c>
      <c r="K1860" s="578">
        <v>59.48</v>
      </c>
      <c r="L1860" s="576" t="s">
        <v>208</v>
      </c>
    </row>
    <row r="1861" spans="1:12">
      <c r="A1861" s="576" t="s">
        <v>897</v>
      </c>
      <c r="B1861" s="576" t="s">
        <v>898</v>
      </c>
      <c r="C1861" s="576" t="s">
        <v>4666</v>
      </c>
      <c r="D1861" s="576" t="s">
        <v>4667</v>
      </c>
      <c r="E1861" s="577" t="s">
        <v>210</v>
      </c>
      <c r="F1861" s="576" t="s">
        <v>210</v>
      </c>
      <c r="G1861" s="576">
        <v>97626</v>
      </c>
      <c r="H1861" s="576" t="s">
        <v>8171</v>
      </c>
      <c r="I1861" s="576" t="s">
        <v>90</v>
      </c>
      <c r="J1861" s="576" t="s">
        <v>209</v>
      </c>
      <c r="K1861" s="578">
        <v>494.12</v>
      </c>
      <c r="L1861" s="576" t="s">
        <v>208</v>
      </c>
    </row>
    <row r="1862" spans="1:12">
      <c r="A1862" s="576" t="s">
        <v>897</v>
      </c>
      <c r="B1862" s="576" t="s">
        <v>898</v>
      </c>
      <c r="C1862" s="576" t="s">
        <v>4666</v>
      </c>
      <c r="D1862" s="576" t="s">
        <v>4667</v>
      </c>
      <c r="E1862" s="577" t="s">
        <v>210</v>
      </c>
      <c r="F1862" s="576" t="s">
        <v>210</v>
      </c>
      <c r="G1862" s="576">
        <v>97627</v>
      </c>
      <c r="H1862" s="576" t="s">
        <v>8172</v>
      </c>
      <c r="I1862" s="576" t="s">
        <v>90</v>
      </c>
      <c r="J1862" s="576" t="s">
        <v>209</v>
      </c>
      <c r="K1862" s="578">
        <v>127.73</v>
      </c>
      <c r="L1862" s="576" t="s">
        <v>208</v>
      </c>
    </row>
    <row r="1863" spans="1:12">
      <c r="A1863" s="576" t="s">
        <v>897</v>
      </c>
      <c r="B1863" s="576" t="s">
        <v>898</v>
      </c>
      <c r="C1863" s="576" t="s">
        <v>4666</v>
      </c>
      <c r="D1863" s="576" t="s">
        <v>4667</v>
      </c>
      <c r="E1863" s="577" t="s">
        <v>210</v>
      </c>
      <c r="F1863" s="576" t="s">
        <v>210</v>
      </c>
      <c r="G1863" s="576">
        <v>104789</v>
      </c>
      <c r="H1863" s="576" t="s">
        <v>8173</v>
      </c>
      <c r="I1863" s="576" t="s">
        <v>90</v>
      </c>
      <c r="J1863" s="576" t="s">
        <v>209</v>
      </c>
      <c r="K1863" s="578">
        <v>173.03</v>
      </c>
      <c r="L1863" s="576" t="s">
        <v>208</v>
      </c>
    </row>
    <row r="1864" spans="1:12">
      <c r="A1864" s="576" t="s">
        <v>897</v>
      </c>
      <c r="B1864" s="576" t="s">
        <v>898</v>
      </c>
      <c r="C1864" s="576" t="s">
        <v>4666</v>
      </c>
      <c r="D1864" s="576" t="s">
        <v>4667</v>
      </c>
      <c r="E1864" s="577" t="s">
        <v>210</v>
      </c>
      <c r="F1864" s="576" t="s">
        <v>210</v>
      </c>
      <c r="G1864" s="576">
        <v>104790</v>
      </c>
      <c r="H1864" s="576" t="s">
        <v>8174</v>
      </c>
      <c r="I1864" s="576" t="s">
        <v>90</v>
      </c>
      <c r="J1864" s="576" t="s">
        <v>209</v>
      </c>
      <c r="K1864" s="578">
        <v>90.57</v>
      </c>
      <c r="L1864" s="576" t="s">
        <v>208</v>
      </c>
    </row>
    <row r="1865" spans="1:12">
      <c r="A1865" s="576" t="s">
        <v>897</v>
      </c>
      <c r="B1865" s="576" t="s">
        <v>898</v>
      </c>
      <c r="C1865" s="576" t="s">
        <v>4666</v>
      </c>
      <c r="D1865" s="576" t="s">
        <v>4667</v>
      </c>
      <c r="E1865" s="577" t="s">
        <v>210</v>
      </c>
      <c r="F1865" s="576" t="s">
        <v>210</v>
      </c>
      <c r="G1865" s="576">
        <v>97633</v>
      </c>
      <c r="H1865" s="576" t="s">
        <v>8175</v>
      </c>
      <c r="I1865" s="576" t="s">
        <v>93</v>
      </c>
      <c r="J1865" s="576" t="s">
        <v>209</v>
      </c>
      <c r="K1865" s="578">
        <v>19.73</v>
      </c>
      <c r="L1865" s="576" t="s">
        <v>208</v>
      </c>
    </row>
    <row r="1866" spans="1:12">
      <c r="A1866" s="576" t="s">
        <v>897</v>
      </c>
      <c r="B1866" s="576" t="s">
        <v>898</v>
      </c>
      <c r="C1866" s="576" t="s">
        <v>4666</v>
      </c>
      <c r="D1866" s="576" t="s">
        <v>4667</v>
      </c>
      <c r="E1866" s="577" t="s">
        <v>210</v>
      </c>
      <c r="F1866" s="576" t="s">
        <v>210</v>
      </c>
      <c r="G1866" s="576">
        <v>97634</v>
      </c>
      <c r="H1866" s="576" t="s">
        <v>8176</v>
      </c>
      <c r="I1866" s="576" t="s">
        <v>93</v>
      </c>
      <c r="J1866" s="576" t="s">
        <v>209</v>
      </c>
      <c r="K1866" s="578">
        <v>5.16</v>
      </c>
      <c r="L1866" s="576" t="s">
        <v>208</v>
      </c>
    </row>
    <row r="1867" spans="1:12">
      <c r="A1867" s="576" t="s">
        <v>897</v>
      </c>
      <c r="B1867" s="576" t="s">
        <v>898</v>
      </c>
      <c r="C1867" s="576" t="s">
        <v>4666</v>
      </c>
      <c r="D1867" s="576" t="s">
        <v>4667</v>
      </c>
      <c r="E1867" s="577" t="s">
        <v>210</v>
      </c>
      <c r="F1867" s="576" t="s">
        <v>210</v>
      </c>
      <c r="G1867" s="576">
        <v>97632</v>
      </c>
      <c r="H1867" s="576" t="s">
        <v>8177</v>
      </c>
      <c r="I1867" s="576" t="s">
        <v>85</v>
      </c>
      <c r="J1867" s="576" t="s">
        <v>209</v>
      </c>
      <c r="K1867" s="578">
        <v>2.25</v>
      </c>
      <c r="L1867" s="576" t="s">
        <v>208</v>
      </c>
    </row>
    <row r="1868" spans="1:12">
      <c r="A1868" s="576" t="s">
        <v>897</v>
      </c>
      <c r="B1868" s="576" t="s">
        <v>898</v>
      </c>
      <c r="C1868" s="576" t="s">
        <v>4666</v>
      </c>
      <c r="D1868" s="576" t="s">
        <v>4667</v>
      </c>
      <c r="E1868" s="577" t="s">
        <v>210</v>
      </c>
      <c r="F1868" s="576" t="s">
        <v>210</v>
      </c>
      <c r="G1868" s="576">
        <v>97636</v>
      </c>
      <c r="H1868" s="576" t="s">
        <v>8178</v>
      </c>
      <c r="I1868" s="576" t="s">
        <v>93</v>
      </c>
      <c r="J1868" s="576" t="s">
        <v>209</v>
      </c>
      <c r="K1868" s="578">
        <v>20.38</v>
      </c>
      <c r="L1868" s="576" t="s">
        <v>208</v>
      </c>
    </row>
    <row r="1869" spans="1:12">
      <c r="A1869" s="576" t="s">
        <v>897</v>
      </c>
      <c r="B1869" s="576" t="s">
        <v>898</v>
      </c>
      <c r="C1869" s="576" t="s">
        <v>4666</v>
      </c>
      <c r="D1869" s="576" t="s">
        <v>4667</v>
      </c>
      <c r="E1869" s="577" t="s">
        <v>210</v>
      </c>
      <c r="F1869" s="576" t="s">
        <v>210</v>
      </c>
      <c r="G1869" s="576">
        <v>104797</v>
      </c>
      <c r="H1869" s="576" t="s">
        <v>8179</v>
      </c>
      <c r="I1869" s="576" t="s">
        <v>85</v>
      </c>
      <c r="J1869" s="576" t="s">
        <v>209</v>
      </c>
      <c r="K1869" s="578">
        <v>14.63</v>
      </c>
      <c r="L1869" s="576" t="s">
        <v>208</v>
      </c>
    </row>
    <row r="1870" spans="1:12">
      <c r="A1870" s="576" t="s">
        <v>897</v>
      </c>
      <c r="B1870" s="576" t="s">
        <v>898</v>
      </c>
      <c r="C1870" s="576" t="s">
        <v>4666</v>
      </c>
      <c r="D1870" s="576" t="s">
        <v>4667</v>
      </c>
      <c r="E1870" s="577" t="s">
        <v>210</v>
      </c>
      <c r="F1870" s="576" t="s">
        <v>210</v>
      </c>
      <c r="G1870" s="576">
        <v>104803</v>
      </c>
      <c r="H1870" s="576" t="s">
        <v>8180</v>
      </c>
      <c r="I1870" s="576" t="s">
        <v>85</v>
      </c>
      <c r="J1870" s="576" t="s">
        <v>209</v>
      </c>
      <c r="K1870" s="578">
        <v>3.91</v>
      </c>
      <c r="L1870" s="576" t="s">
        <v>208</v>
      </c>
    </row>
    <row r="1871" spans="1:12">
      <c r="A1871" s="576" t="s">
        <v>897</v>
      </c>
      <c r="B1871" s="576" t="s">
        <v>898</v>
      </c>
      <c r="C1871" s="576" t="s">
        <v>4666</v>
      </c>
      <c r="D1871" s="576" t="s">
        <v>4667</v>
      </c>
      <c r="E1871" s="577" t="s">
        <v>210</v>
      </c>
      <c r="F1871" s="576" t="s">
        <v>210</v>
      </c>
      <c r="G1871" s="576">
        <v>97664</v>
      </c>
      <c r="H1871" s="576" t="s">
        <v>8181</v>
      </c>
      <c r="I1871" s="576" t="s">
        <v>212</v>
      </c>
      <c r="J1871" s="576" t="s">
        <v>209</v>
      </c>
      <c r="K1871" s="578">
        <v>1.35</v>
      </c>
      <c r="L1871" s="576" t="s">
        <v>208</v>
      </c>
    </row>
    <row r="1872" spans="1:12">
      <c r="A1872" s="576" t="s">
        <v>897</v>
      </c>
      <c r="B1872" s="576" t="s">
        <v>898</v>
      </c>
      <c r="C1872" s="576" t="s">
        <v>4666</v>
      </c>
      <c r="D1872" s="576" t="s">
        <v>4667</v>
      </c>
      <c r="E1872" s="577" t="s">
        <v>210</v>
      </c>
      <c r="F1872" s="576" t="s">
        <v>210</v>
      </c>
      <c r="G1872" s="576">
        <v>104801</v>
      </c>
      <c r="H1872" s="576" t="s">
        <v>8182</v>
      </c>
      <c r="I1872" s="576" t="s">
        <v>93</v>
      </c>
      <c r="J1872" s="576" t="s">
        <v>209</v>
      </c>
      <c r="K1872" s="578">
        <v>12.15</v>
      </c>
      <c r="L1872" s="576" t="s">
        <v>208</v>
      </c>
    </row>
    <row r="1873" spans="1:12">
      <c r="A1873" s="576" t="s">
        <v>897</v>
      </c>
      <c r="B1873" s="576" t="s">
        <v>898</v>
      </c>
      <c r="C1873" s="576" t="s">
        <v>4666</v>
      </c>
      <c r="D1873" s="576" t="s">
        <v>4667</v>
      </c>
      <c r="E1873" s="577" t="s">
        <v>210</v>
      </c>
      <c r="F1873" s="576" t="s">
        <v>210</v>
      </c>
      <c r="G1873" s="576">
        <v>97661</v>
      </c>
      <c r="H1873" s="576" t="s">
        <v>8183</v>
      </c>
      <c r="I1873" s="576" t="s">
        <v>85</v>
      </c>
      <c r="J1873" s="576" t="s">
        <v>209</v>
      </c>
      <c r="K1873" s="578">
        <v>0.6</v>
      </c>
      <c r="L1873" s="576" t="s">
        <v>208</v>
      </c>
    </row>
    <row r="1874" spans="1:12">
      <c r="A1874" s="576" t="s">
        <v>897</v>
      </c>
      <c r="B1874" s="576" t="s">
        <v>898</v>
      </c>
      <c r="C1874" s="576" t="s">
        <v>4666</v>
      </c>
      <c r="D1874" s="576" t="s">
        <v>4667</v>
      </c>
      <c r="E1874" s="577" t="s">
        <v>210</v>
      </c>
      <c r="F1874" s="576" t="s">
        <v>210</v>
      </c>
      <c r="G1874" s="576">
        <v>104794</v>
      </c>
      <c r="H1874" s="576" t="s">
        <v>8184</v>
      </c>
      <c r="I1874" s="576" t="s">
        <v>85</v>
      </c>
      <c r="J1874" s="576" t="s">
        <v>209</v>
      </c>
      <c r="K1874" s="578">
        <v>0.83</v>
      </c>
      <c r="L1874" s="576" t="s">
        <v>208</v>
      </c>
    </row>
    <row r="1875" spans="1:12">
      <c r="A1875" s="576" t="s">
        <v>897</v>
      </c>
      <c r="B1875" s="576" t="s">
        <v>898</v>
      </c>
      <c r="C1875" s="576" t="s">
        <v>4666</v>
      </c>
      <c r="D1875" s="576" t="s">
        <v>4667</v>
      </c>
      <c r="E1875" s="577" t="s">
        <v>210</v>
      </c>
      <c r="F1875" s="576" t="s">
        <v>210</v>
      </c>
      <c r="G1875" s="576">
        <v>104795</v>
      </c>
      <c r="H1875" s="576" t="s">
        <v>8185</v>
      </c>
      <c r="I1875" s="576" t="s">
        <v>85</v>
      </c>
      <c r="J1875" s="576" t="s">
        <v>209</v>
      </c>
      <c r="K1875" s="578">
        <v>1.17</v>
      </c>
      <c r="L1875" s="576" t="s">
        <v>208</v>
      </c>
    </row>
    <row r="1876" spans="1:12">
      <c r="A1876" s="576" t="s">
        <v>897</v>
      </c>
      <c r="B1876" s="576" t="s">
        <v>898</v>
      </c>
      <c r="C1876" s="576" t="s">
        <v>4666</v>
      </c>
      <c r="D1876" s="576" t="s">
        <v>4667</v>
      </c>
      <c r="E1876" s="577" t="s">
        <v>210</v>
      </c>
      <c r="F1876" s="576" t="s">
        <v>210</v>
      </c>
      <c r="G1876" s="576">
        <v>104792</v>
      </c>
      <c r="H1876" s="576" t="s">
        <v>8186</v>
      </c>
      <c r="I1876" s="576" t="s">
        <v>85</v>
      </c>
      <c r="J1876" s="576" t="s">
        <v>209</v>
      </c>
      <c r="K1876" s="578">
        <v>0.33</v>
      </c>
      <c r="L1876" s="576" t="s">
        <v>208</v>
      </c>
    </row>
    <row r="1877" spans="1:12">
      <c r="A1877" s="576" t="s">
        <v>897</v>
      </c>
      <c r="B1877" s="576" t="s">
        <v>898</v>
      </c>
      <c r="C1877" s="576" t="s">
        <v>4666</v>
      </c>
      <c r="D1877" s="576" t="s">
        <v>4667</v>
      </c>
      <c r="E1877" s="577" t="s">
        <v>210</v>
      </c>
      <c r="F1877" s="576" t="s">
        <v>210</v>
      </c>
      <c r="G1877" s="576">
        <v>104793</v>
      </c>
      <c r="H1877" s="576" t="s">
        <v>8187</v>
      </c>
      <c r="I1877" s="576" t="s">
        <v>85</v>
      </c>
      <c r="J1877" s="576" t="s">
        <v>209</v>
      </c>
      <c r="K1877" s="578">
        <v>0.46</v>
      </c>
      <c r="L1877" s="576" t="s">
        <v>208</v>
      </c>
    </row>
    <row r="1878" spans="1:12">
      <c r="A1878" s="576" t="s">
        <v>897</v>
      </c>
      <c r="B1878" s="576" t="s">
        <v>898</v>
      </c>
      <c r="C1878" s="576" t="s">
        <v>4666</v>
      </c>
      <c r="D1878" s="576" t="s">
        <v>4667</v>
      </c>
      <c r="E1878" s="577" t="s">
        <v>210</v>
      </c>
      <c r="F1878" s="576" t="s">
        <v>210</v>
      </c>
      <c r="G1878" s="576">
        <v>104800</v>
      </c>
      <c r="H1878" s="576" t="s">
        <v>8188</v>
      </c>
      <c r="I1878" s="576" t="s">
        <v>85</v>
      </c>
      <c r="J1878" s="576" t="s">
        <v>209</v>
      </c>
      <c r="K1878" s="578">
        <v>7.99</v>
      </c>
      <c r="L1878" s="576" t="s">
        <v>208</v>
      </c>
    </row>
    <row r="1879" spans="1:12">
      <c r="A1879" s="576" t="s">
        <v>897</v>
      </c>
      <c r="B1879" s="576" t="s">
        <v>898</v>
      </c>
      <c r="C1879" s="576" t="s">
        <v>4666</v>
      </c>
      <c r="D1879" s="576" t="s">
        <v>4667</v>
      </c>
      <c r="E1879" s="577" t="s">
        <v>210</v>
      </c>
      <c r="F1879" s="576" t="s">
        <v>210</v>
      </c>
      <c r="G1879" s="576">
        <v>97638</v>
      </c>
      <c r="H1879" s="576" t="s">
        <v>8189</v>
      </c>
      <c r="I1879" s="576" t="s">
        <v>93</v>
      </c>
      <c r="J1879" s="576" t="s">
        <v>209</v>
      </c>
      <c r="K1879" s="578">
        <v>6.87</v>
      </c>
      <c r="L1879" s="576" t="s">
        <v>208</v>
      </c>
    </row>
    <row r="1880" spans="1:12">
      <c r="A1880" s="576" t="s">
        <v>897</v>
      </c>
      <c r="B1880" s="576" t="s">
        <v>898</v>
      </c>
      <c r="C1880" s="576" t="s">
        <v>4666</v>
      </c>
      <c r="D1880" s="576" t="s">
        <v>4667</v>
      </c>
      <c r="E1880" s="577" t="s">
        <v>210</v>
      </c>
      <c r="F1880" s="576" t="s">
        <v>210</v>
      </c>
      <c r="G1880" s="576">
        <v>97641</v>
      </c>
      <c r="H1880" s="576" t="s">
        <v>8190</v>
      </c>
      <c r="I1880" s="576" t="s">
        <v>93</v>
      </c>
      <c r="J1880" s="576" t="s">
        <v>209</v>
      </c>
      <c r="K1880" s="578">
        <v>2.54</v>
      </c>
      <c r="L1880" s="576" t="s">
        <v>208</v>
      </c>
    </row>
    <row r="1881" spans="1:12">
      <c r="A1881" s="576" t="s">
        <v>897</v>
      </c>
      <c r="B1881" s="576" t="s">
        <v>898</v>
      </c>
      <c r="C1881" s="576" t="s">
        <v>4666</v>
      </c>
      <c r="D1881" s="576" t="s">
        <v>4667</v>
      </c>
      <c r="E1881" s="577" t="s">
        <v>210</v>
      </c>
      <c r="F1881" s="576" t="s">
        <v>210</v>
      </c>
      <c r="G1881" s="576">
        <v>97640</v>
      </c>
      <c r="H1881" s="576" t="s">
        <v>8191</v>
      </c>
      <c r="I1881" s="576" t="s">
        <v>93</v>
      </c>
      <c r="J1881" s="576" t="s">
        <v>209</v>
      </c>
      <c r="K1881" s="578">
        <v>1.6</v>
      </c>
      <c r="L1881" s="576" t="s">
        <v>208</v>
      </c>
    </row>
    <row r="1882" spans="1:12">
      <c r="A1882" s="576" t="s">
        <v>897</v>
      </c>
      <c r="B1882" s="576" t="s">
        <v>898</v>
      </c>
      <c r="C1882" s="576" t="s">
        <v>4666</v>
      </c>
      <c r="D1882" s="576" t="s">
        <v>4667</v>
      </c>
      <c r="E1882" s="577" t="s">
        <v>210</v>
      </c>
      <c r="F1882" s="576" t="s">
        <v>210</v>
      </c>
      <c r="G1882" s="576">
        <v>97660</v>
      </c>
      <c r="H1882" s="576" t="s">
        <v>8192</v>
      </c>
      <c r="I1882" s="576" t="s">
        <v>212</v>
      </c>
      <c r="J1882" s="576" t="s">
        <v>209</v>
      </c>
      <c r="K1882" s="578">
        <v>0.56999999999999995</v>
      </c>
      <c r="L1882" s="576" t="s">
        <v>208</v>
      </c>
    </row>
    <row r="1883" spans="1:12">
      <c r="A1883" s="576" t="s">
        <v>897</v>
      </c>
      <c r="B1883" s="576" t="s">
        <v>898</v>
      </c>
      <c r="C1883" s="576" t="s">
        <v>4666</v>
      </c>
      <c r="D1883" s="576" t="s">
        <v>4667</v>
      </c>
      <c r="E1883" s="577" t="s">
        <v>210</v>
      </c>
      <c r="F1883" s="576" t="s">
        <v>210</v>
      </c>
      <c r="G1883" s="576">
        <v>97645</v>
      </c>
      <c r="H1883" s="576" t="s">
        <v>8193</v>
      </c>
      <c r="I1883" s="576" t="s">
        <v>93</v>
      </c>
      <c r="J1883" s="576" t="s">
        <v>209</v>
      </c>
      <c r="K1883" s="578">
        <v>21.29</v>
      </c>
      <c r="L1883" s="576" t="s">
        <v>208</v>
      </c>
    </row>
    <row r="1884" spans="1:12">
      <c r="A1884" s="576" t="s">
        <v>897</v>
      </c>
      <c r="B1884" s="576" t="s">
        <v>898</v>
      </c>
      <c r="C1884" s="576" t="s">
        <v>4666</v>
      </c>
      <c r="D1884" s="576" t="s">
        <v>4667</v>
      </c>
      <c r="E1884" s="577" t="s">
        <v>210</v>
      </c>
      <c r="F1884" s="576" t="s">
        <v>210</v>
      </c>
      <c r="G1884" s="576">
        <v>97663</v>
      </c>
      <c r="H1884" s="576" t="s">
        <v>8194</v>
      </c>
      <c r="I1884" s="576" t="s">
        <v>212</v>
      </c>
      <c r="J1884" s="576" t="s">
        <v>209</v>
      </c>
      <c r="K1884" s="578">
        <v>10.84</v>
      </c>
      <c r="L1884" s="576" t="s">
        <v>208</v>
      </c>
    </row>
    <row r="1885" spans="1:12">
      <c r="A1885" s="576" t="s">
        <v>897</v>
      </c>
      <c r="B1885" s="576" t="s">
        <v>898</v>
      </c>
      <c r="C1885" s="576" t="s">
        <v>4666</v>
      </c>
      <c r="D1885" s="576" t="s">
        <v>4667</v>
      </c>
      <c r="E1885" s="577" t="s">
        <v>210</v>
      </c>
      <c r="F1885" s="576" t="s">
        <v>210</v>
      </c>
      <c r="G1885" s="576">
        <v>97665</v>
      </c>
      <c r="H1885" s="576" t="s">
        <v>8195</v>
      </c>
      <c r="I1885" s="576" t="s">
        <v>212</v>
      </c>
      <c r="J1885" s="576" t="s">
        <v>209</v>
      </c>
      <c r="K1885" s="578">
        <v>1.56</v>
      </c>
      <c r="L1885" s="576" t="s">
        <v>208</v>
      </c>
    </row>
    <row r="1886" spans="1:12">
      <c r="A1886" s="576" t="s">
        <v>897</v>
      </c>
      <c r="B1886" s="576" t="s">
        <v>898</v>
      </c>
      <c r="C1886" s="576" t="s">
        <v>4666</v>
      </c>
      <c r="D1886" s="576" t="s">
        <v>4667</v>
      </c>
      <c r="E1886" s="577" t="s">
        <v>210</v>
      </c>
      <c r="F1886" s="576" t="s">
        <v>210</v>
      </c>
      <c r="G1886" s="576">
        <v>97666</v>
      </c>
      <c r="H1886" s="576" t="s">
        <v>8196</v>
      </c>
      <c r="I1886" s="576" t="s">
        <v>212</v>
      </c>
      <c r="J1886" s="576" t="s">
        <v>209</v>
      </c>
      <c r="K1886" s="578">
        <v>7.9</v>
      </c>
      <c r="L1886" s="576" t="s">
        <v>208</v>
      </c>
    </row>
    <row r="1887" spans="1:12">
      <c r="A1887" s="576" t="s">
        <v>897</v>
      </c>
      <c r="B1887" s="576" t="s">
        <v>898</v>
      </c>
      <c r="C1887" s="576" t="s">
        <v>4666</v>
      </c>
      <c r="D1887" s="576" t="s">
        <v>4667</v>
      </c>
      <c r="E1887" s="577" t="s">
        <v>210</v>
      </c>
      <c r="F1887" s="576" t="s">
        <v>210</v>
      </c>
      <c r="G1887" s="576">
        <v>97635</v>
      </c>
      <c r="H1887" s="576" t="s">
        <v>8197</v>
      </c>
      <c r="I1887" s="576" t="s">
        <v>93</v>
      </c>
      <c r="J1887" s="576" t="s">
        <v>209</v>
      </c>
      <c r="K1887" s="578">
        <v>14.98</v>
      </c>
      <c r="L1887" s="576" t="s">
        <v>208</v>
      </c>
    </row>
    <row r="1888" spans="1:12">
      <c r="A1888" s="576" t="s">
        <v>897</v>
      </c>
      <c r="B1888" s="576" t="s">
        <v>898</v>
      </c>
      <c r="C1888" s="576" t="s">
        <v>4666</v>
      </c>
      <c r="D1888" s="576" t="s">
        <v>4667</v>
      </c>
      <c r="E1888" s="577" t="s">
        <v>210</v>
      </c>
      <c r="F1888" s="576" t="s">
        <v>210</v>
      </c>
      <c r="G1888" s="576">
        <v>97643</v>
      </c>
      <c r="H1888" s="576" t="s">
        <v>8198</v>
      </c>
      <c r="I1888" s="576" t="s">
        <v>93</v>
      </c>
      <c r="J1888" s="576" t="s">
        <v>209</v>
      </c>
      <c r="K1888" s="578">
        <v>21.75</v>
      </c>
      <c r="L1888" s="576" t="s">
        <v>208</v>
      </c>
    </row>
    <row r="1889" spans="1:12">
      <c r="A1889" s="576" t="s">
        <v>897</v>
      </c>
      <c r="B1889" s="576" t="s">
        <v>898</v>
      </c>
      <c r="C1889" s="576" t="s">
        <v>4666</v>
      </c>
      <c r="D1889" s="576" t="s">
        <v>4667</v>
      </c>
      <c r="E1889" s="577" t="s">
        <v>210</v>
      </c>
      <c r="F1889" s="576" t="s">
        <v>210</v>
      </c>
      <c r="G1889" s="576">
        <v>104799</v>
      </c>
      <c r="H1889" s="576" t="s">
        <v>8199</v>
      </c>
      <c r="I1889" s="576" t="s">
        <v>93</v>
      </c>
      <c r="J1889" s="576" t="s">
        <v>209</v>
      </c>
      <c r="K1889" s="578">
        <v>8.8800000000000008</v>
      </c>
      <c r="L1889" s="576" t="s">
        <v>208</v>
      </c>
    </row>
    <row r="1890" spans="1:12">
      <c r="A1890" s="576" t="s">
        <v>897</v>
      </c>
      <c r="B1890" s="576" t="s">
        <v>898</v>
      </c>
      <c r="C1890" s="576" t="s">
        <v>4666</v>
      </c>
      <c r="D1890" s="576" t="s">
        <v>4667</v>
      </c>
      <c r="E1890" s="577" t="s">
        <v>210</v>
      </c>
      <c r="F1890" s="576" t="s">
        <v>210</v>
      </c>
      <c r="G1890" s="576">
        <v>97639</v>
      </c>
      <c r="H1890" s="576" t="s">
        <v>8200</v>
      </c>
      <c r="I1890" s="576" t="s">
        <v>93</v>
      </c>
      <c r="J1890" s="576" t="s">
        <v>209</v>
      </c>
      <c r="K1890" s="578">
        <v>17.8</v>
      </c>
      <c r="L1890" s="576" t="s">
        <v>208</v>
      </c>
    </row>
    <row r="1891" spans="1:12">
      <c r="A1891" s="576" t="s">
        <v>897</v>
      </c>
      <c r="B1891" s="576" t="s">
        <v>898</v>
      </c>
      <c r="C1891" s="576" t="s">
        <v>4666</v>
      </c>
      <c r="D1891" s="576" t="s">
        <v>4667</v>
      </c>
      <c r="E1891" s="577" t="s">
        <v>210</v>
      </c>
      <c r="F1891" s="576" t="s">
        <v>210</v>
      </c>
      <c r="G1891" s="576">
        <v>97644</v>
      </c>
      <c r="H1891" s="576" t="s">
        <v>8201</v>
      </c>
      <c r="I1891" s="576" t="s">
        <v>93</v>
      </c>
      <c r="J1891" s="576" t="s">
        <v>209</v>
      </c>
      <c r="K1891" s="578">
        <v>8.25</v>
      </c>
      <c r="L1891" s="576" t="s">
        <v>208</v>
      </c>
    </row>
    <row r="1892" spans="1:12">
      <c r="A1892" s="576" t="s">
        <v>897</v>
      </c>
      <c r="B1892" s="576" t="s">
        <v>898</v>
      </c>
      <c r="C1892" s="576" t="s">
        <v>4666</v>
      </c>
      <c r="D1892" s="576" t="s">
        <v>4667</v>
      </c>
      <c r="E1892" s="577" t="s">
        <v>210</v>
      </c>
      <c r="F1892" s="576" t="s">
        <v>210</v>
      </c>
      <c r="G1892" s="576">
        <v>97648</v>
      </c>
      <c r="H1892" s="576" t="s">
        <v>8202</v>
      </c>
      <c r="I1892" s="576" t="s">
        <v>93</v>
      </c>
      <c r="J1892" s="576" t="s">
        <v>209</v>
      </c>
      <c r="K1892" s="578">
        <v>1.75</v>
      </c>
      <c r="L1892" s="576" t="s">
        <v>208</v>
      </c>
    </row>
    <row r="1893" spans="1:12">
      <c r="A1893" s="576" t="s">
        <v>897</v>
      </c>
      <c r="B1893" s="576" t="s">
        <v>898</v>
      </c>
      <c r="C1893" s="576" t="s">
        <v>4666</v>
      </c>
      <c r="D1893" s="576" t="s">
        <v>4667</v>
      </c>
      <c r="E1893" s="577" t="s">
        <v>210</v>
      </c>
      <c r="F1893" s="576" t="s">
        <v>210</v>
      </c>
      <c r="G1893" s="576">
        <v>104798</v>
      </c>
      <c r="H1893" s="576" t="s">
        <v>8203</v>
      </c>
      <c r="I1893" s="576" t="s">
        <v>212</v>
      </c>
      <c r="J1893" s="576" t="s">
        <v>209</v>
      </c>
      <c r="K1893" s="578">
        <v>11.32</v>
      </c>
      <c r="L1893" s="576" t="s">
        <v>208</v>
      </c>
    </row>
    <row r="1894" spans="1:12">
      <c r="A1894" s="576" t="s">
        <v>897</v>
      </c>
      <c r="B1894" s="576" t="s">
        <v>898</v>
      </c>
      <c r="C1894" s="576" t="s">
        <v>4666</v>
      </c>
      <c r="D1894" s="576" t="s">
        <v>4667</v>
      </c>
      <c r="E1894" s="577" t="s">
        <v>210</v>
      </c>
      <c r="F1894" s="576" t="s">
        <v>210</v>
      </c>
      <c r="G1894" s="576">
        <v>97637</v>
      </c>
      <c r="H1894" s="576" t="s">
        <v>8204</v>
      </c>
      <c r="I1894" s="576" t="s">
        <v>93</v>
      </c>
      <c r="J1894" s="576" t="s">
        <v>209</v>
      </c>
      <c r="K1894" s="578">
        <v>2.35</v>
      </c>
      <c r="L1894" s="576" t="s">
        <v>208</v>
      </c>
    </row>
    <row r="1895" spans="1:12">
      <c r="A1895" s="576" t="s">
        <v>897</v>
      </c>
      <c r="B1895" s="576" t="s">
        <v>898</v>
      </c>
      <c r="C1895" s="576" t="s">
        <v>4666</v>
      </c>
      <c r="D1895" s="576" t="s">
        <v>4667</v>
      </c>
      <c r="E1895" s="577" t="s">
        <v>210</v>
      </c>
      <c r="F1895" s="576" t="s">
        <v>210</v>
      </c>
      <c r="G1895" s="576">
        <v>104802</v>
      </c>
      <c r="H1895" s="576" t="s">
        <v>8205</v>
      </c>
      <c r="I1895" s="576" t="s">
        <v>93</v>
      </c>
      <c r="J1895" s="576" t="s">
        <v>209</v>
      </c>
      <c r="K1895" s="578">
        <v>8.09</v>
      </c>
      <c r="L1895" s="576" t="s">
        <v>208</v>
      </c>
    </row>
    <row r="1896" spans="1:12">
      <c r="A1896" s="576" t="s">
        <v>897</v>
      </c>
      <c r="B1896" s="576" t="s">
        <v>898</v>
      </c>
      <c r="C1896" s="576" t="s">
        <v>4666</v>
      </c>
      <c r="D1896" s="576" t="s">
        <v>4667</v>
      </c>
      <c r="E1896" s="577" t="s">
        <v>210</v>
      </c>
      <c r="F1896" s="576" t="s">
        <v>210</v>
      </c>
      <c r="G1896" s="576">
        <v>97647</v>
      </c>
      <c r="H1896" s="576" t="s">
        <v>8206</v>
      </c>
      <c r="I1896" s="576" t="s">
        <v>93</v>
      </c>
      <c r="J1896" s="576" t="s">
        <v>209</v>
      </c>
      <c r="K1896" s="578">
        <v>3.05</v>
      </c>
      <c r="L1896" s="576" t="s">
        <v>208</v>
      </c>
    </row>
    <row r="1897" spans="1:12">
      <c r="A1897" s="576" t="s">
        <v>897</v>
      </c>
      <c r="B1897" s="576" t="s">
        <v>898</v>
      </c>
      <c r="C1897" s="576" t="s">
        <v>4666</v>
      </c>
      <c r="D1897" s="576" t="s">
        <v>4667</v>
      </c>
      <c r="E1897" s="577" t="s">
        <v>210</v>
      </c>
      <c r="F1897" s="576" t="s">
        <v>210</v>
      </c>
      <c r="G1897" s="576">
        <v>97649</v>
      </c>
      <c r="H1897" s="576" t="s">
        <v>8207</v>
      </c>
      <c r="I1897" s="576" t="s">
        <v>93</v>
      </c>
      <c r="J1897" s="576" t="s">
        <v>209</v>
      </c>
      <c r="K1897" s="578">
        <v>3.98</v>
      </c>
      <c r="L1897" s="576" t="s">
        <v>208</v>
      </c>
    </row>
    <row r="1898" spans="1:12">
      <c r="A1898" s="576" t="s">
        <v>897</v>
      </c>
      <c r="B1898" s="576" t="s">
        <v>898</v>
      </c>
      <c r="C1898" s="576" t="s">
        <v>4666</v>
      </c>
      <c r="D1898" s="576" t="s">
        <v>4667</v>
      </c>
      <c r="E1898" s="577" t="s">
        <v>210</v>
      </c>
      <c r="F1898" s="576" t="s">
        <v>210</v>
      </c>
      <c r="G1898" s="576">
        <v>97652</v>
      </c>
      <c r="H1898" s="576" t="s">
        <v>8208</v>
      </c>
      <c r="I1898" s="576" t="s">
        <v>212</v>
      </c>
      <c r="J1898" s="576" t="s">
        <v>209</v>
      </c>
      <c r="K1898" s="578">
        <v>162.93</v>
      </c>
      <c r="L1898" s="576" t="s">
        <v>208</v>
      </c>
    </row>
    <row r="1899" spans="1:12">
      <c r="A1899" s="576" t="s">
        <v>897</v>
      </c>
      <c r="B1899" s="576" t="s">
        <v>898</v>
      </c>
      <c r="C1899" s="576" t="s">
        <v>4666</v>
      </c>
      <c r="D1899" s="576" t="s">
        <v>4667</v>
      </c>
      <c r="E1899" s="577" t="s">
        <v>210</v>
      </c>
      <c r="F1899" s="576" t="s">
        <v>210</v>
      </c>
      <c r="G1899" s="576">
        <v>97654</v>
      </c>
      <c r="H1899" s="576" t="s">
        <v>8209</v>
      </c>
      <c r="I1899" s="576" t="s">
        <v>212</v>
      </c>
      <c r="J1899" s="576" t="s">
        <v>209</v>
      </c>
      <c r="K1899" s="578">
        <v>166.61</v>
      </c>
      <c r="L1899" s="576" t="s">
        <v>208</v>
      </c>
    </row>
    <row r="1900" spans="1:12">
      <c r="A1900" s="576" t="s">
        <v>897</v>
      </c>
      <c r="B1900" s="576" t="s">
        <v>898</v>
      </c>
      <c r="C1900" s="576" t="s">
        <v>4666</v>
      </c>
      <c r="D1900" s="576" t="s">
        <v>4667</v>
      </c>
      <c r="E1900" s="577" t="s">
        <v>210</v>
      </c>
      <c r="F1900" s="576" t="s">
        <v>210</v>
      </c>
      <c r="G1900" s="576">
        <v>97651</v>
      </c>
      <c r="H1900" s="576" t="s">
        <v>8210</v>
      </c>
      <c r="I1900" s="576" t="s">
        <v>212</v>
      </c>
      <c r="J1900" s="576" t="s">
        <v>209</v>
      </c>
      <c r="K1900" s="578">
        <v>71.87</v>
      </c>
      <c r="L1900" s="576" t="s">
        <v>208</v>
      </c>
    </row>
    <row r="1901" spans="1:12">
      <c r="A1901" s="576" t="s">
        <v>904</v>
      </c>
      <c r="B1901" s="576" t="s">
        <v>905</v>
      </c>
      <c r="C1901" s="576" t="s">
        <v>906</v>
      </c>
      <c r="D1901" s="576" t="s">
        <v>4344</v>
      </c>
      <c r="E1901" s="577" t="s">
        <v>210</v>
      </c>
      <c r="F1901" s="576" t="s">
        <v>210</v>
      </c>
      <c r="G1901" s="576">
        <v>97653</v>
      </c>
      <c r="H1901" s="576" t="s">
        <v>8211</v>
      </c>
      <c r="I1901" s="576" t="s">
        <v>212</v>
      </c>
      <c r="J1901" s="576" t="s">
        <v>209</v>
      </c>
      <c r="K1901" s="577">
        <v>136.81</v>
      </c>
      <c r="L1901" s="576" t="s">
        <v>208</v>
      </c>
    </row>
    <row r="1902" spans="1:12">
      <c r="A1902" s="576" t="s">
        <v>904</v>
      </c>
      <c r="B1902" s="576" t="s">
        <v>905</v>
      </c>
      <c r="C1902" s="576" t="s">
        <v>906</v>
      </c>
      <c r="D1902" s="576" t="s">
        <v>4344</v>
      </c>
      <c r="E1902" s="577" t="s">
        <v>210</v>
      </c>
      <c r="F1902" s="576" t="s">
        <v>210</v>
      </c>
      <c r="G1902" s="576">
        <v>97657</v>
      </c>
      <c r="H1902" s="576" t="s">
        <v>8212</v>
      </c>
      <c r="I1902" s="576" t="s">
        <v>212</v>
      </c>
      <c r="J1902" s="576" t="s">
        <v>209</v>
      </c>
      <c r="K1902" s="577">
        <v>596.34</v>
      </c>
      <c r="L1902" s="576" t="s">
        <v>208</v>
      </c>
    </row>
    <row r="1903" spans="1:12">
      <c r="A1903" s="576" t="s">
        <v>904</v>
      </c>
      <c r="B1903" s="576" t="s">
        <v>905</v>
      </c>
      <c r="C1903" s="576" t="s">
        <v>906</v>
      </c>
      <c r="D1903" s="576" t="s">
        <v>4344</v>
      </c>
      <c r="E1903" s="577" t="s">
        <v>210</v>
      </c>
      <c r="F1903" s="576" t="s">
        <v>210</v>
      </c>
      <c r="G1903" s="576">
        <v>97659</v>
      </c>
      <c r="H1903" s="576" t="s">
        <v>8213</v>
      </c>
      <c r="I1903" s="576" t="s">
        <v>212</v>
      </c>
      <c r="J1903" s="576" t="s">
        <v>209</v>
      </c>
      <c r="K1903" s="577">
        <v>284.02999999999997</v>
      </c>
      <c r="L1903" s="576" t="s">
        <v>208</v>
      </c>
    </row>
    <row r="1904" spans="1:12">
      <c r="A1904" s="576" t="s">
        <v>904</v>
      </c>
      <c r="B1904" s="576" t="s">
        <v>905</v>
      </c>
      <c r="C1904" s="576" t="s">
        <v>906</v>
      </c>
      <c r="D1904" s="576" t="s">
        <v>4344</v>
      </c>
      <c r="E1904" s="577" t="s">
        <v>210</v>
      </c>
      <c r="F1904" s="576" t="s">
        <v>210</v>
      </c>
      <c r="G1904" s="576">
        <v>97656</v>
      </c>
      <c r="H1904" s="576" t="s">
        <v>8214</v>
      </c>
      <c r="I1904" s="576" t="s">
        <v>212</v>
      </c>
      <c r="J1904" s="576" t="s">
        <v>209</v>
      </c>
      <c r="K1904" s="577">
        <v>300.87</v>
      </c>
      <c r="L1904" s="576" t="s">
        <v>208</v>
      </c>
    </row>
    <row r="1905" spans="1:12">
      <c r="A1905" s="576" t="s">
        <v>904</v>
      </c>
      <c r="B1905" s="576" t="s">
        <v>905</v>
      </c>
      <c r="C1905" s="576" t="s">
        <v>906</v>
      </c>
      <c r="D1905" s="576" t="s">
        <v>4344</v>
      </c>
      <c r="E1905" s="577" t="s">
        <v>210</v>
      </c>
      <c r="F1905" s="576" t="s">
        <v>210</v>
      </c>
      <c r="G1905" s="576">
        <v>97658</v>
      </c>
      <c r="H1905" s="576" t="s">
        <v>8215</v>
      </c>
      <c r="I1905" s="576" t="s">
        <v>212</v>
      </c>
      <c r="J1905" s="576" t="s">
        <v>209</v>
      </c>
      <c r="K1905" s="577">
        <v>207.86</v>
      </c>
      <c r="L1905" s="576" t="s">
        <v>208</v>
      </c>
    </row>
    <row r="1906" spans="1:12">
      <c r="A1906" s="576" t="s">
        <v>904</v>
      </c>
      <c r="B1906" s="576" t="s">
        <v>905</v>
      </c>
      <c r="C1906" s="576" t="s">
        <v>906</v>
      </c>
      <c r="D1906" s="576" t="s">
        <v>4344</v>
      </c>
      <c r="E1906" s="577" t="s">
        <v>210</v>
      </c>
      <c r="F1906" s="576" t="s">
        <v>210</v>
      </c>
      <c r="G1906" s="576">
        <v>97650</v>
      </c>
      <c r="H1906" s="576" t="s">
        <v>8216</v>
      </c>
      <c r="I1906" s="576" t="s">
        <v>93</v>
      </c>
      <c r="J1906" s="576" t="s">
        <v>209</v>
      </c>
      <c r="K1906" s="577">
        <v>6.6</v>
      </c>
      <c r="L1906" s="576" t="s">
        <v>208</v>
      </c>
    </row>
    <row r="1907" spans="1:12">
      <c r="A1907" s="576" t="s">
        <v>904</v>
      </c>
      <c r="B1907" s="576" t="s">
        <v>905</v>
      </c>
      <c r="C1907" s="576" t="s">
        <v>906</v>
      </c>
      <c r="D1907" s="576" t="s">
        <v>4344</v>
      </c>
      <c r="E1907" s="577" t="s">
        <v>210</v>
      </c>
      <c r="F1907" s="576" t="s">
        <v>210</v>
      </c>
      <c r="G1907" s="576">
        <v>97642</v>
      </c>
      <c r="H1907" s="576" t="s">
        <v>8217</v>
      </c>
      <c r="I1907" s="576" t="s">
        <v>93</v>
      </c>
      <c r="J1907" s="576" t="s">
        <v>209</v>
      </c>
      <c r="K1907" s="577">
        <v>2.2999999999999998</v>
      </c>
      <c r="L1907" s="576" t="s">
        <v>208</v>
      </c>
    </row>
    <row r="1908" spans="1:12">
      <c r="A1908" s="576" t="s">
        <v>904</v>
      </c>
      <c r="B1908" s="576" t="s">
        <v>905</v>
      </c>
      <c r="C1908" s="576" t="s">
        <v>906</v>
      </c>
      <c r="D1908" s="576" t="s">
        <v>4344</v>
      </c>
      <c r="E1908" s="577" t="s">
        <v>210</v>
      </c>
      <c r="F1908" s="576" t="s">
        <v>210</v>
      </c>
      <c r="G1908" s="576">
        <v>97655</v>
      </c>
      <c r="H1908" s="576" t="s">
        <v>8218</v>
      </c>
      <c r="I1908" s="576" t="s">
        <v>93</v>
      </c>
      <c r="J1908" s="576" t="s">
        <v>209</v>
      </c>
      <c r="K1908" s="577">
        <v>33.25</v>
      </c>
      <c r="L1908" s="576" t="s">
        <v>208</v>
      </c>
    </row>
    <row r="1909" spans="1:12">
      <c r="A1909" s="576" t="s">
        <v>904</v>
      </c>
      <c r="B1909" s="576" t="s">
        <v>905</v>
      </c>
      <c r="C1909" s="576" t="s">
        <v>906</v>
      </c>
      <c r="D1909" s="576" t="s">
        <v>4344</v>
      </c>
      <c r="E1909" s="577" t="s">
        <v>210</v>
      </c>
      <c r="F1909" s="576" t="s">
        <v>210</v>
      </c>
      <c r="G1909" s="576">
        <v>97662</v>
      </c>
      <c r="H1909" s="576" t="s">
        <v>8219</v>
      </c>
      <c r="I1909" s="576" t="s">
        <v>85</v>
      </c>
      <c r="J1909" s="576" t="s">
        <v>209</v>
      </c>
      <c r="K1909" s="577">
        <v>0.43</v>
      </c>
      <c r="L1909" s="576" t="s">
        <v>208</v>
      </c>
    </row>
    <row r="1910" spans="1:12">
      <c r="A1910" s="576" t="s">
        <v>904</v>
      </c>
      <c r="B1910" s="576" t="s">
        <v>905</v>
      </c>
      <c r="C1910" s="576" t="s">
        <v>906</v>
      </c>
      <c r="D1910" s="576" t="s">
        <v>4344</v>
      </c>
      <c r="E1910" s="577" t="s">
        <v>210</v>
      </c>
      <c r="F1910" s="576" t="s">
        <v>210</v>
      </c>
      <c r="G1910" s="576">
        <v>97646</v>
      </c>
      <c r="H1910" s="576" t="s">
        <v>8220</v>
      </c>
      <c r="I1910" s="576" t="s">
        <v>93</v>
      </c>
      <c r="J1910" s="576" t="s">
        <v>209</v>
      </c>
      <c r="K1910" s="577">
        <v>0</v>
      </c>
      <c r="L1910" s="576" t="s">
        <v>208</v>
      </c>
    </row>
    <row r="1911" spans="1:12">
      <c r="A1911" s="576" t="s">
        <v>904</v>
      </c>
      <c r="B1911" s="576" t="s">
        <v>905</v>
      </c>
      <c r="C1911" s="576" t="s">
        <v>906</v>
      </c>
      <c r="D1911" s="576" t="s">
        <v>4344</v>
      </c>
      <c r="E1911" s="577" t="s">
        <v>210</v>
      </c>
      <c r="F1911" s="576" t="s">
        <v>210</v>
      </c>
      <c r="G1911" s="576">
        <v>92712</v>
      </c>
      <c r="H1911" s="576" t="s">
        <v>6514</v>
      </c>
      <c r="I1911" s="576" t="s">
        <v>87</v>
      </c>
      <c r="J1911" s="576" t="s">
        <v>209</v>
      </c>
      <c r="K1911" s="577">
        <v>0.14000000000000001</v>
      </c>
      <c r="L1911" s="576" t="s">
        <v>208</v>
      </c>
    </row>
    <row r="1912" spans="1:12">
      <c r="A1912" s="576" t="s">
        <v>904</v>
      </c>
      <c r="B1912" s="576" t="s">
        <v>905</v>
      </c>
      <c r="C1912" s="576" t="s">
        <v>906</v>
      </c>
      <c r="D1912" s="576" t="s">
        <v>4344</v>
      </c>
      <c r="E1912" s="577" t="s">
        <v>210</v>
      </c>
      <c r="F1912" s="576" t="s">
        <v>210</v>
      </c>
      <c r="G1912" s="576">
        <v>92713</v>
      </c>
      <c r="H1912" s="576" t="s">
        <v>6515</v>
      </c>
      <c r="I1912" s="576" t="s">
        <v>87</v>
      </c>
      <c r="J1912" s="576" t="s">
        <v>209</v>
      </c>
      <c r="K1912" s="577">
        <v>0.03</v>
      </c>
      <c r="L1912" s="576" t="s">
        <v>208</v>
      </c>
    </row>
    <row r="1913" spans="1:12">
      <c r="A1913" s="576" t="s">
        <v>904</v>
      </c>
      <c r="B1913" s="576" t="s">
        <v>905</v>
      </c>
      <c r="C1913" s="576" t="s">
        <v>906</v>
      </c>
      <c r="D1913" s="576" t="s">
        <v>4344</v>
      </c>
      <c r="E1913" s="577" t="s">
        <v>210</v>
      </c>
      <c r="F1913" s="576" t="s">
        <v>210</v>
      </c>
      <c r="G1913" s="576">
        <v>92714</v>
      </c>
      <c r="H1913" s="576" t="s">
        <v>6516</v>
      </c>
      <c r="I1913" s="576" t="s">
        <v>87</v>
      </c>
      <c r="J1913" s="576" t="s">
        <v>209</v>
      </c>
      <c r="K1913" s="577">
        <v>0.17</v>
      </c>
      <c r="L1913" s="576" t="s">
        <v>208</v>
      </c>
    </row>
    <row r="1914" spans="1:12">
      <c r="A1914" s="576" t="s">
        <v>904</v>
      </c>
      <c r="B1914" s="576" t="s">
        <v>905</v>
      </c>
      <c r="C1914" s="576" t="s">
        <v>906</v>
      </c>
      <c r="D1914" s="576" t="s">
        <v>4344</v>
      </c>
      <c r="E1914" s="577" t="s">
        <v>210</v>
      </c>
      <c r="F1914" s="576" t="s">
        <v>210</v>
      </c>
      <c r="G1914" s="576">
        <v>92715</v>
      </c>
      <c r="H1914" s="576" t="s">
        <v>6517</v>
      </c>
      <c r="I1914" s="576" t="s">
        <v>87</v>
      </c>
      <c r="J1914" s="576" t="s">
        <v>209</v>
      </c>
      <c r="K1914" s="577">
        <v>98.49</v>
      </c>
      <c r="L1914" s="576" t="s">
        <v>208</v>
      </c>
    </row>
    <row r="1915" spans="1:12">
      <c r="A1915" s="576" t="s">
        <v>904</v>
      </c>
      <c r="B1915" s="576" t="s">
        <v>905</v>
      </c>
      <c r="C1915" s="576" t="s">
        <v>906</v>
      </c>
      <c r="D1915" s="576" t="s">
        <v>4344</v>
      </c>
      <c r="E1915" s="577" t="s">
        <v>210</v>
      </c>
      <c r="F1915" s="576" t="s">
        <v>210</v>
      </c>
      <c r="G1915" s="576">
        <v>103663</v>
      </c>
      <c r="H1915" s="576" t="s">
        <v>8221</v>
      </c>
      <c r="I1915" s="576" t="s">
        <v>87</v>
      </c>
      <c r="J1915" s="576" t="s">
        <v>209</v>
      </c>
      <c r="K1915" s="577">
        <v>0</v>
      </c>
      <c r="L1915" s="576" t="s">
        <v>208</v>
      </c>
    </row>
    <row r="1916" spans="1:12">
      <c r="A1916" s="576" t="s">
        <v>904</v>
      </c>
      <c r="B1916" s="576" t="s">
        <v>905</v>
      </c>
      <c r="C1916" s="576" t="s">
        <v>906</v>
      </c>
      <c r="D1916" s="576" t="s">
        <v>4344</v>
      </c>
      <c r="E1916" s="577" t="s">
        <v>210</v>
      </c>
      <c r="F1916" s="576" t="s">
        <v>210</v>
      </c>
      <c r="G1916" s="576">
        <v>104390</v>
      </c>
      <c r="H1916" s="576" t="s">
        <v>8222</v>
      </c>
      <c r="I1916" s="576" t="s">
        <v>87</v>
      </c>
      <c r="J1916" s="576" t="s">
        <v>209</v>
      </c>
      <c r="K1916" s="577">
        <v>0</v>
      </c>
      <c r="L1916" s="576" t="s">
        <v>208</v>
      </c>
    </row>
    <row r="1917" spans="1:12">
      <c r="A1917" s="576" t="s">
        <v>904</v>
      </c>
      <c r="B1917" s="576" t="s">
        <v>905</v>
      </c>
      <c r="C1917" s="576" t="s">
        <v>906</v>
      </c>
      <c r="D1917" s="576" t="s">
        <v>4344</v>
      </c>
      <c r="E1917" s="577" t="s">
        <v>210</v>
      </c>
      <c r="F1917" s="576" t="s">
        <v>210</v>
      </c>
      <c r="G1917" s="576">
        <v>103664</v>
      </c>
      <c r="H1917" s="576" t="s">
        <v>8223</v>
      </c>
      <c r="I1917" s="576" t="s">
        <v>87</v>
      </c>
      <c r="J1917" s="576" t="s">
        <v>209</v>
      </c>
      <c r="K1917" s="577">
        <v>0</v>
      </c>
      <c r="L1917" s="576" t="s">
        <v>208</v>
      </c>
    </row>
    <row r="1918" spans="1:12">
      <c r="A1918" s="576" t="s">
        <v>904</v>
      </c>
      <c r="B1918" s="576" t="s">
        <v>905</v>
      </c>
      <c r="C1918" s="576" t="s">
        <v>906</v>
      </c>
      <c r="D1918" s="576" t="s">
        <v>4344</v>
      </c>
      <c r="E1918" s="577" t="s">
        <v>210</v>
      </c>
      <c r="F1918" s="576" t="s">
        <v>210</v>
      </c>
      <c r="G1918" s="576">
        <v>104451</v>
      </c>
      <c r="H1918" s="576" t="s">
        <v>8224</v>
      </c>
      <c r="I1918" s="576" t="s">
        <v>87</v>
      </c>
      <c r="J1918" s="576" t="s">
        <v>209</v>
      </c>
      <c r="K1918" s="577">
        <v>0</v>
      </c>
      <c r="L1918" s="576" t="s">
        <v>208</v>
      </c>
    </row>
    <row r="1919" spans="1:12">
      <c r="A1919" s="576" t="s">
        <v>904</v>
      </c>
      <c r="B1919" s="576" t="s">
        <v>905</v>
      </c>
      <c r="C1919" s="576" t="s">
        <v>2001</v>
      </c>
      <c r="D1919" s="576" t="s">
        <v>4345</v>
      </c>
      <c r="E1919" s="577" t="s">
        <v>210</v>
      </c>
      <c r="F1919" s="576" t="s">
        <v>210</v>
      </c>
      <c r="G1919" s="576">
        <v>103666</v>
      </c>
      <c r="H1919" s="576" t="s">
        <v>6559</v>
      </c>
      <c r="I1919" s="576" t="s">
        <v>87</v>
      </c>
      <c r="J1919" s="576" t="s">
        <v>209</v>
      </c>
      <c r="K1919" s="577">
        <v>131.77000000000001</v>
      </c>
      <c r="L1919" s="576" t="s">
        <v>208</v>
      </c>
    </row>
    <row r="1920" spans="1:12">
      <c r="A1920" s="576" t="s">
        <v>904</v>
      </c>
      <c r="B1920" s="576" t="s">
        <v>905</v>
      </c>
      <c r="C1920" s="576" t="s">
        <v>2001</v>
      </c>
      <c r="D1920" s="576" t="s">
        <v>4345</v>
      </c>
      <c r="E1920" s="577" t="s">
        <v>210</v>
      </c>
      <c r="F1920" s="576" t="s">
        <v>210</v>
      </c>
      <c r="G1920" s="576">
        <v>89212</v>
      </c>
      <c r="H1920" s="576" t="s">
        <v>587</v>
      </c>
      <c r="I1920" s="576" t="s">
        <v>87</v>
      </c>
      <c r="J1920" s="576" t="s">
        <v>209</v>
      </c>
      <c r="K1920" s="577">
        <v>29.76</v>
      </c>
      <c r="L1920" s="576" t="s">
        <v>208</v>
      </c>
    </row>
    <row r="1921" spans="1:12">
      <c r="A1921" s="576" t="s">
        <v>904</v>
      </c>
      <c r="B1921" s="576" t="s">
        <v>905</v>
      </c>
      <c r="C1921" s="576" t="s">
        <v>2001</v>
      </c>
      <c r="D1921" s="576" t="s">
        <v>4345</v>
      </c>
      <c r="E1921" s="577" t="s">
        <v>210</v>
      </c>
      <c r="F1921" s="576" t="s">
        <v>210</v>
      </c>
      <c r="G1921" s="576">
        <v>89213</v>
      </c>
      <c r="H1921" s="576" t="s">
        <v>588</v>
      </c>
      <c r="I1921" s="576" t="s">
        <v>87</v>
      </c>
      <c r="J1921" s="576" t="s">
        <v>209</v>
      </c>
      <c r="K1921" s="577">
        <v>9.18</v>
      </c>
      <c r="L1921" s="576" t="s">
        <v>208</v>
      </c>
    </row>
    <row r="1922" spans="1:12">
      <c r="A1922" s="576" t="s">
        <v>904</v>
      </c>
      <c r="B1922" s="576" t="s">
        <v>905</v>
      </c>
      <c r="C1922" s="576" t="s">
        <v>2001</v>
      </c>
      <c r="D1922" s="576" t="s">
        <v>4345</v>
      </c>
      <c r="E1922" s="577" t="s">
        <v>210</v>
      </c>
      <c r="F1922" s="576" t="s">
        <v>210</v>
      </c>
      <c r="G1922" s="576">
        <v>89214</v>
      </c>
      <c r="H1922" s="576" t="s">
        <v>589</v>
      </c>
      <c r="I1922" s="576" t="s">
        <v>87</v>
      </c>
      <c r="J1922" s="576" t="s">
        <v>209</v>
      </c>
      <c r="K1922" s="577">
        <v>27.94</v>
      </c>
      <c r="L1922" s="576" t="s">
        <v>208</v>
      </c>
    </row>
    <row r="1923" spans="1:12">
      <c r="A1923" s="576" t="s">
        <v>904</v>
      </c>
      <c r="B1923" s="576" t="s">
        <v>905</v>
      </c>
      <c r="C1923" s="576" t="s">
        <v>2001</v>
      </c>
      <c r="D1923" s="576" t="s">
        <v>4345</v>
      </c>
      <c r="E1923" s="577" t="s">
        <v>210</v>
      </c>
      <c r="F1923" s="576" t="s">
        <v>210</v>
      </c>
      <c r="G1923" s="576">
        <v>89215</v>
      </c>
      <c r="H1923" s="576" t="s">
        <v>590</v>
      </c>
      <c r="I1923" s="576" t="s">
        <v>87</v>
      </c>
      <c r="J1923" s="576" t="s">
        <v>209</v>
      </c>
      <c r="K1923" s="577">
        <v>90.17</v>
      </c>
      <c r="L1923" s="576" t="s">
        <v>208</v>
      </c>
    </row>
    <row r="1924" spans="1:12">
      <c r="A1924" s="576" t="s">
        <v>904</v>
      </c>
      <c r="B1924" s="576" t="s">
        <v>905</v>
      </c>
      <c r="C1924" s="576" t="s">
        <v>2001</v>
      </c>
      <c r="D1924" s="576" t="s">
        <v>4345</v>
      </c>
      <c r="E1924" s="577" t="s">
        <v>210</v>
      </c>
      <c r="F1924" s="576" t="s">
        <v>210</v>
      </c>
      <c r="G1924" s="576">
        <v>87441</v>
      </c>
      <c r="H1924" s="576" t="s">
        <v>6462</v>
      </c>
      <c r="I1924" s="576" t="s">
        <v>87</v>
      </c>
      <c r="J1924" s="576" t="s">
        <v>209</v>
      </c>
      <c r="K1924" s="577">
        <v>0.43</v>
      </c>
      <c r="L1924" s="576" t="s">
        <v>208</v>
      </c>
    </row>
    <row r="1925" spans="1:12">
      <c r="A1925" s="576" t="s">
        <v>904</v>
      </c>
      <c r="B1925" s="576" t="s">
        <v>905</v>
      </c>
      <c r="C1925" s="576" t="s">
        <v>2001</v>
      </c>
      <c r="D1925" s="576" t="s">
        <v>4345</v>
      </c>
      <c r="E1925" s="577" t="s">
        <v>210</v>
      </c>
      <c r="F1925" s="576" t="s">
        <v>210</v>
      </c>
      <c r="G1925" s="576">
        <v>87442</v>
      </c>
      <c r="H1925" s="576" t="s">
        <v>6463</v>
      </c>
      <c r="I1925" s="576" t="s">
        <v>87</v>
      </c>
      <c r="J1925" s="576" t="s">
        <v>209</v>
      </c>
      <c r="K1925" s="577">
        <v>0.1</v>
      </c>
      <c r="L1925" s="576" t="s">
        <v>208</v>
      </c>
    </row>
    <row r="1926" spans="1:12">
      <c r="A1926" s="576" t="s">
        <v>904</v>
      </c>
      <c r="B1926" s="576" t="s">
        <v>905</v>
      </c>
      <c r="C1926" s="576" t="s">
        <v>2001</v>
      </c>
      <c r="D1926" s="576" t="s">
        <v>4345</v>
      </c>
      <c r="E1926" s="577" t="s">
        <v>210</v>
      </c>
      <c r="F1926" s="576" t="s">
        <v>210</v>
      </c>
      <c r="G1926" s="576">
        <v>87443</v>
      </c>
      <c r="H1926" s="576" t="s">
        <v>6464</v>
      </c>
      <c r="I1926" s="576" t="s">
        <v>87</v>
      </c>
      <c r="J1926" s="576" t="s">
        <v>209</v>
      </c>
      <c r="K1926" s="577">
        <v>0.54</v>
      </c>
      <c r="L1926" s="576" t="s">
        <v>208</v>
      </c>
    </row>
    <row r="1927" spans="1:12">
      <c r="A1927" s="576" t="s">
        <v>904</v>
      </c>
      <c r="B1927" s="576" t="s">
        <v>905</v>
      </c>
      <c r="C1927" s="576" t="s">
        <v>2001</v>
      </c>
      <c r="D1927" s="576" t="s">
        <v>4345</v>
      </c>
      <c r="E1927" s="577" t="s">
        <v>210</v>
      </c>
      <c r="F1927" s="576" t="s">
        <v>210</v>
      </c>
      <c r="G1927" s="576">
        <v>87444</v>
      </c>
      <c r="H1927" s="576" t="s">
        <v>6465</v>
      </c>
      <c r="I1927" s="576" t="s">
        <v>87</v>
      </c>
      <c r="J1927" s="576" t="s">
        <v>209</v>
      </c>
      <c r="K1927" s="577">
        <v>4.0599999999999996</v>
      </c>
      <c r="L1927" s="576" t="s">
        <v>208</v>
      </c>
    </row>
    <row r="1928" spans="1:12">
      <c r="A1928" s="576" t="s">
        <v>904</v>
      </c>
      <c r="B1928" s="576" t="s">
        <v>905</v>
      </c>
      <c r="C1928" s="576" t="s">
        <v>2001</v>
      </c>
      <c r="D1928" s="576" t="s">
        <v>4345</v>
      </c>
      <c r="E1928" s="577" t="s">
        <v>210</v>
      </c>
      <c r="F1928" s="576" t="s">
        <v>210</v>
      </c>
      <c r="G1928" s="576">
        <v>93229</v>
      </c>
      <c r="H1928" s="576" t="s">
        <v>5181</v>
      </c>
      <c r="I1928" s="576" t="s">
        <v>87</v>
      </c>
      <c r="J1928" s="576" t="s">
        <v>209</v>
      </c>
      <c r="K1928" s="577">
        <v>0.39</v>
      </c>
      <c r="L1928" s="576" t="s">
        <v>208</v>
      </c>
    </row>
    <row r="1929" spans="1:12">
      <c r="A1929" s="576" t="s">
        <v>904</v>
      </c>
      <c r="B1929" s="576" t="s">
        <v>905</v>
      </c>
      <c r="C1929" s="576" t="s">
        <v>2001</v>
      </c>
      <c r="D1929" s="576" t="s">
        <v>4345</v>
      </c>
      <c r="E1929" s="577" t="s">
        <v>210</v>
      </c>
      <c r="F1929" s="576" t="s">
        <v>210</v>
      </c>
      <c r="G1929" s="576">
        <v>93230</v>
      </c>
      <c r="H1929" s="576" t="s">
        <v>5182</v>
      </c>
      <c r="I1929" s="576" t="s">
        <v>87</v>
      </c>
      <c r="J1929" s="576" t="s">
        <v>209</v>
      </c>
      <c r="K1929" s="577">
        <v>0.09</v>
      </c>
      <c r="L1929" s="576" t="s">
        <v>208</v>
      </c>
    </row>
    <row r="1930" spans="1:12">
      <c r="A1930" s="576" t="s">
        <v>904</v>
      </c>
      <c r="B1930" s="576" t="s">
        <v>905</v>
      </c>
      <c r="C1930" s="576" t="s">
        <v>2001</v>
      </c>
      <c r="D1930" s="576" t="s">
        <v>4345</v>
      </c>
      <c r="E1930" s="577" t="s">
        <v>210</v>
      </c>
      <c r="F1930" s="576" t="s">
        <v>210</v>
      </c>
      <c r="G1930" s="576">
        <v>93231</v>
      </c>
      <c r="H1930" s="576" t="s">
        <v>5183</v>
      </c>
      <c r="I1930" s="576" t="s">
        <v>87</v>
      </c>
      <c r="J1930" s="576" t="s">
        <v>209</v>
      </c>
      <c r="K1930" s="577">
        <v>0.49</v>
      </c>
      <c r="L1930" s="576" t="s">
        <v>208</v>
      </c>
    </row>
    <row r="1931" spans="1:12">
      <c r="A1931" s="576" t="s">
        <v>907</v>
      </c>
      <c r="B1931" s="576" t="s">
        <v>908</v>
      </c>
      <c r="C1931" s="576" t="s">
        <v>909</v>
      </c>
      <c r="D1931" s="576" t="s">
        <v>4346</v>
      </c>
      <c r="E1931" s="577" t="s">
        <v>210</v>
      </c>
      <c r="F1931" s="576" t="s">
        <v>210</v>
      </c>
      <c r="G1931" s="576">
        <v>93232</v>
      </c>
      <c r="H1931" s="576" t="s">
        <v>5184</v>
      </c>
      <c r="I1931" s="576" t="s">
        <v>87</v>
      </c>
      <c r="J1931" s="576" t="s">
        <v>207</v>
      </c>
      <c r="K1931" s="577">
        <v>4.67</v>
      </c>
      <c r="L1931" s="576" t="s">
        <v>208</v>
      </c>
    </row>
    <row r="1932" spans="1:12">
      <c r="A1932" s="576" t="s">
        <v>907</v>
      </c>
      <c r="B1932" s="576" t="s">
        <v>908</v>
      </c>
      <c r="C1932" s="576" t="s">
        <v>909</v>
      </c>
      <c r="D1932" s="576" t="s">
        <v>4346</v>
      </c>
      <c r="E1932" s="577" t="s">
        <v>210</v>
      </c>
      <c r="F1932" s="576" t="s">
        <v>210</v>
      </c>
      <c r="G1932" s="576">
        <v>102948</v>
      </c>
      <c r="H1932" s="576" t="s">
        <v>8225</v>
      </c>
      <c r="I1932" s="576" t="s">
        <v>87</v>
      </c>
      <c r="J1932" s="576" t="s">
        <v>207</v>
      </c>
      <c r="K1932" s="577">
        <v>0</v>
      </c>
      <c r="L1932" s="576" t="s">
        <v>208</v>
      </c>
    </row>
    <row r="1933" spans="1:12">
      <c r="A1933" s="576" t="s">
        <v>907</v>
      </c>
      <c r="B1933" s="576" t="s">
        <v>908</v>
      </c>
      <c r="C1933" s="576" t="s">
        <v>909</v>
      </c>
      <c r="D1933" s="576" t="s">
        <v>4346</v>
      </c>
      <c r="E1933" s="577" t="s">
        <v>210</v>
      </c>
      <c r="F1933" s="576" t="s">
        <v>210</v>
      </c>
      <c r="G1933" s="576">
        <v>102949</v>
      </c>
      <c r="H1933" s="576" t="s">
        <v>8226</v>
      </c>
      <c r="I1933" s="576" t="s">
        <v>87</v>
      </c>
      <c r="J1933" s="576" t="s">
        <v>207</v>
      </c>
      <c r="K1933" s="577">
        <v>0</v>
      </c>
      <c r="L1933" s="576" t="s">
        <v>208</v>
      </c>
    </row>
    <row r="1934" spans="1:12">
      <c r="A1934" s="576" t="s">
        <v>907</v>
      </c>
      <c r="B1934" s="576" t="s">
        <v>908</v>
      </c>
      <c r="C1934" s="576" t="s">
        <v>909</v>
      </c>
      <c r="D1934" s="576" t="s">
        <v>4346</v>
      </c>
      <c r="E1934" s="577" t="s">
        <v>210</v>
      </c>
      <c r="F1934" s="576" t="s">
        <v>210</v>
      </c>
      <c r="G1934" s="576">
        <v>102950</v>
      </c>
      <c r="H1934" s="576" t="s">
        <v>8227</v>
      </c>
      <c r="I1934" s="576" t="s">
        <v>87</v>
      </c>
      <c r="J1934" s="576" t="s">
        <v>207</v>
      </c>
      <c r="K1934" s="578">
        <v>0</v>
      </c>
      <c r="L1934" s="576" t="s">
        <v>208</v>
      </c>
    </row>
    <row r="1935" spans="1:12">
      <c r="A1935" s="576" t="s">
        <v>907</v>
      </c>
      <c r="B1935" s="576" t="s">
        <v>908</v>
      </c>
      <c r="C1935" s="576" t="s">
        <v>909</v>
      </c>
      <c r="D1935" s="576" t="s">
        <v>4346</v>
      </c>
      <c r="E1935" s="577" t="s">
        <v>210</v>
      </c>
      <c r="F1935" s="576" t="s">
        <v>210</v>
      </c>
      <c r="G1935" s="576">
        <v>102951</v>
      </c>
      <c r="H1935" s="576" t="s">
        <v>6547</v>
      </c>
      <c r="I1935" s="576" t="s">
        <v>87</v>
      </c>
      <c r="J1935" s="576" t="s">
        <v>207</v>
      </c>
      <c r="K1935" s="578">
        <v>0.47</v>
      </c>
      <c r="L1935" s="576" t="s">
        <v>208</v>
      </c>
    </row>
    <row r="1936" spans="1:12">
      <c r="A1936" s="576" t="s">
        <v>907</v>
      </c>
      <c r="B1936" s="576" t="s">
        <v>908</v>
      </c>
      <c r="C1936" s="576" t="s">
        <v>909</v>
      </c>
      <c r="D1936" s="576" t="s">
        <v>4346</v>
      </c>
      <c r="E1936" s="577" t="s">
        <v>210</v>
      </c>
      <c r="F1936" s="576" t="s">
        <v>210</v>
      </c>
      <c r="G1936" s="576">
        <v>88826</v>
      </c>
      <c r="H1936" s="576" t="s">
        <v>6478</v>
      </c>
      <c r="I1936" s="576" t="s">
        <v>87</v>
      </c>
      <c r="J1936" s="576" t="s">
        <v>207</v>
      </c>
      <c r="K1936" s="577">
        <v>0.31</v>
      </c>
      <c r="L1936" s="576" t="s">
        <v>208</v>
      </c>
    </row>
    <row r="1937" spans="1:12">
      <c r="A1937" s="576" t="s">
        <v>907</v>
      </c>
      <c r="B1937" s="576" t="s">
        <v>908</v>
      </c>
      <c r="C1937" s="576" t="s">
        <v>909</v>
      </c>
      <c r="D1937" s="576" t="s">
        <v>4346</v>
      </c>
      <c r="E1937" s="577" t="s">
        <v>210</v>
      </c>
      <c r="F1937" s="576" t="s">
        <v>210</v>
      </c>
      <c r="G1937" s="576">
        <v>88827</v>
      </c>
      <c r="H1937" s="576" t="s">
        <v>6479</v>
      </c>
      <c r="I1937" s="576" t="s">
        <v>87</v>
      </c>
      <c r="J1937" s="576" t="s">
        <v>207</v>
      </c>
      <c r="K1937" s="577">
        <v>7.0000000000000007E-2</v>
      </c>
      <c r="L1937" s="576" t="s">
        <v>208</v>
      </c>
    </row>
    <row r="1938" spans="1:12">
      <c r="A1938" s="576" t="s">
        <v>907</v>
      </c>
      <c r="B1938" s="576" t="s">
        <v>908</v>
      </c>
      <c r="C1938" s="576" t="s">
        <v>909</v>
      </c>
      <c r="D1938" s="576" t="s">
        <v>4346</v>
      </c>
      <c r="E1938" s="577" t="s">
        <v>210</v>
      </c>
      <c r="F1938" s="576" t="s">
        <v>210</v>
      </c>
      <c r="G1938" s="576">
        <v>88828</v>
      </c>
      <c r="H1938" s="576" t="s">
        <v>6480</v>
      </c>
      <c r="I1938" s="576" t="s">
        <v>87</v>
      </c>
      <c r="J1938" s="576" t="s">
        <v>207</v>
      </c>
      <c r="K1938" s="577">
        <v>0.34</v>
      </c>
      <c r="L1938" s="576" t="s">
        <v>208</v>
      </c>
    </row>
    <row r="1939" spans="1:12">
      <c r="A1939" s="576" t="s">
        <v>907</v>
      </c>
      <c r="B1939" s="576" t="s">
        <v>908</v>
      </c>
      <c r="C1939" s="576" t="s">
        <v>909</v>
      </c>
      <c r="D1939" s="576" t="s">
        <v>4346</v>
      </c>
      <c r="E1939" s="577" t="s">
        <v>210</v>
      </c>
      <c r="F1939" s="576" t="s">
        <v>210</v>
      </c>
      <c r="G1939" s="576">
        <v>88829</v>
      </c>
      <c r="H1939" s="576" t="s">
        <v>6481</v>
      </c>
      <c r="I1939" s="576" t="s">
        <v>87</v>
      </c>
      <c r="J1939" s="576" t="s">
        <v>207</v>
      </c>
      <c r="K1939" s="577">
        <v>0.93</v>
      </c>
      <c r="L1939" s="576" t="s">
        <v>208</v>
      </c>
    </row>
    <row r="1940" spans="1:12">
      <c r="A1940" s="576" t="s">
        <v>907</v>
      </c>
      <c r="B1940" s="576" t="s">
        <v>908</v>
      </c>
      <c r="C1940" s="576" t="s">
        <v>909</v>
      </c>
      <c r="D1940" s="576" t="s">
        <v>4346</v>
      </c>
      <c r="E1940" s="577" t="s">
        <v>210</v>
      </c>
      <c r="F1940" s="576" t="s">
        <v>210</v>
      </c>
      <c r="G1940" s="576">
        <v>89221</v>
      </c>
      <c r="H1940" s="576" t="s">
        <v>6486</v>
      </c>
      <c r="I1940" s="576" t="s">
        <v>87</v>
      </c>
      <c r="J1940" s="576" t="s">
        <v>207</v>
      </c>
      <c r="K1940" s="578">
        <v>1.29</v>
      </c>
      <c r="L1940" s="576" t="s">
        <v>208</v>
      </c>
    </row>
    <row r="1941" spans="1:12">
      <c r="A1941" s="576" t="s">
        <v>907</v>
      </c>
      <c r="B1941" s="576" t="s">
        <v>908</v>
      </c>
      <c r="C1941" s="576" t="s">
        <v>909</v>
      </c>
      <c r="D1941" s="576" t="s">
        <v>4346</v>
      </c>
      <c r="E1941" s="577" t="s">
        <v>210</v>
      </c>
      <c r="F1941" s="576" t="s">
        <v>210</v>
      </c>
      <c r="G1941" s="576">
        <v>89222</v>
      </c>
      <c r="H1941" s="576" t="s">
        <v>6487</v>
      </c>
      <c r="I1941" s="576" t="s">
        <v>87</v>
      </c>
      <c r="J1941" s="576" t="s">
        <v>207</v>
      </c>
      <c r="K1941" s="578">
        <v>0.28999999999999998</v>
      </c>
      <c r="L1941" s="576" t="s">
        <v>208</v>
      </c>
    </row>
    <row r="1942" spans="1:12">
      <c r="A1942" s="576" t="s">
        <v>907</v>
      </c>
      <c r="B1942" s="576" t="s">
        <v>908</v>
      </c>
      <c r="C1942" s="576" t="s">
        <v>909</v>
      </c>
      <c r="D1942" s="576" t="s">
        <v>4346</v>
      </c>
      <c r="E1942" s="577" t="s">
        <v>210</v>
      </c>
      <c r="F1942" s="576" t="s">
        <v>210</v>
      </c>
      <c r="G1942" s="576">
        <v>89223</v>
      </c>
      <c r="H1942" s="576" t="s">
        <v>6488</v>
      </c>
      <c r="I1942" s="576" t="s">
        <v>87</v>
      </c>
      <c r="J1942" s="576" t="s">
        <v>207</v>
      </c>
      <c r="K1942" s="577">
        <v>1.41</v>
      </c>
      <c r="L1942" s="576" t="s">
        <v>208</v>
      </c>
    </row>
    <row r="1943" spans="1:12">
      <c r="A1943" s="576" t="s">
        <v>907</v>
      </c>
      <c r="B1943" s="576" t="s">
        <v>908</v>
      </c>
      <c r="C1943" s="576" t="s">
        <v>909</v>
      </c>
      <c r="D1943" s="576" t="s">
        <v>4346</v>
      </c>
      <c r="E1943" s="577" t="s">
        <v>210</v>
      </c>
      <c r="F1943" s="576" t="s">
        <v>210</v>
      </c>
      <c r="G1943" s="576">
        <v>89224</v>
      </c>
      <c r="H1943" s="576" t="s">
        <v>6489</v>
      </c>
      <c r="I1943" s="576" t="s">
        <v>87</v>
      </c>
      <c r="J1943" s="576" t="s">
        <v>207</v>
      </c>
      <c r="K1943" s="577">
        <v>1.87</v>
      </c>
      <c r="L1943" s="576" t="s">
        <v>208</v>
      </c>
    </row>
    <row r="1944" spans="1:12">
      <c r="A1944" s="576" t="s">
        <v>907</v>
      </c>
      <c r="B1944" s="576" t="s">
        <v>908</v>
      </c>
      <c r="C1944" s="576" t="s">
        <v>909</v>
      </c>
      <c r="D1944" s="576" t="s">
        <v>4346</v>
      </c>
      <c r="E1944" s="577" t="s">
        <v>210</v>
      </c>
      <c r="F1944" s="576" t="s">
        <v>210</v>
      </c>
      <c r="G1944" s="576">
        <v>89274</v>
      </c>
      <c r="H1944" s="576" t="s">
        <v>6490</v>
      </c>
      <c r="I1944" s="576" t="s">
        <v>87</v>
      </c>
      <c r="J1944" s="576" t="s">
        <v>207</v>
      </c>
      <c r="K1944" s="577">
        <v>1.57</v>
      </c>
      <c r="L1944" s="576" t="s">
        <v>208</v>
      </c>
    </row>
    <row r="1945" spans="1:12">
      <c r="A1945" s="576" t="s">
        <v>907</v>
      </c>
      <c r="B1945" s="576" t="s">
        <v>908</v>
      </c>
      <c r="C1945" s="576" t="s">
        <v>909</v>
      </c>
      <c r="D1945" s="576" t="s">
        <v>4346</v>
      </c>
      <c r="E1945" s="577" t="s">
        <v>210</v>
      </c>
      <c r="F1945" s="576" t="s">
        <v>210</v>
      </c>
      <c r="G1945" s="576">
        <v>89275</v>
      </c>
      <c r="H1945" s="576" t="s">
        <v>6491</v>
      </c>
      <c r="I1945" s="576" t="s">
        <v>87</v>
      </c>
      <c r="J1945" s="576" t="s">
        <v>207</v>
      </c>
      <c r="K1945" s="577">
        <v>0.36</v>
      </c>
      <c r="L1945" s="576" t="s">
        <v>208</v>
      </c>
    </row>
    <row r="1946" spans="1:12">
      <c r="A1946" s="576" t="s">
        <v>907</v>
      </c>
      <c r="B1946" s="576" t="s">
        <v>908</v>
      </c>
      <c r="C1946" s="576" t="s">
        <v>909</v>
      </c>
      <c r="D1946" s="576" t="s">
        <v>4346</v>
      </c>
      <c r="E1946" s="577" t="s">
        <v>210</v>
      </c>
      <c r="F1946" s="576" t="s">
        <v>210</v>
      </c>
      <c r="G1946" s="576">
        <v>89276</v>
      </c>
      <c r="H1946" s="576" t="s">
        <v>6492</v>
      </c>
      <c r="I1946" s="576" t="s">
        <v>87</v>
      </c>
      <c r="J1946" s="576" t="s">
        <v>207</v>
      </c>
      <c r="K1946" s="577">
        <v>1.96</v>
      </c>
      <c r="L1946" s="576" t="s">
        <v>208</v>
      </c>
    </row>
    <row r="1947" spans="1:12">
      <c r="A1947" s="576" t="s">
        <v>907</v>
      </c>
      <c r="B1947" s="576" t="s">
        <v>908</v>
      </c>
      <c r="C1947" s="576" t="s">
        <v>909</v>
      </c>
      <c r="D1947" s="576" t="s">
        <v>4346</v>
      </c>
      <c r="E1947" s="577" t="s">
        <v>210</v>
      </c>
      <c r="F1947" s="576" t="s">
        <v>210</v>
      </c>
      <c r="G1947" s="576">
        <v>89277</v>
      </c>
      <c r="H1947" s="576" t="s">
        <v>6493</v>
      </c>
      <c r="I1947" s="576" t="s">
        <v>87</v>
      </c>
      <c r="J1947" s="576" t="s">
        <v>207</v>
      </c>
      <c r="K1947" s="577">
        <v>8.1300000000000008</v>
      </c>
      <c r="L1947" s="576" t="s">
        <v>208</v>
      </c>
    </row>
    <row r="1948" spans="1:12">
      <c r="A1948" s="576" t="s">
        <v>907</v>
      </c>
      <c r="B1948" s="576" t="s">
        <v>908</v>
      </c>
      <c r="C1948" s="576" t="s">
        <v>909</v>
      </c>
      <c r="D1948" s="576" t="s">
        <v>4346</v>
      </c>
      <c r="E1948" s="577" t="s">
        <v>210</v>
      </c>
      <c r="F1948" s="576" t="s">
        <v>210</v>
      </c>
      <c r="G1948" s="576">
        <v>90646</v>
      </c>
      <c r="H1948" s="576" t="s">
        <v>654</v>
      </c>
      <c r="I1948" s="576" t="s">
        <v>87</v>
      </c>
      <c r="J1948" s="576" t="s">
        <v>207</v>
      </c>
      <c r="K1948" s="577">
        <v>0.97</v>
      </c>
      <c r="L1948" s="576" t="s">
        <v>208</v>
      </c>
    </row>
    <row r="1949" spans="1:12">
      <c r="A1949" s="576" t="s">
        <v>907</v>
      </c>
      <c r="B1949" s="576" t="s">
        <v>908</v>
      </c>
      <c r="C1949" s="576" t="s">
        <v>909</v>
      </c>
      <c r="D1949" s="576" t="s">
        <v>4346</v>
      </c>
      <c r="E1949" s="577" t="s">
        <v>210</v>
      </c>
      <c r="F1949" s="576" t="s">
        <v>210</v>
      </c>
      <c r="G1949" s="576">
        <v>90647</v>
      </c>
      <c r="H1949" s="576" t="s">
        <v>655</v>
      </c>
      <c r="I1949" s="576" t="s">
        <v>87</v>
      </c>
      <c r="J1949" s="576" t="s">
        <v>207</v>
      </c>
      <c r="K1949" s="577">
        <v>0.22</v>
      </c>
      <c r="L1949" s="576" t="s">
        <v>208</v>
      </c>
    </row>
    <row r="1950" spans="1:12">
      <c r="A1950" s="576" t="s">
        <v>907</v>
      </c>
      <c r="B1950" s="576" t="s">
        <v>908</v>
      </c>
      <c r="C1950" s="576" t="s">
        <v>909</v>
      </c>
      <c r="D1950" s="576" t="s">
        <v>4346</v>
      </c>
      <c r="E1950" s="577" t="s">
        <v>210</v>
      </c>
      <c r="F1950" s="576" t="s">
        <v>210</v>
      </c>
      <c r="G1950" s="576">
        <v>90648</v>
      </c>
      <c r="H1950" s="576" t="s">
        <v>656</v>
      </c>
      <c r="I1950" s="576" t="s">
        <v>87</v>
      </c>
      <c r="J1950" s="576" t="s">
        <v>207</v>
      </c>
      <c r="K1950" s="577">
        <v>1.06</v>
      </c>
      <c r="L1950" s="576" t="s">
        <v>208</v>
      </c>
    </row>
    <row r="1951" spans="1:12">
      <c r="A1951" s="576" t="s">
        <v>907</v>
      </c>
      <c r="B1951" s="576" t="s">
        <v>908</v>
      </c>
      <c r="C1951" s="576" t="s">
        <v>909</v>
      </c>
      <c r="D1951" s="576" t="s">
        <v>4346</v>
      </c>
      <c r="E1951" s="577" t="s">
        <v>210</v>
      </c>
      <c r="F1951" s="576" t="s">
        <v>210</v>
      </c>
      <c r="G1951" s="576">
        <v>90649</v>
      </c>
      <c r="H1951" s="576" t="s">
        <v>657</v>
      </c>
      <c r="I1951" s="576" t="s">
        <v>87</v>
      </c>
      <c r="J1951" s="576" t="s">
        <v>207</v>
      </c>
      <c r="K1951" s="577">
        <v>7.32</v>
      </c>
      <c r="L1951" s="576" t="s">
        <v>208</v>
      </c>
    </row>
    <row r="1952" spans="1:12">
      <c r="A1952" s="576" t="s">
        <v>907</v>
      </c>
      <c r="B1952" s="576" t="s">
        <v>908</v>
      </c>
      <c r="C1952" s="576" t="s">
        <v>909</v>
      </c>
      <c r="D1952" s="576" t="s">
        <v>4346</v>
      </c>
      <c r="E1952" s="577" t="s">
        <v>210</v>
      </c>
      <c r="F1952" s="576" t="s">
        <v>210</v>
      </c>
      <c r="G1952" s="576">
        <v>90652</v>
      </c>
      <c r="H1952" s="576" t="s">
        <v>658</v>
      </c>
      <c r="I1952" s="576" t="s">
        <v>87</v>
      </c>
      <c r="J1952" s="576" t="s">
        <v>207</v>
      </c>
      <c r="K1952" s="577">
        <v>3.88</v>
      </c>
      <c r="L1952" s="576" t="s">
        <v>208</v>
      </c>
    </row>
    <row r="1953" spans="1:12">
      <c r="A1953" s="576" t="s">
        <v>907</v>
      </c>
      <c r="B1953" s="576" t="s">
        <v>908</v>
      </c>
      <c r="C1953" s="576" t="s">
        <v>909</v>
      </c>
      <c r="D1953" s="576" t="s">
        <v>4346</v>
      </c>
      <c r="E1953" s="577" t="s">
        <v>210</v>
      </c>
      <c r="F1953" s="576" t="s">
        <v>210</v>
      </c>
      <c r="G1953" s="576">
        <v>90653</v>
      </c>
      <c r="H1953" s="576" t="s">
        <v>659</v>
      </c>
      <c r="I1953" s="576" t="s">
        <v>87</v>
      </c>
      <c r="J1953" s="576" t="s">
        <v>207</v>
      </c>
      <c r="K1953" s="577">
        <v>0.89</v>
      </c>
      <c r="L1953" s="576" t="s">
        <v>208</v>
      </c>
    </row>
    <row r="1954" spans="1:12">
      <c r="A1954" s="576" t="s">
        <v>907</v>
      </c>
      <c r="B1954" s="576" t="s">
        <v>908</v>
      </c>
      <c r="C1954" s="576" t="s">
        <v>909</v>
      </c>
      <c r="D1954" s="576" t="s">
        <v>4346</v>
      </c>
      <c r="E1954" s="577" t="s">
        <v>210</v>
      </c>
      <c r="F1954" s="576" t="s">
        <v>210</v>
      </c>
      <c r="G1954" s="576">
        <v>90654</v>
      </c>
      <c r="H1954" s="576" t="s">
        <v>660</v>
      </c>
      <c r="I1954" s="576" t="s">
        <v>87</v>
      </c>
      <c r="J1954" s="576" t="s">
        <v>207</v>
      </c>
      <c r="K1954" s="577">
        <v>4.24</v>
      </c>
      <c r="L1954" s="576" t="s">
        <v>208</v>
      </c>
    </row>
    <row r="1955" spans="1:12">
      <c r="A1955" s="576" t="s">
        <v>907</v>
      </c>
      <c r="B1955" s="576" t="s">
        <v>908</v>
      </c>
      <c r="C1955" s="576" t="s">
        <v>909</v>
      </c>
      <c r="D1955" s="576" t="s">
        <v>4346</v>
      </c>
      <c r="E1955" s="577" t="s">
        <v>210</v>
      </c>
      <c r="F1955" s="576" t="s">
        <v>210</v>
      </c>
      <c r="G1955" s="576">
        <v>90655</v>
      </c>
      <c r="H1955" s="576" t="s">
        <v>661</v>
      </c>
      <c r="I1955" s="576" t="s">
        <v>87</v>
      </c>
      <c r="J1955" s="576" t="s">
        <v>207</v>
      </c>
      <c r="K1955" s="578">
        <v>4.82</v>
      </c>
      <c r="L1955" s="576" t="s">
        <v>208</v>
      </c>
    </row>
    <row r="1956" spans="1:12">
      <c r="A1956" s="576" t="s">
        <v>907</v>
      </c>
      <c r="B1956" s="576" t="s">
        <v>908</v>
      </c>
      <c r="C1956" s="576" t="s">
        <v>909</v>
      </c>
      <c r="D1956" s="576" t="s">
        <v>4346</v>
      </c>
      <c r="E1956" s="577" t="s">
        <v>210</v>
      </c>
      <c r="F1956" s="576" t="s">
        <v>210</v>
      </c>
      <c r="G1956" s="576">
        <v>90658</v>
      </c>
      <c r="H1956" s="576" t="s">
        <v>662</v>
      </c>
      <c r="I1956" s="576" t="s">
        <v>87</v>
      </c>
      <c r="J1956" s="576" t="s">
        <v>207</v>
      </c>
      <c r="K1956" s="578">
        <v>4.1500000000000004</v>
      </c>
      <c r="L1956" s="576" t="s">
        <v>208</v>
      </c>
    </row>
    <row r="1957" spans="1:12">
      <c r="A1957" s="576" t="s">
        <v>907</v>
      </c>
      <c r="B1957" s="576" t="s">
        <v>908</v>
      </c>
      <c r="C1957" s="576" t="s">
        <v>909</v>
      </c>
      <c r="D1957" s="576" t="s">
        <v>4346</v>
      </c>
      <c r="E1957" s="577" t="s">
        <v>210</v>
      </c>
      <c r="F1957" s="576" t="s">
        <v>210</v>
      </c>
      <c r="G1957" s="576">
        <v>90659</v>
      </c>
      <c r="H1957" s="576" t="s">
        <v>663</v>
      </c>
      <c r="I1957" s="576" t="s">
        <v>87</v>
      </c>
      <c r="J1957" s="576" t="s">
        <v>207</v>
      </c>
      <c r="K1957" s="578">
        <v>0.96</v>
      </c>
      <c r="L1957" s="576" t="s">
        <v>208</v>
      </c>
    </row>
    <row r="1958" spans="1:12">
      <c r="A1958" s="576" t="s">
        <v>907</v>
      </c>
      <c r="B1958" s="576" t="s">
        <v>908</v>
      </c>
      <c r="C1958" s="576" t="s">
        <v>909</v>
      </c>
      <c r="D1958" s="576" t="s">
        <v>4346</v>
      </c>
      <c r="E1958" s="577" t="s">
        <v>210</v>
      </c>
      <c r="F1958" s="576" t="s">
        <v>210</v>
      </c>
      <c r="G1958" s="576">
        <v>90660</v>
      </c>
      <c r="H1958" s="576" t="s">
        <v>664</v>
      </c>
      <c r="I1958" s="576" t="s">
        <v>87</v>
      </c>
      <c r="J1958" s="576" t="s">
        <v>207</v>
      </c>
      <c r="K1958" s="577">
        <v>4.54</v>
      </c>
      <c r="L1958" s="576" t="s">
        <v>208</v>
      </c>
    </row>
    <row r="1959" spans="1:12">
      <c r="A1959" s="576" t="s">
        <v>907</v>
      </c>
      <c r="B1959" s="576" t="s">
        <v>908</v>
      </c>
      <c r="C1959" s="576" t="s">
        <v>909</v>
      </c>
      <c r="D1959" s="576" t="s">
        <v>4346</v>
      </c>
      <c r="E1959" s="577" t="s">
        <v>210</v>
      </c>
      <c r="F1959" s="576" t="s">
        <v>210</v>
      </c>
      <c r="G1959" s="576">
        <v>90661</v>
      </c>
      <c r="H1959" s="576" t="s">
        <v>665</v>
      </c>
      <c r="I1959" s="576" t="s">
        <v>87</v>
      </c>
      <c r="J1959" s="576" t="s">
        <v>207</v>
      </c>
      <c r="K1959" s="577">
        <v>4.82</v>
      </c>
      <c r="L1959" s="576" t="s">
        <v>208</v>
      </c>
    </row>
    <row r="1960" spans="1:12">
      <c r="A1960" s="576" t="s">
        <v>907</v>
      </c>
      <c r="B1960" s="576" t="s">
        <v>908</v>
      </c>
      <c r="C1960" s="576" t="s">
        <v>909</v>
      </c>
      <c r="D1960" s="576" t="s">
        <v>4346</v>
      </c>
      <c r="E1960" s="577" t="s">
        <v>210</v>
      </c>
      <c r="F1960" s="576" t="s">
        <v>210</v>
      </c>
      <c r="G1960" s="576">
        <v>89019</v>
      </c>
      <c r="H1960" s="576" t="s">
        <v>8228</v>
      </c>
      <c r="I1960" s="576" t="s">
        <v>87</v>
      </c>
      <c r="J1960" s="576" t="s">
        <v>207</v>
      </c>
      <c r="K1960" s="577">
        <v>0.39</v>
      </c>
      <c r="L1960" s="576" t="s">
        <v>208</v>
      </c>
    </row>
    <row r="1961" spans="1:12">
      <c r="A1961" s="576" t="s">
        <v>907</v>
      </c>
      <c r="B1961" s="576" t="s">
        <v>908</v>
      </c>
      <c r="C1961" s="576" t="s">
        <v>909</v>
      </c>
      <c r="D1961" s="576" t="s">
        <v>4346</v>
      </c>
      <c r="E1961" s="577" t="s">
        <v>210</v>
      </c>
      <c r="F1961" s="576" t="s">
        <v>210</v>
      </c>
      <c r="G1961" s="576">
        <v>89020</v>
      </c>
      <c r="H1961" s="576" t="s">
        <v>8229</v>
      </c>
      <c r="I1961" s="576" t="s">
        <v>87</v>
      </c>
      <c r="J1961" s="576" t="s">
        <v>207</v>
      </c>
      <c r="K1961" s="577">
        <v>0.09</v>
      </c>
      <c r="L1961" s="576" t="s">
        <v>208</v>
      </c>
    </row>
    <row r="1962" spans="1:12">
      <c r="A1962" s="576" t="s">
        <v>907</v>
      </c>
      <c r="B1962" s="576" t="s">
        <v>908</v>
      </c>
      <c r="C1962" s="576" t="s">
        <v>909</v>
      </c>
      <c r="D1962" s="576" t="s">
        <v>4346</v>
      </c>
      <c r="E1962" s="577" t="s">
        <v>210</v>
      </c>
      <c r="F1962" s="576" t="s">
        <v>210</v>
      </c>
      <c r="G1962" s="576">
        <v>5800</v>
      </c>
      <c r="H1962" s="576" t="s">
        <v>8230</v>
      </c>
      <c r="I1962" s="576" t="s">
        <v>87</v>
      </c>
      <c r="J1962" s="576" t="s">
        <v>207</v>
      </c>
      <c r="K1962" s="578">
        <v>0.43</v>
      </c>
      <c r="L1962" s="576" t="s">
        <v>208</v>
      </c>
    </row>
    <row r="1963" spans="1:12">
      <c r="A1963" s="576" t="s">
        <v>907</v>
      </c>
      <c r="B1963" s="576" t="s">
        <v>908</v>
      </c>
      <c r="C1963" s="576" t="s">
        <v>909</v>
      </c>
      <c r="D1963" s="576" t="s">
        <v>4346</v>
      </c>
      <c r="E1963" s="577" t="s">
        <v>210</v>
      </c>
      <c r="F1963" s="576" t="s">
        <v>210</v>
      </c>
      <c r="G1963" s="576">
        <v>53866</v>
      </c>
      <c r="H1963" s="576" t="s">
        <v>8231</v>
      </c>
      <c r="I1963" s="576" t="s">
        <v>87</v>
      </c>
      <c r="J1963" s="576" t="s">
        <v>207</v>
      </c>
      <c r="K1963" s="578">
        <v>1.44</v>
      </c>
      <c r="L1963" s="576" t="s">
        <v>208</v>
      </c>
    </row>
    <row r="1964" spans="1:12">
      <c r="A1964" s="576" t="s">
        <v>907</v>
      </c>
      <c r="B1964" s="576" t="s">
        <v>908</v>
      </c>
      <c r="C1964" s="576" t="s">
        <v>909</v>
      </c>
      <c r="D1964" s="576" t="s">
        <v>4346</v>
      </c>
      <c r="E1964" s="577" t="s">
        <v>210</v>
      </c>
      <c r="F1964" s="576" t="s">
        <v>210</v>
      </c>
      <c r="G1964" s="576">
        <v>90639</v>
      </c>
      <c r="H1964" s="576" t="s">
        <v>650</v>
      </c>
      <c r="I1964" s="576" t="s">
        <v>87</v>
      </c>
      <c r="J1964" s="576" t="s">
        <v>207</v>
      </c>
      <c r="K1964" s="577">
        <v>5.96</v>
      </c>
      <c r="L1964" s="576" t="s">
        <v>208</v>
      </c>
    </row>
    <row r="1965" spans="1:12">
      <c r="A1965" s="576" t="s">
        <v>907</v>
      </c>
      <c r="B1965" s="576" t="s">
        <v>908</v>
      </c>
      <c r="C1965" s="576" t="s">
        <v>909</v>
      </c>
      <c r="D1965" s="576" t="s">
        <v>4346</v>
      </c>
      <c r="E1965" s="577" t="s">
        <v>210</v>
      </c>
      <c r="F1965" s="576" t="s">
        <v>210</v>
      </c>
      <c r="G1965" s="576">
        <v>90640</v>
      </c>
      <c r="H1965" s="576" t="s">
        <v>651</v>
      </c>
      <c r="I1965" s="576" t="s">
        <v>87</v>
      </c>
      <c r="J1965" s="576" t="s">
        <v>207</v>
      </c>
      <c r="K1965" s="577">
        <v>1.37</v>
      </c>
      <c r="L1965" s="576" t="s">
        <v>208</v>
      </c>
    </row>
    <row r="1966" spans="1:12">
      <c r="A1966" s="576" t="s">
        <v>907</v>
      </c>
      <c r="B1966" s="576" t="s">
        <v>908</v>
      </c>
      <c r="C1966" s="576" t="s">
        <v>909</v>
      </c>
      <c r="D1966" s="576" t="s">
        <v>4346</v>
      </c>
      <c r="E1966" s="577" t="s">
        <v>210</v>
      </c>
      <c r="F1966" s="576" t="s">
        <v>210</v>
      </c>
      <c r="G1966" s="576">
        <v>90641</v>
      </c>
      <c r="H1966" s="576" t="s">
        <v>652</v>
      </c>
      <c r="I1966" s="576" t="s">
        <v>87</v>
      </c>
      <c r="J1966" s="576" t="s">
        <v>207</v>
      </c>
      <c r="K1966" s="577">
        <v>6.51</v>
      </c>
      <c r="L1966" s="576" t="s">
        <v>208</v>
      </c>
    </row>
    <row r="1967" spans="1:12">
      <c r="A1967" s="576" t="s">
        <v>907</v>
      </c>
      <c r="B1967" s="576" t="s">
        <v>908</v>
      </c>
      <c r="C1967" s="576" t="s">
        <v>909</v>
      </c>
      <c r="D1967" s="576" t="s">
        <v>4346</v>
      </c>
      <c r="E1967" s="577" t="s">
        <v>210</v>
      </c>
      <c r="F1967" s="576" t="s">
        <v>210</v>
      </c>
      <c r="G1967" s="576">
        <v>90642</v>
      </c>
      <c r="H1967" s="576" t="s">
        <v>653</v>
      </c>
      <c r="I1967" s="576" t="s">
        <v>87</v>
      </c>
      <c r="J1967" s="576" t="s">
        <v>207</v>
      </c>
      <c r="K1967" s="577">
        <v>12.2</v>
      </c>
      <c r="L1967" s="576" t="s">
        <v>208</v>
      </c>
    </row>
    <row r="1968" spans="1:12">
      <c r="A1968" s="576" t="s">
        <v>907</v>
      </c>
      <c r="B1968" s="576" t="s">
        <v>908</v>
      </c>
      <c r="C1968" s="576" t="s">
        <v>909</v>
      </c>
      <c r="D1968" s="576" t="s">
        <v>4346</v>
      </c>
      <c r="E1968" s="577" t="s">
        <v>210</v>
      </c>
      <c r="F1968" s="576" t="s">
        <v>210</v>
      </c>
      <c r="G1968" s="576">
        <v>102806</v>
      </c>
      <c r="H1968" s="576" t="s">
        <v>8232</v>
      </c>
      <c r="I1968" s="576" t="s">
        <v>87</v>
      </c>
      <c r="J1968" s="576" t="s">
        <v>207</v>
      </c>
      <c r="K1968" s="577">
        <v>0</v>
      </c>
      <c r="L1968" s="576" t="s">
        <v>208</v>
      </c>
    </row>
    <row r="1969" spans="1:12">
      <c r="A1969" s="576" t="s">
        <v>907</v>
      </c>
      <c r="B1969" s="576" t="s">
        <v>908</v>
      </c>
      <c r="C1969" s="576" t="s">
        <v>909</v>
      </c>
      <c r="D1969" s="576" t="s">
        <v>4346</v>
      </c>
      <c r="E1969" s="577" t="s">
        <v>210</v>
      </c>
      <c r="F1969" s="576" t="s">
        <v>210</v>
      </c>
      <c r="G1969" s="576">
        <v>102807</v>
      </c>
      <c r="H1969" s="576" t="s">
        <v>8233</v>
      </c>
      <c r="I1969" s="576" t="s">
        <v>87</v>
      </c>
      <c r="J1969" s="576" t="s">
        <v>207</v>
      </c>
      <c r="K1969" s="577">
        <v>0</v>
      </c>
      <c r="L1969" s="576" t="s">
        <v>208</v>
      </c>
    </row>
    <row r="1970" spans="1:12">
      <c r="A1970" s="576" t="s">
        <v>907</v>
      </c>
      <c r="B1970" s="576" t="s">
        <v>908</v>
      </c>
      <c r="C1970" s="576" t="s">
        <v>909</v>
      </c>
      <c r="D1970" s="576" t="s">
        <v>4346</v>
      </c>
      <c r="E1970" s="577" t="s">
        <v>210</v>
      </c>
      <c r="F1970" s="576" t="s">
        <v>210</v>
      </c>
      <c r="G1970" s="576">
        <v>102808</v>
      </c>
      <c r="H1970" s="576" t="s">
        <v>8234</v>
      </c>
      <c r="I1970" s="576" t="s">
        <v>87</v>
      </c>
      <c r="J1970" s="576" t="s">
        <v>207</v>
      </c>
      <c r="K1970" s="577">
        <v>0</v>
      </c>
      <c r="L1970" s="576" t="s">
        <v>208</v>
      </c>
    </row>
    <row r="1971" spans="1:12">
      <c r="A1971" s="576" t="s">
        <v>907</v>
      </c>
      <c r="B1971" s="576" t="s">
        <v>908</v>
      </c>
      <c r="C1971" s="576" t="s">
        <v>909</v>
      </c>
      <c r="D1971" s="576" t="s">
        <v>4346</v>
      </c>
      <c r="E1971" s="577" t="s">
        <v>210</v>
      </c>
      <c r="F1971" s="576" t="s">
        <v>210</v>
      </c>
      <c r="G1971" s="576">
        <v>102809</v>
      </c>
      <c r="H1971" s="576" t="s">
        <v>6538</v>
      </c>
      <c r="I1971" s="576" t="s">
        <v>87</v>
      </c>
      <c r="J1971" s="576" t="s">
        <v>207</v>
      </c>
      <c r="K1971" s="577">
        <v>17.12</v>
      </c>
      <c r="L1971" s="576" t="s">
        <v>208</v>
      </c>
    </row>
    <row r="1972" spans="1:12">
      <c r="A1972" s="576" t="s">
        <v>907</v>
      </c>
      <c r="B1972" s="576" t="s">
        <v>908</v>
      </c>
      <c r="C1972" s="576" t="s">
        <v>909</v>
      </c>
      <c r="D1972" s="576" t="s">
        <v>4346</v>
      </c>
      <c r="E1972" s="577" t="s">
        <v>210</v>
      </c>
      <c r="F1972" s="576" t="s">
        <v>210</v>
      </c>
      <c r="G1972" s="576">
        <v>92140</v>
      </c>
      <c r="H1972" s="576" t="s">
        <v>762</v>
      </c>
      <c r="I1972" s="576" t="s">
        <v>87</v>
      </c>
      <c r="J1972" s="576" t="s">
        <v>207</v>
      </c>
      <c r="K1972" s="577">
        <v>4.8899999999999997</v>
      </c>
      <c r="L1972" s="576" t="s">
        <v>208</v>
      </c>
    </row>
    <row r="1973" spans="1:12">
      <c r="A1973" s="576" t="s">
        <v>907</v>
      </c>
      <c r="B1973" s="576" t="s">
        <v>908</v>
      </c>
      <c r="C1973" s="576" t="s">
        <v>909</v>
      </c>
      <c r="D1973" s="576" t="s">
        <v>4346</v>
      </c>
      <c r="E1973" s="577" t="s">
        <v>210</v>
      </c>
      <c r="F1973" s="576" t="s">
        <v>210</v>
      </c>
      <c r="G1973" s="576">
        <v>92142</v>
      </c>
      <c r="H1973" s="576" t="s">
        <v>764</v>
      </c>
      <c r="I1973" s="576" t="s">
        <v>87</v>
      </c>
      <c r="J1973" s="576" t="s">
        <v>207</v>
      </c>
      <c r="K1973" s="577">
        <v>0.61</v>
      </c>
      <c r="L1973" s="576" t="s">
        <v>208</v>
      </c>
    </row>
    <row r="1974" spans="1:12">
      <c r="A1974" s="576" t="s">
        <v>907</v>
      </c>
      <c r="B1974" s="576" t="s">
        <v>908</v>
      </c>
      <c r="C1974" s="576" t="s">
        <v>909</v>
      </c>
      <c r="D1974" s="576" t="s">
        <v>4346</v>
      </c>
      <c r="E1974" s="577" t="s">
        <v>210</v>
      </c>
      <c r="F1974" s="576" t="s">
        <v>210</v>
      </c>
      <c r="G1974" s="576">
        <v>92141</v>
      </c>
      <c r="H1974" s="576" t="s">
        <v>763</v>
      </c>
      <c r="I1974" s="576" t="s">
        <v>87</v>
      </c>
      <c r="J1974" s="576" t="s">
        <v>207</v>
      </c>
      <c r="K1974" s="577">
        <v>1.5</v>
      </c>
      <c r="L1974" s="576" t="s">
        <v>208</v>
      </c>
    </row>
    <row r="1975" spans="1:12">
      <c r="A1975" s="576" t="s">
        <v>907</v>
      </c>
      <c r="B1975" s="576" t="s">
        <v>908</v>
      </c>
      <c r="C1975" s="576" t="s">
        <v>909</v>
      </c>
      <c r="D1975" s="576" t="s">
        <v>4346</v>
      </c>
      <c r="E1975" s="577" t="s">
        <v>210</v>
      </c>
      <c r="F1975" s="576" t="s">
        <v>210</v>
      </c>
      <c r="G1975" s="576">
        <v>92143</v>
      </c>
      <c r="H1975" s="576" t="s">
        <v>765</v>
      </c>
      <c r="I1975" s="576" t="s">
        <v>87</v>
      </c>
      <c r="J1975" s="576" t="s">
        <v>207</v>
      </c>
      <c r="K1975" s="577">
        <v>6.11</v>
      </c>
      <c r="L1975" s="576" t="s">
        <v>208</v>
      </c>
    </row>
    <row r="1976" spans="1:12">
      <c r="A1976" s="576" t="s">
        <v>907</v>
      </c>
      <c r="B1976" s="576" t="s">
        <v>908</v>
      </c>
      <c r="C1976" s="576" t="s">
        <v>909</v>
      </c>
      <c r="D1976" s="576" t="s">
        <v>4346</v>
      </c>
      <c r="E1976" s="577" t="s">
        <v>210</v>
      </c>
      <c r="F1976" s="576" t="s">
        <v>210</v>
      </c>
      <c r="G1976" s="576">
        <v>92144</v>
      </c>
      <c r="H1976" s="576" t="s">
        <v>766</v>
      </c>
      <c r="I1976" s="576" t="s">
        <v>87</v>
      </c>
      <c r="J1976" s="576" t="s">
        <v>207</v>
      </c>
      <c r="K1976" s="577">
        <v>40.6</v>
      </c>
      <c r="L1976" s="576" t="s">
        <v>208</v>
      </c>
    </row>
    <row r="1977" spans="1:12">
      <c r="A1977" s="576" t="s">
        <v>907</v>
      </c>
      <c r="B1977" s="576" t="s">
        <v>908</v>
      </c>
      <c r="C1977" s="576" t="s">
        <v>909</v>
      </c>
      <c r="D1977" s="576" t="s">
        <v>4346</v>
      </c>
      <c r="E1977" s="577" t="s">
        <v>210</v>
      </c>
      <c r="F1977" s="576" t="s">
        <v>210</v>
      </c>
      <c r="G1977" s="576">
        <v>92133</v>
      </c>
      <c r="H1977" s="576" t="s">
        <v>757</v>
      </c>
      <c r="I1977" s="576" t="s">
        <v>87</v>
      </c>
      <c r="J1977" s="576" t="s">
        <v>207</v>
      </c>
      <c r="K1977" s="578">
        <v>13.35</v>
      </c>
      <c r="L1977" s="576" t="s">
        <v>208</v>
      </c>
    </row>
    <row r="1978" spans="1:12">
      <c r="A1978" s="576" t="s">
        <v>907</v>
      </c>
      <c r="B1978" s="576" t="s">
        <v>908</v>
      </c>
      <c r="C1978" s="576" t="s">
        <v>909</v>
      </c>
      <c r="D1978" s="576" t="s">
        <v>4346</v>
      </c>
      <c r="E1978" s="577" t="s">
        <v>210</v>
      </c>
      <c r="F1978" s="576" t="s">
        <v>210</v>
      </c>
      <c r="G1978" s="576">
        <v>92135</v>
      </c>
      <c r="H1978" s="576" t="s">
        <v>759</v>
      </c>
      <c r="I1978" s="576" t="s">
        <v>87</v>
      </c>
      <c r="J1978" s="576" t="s">
        <v>207</v>
      </c>
      <c r="K1978" s="578">
        <v>1.66</v>
      </c>
      <c r="L1978" s="576" t="s">
        <v>208</v>
      </c>
    </row>
    <row r="1979" spans="1:12">
      <c r="A1979" s="576" t="s">
        <v>907</v>
      </c>
      <c r="B1979" s="576" t="s">
        <v>908</v>
      </c>
      <c r="C1979" s="576" t="s">
        <v>909</v>
      </c>
      <c r="D1979" s="576" t="s">
        <v>4346</v>
      </c>
      <c r="E1979" s="577" t="s">
        <v>210</v>
      </c>
      <c r="F1979" s="576" t="s">
        <v>210</v>
      </c>
      <c r="G1979" s="576">
        <v>92134</v>
      </c>
      <c r="H1979" s="576" t="s">
        <v>758</v>
      </c>
      <c r="I1979" s="576" t="s">
        <v>87</v>
      </c>
      <c r="J1979" s="576" t="s">
        <v>207</v>
      </c>
      <c r="K1979" s="577">
        <v>4.1100000000000003</v>
      </c>
      <c r="L1979" s="576" t="s">
        <v>208</v>
      </c>
    </row>
    <row r="1980" spans="1:12">
      <c r="A1980" s="576" t="s">
        <v>907</v>
      </c>
      <c r="B1980" s="576" t="s">
        <v>908</v>
      </c>
      <c r="C1980" s="576" t="s">
        <v>909</v>
      </c>
      <c r="D1980" s="576" t="s">
        <v>4346</v>
      </c>
      <c r="E1980" s="577" t="s">
        <v>210</v>
      </c>
      <c r="F1980" s="576" t="s">
        <v>210</v>
      </c>
      <c r="G1980" s="576">
        <v>92136</v>
      </c>
      <c r="H1980" s="576" t="s">
        <v>760</v>
      </c>
      <c r="I1980" s="576" t="s">
        <v>87</v>
      </c>
      <c r="J1980" s="576" t="s">
        <v>207</v>
      </c>
      <c r="K1980" s="577">
        <v>16.690000000000001</v>
      </c>
      <c r="L1980" s="576" t="s">
        <v>208</v>
      </c>
    </row>
    <row r="1981" spans="1:12">
      <c r="A1981" s="576" t="s">
        <v>907</v>
      </c>
      <c r="B1981" s="576" t="s">
        <v>908</v>
      </c>
      <c r="C1981" s="576" t="s">
        <v>909</v>
      </c>
      <c r="D1981" s="576" t="s">
        <v>4346</v>
      </c>
      <c r="E1981" s="577" t="s">
        <v>210</v>
      </c>
      <c r="F1981" s="576" t="s">
        <v>210</v>
      </c>
      <c r="G1981" s="576">
        <v>92137</v>
      </c>
      <c r="H1981" s="576" t="s">
        <v>761</v>
      </c>
      <c r="I1981" s="576" t="s">
        <v>87</v>
      </c>
      <c r="J1981" s="576" t="s">
        <v>207</v>
      </c>
      <c r="K1981" s="577">
        <v>34.22</v>
      </c>
      <c r="L1981" s="576" t="s">
        <v>208</v>
      </c>
    </row>
    <row r="1982" spans="1:12">
      <c r="A1982" s="576" t="s">
        <v>907</v>
      </c>
      <c r="B1982" s="576" t="s">
        <v>908</v>
      </c>
      <c r="C1982" s="576" t="s">
        <v>909</v>
      </c>
      <c r="D1982" s="576" t="s">
        <v>4346</v>
      </c>
      <c r="E1982" s="577" t="s">
        <v>210</v>
      </c>
      <c r="F1982" s="576" t="s">
        <v>210</v>
      </c>
      <c r="G1982" s="576">
        <v>91380</v>
      </c>
      <c r="H1982" s="576" t="s">
        <v>722</v>
      </c>
      <c r="I1982" s="576" t="s">
        <v>87</v>
      </c>
      <c r="J1982" s="576" t="s">
        <v>207</v>
      </c>
      <c r="K1982" s="577">
        <v>29.3</v>
      </c>
      <c r="L1982" s="576" t="s">
        <v>208</v>
      </c>
    </row>
    <row r="1983" spans="1:12">
      <c r="A1983" s="576" t="s">
        <v>907</v>
      </c>
      <c r="B1983" s="576" t="s">
        <v>908</v>
      </c>
      <c r="C1983" s="576" t="s">
        <v>909</v>
      </c>
      <c r="D1983" s="576" t="s">
        <v>4346</v>
      </c>
      <c r="E1983" s="577" t="s">
        <v>210</v>
      </c>
      <c r="F1983" s="576" t="s">
        <v>210</v>
      </c>
      <c r="G1983" s="576">
        <v>91382</v>
      </c>
      <c r="H1983" s="576" t="s">
        <v>724</v>
      </c>
      <c r="I1983" s="576" t="s">
        <v>87</v>
      </c>
      <c r="J1983" s="576" t="s">
        <v>207</v>
      </c>
      <c r="K1983" s="577">
        <v>4.54</v>
      </c>
      <c r="L1983" s="576" t="s">
        <v>208</v>
      </c>
    </row>
    <row r="1984" spans="1:12">
      <c r="A1984" s="576" t="s">
        <v>907</v>
      </c>
      <c r="B1984" s="576" t="s">
        <v>908</v>
      </c>
      <c r="C1984" s="576" t="s">
        <v>909</v>
      </c>
      <c r="D1984" s="576" t="s">
        <v>4346</v>
      </c>
      <c r="E1984" s="577" t="s">
        <v>210</v>
      </c>
      <c r="F1984" s="576" t="s">
        <v>210</v>
      </c>
      <c r="G1984" s="576">
        <v>91381</v>
      </c>
      <c r="H1984" s="576" t="s">
        <v>723</v>
      </c>
      <c r="I1984" s="576" t="s">
        <v>87</v>
      </c>
      <c r="J1984" s="576" t="s">
        <v>207</v>
      </c>
      <c r="K1984" s="577">
        <v>11.24</v>
      </c>
      <c r="L1984" s="576" t="s">
        <v>208</v>
      </c>
    </row>
    <row r="1985" spans="1:12">
      <c r="A1985" s="576" t="s">
        <v>907</v>
      </c>
      <c r="B1985" s="576" t="s">
        <v>908</v>
      </c>
      <c r="C1985" s="576" t="s">
        <v>909</v>
      </c>
      <c r="D1985" s="576" t="s">
        <v>4346</v>
      </c>
      <c r="E1985" s="577" t="s">
        <v>210</v>
      </c>
      <c r="F1985" s="576" t="s">
        <v>210</v>
      </c>
      <c r="G1985" s="576">
        <v>91383</v>
      </c>
      <c r="H1985" s="576" t="s">
        <v>725</v>
      </c>
      <c r="I1985" s="576" t="s">
        <v>87</v>
      </c>
      <c r="J1985" s="576" t="s">
        <v>207</v>
      </c>
      <c r="K1985" s="577">
        <v>52.71</v>
      </c>
      <c r="L1985" s="576" t="s">
        <v>208</v>
      </c>
    </row>
    <row r="1986" spans="1:12">
      <c r="A1986" s="576" t="s">
        <v>907</v>
      </c>
      <c r="B1986" s="576" t="s">
        <v>908</v>
      </c>
      <c r="C1986" s="576" t="s">
        <v>909</v>
      </c>
      <c r="D1986" s="576" t="s">
        <v>4346</v>
      </c>
      <c r="E1986" s="577" t="s">
        <v>210</v>
      </c>
      <c r="F1986" s="576" t="s">
        <v>210</v>
      </c>
      <c r="G1986" s="576">
        <v>91384</v>
      </c>
      <c r="H1986" s="576" t="s">
        <v>726</v>
      </c>
      <c r="I1986" s="576" t="s">
        <v>87</v>
      </c>
      <c r="J1986" s="576" t="s">
        <v>207</v>
      </c>
      <c r="K1986" s="577">
        <v>137.69</v>
      </c>
      <c r="L1986" s="576" t="s">
        <v>208</v>
      </c>
    </row>
    <row r="1987" spans="1:12">
      <c r="A1987" s="576" t="s">
        <v>907</v>
      </c>
      <c r="B1987" s="576" t="s">
        <v>908</v>
      </c>
      <c r="C1987" s="576" t="s">
        <v>909</v>
      </c>
      <c r="D1987" s="576" t="s">
        <v>4346</v>
      </c>
      <c r="E1987" s="577" t="s">
        <v>210</v>
      </c>
      <c r="F1987" s="576" t="s">
        <v>210</v>
      </c>
      <c r="G1987" s="576">
        <v>96030</v>
      </c>
      <c r="H1987" s="576" t="s">
        <v>869</v>
      </c>
      <c r="I1987" s="576" t="s">
        <v>87</v>
      </c>
      <c r="J1987" s="576" t="s">
        <v>207</v>
      </c>
      <c r="K1987" s="578">
        <v>36.03</v>
      </c>
      <c r="L1987" s="576" t="s">
        <v>208</v>
      </c>
    </row>
    <row r="1988" spans="1:12">
      <c r="A1988" s="576" t="s">
        <v>907</v>
      </c>
      <c r="B1988" s="576" t="s">
        <v>908</v>
      </c>
      <c r="C1988" s="576" t="s">
        <v>909</v>
      </c>
      <c r="D1988" s="576" t="s">
        <v>4346</v>
      </c>
      <c r="E1988" s="577" t="s">
        <v>210</v>
      </c>
      <c r="F1988" s="576" t="s">
        <v>210</v>
      </c>
      <c r="G1988" s="576">
        <v>96032</v>
      </c>
      <c r="H1988" s="576" t="s">
        <v>871</v>
      </c>
      <c r="I1988" s="576" t="s">
        <v>87</v>
      </c>
      <c r="J1988" s="576" t="s">
        <v>207</v>
      </c>
      <c r="K1988" s="578">
        <v>5.07</v>
      </c>
      <c r="L1988" s="576" t="s">
        <v>208</v>
      </c>
    </row>
    <row r="1989" spans="1:12">
      <c r="A1989" s="576" t="s">
        <v>907</v>
      </c>
      <c r="B1989" s="576" t="s">
        <v>908</v>
      </c>
      <c r="C1989" s="576" t="s">
        <v>909</v>
      </c>
      <c r="D1989" s="576" t="s">
        <v>4346</v>
      </c>
      <c r="E1989" s="577" t="s">
        <v>210</v>
      </c>
      <c r="F1989" s="576" t="s">
        <v>210</v>
      </c>
      <c r="G1989" s="576">
        <v>96031</v>
      </c>
      <c r="H1989" s="576" t="s">
        <v>870</v>
      </c>
      <c r="I1989" s="576" t="s">
        <v>87</v>
      </c>
      <c r="J1989" s="576" t="s">
        <v>207</v>
      </c>
      <c r="K1989" s="577">
        <v>12.62</v>
      </c>
      <c r="L1989" s="576" t="s">
        <v>208</v>
      </c>
    </row>
    <row r="1990" spans="1:12">
      <c r="A1990" s="576" t="s">
        <v>907</v>
      </c>
      <c r="B1990" s="576" t="s">
        <v>908</v>
      </c>
      <c r="C1990" s="576" t="s">
        <v>909</v>
      </c>
      <c r="D1990" s="576" t="s">
        <v>4346</v>
      </c>
      <c r="E1990" s="577" t="s">
        <v>210</v>
      </c>
      <c r="F1990" s="576" t="s">
        <v>210</v>
      </c>
      <c r="G1990" s="576">
        <v>96033</v>
      </c>
      <c r="H1990" s="576" t="s">
        <v>872</v>
      </c>
      <c r="I1990" s="576" t="s">
        <v>87</v>
      </c>
      <c r="J1990" s="576" t="s">
        <v>207</v>
      </c>
      <c r="K1990" s="577">
        <v>58.32</v>
      </c>
      <c r="L1990" s="576" t="s">
        <v>208</v>
      </c>
    </row>
    <row r="1991" spans="1:12">
      <c r="A1991" s="576" t="s">
        <v>907</v>
      </c>
      <c r="B1991" s="576" t="s">
        <v>908</v>
      </c>
      <c r="C1991" s="576" t="s">
        <v>909</v>
      </c>
      <c r="D1991" s="576" t="s">
        <v>4346</v>
      </c>
      <c r="E1991" s="577" t="s">
        <v>210</v>
      </c>
      <c r="F1991" s="576" t="s">
        <v>210</v>
      </c>
      <c r="G1991" s="576">
        <v>96034</v>
      </c>
      <c r="H1991" s="576" t="s">
        <v>873</v>
      </c>
      <c r="I1991" s="576" t="s">
        <v>87</v>
      </c>
      <c r="J1991" s="576" t="s">
        <v>207</v>
      </c>
      <c r="K1991" s="577">
        <v>137.69</v>
      </c>
      <c r="L1991" s="576" t="s">
        <v>208</v>
      </c>
    </row>
    <row r="1992" spans="1:12">
      <c r="A1992" s="576" t="s">
        <v>907</v>
      </c>
      <c r="B1992" s="576" t="s">
        <v>908</v>
      </c>
      <c r="C1992" s="576" t="s">
        <v>909</v>
      </c>
      <c r="D1992" s="576" t="s">
        <v>4346</v>
      </c>
      <c r="E1992" s="577" t="s">
        <v>210</v>
      </c>
      <c r="F1992" s="576" t="s">
        <v>210</v>
      </c>
      <c r="G1992" s="576">
        <v>89870</v>
      </c>
      <c r="H1992" s="576" t="s">
        <v>624</v>
      </c>
      <c r="I1992" s="576" t="s">
        <v>87</v>
      </c>
      <c r="J1992" s="576" t="s">
        <v>207</v>
      </c>
      <c r="K1992" s="577">
        <v>39.71</v>
      </c>
      <c r="L1992" s="576" t="s">
        <v>208</v>
      </c>
    </row>
    <row r="1993" spans="1:12">
      <c r="A1993" s="576" t="s">
        <v>907</v>
      </c>
      <c r="B1993" s="576" t="s">
        <v>908</v>
      </c>
      <c r="C1993" s="576" t="s">
        <v>909</v>
      </c>
      <c r="D1993" s="576" t="s">
        <v>4346</v>
      </c>
      <c r="E1993" s="577" t="s">
        <v>210</v>
      </c>
      <c r="F1993" s="576" t="s">
        <v>210</v>
      </c>
      <c r="G1993" s="576">
        <v>89872</v>
      </c>
      <c r="H1993" s="576" t="s">
        <v>626</v>
      </c>
      <c r="I1993" s="576" t="s">
        <v>87</v>
      </c>
      <c r="J1993" s="576" t="s">
        <v>207</v>
      </c>
      <c r="K1993" s="577">
        <v>5.62</v>
      </c>
      <c r="L1993" s="576" t="s">
        <v>208</v>
      </c>
    </row>
    <row r="1994" spans="1:12">
      <c r="A1994" s="576" t="s">
        <v>907</v>
      </c>
      <c r="B1994" s="576" t="s">
        <v>908</v>
      </c>
      <c r="C1994" s="576" t="s">
        <v>909</v>
      </c>
      <c r="D1994" s="576" t="s">
        <v>4346</v>
      </c>
      <c r="E1994" s="577" t="s">
        <v>210</v>
      </c>
      <c r="F1994" s="576" t="s">
        <v>210</v>
      </c>
      <c r="G1994" s="576">
        <v>89871</v>
      </c>
      <c r="H1994" s="576" t="s">
        <v>625</v>
      </c>
      <c r="I1994" s="576" t="s">
        <v>87</v>
      </c>
      <c r="J1994" s="576" t="s">
        <v>207</v>
      </c>
      <c r="K1994" s="578">
        <v>13.93</v>
      </c>
      <c r="L1994" s="576" t="s">
        <v>208</v>
      </c>
    </row>
    <row r="1995" spans="1:12">
      <c r="A1995" s="576" t="s">
        <v>907</v>
      </c>
      <c r="B1995" s="576" t="s">
        <v>908</v>
      </c>
      <c r="C1995" s="576" t="s">
        <v>909</v>
      </c>
      <c r="D1995" s="576" t="s">
        <v>4346</v>
      </c>
      <c r="E1995" s="577" t="s">
        <v>210</v>
      </c>
      <c r="F1995" s="576" t="s">
        <v>210</v>
      </c>
      <c r="G1995" s="576">
        <v>89873</v>
      </c>
      <c r="H1995" s="576" t="s">
        <v>627</v>
      </c>
      <c r="I1995" s="576" t="s">
        <v>87</v>
      </c>
      <c r="J1995" s="576" t="s">
        <v>207</v>
      </c>
      <c r="K1995" s="577">
        <v>67.819999999999993</v>
      </c>
      <c r="L1995" s="576" t="s">
        <v>208</v>
      </c>
    </row>
    <row r="1996" spans="1:12">
      <c r="A1996" s="576" t="s">
        <v>907</v>
      </c>
      <c r="B1996" s="576" t="s">
        <v>908</v>
      </c>
      <c r="C1996" s="576" t="s">
        <v>909</v>
      </c>
      <c r="D1996" s="576" t="s">
        <v>4346</v>
      </c>
      <c r="E1996" s="577" t="s">
        <v>210</v>
      </c>
      <c r="F1996" s="576" t="s">
        <v>210</v>
      </c>
      <c r="G1996" s="576">
        <v>89874</v>
      </c>
      <c r="H1996" s="576" t="s">
        <v>628</v>
      </c>
      <c r="I1996" s="576" t="s">
        <v>87</v>
      </c>
      <c r="J1996" s="576" t="s">
        <v>207</v>
      </c>
      <c r="K1996" s="577">
        <v>171.22</v>
      </c>
      <c r="L1996" s="576" t="s">
        <v>208</v>
      </c>
    </row>
    <row r="1997" spans="1:12">
      <c r="A1997" s="576" t="s">
        <v>907</v>
      </c>
      <c r="B1997" s="576" t="s">
        <v>908</v>
      </c>
      <c r="C1997" s="576" t="s">
        <v>909</v>
      </c>
      <c r="D1997" s="576" t="s">
        <v>4346</v>
      </c>
      <c r="E1997" s="577" t="s">
        <v>210</v>
      </c>
      <c r="F1997" s="576" t="s">
        <v>210</v>
      </c>
      <c r="G1997" s="576">
        <v>89878</v>
      </c>
      <c r="H1997" s="576" t="s">
        <v>629</v>
      </c>
      <c r="I1997" s="576" t="s">
        <v>87</v>
      </c>
      <c r="J1997" s="576" t="s">
        <v>207</v>
      </c>
      <c r="K1997" s="577">
        <v>42.54</v>
      </c>
      <c r="L1997" s="576" t="s">
        <v>208</v>
      </c>
    </row>
    <row r="1998" spans="1:12">
      <c r="A1998" s="576" t="s">
        <v>907</v>
      </c>
      <c r="B1998" s="576" t="s">
        <v>908</v>
      </c>
      <c r="C1998" s="576" t="s">
        <v>909</v>
      </c>
      <c r="D1998" s="576" t="s">
        <v>4346</v>
      </c>
      <c r="E1998" s="577" t="s">
        <v>210</v>
      </c>
      <c r="F1998" s="576" t="s">
        <v>210</v>
      </c>
      <c r="G1998" s="576">
        <v>89880</v>
      </c>
      <c r="H1998" s="576" t="s">
        <v>631</v>
      </c>
      <c r="I1998" s="576" t="s">
        <v>87</v>
      </c>
      <c r="J1998" s="576" t="s">
        <v>207</v>
      </c>
      <c r="K1998" s="577">
        <v>5.92</v>
      </c>
      <c r="L1998" s="576" t="s">
        <v>208</v>
      </c>
    </row>
    <row r="1999" spans="1:12">
      <c r="A1999" s="576" t="s">
        <v>907</v>
      </c>
      <c r="B1999" s="576" t="s">
        <v>908</v>
      </c>
      <c r="C1999" s="576" t="s">
        <v>909</v>
      </c>
      <c r="D1999" s="576" t="s">
        <v>4346</v>
      </c>
      <c r="E1999" s="577" t="s">
        <v>210</v>
      </c>
      <c r="F1999" s="576" t="s">
        <v>210</v>
      </c>
      <c r="G1999" s="576">
        <v>89879</v>
      </c>
      <c r="H1999" s="576" t="s">
        <v>630</v>
      </c>
      <c r="I1999" s="576" t="s">
        <v>87</v>
      </c>
      <c r="J1999" s="576" t="s">
        <v>207</v>
      </c>
      <c r="K1999" s="577">
        <v>14.66</v>
      </c>
      <c r="L1999" s="576" t="s">
        <v>208</v>
      </c>
    </row>
    <row r="2000" spans="1:12">
      <c r="A2000" s="576" t="s">
        <v>907</v>
      </c>
      <c r="B2000" s="576" t="s">
        <v>908</v>
      </c>
      <c r="C2000" s="576" t="s">
        <v>909</v>
      </c>
      <c r="D2000" s="576" t="s">
        <v>4346</v>
      </c>
      <c r="E2000" s="577" t="s">
        <v>210</v>
      </c>
      <c r="F2000" s="576" t="s">
        <v>210</v>
      </c>
      <c r="G2000" s="576">
        <v>89881</v>
      </c>
      <c r="H2000" s="576" t="s">
        <v>632</v>
      </c>
      <c r="I2000" s="576" t="s">
        <v>87</v>
      </c>
      <c r="J2000" s="576" t="s">
        <v>207</v>
      </c>
      <c r="K2000" s="577">
        <v>71.95</v>
      </c>
      <c r="L2000" s="576" t="s">
        <v>208</v>
      </c>
    </row>
    <row r="2001" spans="1:12">
      <c r="A2001" s="576" t="s">
        <v>907</v>
      </c>
      <c r="B2001" s="576" t="s">
        <v>908</v>
      </c>
      <c r="C2001" s="576" t="s">
        <v>909</v>
      </c>
      <c r="D2001" s="576" t="s">
        <v>4346</v>
      </c>
      <c r="E2001" s="577" t="s">
        <v>210</v>
      </c>
      <c r="F2001" s="576" t="s">
        <v>210</v>
      </c>
      <c r="G2001" s="576">
        <v>89882</v>
      </c>
      <c r="H2001" s="576" t="s">
        <v>633</v>
      </c>
      <c r="I2001" s="576" t="s">
        <v>87</v>
      </c>
      <c r="J2001" s="576" t="s">
        <v>207</v>
      </c>
      <c r="K2001" s="577">
        <v>197.54</v>
      </c>
      <c r="L2001" s="576" t="s">
        <v>208</v>
      </c>
    </row>
    <row r="2002" spans="1:12">
      <c r="A2002" s="576" t="s">
        <v>907</v>
      </c>
      <c r="B2002" s="576" t="s">
        <v>908</v>
      </c>
      <c r="C2002" s="576" t="s">
        <v>909</v>
      </c>
      <c r="D2002" s="576" t="s">
        <v>4346</v>
      </c>
      <c r="E2002" s="577" t="s">
        <v>210</v>
      </c>
      <c r="F2002" s="576" t="s">
        <v>210</v>
      </c>
      <c r="G2002" s="576">
        <v>7058</v>
      </c>
      <c r="H2002" s="576" t="s">
        <v>496</v>
      </c>
      <c r="I2002" s="576" t="s">
        <v>87</v>
      </c>
      <c r="J2002" s="576" t="s">
        <v>207</v>
      </c>
      <c r="K2002" s="577">
        <v>23.04</v>
      </c>
      <c r="L2002" s="576" t="s">
        <v>208</v>
      </c>
    </row>
    <row r="2003" spans="1:12">
      <c r="A2003" s="576" t="s">
        <v>907</v>
      </c>
      <c r="B2003" s="576" t="s">
        <v>908</v>
      </c>
      <c r="C2003" s="576" t="s">
        <v>909</v>
      </c>
      <c r="D2003" s="576" t="s">
        <v>4346</v>
      </c>
      <c r="E2003" s="577" t="s">
        <v>210</v>
      </c>
      <c r="F2003" s="576" t="s">
        <v>210</v>
      </c>
      <c r="G2003" s="576">
        <v>91402</v>
      </c>
      <c r="H2003" s="576" t="s">
        <v>733</v>
      </c>
      <c r="I2003" s="576" t="s">
        <v>87</v>
      </c>
      <c r="J2003" s="576" t="s">
        <v>207</v>
      </c>
      <c r="K2003" s="577">
        <v>3.58</v>
      </c>
      <c r="L2003" s="576" t="s">
        <v>208</v>
      </c>
    </row>
    <row r="2004" spans="1:12">
      <c r="A2004" s="576" t="s">
        <v>907</v>
      </c>
      <c r="B2004" s="576" t="s">
        <v>908</v>
      </c>
      <c r="C2004" s="576" t="s">
        <v>909</v>
      </c>
      <c r="D2004" s="576" t="s">
        <v>4346</v>
      </c>
      <c r="E2004" s="577" t="s">
        <v>210</v>
      </c>
      <c r="F2004" s="576" t="s">
        <v>210</v>
      </c>
      <c r="G2004" s="576">
        <v>7059</v>
      </c>
      <c r="H2004" s="576" t="s">
        <v>497</v>
      </c>
      <c r="I2004" s="576" t="s">
        <v>87</v>
      </c>
      <c r="J2004" s="576" t="s">
        <v>207</v>
      </c>
      <c r="K2004" s="577">
        <v>8.86</v>
      </c>
      <c r="L2004" s="576" t="s">
        <v>208</v>
      </c>
    </row>
    <row r="2005" spans="1:12">
      <c r="A2005" s="576" t="s">
        <v>907</v>
      </c>
      <c r="B2005" s="576" t="s">
        <v>908</v>
      </c>
      <c r="C2005" s="576" t="s">
        <v>909</v>
      </c>
      <c r="D2005" s="576" t="s">
        <v>4346</v>
      </c>
      <c r="E2005" s="577" t="s">
        <v>210</v>
      </c>
      <c r="F2005" s="576" t="s">
        <v>210</v>
      </c>
      <c r="G2005" s="576">
        <v>7060</v>
      </c>
      <c r="H2005" s="576" t="s">
        <v>498</v>
      </c>
      <c r="I2005" s="576" t="s">
        <v>87</v>
      </c>
      <c r="J2005" s="576" t="s">
        <v>207</v>
      </c>
      <c r="K2005" s="578">
        <v>41.52</v>
      </c>
      <c r="L2005" s="576" t="s">
        <v>208</v>
      </c>
    </row>
    <row r="2006" spans="1:12">
      <c r="A2006" s="576" t="s">
        <v>907</v>
      </c>
      <c r="B2006" s="576" t="s">
        <v>908</v>
      </c>
      <c r="C2006" s="576" t="s">
        <v>909</v>
      </c>
      <c r="D2006" s="576" t="s">
        <v>4346</v>
      </c>
      <c r="E2006" s="577" t="s">
        <v>210</v>
      </c>
      <c r="F2006" s="576" t="s">
        <v>210</v>
      </c>
      <c r="G2006" s="576">
        <v>7061</v>
      </c>
      <c r="H2006" s="576" t="s">
        <v>499</v>
      </c>
      <c r="I2006" s="576" t="s">
        <v>87</v>
      </c>
      <c r="J2006" s="576" t="s">
        <v>207</v>
      </c>
      <c r="K2006" s="578">
        <v>79.13</v>
      </c>
      <c r="L2006" s="576" t="s">
        <v>208</v>
      </c>
    </row>
    <row r="2007" spans="1:12">
      <c r="A2007" s="576" t="s">
        <v>907</v>
      </c>
      <c r="B2007" s="576" t="s">
        <v>908</v>
      </c>
      <c r="C2007" s="576" t="s">
        <v>909</v>
      </c>
      <c r="D2007" s="576" t="s">
        <v>4346</v>
      </c>
      <c r="E2007" s="577" t="s">
        <v>210</v>
      </c>
      <c r="F2007" s="576" t="s">
        <v>210</v>
      </c>
      <c r="G2007" s="576">
        <v>91367</v>
      </c>
      <c r="H2007" s="576" t="s">
        <v>716</v>
      </c>
      <c r="I2007" s="576" t="s">
        <v>87</v>
      </c>
      <c r="J2007" s="576" t="s">
        <v>207</v>
      </c>
      <c r="K2007" s="578">
        <v>22.27</v>
      </c>
      <c r="L2007" s="576" t="s">
        <v>208</v>
      </c>
    </row>
    <row r="2008" spans="1:12">
      <c r="A2008" s="576" t="s">
        <v>907</v>
      </c>
      <c r="B2008" s="576" t="s">
        <v>908</v>
      </c>
      <c r="C2008" s="576" t="s">
        <v>909</v>
      </c>
      <c r="D2008" s="576" t="s">
        <v>4346</v>
      </c>
      <c r="E2008" s="577" t="s">
        <v>210</v>
      </c>
      <c r="F2008" s="576" t="s">
        <v>210</v>
      </c>
      <c r="G2008" s="576">
        <v>91369</v>
      </c>
      <c r="H2008" s="576" t="s">
        <v>718</v>
      </c>
      <c r="I2008" s="576" t="s">
        <v>87</v>
      </c>
      <c r="J2008" s="576" t="s">
        <v>207</v>
      </c>
      <c r="K2008" s="578">
        <v>3.45</v>
      </c>
      <c r="L2008" s="576" t="s">
        <v>208</v>
      </c>
    </row>
    <row r="2009" spans="1:12">
      <c r="A2009" s="576" t="s">
        <v>907</v>
      </c>
      <c r="B2009" s="576" t="s">
        <v>908</v>
      </c>
      <c r="C2009" s="576" t="s">
        <v>909</v>
      </c>
      <c r="D2009" s="576" t="s">
        <v>4346</v>
      </c>
      <c r="E2009" s="577" t="s">
        <v>210</v>
      </c>
      <c r="F2009" s="576" t="s">
        <v>210</v>
      </c>
      <c r="G2009" s="576">
        <v>91368</v>
      </c>
      <c r="H2009" s="576" t="s">
        <v>717</v>
      </c>
      <c r="I2009" s="576" t="s">
        <v>87</v>
      </c>
      <c r="J2009" s="576" t="s">
        <v>207</v>
      </c>
      <c r="K2009" s="577">
        <v>8.5500000000000007</v>
      </c>
      <c r="L2009" s="576" t="s">
        <v>208</v>
      </c>
    </row>
    <row r="2010" spans="1:12">
      <c r="A2010" s="576" t="s">
        <v>907</v>
      </c>
      <c r="B2010" s="576" t="s">
        <v>908</v>
      </c>
      <c r="C2010" s="576" t="s">
        <v>909</v>
      </c>
      <c r="D2010" s="576" t="s">
        <v>4346</v>
      </c>
      <c r="E2010" s="577" t="s">
        <v>210</v>
      </c>
      <c r="F2010" s="576" t="s">
        <v>210</v>
      </c>
      <c r="G2010" s="576">
        <v>5695</v>
      </c>
      <c r="H2010" s="576" t="s">
        <v>455</v>
      </c>
      <c r="I2010" s="576" t="s">
        <v>87</v>
      </c>
      <c r="J2010" s="576" t="s">
        <v>207</v>
      </c>
      <c r="K2010" s="577">
        <v>40.130000000000003</v>
      </c>
      <c r="L2010" s="576" t="s">
        <v>208</v>
      </c>
    </row>
    <row r="2011" spans="1:12">
      <c r="A2011" s="576" t="s">
        <v>907</v>
      </c>
      <c r="B2011" s="576" t="s">
        <v>908</v>
      </c>
      <c r="C2011" s="576" t="s">
        <v>909</v>
      </c>
      <c r="D2011" s="576" t="s">
        <v>4346</v>
      </c>
      <c r="E2011" s="577" t="s">
        <v>210</v>
      </c>
      <c r="F2011" s="576" t="s">
        <v>210</v>
      </c>
      <c r="G2011" s="576">
        <v>53792</v>
      </c>
      <c r="H2011" s="576" t="s">
        <v>506</v>
      </c>
      <c r="I2011" s="576" t="s">
        <v>87</v>
      </c>
      <c r="J2011" s="576" t="s">
        <v>207</v>
      </c>
      <c r="K2011" s="577">
        <v>98.36</v>
      </c>
      <c r="L2011" s="576" t="s">
        <v>208</v>
      </c>
    </row>
    <row r="2012" spans="1:12">
      <c r="A2012" s="576" t="s">
        <v>907</v>
      </c>
      <c r="B2012" s="576" t="s">
        <v>908</v>
      </c>
      <c r="C2012" s="576" t="s">
        <v>909</v>
      </c>
      <c r="D2012" s="576" t="s">
        <v>4346</v>
      </c>
      <c r="E2012" s="577" t="s">
        <v>210</v>
      </c>
      <c r="F2012" s="576" t="s">
        <v>210</v>
      </c>
      <c r="G2012" s="576">
        <v>92237</v>
      </c>
      <c r="H2012" s="576" t="s">
        <v>767</v>
      </c>
      <c r="I2012" s="576" t="s">
        <v>87</v>
      </c>
      <c r="J2012" s="576" t="s">
        <v>207</v>
      </c>
      <c r="K2012" s="577">
        <v>29.57</v>
      </c>
      <c r="L2012" s="576" t="s">
        <v>208</v>
      </c>
    </row>
    <row r="2013" spans="1:12">
      <c r="A2013" s="576" t="s">
        <v>907</v>
      </c>
      <c r="B2013" s="576" t="s">
        <v>908</v>
      </c>
      <c r="C2013" s="576" t="s">
        <v>909</v>
      </c>
      <c r="D2013" s="576" t="s">
        <v>4346</v>
      </c>
      <c r="E2013" s="577" t="s">
        <v>210</v>
      </c>
      <c r="F2013" s="576" t="s">
        <v>210</v>
      </c>
      <c r="G2013" s="576">
        <v>92239</v>
      </c>
      <c r="H2013" s="576" t="s">
        <v>769</v>
      </c>
      <c r="I2013" s="576" t="s">
        <v>87</v>
      </c>
      <c r="J2013" s="576" t="s">
        <v>207</v>
      </c>
      <c r="K2013" s="577">
        <v>4.8099999999999996</v>
      </c>
      <c r="L2013" s="576" t="s">
        <v>208</v>
      </c>
    </row>
    <row r="2014" spans="1:12">
      <c r="A2014" s="576" t="s">
        <v>907</v>
      </c>
      <c r="B2014" s="576" t="s">
        <v>908</v>
      </c>
      <c r="C2014" s="576" t="s">
        <v>909</v>
      </c>
      <c r="D2014" s="576" t="s">
        <v>4346</v>
      </c>
      <c r="E2014" s="577" t="s">
        <v>210</v>
      </c>
      <c r="F2014" s="576" t="s">
        <v>210</v>
      </c>
      <c r="G2014" s="576">
        <v>92238</v>
      </c>
      <c r="H2014" s="576" t="s">
        <v>768</v>
      </c>
      <c r="I2014" s="576" t="s">
        <v>87</v>
      </c>
      <c r="J2014" s="576" t="s">
        <v>207</v>
      </c>
      <c r="K2014" s="577">
        <v>11.9</v>
      </c>
      <c r="L2014" s="576" t="s">
        <v>208</v>
      </c>
    </row>
    <row r="2015" spans="1:12">
      <c r="A2015" s="576" t="s">
        <v>907</v>
      </c>
      <c r="B2015" s="576" t="s">
        <v>908</v>
      </c>
      <c r="C2015" s="576" t="s">
        <v>909</v>
      </c>
      <c r="D2015" s="576" t="s">
        <v>4346</v>
      </c>
      <c r="E2015" s="577" t="s">
        <v>210</v>
      </c>
      <c r="F2015" s="576" t="s">
        <v>210</v>
      </c>
      <c r="G2015" s="576">
        <v>92240</v>
      </c>
      <c r="H2015" s="576" t="s">
        <v>770</v>
      </c>
      <c r="I2015" s="576" t="s">
        <v>87</v>
      </c>
      <c r="J2015" s="576" t="s">
        <v>207</v>
      </c>
      <c r="K2015" s="577">
        <v>53.06</v>
      </c>
      <c r="L2015" s="576" t="s">
        <v>208</v>
      </c>
    </row>
    <row r="2016" spans="1:12">
      <c r="A2016" s="576" t="s">
        <v>907</v>
      </c>
      <c r="B2016" s="576" t="s">
        <v>908</v>
      </c>
      <c r="C2016" s="576" t="s">
        <v>909</v>
      </c>
      <c r="D2016" s="576" t="s">
        <v>4346</v>
      </c>
      <c r="E2016" s="577" t="s">
        <v>210</v>
      </c>
      <c r="F2016" s="576" t="s">
        <v>210</v>
      </c>
      <c r="G2016" s="576">
        <v>92241</v>
      </c>
      <c r="H2016" s="576" t="s">
        <v>771</v>
      </c>
      <c r="I2016" s="576" t="s">
        <v>87</v>
      </c>
      <c r="J2016" s="576" t="s">
        <v>207</v>
      </c>
      <c r="K2016" s="577">
        <v>268.13</v>
      </c>
      <c r="L2016" s="576" t="s">
        <v>208</v>
      </c>
    </row>
    <row r="2017" spans="1:12">
      <c r="A2017" s="576" t="s">
        <v>907</v>
      </c>
      <c r="B2017" s="576" t="s">
        <v>908</v>
      </c>
      <c r="C2017" s="576" t="s">
        <v>909</v>
      </c>
      <c r="D2017" s="576" t="s">
        <v>4346</v>
      </c>
      <c r="E2017" s="577" t="s">
        <v>210</v>
      </c>
      <c r="F2017" s="576" t="s">
        <v>210</v>
      </c>
      <c r="G2017" s="576">
        <v>91640</v>
      </c>
      <c r="H2017" s="576" t="s">
        <v>745</v>
      </c>
      <c r="I2017" s="576" t="s">
        <v>87</v>
      </c>
      <c r="J2017" s="576" t="s">
        <v>207</v>
      </c>
      <c r="K2017" s="577">
        <v>40.6</v>
      </c>
      <c r="L2017" s="576" t="s">
        <v>208</v>
      </c>
    </row>
    <row r="2018" spans="1:12">
      <c r="A2018" s="576" t="s">
        <v>907</v>
      </c>
      <c r="B2018" s="576" t="s">
        <v>908</v>
      </c>
      <c r="C2018" s="576" t="s">
        <v>909</v>
      </c>
      <c r="D2018" s="576" t="s">
        <v>4346</v>
      </c>
      <c r="E2018" s="577" t="s">
        <v>210</v>
      </c>
      <c r="F2018" s="576" t="s">
        <v>210</v>
      </c>
      <c r="G2018" s="576">
        <v>91642</v>
      </c>
      <c r="H2018" s="576" t="s">
        <v>747</v>
      </c>
      <c r="I2018" s="576" t="s">
        <v>87</v>
      </c>
      <c r="J2018" s="576" t="s">
        <v>207</v>
      </c>
      <c r="K2018" s="578">
        <v>6.62</v>
      </c>
      <c r="L2018" s="576" t="s">
        <v>208</v>
      </c>
    </row>
    <row r="2019" spans="1:12">
      <c r="A2019" s="576" t="s">
        <v>907</v>
      </c>
      <c r="B2019" s="576" t="s">
        <v>908</v>
      </c>
      <c r="C2019" s="576" t="s">
        <v>909</v>
      </c>
      <c r="D2019" s="576" t="s">
        <v>4346</v>
      </c>
      <c r="E2019" s="577" t="s">
        <v>210</v>
      </c>
      <c r="F2019" s="576" t="s">
        <v>210</v>
      </c>
      <c r="G2019" s="576">
        <v>91641</v>
      </c>
      <c r="H2019" s="576" t="s">
        <v>746</v>
      </c>
      <c r="I2019" s="576" t="s">
        <v>87</v>
      </c>
      <c r="J2019" s="576" t="s">
        <v>207</v>
      </c>
      <c r="K2019" s="577">
        <v>16.39</v>
      </c>
      <c r="L2019" s="576" t="s">
        <v>208</v>
      </c>
    </row>
    <row r="2020" spans="1:12">
      <c r="A2020" s="576" t="s">
        <v>907</v>
      </c>
      <c r="B2020" s="576" t="s">
        <v>908</v>
      </c>
      <c r="C2020" s="576" t="s">
        <v>909</v>
      </c>
      <c r="D2020" s="576" t="s">
        <v>4346</v>
      </c>
      <c r="E2020" s="577" t="s">
        <v>210</v>
      </c>
      <c r="F2020" s="576" t="s">
        <v>210</v>
      </c>
      <c r="G2020" s="576">
        <v>91643</v>
      </c>
      <c r="H2020" s="576" t="s">
        <v>748</v>
      </c>
      <c r="I2020" s="576" t="s">
        <v>87</v>
      </c>
      <c r="J2020" s="576" t="s">
        <v>207</v>
      </c>
      <c r="K2020" s="578">
        <v>73.19</v>
      </c>
      <c r="L2020" s="576" t="s">
        <v>208</v>
      </c>
    </row>
    <row r="2021" spans="1:12">
      <c r="A2021" s="576" t="s">
        <v>907</v>
      </c>
      <c r="B2021" s="576" t="s">
        <v>908</v>
      </c>
      <c r="C2021" s="576" t="s">
        <v>909</v>
      </c>
      <c r="D2021" s="576" t="s">
        <v>4346</v>
      </c>
      <c r="E2021" s="577" t="s">
        <v>210</v>
      </c>
      <c r="F2021" s="576" t="s">
        <v>210</v>
      </c>
      <c r="G2021" s="576">
        <v>91644</v>
      </c>
      <c r="H2021" s="576" t="s">
        <v>749</v>
      </c>
      <c r="I2021" s="576" t="s">
        <v>87</v>
      </c>
      <c r="J2021" s="576" t="s">
        <v>207</v>
      </c>
      <c r="K2021" s="577">
        <v>292.47000000000003</v>
      </c>
      <c r="L2021" s="576" t="s">
        <v>208</v>
      </c>
    </row>
    <row r="2022" spans="1:12">
      <c r="A2022" s="576" t="s">
        <v>907</v>
      </c>
      <c r="B2022" s="576" t="s">
        <v>908</v>
      </c>
      <c r="C2022" s="576" t="s">
        <v>909</v>
      </c>
      <c r="D2022" s="576" t="s">
        <v>4346</v>
      </c>
      <c r="E2022" s="577" t="s">
        <v>210</v>
      </c>
      <c r="F2022" s="576" t="s">
        <v>210</v>
      </c>
      <c r="G2022" s="576">
        <v>92105</v>
      </c>
      <c r="H2022" s="576" t="s">
        <v>6506</v>
      </c>
      <c r="I2022" s="576" t="s">
        <v>87</v>
      </c>
      <c r="J2022" s="576" t="s">
        <v>207</v>
      </c>
      <c r="K2022" s="577">
        <v>186.84</v>
      </c>
      <c r="L2022" s="576" t="s">
        <v>208</v>
      </c>
    </row>
    <row r="2023" spans="1:12">
      <c r="A2023" s="576" t="s">
        <v>907</v>
      </c>
      <c r="B2023" s="576" t="s">
        <v>908</v>
      </c>
      <c r="C2023" s="576" t="s">
        <v>909</v>
      </c>
      <c r="D2023" s="576" t="s">
        <v>4346</v>
      </c>
      <c r="E2023" s="577" t="s">
        <v>210</v>
      </c>
      <c r="F2023" s="576" t="s">
        <v>210</v>
      </c>
      <c r="G2023" s="576">
        <v>92101</v>
      </c>
      <c r="H2023" s="576" t="s">
        <v>6502</v>
      </c>
      <c r="I2023" s="576" t="s">
        <v>87</v>
      </c>
      <c r="J2023" s="576" t="s">
        <v>207</v>
      </c>
      <c r="K2023" s="577">
        <v>44.89</v>
      </c>
      <c r="L2023" s="576" t="s">
        <v>208</v>
      </c>
    </row>
    <row r="2024" spans="1:12">
      <c r="A2024" s="576" t="s">
        <v>907</v>
      </c>
      <c r="B2024" s="576" t="s">
        <v>908</v>
      </c>
      <c r="C2024" s="576" t="s">
        <v>909</v>
      </c>
      <c r="D2024" s="576" t="s">
        <v>4346</v>
      </c>
      <c r="E2024" s="577" t="s">
        <v>210</v>
      </c>
      <c r="F2024" s="576" t="s">
        <v>210</v>
      </c>
      <c r="G2024" s="576">
        <v>92103</v>
      </c>
      <c r="H2024" s="576" t="s">
        <v>6504</v>
      </c>
      <c r="I2024" s="576" t="s">
        <v>87</v>
      </c>
      <c r="J2024" s="576" t="s">
        <v>207</v>
      </c>
      <c r="K2024" s="578">
        <v>5.7</v>
      </c>
      <c r="L2024" s="576" t="s">
        <v>208</v>
      </c>
    </row>
    <row r="2025" spans="1:12">
      <c r="A2025" s="576" t="s">
        <v>907</v>
      </c>
      <c r="B2025" s="576" t="s">
        <v>908</v>
      </c>
      <c r="C2025" s="576" t="s">
        <v>909</v>
      </c>
      <c r="D2025" s="576" t="s">
        <v>4346</v>
      </c>
      <c r="E2025" s="577" t="s">
        <v>210</v>
      </c>
      <c r="F2025" s="576" t="s">
        <v>210</v>
      </c>
      <c r="G2025" s="576">
        <v>92102</v>
      </c>
      <c r="H2025" s="576" t="s">
        <v>6503</v>
      </c>
      <c r="I2025" s="576" t="s">
        <v>87</v>
      </c>
      <c r="J2025" s="576" t="s">
        <v>207</v>
      </c>
      <c r="K2025" s="577">
        <v>14.08</v>
      </c>
      <c r="L2025" s="576" t="s">
        <v>208</v>
      </c>
    </row>
    <row r="2026" spans="1:12">
      <c r="A2026" s="576" t="s">
        <v>907</v>
      </c>
      <c r="B2026" s="576" t="s">
        <v>908</v>
      </c>
      <c r="C2026" s="576" t="s">
        <v>909</v>
      </c>
      <c r="D2026" s="576" t="s">
        <v>4346</v>
      </c>
      <c r="E2026" s="577" t="s">
        <v>210</v>
      </c>
      <c r="F2026" s="576" t="s">
        <v>210</v>
      </c>
      <c r="G2026" s="576">
        <v>92104</v>
      </c>
      <c r="H2026" s="576" t="s">
        <v>6505</v>
      </c>
      <c r="I2026" s="576" t="s">
        <v>87</v>
      </c>
      <c r="J2026" s="576" t="s">
        <v>207</v>
      </c>
      <c r="K2026" s="578">
        <v>70.900000000000006</v>
      </c>
      <c r="L2026" s="576" t="s">
        <v>208</v>
      </c>
    </row>
    <row r="2027" spans="1:12">
      <c r="A2027" s="576" t="s">
        <v>907</v>
      </c>
      <c r="B2027" s="576" t="s">
        <v>908</v>
      </c>
      <c r="C2027" s="576" t="s">
        <v>909</v>
      </c>
      <c r="D2027" s="576" t="s">
        <v>4346</v>
      </c>
      <c r="E2027" s="577" t="s">
        <v>210</v>
      </c>
      <c r="F2027" s="576" t="s">
        <v>210</v>
      </c>
      <c r="G2027" s="576">
        <v>91396</v>
      </c>
      <c r="H2027" s="576" t="s">
        <v>730</v>
      </c>
      <c r="I2027" s="576" t="s">
        <v>87</v>
      </c>
      <c r="J2027" s="576" t="s">
        <v>207</v>
      </c>
      <c r="K2027" s="578">
        <v>29.18</v>
      </c>
      <c r="L2027" s="576" t="s">
        <v>208</v>
      </c>
    </row>
    <row r="2028" spans="1:12">
      <c r="A2028" s="576" t="s">
        <v>907</v>
      </c>
      <c r="B2028" s="576" t="s">
        <v>908</v>
      </c>
      <c r="C2028" s="576" t="s">
        <v>909</v>
      </c>
      <c r="D2028" s="576" t="s">
        <v>4346</v>
      </c>
      <c r="E2028" s="577" t="s">
        <v>210</v>
      </c>
      <c r="F2028" s="576" t="s">
        <v>210</v>
      </c>
      <c r="G2028" s="576">
        <v>91398</v>
      </c>
      <c r="H2028" s="576" t="s">
        <v>732</v>
      </c>
      <c r="I2028" s="576" t="s">
        <v>87</v>
      </c>
      <c r="J2028" s="576" t="s">
        <v>207</v>
      </c>
      <c r="K2028" s="578">
        <v>4.55</v>
      </c>
      <c r="L2028" s="576" t="s">
        <v>208</v>
      </c>
    </row>
    <row r="2029" spans="1:12">
      <c r="A2029" s="576" t="s">
        <v>907</v>
      </c>
      <c r="B2029" s="576" t="s">
        <v>908</v>
      </c>
      <c r="C2029" s="576" t="s">
        <v>909</v>
      </c>
      <c r="D2029" s="576" t="s">
        <v>4346</v>
      </c>
      <c r="E2029" s="577" t="s">
        <v>210</v>
      </c>
      <c r="F2029" s="576" t="s">
        <v>210</v>
      </c>
      <c r="G2029" s="576">
        <v>91397</v>
      </c>
      <c r="H2029" s="576" t="s">
        <v>731</v>
      </c>
      <c r="I2029" s="576" t="s">
        <v>87</v>
      </c>
      <c r="J2029" s="576" t="s">
        <v>207</v>
      </c>
      <c r="K2029" s="578">
        <v>11.28</v>
      </c>
      <c r="L2029" s="576" t="s">
        <v>208</v>
      </c>
    </row>
    <row r="2030" spans="1:12">
      <c r="A2030" s="576" t="s">
        <v>907</v>
      </c>
      <c r="B2030" s="576" t="s">
        <v>908</v>
      </c>
      <c r="C2030" s="576" t="s">
        <v>909</v>
      </c>
      <c r="D2030" s="576" t="s">
        <v>4346</v>
      </c>
      <c r="E2030" s="577" t="s">
        <v>210</v>
      </c>
      <c r="F2030" s="576" t="s">
        <v>210</v>
      </c>
      <c r="G2030" s="576">
        <v>5763</v>
      </c>
      <c r="H2030" s="576" t="s">
        <v>479</v>
      </c>
      <c r="I2030" s="576" t="s">
        <v>87</v>
      </c>
      <c r="J2030" s="576" t="s">
        <v>207</v>
      </c>
      <c r="K2030" s="577">
        <v>51.77</v>
      </c>
      <c r="L2030" s="576" t="s">
        <v>208</v>
      </c>
    </row>
    <row r="2031" spans="1:12">
      <c r="A2031" s="576" t="s">
        <v>907</v>
      </c>
      <c r="B2031" s="576" t="s">
        <v>908</v>
      </c>
      <c r="C2031" s="576" t="s">
        <v>909</v>
      </c>
      <c r="D2031" s="576" t="s">
        <v>4346</v>
      </c>
      <c r="E2031" s="577" t="s">
        <v>210</v>
      </c>
      <c r="F2031" s="576" t="s">
        <v>210</v>
      </c>
      <c r="G2031" s="576">
        <v>53831</v>
      </c>
      <c r="H2031" s="576" t="s">
        <v>517</v>
      </c>
      <c r="I2031" s="576" t="s">
        <v>87</v>
      </c>
      <c r="J2031" s="576" t="s">
        <v>207</v>
      </c>
      <c r="K2031" s="577">
        <v>186.84</v>
      </c>
      <c r="L2031" s="576" t="s">
        <v>208</v>
      </c>
    </row>
    <row r="2032" spans="1:12">
      <c r="A2032" s="576" t="s">
        <v>907</v>
      </c>
      <c r="B2032" s="576" t="s">
        <v>908</v>
      </c>
      <c r="C2032" s="576" t="s">
        <v>909</v>
      </c>
      <c r="D2032" s="576" t="s">
        <v>4346</v>
      </c>
      <c r="E2032" s="577" t="s">
        <v>210</v>
      </c>
      <c r="F2032" s="576" t="s">
        <v>210</v>
      </c>
      <c r="G2032" s="576">
        <v>91359</v>
      </c>
      <c r="H2032" s="576" t="s">
        <v>713</v>
      </c>
      <c r="I2032" s="576" t="s">
        <v>87</v>
      </c>
      <c r="J2032" s="576" t="s">
        <v>207</v>
      </c>
      <c r="K2032" s="577">
        <v>21.04</v>
      </c>
      <c r="L2032" s="576" t="s">
        <v>208</v>
      </c>
    </row>
    <row r="2033" spans="1:12">
      <c r="A2033" s="576" t="s">
        <v>907</v>
      </c>
      <c r="B2033" s="576" t="s">
        <v>908</v>
      </c>
      <c r="C2033" s="576" t="s">
        <v>909</v>
      </c>
      <c r="D2033" s="576" t="s">
        <v>4346</v>
      </c>
      <c r="E2033" s="577" t="s">
        <v>210</v>
      </c>
      <c r="F2033" s="576" t="s">
        <v>210</v>
      </c>
      <c r="G2033" s="576">
        <v>91361</v>
      </c>
      <c r="H2033" s="576" t="s">
        <v>715</v>
      </c>
      <c r="I2033" s="576" t="s">
        <v>87</v>
      </c>
      <c r="J2033" s="576" t="s">
        <v>207</v>
      </c>
      <c r="K2033" s="577">
        <v>3.25</v>
      </c>
      <c r="L2033" s="576" t="s">
        <v>208</v>
      </c>
    </row>
    <row r="2034" spans="1:12">
      <c r="A2034" s="576" t="s">
        <v>907</v>
      </c>
      <c r="B2034" s="576" t="s">
        <v>908</v>
      </c>
      <c r="C2034" s="576" t="s">
        <v>909</v>
      </c>
      <c r="D2034" s="576" t="s">
        <v>4346</v>
      </c>
      <c r="E2034" s="577" t="s">
        <v>210</v>
      </c>
      <c r="F2034" s="576" t="s">
        <v>210</v>
      </c>
      <c r="G2034" s="576">
        <v>91360</v>
      </c>
      <c r="H2034" s="576" t="s">
        <v>714</v>
      </c>
      <c r="I2034" s="576" t="s">
        <v>87</v>
      </c>
      <c r="J2034" s="576" t="s">
        <v>207</v>
      </c>
      <c r="K2034" s="577">
        <v>8.0500000000000007</v>
      </c>
      <c r="L2034" s="576" t="s">
        <v>208</v>
      </c>
    </row>
    <row r="2035" spans="1:12">
      <c r="A2035" s="576" t="s">
        <v>907</v>
      </c>
      <c r="B2035" s="576" t="s">
        <v>908</v>
      </c>
      <c r="C2035" s="576" t="s">
        <v>909</v>
      </c>
      <c r="D2035" s="576" t="s">
        <v>4346</v>
      </c>
      <c r="E2035" s="577" t="s">
        <v>210</v>
      </c>
      <c r="F2035" s="576" t="s">
        <v>210</v>
      </c>
      <c r="G2035" s="576">
        <v>53882</v>
      </c>
      <c r="H2035" s="576" t="s">
        <v>526</v>
      </c>
      <c r="I2035" s="576" t="s">
        <v>87</v>
      </c>
      <c r="J2035" s="576" t="s">
        <v>207</v>
      </c>
      <c r="K2035" s="577">
        <v>36.99</v>
      </c>
      <c r="L2035" s="576" t="s">
        <v>208</v>
      </c>
    </row>
    <row r="2036" spans="1:12">
      <c r="A2036" s="576" t="s">
        <v>907</v>
      </c>
      <c r="B2036" s="576" t="s">
        <v>908</v>
      </c>
      <c r="C2036" s="576" t="s">
        <v>909</v>
      </c>
      <c r="D2036" s="576" t="s">
        <v>4346</v>
      </c>
      <c r="E2036" s="577" t="s">
        <v>210</v>
      </c>
      <c r="F2036" s="576" t="s">
        <v>210</v>
      </c>
      <c r="G2036" s="576">
        <v>5747</v>
      </c>
      <c r="H2036" s="576" t="s">
        <v>476</v>
      </c>
      <c r="I2036" s="576" t="s">
        <v>87</v>
      </c>
      <c r="J2036" s="576" t="s">
        <v>207</v>
      </c>
      <c r="K2036" s="577">
        <v>153.55000000000001</v>
      </c>
      <c r="L2036" s="576" t="s">
        <v>208</v>
      </c>
    </row>
    <row r="2037" spans="1:12">
      <c r="A2037" s="576" t="s">
        <v>907</v>
      </c>
      <c r="B2037" s="576" t="s">
        <v>908</v>
      </c>
      <c r="C2037" s="576" t="s">
        <v>910</v>
      </c>
      <c r="D2037" s="576" t="s">
        <v>4347</v>
      </c>
      <c r="E2037" s="577" t="s">
        <v>210</v>
      </c>
      <c r="F2037" s="576" t="s">
        <v>210</v>
      </c>
      <c r="G2037" s="576">
        <v>104699</v>
      </c>
      <c r="H2037" s="576" t="s">
        <v>8235</v>
      </c>
      <c r="I2037" s="576" t="s">
        <v>87</v>
      </c>
      <c r="J2037" s="576" t="s">
        <v>207</v>
      </c>
      <c r="K2037" s="577">
        <v>0</v>
      </c>
      <c r="L2037" s="576" t="s">
        <v>208</v>
      </c>
    </row>
    <row r="2038" spans="1:12">
      <c r="A2038" s="576" t="s">
        <v>907</v>
      </c>
      <c r="B2038" s="576" t="s">
        <v>908</v>
      </c>
      <c r="C2038" s="576" t="s">
        <v>910</v>
      </c>
      <c r="D2038" s="576" t="s">
        <v>4347</v>
      </c>
      <c r="E2038" s="577" t="s">
        <v>210</v>
      </c>
      <c r="F2038" s="576" t="s">
        <v>210</v>
      </c>
      <c r="G2038" s="576">
        <v>104702</v>
      </c>
      <c r="H2038" s="576" t="s">
        <v>8236</v>
      </c>
      <c r="I2038" s="576" t="s">
        <v>87</v>
      </c>
      <c r="J2038" s="576" t="s">
        <v>207</v>
      </c>
      <c r="K2038" s="577">
        <v>0</v>
      </c>
      <c r="L2038" s="576" t="s">
        <v>208</v>
      </c>
    </row>
    <row r="2039" spans="1:12">
      <c r="A2039" s="576" t="s">
        <v>907</v>
      </c>
      <c r="B2039" s="576" t="s">
        <v>908</v>
      </c>
      <c r="C2039" s="576" t="s">
        <v>910</v>
      </c>
      <c r="D2039" s="576" t="s">
        <v>4347</v>
      </c>
      <c r="E2039" s="577" t="s">
        <v>210</v>
      </c>
      <c r="F2039" s="576" t="s">
        <v>210</v>
      </c>
      <c r="G2039" s="576">
        <v>104700</v>
      </c>
      <c r="H2039" s="576" t="s">
        <v>8237</v>
      </c>
      <c r="I2039" s="576" t="s">
        <v>87</v>
      </c>
      <c r="J2039" s="576" t="s">
        <v>207</v>
      </c>
      <c r="K2039" s="577">
        <v>0</v>
      </c>
      <c r="L2039" s="576" t="s">
        <v>208</v>
      </c>
    </row>
    <row r="2040" spans="1:12">
      <c r="A2040" s="576" t="s">
        <v>907</v>
      </c>
      <c r="B2040" s="576" t="s">
        <v>908</v>
      </c>
      <c r="C2040" s="576" t="s">
        <v>910</v>
      </c>
      <c r="D2040" s="576" t="s">
        <v>4347</v>
      </c>
      <c r="E2040" s="577" t="s">
        <v>210</v>
      </c>
      <c r="F2040" s="576" t="s">
        <v>210</v>
      </c>
      <c r="G2040" s="576">
        <v>104701</v>
      </c>
      <c r="H2040" s="576" t="s">
        <v>8238</v>
      </c>
      <c r="I2040" s="576" t="s">
        <v>87</v>
      </c>
      <c r="J2040" s="576" t="s">
        <v>207</v>
      </c>
      <c r="K2040" s="577">
        <v>0</v>
      </c>
      <c r="L2040" s="576" t="s">
        <v>208</v>
      </c>
    </row>
    <row r="2041" spans="1:12">
      <c r="A2041" s="576" t="s">
        <v>907</v>
      </c>
      <c r="B2041" s="576" t="s">
        <v>908</v>
      </c>
      <c r="C2041" s="576" t="s">
        <v>910</v>
      </c>
      <c r="D2041" s="576" t="s">
        <v>4347</v>
      </c>
      <c r="E2041" s="577" t="s">
        <v>210</v>
      </c>
      <c r="F2041" s="576" t="s">
        <v>210</v>
      </c>
      <c r="G2041" s="576">
        <v>104703</v>
      </c>
      <c r="H2041" s="576" t="s">
        <v>6564</v>
      </c>
      <c r="I2041" s="576" t="s">
        <v>87</v>
      </c>
      <c r="J2041" s="576" t="s">
        <v>207</v>
      </c>
      <c r="K2041" s="577">
        <v>89.82</v>
      </c>
      <c r="L2041" s="576" t="s">
        <v>208</v>
      </c>
    </row>
    <row r="2042" spans="1:12">
      <c r="A2042" s="576" t="s">
        <v>907</v>
      </c>
      <c r="B2042" s="576" t="s">
        <v>908</v>
      </c>
      <c r="C2042" s="576" t="s">
        <v>910</v>
      </c>
      <c r="D2042" s="576" t="s">
        <v>4347</v>
      </c>
      <c r="E2042" s="577" t="s">
        <v>210</v>
      </c>
      <c r="F2042" s="576" t="s">
        <v>210</v>
      </c>
      <c r="G2042" s="576">
        <v>91390</v>
      </c>
      <c r="H2042" s="576" t="s">
        <v>727</v>
      </c>
      <c r="I2042" s="576" t="s">
        <v>87</v>
      </c>
      <c r="J2042" s="576" t="s">
        <v>207</v>
      </c>
      <c r="K2042" s="577">
        <v>19.32</v>
      </c>
      <c r="L2042" s="576" t="s">
        <v>208</v>
      </c>
    </row>
    <row r="2043" spans="1:12">
      <c r="A2043" s="576" t="s">
        <v>907</v>
      </c>
      <c r="B2043" s="576" t="s">
        <v>908</v>
      </c>
      <c r="C2043" s="576" t="s">
        <v>910</v>
      </c>
      <c r="D2043" s="576" t="s">
        <v>4347</v>
      </c>
      <c r="E2043" s="577" t="s">
        <v>210</v>
      </c>
      <c r="F2043" s="576" t="s">
        <v>210</v>
      </c>
      <c r="G2043" s="576">
        <v>91392</v>
      </c>
      <c r="H2043" s="576" t="s">
        <v>729</v>
      </c>
      <c r="I2043" s="576" t="s">
        <v>87</v>
      </c>
      <c r="J2043" s="576" t="s">
        <v>207</v>
      </c>
      <c r="K2043" s="577">
        <v>3.1</v>
      </c>
      <c r="L2043" s="576" t="s">
        <v>208</v>
      </c>
    </row>
    <row r="2044" spans="1:12">
      <c r="A2044" s="576" t="s">
        <v>907</v>
      </c>
      <c r="B2044" s="576" t="s">
        <v>908</v>
      </c>
      <c r="C2044" s="576" t="s">
        <v>910</v>
      </c>
      <c r="D2044" s="576" t="s">
        <v>4347</v>
      </c>
      <c r="E2044" s="577" t="s">
        <v>210</v>
      </c>
      <c r="F2044" s="576" t="s">
        <v>210</v>
      </c>
      <c r="G2044" s="576">
        <v>91391</v>
      </c>
      <c r="H2044" s="576" t="s">
        <v>728</v>
      </c>
      <c r="I2044" s="576" t="s">
        <v>87</v>
      </c>
      <c r="J2044" s="576" t="s">
        <v>207</v>
      </c>
      <c r="K2044" s="577">
        <v>7.69</v>
      </c>
      <c r="L2044" s="576" t="s">
        <v>208</v>
      </c>
    </row>
    <row r="2045" spans="1:12">
      <c r="A2045" s="576" t="s">
        <v>907</v>
      </c>
      <c r="B2045" s="576" t="s">
        <v>908</v>
      </c>
      <c r="C2045" s="576" t="s">
        <v>911</v>
      </c>
      <c r="D2045" s="576" t="s">
        <v>4348</v>
      </c>
      <c r="E2045" s="577" t="s">
        <v>210</v>
      </c>
      <c r="F2045" s="576" t="s">
        <v>210</v>
      </c>
      <c r="G2045" s="576">
        <v>73335</v>
      </c>
      <c r="H2045" s="576" t="s">
        <v>534</v>
      </c>
      <c r="I2045" s="576" t="s">
        <v>87</v>
      </c>
      <c r="J2045" s="576" t="s">
        <v>209</v>
      </c>
      <c r="K2045" s="577">
        <v>35.200000000000003</v>
      </c>
      <c r="L2045" s="576" t="s">
        <v>208</v>
      </c>
    </row>
    <row r="2046" spans="1:12">
      <c r="A2046" s="576" t="s">
        <v>907</v>
      </c>
      <c r="B2046" s="576" t="s">
        <v>908</v>
      </c>
      <c r="C2046" s="576" t="s">
        <v>912</v>
      </c>
      <c r="D2046" s="576" t="s">
        <v>4349</v>
      </c>
      <c r="E2046" s="577" t="s">
        <v>210</v>
      </c>
      <c r="F2046" s="576" t="s">
        <v>210</v>
      </c>
      <c r="G2046" s="576">
        <v>73340</v>
      </c>
      <c r="H2046" s="576" t="s">
        <v>535</v>
      </c>
      <c r="I2046" s="576" t="s">
        <v>87</v>
      </c>
      <c r="J2046" s="576" t="s">
        <v>209</v>
      </c>
      <c r="K2046" s="577">
        <v>150.30000000000001</v>
      </c>
      <c r="L2046" s="576" t="s">
        <v>208</v>
      </c>
    </row>
    <row r="2047" spans="1:12">
      <c r="A2047" s="576" t="s">
        <v>907</v>
      </c>
      <c r="B2047" s="576" t="s">
        <v>908</v>
      </c>
      <c r="C2047" s="576" t="s">
        <v>912</v>
      </c>
      <c r="D2047" s="576" t="s">
        <v>4349</v>
      </c>
      <c r="E2047" s="577" t="s">
        <v>210</v>
      </c>
      <c r="F2047" s="576" t="s">
        <v>210</v>
      </c>
      <c r="G2047" s="576">
        <v>89264</v>
      </c>
      <c r="H2047" s="576" t="s">
        <v>614</v>
      </c>
      <c r="I2047" s="576" t="s">
        <v>87</v>
      </c>
      <c r="J2047" s="576" t="s">
        <v>209</v>
      </c>
      <c r="K2047" s="577">
        <v>21.17</v>
      </c>
      <c r="L2047" s="576" t="s">
        <v>208</v>
      </c>
    </row>
    <row r="2048" spans="1:12">
      <c r="A2048" s="576" t="s">
        <v>907</v>
      </c>
      <c r="B2048" s="576" t="s">
        <v>908</v>
      </c>
      <c r="C2048" s="576" t="s">
        <v>912</v>
      </c>
      <c r="D2048" s="576" t="s">
        <v>4349</v>
      </c>
      <c r="E2048" s="577" t="s">
        <v>210</v>
      </c>
      <c r="F2048" s="576" t="s">
        <v>210</v>
      </c>
      <c r="G2048" s="576">
        <v>89266</v>
      </c>
      <c r="H2048" s="576" t="s">
        <v>616</v>
      </c>
      <c r="I2048" s="576" t="s">
        <v>87</v>
      </c>
      <c r="J2048" s="576" t="s">
        <v>209</v>
      </c>
      <c r="K2048" s="577">
        <v>3.4</v>
      </c>
      <c r="L2048" s="576" t="s">
        <v>208</v>
      </c>
    </row>
    <row r="2049" spans="1:12">
      <c r="A2049" s="576" t="s">
        <v>907</v>
      </c>
      <c r="B2049" s="576" t="s">
        <v>908</v>
      </c>
      <c r="C2049" s="576" t="s">
        <v>912</v>
      </c>
      <c r="D2049" s="576" t="s">
        <v>4349</v>
      </c>
      <c r="E2049" s="577" t="s">
        <v>210</v>
      </c>
      <c r="F2049" s="576" t="s">
        <v>210</v>
      </c>
      <c r="G2049" s="576">
        <v>89265</v>
      </c>
      <c r="H2049" s="576" t="s">
        <v>615</v>
      </c>
      <c r="I2049" s="576" t="s">
        <v>87</v>
      </c>
      <c r="J2049" s="576" t="s">
        <v>209</v>
      </c>
      <c r="K2049" s="577">
        <v>8.43</v>
      </c>
      <c r="L2049" s="576" t="s">
        <v>208</v>
      </c>
    </row>
    <row r="2050" spans="1:12">
      <c r="A2050" s="576" t="s">
        <v>907</v>
      </c>
      <c r="B2050" s="576" t="s">
        <v>908</v>
      </c>
      <c r="C2050" s="576" t="s">
        <v>913</v>
      </c>
      <c r="D2050" s="576" t="s">
        <v>4350</v>
      </c>
      <c r="E2050" s="577" t="s">
        <v>210</v>
      </c>
      <c r="F2050" s="576" t="s">
        <v>210</v>
      </c>
      <c r="G2050" s="576">
        <v>5705</v>
      </c>
      <c r="H2050" s="576" t="s">
        <v>457</v>
      </c>
      <c r="I2050" s="576" t="s">
        <v>87</v>
      </c>
      <c r="J2050" s="576" t="s">
        <v>209</v>
      </c>
      <c r="K2050" s="577">
        <v>38.6</v>
      </c>
      <c r="L2050" s="576" t="s">
        <v>208</v>
      </c>
    </row>
    <row r="2051" spans="1:12">
      <c r="A2051" s="576" t="s">
        <v>907</v>
      </c>
      <c r="B2051" s="576" t="s">
        <v>908</v>
      </c>
      <c r="C2051" s="576" t="s">
        <v>913</v>
      </c>
      <c r="D2051" s="576" t="s">
        <v>4350</v>
      </c>
      <c r="E2051" s="577" t="s">
        <v>210</v>
      </c>
      <c r="F2051" s="576" t="s">
        <v>210</v>
      </c>
      <c r="G2051" s="576">
        <v>53797</v>
      </c>
      <c r="H2051" s="576" t="s">
        <v>508</v>
      </c>
      <c r="I2051" s="576" t="s">
        <v>87</v>
      </c>
      <c r="J2051" s="576" t="s">
        <v>209</v>
      </c>
      <c r="K2051" s="577">
        <v>113.12</v>
      </c>
      <c r="L2051" s="576" t="s">
        <v>208</v>
      </c>
    </row>
    <row r="2052" spans="1:12">
      <c r="A2052" s="576" t="s">
        <v>907</v>
      </c>
      <c r="B2052" s="576" t="s">
        <v>908</v>
      </c>
      <c r="C2052" s="576" t="s">
        <v>913</v>
      </c>
      <c r="D2052" s="576" t="s">
        <v>4350</v>
      </c>
      <c r="E2052" s="577" t="s">
        <v>210</v>
      </c>
      <c r="F2052" s="576" t="s">
        <v>210</v>
      </c>
      <c r="G2052" s="576">
        <v>91354</v>
      </c>
      <c r="H2052" s="576" t="s">
        <v>710</v>
      </c>
      <c r="I2052" s="576" t="s">
        <v>87</v>
      </c>
      <c r="J2052" s="576" t="s">
        <v>209</v>
      </c>
      <c r="K2052" s="578">
        <v>17.670000000000002</v>
      </c>
      <c r="L2052" s="576" t="s">
        <v>208</v>
      </c>
    </row>
    <row r="2053" spans="1:12">
      <c r="A2053" s="576" t="s">
        <v>907</v>
      </c>
      <c r="B2053" s="576" t="s">
        <v>908</v>
      </c>
      <c r="C2053" s="576" t="s">
        <v>913</v>
      </c>
      <c r="D2053" s="576" t="s">
        <v>4350</v>
      </c>
      <c r="E2053" s="577" t="s">
        <v>210</v>
      </c>
      <c r="F2053" s="576" t="s">
        <v>210</v>
      </c>
      <c r="G2053" s="576">
        <v>91356</v>
      </c>
      <c r="H2053" s="576" t="s">
        <v>712</v>
      </c>
      <c r="I2053" s="576" t="s">
        <v>87</v>
      </c>
      <c r="J2053" s="576" t="s">
        <v>209</v>
      </c>
      <c r="K2053" s="577">
        <v>2.93</v>
      </c>
      <c r="L2053" s="576" t="s">
        <v>208</v>
      </c>
    </row>
    <row r="2054" spans="1:12">
      <c r="A2054" s="576" t="s">
        <v>907</v>
      </c>
      <c r="B2054" s="576" t="s">
        <v>908</v>
      </c>
      <c r="C2054" s="576" t="s">
        <v>913</v>
      </c>
      <c r="D2054" s="576" t="s">
        <v>4350</v>
      </c>
      <c r="E2054" s="577" t="s">
        <v>210</v>
      </c>
      <c r="F2054" s="576" t="s">
        <v>210</v>
      </c>
      <c r="G2054" s="576">
        <v>91355</v>
      </c>
      <c r="H2054" s="576" t="s">
        <v>711</v>
      </c>
      <c r="I2054" s="576" t="s">
        <v>87</v>
      </c>
      <c r="J2054" s="576" t="s">
        <v>209</v>
      </c>
      <c r="K2054" s="577">
        <v>7.26</v>
      </c>
      <c r="L2054" s="576" t="s">
        <v>208</v>
      </c>
    </row>
    <row r="2055" spans="1:12">
      <c r="A2055" s="576" t="s">
        <v>907</v>
      </c>
      <c r="B2055" s="576" t="s">
        <v>908</v>
      </c>
      <c r="C2055" s="576" t="s">
        <v>913</v>
      </c>
      <c r="D2055" s="576" t="s">
        <v>4350</v>
      </c>
      <c r="E2055" s="577" t="s">
        <v>210</v>
      </c>
      <c r="F2055" s="576" t="s">
        <v>210</v>
      </c>
      <c r="G2055" s="576">
        <v>5751</v>
      </c>
      <c r="H2055" s="576" t="s">
        <v>477</v>
      </c>
      <c r="I2055" s="576" t="s">
        <v>87</v>
      </c>
      <c r="J2055" s="576" t="s">
        <v>209</v>
      </c>
      <c r="K2055" s="577">
        <v>33.130000000000003</v>
      </c>
      <c r="L2055" s="576" t="s">
        <v>208</v>
      </c>
    </row>
    <row r="2056" spans="1:12">
      <c r="A2056" s="576" t="s">
        <v>907</v>
      </c>
      <c r="B2056" s="576" t="s">
        <v>908</v>
      </c>
      <c r="C2056" s="576" t="s">
        <v>913</v>
      </c>
      <c r="D2056" s="576" t="s">
        <v>4350</v>
      </c>
      <c r="E2056" s="577" t="s">
        <v>210</v>
      </c>
      <c r="F2056" s="576" t="s">
        <v>210</v>
      </c>
      <c r="G2056" s="576">
        <v>53827</v>
      </c>
      <c r="H2056" s="576" t="s">
        <v>515</v>
      </c>
      <c r="I2056" s="576" t="s">
        <v>87</v>
      </c>
      <c r="J2056" s="576" t="s">
        <v>209</v>
      </c>
      <c r="K2056" s="577">
        <v>110.73</v>
      </c>
      <c r="L2056" s="576" t="s">
        <v>208</v>
      </c>
    </row>
    <row r="2057" spans="1:12">
      <c r="A2057" s="576" t="s">
        <v>907</v>
      </c>
      <c r="B2057" s="576" t="s">
        <v>908</v>
      </c>
      <c r="C2057" s="576" t="s">
        <v>914</v>
      </c>
      <c r="D2057" s="576" t="s">
        <v>4351</v>
      </c>
      <c r="E2057" s="577" t="s">
        <v>210</v>
      </c>
      <c r="F2057" s="576" t="s">
        <v>210</v>
      </c>
      <c r="G2057" s="576">
        <v>91375</v>
      </c>
      <c r="H2057" s="576" t="s">
        <v>719</v>
      </c>
      <c r="I2057" s="576" t="s">
        <v>87</v>
      </c>
      <c r="J2057" s="576" t="s">
        <v>209</v>
      </c>
      <c r="K2057" s="578">
        <v>19.399999999999999</v>
      </c>
      <c r="L2057" s="576" t="s">
        <v>208</v>
      </c>
    </row>
    <row r="2058" spans="1:12">
      <c r="A2058" s="576" t="s">
        <v>907</v>
      </c>
      <c r="B2058" s="576" t="s">
        <v>908</v>
      </c>
      <c r="C2058" s="576" t="s">
        <v>914</v>
      </c>
      <c r="D2058" s="576" t="s">
        <v>4351</v>
      </c>
      <c r="E2058" s="577" t="s">
        <v>210</v>
      </c>
      <c r="F2058" s="576" t="s">
        <v>210</v>
      </c>
      <c r="G2058" s="576">
        <v>91377</v>
      </c>
      <c r="H2058" s="576" t="s">
        <v>721</v>
      </c>
      <c r="I2058" s="576" t="s">
        <v>87</v>
      </c>
      <c r="J2058" s="576" t="s">
        <v>209</v>
      </c>
      <c r="K2058" s="578">
        <v>3.22</v>
      </c>
      <c r="L2058" s="576" t="s">
        <v>208</v>
      </c>
    </row>
    <row r="2059" spans="1:12">
      <c r="A2059" s="576" t="s">
        <v>907</v>
      </c>
      <c r="B2059" s="576" t="s">
        <v>908</v>
      </c>
      <c r="C2059" s="576" t="s">
        <v>914</v>
      </c>
      <c r="D2059" s="576" t="s">
        <v>4351</v>
      </c>
      <c r="E2059" s="577" t="s">
        <v>210</v>
      </c>
      <c r="F2059" s="576" t="s">
        <v>210</v>
      </c>
      <c r="G2059" s="576">
        <v>91376</v>
      </c>
      <c r="H2059" s="576" t="s">
        <v>720</v>
      </c>
      <c r="I2059" s="576" t="s">
        <v>87</v>
      </c>
      <c r="J2059" s="576" t="s">
        <v>209</v>
      </c>
      <c r="K2059" s="577">
        <v>7.97</v>
      </c>
      <c r="L2059" s="576" t="s">
        <v>208</v>
      </c>
    </row>
    <row r="2060" spans="1:12">
      <c r="A2060" s="576" t="s">
        <v>907</v>
      </c>
      <c r="B2060" s="576" t="s">
        <v>908</v>
      </c>
      <c r="C2060" s="576" t="s">
        <v>914</v>
      </c>
      <c r="D2060" s="576" t="s">
        <v>4351</v>
      </c>
      <c r="E2060" s="577" t="s">
        <v>210</v>
      </c>
      <c r="F2060" s="576" t="s">
        <v>210</v>
      </c>
      <c r="G2060" s="576">
        <v>5754</v>
      </c>
      <c r="H2060" s="576" t="s">
        <v>478</v>
      </c>
      <c r="I2060" s="576" t="s">
        <v>87</v>
      </c>
      <c r="J2060" s="576" t="s">
        <v>209</v>
      </c>
      <c r="K2060" s="577">
        <v>36.380000000000003</v>
      </c>
      <c r="L2060" s="576" t="s">
        <v>208</v>
      </c>
    </row>
    <row r="2061" spans="1:12">
      <c r="A2061" s="576" t="s">
        <v>907</v>
      </c>
      <c r="B2061" s="576" t="s">
        <v>908</v>
      </c>
      <c r="C2061" s="576" t="s">
        <v>914</v>
      </c>
      <c r="D2061" s="576" t="s">
        <v>4351</v>
      </c>
      <c r="E2061" s="577" t="s">
        <v>210</v>
      </c>
      <c r="F2061" s="576" t="s">
        <v>210</v>
      </c>
      <c r="G2061" s="576">
        <v>53829</v>
      </c>
      <c r="H2061" s="576" t="s">
        <v>516</v>
      </c>
      <c r="I2061" s="576" t="s">
        <v>87</v>
      </c>
      <c r="J2061" s="576" t="s">
        <v>209</v>
      </c>
      <c r="K2061" s="577">
        <v>113.12</v>
      </c>
      <c r="L2061" s="576" t="s">
        <v>208</v>
      </c>
    </row>
    <row r="2062" spans="1:12">
      <c r="A2062" s="576" t="s">
        <v>907</v>
      </c>
      <c r="B2062" s="576" t="s">
        <v>908</v>
      </c>
      <c r="C2062" s="576" t="s">
        <v>914</v>
      </c>
      <c r="D2062" s="576" t="s">
        <v>4351</v>
      </c>
      <c r="E2062" s="577" t="s">
        <v>210</v>
      </c>
      <c r="F2062" s="576" t="s">
        <v>210</v>
      </c>
      <c r="G2062" s="576">
        <v>91026</v>
      </c>
      <c r="H2062" s="576" t="s">
        <v>697</v>
      </c>
      <c r="I2062" s="576" t="s">
        <v>87</v>
      </c>
      <c r="J2062" s="576" t="s">
        <v>209</v>
      </c>
      <c r="K2062" s="577">
        <v>24.84</v>
      </c>
      <c r="L2062" s="576" t="s">
        <v>208</v>
      </c>
    </row>
    <row r="2063" spans="1:12">
      <c r="A2063" s="576" t="s">
        <v>907</v>
      </c>
      <c r="B2063" s="576" t="s">
        <v>908</v>
      </c>
      <c r="C2063" s="576" t="s">
        <v>914</v>
      </c>
      <c r="D2063" s="576" t="s">
        <v>4351</v>
      </c>
      <c r="E2063" s="577" t="s">
        <v>210</v>
      </c>
      <c r="F2063" s="576" t="s">
        <v>210</v>
      </c>
      <c r="G2063" s="576">
        <v>91028</v>
      </c>
      <c r="H2063" s="576" t="s">
        <v>699</v>
      </c>
      <c r="I2063" s="576" t="s">
        <v>87</v>
      </c>
      <c r="J2063" s="576" t="s">
        <v>209</v>
      </c>
      <c r="K2063" s="577">
        <v>4.0199999999999996</v>
      </c>
      <c r="L2063" s="576" t="s">
        <v>208</v>
      </c>
    </row>
    <row r="2064" spans="1:12">
      <c r="A2064" s="576" t="s">
        <v>907</v>
      </c>
      <c r="B2064" s="576" t="s">
        <v>908</v>
      </c>
      <c r="C2064" s="576" t="s">
        <v>915</v>
      </c>
      <c r="D2064" s="576" t="s">
        <v>4352</v>
      </c>
      <c r="E2064" s="577" t="s">
        <v>210</v>
      </c>
      <c r="F2064" s="576" t="s">
        <v>210</v>
      </c>
      <c r="G2064" s="576">
        <v>91027</v>
      </c>
      <c r="H2064" s="576" t="s">
        <v>698</v>
      </c>
      <c r="I2064" s="576" t="s">
        <v>87</v>
      </c>
      <c r="J2064" s="576" t="s">
        <v>207</v>
      </c>
      <c r="K2064" s="577">
        <v>9.9600000000000009</v>
      </c>
      <c r="L2064" s="576" t="s">
        <v>208</v>
      </c>
    </row>
    <row r="2065" spans="1:12">
      <c r="A2065" s="576" t="s">
        <v>907</v>
      </c>
      <c r="B2065" s="576" t="s">
        <v>908</v>
      </c>
      <c r="C2065" s="576" t="s">
        <v>915</v>
      </c>
      <c r="D2065" s="576" t="s">
        <v>4352</v>
      </c>
      <c r="E2065" s="577" t="s">
        <v>210</v>
      </c>
      <c r="F2065" s="576" t="s">
        <v>210</v>
      </c>
      <c r="G2065" s="576">
        <v>91029</v>
      </c>
      <c r="H2065" s="576" t="s">
        <v>700</v>
      </c>
      <c r="I2065" s="576" t="s">
        <v>87</v>
      </c>
      <c r="J2065" s="576" t="s">
        <v>207</v>
      </c>
      <c r="K2065" s="577">
        <v>45.55</v>
      </c>
      <c r="L2065" s="576" t="s">
        <v>208</v>
      </c>
    </row>
    <row r="2066" spans="1:12">
      <c r="A2066" s="576" t="s">
        <v>907</v>
      </c>
      <c r="B2066" s="576" t="s">
        <v>908</v>
      </c>
      <c r="C2066" s="576" t="s">
        <v>916</v>
      </c>
      <c r="D2066" s="576" t="s">
        <v>4355</v>
      </c>
      <c r="E2066" s="577" t="s">
        <v>210</v>
      </c>
      <c r="F2066" s="576" t="s">
        <v>210</v>
      </c>
      <c r="G2066" s="576">
        <v>91030</v>
      </c>
      <c r="H2066" s="576" t="s">
        <v>701</v>
      </c>
      <c r="I2066" s="576" t="s">
        <v>87</v>
      </c>
      <c r="J2066" s="576" t="s">
        <v>207</v>
      </c>
      <c r="K2066" s="577">
        <v>142.46</v>
      </c>
      <c r="L2066" s="576" t="s">
        <v>208</v>
      </c>
    </row>
    <row r="2067" spans="1:12">
      <c r="A2067" s="576" t="s">
        <v>907</v>
      </c>
      <c r="B2067" s="576" t="s">
        <v>908</v>
      </c>
      <c r="C2067" s="576" t="s">
        <v>916</v>
      </c>
      <c r="D2067" s="576" t="s">
        <v>4355</v>
      </c>
      <c r="E2067" s="577" t="s">
        <v>210</v>
      </c>
      <c r="F2067" s="576" t="s">
        <v>210</v>
      </c>
      <c r="G2067" s="576">
        <v>102812</v>
      </c>
      <c r="H2067" s="576" t="s">
        <v>8239</v>
      </c>
      <c r="I2067" s="576" t="s">
        <v>87</v>
      </c>
      <c r="J2067" s="576" t="s">
        <v>207</v>
      </c>
      <c r="K2067" s="577">
        <v>0</v>
      </c>
      <c r="L2067" s="576" t="s">
        <v>208</v>
      </c>
    </row>
    <row r="2068" spans="1:12">
      <c r="A2068" s="576" t="s">
        <v>907</v>
      </c>
      <c r="B2068" s="576" t="s">
        <v>908</v>
      </c>
      <c r="C2068" s="576" t="s">
        <v>916</v>
      </c>
      <c r="D2068" s="576" t="s">
        <v>4355</v>
      </c>
      <c r="E2068" s="577" t="s">
        <v>210</v>
      </c>
      <c r="F2068" s="576" t="s">
        <v>210</v>
      </c>
      <c r="G2068" s="576">
        <v>102813</v>
      </c>
      <c r="H2068" s="576" t="s">
        <v>8240</v>
      </c>
      <c r="I2068" s="576" t="s">
        <v>87</v>
      </c>
      <c r="J2068" s="576" t="s">
        <v>207</v>
      </c>
      <c r="K2068" s="577">
        <v>0</v>
      </c>
      <c r="L2068" s="576" t="s">
        <v>208</v>
      </c>
    </row>
    <row r="2069" spans="1:12">
      <c r="A2069" s="576" t="s">
        <v>907</v>
      </c>
      <c r="B2069" s="576" t="s">
        <v>908</v>
      </c>
      <c r="C2069" s="576" t="s">
        <v>916</v>
      </c>
      <c r="D2069" s="576" t="s">
        <v>4355</v>
      </c>
      <c r="E2069" s="577" t="s">
        <v>210</v>
      </c>
      <c r="F2069" s="576" t="s">
        <v>210</v>
      </c>
      <c r="G2069" s="576">
        <v>102814</v>
      </c>
      <c r="H2069" s="576" t="s">
        <v>8241</v>
      </c>
      <c r="I2069" s="576" t="s">
        <v>87</v>
      </c>
      <c r="J2069" s="576" t="s">
        <v>207</v>
      </c>
      <c r="K2069" s="577">
        <v>0</v>
      </c>
      <c r="L2069" s="576" t="s">
        <v>208</v>
      </c>
    </row>
    <row r="2070" spans="1:12">
      <c r="A2070" s="576" t="s">
        <v>907</v>
      </c>
      <c r="B2070" s="576" t="s">
        <v>908</v>
      </c>
      <c r="C2070" s="576" t="s">
        <v>916</v>
      </c>
      <c r="D2070" s="576" t="s">
        <v>4355</v>
      </c>
      <c r="E2070" s="577" t="s">
        <v>210</v>
      </c>
      <c r="F2070" s="576" t="s">
        <v>210</v>
      </c>
      <c r="G2070" s="576">
        <v>102815</v>
      </c>
      <c r="H2070" s="576" t="s">
        <v>4622</v>
      </c>
      <c r="I2070" s="576" t="s">
        <v>87</v>
      </c>
      <c r="J2070" s="576" t="s">
        <v>207</v>
      </c>
      <c r="K2070" s="577">
        <v>2.5499999999999998</v>
      </c>
      <c r="L2070" s="576" t="s">
        <v>208</v>
      </c>
    </row>
    <row r="2071" spans="1:12">
      <c r="A2071" s="576" t="s">
        <v>907</v>
      </c>
      <c r="B2071" s="576" t="s">
        <v>908</v>
      </c>
      <c r="C2071" s="576" t="s">
        <v>916</v>
      </c>
      <c r="D2071" s="576" t="s">
        <v>4355</v>
      </c>
      <c r="E2071" s="577" t="s">
        <v>210</v>
      </c>
      <c r="F2071" s="576" t="s">
        <v>210</v>
      </c>
      <c r="G2071" s="576">
        <v>91529</v>
      </c>
      <c r="H2071" s="576" t="s">
        <v>736</v>
      </c>
      <c r="I2071" s="576" t="s">
        <v>87</v>
      </c>
      <c r="J2071" s="576" t="s">
        <v>207</v>
      </c>
      <c r="K2071" s="577">
        <v>0.79</v>
      </c>
      <c r="L2071" s="576" t="s">
        <v>208</v>
      </c>
    </row>
    <row r="2072" spans="1:12">
      <c r="A2072" s="576" t="s">
        <v>907</v>
      </c>
      <c r="B2072" s="576" t="s">
        <v>908</v>
      </c>
      <c r="C2072" s="576" t="s">
        <v>916</v>
      </c>
      <c r="D2072" s="576" t="s">
        <v>4355</v>
      </c>
      <c r="E2072" s="577" t="s">
        <v>210</v>
      </c>
      <c r="F2072" s="576" t="s">
        <v>210</v>
      </c>
      <c r="G2072" s="576">
        <v>91530</v>
      </c>
      <c r="H2072" s="576" t="s">
        <v>737</v>
      </c>
      <c r="I2072" s="576" t="s">
        <v>87</v>
      </c>
      <c r="J2072" s="576" t="s">
        <v>207</v>
      </c>
      <c r="K2072" s="577">
        <v>0.21</v>
      </c>
      <c r="L2072" s="576" t="s">
        <v>208</v>
      </c>
    </row>
    <row r="2073" spans="1:12">
      <c r="A2073" s="576" t="s">
        <v>907</v>
      </c>
      <c r="B2073" s="576" t="s">
        <v>908</v>
      </c>
      <c r="C2073" s="576" t="s">
        <v>916</v>
      </c>
      <c r="D2073" s="576" t="s">
        <v>4355</v>
      </c>
      <c r="E2073" s="577" t="s">
        <v>210</v>
      </c>
      <c r="F2073" s="576" t="s">
        <v>210</v>
      </c>
      <c r="G2073" s="576">
        <v>91531</v>
      </c>
      <c r="H2073" s="576" t="s">
        <v>738</v>
      </c>
      <c r="I2073" s="576" t="s">
        <v>87</v>
      </c>
      <c r="J2073" s="576" t="s">
        <v>207</v>
      </c>
      <c r="K2073" s="577">
        <v>0.99</v>
      </c>
      <c r="L2073" s="576" t="s">
        <v>208</v>
      </c>
    </row>
    <row r="2074" spans="1:12">
      <c r="A2074" s="576" t="s">
        <v>907</v>
      </c>
      <c r="B2074" s="576" t="s">
        <v>908</v>
      </c>
      <c r="C2074" s="576" t="s">
        <v>917</v>
      </c>
      <c r="D2074" s="576" t="s">
        <v>4356</v>
      </c>
      <c r="E2074" s="577" t="s">
        <v>210</v>
      </c>
      <c r="F2074" s="576" t="s">
        <v>210</v>
      </c>
      <c r="G2074" s="576">
        <v>91532</v>
      </c>
      <c r="H2074" s="576" t="s">
        <v>739</v>
      </c>
      <c r="I2074" s="576" t="s">
        <v>87</v>
      </c>
      <c r="J2074" s="576" t="s">
        <v>207</v>
      </c>
      <c r="K2074" s="577">
        <v>6.25</v>
      </c>
      <c r="L2074" s="576" t="s">
        <v>208</v>
      </c>
    </row>
    <row r="2075" spans="1:12">
      <c r="A2075" s="576" t="s">
        <v>907</v>
      </c>
      <c r="B2075" s="576" t="s">
        <v>908</v>
      </c>
      <c r="C2075" s="576" t="s">
        <v>917</v>
      </c>
      <c r="D2075" s="576" t="s">
        <v>4356</v>
      </c>
      <c r="E2075" s="577" t="s">
        <v>210</v>
      </c>
      <c r="F2075" s="576" t="s">
        <v>210</v>
      </c>
      <c r="G2075" s="576">
        <v>95260</v>
      </c>
      <c r="H2075" s="576" t="s">
        <v>831</v>
      </c>
      <c r="I2075" s="576" t="s">
        <v>87</v>
      </c>
      <c r="J2075" s="576" t="s">
        <v>207</v>
      </c>
      <c r="K2075" s="577">
        <v>0.64</v>
      </c>
      <c r="L2075" s="576" t="s">
        <v>208</v>
      </c>
    </row>
    <row r="2076" spans="1:12">
      <c r="A2076" s="576" t="s">
        <v>907</v>
      </c>
      <c r="B2076" s="576" t="s">
        <v>908</v>
      </c>
      <c r="C2076" s="576" t="s">
        <v>917</v>
      </c>
      <c r="D2076" s="576" t="s">
        <v>4356</v>
      </c>
      <c r="E2076" s="577" t="s">
        <v>210</v>
      </c>
      <c r="F2076" s="576" t="s">
        <v>210</v>
      </c>
      <c r="G2076" s="576">
        <v>95261</v>
      </c>
      <c r="H2076" s="576" t="s">
        <v>832</v>
      </c>
      <c r="I2076" s="576" t="s">
        <v>87</v>
      </c>
      <c r="J2076" s="576" t="s">
        <v>207</v>
      </c>
      <c r="K2076" s="577">
        <v>0.17</v>
      </c>
      <c r="L2076" s="576" t="s">
        <v>208</v>
      </c>
    </row>
    <row r="2077" spans="1:12">
      <c r="A2077" s="576" t="s">
        <v>907</v>
      </c>
      <c r="B2077" s="576" t="s">
        <v>908</v>
      </c>
      <c r="C2077" s="576" t="s">
        <v>917</v>
      </c>
      <c r="D2077" s="576" t="s">
        <v>4356</v>
      </c>
      <c r="E2077" s="577" t="s">
        <v>210</v>
      </c>
      <c r="F2077" s="576" t="s">
        <v>210</v>
      </c>
      <c r="G2077" s="576">
        <v>95262</v>
      </c>
      <c r="H2077" s="576" t="s">
        <v>833</v>
      </c>
      <c r="I2077" s="576" t="s">
        <v>87</v>
      </c>
      <c r="J2077" s="576" t="s">
        <v>207</v>
      </c>
      <c r="K2077" s="577">
        <v>0.8</v>
      </c>
      <c r="L2077" s="576" t="s">
        <v>208</v>
      </c>
    </row>
    <row r="2078" spans="1:12">
      <c r="A2078" s="576" t="s">
        <v>907</v>
      </c>
      <c r="B2078" s="576" t="s">
        <v>908</v>
      </c>
      <c r="C2078" s="576" t="s">
        <v>917</v>
      </c>
      <c r="D2078" s="576" t="s">
        <v>4356</v>
      </c>
      <c r="E2078" s="577" t="s">
        <v>210</v>
      </c>
      <c r="F2078" s="576" t="s">
        <v>210</v>
      </c>
      <c r="G2078" s="576">
        <v>95263</v>
      </c>
      <c r="H2078" s="576" t="s">
        <v>834</v>
      </c>
      <c r="I2078" s="576" t="s">
        <v>87</v>
      </c>
      <c r="J2078" s="576" t="s">
        <v>207</v>
      </c>
      <c r="K2078" s="577">
        <v>4.7300000000000004</v>
      </c>
      <c r="L2078" s="576" t="s">
        <v>208</v>
      </c>
    </row>
    <row r="2079" spans="1:12">
      <c r="A2079" s="576" t="s">
        <v>907</v>
      </c>
      <c r="B2079" s="576" t="s">
        <v>908</v>
      </c>
      <c r="C2079" s="576" t="s">
        <v>917</v>
      </c>
      <c r="D2079" s="576" t="s">
        <v>4356</v>
      </c>
      <c r="E2079" s="577" t="s">
        <v>210</v>
      </c>
      <c r="F2079" s="576" t="s">
        <v>210</v>
      </c>
      <c r="G2079" s="576">
        <v>90968</v>
      </c>
      <c r="H2079" s="576" t="s">
        <v>684</v>
      </c>
      <c r="I2079" s="576" t="s">
        <v>87</v>
      </c>
      <c r="J2079" s="576" t="s">
        <v>207</v>
      </c>
      <c r="K2079" s="577">
        <v>6.66</v>
      </c>
      <c r="L2079" s="576" t="s">
        <v>208</v>
      </c>
    </row>
    <row r="2080" spans="1:12">
      <c r="A2080" s="576" t="s">
        <v>907</v>
      </c>
      <c r="B2080" s="576" t="s">
        <v>908</v>
      </c>
      <c r="C2080" s="576" t="s">
        <v>917</v>
      </c>
      <c r="D2080" s="576" t="s">
        <v>4356</v>
      </c>
      <c r="E2080" s="577" t="s">
        <v>210</v>
      </c>
      <c r="F2080" s="576" t="s">
        <v>210</v>
      </c>
      <c r="G2080" s="576">
        <v>90969</v>
      </c>
      <c r="H2080" s="576" t="s">
        <v>685</v>
      </c>
      <c r="I2080" s="576" t="s">
        <v>87</v>
      </c>
      <c r="J2080" s="576" t="s">
        <v>207</v>
      </c>
      <c r="K2080" s="577">
        <v>1.78</v>
      </c>
      <c r="L2080" s="576" t="s">
        <v>208</v>
      </c>
    </row>
    <row r="2081" spans="1:12">
      <c r="A2081" s="576" t="s">
        <v>907</v>
      </c>
      <c r="B2081" s="576" t="s">
        <v>908</v>
      </c>
      <c r="C2081" s="576" t="s">
        <v>917</v>
      </c>
      <c r="D2081" s="576" t="s">
        <v>4356</v>
      </c>
      <c r="E2081" s="577" t="s">
        <v>210</v>
      </c>
      <c r="F2081" s="576" t="s">
        <v>210</v>
      </c>
      <c r="G2081" s="576">
        <v>90970</v>
      </c>
      <c r="H2081" s="576" t="s">
        <v>686</v>
      </c>
      <c r="I2081" s="576" t="s">
        <v>87</v>
      </c>
      <c r="J2081" s="576" t="s">
        <v>207</v>
      </c>
      <c r="K2081" s="577">
        <v>8.34</v>
      </c>
      <c r="L2081" s="576" t="s">
        <v>208</v>
      </c>
    </row>
    <row r="2082" spans="1:12">
      <c r="A2082" s="576" t="s">
        <v>907</v>
      </c>
      <c r="B2082" s="576" t="s">
        <v>908</v>
      </c>
      <c r="C2082" s="576" t="s">
        <v>917</v>
      </c>
      <c r="D2082" s="576" t="s">
        <v>4356</v>
      </c>
      <c r="E2082" s="577" t="s">
        <v>210</v>
      </c>
      <c r="F2082" s="576" t="s">
        <v>210</v>
      </c>
      <c r="G2082" s="576">
        <v>90971</v>
      </c>
      <c r="H2082" s="576" t="s">
        <v>687</v>
      </c>
      <c r="I2082" s="576" t="s">
        <v>87</v>
      </c>
      <c r="J2082" s="576" t="s">
        <v>207</v>
      </c>
      <c r="K2082" s="577">
        <v>58.85</v>
      </c>
      <c r="L2082" s="576" t="s">
        <v>208</v>
      </c>
    </row>
    <row r="2083" spans="1:12">
      <c r="A2083" s="576" t="s">
        <v>907</v>
      </c>
      <c r="B2083" s="576" t="s">
        <v>908</v>
      </c>
      <c r="C2083" s="576" t="s">
        <v>917</v>
      </c>
      <c r="D2083" s="576" t="s">
        <v>4356</v>
      </c>
      <c r="E2083" s="577" t="s">
        <v>210</v>
      </c>
      <c r="F2083" s="576" t="s">
        <v>210</v>
      </c>
      <c r="G2083" s="576">
        <v>90992</v>
      </c>
      <c r="H2083" s="576" t="s">
        <v>692</v>
      </c>
      <c r="I2083" s="576" t="s">
        <v>87</v>
      </c>
      <c r="J2083" s="576" t="s">
        <v>207</v>
      </c>
      <c r="K2083" s="577">
        <v>7.9</v>
      </c>
      <c r="L2083" s="576" t="s">
        <v>208</v>
      </c>
    </row>
    <row r="2084" spans="1:12">
      <c r="A2084" s="576" t="s">
        <v>907</v>
      </c>
      <c r="B2084" s="576" t="s">
        <v>908</v>
      </c>
      <c r="C2084" s="576" t="s">
        <v>917</v>
      </c>
      <c r="D2084" s="576" t="s">
        <v>4356</v>
      </c>
      <c r="E2084" s="577" t="s">
        <v>210</v>
      </c>
      <c r="F2084" s="576" t="s">
        <v>210</v>
      </c>
      <c r="G2084" s="576">
        <v>90993</v>
      </c>
      <c r="H2084" s="576" t="s">
        <v>693</v>
      </c>
      <c r="I2084" s="576" t="s">
        <v>87</v>
      </c>
      <c r="J2084" s="576" t="s">
        <v>209</v>
      </c>
      <c r="K2084" s="577">
        <v>2.12</v>
      </c>
      <c r="L2084" s="576" t="s">
        <v>208</v>
      </c>
    </row>
    <row r="2085" spans="1:12">
      <c r="A2085" s="576" t="s">
        <v>907</v>
      </c>
      <c r="B2085" s="576" t="s">
        <v>908</v>
      </c>
      <c r="C2085" s="576" t="s">
        <v>917</v>
      </c>
      <c r="D2085" s="576" t="s">
        <v>4356</v>
      </c>
      <c r="E2085" s="577" t="s">
        <v>210</v>
      </c>
      <c r="F2085" s="576" t="s">
        <v>210</v>
      </c>
      <c r="G2085" s="576">
        <v>90994</v>
      </c>
      <c r="H2085" s="576" t="s">
        <v>694</v>
      </c>
      <c r="I2085" s="576" t="s">
        <v>87</v>
      </c>
      <c r="J2085" s="576" t="s">
        <v>209</v>
      </c>
      <c r="K2085" s="577">
        <v>9.89</v>
      </c>
      <c r="L2085" s="576" t="s">
        <v>208</v>
      </c>
    </row>
    <row r="2086" spans="1:12">
      <c r="A2086" s="576" t="s">
        <v>907</v>
      </c>
      <c r="B2086" s="576" t="s">
        <v>908</v>
      </c>
      <c r="C2086" s="576" t="s">
        <v>917</v>
      </c>
      <c r="D2086" s="576" t="s">
        <v>4356</v>
      </c>
      <c r="E2086" s="577" t="s">
        <v>210</v>
      </c>
      <c r="F2086" s="576" t="s">
        <v>210</v>
      </c>
      <c r="G2086" s="576">
        <v>90995</v>
      </c>
      <c r="H2086" s="576" t="s">
        <v>695</v>
      </c>
      <c r="I2086" s="576" t="s">
        <v>87</v>
      </c>
      <c r="J2086" s="576" t="s">
        <v>209</v>
      </c>
      <c r="K2086" s="577">
        <v>79.94</v>
      </c>
      <c r="L2086" s="576" t="s">
        <v>208</v>
      </c>
    </row>
    <row r="2087" spans="1:12">
      <c r="A2087" s="576" t="s">
        <v>907</v>
      </c>
      <c r="B2087" s="576" t="s">
        <v>908</v>
      </c>
      <c r="C2087" s="576" t="s">
        <v>917</v>
      </c>
      <c r="D2087" s="576" t="s">
        <v>4356</v>
      </c>
      <c r="E2087" s="577" t="s">
        <v>210</v>
      </c>
      <c r="F2087" s="576" t="s">
        <v>210</v>
      </c>
      <c r="G2087" s="576">
        <v>90957</v>
      </c>
      <c r="H2087" s="576" t="s">
        <v>678</v>
      </c>
      <c r="I2087" s="576" t="s">
        <v>87</v>
      </c>
      <c r="J2087" s="576" t="s">
        <v>209</v>
      </c>
      <c r="K2087" s="577">
        <v>4.97</v>
      </c>
      <c r="L2087" s="576" t="s">
        <v>208</v>
      </c>
    </row>
    <row r="2088" spans="1:12">
      <c r="A2088" s="576" t="s">
        <v>907</v>
      </c>
      <c r="B2088" s="576" t="s">
        <v>908</v>
      </c>
      <c r="C2088" s="576" t="s">
        <v>917</v>
      </c>
      <c r="D2088" s="576" t="s">
        <v>4356</v>
      </c>
      <c r="E2088" s="577" t="s">
        <v>210</v>
      </c>
      <c r="F2088" s="576" t="s">
        <v>210</v>
      </c>
      <c r="G2088" s="576">
        <v>90958</v>
      </c>
      <c r="H2088" s="576" t="s">
        <v>679</v>
      </c>
      <c r="I2088" s="576" t="s">
        <v>87</v>
      </c>
      <c r="J2088" s="576" t="s">
        <v>209</v>
      </c>
      <c r="K2088" s="577">
        <v>1.33</v>
      </c>
      <c r="L2088" s="576" t="s">
        <v>208</v>
      </c>
    </row>
    <row r="2089" spans="1:12">
      <c r="A2089" s="576" t="s">
        <v>907</v>
      </c>
      <c r="B2089" s="576" t="s">
        <v>908</v>
      </c>
      <c r="C2089" s="576" t="s">
        <v>917</v>
      </c>
      <c r="D2089" s="576" t="s">
        <v>4356</v>
      </c>
      <c r="E2089" s="577" t="s">
        <v>210</v>
      </c>
      <c r="F2089" s="576" t="s">
        <v>210</v>
      </c>
      <c r="G2089" s="576">
        <v>5797</v>
      </c>
      <c r="H2089" s="576" t="s">
        <v>484</v>
      </c>
      <c r="I2089" s="576" t="s">
        <v>87</v>
      </c>
      <c r="J2089" s="576" t="s">
        <v>209</v>
      </c>
      <c r="K2089" s="577">
        <v>6.22</v>
      </c>
      <c r="L2089" s="576" t="s">
        <v>208</v>
      </c>
    </row>
    <row r="2090" spans="1:12">
      <c r="A2090" s="576" t="s">
        <v>907</v>
      </c>
      <c r="B2090" s="576" t="s">
        <v>908</v>
      </c>
      <c r="C2090" s="576" t="s">
        <v>917</v>
      </c>
      <c r="D2090" s="576" t="s">
        <v>4356</v>
      </c>
      <c r="E2090" s="577" t="s">
        <v>210</v>
      </c>
      <c r="F2090" s="576" t="s">
        <v>210</v>
      </c>
      <c r="G2090" s="576">
        <v>53865</v>
      </c>
      <c r="H2090" s="576" t="s">
        <v>525</v>
      </c>
      <c r="I2090" s="576" t="s">
        <v>87</v>
      </c>
      <c r="J2090" s="576" t="s">
        <v>209</v>
      </c>
      <c r="K2090" s="577">
        <v>45.78</v>
      </c>
      <c r="L2090" s="576" t="s">
        <v>208</v>
      </c>
    </row>
    <row r="2091" spans="1:12">
      <c r="A2091" s="576" t="s">
        <v>907</v>
      </c>
      <c r="B2091" s="576" t="s">
        <v>908</v>
      </c>
      <c r="C2091" s="576" t="s">
        <v>917</v>
      </c>
      <c r="D2091" s="576" t="s">
        <v>4356</v>
      </c>
      <c r="E2091" s="577" t="s">
        <v>210</v>
      </c>
      <c r="F2091" s="576" t="s">
        <v>210</v>
      </c>
      <c r="G2091" s="576">
        <v>90975</v>
      </c>
      <c r="H2091" s="576" t="s">
        <v>688</v>
      </c>
      <c r="I2091" s="576" t="s">
        <v>87</v>
      </c>
      <c r="J2091" s="576" t="s">
        <v>209</v>
      </c>
      <c r="K2091" s="577">
        <v>16.920000000000002</v>
      </c>
      <c r="L2091" s="576" t="s">
        <v>208</v>
      </c>
    </row>
    <row r="2092" spans="1:12">
      <c r="A2092" s="576" t="s">
        <v>907</v>
      </c>
      <c r="B2092" s="576" t="s">
        <v>908</v>
      </c>
      <c r="C2092" s="576" t="s">
        <v>917</v>
      </c>
      <c r="D2092" s="576" t="s">
        <v>4356</v>
      </c>
      <c r="E2092" s="577" t="s">
        <v>210</v>
      </c>
      <c r="F2092" s="576" t="s">
        <v>210</v>
      </c>
      <c r="G2092" s="576">
        <v>90976</v>
      </c>
      <c r="H2092" s="576" t="s">
        <v>689</v>
      </c>
      <c r="I2092" s="576" t="s">
        <v>87</v>
      </c>
      <c r="J2092" s="576" t="s">
        <v>209</v>
      </c>
      <c r="K2092" s="577">
        <v>4.54</v>
      </c>
      <c r="L2092" s="576" t="s">
        <v>208</v>
      </c>
    </row>
    <row r="2093" spans="1:12">
      <c r="A2093" s="576" t="s">
        <v>907</v>
      </c>
      <c r="B2093" s="576" t="s">
        <v>908</v>
      </c>
      <c r="C2093" s="576" t="s">
        <v>917</v>
      </c>
      <c r="D2093" s="576" t="s">
        <v>4356</v>
      </c>
      <c r="E2093" s="577" t="s">
        <v>210</v>
      </c>
      <c r="F2093" s="576" t="s">
        <v>210</v>
      </c>
      <c r="G2093" s="576">
        <v>90977</v>
      </c>
      <c r="H2093" s="576" t="s">
        <v>690</v>
      </c>
      <c r="I2093" s="576" t="s">
        <v>87</v>
      </c>
      <c r="J2093" s="576" t="s">
        <v>209</v>
      </c>
      <c r="K2093" s="577">
        <v>21.17</v>
      </c>
      <c r="L2093" s="576" t="s">
        <v>208</v>
      </c>
    </row>
    <row r="2094" spans="1:12">
      <c r="A2094" s="576" t="s">
        <v>907</v>
      </c>
      <c r="B2094" s="576" t="s">
        <v>908</v>
      </c>
      <c r="C2094" s="576" t="s">
        <v>917</v>
      </c>
      <c r="D2094" s="576" t="s">
        <v>4356</v>
      </c>
      <c r="E2094" s="577" t="s">
        <v>210</v>
      </c>
      <c r="F2094" s="576" t="s">
        <v>210</v>
      </c>
      <c r="G2094" s="576">
        <v>90978</v>
      </c>
      <c r="H2094" s="576" t="s">
        <v>691</v>
      </c>
      <c r="I2094" s="576" t="s">
        <v>87</v>
      </c>
      <c r="J2094" s="576" t="s">
        <v>209</v>
      </c>
      <c r="K2094" s="577">
        <v>152.68</v>
      </c>
      <c r="L2094" s="576" t="s">
        <v>208</v>
      </c>
    </row>
    <row r="2095" spans="1:12">
      <c r="A2095" s="576" t="s">
        <v>907</v>
      </c>
      <c r="B2095" s="576" t="s">
        <v>908</v>
      </c>
      <c r="C2095" s="576" t="s">
        <v>917</v>
      </c>
      <c r="D2095" s="576" t="s">
        <v>4356</v>
      </c>
      <c r="E2095" s="577" t="s">
        <v>210</v>
      </c>
      <c r="F2095" s="576" t="s">
        <v>210</v>
      </c>
      <c r="G2095" s="576">
        <v>90960</v>
      </c>
      <c r="H2095" s="576" t="s">
        <v>680</v>
      </c>
      <c r="I2095" s="576" t="s">
        <v>87</v>
      </c>
      <c r="J2095" s="576" t="s">
        <v>209</v>
      </c>
      <c r="K2095" s="577">
        <v>6.64</v>
      </c>
      <c r="L2095" s="576" t="s">
        <v>208</v>
      </c>
    </row>
    <row r="2096" spans="1:12">
      <c r="A2096" s="576" t="s">
        <v>907</v>
      </c>
      <c r="B2096" s="576" t="s">
        <v>908</v>
      </c>
      <c r="C2096" s="576" t="s">
        <v>917</v>
      </c>
      <c r="D2096" s="576" t="s">
        <v>4356</v>
      </c>
      <c r="E2096" s="577" t="s">
        <v>210</v>
      </c>
      <c r="F2096" s="576" t="s">
        <v>210</v>
      </c>
      <c r="G2096" s="576">
        <v>90961</v>
      </c>
      <c r="H2096" s="576" t="s">
        <v>681</v>
      </c>
      <c r="I2096" s="576" t="s">
        <v>87</v>
      </c>
      <c r="J2096" s="576" t="s">
        <v>209</v>
      </c>
      <c r="K2096" s="578">
        <v>1.78</v>
      </c>
      <c r="L2096" s="576" t="s">
        <v>208</v>
      </c>
    </row>
    <row r="2097" spans="1:12">
      <c r="A2097" s="576" t="s">
        <v>907</v>
      </c>
      <c r="B2097" s="576" t="s">
        <v>908</v>
      </c>
      <c r="C2097" s="576" t="s">
        <v>917</v>
      </c>
      <c r="D2097" s="576" t="s">
        <v>4356</v>
      </c>
      <c r="E2097" s="577" t="s">
        <v>210</v>
      </c>
      <c r="F2097" s="576" t="s">
        <v>210</v>
      </c>
      <c r="G2097" s="576">
        <v>90962</v>
      </c>
      <c r="H2097" s="576" t="s">
        <v>682</v>
      </c>
      <c r="I2097" s="576" t="s">
        <v>87</v>
      </c>
      <c r="J2097" s="576" t="s">
        <v>209</v>
      </c>
      <c r="K2097" s="578">
        <v>8.31</v>
      </c>
      <c r="L2097" s="576" t="s">
        <v>208</v>
      </c>
    </row>
    <row r="2098" spans="1:12">
      <c r="A2098" s="576" t="s">
        <v>907</v>
      </c>
      <c r="B2098" s="576" t="s">
        <v>908</v>
      </c>
      <c r="C2098" s="576" t="s">
        <v>917</v>
      </c>
      <c r="D2098" s="576" t="s">
        <v>4356</v>
      </c>
      <c r="E2098" s="577" t="s">
        <v>210</v>
      </c>
      <c r="F2098" s="576" t="s">
        <v>210</v>
      </c>
      <c r="G2098" s="576">
        <v>90963</v>
      </c>
      <c r="H2098" s="576" t="s">
        <v>683</v>
      </c>
      <c r="I2098" s="576" t="s">
        <v>87</v>
      </c>
      <c r="J2098" s="576" t="s">
        <v>209</v>
      </c>
      <c r="K2098" s="578">
        <v>14.52</v>
      </c>
      <c r="L2098" s="576" t="s">
        <v>208</v>
      </c>
    </row>
    <row r="2099" spans="1:12">
      <c r="A2099" s="576" t="s">
        <v>907</v>
      </c>
      <c r="B2099" s="576" t="s">
        <v>908</v>
      </c>
      <c r="C2099" s="576" t="s">
        <v>917</v>
      </c>
      <c r="D2099" s="576" t="s">
        <v>4356</v>
      </c>
      <c r="E2099" s="577" t="s">
        <v>210</v>
      </c>
      <c r="F2099" s="576" t="s">
        <v>210</v>
      </c>
      <c r="G2099" s="576">
        <v>102966</v>
      </c>
      <c r="H2099" s="576" t="s">
        <v>8242</v>
      </c>
      <c r="I2099" s="576" t="s">
        <v>87</v>
      </c>
      <c r="J2099" s="576" t="s">
        <v>209</v>
      </c>
      <c r="K2099" s="577">
        <v>0</v>
      </c>
      <c r="L2099" s="576" t="s">
        <v>208</v>
      </c>
    </row>
    <row r="2100" spans="1:12">
      <c r="A2100" s="576" t="s">
        <v>907</v>
      </c>
      <c r="B2100" s="576" t="s">
        <v>908</v>
      </c>
      <c r="C2100" s="576" t="s">
        <v>917</v>
      </c>
      <c r="D2100" s="576" t="s">
        <v>4356</v>
      </c>
      <c r="E2100" s="577" t="s">
        <v>210</v>
      </c>
      <c r="F2100" s="576" t="s">
        <v>210</v>
      </c>
      <c r="G2100" s="576">
        <v>102967</v>
      </c>
      <c r="H2100" s="576" t="s">
        <v>8243</v>
      </c>
      <c r="I2100" s="576" t="s">
        <v>87</v>
      </c>
      <c r="J2100" s="576" t="s">
        <v>209</v>
      </c>
      <c r="K2100" s="577">
        <v>0</v>
      </c>
      <c r="L2100" s="576" t="s">
        <v>208</v>
      </c>
    </row>
    <row r="2101" spans="1:12">
      <c r="A2101" s="576" t="s">
        <v>907</v>
      </c>
      <c r="B2101" s="576" t="s">
        <v>908</v>
      </c>
      <c r="C2101" s="576" t="s">
        <v>917</v>
      </c>
      <c r="D2101" s="576" t="s">
        <v>4356</v>
      </c>
      <c r="E2101" s="577" t="s">
        <v>210</v>
      </c>
      <c r="F2101" s="576" t="s">
        <v>210</v>
      </c>
      <c r="G2101" s="576">
        <v>102968</v>
      </c>
      <c r="H2101" s="576" t="s">
        <v>8244</v>
      </c>
      <c r="I2101" s="576" t="s">
        <v>87</v>
      </c>
      <c r="J2101" s="576" t="s">
        <v>209</v>
      </c>
      <c r="K2101" s="577">
        <v>0</v>
      </c>
      <c r="L2101" s="576" t="s">
        <v>208</v>
      </c>
    </row>
    <row r="2102" spans="1:12">
      <c r="A2102" s="576" t="s">
        <v>907</v>
      </c>
      <c r="B2102" s="576" t="s">
        <v>908</v>
      </c>
      <c r="C2102" s="576" t="s">
        <v>917</v>
      </c>
      <c r="D2102" s="576" t="s">
        <v>4356</v>
      </c>
      <c r="E2102" s="577" t="s">
        <v>210</v>
      </c>
      <c r="F2102" s="576" t="s">
        <v>210</v>
      </c>
      <c r="G2102" s="576">
        <v>102969</v>
      </c>
      <c r="H2102" s="576" t="s">
        <v>6548</v>
      </c>
      <c r="I2102" s="576" t="s">
        <v>87</v>
      </c>
      <c r="J2102" s="576" t="s">
        <v>207</v>
      </c>
      <c r="K2102" s="578">
        <v>0.11</v>
      </c>
      <c r="L2102" s="576" t="s">
        <v>208</v>
      </c>
    </row>
    <row r="2103" spans="1:12">
      <c r="A2103" s="576" t="s">
        <v>907</v>
      </c>
      <c r="B2103" s="576" t="s">
        <v>908</v>
      </c>
      <c r="C2103" s="576" t="s">
        <v>917</v>
      </c>
      <c r="D2103" s="576" t="s">
        <v>4356</v>
      </c>
      <c r="E2103" s="577" t="s">
        <v>210</v>
      </c>
      <c r="F2103" s="576" t="s">
        <v>210</v>
      </c>
      <c r="G2103" s="576">
        <v>102818</v>
      </c>
      <c r="H2103" s="576" t="s">
        <v>8245</v>
      </c>
      <c r="I2103" s="576" t="s">
        <v>87</v>
      </c>
      <c r="J2103" s="576" t="s">
        <v>207</v>
      </c>
      <c r="K2103" s="578">
        <v>0</v>
      </c>
      <c r="L2103" s="576" t="s">
        <v>208</v>
      </c>
    </row>
    <row r="2104" spans="1:12">
      <c r="A2104" s="576" t="s">
        <v>907</v>
      </c>
      <c r="B2104" s="576" t="s">
        <v>908</v>
      </c>
      <c r="C2104" s="576" t="s">
        <v>917</v>
      </c>
      <c r="D2104" s="576" t="s">
        <v>4356</v>
      </c>
      <c r="E2104" s="577" t="s">
        <v>210</v>
      </c>
      <c r="F2104" s="576" t="s">
        <v>210</v>
      </c>
      <c r="G2104" s="576">
        <v>102819</v>
      </c>
      <c r="H2104" s="576" t="s">
        <v>8246</v>
      </c>
      <c r="I2104" s="576" t="s">
        <v>87</v>
      </c>
      <c r="J2104" s="576" t="s">
        <v>207</v>
      </c>
      <c r="K2104" s="578">
        <v>0</v>
      </c>
      <c r="L2104" s="576" t="s">
        <v>208</v>
      </c>
    </row>
    <row r="2105" spans="1:12">
      <c r="A2105" s="576" t="s">
        <v>907</v>
      </c>
      <c r="B2105" s="576" t="s">
        <v>908</v>
      </c>
      <c r="C2105" s="576" t="s">
        <v>917</v>
      </c>
      <c r="D2105" s="576" t="s">
        <v>4356</v>
      </c>
      <c r="E2105" s="577" t="s">
        <v>210</v>
      </c>
      <c r="F2105" s="576" t="s">
        <v>210</v>
      </c>
      <c r="G2105" s="576">
        <v>102820</v>
      </c>
      <c r="H2105" s="576" t="s">
        <v>8247</v>
      </c>
      <c r="I2105" s="576" t="s">
        <v>87</v>
      </c>
      <c r="J2105" s="576" t="s">
        <v>207</v>
      </c>
      <c r="K2105" s="578">
        <v>0</v>
      </c>
      <c r="L2105" s="576" t="s">
        <v>208</v>
      </c>
    </row>
    <row r="2106" spans="1:12">
      <c r="A2106" s="576" t="s">
        <v>907</v>
      </c>
      <c r="B2106" s="576" t="s">
        <v>908</v>
      </c>
      <c r="C2106" s="576" t="s">
        <v>917</v>
      </c>
      <c r="D2106" s="576" t="s">
        <v>4356</v>
      </c>
      <c r="E2106" s="577" t="s">
        <v>210</v>
      </c>
      <c r="F2106" s="576" t="s">
        <v>210</v>
      </c>
      <c r="G2106" s="576">
        <v>102832</v>
      </c>
      <c r="H2106" s="576" t="s">
        <v>8248</v>
      </c>
      <c r="I2106" s="576" t="s">
        <v>87</v>
      </c>
      <c r="J2106" s="576" t="s">
        <v>207</v>
      </c>
      <c r="K2106" s="577">
        <v>6.37</v>
      </c>
      <c r="L2106" s="576" t="s">
        <v>208</v>
      </c>
    </row>
    <row r="2107" spans="1:12">
      <c r="A2107" s="576" t="s">
        <v>907</v>
      </c>
      <c r="B2107" s="576" t="s">
        <v>908</v>
      </c>
      <c r="C2107" s="576" t="s">
        <v>917</v>
      </c>
      <c r="D2107" s="576" t="s">
        <v>4356</v>
      </c>
      <c r="E2107" s="577" t="s">
        <v>210</v>
      </c>
      <c r="F2107" s="576" t="s">
        <v>210</v>
      </c>
      <c r="G2107" s="576">
        <v>102823</v>
      </c>
      <c r="H2107" s="576" t="s">
        <v>8249</v>
      </c>
      <c r="I2107" s="576" t="s">
        <v>87</v>
      </c>
      <c r="J2107" s="576" t="s">
        <v>207</v>
      </c>
      <c r="K2107" s="577">
        <v>0</v>
      </c>
      <c r="L2107" s="576" t="s">
        <v>208</v>
      </c>
    </row>
    <row r="2108" spans="1:12">
      <c r="A2108" s="576" t="s">
        <v>907</v>
      </c>
      <c r="B2108" s="576" t="s">
        <v>908</v>
      </c>
      <c r="C2108" s="576" t="s">
        <v>917</v>
      </c>
      <c r="D2108" s="576" t="s">
        <v>4356</v>
      </c>
      <c r="E2108" s="577" t="s">
        <v>210</v>
      </c>
      <c r="F2108" s="576" t="s">
        <v>210</v>
      </c>
      <c r="G2108" s="576">
        <v>102824</v>
      </c>
      <c r="H2108" s="576" t="s">
        <v>8250</v>
      </c>
      <c r="I2108" s="576" t="s">
        <v>87</v>
      </c>
      <c r="J2108" s="576" t="s">
        <v>207</v>
      </c>
      <c r="K2108" s="577">
        <v>0</v>
      </c>
      <c r="L2108" s="576" t="s">
        <v>208</v>
      </c>
    </row>
    <row r="2109" spans="1:12">
      <c r="A2109" s="576" t="s">
        <v>907</v>
      </c>
      <c r="B2109" s="576" t="s">
        <v>908</v>
      </c>
      <c r="C2109" s="576" t="s">
        <v>918</v>
      </c>
      <c r="D2109" s="576" t="s">
        <v>4374</v>
      </c>
      <c r="E2109" s="577" t="s">
        <v>210</v>
      </c>
      <c r="F2109" s="576" t="s">
        <v>210</v>
      </c>
      <c r="G2109" s="576">
        <v>102825</v>
      </c>
      <c r="H2109" s="576" t="s">
        <v>8251</v>
      </c>
      <c r="I2109" s="576" t="s">
        <v>87</v>
      </c>
      <c r="J2109" s="576" t="s">
        <v>209</v>
      </c>
      <c r="K2109" s="578">
        <v>0</v>
      </c>
      <c r="L2109" s="576" t="s">
        <v>208</v>
      </c>
    </row>
    <row r="2110" spans="1:12">
      <c r="A2110" s="576" t="s">
        <v>907</v>
      </c>
      <c r="B2110" s="576" t="s">
        <v>908</v>
      </c>
      <c r="C2110" s="576" t="s">
        <v>918</v>
      </c>
      <c r="D2110" s="576" t="s">
        <v>4374</v>
      </c>
      <c r="E2110" s="577" t="s">
        <v>210</v>
      </c>
      <c r="F2110" s="576" t="s">
        <v>210</v>
      </c>
      <c r="G2110" s="576">
        <v>102826</v>
      </c>
      <c r="H2110" s="576" t="s">
        <v>6539</v>
      </c>
      <c r="I2110" s="576" t="s">
        <v>87</v>
      </c>
      <c r="J2110" s="576" t="s">
        <v>209</v>
      </c>
      <c r="K2110" s="577">
        <v>4.78</v>
      </c>
      <c r="L2110" s="576" t="s">
        <v>208</v>
      </c>
    </row>
    <row r="2111" spans="1:12">
      <c r="A2111" s="576" t="s">
        <v>907</v>
      </c>
      <c r="B2111" s="576" t="s">
        <v>908</v>
      </c>
      <c r="C2111" s="576" t="s">
        <v>918</v>
      </c>
      <c r="D2111" s="576" t="s">
        <v>4374</v>
      </c>
      <c r="E2111" s="577" t="s">
        <v>210</v>
      </c>
      <c r="F2111" s="576" t="s">
        <v>210</v>
      </c>
      <c r="G2111" s="576">
        <v>103934</v>
      </c>
      <c r="H2111" s="576" t="s">
        <v>8252</v>
      </c>
      <c r="I2111" s="576" t="s">
        <v>87</v>
      </c>
      <c r="J2111" s="576" t="s">
        <v>209</v>
      </c>
      <c r="K2111" s="578">
        <v>0</v>
      </c>
      <c r="L2111" s="576" t="s">
        <v>208</v>
      </c>
    </row>
    <row r="2112" spans="1:12">
      <c r="A2112" s="576" t="s">
        <v>907</v>
      </c>
      <c r="B2112" s="576" t="s">
        <v>908</v>
      </c>
      <c r="C2112" s="576" t="s">
        <v>918</v>
      </c>
      <c r="D2112" s="576" t="s">
        <v>4374</v>
      </c>
      <c r="E2112" s="577" t="s">
        <v>210</v>
      </c>
      <c r="F2112" s="576" t="s">
        <v>210</v>
      </c>
      <c r="G2112" s="576">
        <v>103935</v>
      </c>
      <c r="H2112" s="576" t="s">
        <v>8253</v>
      </c>
      <c r="I2112" s="576" t="s">
        <v>87</v>
      </c>
      <c r="J2112" s="576" t="s">
        <v>209</v>
      </c>
      <c r="K2112" s="577">
        <v>0</v>
      </c>
      <c r="L2112" s="576" t="s">
        <v>208</v>
      </c>
    </row>
    <row r="2113" spans="1:12">
      <c r="A2113" s="576" t="s">
        <v>907</v>
      </c>
      <c r="B2113" s="576" t="s">
        <v>908</v>
      </c>
      <c r="C2113" s="576" t="s">
        <v>918</v>
      </c>
      <c r="D2113" s="576" t="s">
        <v>4374</v>
      </c>
      <c r="E2113" s="577" t="s">
        <v>210</v>
      </c>
      <c r="F2113" s="576" t="s">
        <v>210</v>
      </c>
      <c r="G2113" s="576">
        <v>103936</v>
      </c>
      <c r="H2113" s="576" t="s">
        <v>8254</v>
      </c>
      <c r="I2113" s="576" t="s">
        <v>87</v>
      </c>
      <c r="J2113" s="576" t="s">
        <v>207</v>
      </c>
      <c r="K2113" s="578">
        <v>0</v>
      </c>
      <c r="L2113" s="576" t="s">
        <v>208</v>
      </c>
    </row>
    <row r="2114" spans="1:12">
      <c r="A2114" s="576" t="s">
        <v>907</v>
      </c>
      <c r="B2114" s="576" t="s">
        <v>908</v>
      </c>
      <c r="C2114" s="576" t="s">
        <v>918</v>
      </c>
      <c r="D2114" s="576" t="s">
        <v>4374</v>
      </c>
      <c r="E2114" s="577" t="s">
        <v>210</v>
      </c>
      <c r="F2114" s="576" t="s">
        <v>210</v>
      </c>
      <c r="G2114" s="576">
        <v>103937</v>
      </c>
      <c r="H2114" s="576" t="s">
        <v>8255</v>
      </c>
      <c r="I2114" s="576" t="s">
        <v>87</v>
      </c>
      <c r="J2114" s="576" t="s">
        <v>207</v>
      </c>
      <c r="K2114" s="577">
        <v>1.1399999999999999</v>
      </c>
      <c r="L2114" s="576" t="s">
        <v>208</v>
      </c>
    </row>
    <row r="2115" spans="1:12">
      <c r="A2115" s="576" t="s">
        <v>907</v>
      </c>
      <c r="B2115" s="576" t="s">
        <v>908</v>
      </c>
      <c r="C2115" s="576" t="s">
        <v>918</v>
      </c>
      <c r="D2115" s="576" t="s">
        <v>4374</v>
      </c>
      <c r="E2115" s="577" t="s">
        <v>210</v>
      </c>
      <c r="F2115" s="576" t="s">
        <v>210</v>
      </c>
      <c r="G2115" s="576">
        <v>103940</v>
      </c>
      <c r="H2115" s="576" t="s">
        <v>8256</v>
      </c>
      <c r="I2115" s="576" t="s">
        <v>87</v>
      </c>
      <c r="J2115" s="576" t="s">
        <v>207</v>
      </c>
      <c r="K2115" s="577">
        <v>0</v>
      </c>
      <c r="L2115" s="576" t="s">
        <v>208</v>
      </c>
    </row>
    <row r="2116" spans="1:12">
      <c r="A2116" s="576" t="s">
        <v>907</v>
      </c>
      <c r="B2116" s="576" t="s">
        <v>908</v>
      </c>
      <c r="C2116" s="576" t="s">
        <v>918</v>
      </c>
      <c r="D2116" s="576" t="s">
        <v>4374</v>
      </c>
      <c r="E2116" s="577" t="s">
        <v>210</v>
      </c>
      <c r="F2116" s="576" t="s">
        <v>210</v>
      </c>
      <c r="G2116" s="576">
        <v>103941</v>
      </c>
      <c r="H2116" s="576" t="s">
        <v>8257</v>
      </c>
      <c r="I2116" s="576" t="s">
        <v>87</v>
      </c>
      <c r="J2116" s="576" t="s">
        <v>209</v>
      </c>
      <c r="K2116" s="578">
        <v>0</v>
      </c>
      <c r="L2116" s="576" t="s">
        <v>208</v>
      </c>
    </row>
    <row r="2117" spans="1:12">
      <c r="A2117" s="576" t="s">
        <v>919</v>
      </c>
      <c r="B2117" s="576" t="s">
        <v>920</v>
      </c>
      <c r="C2117" s="576" t="s">
        <v>921</v>
      </c>
      <c r="D2117" s="576" t="s">
        <v>4375</v>
      </c>
      <c r="E2117" s="577" t="s">
        <v>210</v>
      </c>
      <c r="F2117" s="576" t="s">
        <v>210</v>
      </c>
      <c r="G2117" s="576">
        <v>103942</v>
      </c>
      <c r="H2117" s="576" t="s">
        <v>8258</v>
      </c>
      <c r="I2117" s="576" t="s">
        <v>87</v>
      </c>
      <c r="J2117" s="576" t="s">
        <v>209</v>
      </c>
      <c r="K2117" s="578">
        <v>0</v>
      </c>
      <c r="L2117" s="576" t="s">
        <v>208</v>
      </c>
    </row>
    <row r="2118" spans="1:12">
      <c r="A2118" s="576" t="s">
        <v>919</v>
      </c>
      <c r="B2118" s="576" t="s">
        <v>920</v>
      </c>
      <c r="C2118" s="576" t="s">
        <v>921</v>
      </c>
      <c r="D2118" s="576" t="s">
        <v>4375</v>
      </c>
      <c r="E2118" s="577" t="s">
        <v>210</v>
      </c>
      <c r="F2118" s="576" t="s">
        <v>210</v>
      </c>
      <c r="G2118" s="576">
        <v>103943</v>
      </c>
      <c r="H2118" s="576" t="s">
        <v>8259</v>
      </c>
      <c r="I2118" s="576" t="s">
        <v>87</v>
      </c>
      <c r="J2118" s="576" t="s">
        <v>209</v>
      </c>
      <c r="K2118" s="578">
        <v>1.1399999999999999</v>
      </c>
      <c r="L2118" s="576" t="s">
        <v>208</v>
      </c>
    </row>
    <row r="2119" spans="1:12">
      <c r="A2119" s="576" t="s">
        <v>919</v>
      </c>
      <c r="B2119" s="576" t="s">
        <v>920</v>
      </c>
      <c r="C2119" s="576" t="s">
        <v>921</v>
      </c>
      <c r="D2119" s="576" t="s">
        <v>4375</v>
      </c>
      <c r="E2119" s="577" t="s">
        <v>210</v>
      </c>
      <c r="F2119" s="576" t="s">
        <v>210</v>
      </c>
      <c r="G2119" s="576">
        <v>91279</v>
      </c>
      <c r="H2119" s="576" t="s">
        <v>706</v>
      </c>
      <c r="I2119" s="576" t="s">
        <v>87</v>
      </c>
      <c r="J2119" s="576" t="s">
        <v>209</v>
      </c>
      <c r="K2119" s="577">
        <v>0.71</v>
      </c>
      <c r="L2119" s="576" t="s">
        <v>208</v>
      </c>
    </row>
    <row r="2120" spans="1:12">
      <c r="A2120" s="576" t="s">
        <v>919</v>
      </c>
      <c r="B2120" s="576" t="s">
        <v>920</v>
      </c>
      <c r="C2120" s="576" t="s">
        <v>921</v>
      </c>
      <c r="D2120" s="576" t="s">
        <v>4375</v>
      </c>
      <c r="E2120" s="577" t="s">
        <v>210</v>
      </c>
      <c r="F2120" s="576" t="s">
        <v>210</v>
      </c>
      <c r="G2120" s="576">
        <v>91280</v>
      </c>
      <c r="H2120" s="576" t="s">
        <v>707</v>
      </c>
      <c r="I2120" s="576" t="s">
        <v>87</v>
      </c>
      <c r="J2120" s="576" t="s">
        <v>209</v>
      </c>
      <c r="K2120" s="577">
        <v>0.16</v>
      </c>
      <c r="L2120" s="576" t="s">
        <v>208</v>
      </c>
    </row>
    <row r="2121" spans="1:12">
      <c r="A2121" s="576" t="s">
        <v>919</v>
      </c>
      <c r="B2121" s="576" t="s">
        <v>920</v>
      </c>
      <c r="C2121" s="576" t="s">
        <v>921</v>
      </c>
      <c r="D2121" s="576" t="s">
        <v>4375</v>
      </c>
      <c r="E2121" s="577" t="s">
        <v>210</v>
      </c>
      <c r="F2121" s="576" t="s">
        <v>210</v>
      </c>
      <c r="G2121" s="576">
        <v>91281</v>
      </c>
      <c r="H2121" s="576" t="s">
        <v>708</v>
      </c>
      <c r="I2121" s="576" t="s">
        <v>87</v>
      </c>
      <c r="J2121" s="576" t="s">
        <v>209</v>
      </c>
      <c r="K2121" s="577">
        <v>0.89</v>
      </c>
      <c r="L2121" s="576" t="s">
        <v>208</v>
      </c>
    </row>
    <row r="2122" spans="1:12">
      <c r="A2122" s="576" t="s">
        <v>919</v>
      </c>
      <c r="B2122" s="576" t="s">
        <v>920</v>
      </c>
      <c r="C2122" s="576" t="s">
        <v>921</v>
      </c>
      <c r="D2122" s="576" t="s">
        <v>4375</v>
      </c>
      <c r="E2122" s="577" t="s">
        <v>210</v>
      </c>
      <c r="F2122" s="576" t="s">
        <v>210</v>
      </c>
      <c r="G2122" s="576">
        <v>91282</v>
      </c>
      <c r="H2122" s="576" t="s">
        <v>709</v>
      </c>
      <c r="I2122" s="576" t="s">
        <v>87</v>
      </c>
      <c r="J2122" s="576" t="s">
        <v>209</v>
      </c>
      <c r="K2122" s="577">
        <v>8.8000000000000007</v>
      </c>
      <c r="L2122" s="576" t="s">
        <v>208</v>
      </c>
    </row>
    <row r="2123" spans="1:12">
      <c r="A2123" s="576" t="s">
        <v>919</v>
      </c>
      <c r="B2123" s="576" t="s">
        <v>920</v>
      </c>
      <c r="C2123" s="576" t="s">
        <v>921</v>
      </c>
      <c r="D2123" s="576" t="s">
        <v>4375</v>
      </c>
      <c r="E2123" s="577" t="s">
        <v>210</v>
      </c>
      <c r="F2123" s="576" t="s">
        <v>210</v>
      </c>
      <c r="G2123" s="576">
        <v>95278</v>
      </c>
      <c r="H2123" s="576" t="s">
        <v>6531</v>
      </c>
      <c r="I2123" s="576" t="s">
        <v>87</v>
      </c>
      <c r="J2123" s="576" t="s">
        <v>209</v>
      </c>
      <c r="K2123" s="577">
        <v>0.76</v>
      </c>
      <c r="L2123" s="576" t="s">
        <v>208</v>
      </c>
    </row>
    <row r="2124" spans="1:12">
      <c r="A2124" s="576" t="s">
        <v>919</v>
      </c>
      <c r="B2124" s="576" t="s">
        <v>920</v>
      </c>
      <c r="C2124" s="576" t="s">
        <v>921</v>
      </c>
      <c r="D2124" s="576" t="s">
        <v>4375</v>
      </c>
      <c r="E2124" s="577" t="s">
        <v>210</v>
      </c>
      <c r="F2124" s="576" t="s">
        <v>210</v>
      </c>
      <c r="G2124" s="576">
        <v>95279</v>
      </c>
      <c r="H2124" s="576" t="s">
        <v>6532</v>
      </c>
      <c r="I2124" s="576" t="s">
        <v>87</v>
      </c>
      <c r="J2124" s="576" t="s">
        <v>209</v>
      </c>
      <c r="K2124" s="577">
        <v>0.15</v>
      </c>
      <c r="L2124" s="576" t="s">
        <v>208</v>
      </c>
    </row>
    <row r="2125" spans="1:12">
      <c r="A2125" s="576" t="s">
        <v>919</v>
      </c>
      <c r="B2125" s="576" t="s">
        <v>920</v>
      </c>
      <c r="C2125" s="576" t="s">
        <v>921</v>
      </c>
      <c r="D2125" s="576" t="s">
        <v>4375</v>
      </c>
      <c r="E2125" s="577" t="s">
        <v>210</v>
      </c>
      <c r="F2125" s="576" t="s">
        <v>210</v>
      </c>
      <c r="G2125" s="576">
        <v>95280</v>
      </c>
      <c r="H2125" s="576" t="s">
        <v>6533</v>
      </c>
      <c r="I2125" s="576" t="s">
        <v>87</v>
      </c>
      <c r="J2125" s="576" t="s">
        <v>209</v>
      </c>
      <c r="K2125" s="578">
        <v>0.74</v>
      </c>
      <c r="L2125" s="576" t="s">
        <v>208</v>
      </c>
    </row>
    <row r="2126" spans="1:12">
      <c r="A2126" s="576" t="s">
        <v>919</v>
      </c>
      <c r="B2126" s="576" t="s">
        <v>920</v>
      </c>
      <c r="C2126" s="576" t="s">
        <v>921</v>
      </c>
      <c r="D2126" s="576" t="s">
        <v>4375</v>
      </c>
      <c r="E2126" s="577" t="s">
        <v>210</v>
      </c>
      <c r="F2126" s="576" t="s">
        <v>210</v>
      </c>
      <c r="G2126" s="576">
        <v>95281</v>
      </c>
      <c r="H2126" s="576" t="s">
        <v>8260</v>
      </c>
      <c r="I2126" s="576" t="s">
        <v>87</v>
      </c>
      <c r="J2126" s="576" t="s">
        <v>209</v>
      </c>
      <c r="K2126" s="578">
        <v>8.74</v>
      </c>
      <c r="L2126" s="576" t="s">
        <v>208</v>
      </c>
    </row>
    <row r="2127" spans="1:12">
      <c r="A2127" s="576" t="s">
        <v>919</v>
      </c>
      <c r="B2127" s="576" t="s">
        <v>920</v>
      </c>
      <c r="C2127" s="576" t="s">
        <v>921</v>
      </c>
      <c r="D2127" s="576" t="s">
        <v>4375</v>
      </c>
      <c r="E2127" s="577" t="s">
        <v>210</v>
      </c>
      <c r="F2127" s="576" t="s">
        <v>210</v>
      </c>
      <c r="G2127" s="576">
        <v>95124</v>
      </c>
      <c r="H2127" s="576" t="s">
        <v>819</v>
      </c>
      <c r="I2127" s="576" t="s">
        <v>87</v>
      </c>
      <c r="J2127" s="576" t="s">
        <v>209</v>
      </c>
      <c r="K2127" s="578">
        <v>5.73</v>
      </c>
      <c r="L2127" s="576" t="s">
        <v>208</v>
      </c>
    </row>
    <row r="2128" spans="1:12">
      <c r="A2128" s="576" t="s">
        <v>919</v>
      </c>
      <c r="B2128" s="576" t="s">
        <v>920</v>
      </c>
      <c r="C2128" s="576" t="s">
        <v>921</v>
      </c>
      <c r="D2128" s="576" t="s">
        <v>4375</v>
      </c>
      <c r="E2128" s="577" t="s">
        <v>210</v>
      </c>
      <c r="F2128" s="576" t="s">
        <v>210</v>
      </c>
      <c r="G2128" s="576">
        <v>95123</v>
      </c>
      <c r="H2128" s="576" t="s">
        <v>818</v>
      </c>
      <c r="I2128" s="576" t="s">
        <v>87</v>
      </c>
      <c r="J2128" s="576" t="s">
        <v>209</v>
      </c>
      <c r="K2128" s="577">
        <v>18.579999999999998</v>
      </c>
      <c r="L2128" s="576" t="s">
        <v>208</v>
      </c>
    </row>
    <row r="2129" spans="1:12">
      <c r="A2129" s="576" t="s">
        <v>919</v>
      </c>
      <c r="B2129" s="576" t="s">
        <v>920</v>
      </c>
      <c r="C2129" s="576" t="s">
        <v>921</v>
      </c>
      <c r="D2129" s="576" t="s">
        <v>4375</v>
      </c>
      <c r="E2129" s="577" t="s">
        <v>210</v>
      </c>
      <c r="F2129" s="576" t="s">
        <v>210</v>
      </c>
      <c r="G2129" s="576">
        <v>95125</v>
      </c>
      <c r="H2129" s="576" t="s">
        <v>820</v>
      </c>
      <c r="I2129" s="576" t="s">
        <v>87</v>
      </c>
      <c r="J2129" s="576" t="s">
        <v>209</v>
      </c>
      <c r="K2129" s="577">
        <v>20.329999999999998</v>
      </c>
      <c r="L2129" s="576" t="s">
        <v>208</v>
      </c>
    </row>
    <row r="2130" spans="1:12">
      <c r="A2130" s="576" t="s">
        <v>919</v>
      </c>
      <c r="B2130" s="576" t="s">
        <v>920</v>
      </c>
      <c r="C2130" s="576" t="s">
        <v>921</v>
      </c>
      <c r="D2130" s="576" t="s">
        <v>4375</v>
      </c>
      <c r="E2130" s="577" t="s">
        <v>210</v>
      </c>
      <c r="F2130" s="576" t="s">
        <v>210</v>
      </c>
      <c r="G2130" s="576">
        <v>95126</v>
      </c>
      <c r="H2130" s="576" t="s">
        <v>8261</v>
      </c>
      <c r="I2130" s="576" t="s">
        <v>87</v>
      </c>
      <c r="J2130" s="576" t="s">
        <v>209</v>
      </c>
      <c r="K2130" s="577">
        <v>142.97999999999999</v>
      </c>
      <c r="L2130" s="576" t="s">
        <v>208</v>
      </c>
    </row>
    <row r="2131" spans="1:12">
      <c r="A2131" s="576" t="s">
        <v>919</v>
      </c>
      <c r="B2131" s="576" t="s">
        <v>920</v>
      </c>
      <c r="C2131" s="576" t="s">
        <v>921</v>
      </c>
      <c r="D2131" s="576" t="s">
        <v>4375</v>
      </c>
      <c r="E2131" s="577" t="s">
        <v>210</v>
      </c>
      <c r="F2131" s="576" t="s">
        <v>210</v>
      </c>
      <c r="G2131" s="576">
        <v>92040</v>
      </c>
      <c r="H2131" s="576" t="s">
        <v>754</v>
      </c>
      <c r="I2131" s="576" t="s">
        <v>87</v>
      </c>
      <c r="J2131" s="576" t="s">
        <v>209</v>
      </c>
      <c r="K2131" s="577">
        <v>6.73</v>
      </c>
      <c r="L2131" s="576" t="s">
        <v>208</v>
      </c>
    </row>
    <row r="2132" spans="1:12">
      <c r="A2132" s="576" t="s">
        <v>919</v>
      </c>
      <c r="B2132" s="576" t="s">
        <v>920</v>
      </c>
      <c r="C2132" s="576" t="s">
        <v>921</v>
      </c>
      <c r="D2132" s="576" t="s">
        <v>4375</v>
      </c>
      <c r="E2132" s="577" t="s">
        <v>210</v>
      </c>
      <c r="F2132" s="576" t="s">
        <v>210</v>
      </c>
      <c r="G2132" s="576">
        <v>92041</v>
      </c>
      <c r="H2132" s="576" t="s">
        <v>755</v>
      </c>
      <c r="I2132" s="576" t="s">
        <v>87</v>
      </c>
      <c r="J2132" s="576" t="s">
        <v>209</v>
      </c>
      <c r="K2132" s="577">
        <v>1.38</v>
      </c>
      <c r="L2132" s="576" t="s">
        <v>208</v>
      </c>
    </row>
    <row r="2133" spans="1:12">
      <c r="A2133" s="576" t="s">
        <v>919</v>
      </c>
      <c r="B2133" s="576" t="s">
        <v>920</v>
      </c>
      <c r="C2133" s="576" t="s">
        <v>921</v>
      </c>
      <c r="D2133" s="576" t="s">
        <v>4375</v>
      </c>
      <c r="E2133" s="577" t="s">
        <v>210</v>
      </c>
      <c r="F2133" s="576" t="s">
        <v>210</v>
      </c>
      <c r="G2133" s="576">
        <v>92042</v>
      </c>
      <c r="H2133" s="576" t="s">
        <v>756</v>
      </c>
      <c r="I2133" s="576" t="s">
        <v>87</v>
      </c>
      <c r="J2133" s="576" t="s">
        <v>209</v>
      </c>
      <c r="K2133" s="577">
        <v>5.61</v>
      </c>
      <c r="L2133" s="576" t="s">
        <v>208</v>
      </c>
    </row>
    <row r="2134" spans="1:12">
      <c r="A2134" s="576" t="s">
        <v>919</v>
      </c>
      <c r="B2134" s="576" t="s">
        <v>920</v>
      </c>
      <c r="C2134" s="576" t="s">
        <v>921</v>
      </c>
      <c r="D2134" s="576" t="s">
        <v>4375</v>
      </c>
      <c r="E2134" s="577" t="s">
        <v>210</v>
      </c>
      <c r="F2134" s="576" t="s">
        <v>210</v>
      </c>
      <c r="G2134" s="576">
        <v>102829</v>
      </c>
      <c r="H2134" s="576" t="s">
        <v>8262</v>
      </c>
      <c r="I2134" s="576" t="s">
        <v>87</v>
      </c>
      <c r="J2134" s="576" t="s">
        <v>209</v>
      </c>
      <c r="K2134" s="577">
        <v>0</v>
      </c>
      <c r="L2134" s="576" t="s">
        <v>208</v>
      </c>
    </row>
    <row r="2135" spans="1:12">
      <c r="A2135" s="576" t="s">
        <v>919</v>
      </c>
      <c r="B2135" s="576" t="s">
        <v>920</v>
      </c>
      <c r="C2135" s="576" t="s">
        <v>922</v>
      </c>
      <c r="D2135" s="576" t="s">
        <v>4376</v>
      </c>
      <c r="E2135" s="577" t="s">
        <v>210</v>
      </c>
      <c r="F2135" s="576" t="s">
        <v>210</v>
      </c>
      <c r="G2135" s="576">
        <v>102830</v>
      </c>
      <c r="H2135" s="576" t="s">
        <v>8263</v>
      </c>
      <c r="I2135" s="576" t="s">
        <v>87</v>
      </c>
      <c r="J2135" s="576" t="s">
        <v>207</v>
      </c>
      <c r="K2135" s="577">
        <v>0</v>
      </c>
      <c r="L2135" s="576" t="s">
        <v>208</v>
      </c>
    </row>
    <row r="2136" spans="1:12">
      <c r="A2136" s="576" t="s">
        <v>919</v>
      </c>
      <c r="B2136" s="576" t="s">
        <v>920</v>
      </c>
      <c r="C2136" s="576" t="s">
        <v>922</v>
      </c>
      <c r="D2136" s="576" t="s">
        <v>4376</v>
      </c>
      <c r="E2136" s="577" t="s">
        <v>210</v>
      </c>
      <c r="F2136" s="576" t="s">
        <v>210</v>
      </c>
      <c r="G2136" s="576">
        <v>102831</v>
      </c>
      <c r="H2136" s="576" t="s">
        <v>8264</v>
      </c>
      <c r="I2136" s="576" t="s">
        <v>87</v>
      </c>
      <c r="J2136" s="576" t="s">
        <v>207</v>
      </c>
      <c r="K2136" s="577">
        <v>0</v>
      </c>
      <c r="L2136" s="576" t="s">
        <v>208</v>
      </c>
    </row>
    <row r="2137" spans="1:12">
      <c r="A2137" s="576" t="s">
        <v>919</v>
      </c>
      <c r="B2137" s="576" t="s">
        <v>920</v>
      </c>
      <c r="C2137" s="576" t="s">
        <v>922</v>
      </c>
      <c r="D2137" s="576" t="s">
        <v>4376</v>
      </c>
      <c r="E2137" s="577" t="s">
        <v>210</v>
      </c>
      <c r="F2137" s="576" t="s">
        <v>210</v>
      </c>
      <c r="G2137" s="576">
        <v>92114</v>
      </c>
      <c r="H2137" s="576" t="s">
        <v>6511</v>
      </c>
      <c r="I2137" s="576" t="s">
        <v>87</v>
      </c>
      <c r="J2137" s="576" t="s">
        <v>207</v>
      </c>
      <c r="K2137" s="577">
        <v>0.23</v>
      </c>
      <c r="L2137" s="576" t="s">
        <v>208</v>
      </c>
    </row>
    <row r="2138" spans="1:12">
      <c r="A2138" s="576" t="s">
        <v>919</v>
      </c>
      <c r="B2138" s="576" t="s">
        <v>920</v>
      </c>
      <c r="C2138" s="576" t="s">
        <v>922</v>
      </c>
      <c r="D2138" s="576" t="s">
        <v>4376</v>
      </c>
      <c r="E2138" s="577" t="s">
        <v>210</v>
      </c>
      <c r="F2138" s="576" t="s">
        <v>210</v>
      </c>
      <c r="G2138" s="576">
        <v>92115</v>
      </c>
      <c r="H2138" s="576" t="s">
        <v>6512</v>
      </c>
      <c r="I2138" s="576" t="s">
        <v>87</v>
      </c>
      <c r="J2138" s="576" t="s">
        <v>207</v>
      </c>
      <c r="K2138" s="577">
        <v>0.04</v>
      </c>
      <c r="L2138" s="576" t="s">
        <v>208</v>
      </c>
    </row>
    <row r="2139" spans="1:12">
      <c r="A2139" s="576" t="s">
        <v>919</v>
      </c>
      <c r="B2139" s="576" t="s">
        <v>920</v>
      </c>
      <c r="C2139" s="576" t="s">
        <v>922</v>
      </c>
      <c r="D2139" s="576" t="s">
        <v>4376</v>
      </c>
      <c r="E2139" s="577" t="s">
        <v>210</v>
      </c>
      <c r="F2139" s="576" t="s">
        <v>210</v>
      </c>
      <c r="G2139" s="576">
        <v>92116</v>
      </c>
      <c r="H2139" s="576" t="s">
        <v>6513</v>
      </c>
      <c r="I2139" s="576" t="s">
        <v>87</v>
      </c>
      <c r="J2139" s="576" t="s">
        <v>207</v>
      </c>
      <c r="K2139" s="577">
        <v>0.16</v>
      </c>
      <c r="L2139" s="576" t="s">
        <v>208</v>
      </c>
    </row>
    <row r="2140" spans="1:12">
      <c r="A2140" s="576" t="s">
        <v>919</v>
      </c>
      <c r="B2140" s="576" t="s">
        <v>920</v>
      </c>
      <c r="C2140" s="576" t="s">
        <v>922</v>
      </c>
      <c r="D2140" s="576" t="s">
        <v>4376</v>
      </c>
      <c r="E2140" s="577" t="s">
        <v>210</v>
      </c>
      <c r="F2140" s="576" t="s">
        <v>210</v>
      </c>
      <c r="G2140" s="576">
        <v>102912</v>
      </c>
      <c r="H2140" s="576" t="s">
        <v>8265</v>
      </c>
      <c r="I2140" s="576" t="s">
        <v>87</v>
      </c>
      <c r="J2140" s="576" t="s">
        <v>207</v>
      </c>
      <c r="K2140" s="577">
        <v>0</v>
      </c>
      <c r="L2140" s="576" t="s">
        <v>208</v>
      </c>
    </row>
    <row r="2141" spans="1:12">
      <c r="A2141" s="576" t="s">
        <v>919</v>
      </c>
      <c r="B2141" s="576" t="s">
        <v>920</v>
      </c>
      <c r="C2141" s="576" t="s">
        <v>922</v>
      </c>
      <c r="D2141" s="576" t="s">
        <v>4376</v>
      </c>
      <c r="E2141" s="577" t="s">
        <v>210</v>
      </c>
      <c r="F2141" s="576" t="s">
        <v>210</v>
      </c>
      <c r="G2141" s="576">
        <v>102913</v>
      </c>
      <c r="H2141" s="576" t="s">
        <v>8266</v>
      </c>
      <c r="I2141" s="576" t="s">
        <v>87</v>
      </c>
      <c r="J2141" s="576" t="s">
        <v>207</v>
      </c>
      <c r="K2141" s="577">
        <v>0</v>
      </c>
      <c r="L2141" s="576" t="s">
        <v>208</v>
      </c>
    </row>
    <row r="2142" spans="1:12">
      <c r="A2142" s="576" t="s">
        <v>919</v>
      </c>
      <c r="B2142" s="576" t="s">
        <v>920</v>
      </c>
      <c r="C2142" s="576" t="s">
        <v>922</v>
      </c>
      <c r="D2142" s="576" t="s">
        <v>4376</v>
      </c>
      <c r="E2142" s="577" t="s">
        <v>210</v>
      </c>
      <c r="F2142" s="576" t="s">
        <v>210</v>
      </c>
      <c r="G2142" s="576">
        <v>102914</v>
      </c>
      <c r="H2142" s="576" t="s">
        <v>8267</v>
      </c>
      <c r="I2142" s="576" t="s">
        <v>87</v>
      </c>
      <c r="J2142" s="576" t="s">
        <v>207</v>
      </c>
      <c r="K2142" s="577">
        <v>0</v>
      </c>
      <c r="L2142" s="576" t="s">
        <v>208</v>
      </c>
    </row>
    <row r="2143" spans="1:12">
      <c r="A2143" s="576" t="s">
        <v>919</v>
      </c>
      <c r="B2143" s="576" t="s">
        <v>920</v>
      </c>
      <c r="C2143" s="576" t="s">
        <v>922</v>
      </c>
      <c r="D2143" s="576" t="s">
        <v>4376</v>
      </c>
      <c r="E2143" s="577" t="s">
        <v>210</v>
      </c>
      <c r="F2143" s="576" t="s">
        <v>210</v>
      </c>
      <c r="G2143" s="576">
        <v>102915</v>
      </c>
      <c r="H2143" s="576" t="s">
        <v>6543</v>
      </c>
      <c r="I2143" s="576" t="s">
        <v>87</v>
      </c>
      <c r="J2143" s="576" t="s">
        <v>209</v>
      </c>
      <c r="K2143" s="577">
        <v>0.47</v>
      </c>
      <c r="L2143" s="576" t="s">
        <v>208</v>
      </c>
    </row>
    <row r="2144" spans="1:12">
      <c r="A2144" s="576" t="s">
        <v>919</v>
      </c>
      <c r="B2144" s="576" t="s">
        <v>920</v>
      </c>
      <c r="C2144" s="576" t="s">
        <v>922</v>
      </c>
      <c r="D2144" s="576" t="s">
        <v>4376</v>
      </c>
      <c r="E2144" s="577" t="s">
        <v>210</v>
      </c>
      <c r="F2144" s="576" t="s">
        <v>210</v>
      </c>
      <c r="G2144" s="576">
        <v>95716</v>
      </c>
      <c r="H2144" s="576" t="s">
        <v>849</v>
      </c>
      <c r="I2144" s="576" t="s">
        <v>87</v>
      </c>
      <c r="J2144" s="576" t="s">
        <v>209</v>
      </c>
      <c r="K2144" s="577">
        <v>65.91</v>
      </c>
      <c r="L2144" s="576" t="s">
        <v>208</v>
      </c>
    </row>
    <row r="2145" spans="1:12">
      <c r="A2145" s="576" t="s">
        <v>919</v>
      </c>
      <c r="B2145" s="576" t="s">
        <v>920</v>
      </c>
      <c r="C2145" s="576" t="s">
        <v>922</v>
      </c>
      <c r="D2145" s="576" t="s">
        <v>4376</v>
      </c>
      <c r="E2145" s="577" t="s">
        <v>210</v>
      </c>
      <c r="F2145" s="576" t="s">
        <v>210</v>
      </c>
      <c r="G2145" s="576">
        <v>95717</v>
      </c>
      <c r="H2145" s="576" t="s">
        <v>850</v>
      </c>
      <c r="I2145" s="576" t="s">
        <v>87</v>
      </c>
      <c r="J2145" s="576" t="s">
        <v>209</v>
      </c>
      <c r="K2145" s="577">
        <v>17.420000000000002</v>
      </c>
      <c r="L2145" s="576" t="s">
        <v>208</v>
      </c>
    </row>
    <row r="2146" spans="1:12">
      <c r="A2146" s="576" t="s">
        <v>919</v>
      </c>
      <c r="B2146" s="576" t="s">
        <v>920</v>
      </c>
      <c r="C2146" s="576" t="s">
        <v>922</v>
      </c>
      <c r="D2146" s="576" t="s">
        <v>4376</v>
      </c>
      <c r="E2146" s="577" t="s">
        <v>210</v>
      </c>
      <c r="F2146" s="576" t="s">
        <v>210</v>
      </c>
      <c r="G2146" s="576">
        <v>95718</v>
      </c>
      <c r="H2146" s="576" t="s">
        <v>851</v>
      </c>
      <c r="I2146" s="576" t="s">
        <v>87</v>
      </c>
      <c r="J2146" s="576" t="s">
        <v>209</v>
      </c>
      <c r="K2146" s="577">
        <v>82.39</v>
      </c>
      <c r="L2146" s="576" t="s">
        <v>208</v>
      </c>
    </row>
    <row r="2147" spans="1:12">
      <c r="A2147" s="576" t="s">
        <v>919</v>
      </c>
      <c r="B2147" s="576" t="s">
        <v>920</v>
      </c>
      <c r="C2147" s="576" t="s">
        <v>922</v>
      </c>
      <c r="D2147" s="576" t="s">
        <v>4376</v>
      </c>
      <c r="E2147" s="577" t="s">
        <v>210</v>
      </c>
      <c r="F2147" s="576" t="s">
        <v>210</v>
      </c>
      <c r="G2147" s="576">
        <v>95719</v>
      </c>
      <c r="H2147" s="576" t="s">
        <v>852</v>
      </c>
      <c r="I2147" s="576" t="s">
        <v>87</v>
      </c>
      <c r="J2147" s="576" t="s">
        <v>209</v>
      </c>
      <c r="K2147" s="577">
        <v>87.32</v>
      </c>
      <c r="L2147" s="576" t="s">
        <v>208</v>
      </c>
    </row>
    <row r="2148" spans="1:12">
      <c r="A2148" s="576" t="s">
        <v>919</v>
      </c>
      <c r="B2148" s="576" t="s">
        <v>920</v>
      </c>
      <c r="C2148" s="576" t="s">
        <v>922</v>
      </c>
      <c r="D2148" s="576" t="s">
        <v>4376</v>
      </c>
      <c r="E2148" s="577" t="s">
        <v>210</v>
      </c>
      <c r="F2148" s="576" t="s">
        <v>210</v>
      </c>
      <c r="G2148" s="576">
        <v>104712</v>
      </c>
      <c r="H2148" s="576" t="s">
        <v>8268</v>
      </c>
      <c r="I2148" s="576" t="s">
        <v>87</v>
      </c>
      <c r="J2148" s="576" t="s">
        <v>209</v>
      </c>
      <c r="K2148" s="577">
        <v>61.95</v>
      </c>
      <c r="L2148" s="576" t="s">
        <v>208</v>
      </c>
    </row>
    <row r="2149" spans="1:12">
      <c r="A2149" s="576" t="s">
        <v>919</v>
      </c>
      <c r="B2149" s="576" t="s">
        <v>920</v>
      </c>
      <c r="C2149" s="576" t="s">
        <v>922</v>
      </c>
      <c r="D2149" s="576" t="s">
        <v>4376</v>
      </c>
      <c r="E2149" s="577" t="s">
        <v>210</v>
      </c>
      <c r="F2149" s="576" t="s">
        <v>210</v>
      </c>
      <c r="G2149" s="576">
        <v>104713</v>
      </c>
      <c r="H2149" s="576" t="s">
        <v>8269</v>
      </c>
      <c r="I2149" s="576" t="s">
        <v>87</v>
      </c>
      <c r="J2149" s="576" t="s">
        <v>209</v>
      </c>
      <c r="K2149" s="577">
        <v>16.37</v>
      </c>
      <c r="L2149" s="576" t="s">
        <v>208</v>
      </c>
    </row>
    <row r="2150" spans="1:12">
      <c r="A2150" s="576" t="s">
        <v>919</v>
      </c>
      <c r="B2150" s="576" t="s">
        <v>920</v>
      </c>
      <c r="C2150" s="576" t="s">
        <v>922</v>
      </c>
      <c r="D2150" s="576" t="s">
        <v>4376</v>
      </c>
      <c r="E2150" s="577" t="s">
        <v>210</v>
      </c>
      <c r="F2150" s="576" t="s">
        <v>210</v>
      </c>
      <c r="G2150" s="576">
        <v>104714</v>
      </c>
      <c r="H2150" s="576" t="s">
        <v>8270</v>
      </c>
      <c r="I2150" s="576" t="s">
        <v>87</v>
      </c>
      <c r="J2150" s="576" t="s">
        <v>209</v>
      </c>
      <c r="K2150" s="577">
        <v>77.430000000000007</v>
      </c>
      <c r="L2150" s="576" t="s">
        <v>208</v>
      </c>
    </row>
    <row r="2151" spans="1:12">
      <c r="A2151" s="576" t="s">
        <v>919</v>
      </c>
      <c r="B2151" s="576" t="s">
        <v>920</v>
      </c>
      <c r="C2151" s="576" t="s">
        <v>922</v>
      </c>
      <c r="D2151" s="576" t="s">
        <v>4376</v>
      </c>
      <c r="E2151" s="577" t="s">
        <v>210</v>
      </c>
      <c r="F2151" s="576" t="s">
        <v>210</v>
      </c>
      <c r="G2151" s="576">
        <v>104715</v>
      </c>
      <c r="H2151" s="576" t="s">
        <v>8271</v>
      </c>
      <c r="I2151" s="576" t="s">
        <v>87</v>
      </c>
      <c r="J2151" s="576" t="s">
        <v>209</v>
      </c>
      <c r="K2151" s="577">
        <v>87.32</v>
      </c>
      <c r="L2151" s="576" t="s">
        <v>208</v>
      </c>
    </row>
    <row r="2152" spans="1:12">
      <c r="A2152" s="576" t="s">
        <v>919</v>
      </c>
      <c r="B2152" s="576" t="s">
        <v>920</v>
      </c>
      <c r="C2152" s="576" t="s">
        <v>922</v>
      </c>
      <c r="D2152" s="576" t="s">
        <v>4376</v>
      </c>
      <c r="E2152" s="577" t="s">
        <v>210</v>
      </c>
      <c r="F2152" s="576" t="s">
        <v>210</v>
      </c>
      <c r="G2152" s="576">
        <v>102894</v>
      </c>
      <c r="H2152" s="576" t="s">
        <v>8272</v>
      </c>
      <c r="I2152" s="576" t="s">
        <v>87</v>
      </c>
      <c r="J2152" s="576" t="s">
        <v>209</v>
      </c>
      <c r="K2152" s="577">
        <v>0</v>
      </c>
      <c r="L2152" s="576" t="s">
        <v>208</v>
      </c>
    </row>
    <row r="2153" spans="1:12">
      <c r="A2153" s="576" t="s">
        <v>919</v>
      </c>
      <c r="B2153" s="576" t="s">
        <v>920</v>
      </c>
      <c r="C2153" s="576" t="s">
        <v>922</v>
      </c>
      <c r="D2153" s="576" t="s">
        <v>4376</v>
      </c>
      <c r="E2153" s="577" t="s">
        <v>210</v>
      </c>
      <c r="F2153" s="576" t="s">
        <v>210</v>
      </c>
      <c r="G2153" s="576">
        <v>104161</v>
      </c>
      <c r="H2153" s="576" t="s">
        <v>8273</v>
      </c>
      <c r="I2153" s="576" t="s">
        <v>87</v>
      </c>
      <c r="J2153" s="576" t="s">
        <v>209</v>
      </c>
      <c r="K2153" s="577">
        <v>0</v>
      </c>
      <c r="L2153" s="576" t="s">
        <v>208</v>
      </c>
    </row>
    <row r="2154" spans="1:12">
      <c r="A2154" s="576" t="s">
        <v>919</v>
      </c>
      <c r="B2154" s="576" t="s">
        <v>920</v>
      </c>
      <c r="C2154" s="576" t="s">
        <v>922</v>
      </c>
      <c r="D2154" s="576" t="s">
        <v>4376</v>
      </c>
      <c r="E2154" s="577" t="s">
        <v>210</v>
      </c>
      <c r="F2154" s="576" t="s">
        <v>210</v>
      </c>
      <c r="G2154" s="576">
        <v>102896</v>
      </c>
      <c r="H2154" s="576" t="s">
        <v>8274</v>
      </c>
      <c r="I2154" s="576" t="s">
        <v>87</v>
      </c>
      <c r="J2154" s="576" t="s">
        <v>209</v>
      </c>
      <c r="K2154" s="577">
        <v>0</v>
      </c>
      <c r="L2154" s="576" t="s">
        <v>208</v>
      </c>
    </row>
    <row r="2155" spans="1:12">
      <c r="A2155" s="576" t="s">
        <v>919</v>
      </c>
      <c r="B2155" s="576" t="s">
        <v>920</v>
      </c>
      <c r="C2155" s="576" t="s">
        <v>922</v>
      </c>
      <c r="D2155" s="576" t="s">
        <v>4376</v>
      </c>
      <c r="E2155" s="577" t="s">
        <v>210</v>
      </c>
      <c r="F2155" s="576" t="s">
        <v>210</v>
      </c>
      <c r="G2155" s="576">
        <v>102897</v>
      </c>
      <c r="H2155" s="576" t="s">
        <v>4629</v>
      </c>
      <c r="I2155" s="576" t="s">
        <v>87</v>
      </c>
      <c r="J2155" s="576" t="s">
        <v>209</v>
      </c>
      <c r="K2155" s="577">
        <v>87.32</v>
      </c>
      <c r="L2155" s="576" t="s">
        <v>208</v>
      </c>
    </row>
    <row r="2156" spans="1:12">
      <c r="A2156" s="576" t="s">
        <v>919</v>
      </c>
      <c r="B2156" s="576" t="s">
        <v>920</v>
      </c>
      <c r="C2156" s="576" t="s">
        <v>922</v>
      </c>
      <c r="D2156" s="576" t="s">
        <v>4376</v>
      </c>
      <c r="E2156" s="577" t="s">
        <v>210</v>
      </c>
      <c r="F2156" s="576" t="s">
        <v>210</v>
      </c>
      <c r="G2156" s="576">
        <v>5627</v>
      </c>
      <c r="H2156" s="576" t="s">
        <v>445</v>
      </c>
      <c r="I2156" s="576" t="s">
        <v>87</v>
      </c>
      <c r="J2156" s="576" t="s">
        <v>209</v>
      </c>
      <c r="K2156" s="577">
        <v>47.6</v>
      </c>
      <c r="L2156" s="576" t="s">
        <v>208</v>
      </c>
    </row>
    <row r="2157" spans="1:12">
      <c r="A2157" s="576" t="s">
        <v>919</v>
      </c>
      <c r="B2157" s="576" t="s">
        <v>920</v>
      </c>
      <c r="C2157" s="576" t="s">
        <v>922</v>
      </c>
      <c r="D2157" s="576" t="s">
        <v>4376</v>
      </c>
      <c r="E2157" s="577" t="s">
        <v>210</v>
      </c>
      <c r="F2157" s="576" t="s">
        <v>210</v>
      </c>
      <c r="G2157" s="576">
        <v>5628</v>
      </c>
      <c r="H2157" s="576" t="s">
        <v>446</v>
      </c>
      <c r="I2157" s="576" t="s">
        <v>87</v>
      </c>
      <c r="J2157" s="576" t="s">
        <v>209</v>
      </c>
      <c r="K2157" s="577">
        <v>12.58</v>
      </c>
      <c r="L2157" s="576" t="s">
        <v>208</v>
      </c>
    </row>
    <row r="2158" spans="1:12">
      <c r="A2158" s="576" t="s">
        <v>919</v>
      </c>
      <c r="B2158" s="576" t="s">
        <v>920</v>
      </c>
      <c r="C2158" s="576" t="s">
        <v>922</v>
      </c>
      <c r="D2158" s="576" t="s">
        <v>4376</v>
      </c>
      <c r="E2158" s="577" t="s">
        <v>210</v>
      </c>
      <c r="F2158" s="576" t="s">
        <v>210</v>
      </c>
      <c r="G2158" s="576">
        <v>5629</v>
      </c>
      <c r="H2158" s="576" t="s">
        <v>447</v>
      </c>
      <c r="I2158" s="576" t="s">
        <v>87</v>
      </c>
      <c r="J2158" s="576" t="s">
        <v>209</v>
      </c>
      <c r="K2158" s="577">
        <v>59.5</v>
      </c>
      <c r="L2158" s="576" t="s">
        <v>208</v>
      </c>
    </row>
    <row r="2159" spans="1:12">
      <c r="A2159" s="576" t="s">
        <v>919</v>
      </c>
      <c r="B2159" s="576" t="s">
        <v>920</v>
      </c>
      <c r="C2159" s="576" t="s">
        <v>922</v>
      </c>
      <c r="D2159" s="576" t="s">
        <v>4376</v>
      </c>
      <c r="E2159" s="577" t="s">
        <v>210</v>
      </c>
      <c r="F2159" s="576" t="s">
        <v>210</v>
      </c>
      <c r="G2159" s="576">
        <v>5630</v>
      </c>
      <c r="H2159" s="576" t="s">
        <v>448</v>
      </c>
      <c r="I2159" s="576" t="s">
        <v>87</v>
      </c>
      <c r="J2159" s="576" t="s">
        <v>209</v>
      </c>
      <c r="K2159" s="577">
        <v>62.57</v>
      </c>
      <c r="L2159" s="576" t="s">
        <v>208</v>
      </c>
    </row>
    <row r="2160" spans="1:12">
      <c r="A2160" s="576" t="s">
        <v>919</v>
      </c>
      <c r="B2160" s="576" t="s">
        <v>920</v>
      </c>
      <c r="C2160" s="576" t="s">
        <v>922</v>
      </c>
      <c r="D2160" s="576" t="s">
        <v>4376</v>
      </c>
      <c r="E2160" s="577" t="s">
        <v>210</v>
      </c>
      <c r="F2160" s="576" t="s">
        <v>210</v>
      </c>
      <c r="G2160" s="576">
        <v>88900</v>
      </c>
      <c r="H2160" s="576" t="s">
        <v>563</v>
      </c>
      <c r="I2160" s="576" t="s">
        <v>87</v>
      </c>
      <c r="J2160" s="576" t="s">
        <v>209</v>
      </c>
      <c r="K2160" s="577">
        <v>53.86</v>
      </c>
      <c r="L2160" s="576" t="s">
        <v>208</v>
      </c>
    </row>
    <row r="2161" spans="1:12">
      <c r="A2161" s="576" t="s">
        <v>919</v>
      </c>
      <c r="B2161" s="576" t="s">
        <v>920</v>
      </c>
      <c r="C2161" s="576" t="s">
        <v>922</v>
      </c>
      <c r="D2161" s="576" t="s">
        <v>4376</v>
      </c>
      <c r="E2161" s="577" t="s">
        <v>210</v>
      </c>
      <c r="F2161" s="576" t="s">
        <v>210</v>
      </c>
      <c r="G2161" s="576">
        <v>88902</v>
      </c>
      <c r="H2161" s="576" t="s">
        <v>564</v>
      </c>
      <c r="I2161" s="576" t="s">
        <v>87</v>
      </c>
      <c r="J2161" s="576" t="s">
        <v>207</v>
      </c>
      <c r="K2161" s="577">
        <v>14.23</v>
      </c>
      <c r="L2161" s="576" t="s">
        <v>208</v>
      </c>
    </row>
    <row r="2162" spans="1:12">
      <c r="A2162" s="576" t="s">
        <v>919</v>
      </c>
      <c r="B2162" s="576" t="s">
        <v>920</v>
      </c>
      <c r="C2162" s="576" t="s">
        <v>922</v>
      </c>
      <c r="D2162" s="576" t="s">
        <v>4376</v>
      </c>
      <c r="E2162" s="577" t="s">
        <v>210</v>
      </c>
      <c r="F2162" s="576" t="s">
        <v>210</v>
      </c>
      <c r="G2162" s="576">
        <v>88903</v>
      </c>
      <c r="H2162" s="576" t="s">
        <v>565</v>
      </c>
      <c r="I2162" s="576" t="s">
        <v>87</v>
      </c>
      <c r="J2162" s="576" t="s">
        <v>207</v>
      </c>
      <c r="K2162" s="577">
        <v>67.319999999999993</v>
      </c>
      <c r="L2162" s="576" t="s">
        <v>208</v>
      </c>
    </row>
    <row r="2163" spans="1:12">
      <c r="A2163" s="576" t="s">
        <v>919</v>
      </c>
      <c r="B2163" s="576" t="s">
        <v>920</v>
      </c>
      <c r="C2163" s="576" t="s">
        <v>922</v>
      </c>
      <c r="D2163" s="576" t="s">
        <v>4376</v>
      </c>
      <c r="E2163" s="577" t="s">
        <v>210</v>
      </c>
      <c r="F2163" s="576" t="s">
        <v>210</v>
      </c>
      <c r="G2163" s="576">
        <v>88904</v>
      </c>
      <c r="H2163" s="576" t="s">
        <v>566</v>
      </c>
      <c r="I2163" s="576" t="s">
        <v>87</v>
      </c>
      <c r="J2163" s="576" t="s">
        <v>207</v>
      </c>
      <c r="K2163" s="577">
        <v>87.32</v>
      </c>
      <c r="L2163" s="576" t="s">
        <v>208</v>
      </c>
    </row>
    <row r="2164" spans="1:12">
      <c r="A2164" s="576" t="s">
        <v>919</v>
      </c>
      <c r="B2164" s="576" t="s">
        <v>920</v>
      </c>
      <c r="C2164" s="576" t="s">
        <v>922</v>
      </c>
      <c r="D2164" s="576" t="s">
        <v>4376</v>
      </c>
      <c r="E2164" s="577" t="s">
        <v>210</v>
      </c>
      <c r="F2164" s="576" t="s">
        <v>210</v>
      </c>
      <c r="G2164" s="576">
        <v>88569</v>
      </c>
      <c r="H2164" s="576" t="s">
        <v>549</v>
      </c>
      <c r="I2164" s="576" t="s">
        <v>87</v>
      </c>
      <c r="J2164" s="576" t="s">
        <v>209</v>
      </c>
      <c r="K2164" s="577">
        <v>3.85</v>
      </c>
      <c r="L2164" s="576" t="s">
        <v>208</v>
      </c>
    </row>
    <row r="2165" spans="1:12">
      <c r="A2165" s="576" t="s">
        <v>919</v>
      </c>
      <c r="B2165" s="576" t="s">
        <v>920</v>
      </c>
      <c r="C2165" s="576" t="s">
        <v>922</v>
      </c>
      <c r="D2165" s="576" t="s">
        <v>4376</v>
      </c>
      <c r="E2165" s="577" t="s">
        <v>210</v>
      </c>
      <c r="F2165" s="576" t="s">
        <v>210</v>
      </c>
      <c r="G2165" s="576">
        <v>88570</v>
      </c>
      <c r="H2165" s="576" t="s">
        <v>550</v>
      </c>
      <c r="I2165" s="576" t="s">
        <v>87</v>
      </c>
      <c r="J2165" s="576" t="s">
        <v>207</v>
      </c>
      <c r="K2165" s="577">
        <v>1.33</v>
      </c>
      <c r="L2165" s="576" t="s">
        <v>208</v>
      </c>
    </row>
    <row r="2166" spans="1:12">
      <c r="A2166" s="576" t="s">
        <v>919</v>
      </c>
      <c r="B2166" s="576" t="s">
        <v>920</v>
      </c>
      <c r="C2166" s="576" t="s">
        <v>922</v>
      </c>
      <c r="D2166" s="576" t="s">
        <v>4376</v>
      </c>
      <c r="E2166" s="577" t="s">
        <v>210</v>
      </c>
      <c r="F2166" s="576" t="s">
        <v>210</v>
      </c>
      <c r="G2166" s="576">
        <v>5765</v>
      </c>
      <c r="H2166" s="576" t="s">
        <v>480</v>
      </c>
      <c r="I2166" s="576" t="s">
        <v>87</v>
      </c>
      <c r="J2166" s="576" t="s">
        <v>207</v>
      </c>
      <c r="K2166" s="577">
        <v>4.82</v>
      </c>
      <c r="L2166" s="576" t="s">
        <v>208</v>
      </c>
    </row>
    <row r="2167" spans="1:12">
      <c r="A2167" s="576" t="s">
        <v>919</v>
      </c>
      <c r="B2167" s="576" t="s">
        <v>920</v>
      </c>
      <c r="C2167" s="576" t="s">
        <v>922</v>
      </c>
      <c r="D2167" s="576" t="s">
        <v>4376</v>
      </c>
      <c r="E2167" s="577" t="s">
        <v>210</v>
      </c>
      <c r="F2167" s="576" t="s">
        <v>210</v>
      </c>
      <c r="G2167" s="576">
        <v>5766</v>
      </c>
      <c r="H2167" s="576" t="s">
        <v>481</v>
      </c>
      <c r="I2167" s="576" t="s">
        <v>87</v>
      </c>
      <c r="J2167" s="576" t="s">
        <v>207</v>
      </c>
      <c r="K2167" s="577">
        <v>2.91</v>
      </c>
      <c r="L2167" s="576" t="s">
        <v>208</v>
      </c>
    </row>
    <row r="2168" spans="1:12">
      <c r="A2168" s="576" t="s">
        <v>919</v>
      </c>
      <c r="B2168" s="576" t="s">
        <v>920</v>
      </c>
      <c r="C2168" s="576" t="s">
        <v>923</v>
      </c>
      <c r="D2168" s="576" t="s">
        <v>4377</v>
      </c>
      <c r="E2168" s="577" t="s">
        <v>210</v>
      </c>
      <c r="F2168" s="576" t="s">
        <v>210</v>
      </c>
      <c r="G2168" s="576">
        <v>91468</v>
      </c>
      <c r="H2168" s="576" t="s">
        <v>8275</v>
      </c>
      <c r="I2168" s="576" t="s">
        <v>87</v>
      </c>
      <c r="J2168" s="576" t="s">
        <v>207</v>
      </c>
      <c r="K2168" s="577">
        <v>25.85</v>
      </c>
      <c r="L2168" s="576" t="s">
        <v>208</v>
      </c>
    </row>
    <row r="2169" spans="1:12">
      <c r="A2169" s="576" t="s">
        <v>919</v>
      </c>
      <c r="B2169" s="576" t="s">
        <v>920</v>
      </c>
      <c r="C2169" s="576" t="s">
        <v>923</v>
      </c>
      <c r="D2169" s="576" t="s">
        <v>4377</v>
      </c>
      <c r="E2169" s="577" t="s">
        <v>210</v>
      </c>
      <c r="F2169" s="576" t="s">
        <v>210</v>
      </c>
      <c r="G2169" s="576">
        <v>91484</v>
      </c>
      <c r="H2169" s="576" t="s">
        <v>8276</v>
      </c>
      <c r="I2169" s="576" t="s">
        <v>87</v>
      </c>
      <c r="J2169" s="576" t="s">
        <v>207</v>
      </c>
      <c r="K2169" s="577">
        <v>4.08</v>
      </c>
      <c r="L2169" s="576" t="s">
        <v>208</v>
      </c>
    </row>
    <row r="2170" spans="1:12">
      <c r="A2170" s="576" t="s">
        <v>919</v>
      </c>
      <c r="B2170" s="576" t="s">
        <v>920</v>
      </c>
      <c r="C2170" s="576" t="s">
        <v>923</v>
      </c>
      <c r="D2170" s="576" t="s">
        <v>4377</v>
      </c>
      <c r="E2170" s="577" t="s">
        <v>210</v>
      </c>
      <c r="F2170" s="576" t="s">
        <v>210</v>
      </c>
      <c r="G2170" s="576">
        <v>91469</v>
      </c>
      <c r="H2170" s="576" t="s">
        <v>8277</v>
      </c>
      <c r="I2170" s="576" t="s">
        <v>87</v>
      </c>
      <c r="J2170" s="576" t="s">
        <v>207</v>
      </c>
      <c r="K2170" s="577">
        <v>10.1</v>
      </c>
      <c r="L2170" s="576" t="s">
        <v>208</v>
      </c>
    </row>
    <row r="2171" spans="1:12">
      <c r="A2171" s="576" t="s">
        <v>919</v>
      </c>
      <c r="B2171" s="576" t="s">
        <v>920</v>
      </c>
      <c r="C2171" s="576" t="s">
        <v>923</v>
      </c>
      <c r="D2171" s="576" t="s">
        <v>4377</v>
      </c>
      <c r="E2171" s="577" t="s">
        <v>210</v>
      </c>
      <c r="F2171" s="576" t="s">
        <v>210</v>
      </c>
      <c r="G2171" s="576">
        <v>83361</v>
      </c>
      <c r="H2171" s="576" t="s">
        <v>8278</v>
      </c>
      <c r="I2171" s="576" t="s">
        <v>87</v>
      </c>
      <c r="J2171" s="576" t="s">
        <v>207</v>
      </c>
      <c r="K2171" s="577">
        <v>43.31</v>
      </c>
      <c r="L2171" s="576" t="s">
        <v>208</v>
      </c>
    </row>
    <row r="2172" spans="1:12">
      <c r="A2172" s="576" t="s">
        <v>919</v>
      </c>
      <c r="B2172" s="576" t="s">
        <v>920</v>
      </c>
      <c r="C2172" s="576" t="s">
        <v>923</v>
      </c>
      <c r="D2172" s="576" t="s">
        <v>4377</v>
      </c>
      <c r="E2172" s="577" t="s">
        <v>210</v>
      </c>
      <c r="F2172" s="576" t="s">
        <v>210</v>
      </c>
      <c r="G2172" s="576">
        <v>91485</v>
      </c>
      <c r="H2172" s="576" t="s">
        <v>8279</v>
      </c>
      <c r="I2172" s="576" t="s">
        <v>87</v>
      </c>
      <c r="J2172" s="576" t="s">
        <v>207</v>
      </c>
      <c r="K2172" s="577">
        <v>150.30000000000001</v>
      </c>
      <c r="L2172" s="576" t="s">
        <v>208</v>
      </c>
    </row>
    <row r="2173" spans="1:12">
      <c r="A2173" s="576" t="s">
        <v>919</v>
      </c>
      <c r="B2173" s="576" t="s">
        <v>920</v>
      </c>
      <c r="C2173" s="576" t="s">
        <v>923</v>
      </c>
      <c r="D2173" s="576" t="s">
        <v>4377</v>
      </c>
      <c r="E2173" s="577" t="s">
        <v>210</v>
      </c>
      <c r="F2173" s="576" t="s">
        <v>210</v>
      </c>
      <c r="G2173" s="576">
        <v>102835</v>
      </c>
      <c r="H2173" s="576" t="s">
        <v>8280</v>
      </c>
      <c r="I2173" s="576" t="s">
        <v>87</v>
      </c>
      <c r="J2173" s="576" t="s">
        <v>207</v>
      </c>
      <c r="K2173" s="577">
        <v>0</v>
      </c>
      <c r="L2173" s="576" t="s">
        <v>208</v>
      </c>
    </row>
    <row r="2174" spans="1:12">
      <c r="A2174" s="576" t="s">
        <v>919</v>
      </c>
      <c r="B2174" s="576" t="s">
        <v>920</v>
      </c>
      <c r="C2174" s="576" t="s">
        <v>923</v>
      </c>
      <c r="D2174" s="576" t="s">
        <v>4377</v>
      </c>
      <c r="E2174" s="577" t="s">
        <v>210</v>
      </c>
      <c r="F2174" s="576" t="s">
        <v>210</v>
      </c>
      <c r="G2174" s="576">
        <v>102836</v>
      </c>
      <c r="H2174" s="576" t="s">
        <v>8281</v>
      </c>
      <c r="I2174" s="576" t="s">
        <v>87</v>
      </c>
      <c r="J2174" s="576" t="s">
        <v>209</v>
      </c>
      <c r="K2174" s="577">
        <v>0</v>
      </c>
      <c r="L2174" s="576" t="s">
        <v>208</v>
      </c>
    </row>
    <row r="2175" spans="1:12">
      <c r="A2175" s="576" t="s">
        <v>919</v>
      </c>
      <c r="B2175" s="576" t="s">
        <v>920</v>
      </c>
      <c r="C2175" s="576" t="s">
        <v>923</v>
      </c>
      <c r="D2175" s="576" t="s">
        <v>4377</v>
      </c>
      <c r="E2175" s="577" t="s">
        <v>210</v>
      </c>
      <c r="F2175" s="576" t="s">
        <v>210</v>
      </c>
      <c r="G2175" s="576">
        <v>102837</v>
      </c>
      <c r="H2175" s="576" t="s">
        <v>8282</v>
      </c>
      <c r="I2175" s="576" t="s">
        <v>87</v>
      </c>
      <c r="J2175" s="576" t="s">
        <v>209</v>
      </c>
      <c r="K2175" s="577">
        <v>0</v>
      </c>
      <c r="L2175" s="576" t="s">
        <v>208</v>
      </c>
    </row>
    <row r="2176" spans="1:12">
      <c r="A2176" s="576" t="s">
        <v>919</v>
      </c>
      <c r="B2176" s="576" t="s">
        <v>920</v>
      </c>
      <c r="C2176" s="576" t="s">
        <v>923</v>
      </c>
      <c r="D2176" s="576" t="s">
        <v>4377</v>
      </c>
      <c r="E2176" s="577" t="s">
        <v>210</v>
      </c>
      <c r="F2176" s="576" t="s">
        <v>210</v>
      </c>
      <c r="G2176" s="576">
        <v>89230</v>
      </c>
      <c r="H2176" s="576" t="s">
        <v>593</v>
      </c>
      <c r="I2176" s="576" t="s">
        <v>87</v>
      </c>
      <c r="J2176" s="576" t="s">
        <v>209</v>
      </c>
      <c r="K2176" s="577">
        <v>117.11</v>
      </c>
      <c r="L2176" s="576" t="s">
        <v>208</v>
      </c>
    </row>
    <row r="2177" spans="1:12">
      <c r="A2177" s="576" t="s">
        <v>919</v>
      </c>
      <c r="B2177" s="576" t="s">
        <v>920</v>
      </c>
      <c r="C2177" s="576" t="s">
        <v>923</v>
      </c>
      <c r="D2177" s="576" t="s">
        <v>4377</v>
      </c>
      <c r="E2177" s="577" t="s">
        <v>210</v>
      </c>
      <c r="F2177" s="576" t="s">
        <v>210</v>
      </c>
      <c r="G2177" s="576">
        <v>89231</v>
      </c>
      <c r="H2177" s="576" t="s">
        <v>594</v>
      </c>
      <c r="I2177" s="576" t="s">
        <v>87</v>
      </c>
      <c r="J2177" s="576" t="s">
        <v>209</v>
      </c>
      <c r="K2177" s="577">
        <v>35.86</v>
      </c>
      <c r="L2177" s="576" t="s">
        <v>208</v>
      </c>
    </row>
    <row r="2178" spans="1:12">
      <c r="A2178" s="576" t="s">
        <v>919</v>
      </c>
      <c r="B2178" s="576" t="s">
        <v>920</v>
      </c>
      <c r="C2178" s="576" t="s">
        <v>923</v>
      </c>
      <c r="D2178" s="576" t="s">
        <v>4377</v>
      </c>
      <c r="E2178" s="577" t="s">
        <v>210</v>
      </c>
      <c r="F2178" s="576" t="s">
        <v>210</v>
      </c>
      <c r="G2178" s="576">
        <v>89232</v>
      </c>
      <c r="H2178" s="576" t="s">
        <v>595</v>
      </c>
      <c r="I2178" s="576" t="s">
        <v>87</v>
      </c>
      <c r="J2178" s="576" t="s">
        <v>248</v>
      </c>
      <c r="K2178" s="577">
        <v>208.9</v>
      </c>
      <c r="L2178" s="576" t="s">
        <v>208</v>
      </c>
    </row>
    <row r="2179" spans="1:12">
      <c r="A2179" s="576" t="s">
        <v>919</v>
      </c>
      <c r="B2179" s="576" t="s">
        <v>920</v>
      </c>
      <c r="C2179" s="576" t="s">
        <v>923</v>
      </c>
      <c r="D2179" s="576" t="s">
        <v>4377</v>
      </c>
      <c r="E2179" s="577" t="s">
        <v>210</v>
      </c>
      <c r="F2179" s="576" t="s">
        <v>210</v>
      </c>
      <c r="G2179" s="576">
        <v>89233</v>
      </c>
      <c r="H2179" s="576" t="s">
        <v>596</v>
      </c>
      <c r="I2179" s="576" t="s">
        <v>87</v>
      </c>
      <c r="J2179" s="576" t="s">
        <v>209</v>
      </c>
      <c r="K2179" s="577">
        <v>162.27000000000001</v>
      </c>
      <c r="L2179" s="576" t="s">
        <v>208</v>
      </c>
    </row>
    <row r="2180" spans="1:12">
      <c r="A2180" s="576" t="s">
        <v>919</v>
      </c>
      <c r="B2180" s="576" t="s">
        <v>920</v>
      </c>
      <c r="C2180" s="576" t="s">
        <v>923</v>
      </c>
      <c r="D2180" s="576" t="s">
        <v>4377</v>
      </c>
      <c r="E2180" s="577" t="s">
        <v>210</v>
      </c>
      <c r="F2180" s="576" t="s">
        <v>210</v>
      </c>
      <c r="G2180" s="576">
        <v>89236</v>
      </c>
      <c r="H2180" s="576" t="s">
        <v>597</v>
      </c>
      <c r="I2180" s="576" t="s">
        <v>87</v>
      </c>
      <c r="J2180" s="576" t="s">
        <v>209</v>
      </c>
      <c r="K2180" s="577">
        <v>273.58</v>
      </c>
      <c r="L2180" s="576" t="s">
        <v>208</v>
      </c>
    </row>
    <row r="2181" spans="1:12">
      <c r="A2181" s="576" t="s">
        <v>919</v>
      </c>
      <c r="B2181" s="576" t="s">
        <v>920</v>
      </c>
      <c r="C2181" s="576" t="s">
        <v>923</v>
      </c>
      <c r="D2181" s="576" t="s">
        <v>4377</v>
      </c>
      <c r="E2181" s="577" t="s">
        <v>210</v>
      </c>
      <c r="F2181" s="576" t="s">
        <v>210</v>
      </c>
      <c r="G2181" s="576">
        <v>89237</v>
      </c>
      <c r="H2181" s="576" t="s">
        <v>598</v>
      </c>
      <c r="I2181" s="576" t="s">
        <v>87</v>
      </c>
      <c r="J2181" s="576" t="s">
        <v>207</v>
      </c>
      <c r="K2181" s="577">
        <v>83.77</v>
      </c>
      <c r="L2181" s="576" t="s">
        <v>208</v>
      </c>
    </row>
    <row r="2182" spans="1:12">
      <c r="A2182" s="576" t="s">
        <v>919</v>
      </c>
      <c r="B2182" s="576" t="s">
        <v>920</v>
      </c>
      <c r="C2182" s="576" t="s">
        <v>923</v>
      </c>
      <c r="D2182" s="576" t="s">
        <v>4377</v>
      </c>
      <c r="E2182" s="577" t="s">
        <v>210</v>
      </c>
      <c r="F2182" s="576" t="s">
        <v>210</v>
      </c>
      <c r="G2182" s="576">
        <v>89238</v>
      </c>
      <c r="H2182" s="576" t="s">
        <v>599</v>
      </c>
      <c r="I2182" s="576" t="s">
        <v>87</v>
      </c>
      <c r="J2182" s="576" t="s">
        <v>207</v>
      </c>
      <c r="K2182" s="577">
        <v>488</v>
      </c>
      <c r="L2182" s="576" t="s">
        <v>208</v>
      </c>
    </row>
    <row r="2183" spans="1:12">
      <c r="A2183" s="576" t="s">
        <v>919</v>
      </c>
      <c r="B2183" s="576" t="s">
        <v>920</v>
      </c>
      <c r="C2183" s="576" t="s">
        <v>923</v>
      </c>
      <c r="D2183" s="576" t="s">
        <v>4377</v>
      </c>
      <c r="E2183" s="577" t="s">
        <v>210</v>
      </c>
      <c r="F2183" s="576" t="s">
        <v>210</v>
      </c>
      <c r="G2183" s="576">
        <v>89239</v>
      </c>
      <c r="H2183" s="576" t="s">
        <v>600</v>
      </c>
      <c r="I2183" s="576" t="s">
        <v>87</v>
      </c>
      <c r="J2183" s="576" t="s">
        <v>209</v>
      </c>
      <c r="K2183" s="577">
        <v>429.12</v>
      </c>
      <c r="L2183" s="576" t="s">
        <v>208</v>
      </c>
    </row>
    <row r="2184" spans="1:12">
      <c r="A2184" s="576" t="s">
        <v>919</v>
      </c>
      <c r="B2184" s="576" t="s">
        <v>920</v>
      </c>
      <c r="C2184" s="576" t="s">
        <v>923</v>
      </c>
      <c r="D2184" s="576" t="s">
        <v>4377</v>
      </c>
      <c r="E2184" s="577" t="s">
        <v>210</v>
      </c>
      <c r="F2184" s="576" t="s">
        <v>210</v>
      </c>
      <c r="G2184" s="576">
        <v>102930</v>
      </c>
      <c r="H2184" s="576" t="s">
        <v>8283</v>
      </c>
      <c r="I2184" s="576" t="s">
        <v>87</v>
      </c>
      <c r="J2184" s="576" t="s">
        <v>209</v>
      </c>
      <c r="K2184" s="577">
        <v>0</v>
      </c>
      <c r="L2184" s="576" t="s">
        <v>208</v>
      </c>
    </row>
    <row r="2185" spans="1:12">
      <c r="A2185" s="576" t="s">
        <v>919</v>
      </c>
      <c r="B2185" s="576" t="s">
        <v>920</v>
      </c>
      <c r="C2185" s="576" t="s">
        <v>923</v>
      </c>
      <c r="D2185" s="576" t="s">
        <v>4377</v>
      </c>
      <c r="E2185" s="577" t="s">
        <v>210</v>
      </c>
      <c r="F2185" s="576" t="s">
        <v>210</v>
      </c>
      <c r="G2185" s="576">
        <v>102931</v>
      </c>
      <c r="H2185" s="576" t="s">
        <v>8284</v>
      </c>
      <c r="I2185" s="576" t="s">
        <v>87</v>
      </c>
      <c r="J2185" s="576" t="s">
        <v>209</v>
      </c>
      <c r="K2185" s="577">
        <v>0</v>
      </c>
      <c r="L2185" s="576" t="s">
        <v>208</v>
      </c>
    </row>
    <row r="2186" spans="1:12">
      <c r="A2186" s="576" t="s">
        <v>919</v>
      </c>
      <c r="B2186" s="576" t="s">
        <v>920</v>
      </c>
      <c r="C2186" s="576" t="s">
        <v>923</v>
      </c>
      <c r="D2186" s="576" t="s">
        <v>4377</v>
      </c>
      <c r="E2186" s="577" t="s">
        <v>210</v>
      </c>
      <c r="F2186" s="576" t="s">
        <v>210</v>
      </c>
      <c r="G2186" s="576">
        <v>102932</v>
      </c>
      <c r="H2186" s="576" t="s">
        <v>8285</v>
      </c>
      <c r="I2186" s="576" t="s">
        <v>87</v>
      </c>
      <c r="J2186" s="576" t="s">
        <v>209</v>
      </c>
      <c r="K2186" s="577">
        <v>0</v>
      </c>
      <c r="L2186" s="576" t="s">
        <v>208</v>
      </c>
    </row>
    <row r="2187" spans="1:12">
      <c r="A2187" s="576" t="s">
        <v>919</v>
      </c>
      <c r="B2187" s="576" t="s">
        <v>920</v>
      </c>
      <c r="C2187" s="576" t="s">
        <v>923</v>
      </c>
      <c r="D2187" s="576" t="s">
        <v>4377</v>
      </c>
      <c r="E2187" s="577" t="s">
        <v>210</v>
      </c>
      <c r="F2187" s="576" t="s">
        <v>210</v>
      </c>
      <c r="G2187" s="576">
        <v>102933</v>
      </c>
      <c r="H2187" s="576" t="s">
        <v>4630</v>
      </c>
      <c r="I2187" s="576" t="s">
        <v>87</v>
      </c>
      <c r="J2187" s="576" t="s">
        <v>209</v>
      </c>
      <c r="K2187" s="577">
        <v>0.7</v>
      </c>
      <c r="L2187" s="576" t="s">
        <v>208</v>
      </c>
    </row>
    <row r="2188" spans="1:12">
      <c r="A2188" s="576" t="s">
        <v>919</v>
      </c>
      <c r="B2188" s="576" t="s">
        <v>920</v>
      </c>
      <c r="C2188" s="576" t="s">
        <v>923</v>
      </c>
      <c r="D2188" s="576" t="s">
        <v>4377</v>
      </c>
      <c r="E2188" s="577" t="s">
        <v>210</v>
      </c>
      <c r="F2188" s="576" t="s">
        <v>210</v>
      </c>
      <c r="G2188" s="576">
        <v>93411</v>
      </c>
      <c r="H2188" s="576" t="s">
        <v>799</v>
      </c>
      <c r="I2188" s="576" t="s">
        <v>87</v>
      </c>
      <c r="J2188" s="576" t="s">
        <v>209</v>
      </c>
      <c r="K2188" s="577">
        <v>0.38</v>
      </c>
      <c r="L2188" s="576" t="s">
        <v>208</v>
      </c>
    </row>
    <row r="2189" spans="1:12">
      <c r="A2189" s="576" t="s">
        <v>919</v>
      </c>
      <c r="B2189" s="576" t="s">
        <v>920</v>
      </c>
      <c r="C2189" s="576" t="s">
        <v>923</v>
      </c>
      <c r="D2189" s="576" t="s">
        <v>4377</v>
      </c>
      <c r="E2189" s="577" t="s">
        <v>210</v>
      </c>
      <c r="F2189" s="576" t="s">
        <v>210</v>
      </c>
      <c r="G2189" s="576">
        <v>93412</v>
      </c>
      <c r="H2189" s="576" t="s">
        <v>800</v>
      </c>
      <c r="I2189" s="576" t="s">
        <v>87</v>
      </c>
      <c r="J2189" s="576" t="s">
        <v>209</v>
      </c>
      <c r="K2189" s="577">
        <v>0.13</v>
      </c>
      <c r="L2189" s="576" t="s">
        <v>208</v>
      </c>
    </row>
    <row r="2190" spans="1:12">
      <c r="A2190" s="576" t="s">
        <v>919</v>
      </c>
      <c r="B2190" s="576" t="s">
        <v>920</v>
      </c>
      <c r="C2190" s="576" t="s">
        <v>923</v>
      </c>
      <c r="D2190" s="576" t="s">
        <v>4377</v>
      </c>
      <c r="E2190" s="577" t="s">
        <v>210</v>
      </c>
      <c r="F2190" s="576" t="s">
        <v>210</v>
      </c>
      <c r="G2190" s="576">
        <v>93413</v>
      </c>
      <c r="H2190" s="576" t="s">
        <v>801</v>
      </c>
      <c r="I2190" s="576" t="s">
        <v>87</v>
      </c>
      <c r="J2190" s="576" t="s">
        <v>209</v>
      </c>
      <c r="K2190" s="577">
        <v>0.34</v>
      </c>
      <c r="L2190" s="576" t="s">
        <v>208</v>
      </c>
    </row>
    <row r="2191" spans="1:12">
      <c r="A2191" s="576" t="s">
        <v>919</v>
      </c>
      <c r="B2191" s="576" t="s">
        <v>920</v>
      </c>
      <c r="C2191" s="576" t="s">
        <v>923</v>
      </c>
      <c r="D2191" s="576" t="s">
        <v>4377</v>
      </c>
      <c r="E2191" s="577" t="s">
        <v>210</v>
      </c>
      <c r="F2191" s="576" t="s">
        <v>210</v>
      </c>
      <c r="G2191" s="576">
        <v>93414</v>
      </c>
      <c r="H2191" s="576" t="s">
        <v>802</v>
      </c>
      <c r="I2191" s="576" t="s">
        <v>87</v>
      </c>
      <c r="J2191" s="576" t="s">
        <v>209</v>
      </c>
      <c r="K2191" s="577">
        <v>11.04</v>
      </c>
      <c r="L2191" s="576" t="s">
        <v>208</v>
      </c>
    </row>
    <row r="2192" spans="1:12">
      <c r="A2192" s="576" t="s">
        <v>919</v>
      </c>
      <c r="B2192" s="576" t="s">
        <v>920</v>
      </c>
      <c r="C2192" s="576" t="s">
        <v>923</v>
      </c>
      <c r="D2192" s="576" t="s">
        <v>4377</v>
      </c>
      <c r="E2192" s="577" t="s">
        <v>210</v>
      </c>
      <c r="F2192" s="576" t="s">
        <v>210</v>
      </c>
      <c r="G2192" s="576">
        <v>88855</v>
      </c>
      <c r="H2192" s="576" t="s">
        <v>8286</v>
      </c>
      <c r="I2192" s="576" t="s">
        <v>87</v>
      </c>
      <c r="J2192" s="576" t="s">
        <v>209</v>
      </c>
      <c r="K2192" s="577">
        <v>3.33</v>
      </c>
      <c r="L2192" s="576" t="s">
        <v>208</v>
      </c>
    </row>
    <row r="2193" spans="1:12">
      <c r="A2193" s="576" t="s">
        <v>919</v>
      </c>
      <c r="B2193" s="576" t="s">
        <v>920</v>
      </c>
      <c r="C2193" s="576" t="s">
        <v>923</v>
      </c>
      <c r="D2193" s="576" t="s">
        <v>4377</v>
      </c>
      <c r="E2193" s="577" t="s">
        <v>210</v>
      </c>
      <c r="F2193" s="576" t="s">
        <v>210</v>
      </c>
      <c r="G2193" s="576">
        <v>88856</v>
      </c>
      <c r="H2193" s="576" t="s">
        <v>8287</v>
      </c>
      <c r="I2193" s="576" t="s">
        <v>87</v>
      </c>
      <c r="J2193" s="576" t="s">
        <v>209</v>
      </c>
      <c r="K2193" s="577">
        <v>0.91</v>
      </c>
      <c r="L2193" s="576" t="s">
        <v>208</v>
      </c>
    </row>
    <row r="2194" spans="1:12">
      <c r="A2194" s="576" t="s">
        <v>919</v>
      </c>
      <c r="B2194" s="576" t="s">
        <v>920</v>
      </c>
      <c r="C2194" s="576" t="s">
        <v>923</v>
      </c>
      <c r="D2194" s="576" t="s">
        <v>4377</v>
      </c>
      <c r="E2194" s="577" t="s">
        <v>210</v>
      </c>
      <c r="F2194" s="576" t="s">
        <v>210</v>
      </c>
      <c r="G2194" s="576">
        <v>5658</v>
      </c>
      <c r="H2194" s="576" t="s">
        <v>8288</v>
      </c>
      <c r="I2194" s="576" t="s">
        <v>87</v>
      </c>
      <c r="J2194" s="576" t="s">
        <v>209</v>
      </c>
      <c r="K2194" s="577">
        <v>2.31</v>
      </c>
      <c r="L2194" s="576" t="s">
        <v>208</v>
      </c>
    </row>
    <row r="2195" spans="1:12">
      <c r="A2195" s="576" t="s">
        <v>919</v>
      </c>
      <c r="B2195" s="576" t="s">
        <v>920</v>
      </c>
      <c r="C2195" s="576" t="s">
        <v>923</v>
      </c>
      <c r="D2195" s="576" t="s">
        <v>4377</v>
      </c>
      <c r="E2195" s="577" t="s">
        <v>210</v>
      </c>
      <c r="F2195" s="576" t="s">
        <v>210</v>
      </c>
      <c r="G2195" s="576">
        <v>53840</v>
      </c>
      <c r="H2195" s="576" t="s">
        <v>518</v>
      </c>
      <c r="I2195" s="576" t="s">
        <v>87</v>
      </c>
      <c r="J2195" s="576" t="s">
        <v>209</v>
      </c>
      <c r="K2195" s="577">
        <v>2.61</v>
      </c>
      <c r="L2195" s="576" t="s">
        <v>208</v>
      </c>
    </row>
    <row r="2196" spans="1:12">
      <c r="A2196" s="576" t="s">
        <v>919</v>
      </c>
      <c r="B2196" s="576" t="s">
        <v>920</v>
      </c>
      <c r="C2196" s="576" t="s">
        <v>923</v>
      </c>
      <c r="D2196" s="576" t="s">
        <v>4377</v>
      </c>
      <c r="E2196" s="577" t="s">
        <v>210</v>
      </c>
      <c r="F2196" s="576" t="s">
        <v>210</v>
      </c>
      <c r="G2196" s="576">
        <v>87026</v>
      </c>
      <c r="H2196" s="576" t="s">
        <v>540</v>
      </c>
      <c r="I2196" s="576" t="s">
        <v>87</v>
      </c>
      <c r="J2196" s="576" t="s">
        <v>209</v>
      </c>
      <c r="K2196" s="577">
        <v>0.71</v>
      </c>
      <c r="L2196" s="576" t="s">
        <v>208</v>
      </c>
    </row>
    <row r="2197" spans="1:12">
      <c r="A2197" s="576" t="s">
        <v>919</v>
      </c>
      <c r="B2197" s="576" t="s">
        <v>920</v>
      </c>
      <c r="C2197" s="576" t="s">
        <v>923</v>
      </c>
      <c r="D2197" s="576" t="s">
        <v>4377</v>
      </c>
      <c r="E2197" s="577" t="s">
        <v>210</v>
      </c>
      <c r="F2197" s="576" t="s">
        <v>210</v>
      </c>
      <c r="G2197" s="576">
        <v>53841</v>
      </c>
      <c r="H2197" s="576" t="s">
        <v>519</v>
      </c>
      <c r="I2197" s="576" t="s">
        <v>87</v>
      </c>
      <c r="J2197" s="576" t="s">
        <v>209</v>
      </c>
      <c r="K2197" s="577">
        <v>1.81</v>
      </c>
      <c r="L2197" s="576" t="s">
        <v>208</v>
      </c>
    </row>
    <row r="2198" spans="1:12">
      <c r="A2198" s="576" t="s">
        <v>919</v>
      </c>
      <c r="B2198" s="576" t="s">
        <v>920</v>
      </c>
      <c r="C2198" s="576" t="s">
        <v>923</v>
      </c>
      <c r="D2198" s="576" t="s">
        <v>4377</v>
      </c>
      <c r="E2198" s="577" t="s">
        <v>210</v>
      </c>
      <c r="F2198" s="576" t="s">
        <v>210</v>
      </c>
      <c r="G2198" s="576">
        <v>95209</v>
      </c>
      <c r="H2198" s="576" t="s">
        <v>8289</v>
      </c>
      <c r="I2198" s="576" t="s">
        <v>87</v>
      </c>
      <c r="J2198" s="576" t="s">
        <v>209</v>
      </c>
      <c r="K2198" s="577">
        <v>12.42</v>
      </c>
      <c r="L2198" s="576" t="s">
        <v>208</v>
      </c>
    </row>
    <row r="2199" spans="1:12">
      <c r="A2199" s="576" t="s">
        <v>919</v>
      </c>
      <c r="B2199" s="576" t="s">
        <v>920</v>
      </c>
      <c r="C2199" s="576" t="s">
        <v>923</v>
      </c>
      <c r="D2199" s="576" t="s">
        <v>4377</v>
      </c>
      <c r="E2199" s="577" t="s">
        <v>210</v>
      </c>
      <c r="F2199" s="576" t="s">
        <v>210</v>
      </c>
      <c r="G2199" s="576">
        <v>95210</v>
      </c>
      <c r="H2199" s="576" t="s">
        <v>8290</v>
      </c>
      <c r="I2199" s="576" t="s">
        <v>87</v>
      </c>
      <c r="J2199" s="576" t="s">
        <v>209</v>
      </c>
      <c r="K2199" s="577">
        <v>58.74</v>
      </c>
      <c r="L2199" s="576" t="s">
        <v>208</v>
      </c>
    </row>
    <row r="2200" spans="1:12">
      <c r="A2200" s="576" t="s">
        <v>919</v>
      </c>
      <c r="B2200" s="576" t="s">
        <v>920</v>
      </c>
      <c r="C2200" s="576" t="s">
        <v>923</v>
      </c>
      <c r="D2200" s="576" t="s">
        <v>4377</v>
      </c>
      <c r="E2200" s="577" t="s">
        <v>210</v>
      </c>
      <c r="F2200" s="576" t="s">
        <v>210</v>
      </c>
      <c r="G2200" s="576">
        <v>95211</v>
      </c>
      <c r="H2200" s="576" t="s">
        <v>8291</v>
      </c>
      <c r="I2200" s="576" t="s">
        <v>87</v>
      </c>
      <c r="J2200" s="576" t="s">
        <v>209</v>
      </c>
      <c r="K2200" s="577">
        <v>7.01</v>
      </c>
      <c r="L2200" s="576" t="s">
        <v>208</v>
      </c>
    </row>
    <row r="2201" spans="1:12">
      <c r="A2201" s="576" t="s">
        <v>919</v>
      </c>
      <c r="B2201" s="576" t="s">
        <v>920</v>
      </c>
      <c r="C2201" s="576" t="s">
        <v>923</v>
      </c>
      <c r="D2201" s="576" t="s">
        <v>4377</v>
      </c>
      <c r="E2201" s="577" t="s">
        <v>210</v>
      </c>
      <c r="F2201" s="576" t="s">
        <v>210</v>
      </c>
      <c r="G2201" s="576">
        <v>93267</v>
      </c>
      <c r="H2201" s="576" t="s">
        <v>8292</v>
      </c>
      <c r="I2201" s="576" t="s">
        <v>87</v>
      </c>
      <c r="J2201" s="576" t="s">
        <v>209</v>
      </c>
      <c r="K2201" s="577">
        <v>26.66</v>
      </c>
      <c r="L2201" s="576" t="s">
        <v>208</v>
      </c>
    </row>
    <row r="2202" spans="1:12">
      <c r="A2202" s="576" t="s">
        <v>919</v>
      </c>
      <c r="B2202" s="576" t="s">
        <v>920</v>
      </c>
      <c r="C2202" s="576" t="s">
        <v>923</v>
      </c>
      <c r="D2202" s="576" t="s">
        <v>4377</v>
      </c>
      <c r="E2202" s="577" t="s">
        <v>210</v>
      </c>
      <c r="F2202" s="576" t="s">
        <v>210</v>
      </c>
      <c r="G2202" s="576">
        <v>93269</v>
      </c>
      <c r="H2202" s="576" t="s">
        <v>8293</v>
      </c>
      <c r="I2202" s="576" t="s">
        <v>87</v>
      </c>
      <c r="J2202" s="576" t="s">
        <v>209</v>
      </c>
      <c r="K2202" s="577">
        <v>10</v>
      </c>
      <c r="L2202" s="576" t="s">
        <v>208</v>
      </c>
    </row>
    <row r="2203" spans="1:12">
      <c r="A2203" s="576" t="s">
        <v>919</v>
      </c>
      <c r="B2203" s="576" t="s">
        <v>920</v>
      </c>
      <c r="C2203" s="576" t="s">
        <v>923</v>
      </c>
      <c r="D2203" s="576" t="s">
        <v>4377</v>
      </c>
      <c r="E2203" s="577" t="s">
        <v>210</v>
      </c>
      <c r="F2203" s="576" t="s">
        <v>210</v>
      </c>
      <c r="G2203" s="576">
        <v>93270</v>
      </c>
      <c r="H2203" s="576" t="s">
        <v>8294</v>
      </c>
      <c r="I2203" s="576" t="s">
        <v>87</v>
      </c>
      <c r="J2203" s="576" t="s">
        <v>209</v>
      </c>
      <c r="K2203" s="577">
        <v>25.92</v>
      </c>
      <c r="L2203" s="576" t="s">
        <v>208</v>
      </c>
    </row>
    <row r="2204" spans="1:12">
      <c r="A2204" s="576" t="s">
        <v>919</v>
      </c>
      <c r="B2204" s="576" t="s">
        <v>920</v>
      </c>
      <c r="C2204" s="576" t="s">
        <v>923</v>
      </c>
      <c r="D2204" s="576" t="s">
        <v>4377</v>
      </c>
      <c r="E2204" s="577" t="s">
        <v>210</v>
      </c>
      <c r="F2204" s="576" t="s">
        <v>210</v>
      </c>
      <c r="G2204" s="576">
        <v>93271</v>
      </c>
      <c r="H2204" s="576" t="s">
        <v>8295</v>
      </c>
      <c r="I2204" s="576" t="s">
        <v>87</v>
      </c>
      <c r="J2204" s="576" t="s">
        <v>209</v>
      </c>
      <c r="K2204" s="577">
        <v>7.01</v>
      </c>
      <c r="L2204" s="576" t="s">
        <v>208</v>
      </c>
    </row>
    <row r="2205" spans="1:12">
      <c r="A2205" s="576" t="s">
        <v>919</v>
      </c>
      <c r="B2205" s="576" t="s">
        <v>920</v>
      </c>
      <c r="C2205" s="576" t="s">
        <v>923</v>
      </c>
      <c r="D2205" s="576" t="s">
        <v>4377</v>
      </c>
      <c r="E2205" s="577" t="s">
        <v>210</v>
      </c>
      <c r="F2205" s="576" t="s">
        <v>210</v>
      </c>
      <c r="G2205" s="576">
        <v>95208</v>
      </c>
      <c r="H2205" s="576" t="s">
        <v>8296</v>
      </c>
      <c r="I2205" s="576" t="s">
        <v>87</v>
      </c>
      <c r="J2205" s="576" t="s">
        <v>209</v>
      </c>
      <c r="K2205" s="577">
        <v>53.71</v>
      </c>
      <c r="L2205" s="576" t="s">
        <v>208</v>
      </c>
    </row>
    <row r="2206" spans="1:12">
      <c r="A2206" s="576" t="s">
        <v>919</v>
      </c>
      <c r="B2206" s="576" t="s">
        <v>920</v>
      </c>
      <c r="C2206" s="576" t="s">
        <v>924</v>
      </c>
      <c r="D2206" s="576" t="s">
        <v>4378</v>
      </c>
      <c r="E2206" s="577" t="s">
        <v>210</v>
      </c>
      <c r="F2206" s="576" t="s">
        <v>210</v>
      </c>
      <c r="G2206" s="576">
        <v>83761</v>
      </c>
      <c r="H2206" s="576" t="s">
        <v>536</v>
      </c>
      <c r="I2206" s="576" t="s">
        <v>87</v>
      </c>
      <c r="J2206" s="576" t="s">
        <v>207</v>
      </c>
      <c r="K2206" s="577">
        <v>10.57</v>
      </c>
      <c r="L2206" s="576" t="s">
        <v>208</v>
      </c>
    </row>
    <row r="2207" spans="1:12">
      <c r="A2207" s="576" t="s">
        <v>919</v>
      </c>
      <c r="B2207" s="576" t="s">
        <v>920</v>
      </c>
      <c r="C2207" s="576" t="s">
        <v>924</v>
      </c>
      <c r="D2207" s="576" t="s">
        <v>4378</v>
      </c>
      <c r="E2207" s="577" t="s">
        <v>210</v>
      </c>
      <c r="F2207" s="576" t="s">
        <v>210</v>
      </c>
      <c r="G2207" s="576">
        <v>83764</v>
      </c>
      <c r="H2207" s="576" t="s">
        <v>539</v>
      </c>
      <c r="I2207" s="576" t="s">
        <v>87</v>
      </c>
      <c r="J2207" s="576" t="s">
        <v>207</v>
      </c>
      <c r="K2207" s="577">
        <v>3.72</v>
      </c>
      <c r="L2207" s="576" t="s">
        <v>208</v>
      </c>
    </row>
    <row r="2208" spans="1:12">
      <c r="A2208" s="576" t="s">
        <v>919</v>
      </c>
      <c r="B2208" s="576" t="s">
        <v>920</v>
      </c>
      <c r="C2208" s="576" t="s">
        <v>924</v>
      </c>
      <c r="D2208" s="576" t="s">
        <v>4378</v>
      </c>
      <c r="E2208" s="577" t="s">
        <v>210</v>
      </c>
      <c r="F2208" s="576" t="s">
        <v>210</v>
      </c>
      <c r="G2208" s="576">
        <v>83762</v>
      </c>
      <c r="H2208" s="576" t="s">
        <v>537</v>
      </c>
      <c r="I2208" s="576" t="s">
        <v>87</v>
      </c>
      <c r="J2208" s="576" t="s">
        <v>207</v>
      </c>
      <c r="K2208" s="577">
        <v>9.43</v>
      </c>
      <c r="L2208" s="576" t="s">
        <v>208</v>
      </c>
    </row>
    <row r="2209" spans="1:12">
      <c r="A2209" s="576" t="s">
        <v>919</v>
      </c>
      <c r="B2209" s="576" t="s">
        <v>920</v>
      </c>
      <c r="C2209" s="576" t="s">
        <v>924</v>
      </c>
      <c r="D2209" s="576" t="s">
        <v>4378</v>
      </c>
      <c r="E2209" s="577" t="s">
        <v>210</v>
      </c>
      <c r="F2209" s="576" t="s">
        <v>210</v>
      </c>
      <c r="G2209" s="576">
        <v>83763</v>
      </c>
      <c r="H2209" s="576" t="s">
        <v>538</v>
      </c>
      <c r="I2209" s="576" t="s">
        <v>87</v>
      </c>
      <c r="J2209" s="576" t="s">
        <v>207</v>
      </c>
      <c r="K2209" s="577">
        <v>48.74</v>
      </c>
      <c r="L2209" s="576" t="s">
        <v>208</v>
      </c>
    </row>
    <row r="2210" spans="1:12">
      <c r="A2210" s="576" t="s">
        <v>919</v>
      </c>
      <c r="B2210" s="576" t="s">
        <v>920</v>
      </c>
      <c r="C2210" s="576" t="s">
        <v>924</v>
      </c>
      <c r="D2210" s="576" t="s">
        <v>4378</v>
      </c>
      <c r="E2210" s="577" t="s">
        <v>210</v>
      </c>
      <c r="F2210" s="576" t="s">
        <v>210</v>
      </c>
      <c r="G2210" s="576">
        <v>95874</v>
      </c>
      <c r="H2210" s="576" t="s">
        <v>856</v>
      </c>
      <c r="I2210" s="576" t="s">
        <v>87</v>
      </c>
      <c r="J2210" s="576" t="s">
        <v>207</v>
      </c>
      <c r="K2210" s="577">
        <v>11.29</v>
      </c>
      <c r="L2210" s="576" t="s">
        <v>208</v>
      </c>
    </row>
    <row r="2211" spans="1:12">
      <c r="A2211" s="576" t="s">
        <v>919</v>
      </c>
      <c r="B2211" s="576" t="s">
        <v>920</v>
      </c>
      <c r="C2211" s="576" t="s">
        <v>924</v>
      </c>
      <c r="D2211" s="576" t="s">
        <v>4378</v>
      </c>
      <c r="E2211" s="577" t="s">
        <v>210</v>
      </c>
      <c r="F2211" s="576" t="s">
        <v>210</v>
      </c>
      <c r="G2211" s="576">
        <v>95869</v>
      </c>
      <c r="H2211" s="576" t="s">
        <v>853</v>
      </c>
      <c r="I2211" s="576" t="s">
        <v>87</v>
      </c>
      <c r="J2211" s="576" t="s">
        <v>207</v>
      </c>
      <c r="K2211" s="577">
        <v>3.98</v>
      </c>
      <c r="L2211" s="576" t="s">
        <v>208</v>
      </c>
    </row>
    <row r="2212" spans="1:12">
      <c r="A2212" s="576" t="s">
        <v>919</v>
      </c>
      <c r="B2212" s="576" t="s">
        <v>920</v>
      </c>
      <c r="C2212" s="576" t="s">
        <v>924</v>
      </c>
      <c r="D2212" s="576" t="s">
        <v>4378</v>
      </c>
      <c r="E2212" s="577" t="s">
        <v>210</v>
      </c>
      <c r="F2212" s="576" t="s">
        <v>210</v>
      </c>
      <c r="G2212" s="576">
        <v>95870</v>
      </c>
      <c r="H2212" s="576" t="s">
        <v>854</v>
      </c>
      <c r="I2212" s="576" t="s">
        <v>87</v>
      </c>
      <c r="J2212" s="576" t="s">
        <v>207</v>
      </c>
      <c r="K2212" s="577">
        <v>10.07</v>
      </c>
      <c r="L2212" s="576" t="s">
        <v>208</v>
      </c>
    </row>
    <row r="2213" spans="1:12">
      <c r="A2213" s="576" t="s">
        <v>919</v>
      </c>
      <c r="B2213" s="576" t="s">
        <v>920</v>
      </c>
      <c r="C2213" s="576" t="s">
        <v>924</v>
      </c>
      <c r="D2213" s="576" t="s">
        <v>4378</v>
      </c>
      <c r="E2213" s="577" t="s">
        <v>210</v>
      </c>
      <c r="F2213" s="576" t="s">
        <v>210</v>
      </c>
      <c r="G2213" s="576">
        <v>95871</v>
      </c>
      <c r="H2213" s="576" t="s">
        <v>855</v>
      </c>
      <c r="I2213" s="576" t="s">
        <v>87</v>
      </c>
      <c r="J2213" s="576" t="s">
        <v>207</v>
      </c>
      <c r="K2213" s="577">
        <v>265.16000000000003</v>
      </c>
      <c r="L2213" s="576" t="s">
        <v>208</v>
      </c>
    </row>
    <row r="2214" spans="1:12">
      <c r="A2214" s="576" t="s">
        <v>919</v>
      </c>
      <c r="B2214" s="576" t="s">
        <v>920</v>
      </c>
      <c r="C2214" s="576" t="s">
        <v>924</v>
      </c>
      <c r="D2214" s="576" t="s">
        <v>4378</v>
      </c>
      <c r="E2214" s="577" t="s">
        <v>210</v>
      </c>
      <c r="F2214" s="576" t="s">
        <v>210</v>
      </c>
      <c r="G2214" s="576">
        <v>104684</v>
      </c>
      <c r="H2214" s="576" t="s">
        <v>8297</v>
      </c>
      <c r="I2214" s="576" t="s">
        <v>87</v>
      </c>
      <c r="J2214" s="576" t="s">
        <v>207</v>
      </c>
      <c r="K2214" s="577">
        <v>0</v>
      </c>
      <c r="L2214" s="576" t="s">
        <v>208</v>
      </c>
    </row>
    <row r="2215" spans="1:12">
      <c r="A2215" s="576" t="s">
        <v>919</v>
      </c>
      <c r="B2215" s="576" t="s">
        <v>920</v>
      </c>
      <c r="C2215" s="576" t="s">
        <v>924</v>
      </c>
      <c r="D2215" s="576" t="s">
        <v>4378</v>
      </c>
      <c r="E2215" s="577" t="s">
        <v>210</v>
      </c>
      <c r="F2215" s="576" t="s">
        <v>210</v>
      </c>
      <c r="G2215" s="576">
        <v>104685</v>
      </c>
      <c r="H2215" s="576" t="s">
        <v>8298</v>
      </c>
      <c r="I2215" s="576" t="s">
        <v>87</v>
      </c>
      <c r="J2215" s="576" t="s">
        <v>207</v>
      </c>
      <c r="K2215" s="577">
        <v>0</v>
      </c>
      <c r="L2215" s="576" t="s">
        <v>208</v>
      </c>
    </row>
    <row r="2216" spans="1:12">
      <c r="A2216" s="576" t="s">
        <v>919</v>
      </c>
      <c r="B2216" s="576" t="s">
        <v>920</v>
      </c>
      <c r="C2216" s="576" t="s">
        <v>924</v>
      </c>
      <c r="D2216" s="576" t="s">
        <v>4378</v>
      </c>
      <c r="E2216" s="577" t="s">
        <v>210</v>
      </c>
      <c r="F2216" s="576" t="s">
        <v>210</v>
      </c>
      <c r="G2216" s="576">
        <v>104686</v>
      </c>
      <c r="H2216" s="576" t="s">
        <v>8299</v>
      </c>
      <c r="I2216" s="576" t="s">
        <v>87</v>
      </c>
      <c r="J2216" s="576" t="s">
        <v>207</v>
      </c>
      <c r="K2216" s="577">
        <v>0</v>
      </c>
      <c r="L2216" s="576" t="s">
        <v>208</v>
      </c>
    </row>
    <row r="2217" spans="1:12">
      <c r="A2217" s="576" t="s">
        <v>919</v>
      </c>
      <c r="B2217" s="576" t="s">
        <v>920</v>
      </c>
      <c r="C2217" s="576" t="s">
        <v>924</v>
      </c>
      <c r="D2217" s="576" t="s">
        <v>4378</v>
      </c>
      <c r="E2217" s="577" t="s">
        <v>210</v>
      </c>
      <c r="F2217" s="576" t="s">
        <v>210</v>
      </c>
      <c r="G2217" s="576">
        <v>104687</v>
      </c>
      <c r="H2217" s="576" t="s">
        <v>6562</v>
      </c>
      <c r="I2217" s="576" t="s">
        <v>87</v>
      </c>
      <c r="J2217" s="576" t="s">
        <v>207</v>
      </c>
      <c r="K2217" s="577">
        <v>436.44</v>
      </c>
      <c r="L2217" s="576" t="s">
        <v>208</v>
      </c>
    </row>
    <row r="2218" spans="1:12">
      <c r="A2218" s="576" t="s">
        <v>919</v>
      </c>
      <c r="B2218" s="576" t="s">
        <v>920</v>
      </c>
      <c r="C2218" s="576" t="s">
        <v>924</v>
      </c>
      <c r="D2218" s="576" t="s">
        <v>4378</v>
      </c>
      <c r="E2218" s="577" t="s">
        <v>210</v>
      </c>
      <c r="F2218" s="576" t="s">
        <v>210</v>
      </c>
      <c r="G2218" s="576">
        <v>73303</v>
      </c>
      <c r="H2218" s="576" t="s">
        <v>528</v>
      </c>
      <c r="I2218" s="576" t="s">
        <v>87</v>
      </c>
      <c r="J2218" s="576" t="s">
        <v>207</v>
      </c>
      <c r="K2218" s="577">
        <v>7.93</v>
      </c>
      <c r="L2218" s="576" t="s">
        <v>208</v>
      </c>
    </row>
    <row r="2219" spans="1:12">
      <c r="A2219" s="576" t="s">
        <v>919</v>
      </c>
      <c r="B2219" s="576" t="s">
        <v>920</v>
      </c>
      <c r="C2219" s="576" t="s">
        <v>924</v>
      </c>
      <c r="D2219" s="576" t="s">
        <v>4378</v>
      </c>
      <c r="E2219" s="577" t="s">
        <v>210</v>
      </c>
      <c r="F2219" s="576" t="s">
        <v>210</v>
      </c>
      <c r="G2219" s="576">
        <v>93235</v>
      </c>
      <c r="H2219" s="576" t="s">
        <v>782</v>
      </c>
      <c r="I2219" s="576" t="s">
        <v>87</v>
      </c>
      <c r="J2219" s="576" t="s">
        <v>207</v>
      </c>
      <c r="K2219" s="577">
        <v>2.79</v>
      </c>
      <c r="L2219" s="576" t="s">
        <v>208</v>
      </c>
    </row>
    <row r="2220" spans="1:12">
      <c r="A2220" s="576" t="s">
        <v>919</v>
      </c>
      <c r="B2220" s="576" t="s">
        <v>920</v>
      </c>
      <c r="C2220" s="576" t="s">
        <v>924</v>
      </c>
      <c r="D2220" s="576" t="s">
        <v>4378</v>
      </c>
      <c r="E2220" s="577" t="s">
        <v>210</v>
      </c>
      <c r="F2220" s="576" t="s">
        <v>210</v>
      </c>
      <c r="G2220" s="576">
        <v>73307</v>
      </c>
      <c r="H2220" s="576" t="s">
        <v>529</v>
      </c>
      <c r="I2220" s="576" t="s">
        <v>87</v>
      </c>
      <c r="J2220" s="576" t="s">
        <v>207</v>
      </c>
      <c r="K2220" s="577">
        <v>7.08</v>
      </c>
      <c r="L2220" s="576" t="s">
        <v>208</v>
      </c>
    </row>
    <row r="2221" spans="1:12">
      <c r="A2221" s="576" t="s">
        <v>919</v>
      </c>
      <c r="B2221" s="576" t="s">
        <v>920</v>
      </c>
      <c r="C2221" s="576" t="s">
        <v>924</v>
      </c>
      <c r="D2221" s="576" t="s">
        <v>4378</v>
      </c>
      <c r="E2221" s="577" t="s">
        <v>210</v>
      </c>
      <c r="F2221" s="576" t="s">
        <v>210</v>
      </c>
      <c r="G2221" s="576">
        <v>73311</v>
      </c>
      <c r="H2221" s="576" t="s">
        <v>531</v>
      </c>
      <c r="I2221" s="576" t="s">
        <v>87</v>
      </c>
      <c r="J2221" s="576" t="s">
        <v>207</v>
      </c>
      <c r="K2221" s="577">
        <v>172.96</v>
      </c>
      <c r="L2221" s="576" t="s">
        <v>208</v>
      </c>
    </row>
    <row r="2222" spans="1:12">
      <c r="A2222" s="576" t="s">
        <v>919</v>
      </c>
      <c r="B2222" s="576" t="s">
        <v>920</v>
      </c>
      <c r="C2222" s="576" t="s">
        <v>924</v>
      </c>
      <c r="D2222" s="576" t="s">
        <v>4378</v>
      </c>
      <c r="E2222" s="577" t="s">
        <v>210</v>
      </c>
      <c r="F2222" s="576" t="s">
        <v>210</v>
      </c>
      <c r="G2222" s="576">
        <v>93423</v>
      </c>
      <c r="H2222" s="576" t="s">
        <v>807</v>
      </c>
      <c r="I2222" s="576" t="s">
        <v>87</v>
      </c>
      <c r="J2222" s="576" t="s">
        <v>207</v>
      </c>
      <c r="K2222" s="577">
        <v>7.06</v>
      </c>
      <c r="L2222" s="576" t="s">
        <v>208</v>
      </c>
    </row>
    <row r="2223" spans="1:12">
      <c r="A2223" s="576" t="s">
        <v>919</v>
      </c>
      <c r="B2223" s="576" t="s">
        <v>920</v>
      </c>
      <c r="C2223" s="576" t="s">
        <v>924</v>
      </c>
      <c r="D2223" s="576" t="s">
        <v>4378</v>
      </c>
      <c r="E2223" s="577" t="s">
        <v>210</v>
      </c>
      <c r="F2223" s="576" t="s">
        <v>210</v>
      </c>
      <c r="G2223" s="576">
        <v>93424</v>
      </c>
      <c r="H2223" s="576" t="s">
        <v>808</v>
      </c>
      <c r="I2223" s="576" t="s">
        <v>87</v>
      </c>
      <c r="J2223" s="576" t="s">
        <v>207</v>
      </c>
      <c r="K2223" s="577">
        <v>2.4900000000000002</v>
      </c>
      <c r="L2223" s="576" t="s">
        <v>208</v>
      </c>
    </row>
    <row r="2224" spans="1:12">
      <c r="A2224" s="576" t="s">
        <v>919</v>
      </c>
      <c r="B2224" s="576" t="s">
        <v>920</v>
      </c>
      <c r="C2224" s="576" t="s">
        <v>924</v>
      </c>
      <c r="D2224" s="576" t="s">
        <v>4378</v>
      </c>
      <c r="E2224" s="577" t="s">
        <v>210</v>
      </c>
      <c r="F2224" s="576" t="s">
        <v>210</v>
      </c>
      <c r="G2224" s="576">
        <v>93425</v>
      </c>
      <c r="H2224" s="576" t="s">
        <v>809</v>
      </c>
      <c r="I2224" s="576" t="s">
        <v>87</v>
      </c>
      <c r="J2224" s="576" t="s">
        <v>207</v>
      </c>
      <c r="K2224" s="577">
        <v>6.3</v>
      </c>
      <c r="L2224" s="576" t="s">
        <v>208</v>
      </c>
    </row>
    <row r="2225" spans="1:12">
      <c r="A2225" s="576" t="s">
        <v>919</v>
      </c>
      <c r="B2225" s="576" t="s">
        <v>920</v>
      </c>
      <c r="C2225" s="576" t="s">
        <v>924</v>
      </c>
      <c r="D2225" s="576" t="s">
        <v>4378</v>
      </c>
      <c r="E2225" s="577" t="s">
        <v>210</v>
      </c>
      <c r="F2225" s="576" t="s">
        <v>210</v>
      </c>
      <c r="G2225" s="576">
        <v>93426</v>
      </c>
      <c r="H2225" s="576" t="s">
        <v>810</v>
      </c>
      <c r="I2225" s="576" t="s">
        <v>87</v>
      </c>
      <c r="J2225" s="576" t="s">
        <v>207</v>
      </c>
      <c r="K2225" s="577">
        <v>155.63999999999999</v>
      </c>
      <c r="L2225" s="576" t="s">
        <v>208</v>
      </c>
    </row>
    <row r="2226" spans="1:12">
      <c r="A2226" s="576" t="s">
        <v>919</v>
      </c>
      <c r="B2226" s="576" t="s">
        <v>920</v>
      </c>
      <c r="C2226" s="576" t="s">
        <v>924</v>
      </c>
      <c r="D2226" s="576" t="s">
        <v>4378</v>
      </c>
      <c r="E2226" s="577" t="s">
        <v>210</v>
      </c>
      <c r="F2226" s="576" t="s">
        <v>210</v>
      </c>
      <c r="G2226" s="576">
        <v>93417</v>
      </c>
      <c r="H2226" s="576" t="s">
        <v>803</v>
      </c>
      <c r="I2226" s="576" t="s">
        <v>87</v>
      </c>
      <c r="J2226" s="576" t="s">
        <v>207</v>
      </c>
      <c r="K2226" s="577">
        <v>4.99</v>
      </c>
      <c r="L2226" s="576" t="s">
        <v>208</v>
      </c>
    </row>
    <row r="2227" spans="1:12">
      <c r="A2227" s="576" t="s">
        <v>919</v>
      </c>
      <c r="B2227" s="576" t="s">
        <v>920</v>
      </c>
      <c r="C2227" s="576" t="s">
        <v>924</v>
      </c>
      <c r="D2227" s="576" t="s">
        <v>4378</v>
      </c>
      <c r="E2227" s="577" t="s">
        <v>210</v>
      </c>
      <c r="F2227" s="576" t="s">
        <v>210</v>
      </c>
      <c r="G2227" s="576">
        <v>93418</v>
      </c>
      <c r="H2227" s="576" t="s">
        <v>804</v>
      </c>
      <c r="I2227" s="576" t="s">
        <v>87</v>
      </c>
      <c r="J2227" s="576" t="s">
        <v>207</v>
      </c>
      <c r="K2227" s="577">
        <v>1.76</v>
      </c>
      <c r="L2227" s="576" t="s">
        <v>208</v>
      </c>
    </row>
    <row r="2228" spans="1:12">
      <c r="A2228" s="576" t="s">
        <v>919</v>
      </c>
      <c r="B2228" s="576" t="s">
        <v>920</v>
      </c>
      <c r="C2228" s="576" t="s">
        <v>924</v>
      </c>
      <c r="D2228" s="576" t="s">
        <v>4378</v>
      </c>
      <c r="E2228" s="577" t="s">
        <v>210</v>
      </c>
      <c r="F2228" s="576" t="s">
        <v>210</v>
      </c>
      <c r="G2228" s="576">
        <v>93419</v>
      </c>
      <c r="H2228" s="576" t="s">
        <v>805</v>
      </c>
      <c r="I2228" s="576" t="s">
        <v>87</v>
      </c>
      <c r="J2228" s="576" t="s">
        <v>207</v>
      </c>
      <c r="K2228" s="577">
        <v>4.45</v>
      </c>
      <c r="L2228" s="576" t="s">
        <v>208</v>
      </c>
    </row>
    <row r="2229" spans="1:12">
      <c r="A2229" s="576" t="s">
        <v>919</v>
      </c>
      <c r="B2229" s="576" t="s">
        <v>920</v>
      </c>
      <c r="C2229" s="576" t="s">
        <v>924</v>
      </c>
      <c r="D2229" s="576" t="s">
        <v>4378</v>
      </c>
      <c r="E2229" s="577" t="s">
        <v>210</v>
      </c>
      <c r="F2229" s="576" t="s">
        <v>210</v>
      </c>
      <c r="G2229" s="576">
        <v>93420</v>
      </c>
      <c r="H2229" s="576" t="s">
        <v>806</v>
      </c>
      <c r="I2229" s="576" t="s">
        <v>87</v>
      </c>
      <c r="J2229" s="576" t="s">
        <v>207</v>
      </c>
      <c r="K2229" s="577">
        <v>65.13</v>
      </c>
      <c r="L2229" s="576" t="s">
        <v>208</v>
      </c>
    </row>
    <row r="2230" spans="1:12">
      <c r="A2230" s="576" t="s">
        <v>919</v>
      </c>
      <c r="B2230" s="576" t="s">
        <v>920</v>
      </c>
      <c r="C2230" s="576" t="s">
        <v>924</v>
      </c>
      <c r="D2230" s="576" t="s">
        <v>4378</v>
      </c>
      <c r="E2230" s="577" t="s">
        <v>210</v>
      </c>
      <c r="F2230" s="576" t="s">
        <v>210</v>
      </c>
      <c r="G2230" s="576">
        <v>93277</v>
      </c>
      <c r="H2230" s="576" t="s">
        <v>786</v>
      </c>
      <c r="I2230" s="576" t="s">
        <v>87</v>
      </c>
      <c r="J2230" s="576" t="s">
        <v>207</v>
      </c>
      <c r="K2230" s="577">
        <v>0.3</v>
      </c>
      <c r="L2230" s="576" t="s">
        <v>208</v>
      </c>
    </row>
    <row r="2231" spans="1:12">
      <c r="A2231" s="576" t="s">
        <v>919</v>
      </c>
      <c r="B2231" s="576" t="s">
        <v>920</v>
      </c>
      <c r="C2231" s="576" t="s">
        <v>924</v>
      </c>
      <c r="D2231" s="576" t="s">
        <v>4378</v>
      </c>
      <c r="E2231" s="577" t="s">
        <v>210</v>
      </c>
      <c r="F2231" s="576" t="s">
        <v>210</v>
      </c>
      <c r="G2231" s="576">
        <v>93278</v>
      </c>
      <c r="H2231" s="576" t="s">
        <v>787</v>
      </c>
      <c r="I2231" s="576" t="s">
        <v>87</v>
      </c>
      <c r="J2231" s="576" t="s">
        <v>207</v>
      </c>
      <c r="K2231" s="577">
        <v>7.0000000000000007E-2</v>
      </c>
      <c r="L2231" s="576" t="s">
        <v>208</v>
      </c>
    </row>
    <row r="2232" spans="1:12">
      <c r="A2232" s="576" t="s">
        <v>919</v>
      </c>
      <c r="B2232" s="576" t="s">
        <v>920</v>
      </c>
      <c r="C2232" s="576" t="s">
        <v>924</v>
      </c>
      <c r="D2232" s="576" t="s">
        <v>4378</v>
      </c>
      <c r="E2232" s="577" t="s">
        <v>210</v>
      </c>
      <c r="F2232" s="576" t="s">
        <v>210</v>
      </c>
      <c r="G2232" s="576">
        <v>93279</v>
      </c>
      <c r="H2232" s="576" t="s">
        <v>788</v>
      </c>
      <c r="I2232" s="576" t="s">
        <v>87</v>
      </c>
      <c r="J2232" s="576" t="s">
        <v>207</v>
      </c>
      <c r="K2232" s="577">
        <v>0.28000000000000003</v>
      </c>
      <c r="L2232" s="576" t="s">
        <v>208</v>
      </c>
    </row>
    <row r="2233" spans="1:12">
      <c r="A2233" s="576" t="s">
        <v>919</v>
      </c>
      <c r="B2233" s="576" t="s">
        <v>920</v>
      </c>
      <c r="C2233" s="576" t="s">
        <v>924</v>
      </c>
      <c r="D2233" s="576" t="s">
        <v>4378</v>
      </c>
      <c r="E2233" s="577" t="s">
        <v>210</v>
      </c>
      <c r="F2233" s="576" t="s">
        <v>210</v>
      </c>
      <c r="G2233" s="576">
        <v>93280</v>
      </c>
      <c r="H2233" s="576" t="s">
        <v>789</v>
      </c>
      <c r="I2233" s="576" t="s">
        <v>87</v>
      </c>
      <c r="J2233" s="576" t="s">
        <v>207</v>
      </c>
      <c r="K2233" s="577">
        <v>0.57999999999999996</v>
      </c>
      <c r="L2233" s="576" t="s">
        <v>208</v>
      </c>
    </row>
    <row r="2234" spans="1:12">
      <c r="A2234" s="576" t="s">
        <v>919</v>
      </c>
      <c r="B2234" s="576" t="s">
        <v>920</v>
      </c>
      <c r="C2234" s="576" t="s">
        <v>924</v>
      </c>
      <c r="D2234" s="576" t="s">
        <v>4378</v>
      </c>
      <c r="E2234" s="577" t="s">
        <v>210</v>
      </c>
      <c r="F2234" s="576" t="s">
        <v>210</v>
      </c>
      <c r="G2234" s="576">
        <v>104909</v>
      </c>
      <c r="H2234" s="576" t="s">
        <v>8300</v>
      </c>
      <c r="I2234" s="576" t="s">
        <v>87</v>
      </c>
      <c r="J2234" s="576" t="s">
        <v>207</v>
      </c>
      <c r="K2234" s="577">
        <v>0</v>
      </c>
      <c r="L2234" s="576" t="s">
        <v>208</v>
      </c>
    </row>
    <row r="2235" spans="1:12">
      <c r="A2235" s="576" t="s">
        <v>919</v>
      </c>
      <c r="B2235" s="576" t="s">
        <v>920</v>
      </c>
      <c r="C2235" s="576" t="s">
        <v>924</v>
      </c>
      <c r="D2235" s="576" t="s">
        <v>4378</v>
      </c>
      <c r="E2235" s="577" t="s">
        <v>210</v>
      </c>
      <c r="F2235" s="576" t="s">
        <v>210</v>
      </c>
      <c r="G2235" s="576">
        <v>104910</v>
      </c>
      <c r="H2235" s="576" t="s">
        <v>8301</v>
      </c>
      <c r="I2235" s="576" t="s">
        <v>87</v>
      </c>
      <c r="J2235" s="576" t="s">
        <v>207</v>
      </c>
      <c r="K2235" s="577">
        <v>0</v>
      </c>
      <c r="L2235" s="576" t="s">
        <v>208</v>
      </c>
    </row>
    <row r="2236" spans="1:12">
      <c r="A2236" s="576" t="s">
        <v>919</v>
      </c>
      <c r="B2236" s="576" t="s">
        <v>920</v>
      </c>
      <c r="C2236" s="576" t="s">
        <v>924</v>
      </c>
      <c r="D2236" s="576" t="s">
        <v>4378</v>
      </c>
      <c r="E2236" s="577" t="s">
        <v>210</v>
      </c>
      <c r="F2236" s="576" t="s">
        <v>210</v>
      </c>
      <c r="G2236" s="576">
        <v>104911</v>
      </c>
      <c r="H2236" s="576" t="s">
        <v>8302</v>
      </c>
      <c r="I2236" s="576" t="s">
        <v>87</v>
      </c>
      <c r="J2236" s="576" t="s">
        <v>207</v>
      </c>
      <c r="K2236" s="577">
        <v>0</v>
      </c>
      <c r="L2236" s="576" t="s">
        <v>208</v>
      </c>
    </row>
    <row r="2237" spans="1:12">
      <c r="A2237" s="576" t="s">
        <v>919</v>
      </c>
      <c r="B2237" s="576" t="s">
        <v>920</v>
      </c>
      <c r="C2237" s="576" t="s">
        <v>924</v>
      </c>
      <c r="D2237" s="576" t="s">
        <v>4378</v>
      </c>
      <c r="E2237" s="577" t="s">
        <v>210</v>
      </c>
      <c r="F2237" s="576" t="s">
        <v>210</v>
      </c>
      <c r="G2237" s="576">
        <v>104912</v>
      </c>
      <c r="H2237" s="576" t="s">
        <v>8303</v>
      </c>
      <c r="I2237" s="576" t="s">
        <v>87</v>
      </c>
      <c r="J2237" s="576" t="s">
        <v>207</v>
      </c>
      <c r="K2237" s="577">
        <v>28.68</v>
      </c>
      <c r="L2237" s="576" t="s">
        <v>208</v>
      </c>
    </row>
    <row r="2238" spans="1:12">
      <c r="A2238" s="576" t="s">
        <v>919</v>
      </c>
      <c r="B2238" s="576" t="s">
        <v>920</v>
      </c>
      <c r="C2238" s="576" t="s">
        <v>924</v>
      </c>
      <c r="D2238" s="576" t="s">
        <v>4378</v>
      </c>
      <c r="E2238" s="577" t="s">
        <v>210</v>
      </c>
      <c r="F2238" s="576" t="s">
        <v>210</v>
      </c>
      <c r="G2238" s="576">
        <v>102840</v>
      </c>
      <c r="H2238" s="576" t="s">
        <v>8304</v>
      </c>
      <c r="I2238" s="576" t="s">
        <v>87</v>
      </c>
      <c r="J2238" s="576" t="s">
        <v>207</v>
      </c>
      <c r="K2238" s="577">
        <v>0</v>
      </c>
      <c r="L2238" s="576" t="s">
        <v>208</v>
      </c>
    </row>
    <row r="2239" spans="1:12">
      <c r="A2239" s="576" t="s">
        <v>919</v>
      </c>
      <c r="B2239" s="576" t="s">
        <v>920</v>
      </c>
      <c r="C2239" s="576" t="s">
        <v>924</v>
      </c>
      <c r="D2239" s="576" t="s">
        <v>4378</v>
      </c>
      <c r="E2239" s="577" t="s">
        <v>210</v>
      </c>
      <c r="F2239" s="576" t="s">
        <v>210</v>
      </c>
      <c r="G2239" s="576">
        <v>102841</v>
      </c>
      <c r="H2239" s="576" t="s">
        <v>8305</v>
      </c>
      <c r="I2239" s="576" t="s">
        <v>87</v>
      </c>
      <c r="J2239" s="576" t="s">
        <v>207</v>
      </c>
      <c r="K2239" s="577">
        <v>0</v>
      </c>
      <c r="L2239" s="576" t="s">
        <v>208</v>
      </c>
    </row>
    <row r="2240" spans="1:12">
      <c r="A2240" s="576" t="s">
        <v>919</v>
      </c>
      <c r="B2240" s="576" t="s">
        <v>920</v>
      </c>
      <c r="C2240" s="576" t="s">
        <v>924</v>
      </c>
      <c r="D2240" s="576" t="s">
        <v>4378</v>
      </c>
      <c r="E2240" s="577" t="s">
        <v>210</v>
      </c>
      <c r="F2240" s="576" t="s">
        <v>210</v>
      </c>
      <c r="G2240" s="576">
        <v>102842</v>
      </c>
      <c r="H2240" s="576" t="s">
        <v>8306</v>
      </c>
      <c r="I2240" s="576" t="s">
        <v>87</v>
      </c>
      <c r="J2240" s="576" t="s">
        <v>207</v>
      </c>
      <c r="K2240" s="577">
        <v>0</v>
      </c>
      <c r="L2240" s="576" t="s">
        <v>208</v>
      </c>
    </row>
    <row r="2241" spans="1:12">
      <c r="A2241" s="576" t="s">
        <v>919</v>
      </c>
      <c r="B2241" s="576" t="s">
        <v>920</v>
      </c>
      <c r="C2241" s="576" t="s">
        <v>924</v>
      </c>
      <c r="D2241" s="576" t="s">
        <v>4378</v>
      </c>
      <c r="E2241" s="577" t="s">
        <v>210</v>
      </c>
      <c r="F2241" s="576" t="s">
        <v>210</v>
      </c>
      <c r="G2241" s="576">
        <v>102843</v>
      </c>
      <c r="H2241" s="576" t="s">
        <v>4623</v>
      </c>
      <c r="I2241" s="576" t="s">
        <v>87</v>
      </c>
      <c r="J2241" s="576" t="s">
        <v>207</v>
      </c>
      <c r="K2241" s="577">
        <v>130.72</v>
      </c>
      <c r="L2241" s="576" t="s">
        <v>208</v>
      </c>
    </row>
    <row r="2242" spans="1:12">
      <c r="A2242" s="576" t="s">
        <v>919</v>
      </c>
      <c r="B2242" s="576" t="s">
        <v>920</v>
      </c>
      <c r="C2242" s="576" t="s">
        <v>924</v>
      </c>
      <c r="D2242" s="576" t="s">
        <v>4378</v>
      </c>
      <c r="E2242" s="577" t="s">
        <v>210</v>
      </c>
      <c r="F2242" s="576" t="s">
        <v>210</v>
      </c>
      <c r="G2242" s="576">
        <v>89267</v>
      </c>
      <c r="H2242" s="576" t="s">
        <v>617</v>
      </c>
      <c r="I2242" s="576" t="s">
        <v>87</v>
      </c>
      <c r="J2242" s="576" t="s">
        <v>207</v>
      </c>
      <c r="K2242" s="577">
        <v>51.81</v>
      </c>
      <c r="L2242" s="576" t="s">
        <v>208</v>
      </c>
    </row>
    <row r="2243" spans="1:12">
      <c r="A2243" s="576" t="s">
        <v>919</v>
      </c>
      <c r="B2243" s="576" t="s">
        <v>920</v>
      </c>
      <c r="C2243" s="576" t="s">
        <v>924</v>
      </c>
      <c r="D2243" s="576" t="s">
        <v>4378</v>
      </c>
      <c r="E2243" s="577" t="s">
        <v>210</v>
      </c>
      <c r="F2243" s="576" t="s">
        <v>210</v>
      </c>
      <c r="G2243" s="576">
        <v>89269</v>
      </c>
      <c r="H2243" s="576" t="s">
        <v>619</v>
      </c>
      <c r="I2243" s="576" t="s">
        <v>87</v>
      </c>
      <c r="J2243" s="576" t="s">
        <v>207</v>
      </c>
      <c r="K2243" s="577">
        <v>7.38</v>
      </c>
      <c r="L2243" s="576" t="s">
        <v>208</v>
      </c>
    </row>
    <row r="2244" spans="1:12">
      <c r="A2244" s="576" t="s">
        <v>919</v>
      </c>
      <c r="B2244" s="576" t="s">
        <v>920</v>
      </c>
      <c r="C2244" s="576" t="s">
        <v>924</v>
      </c>
      <c r="D2244" s="576" t="s">
        <v>4378</v>
      </c>
      <c r="E2244" s="577" t="s">
        <v>210</v>
      </c>
      <c r="F2244" s="576" t="s">
        <v>210</v>
      </c>
      <c r="G2244" s="576">
        <v>89268</v>
      </c>
      <c r="H2244" s="576" t="s">
        <v>618</v>
      </c>
      <c r="I2244" s="576" t="s">
        <v>87</v>
      </c>
      <c r="J2244" s="576" t="s">
        <v>207</v>
      </c>
      <c r="K2244" s="577">
        <v>18.260000000000002</v>
      </c>
      <c r="L2244" s="576" t="s">
        <v>208</v>
      </c>
    </row>
    <row r="2245" spans="1:12">
      <c r="A2245" s="576" t="s">
        <v>919</v>
      </c>
      <c r="B2245" s="576" t="s">
        <v>920</v>
      </c>
      <c r="C2245" s="576" t="s">
        <v>924</v>
      </c>
      <c r="D2245" s="576" t="s">
        <v>4378</v>
      </c>
      <c r="E2245" s="577" t="s">
        <v>210</v>
      </c>
      <c r="F2245" s="576" t="s">
        <v>210</v>
      </c>
      <c r="G2245" s="576">
        <v>89270</v>
      </c>
      <c r="H2245" s="576" t="s">
        <v>620</v>
      </c>
      <c r="I2245" s="576" t="s">
        <v>87</v>
      </c>
      <c r="J2245" s="576" t="s">
        <v>207</v>
      </c>
      <c r="K2245" s="577">
        <v>83.29</v>
      </c>
      <c r="L2245" s="576" t="s">
        <v>208</v>
      </c>
    </row>
    <row r="2246" spans="1:12">
      <c r="A2246" s="576" t="s">
        <v>919</v>
      </c>
      <c r="B2246" s="576" t="s">
        <v>920</v>
      </c>
      <c r="C2246" s="576" t="s">
        <v>924</v>
      </c>
      <c r="D2246" s="576" t="s">
        <v>4378</v>
      </c>
      <c r="E2246" s="577" t="s">
        <v>210</v>
      </c>
      <c r="F2246" s="576" t="s">
        <v>210</v>
      </c>
      <c r="G2246" s="576">
        <v>89271</v>
      </c>
      <c r="H2246" s="576" t="s">
        <v>621</v>
      </c>
      <c r="I2246" s="576" t="s">
        <v>87</v>
      </c>
      <c r="J2246" s="576" t="s">
        <v>207</v>
      </c>
      <c r="K2246" s="577">
        <v>28.17</v>
      </c>
      <c r="L2246" s="576" t="s">
        <v>208</v>
      </c>
    </row>
    <row r="2247" spans="1:12">
      <c r="A2247" s="576" t="s">
        <v>919</v>
      </c>
      <c r="B2247" s="576" t="s">
        <v>920</v>
      </c>
      <c r="C2247" s="576" t="s">
        <v>924</v>
      </c>
      <c r="D2247" s="576" t="s">
        <v>4378</v>
      </c>
      <c r="E2247" s="577" t="s">
        <v>210</v>
      </c>
      <c r="F2247" s="576" t="s">
        <v>210</v>
      </c>
      <c r="G2247" s="576">
        <v>93283</v>
      </c>
      <c r="H2247" s="576" t="s">
        <v>790</v>
      </c>
      <c r="I2247" s="576" t="s">
        <v>87</v>
      </c>
      <c r="J2247" s="576" t="s">
        <v>207</v>
      </c>
      <c r="K2247" s="577">
        <v>99.64</v>
      </c>
      <c r="L2247" s="576" t="s">
        <v>208</v>
      </c>
    </row>
    <row r="2248" spans="1:12">
      <c r="A2248" s="576" t="s">
        <v>919</v>
      </c>
      <c r="B2248" s="576" t="s">
        <v>920</v>
      </c>
      <c r="C2248" s="576" t="s">
        <v>924</v>
      </c>
      <c r="D2248" s="576" t="s">
        <v>4378</v>
      </c>
      <c r="E2248" s="577" t="s">
        <v>210</v>
      </c>
      <c r="F2248" s="576" t="s">
        <v>210</v>
      </c>
      <c r="G2248" s="576">
        <v>93296</v>
      </c>
      <c r="H2248" s="576" t="s">
        <v>794</v>
      </c>
      <c r="I2248" s="576" t="s">
        <v>87</v>
      </c>
      <c r="J2248" s="576" t="s">
        <v>207</v>
      </c>
      <c r="K2248" s="577">
        <v>14.19</v>
      </c>
      <c r="L2248" s="576" t="s">
        <v>208</v>
      </c>
    </row>
    <row r="2249" spans="1:12">
      <c r="A2249" s="576" t="s">
        <v>919</v>
      </c>
      <c r="B2249" s="576" t="s">
        <v>920</v>
      </c>
      <c r="C2249" s="576" t="s">
        <v>924</v>
      </c>
      <c r="D2249" s="576" t="s">
        <v>4378</v>
      </c>
      <c r="E2249" s="577" t="s">
        <v>210</v>
      </c>
      <c r="F2249" s="576" t="s">
        <v>210</v>
      </c>
      <c r="G2249" s="576">
        <v>93284</v>
      </c>
      <c r="H2249" s="576" t="s">
        <v>791</v>
      </c>
      <c r="I2249" s="576" t="s">
        <v>87</v>
      </c>
      <c r="J2249" s="576" t="s">
        <v>207</v>
      </c>
      <c r="K2249" s="577">
        <v>35.119999999999997</v>
      </c>
      <c r="L2249" s="576" t="s">
        <v>208</v>
      </c>
    </row>
    <row r="2250" spans="1:12">
      <c r="A2250" s="576" t="s">
        <v>919</v>
      </c>
      <c r="B2250" s="576" t="s">
        <v>920</v>
      </c>
      <c r="C2250" s="576" t="s">
        <v>924</v>
      </c>
      <c r="D2250" s="576" t="s">
        <v>4378</v>
      </c>
      <c r="E2250" s="577" t="s">
        <v>210</v>
      </c>
      <c r="F2250" s="576" t="s">
        <v>210</v>
      </c>
      <c r="G2250" s="576">
        <v>93285</v>
      </c>
      <c r="H2250" s="576" t="s">
        <v>792</v>
      </c>
      <c r="I2250" s="576" t="s">
        <v>87</v>
      </c>
      <c r="J2250" s="576" t="s">
        <v>207</v>
      </c>
      <c r="K2250" s="577">
        <v>160.16999999999999</v>
      </c>
      <c r="L2250" s="576" t="s">
        <v>208</v>
      </c>
    </row>
    <row r="2251" spans="1:12">
      <c r="A2251" s="576" t="s">
        <v>919</v>
      </c>
      <c r="B2251" s="576" t="s">
        <v>920</v>
      </c>
      <c r="C2251" s="576" t="s">
        <v>924</v>
      </c>
      <c r="D2251" s="576" t="s">
        <v>4378</v>
      </c>
      <c r="E2251" s="577" t="s">
        <v>210</v>
      </c>
      <c r="F2251" s="576" t="s">
        <v>210</v>
      </c>
      <c r="G2251" s="576">
        <v>93286</v>
      </c>
      <c r="H2251" s="576" t="s">
        <v>793</v>
      </c>
      <c r="I2251" s="576" t="s">
        <v>87</v>
      </c>
      <c r="J2251" s="576" t="s">
        <v>207</v>
      </c>
      <c r="K2251" s="577">
        <v>9.75</v>
      </c>
      <c r="L2251" s="576" t="s">
        <v>208</v>
      </c>
    </row>
    <row r="2252" spans="1:12">
      <c r="A2252" s="576" t="s">
        <v>919</v>
      </c>
      <c r="B2252" s="576" t="s">
        <v>920</v>
      </c>
      <c r="C2252" s="576" t="s">
        <v>924</v>
      </c>
      <c r="D2252" s="576" t="s">
        <v>4378</v>
      </c>
      <c r="E2252" s="577" t="s">
        <v>210</v>
      </c>
      <c r="F2252" s="576" t="s">
        <v>210</v>
      </c>
      <c r="G2252" s="576">
        <v>104706</v>
      </c>
      <c r="H2252" s="576" t="s">
        <v>8307</v>
      </c>
      <c r="I2252" s="576" t="s">
        <v>87</v>
      </c>
      <c r="J2252" s="576" t="s">
        <v>207</v>
      </c>
      <c r="K2252" s="577">
        <v>0</v>
      </c>
      <c r="L2252" s="576" t="s">
        <v>208</v>
      </c>
    </row>
    <row r="2253" spans="1:12">
      <c r="A2253" s="576" t="s">
        <v>919</v>
      </c>
      <c r="B2253" s="576" t="s">
        <v>920</v>
      </c>
      <c r="C2253" s="576" t="s">
        <v>924</v>
      </c>
      <c r="D2253" s="576" t="s">
        <v>4378</v>
      </c>
      <c r="E2253" s="577" t="s">
        <v>210</v>
      </c>
      <c r="F2253" s="576" t="s">
        <v>210</v>
      </c>
      <c r="G2253" s="576">
        <v>104707</v>
      </c>
      <c r="H2253" s="576" t="s">
        <v>8308</v>
      </c>
      <c r="I2253" s="576" t="s">
        <v>87</v>
      </c>
      <c r="J2253" s="576" t="s">
        <v>207</v>
      </c>
      <c r="K2253" s="577">
        <v>0</v>
      </c>
      <c r="L2253" s="576" t="s">
        <v>208</v>
      </c>
    </row>
    <row r="2254" spans="1:12">
      <c r="A2254" s="576" t="s">
        <v>919</v>
      </c>
      <c r="B2254" s="576" t="s">
        <v>920</v>
      </c>
      <c r="C2254" s="576" t="s">
        <v>924</v>
      </c>
      <c r="D2254" s="576" t="s">
        <v>4378</v>
      </c>
      <c r="E2254" s="577" t="s">
        <v>210</v>
      </c>
      <c r="F2254" s="576" t="s">
        <v>210</v>
      </c>
      <c r="G2254" s="576">
        <v>104708</v>
      </c>
      <c r="H2254" s="576" t="s">
        <v>8309</v>
      </c>
      <c r="I2254" s="576" t="s">
        <v>87</v>
      </c>
      <c r="J2254" s="576" t="s">
        <v>207</v>
      </c>
      <c r="K2254" s="577">
        <v>0</v>
      </c>
      <c r="L2254" s="576" t="s">
        <v>208</v>
      </c>
    </row>
    <row r="2255" spans="1:12">
      <c r="A2255" s="576" t="s">
        <v>919</v>
      </c>
      <c r="B2255" s="576" t="s">
        <v>920</v>
      </c>
      <c r="C2255" s="576" t="s">
        <v>924</v>
      </c>
      <c r="D2255" s="576" t="s">
        <v>4378</v>
      </c>
      <c r="E2255" s="577" t="s">
        <v>210</v>
      </c>
      <c r="F2255" s="576" t="s">
        <v>210</v>
      </c>
      <c r="G2255" s="576">
        <v>104709</v>
      </c>
      <c r="H2255" s="576" t="s">
        <v>6565</v>
      </c>
      <c r="I2255" s="576" t="s">
        <v>87</v>
      </c>
      <c r="J2255" s="576" t="s">
        <v>207</v>
      </c>
      <c r="K2255" s="577">
        <v>1135.8499999999999</v>
      </c>
      <c r="L2255" s="576" t="s">
        <v>208</v>
      </c>
    </row>
    <row r="2256" spans="1:12">
      <c r="A2256" s="576" t="s">
        <v>919</v>
      </c>
      <c r="B2256" s="576" t="s">
        <v>920</v>
      </c>
      <c r="C2256" s="576" t="s">
        <v>924</v>
      </c>
      <c r="D2256" s="576" t="s">
        <v>4378</v>
      </c>
      <c r="E2256" s="577" t="s">
        <v>210</v>
      </c>
      <c r="F2256" s="576" t="s">
        <v>210</v>
      </c>
      <c r="G2256" s="576">
        <v>104903</v>
      </c>
      <c r="H2256" s="576" t="s">
        <v>8310</v>
      </c>
      <c r="I2256" s="576" t="s">
        <v>87</v>
      </c>
      <c r="J2256" s="576" t="s">
        <v>207</v>
      </c>
      <c r="K2256" s="577">
        <v>0</v>
      </c>
      <c r="L2256" s="576" t="s">
        <v>208</v>
      </c>
    </row>
    <row r="2257" spans="1:12">
      <c r="A2257" s="576" t="s">
        <v>919</v>
      </c>
      <c r="B2257" s="576" t="s">
        <v>920</v>
      </c>
      <c r="C2257" s="576" t="s">
        <v>924</v>
      </c>
      <c r="D2257" s="576" t="s">
        <v>4378</v>
      </c>
      <c r="E2257" s="577" t="s">
        <v>210</v>
      </c>
      <c r="F2257" s="576" t="s">
        <v>210</v>
      </c>
      <c r="G2257" s="576">
        <v>104904</v>
      </c>
      <c r="H2257" s="576" t="s">
        <v>8311</v>
      </c>
      <c r="I2257" s="576" t="s">
        <v>87</v>
      </c>
      <c r="J2257" s="576" t="s">
        <v>207</v>
      </c>
      <c r="K2257" s="577">
        <v>0</v>
      </c>
      <c r="L2257" s="576" t="s">
        <v>208</v>
      </c>
    </row>
    <row r="2258" spans="1:12">
      <c r="A2258" s="576" t="s">
        <v>919</v>
      </c>
      <c r="B2258" s="576" t="s">
        <v>920</v>
      </c>
      <c r="C2258" s="576" t="s">
        <v>924</v>
      </c>
      <c r="D2258" s="576" t="s">
        <v>4378</v>
      </c>
      <c r="E2258" s="577" t="s">
        <v>210</v>
      </c>
      <c r="F2258" s="576" t="s">
        <v>210</v>
      </c>
      <c r="G2258" s="576">
        <v>104905</v>
      </c>
      <c r="H2258" s="576" t="s">
        <v>8312</v>
      </c>
      <c r="I2258" s="576" t="s">
        <v>87</v>
      </c>
      <c r="J2258" s="576" t="s">
        <v>207</v>
      </c>
      <c r="K2258" s="577">
        <v>0</v>
      </c>
      <c r="L2258" s="576" t="s">
        <v>208</v>
      </c>
    </row>
    <row r="2259" spans="1:12">
      <c r="A2259" s="576" t="s">
        <v>919</v>
      </c>
      <c r="B2259" s="576" t="s">
        <v>920</v>
      </c>
      <c r="C2259" s="576" t="s">
        <v>924</v>
      </c>
      <c r="D2259" s="576" t="s">
        <v>4378</v>
      </c>
      <c r="E2259" s="577" t="s">
        <v>210</v>
      </c>
      <c r="F2259" s="576" t="s">
        <v>210</v>
      </c>
      <c r="G2259" s="576">
        <v>104906</v>
      </c>
      <c r="H2259" s="576" t="s">
        <v>8313</v>
      </c>
      <c r="I2259" s="576" t="s">
        <v>87</v>
      </c>
      <c r="J2259" s="576" t="s">
        <v>207</v>
      </c>
      <c r="K2259" s="577">
        <v>95.86</v>
      </c>
      <c r="L2259" s="576" t="s">
        <v>208</v>
      </c>
    </row>
    <row r="2260" spans="1:12">
      <c r="A2260" s="576" t="s">
        <v>919</v>
      </c>
      <c r="B2260" s="576" t="s">
        <v>920</v>
      </c>
      <c r="C2260" s="576" t="s">
        <v>924</v>
      </c>
      <c r="D2260" s="576" t="s">
        <v>4378</v>
      </c>
      <c r="E2260" s="577" t="s">
        <v>210</v>
      </c>
      <c r="F2260" s="576" t="s">
        <v>210</v>
      </c>
      <c r="G2260" s="576">
        <v>102846</v>
      </c>
      <c r="H2260" s="576" t="s">
        <v>8314</v>
      </c>
      <c r="I2260" s="576" t="s">
        <v>87</v>
      </c>
      <c r="J2260" s="576" t="s">
        <v>207</v>
      </c>
      <c r="K2260" s="577">
        <v>0</v>
      </c>
      <c r="L2260" s="576" t="s">
        <v>208</v>
      </c>
    </row>
    <row r="2261" spans="1:12">
      <c r="A2261" s="576" t="s">
        <v>919</v>
      </c>
      <c r="B2261" s="576" t="s">
        <v>920</v>
      </c>
      <c r="C2261" s="576" t="s">
        <v>924</v>
      </c>
      <c r="D2261" s="576" t="s">
        <v>4378</v>
      </c>
      <c r="E2261" s="577" t="s">
        <v>210</v>
      </c>
      <c r="F2261" s="576" t="s">
        <v>210</v>
      </c>
      <c r="G2261" s="576">
        <v>102847</v>
      </c>
      <c r="H2261" s="576" t="s">
        <v>8315</v>
      </c>
      <c r="I2261" s="576" t="s">
        <v>87</v>
      </c>
      <c r="J2261" s="576" t="s">
        <v>207</v>
      </c>
      <c r="K2261" s="577">
        <v>0</v>
      </c>
      <c r="L2261" s="576" t="s">
        <v>208</v>
      </c>
    </row>
    <row r="2262" spans="1:12">
      <c r="A2262" s="576" t="s">
        <v>919</v>
      </c>
      <c r="B2262" s="576" t="s">
        <v>920</v>
      </c>
      <c r="C2262" s="576" t="s">
        <v>924</v>
      </c>
      <c r="D2262" s="576" t="s">
        <v>4378</v>
      </c>
      <c r="E2262" s="577" t="s">
        <v>210</v>
      </c>
      <c r="F2262" s="576" t="s">
        <v>210</v>
      </c>
      <c r="G2262" s="576">
        <v>102848</v>
      </c>
      <c r="H2262" s="576" t="s">
        <v>8316</v>
      </c>
      <c r="I2262" s="576" t="s">
        <v>87</v>
      </c>
      <c r="J2262" s="576" t="s">
        <v>207</v>
      </c>
      <c r="K2262" s="577">
        <v>0</v>
      </c>
      <c r="L2262" s="576" t="s">
        <v>208</v>
      </c>
    </row>
    <row r="2263" spans="1:12">
      <c r="A2263" s="576" t="s">
        <v>919</v>
      </c>
      <c r="B2263" s="576" t="s">
        <v>920</v>
      </c>
      <c r="C2263" s="576" t="s">
        <v>924</v>
      </c>
      <c r="D2263" s="576" t="s">
        <v>4378</v>
      </c>
      <c r="E2263" s="577" t="s">
        <v>210</v>
      </c>
      <c r="F2263" s="576" t="s">
        <v>210</v>
      </c>
      <c r="G2263" s="576">
        <v>102849</v>
      </c>
      <c r="H2263" s="576" t="s">
        <v>4624</v>
      </c>
      <c r="I2263" s="576" t="s">
        <v>87</v>
      </c>
      <c r="J2263" s="576" t="s">
        <v>207</v>
      </c>
      <c r="K2263" s="577">
        <v>63.91</v>
      </c>
      <c r="L2263" s="576" t="s">
        <v>208</v>
      </c>
    </row>
    <row r="2264" spans="1:12">
      <c r="A2264" s="576" t="s">
        <v>919</v>
      </c>
      <c r="B2264" s="576" t="s">
        <v>920</v>
      </c>
      <c r="C2264" s="576" t="s">
        <v>924</v>
      </c>
      <c r="D2264" s="576" t="s">
        <v>4378</v>
      </c>
      <c r="E2264" s="577" t="s">
        <v>210</v>
      </c>
      <c r="F2264" s="576" t="s">
        <v>210</v>
      </c>
      <c r="G2264" s="576">
        <v>102852</v>
      </c>
      <c r="H2264" s="576" t="s">
        <v>8317</v>
      </c>
      <c r="I2264" s="576" t="s">
        <v>87</v>
      </c>
      <c r="J2264" s="576" t="s">
        <v>207</v>
      </c>
      <c r="K2264" s="577">
        <v>0</v>
      </c>
      <c r="L2264" s="576" t="s">
        <v>208</v>
      </c>
    </row>
    <row r="2265" spans="1:12">
      <c r="A2265" s="576" t="s">
        <v>919</v>
      </c>
      <c r="B2265" s="576" t="s">
        <v>920</v>
      </c>
      <c r="C2265" s="576" t="s">
        <v>924</v>
      </c>
      <c r="D2265" s="576" t="s">
        <v>4378</v>
      </c>
      <c r="E2265" s="577" t="s">
        <v>210</v>
      </c>
      <c r="F2265" s="576" t="s">
        <v>210</v>
      </c>
      <c r="G2265" s="576">
        <v>102853</v>
      </c>
      <c r="H2265" s="576" t="s">
        <v>8318</v>
      </c>
      <c r="I2265" s="576" t="s">
        <v>87</v>
      </c>
      <c r="J2265" s="576" t="s">
        <v>207</v>
      </c>
      <c r="K2265" s="577">
        <v>0</v>
      </c>
      <c r="L2265" s="576" t="s">
        <v>208</v>
      </c>
    </row>
    <row r="2266" spans="1:12">
      <c r="A2266" s="576" t="s">
        <v>919</v>
      </c>
      <c r="B2266" s="576" t="s">
        <v>920</v>
      </c>
      <c r="C2266" s="576" t="s">
        <v>924</v>
      </c>
      <c r="D2266" s="576" t="s">
        <v>4378</v>
      </c>
      <c r="E2266" s="577" t="s">
        <v>210</v>
      </c>
      <c r="F2266" s="576" t="s">
        <v>210</v>
      </c>
      <c r="G2266" s="576">
        <v>102854</v>
      </c>
      <c r="H2266" s="576" t="s">
        <v>8319</v>
      </c>
      <c r="I2266" s="576" t="s">
        <v>87</v>
      </c>
      <c r="J2266" s="576" t="s">
        <v>207</v>
      </c>
      <c r="K2266" s="577">
        <v>0</v>
      </c>
      <c r="L2266" s="576" t="s">
        <v>208</v>
      </c>
    </row>
    <row r="2267" spans="1:12">
      <c r="A2267" s="576" t="s">
        <v>919</v>
      </c>
      <c r="B2267" s="576" t="s">
        <v>920</v>
      </c>
      <c r="C2267" s="576" t="s">
        <v>924</v>
      </c>
      <c r="D2267" s="576" t="s">
        <v>4378</v>
      </c>
      <c r="E2267" s="577" t="s">
        <v>210</v>
      </c>
      <c r="F2267" s="576" t="s">
        <v>210</v>
      </c>
      <c r="G2267" s="576">
        <v>102855</v>
      </c>
      <c r="H2267" s="576" t="s">
        <v>4625</v>
      </c>
      <c r="I2267" s="576" t="s">
        <v>87</v>
      </c>
      <c r="J2267" s="576" t="s">
        <v>207</v>
      </c>
      <c r="K2267" s="577">
        <v>63.91</v>
      </c>
      <c r="L2267" s="576" t="s">
        <v>208</v>
      </c>
    </row>
    <row r="2268" spans="1:12">
      <c r="A2268" s="576" t="s">
        <v>919</v>
      </c>
      <c r="B2268" s="576" t="s">
        <v>920</v>
      </c>
      <c r="C2268" s="576" t="s">
        <v>924</v>
      </c>
      <c r="D2268" s="576" t="s">
        <v>4378</v>
      </c>
      <c r="E2268" s="577" t="s">
        <v>210</v>
      </c>
      <c r="F2268" s="576" t="s">
        <v>210</v>
      </c>
      <c r="G2268" s="576">
        <v>93397</v>
      </c>
      <c r="H2268" s="576" t="s">
        <v>795</v>
      </c>
      <c r="I2268" s="576" t="s">
        <v>87</v>
      </c>
      <c r="J2268" s="576" t="s">
        <v>207</v>
      </c>
      <c r="K2268" s="577">
        <v>25.03</v>
      </c>
      <c r="L2268" s="576" t="s">
        <v>208</v>
      </c>
    </row>
    <row r="2269" spans="1:12">
      <c r="A2269" s="576" t="s">
        <v>919</v>
      </c>
      <c r="B2269" s="576" t="s">
        <v>920</v>
      </c>
      <c r="C2269" s="576" t="s">
        <v>924</v>
      </c>
      <c r="D2269" s="576" t="s">
        <v>4378</v>
      </c>
      <c r="E2269" s="577" t="s">
        <v>210</v>
      </c>
      <c r="F2269" s="576" t="s">
        <v>210</v>
      </c>
      <c r="G2269" s="576">
        <v>93399</v>
      </c>
      <c r="H2269" s="576" t="s">
        <v>8320</v>
      </c>
      <c r="I2269" s="576" t="s">
        <v>87</v>
      </c>
      <c r="J2269" s="576" t="s">
        <v>207</v>
      </c>
      <c r="K2269" s="577">
        <v>3.81</v>
      </c>
      <c r="L2269" s="576" t="s">
        <v>208</v>
      </c>
    </row>
    <row r="2270" spans="1:12">
      <c r="A2270" s="576" t="s">
        <v>919</v>
      </c>
      <c r="B2270" s="576" t="s">
        <v>920</v>
      </c>
      <c r="C2270" s="576" t="s">
        <v>924</v>
      </c>
      <c r="D2270" s="576" t="s">
        <v>4378</v>
      </c>
      <c r="E2270" s="577" t="s">
        <v>210</v>
      </c>
      <c r="F2270" s="576" t="s">
        <v>210</v>
      </c>
      <c r="G2270" s="576">
        <v>93398</v>
      </c>
      <c r="H2270" s="576" t="s">
        <v>796</v>
      </c>
      <c r="I2270" s="576" t="s">
        <v>87</v>
      </c>
      <c r="J2270" s="576" t="s">
        <v>207</v>
      </c>
      <c r="K2270" s="577">
        <v>9.44</v>
      </c>
      <c r="L2270" s="576" t="s">
        <v>208</v>
      </c>
    </row>
    <row r="2271" spans="1:12">
      <c r="A2271" s="576" t="s">
        <v>919</v>
      </c>
      <c r="B2271" s="576" t="s">
        <v>920</v>
      </c>
      <c r="C2271" s="576" t="s">
        <v>924</v>
      </c>
      <c r="D2271" s="576" t="s">
        <v>4378</v>
      </c>
      <c r="E2271" s="577" t="s">
        <v>210</v>
      </c>
      <c r="F2271" s="576" t="s">
        <v>210</v>
      </c>
      <c r="G2271" s="576">
        <v>93400</v>
      </c>
      <c r="H2271" s="576" t="s">
        <v>797</v>
      </c>
      <c r="I2271" s="576" t="s">
        <v>87</v>
      </c>
      <c r="J2271" s="576" t="s">
        <v>207</v>
      </c>
      <c r="K2271" s="577">
        <v>43.42</v>
      </c>
      <c r="L2271" s="576" t="s">
        <v>208</v>
      </c>
    </row>
    <row r="2272" spans="1:12">
      <c r="A2272" s="576" t="s">
        <v>919</v>
      </c>
      <c r="B2272" s="576" t="s">
        <v>920</v>
      </c>
      <c r="C2272" s="576" t="s">
        <v>924</v>
      </c>
      <c r="D2272" s="576" t="s">
        <v>4378</v>
      </c>
      <c r="E2272" s="577" t="s">
        <v>210</v>
      </c>
      <c r="F2272" s="576" t="s">
        <v>210</v>
      </c>
      <c r="G2272" s="576">
        <v>93401</v>
      </c>
      <c r="H2272" s="576" t="s">
        <v>798</v>
      </c>
      <c r="I2272" s="576" t="s">
        <v>87</v>
      </c>
      <c r="J2272" s="576" t="s">
        <v>207</v>
      </c>
      <c r="K2272" s="577">
        <v>153.55000000000001</v>
      </c>
      <c r="L2272" s="576" t="s">
        <v>208</v>
      </c>
    </row>
    <row r="2273" spans="1:12">
      <c r="A2273" s="576" t="s">
        <v>919</v>
      </c>
      <c r="B2273" s="576" t="s">
        <v>920</v>
      </c>
      <c r="C2273" s="576" t="s">
        <v>924</v>
      </c>
      <c r="D2273" s="576" t="s">
        <v>4378</v>
      </c>
      <c r="E2273" s="577" t="s">
        <v>210</v>
      </c>
      <c r="F2273" s="576" t="s">
        <v>210</v>
      </c>
      <c r="G2273" s="576">
        <v>89259</v>
      </c>
      <c r="H2273" s="576" t="s">
        <v>611</v>
      </c>
      <c r="I2273" s="576" t="s">
        <v>87</v>
      </c>
      <c r="J2273" s="576" t="s">
        <v>207</v>
      </c>
      <c r="K2273" s="577">
        <v>27.32</v>
      </c>
      <c r="L2273" s="576" t="s">
        <v>208</v>
      </c>
    </row>
    <row r="2274" spans="1:12">
      <c r="A2274" s="576" t="s">
        <v>919</v>
      </c>
      <c r="B2274" s="576" t="s">
        <v>920</v>
      </c>
      <c r="C2274" s="576" t="s">
        <v>924</v>
      </c>
      <c r="D2274" s="576" t="s">
        <v>4378</v>
      </c>
      <c r="E2274" s="577" t="s">
        <v>210</v>
      </c>
      <c r="F2274" s="576" t="s">
        <v>210</v>
      </c>
      <c r="G2274" s="576">
        <v>91466</v>
      </c>
      <c r="H2274" s="576" t="s">
        <v>734</v>
      </c>
      <c r="I2274" s="576" t="s">
        <v>87</v>
      </c>
      <c r="J2274" s="576" t="s">
        <v>209</v>
      </c>
      <c r="K2274" s="577">
        <v>4.05</v>
      </c>
      <c r="L2274" s="576" t="s">
        <v>208</v>
      </c>
    </row>
    <row r="2275" spans="1:12">
      <c r="A2275" s="576" t="s">
        <v>919</v>
      </c>
      <c r="B2275" s="576" t="s">
        <v>920</v>
      </c>
      <c r="C2275" s="576" t="s">
        <v>924</v>
      </c>
      <c r="D2275" s="576" t="s">
        <v>4378</v>
      </c>
      <c r="E2275" s="577" t="s">
        <v>210</v>
      </c>
      <c r="F2275" s="576" t="s">
        <v>210</v>
      </c>
      <c r="G2275" s="576">
        <v>89260</v>
      </c>
      <c r="H2275" s="576" t="s">
        <v>612</v>
      </c>
      <c r="I2275" s="576" t="s">
        <v>87</v>
      </c>
      <c r="J2275" s="576" t="s">
        <v>209</v>
      </c>
      <c r="K2275" s="577">
        <v>10.039999999999999</v>
      </c>
      <c r="L2275" s="576" t="s">
        <v>208</v>
      </c>
    </row>
    <row r="2276" spans="1:12">
      <c r="A2276" s="576" t="s">
        <v>919</v>
      </c>
      <c r="B2276" s="576" t="s">
        <v>920</v>
      </c>
      <c r="C2276" s="576" t="s">
        <v>924</v>
      </c>
      <c r="D2276" s="576" t="s">
        <v>4378</v>
      </c>
      <c r="E2276" s="577" t="s">
        <v>210</v>
      </c>
      <c r="F2276" s="576" t="s">
        <v>210</v>
      </c>
      <c r="G2276" s="576">
        <v>89262</v>
      </c>
      <c r="H2276" s="576" t="s">
        <v>613</v>
      </c>
      <c r="I2276" s="576" t="s">
        <v>87</v>
      </c>
      <c r="J2276" s="576" t="s">
        <v>209</v>
      </c>
      <c r="K2276" s="577">
        <v>46.28</v>
      </c>
      <c r="L2276" s="576" t="s">
        <v>208</v>
      </c>
    </row>
    <row r="2277" spans="1:12">
      <c r="A2277" s="576" t="s">
        <v>919</v>
      </c>
      <c r="B2277" s="576" t="s">
        <v>920</v>
      </c>
      <c r="C2277" s="576" t="s">
        <v>924</v>
      </c>
      <c r="D2277" s="576" t="s">
        <v>4378</v>
      </c>
      <c r="E2277" s="577" t="s">
        <v>210</v>
      </c>
      <c r="F2277" s="576" t="s">
        <v>210</v>
      </c>
      <c r="G2277" s="576">
        <v>91467</v>
      </c>
      <c r="H2277" s="576" t="s">
        <v>735</v>
      </c>
      <c r="I2277" s="576" t="s">
        <v>87</v>
      </c>
      <c r="J2277" s="576" t="s">
        <v>209</v>
      </c>
      <c r="K2277" s="577">
        <v>153.55000000000001</v>
      </c>
      <c r="L2277" s="576" t="s">
        <v>208</v>
      </c>
    </row>
    <row r="2278" spans="1:12">
      <c r="A2278" s="576" t="s">
        <v>919</v>
      </c>
      <c r="B2278" s="576" t="s">
        <v>920</v>
      </c>
      <c r="C2278" s="576" t="s">
        <v>924</v>
      </c>
      <c r="D2278" s="576" t="s">
        <v>4378</v>
      </c>
      <c r="E2278" s="577" t="s">
        <v>210</v>
      </c>
      <c r="F2278" s="576" t="s">
        <v>210</v>
      </c>
      <c r="G2278" s="576">
        <v>105839</v>
      </c>
      <c r="H2278" s="576" t="s">
        <v>8321</v>
      </c>
      <c r="I2278" s="576" t="s">
        <v>87</v>
      </c>
      <c r="J2278" s="576" t="s">
        <v>209</v>
      </c>
      <c r="K2278" s="577">
        <v>0</v>
      </c>
      <c r="L2278" s="576" t="s">
        <v>208</v>
      </c>
    </row>
    <row r="2279" spans="1:12">
      <c r="A2279" s="576" t="s">
        <v>919</v>
      </c>
      <c r="B2279" s="576" t="s">
        <v>920</v>
      </c>
      <c r="C2279" s="576" t="s">
        <v>924</v>
      </c>
      <c r="D2279" s="576" t="s">
        <v>4378</v>
      </c>
      <c r="E2279" s="577" t="s">
        <v>210</v>
      </c>
      <c r="F2279" s="576" t="s">
        <v>210</v>
      </c>
      <c r="G2279" s="576">
        <v>105842</v>
      </c>
      <c r="H2279" s="576" t="s">
        <v>8322</v>
      </c>
      <c r="I2279" s="576" t="s">
        <v>87</v>
      </c>
      <c r="J2279" s="576" t="s">
        <v>209</v>
      </c>
      <c r="K2279" s="577">
        <v>0</v>
      </c>
      <c r="L2279" s="576" t="s">
        <v>208</v>
      </c>
    </row>
    <row r="2280" spans="1:12">
      <c r="A2280" s="576" t="s">
        <v>919</v>
      </c>
      <c r="B2280" s="576" t="s">
        <v>920</v>
      </c>
      <c r="C2280" s="576" t="s">
        <v>924</v>
      </c>
      <c r="D2280" s="576" t="s">
        <v>4378</v>
      </c>
      <c r="E2280" s="577" t="s">
        <v>210</v>
      </c>
      <c r="F2280" s="576" t="s">
        <v>210</v>
      </c>
      <c r="G2280" s="576">
        <v>105840</v>
      </c>
      <c r="H2280" s="576" t="s">
        <v>8323</v>
      </c>
      <c r="I2280" s="576" t="s">
        <v>87</v>
      </c>
      <c r="J2280" s="576" t="s">
        <v>209</v>
      </c>
      <c r="K2280" s="577">
        <v>0</v>
      </c>
      <c r="L2280" s="576" t="s">
        <v>208</v>
      </c>
    </row>
    <row r="2281" spans="1:12">
      <c r="A2281" s="576" t="s">
        <v>919</v>
      </c>
      <c r="B2281" s="576" t="s">
        <v>920</v>
      </c>
      <c r="C2281" s="576" t="s">
        <v>924</v>
      </c>
      <c r="D2281" s="576" t="s">
        <v>4378</v>
      </c>
      <c r="E2281" s="577" t="s">
        <v>210</v>
      </c>
      <c r="F2281" s="576" t="s">
        <v>210</v>
      </c>
      <c r="G2281" s="576">
        <v>105841</v>
      </c>
      <c r="H2281" s="576" t="s">
        <v>8324</v>
      </c>
      <c r="I2281" s="576" t="s">
        <v>87</v>
      </c>
      <c r="J2281" s="576" t="s">
        <v>209</v>
      </c>
      <c r="K2281" s="577">
        <v>0</v>
      </c>
      <c r="L2281" s="576" t="s">
        <v>208</v>
      </c>
    </row>
    <row r="2282" spans="1:12">
      <c r="A2282" s="576" t="s">
        <v>919</v>
      </c>
      <c r="B2282" s="576" t="s">
        <v>920</v>
      </c>
      <c r="C2282" s="576" t="s">
        <v>924</v>
      </c>
      <c r="D2282" s="576" t="s">
        <v>4378</v>
      </c>
      <c r="E2282" s="577" t="s">
        <v>210</v>
      </c>
      <c r="F2282" s="576" t="s">
        <v>210</v>
      </c>
      <c r="G2282" s="576">
        <v>105843</v>
      </c>
      <c r="H2282" s="576" t="s">
        <v>8325</v>
      </c>
      <c r="I2282" s="576" t="s">
        <v>87</v>
      </c>
      <c r="J2282" s="576" t="s">
        <v>209</v>
      </c>
      <c r="K2282" s="577">
        <v>80.81</v>
      </c>
      <c r="L2282" s="576" t="s">
        <v>208</v>
      </c>
    </row>
    <row r="2283" spans="1:12">
      <c r="A2283" s="576" t="s">
        <v>919</v>
      </c>
      <c r="B2283" s="576" t="s">
        <v>920</v>
      </c>
      <c r="C2283" s="576" t="s">
        <v>924</v>
      </c>
      <c r="D2283" s="576" t="s">
        <v>4378</v>
      </c>
      <c r="E2283" s="577" t="s">
        <v>210</v>
      </c>
      <c r="F2283" s="576" t="s">
        <v>210</v>
      </c>
      <c r="G2283" s="576">
        <v>91629</v>
      </c>
      <c r="H2283" s="576" t="s">
        <v>740</v>
      </c>
      <c r="I2283" s="576" t="s">
        <v>87</v>
      </c>
      <c r="J2283" s="576" t="s">
        <v>209</v>
      </c>
      <c r="K2283" s="577">
        <v>21.64</v>
      </c>
      <c r="L2283" s="576" t="s">
        <v>208</v>
      </c>
    </row>
    <row r="2284" spans="1:12">
      <c r="A2284" s="576" t="s">
        <v>919</v>
      </c>
      <c r="B2284" s="576" t="s">
        <v>920</v>
      </c>
      <c r="C2284" s="576" t="s">
        <v>924</v>
      </c>
      <c r="D2284" s="576" t="s">
        <v>4378</v>
      </c>
      <c r="E2284" s="577" t="s">
        <v>210</v>
      </c>
      <c r="F2284" s="576" t="s">
        <v>210</v>
      </c>
      <c r="G2284" s="576">
        <v>91631</v>
      </c>
      <c r="H2284" s="576" t="s">
        <v>742</v>
      </c>
      <c r="I2284" s="576" t="s">
        <v>87</v>
      </c>
      <c r="J2284" s="576" t="s">
        <v>209</v>
      </c>
      <c r="K2284" s="577">
        <v>3.25</v>
      </c>
      <c r="L2284" s="576" t="s">
        <v>208</v>
      </c>
    </row>
    <row r="2285" spans="1:12">
      <c r="A2285" s="576" t="s">
        <v>919</v>
      </c>
      <c r="B2285" s="576" t="s">
        <v>920</v>
      </c>
      <c r="C2285" s="576" t="s">
        <v>924</v>
      </c>
      <c r="D2285" s="576" t="s">
        <v>4378</v>
      </c>
      <c r="E2285" s="577" t="s">
        <v>210</v>
      </c>
      <c r="F2285" s="576" t="s">
        <v>210</v>
      </c>
      <c r="G2285" s="576">
        <v>91630</v>
      </c>
      <c r="H2285" s="576" t="s">
        <v>741</v>
      </c>
      <c r="I2285" s="576" t="s">
        <v>87</v>
      </c>
      <c r="J2285" s="576" t="s">
        <v>209</v>
      </c>
      <c r="K2285" s="577">
        <v>8.0500000000000007</v>
      </c>
      <c r="L2285" s="576" t="s">
        <v>208</v>
      </c>
    </row>
    <row r="2286" spans="1:12">
      <c r="A2286" s="576" t="s">
        <v>919</v>
      </c>
      <c r="B2286" s="576" t="s">
        <v>920</v>
      </c>
      <c r="C2286" s="576" t="s">
        <v>924</v>
      </c>
      <c r="D2286" s="576" t="s">
        <v>4378</v>
      </c>
      <c r="E2286" s="577" t="s">
        <v>210</v>
      </c>
      <c r="F2286" s="576" t="s">
        <v>210</v>
      </c>
      <c r="G2286" s="576">
        <v>91632</v>
      </c>
      <c r="H2286" s="576" t="s">
        <v>743</v>
      </c>
      <c r="I2286" s="576" t="s">
        <v>87</v>
      </c>
      <c r="J2286" s="576" t="s">
        <v>209</v>
      </c>
      <c r="K2286" s="577">
        <v>37.06</v>
      </c>
      <c r="L2286" s="576" t="s">
        <v>208</v>
      </c>
    </row>
    <row r="2287" spans="1:12">
      <c r="A2287" s="576" t="s">
        <v>919</v>
      </c>
      <c r="B2287" s="576" t="s">
        <v>920</v>
      </c>
      <c r="C2287" s="576" t="s">
        <v>924</v>
      </c>
      <c r="D2287" s="576" t="s">
        <v>4378</v>
      </c>
      <c r="E2287" s="577" t="s">
        <v>210</v>
      </c>
      <c r="F2287" s="576" t="s">
        <v>210</v>
      </c>
      <c r="G2287" s="576">
        <v>91633</v>
      </c>
      <c r="H2287" s="576" t="s">
        <v>744</v>
      </c>
      <c r="I2287" s="576" t="s">
        <v>87</v>
      </c>
      <c r="J2287" s="576" t="s">
        <v>209</v>
      </c>
      <c r="K2287" s="577">
        <v>129.96</v>
      </c>
      <c r="L2287" s="576" t="s">
        <v>208</v>
      </c>
    </row>
    <row r="2288" spans="1:12">
      <c r="A2288" s="576" t="s">
        <v>919</v>
      </c>
      <c r="B2288" s="576" t="s">
        <v>920</v>
      </c>
      <c r="C2288" s="576" t="s">
        <v>924</v>
      </c>
      <c r="D2288" s="576" t="s">
        <v>4378</v>
      </c>
      <c r="E2288" s="577" t="s">
        <v>210</v>
      </c>
      <c r="F2288" s="576" t="s">
        <v>210</v>
      </c>
      <c r="G2288" s="576">
        <v>105979</v>
      </c>
      <c r="H2288" s="576" t="s">
        <v>8326</v>
      </c>
      <c r="I2288" s="576" t="s">
        <v>87</v>
      </c>
      <c r="J2288" s="576" t="s">
        <v>209</v>
      </c>
      <c r="K2288" s="577">
        <v>43.75</v>
      </c>
      <c r="L2288" s="576" t="s">
        <v>208</v>
      </c>
    </row>
    <row r="2289" spans="1:12">
      <c r="A2289" s="576" t="s">
        <v>919</v>
      </c>
      <c r="B2289" s="576" t="s">
        <v>920</v>
      </c>
      <c r="C2289" s="576" t="s">
        <v>924</v>
      </c>
      <c r="D2289" s="576" t="s">
        <v>4378</v>
      </c>
      <c r="E2289" s="577" t="s">
        <v>210</v>
      </c>
      <c r="F2289" s="576" t="s">
        <v>210</v>
      </c>
      <c r="G2289" s="576">
        <v>105982</v>
      </c>
      <c r="H2289" s="576" t="s">
        <v>8327</v>
      </c>
      <c r="I2289" s="576" t="s">
        <v>87</v>
      </c>
      <c r="J2289" s="576" t="s">
        <v>209</v>
      </c>
      <c r="K2289" s="577">
        <v>6.04</v>
      </c>
      <c r="L2289" s="576" t="s">
        <v>208</v>
      </c>
    </row>
    <row r="2290" spans="1:12">
      <c r="A2290" s="576" t="s">
        <v>919</v>
      </c>
      <c r="B2290" s="576" t="s">
        <v>920</v>
      </c>
      <c r="C2290" s="576" t="s">
        <v>924</v>
      </c>
      <c r="D2290" s="576" t="s">
        <v>4378</v>
      </c>
      <c r="E2290" s="577" t="s">
        <v>210</v>
      </c>
      <c r="F2290" s="576" t="s">
        <v>210</v>
      </c>
      <c r="G2290" s="576">
        <v>105980</v>
      </c>
      <c r="H2290" s="576" t="s">
        <v>8328</v>
      </c>
      <c r="I2290" s="576" t="s">
        <v>87</v>
      </c>
      <c r="J2290" s="576" t="s">
        <v>209</v>
      </c>
      <c r="K2290" s="577">
        <v>14.93</v>
      </c>
      <c r="L2290" s="576" t="s">
        <v>208</v>
      </c>
    </row>
    <row r="2291" spans="1:12">
      <c r="A2291" s="576" t="s">
        <v>919</v>
      </c>
      <c r="B2291" s="576" t="s">
        <v>920</v>
      </c>
      <c r="C2291" s="576" t="s">
        <v>924</v>
      </c>
      <c r="D2291" s="576" t="s">
        <v>4378</v>
      </c>
      <c r="E2291" s="577" t="s">
        <v>210</v>
      </c>
      <c r="F2291" s="576" t="s">
        <v>210</v>
      </c>
      <c r="G2291" s="576">
        <v>105981</v>
      </c>
      <c r="H2291" s="576" t="s">
        <v>8329</v>
      </c>
      <c r="I2291" s="576" t="s">
        <v>87</v>
      </c>
      <c r="J2291" s="576" t="s">
        <v>209</v>
      </c>
      <c r="K2291" s="577">
        <v>69.19</v>
      </c>
      <c r="L2291" s="576" t="s">
        <v>208</v>
      </c>
    </row>
    <row r="2292" spans="1:12">
      <c r="A2292" s="576" t="s">
        <v>919</v>
      </c>
      <c r="B2292" s="576" t="s">
        <v>920</v>
      </c>
      <c r="C2292" s="576" t="s">
        <v>924</v>
      </c>
      <c r="D2292" s="576" t="s">
        <v>4378</v>
      </c>
      <c r="E2292" s="577" t="s">
        <v>210</v>
      </c>
      <c r="F2292" s="576" t="s">
        <v>210</v>
      </c>
      <c r="G2292" s="576">
        <v>105983</v>
      </c>
      <c r="H2292" s="576" t="s">
        <v>8330</v>
      </c>
      <c r="I2292" s="576" t="s">
        <v>87</v>
      </c>
      <c r="J2292" s="576" t="s">
        <v>209</v>
      </c>
      <c r="K2292" s="577">
        <v>153.26</v>
      </c>
      <c r="L2292" s="576" t="s">
        <v>208</v>
      </c>
    </row>
    <row r="2293" spans="1:12">
      <c r="A2293" s="576" t="s">
        <v>919</v>
      </c>
      <c r="B2293" s="576" t="s">
        <v>920</v>
      </c>
      <c r="C2293" s="576" t="s">
        <v>924</v>
      </c>
      <c r="D2293" s="576" t="s">
        <v>4378</v>
      </c>
      <c r="E2293" s="577" t="s">
        <v>210</v>
      </c>
      <c r="F2293" s="576" t="s">
        <v>210</v>
      </c>
      <c r="G2293" s="576">
        <v>98760</v>
      </c>
      <c r="H2293" s="576" t="s">
        <v>1821</v>
      </c>
      <c r="I2293" s="576" t="s">
        <v>87</v>
      </c>
      <c r="J2293" s="576" t="s">
        <v>209</v>
      </c>
      <c r="K2293" s="577">
        <v>0.03</v>
      </c>
      <c r="L2293" s="576" t="s">
        <v>208</v>
      </c>
    </row>
    <row r="2294" spans="1:12">
      <c r="A2294" s="576" t="s">
        <v>919</v>
      </c>
      <c r="B2294" s="576" t="s">
        <v>920</v>
      </c>
      <c r="C2294" s="576" t="s">
        <v>924</v>
      </c>
      <c r="D2294" s="576" t="s">
        <v>4378</v>
      </c>
      <c r="E2294" s="577" t="s">
        <v>210</v>
      </c>
      <c r="F2294" s="576" t="s">
        <v>210</v>
      </c>
      <c r="G2294" s="576">
        <v>98761</v>
      </c>
      <c r="H2294" s="576" t="s">
        <v>1822</v>
      </c>
      <c r="I2294" s="576" t="s">
        <v>87</v>
      </c>
      <c r="J2294" s="576" t="s">
        <v>209</v>
      </c>
      <c r="K2294" s="577">
        <v>0</v>
      </c>
      <c r="L2294" s="576" t="s">
        <v>208</v>
      </c>
    </row>
    <row r="2295" spans="1:12">
      <c r="A2295" s="576" t="s">
        <v>919</v>
      </c>
      <c r="B2295" s="576" t="s">
        <v>920</v>
      </c>
      <c r="C2295" s="576" t="s">
        <v>924</v>
      </c>
      <c r="D2295" s="576" t="s">
        <v>4378</v>
      </c>
      <c r="E2295" s="577" t="s">
        <v>210</v>
      </c>
      <c r="F2295" s="576" t="s">
        <v>210</v>
      </c>
      <c r="G2295" s="576">
        <v>98762</v>
      </c>
      <c r="H2295" s="576" t="s">
        <v>1823</v>
      </c>
      <c r="I2295" s="576" t="s">
        <v>87</v>
      </c>
      <c r="J2295" s="576" t="s">
        <v>209</v>
      </c>
      <c r="K2295" s="577">
        <v>0.04</v>
      </c>
      <c r="L2295" s="576" t="s">
        <v>208</v>
      </c>
    </row>
    <row r="2296" spans="1:12">
      <c r="A2296" s="576" t="s">
        <v>919</v>
      </c>
      <c r="B2296" s="576" t="s">
        <v>920</v>
      </c>
      <c r="C2296" s="576" t="s">
        <v>924</v>
      </c>
      <c r="D2296" s="576" t="s">
        <v>4378</v>
      </c>
      <c r="E2296" s="577" t="s">
        <v>210</v>
      </c>
      <c r="F2296" s="576" t="s">
        <v>210</v>
      </c>
      <c r="G2296" s="576">
        <v>98763</v>
      </c>
      <c r="H2296" s="576" t="s">
        <v>1824</v>
      </c>
      <c r="I2296" s="576" t="s">
        <v>87</v>
      </c>
      <c r="J2296" s="576" t="s">
        <v>209</v>
      </c>
      <c r="K2296" s="577">
        <v>3.44</v>
      </c>
      <c r="L2296" s="576" t="s">
        <v>208</v>
      </c>
    </row>
    <row r="2297" spans="1:12">
      <c r="A2297" s="576" t="s">
        <v>919</v>
      </c>
      <c r="B2297" s="576" t="s">
        <v>920</v>
      </c>
      <c r="C2297" s="576" t="s">
        <v>924</v>
      </c>
      <c r="D2297" s="576" t="s">
        <v>4378</v>
      </c>
      <c r="E2297" s="577" t="s">
        <v>210</v>
      </c>
      <c r="F2297" s="576" t="s">
        <v>210</v>
      </c>
      <c r="G2297" s="576">
        <v>99829</v>
      </c>
      <c r="H2297" s="576" t="s">
        <v>6534</v>
      </c>
      <c r="I2297" s="576" t="s">
        <v>87</v>
      </c>
      <c r="J2297" s="576" t="s">
        <v>209</v>
      </c>
      <c r="K2297" s="577">
        <v>0.1</v>
      </c>
      <c r="L2297" s="576" t="s">
        <v>208</v>
      </c>
    </row>
    <row r="2298" spans="1:12">
      <c r="A2298" s="576" t="s">
        <v>919</v>
      </c>
      <c r="B2298" s="576" t="s">
        <v>920</v>
      </c>
      <c r="C2298" s="576" t="s">
        <v>924</v>
      </c>
      <c r="D2298" s="576" t="s">
        <v>4378</v>
      </c>
      <c r="E2298" s="577" t="s">
        <v>210</v>
      </c>
      <c r="F2298" s="576" t="s">
        <v>210</v>
      </c>
      <c r="G2298" s="576">
        <v>99830</v>
      </c>
      <c r="H2298" s="576" t="s">
        <v>6535</v>
      </c>
      <c r="I2298" s="576" t="s">
        <v>87</v>
      </c>
      <c r="J2298" s="576" t="s">
        <v>209</v>
      </c>
      <c r="K2298" s="577">
        <v>0.02</v>
      </c>
      <c r="L2298" s="576" t="s">
        <v>208</v>
      </c>
    </row>
    <row r="2299" spans="1:12">
      <c r="A2299" s="576" t="s">
        <v>919</v>
      </c>
      <c r="B2299" s="576" t="s">
        <v>920</v>
      </c>
      <c r="C2299" s="576" t="s">
        <v>924</v>
      </c>
      <c r="D2299" s="576" t="s">
        <v>4378</v>
      </c>
      <c r="E2299" s="577" t="s">
        <v>210</v>
      </c>
      <c r="F2299" s="576" t="s">
        <v>210</v>
      </c>
      <c r="G2299" s="576">
        <v>99831</v>
      </c>
      <c r="H2299" s="576" t="s">
        <v>6536</v>
      </c>
      <c r="I2299" s="576" t="s">
        <v>87</v>
      </c>
      <c r="J2299" s="576" t="s">
        <v>209</v>
      </c>
      <c r="K2299" s="577">
        <v>7.0000000000000007E-2</v>
      </c>
      <c r="L2299" s="576" t="s">
        <v>208</v>
      </c>
    </row>
    <row r="2300" spans="1:12">
      <c r="A2300" s="576" t="s">
        <v>919</v>
      </c>
      <c r="B2300" s="576" t="s">
        <v>920</v>
      </c>
      <c r="C2300" s="576" t="s">
        <v>924</v>
      </c>
      <c r="D2300" s="576" t="s">
        <v>4378</v>
      </c>
      <c r="E2300" s="577" t="s">
        <v>210</v>
      </c>
      <c r="F2300" s="576" t="s">
        <v>210</v>
      </c>
      <c r="G2300" s="576">
        <v>99832</v>
      </c>
      <c r="H2300" s="576" t="s">
        <v>6537</v>
      </c>
      <c r="I2300" s="576" t="s">
        <v>87</v>
      </c>
      <c r="J2300" s="576" t="s">
        <v>207</v>
      </c>
      <c r="K2300" s="577">
        <v>3.31</v>
      </c>
      <c r="L2300" s="576" t="s">
        <v>208</v>
      </c>
    </row>
    <row r="2301" spans="1:12">
      <c r="A2301" s="576" t="s">
        <v>919</v>
      </c>
      <c r="B2301" s="576" t="s">
        <v>920</v>
      </c>
      <c r="C2301" s="576" t="s">
        <v>924</v>
      </c>
      <c r="D2301" s="576" t="s">
        <v>4378</v>
      </c>
      <c r="E2301" s="577" t="s">
        <v>210</v>
      </c>
      <c r="F2301" s="576" t="s">
        <v>210</v>
      </c>
      <c r="G2301" s="576">
        <v>104516</v>
      </c>
      <c r="H2301" s="576" t="s">
        <v>8331</v>
      </c>
      <c r="I2301" s="576" t="s">
        <v>87</v>
      </c>
      <c r="J2301" s="576" t="s">
        <v>207</v>
      </c>
      <c r="K2301" s="577">
        <v>0</v>
      </c>
      <c r="L2301" s="576" t="s">
        <v>208</v>
      </c>
    </row>
    <row r="2302" spans="1:12">
      <c r="A2302" s="576" t="s">
        <v>919</v>
      </c>
      <c r="B2302" s="576" t="s">
        <v>920</v>
      </c>
      <c r="C2302" s="576" t="s">
        <v>924</v>
      </c>
      <c r="D2302" s="576" t="s">
        <v>4378</v>
      </c>
      <c r="E2302" s="577" t="s">
        <v>210</v>
      </c>
      <c r="F2302" s="576" t="s">
        <v>210</v>
      </c>
      <c r="G2302" s="576">
        <v>104517</v>
      </c>
      <c r="H2302" s="576" t="s">
        <v>8332</v>
      </c>
      <c r="I2302" s="576" t="s">
        <v>87</v>
      </c>
      <c r="J2302" s="576" t="s">
        <v>207</v>
      </c>
      <c r="K2302" s="577">
        <v>0</v>
      </c>
      <c r="L2302" s="576" t="s">
        <v>208</v>
      </c>
    </row>
    <row r="2303" spans="1:12">
      <c r="A2303" s="576" t="s">
        <v>919</v>
      </c>
      <c r="B2303" s="576" t="s">
        <v>920</v>
      </c>
      <c r="C2303" s="576" t="s">
        <v>924</v>
      </c>
      <c r="D2303" s="576" t="s">
        <v>4378</v>
      </c>
      <c r="E2303" s="577" t="s">
        <v>210</v>
      </c>
      <c r="F2303" s="576" t="s">
        <v>210</v>
      </c>
      <c r="G2303" s="576">
        <v>104518</v>
      </c>
      <c r="H2303" s="576" t="s">
        <v>8333</v>
      </c>
      <c r="I2303" s="576" t="s">
        <v>87</v>
      </c>
      <c r="J2303" s="576" t="s">
        <v>207</v>
      </c>
      <c r="K2303" s="577">
        <v>0</v>
      </c>
      <c r="L2303" s="576" t="s">
        <v>208</v>
      </c>
    </row>
    <row r="2304" spans="1:12">
      <c r="A2304" s="576" t="s">
        <v>919</v>
      </c>
      <c r="B2304" s="576" t="s">
        <v>920</v>
      </c>
      <c r="C2304" s="576" t="s">
        <v>924</v>
      </c>
      <c r="D2304" s="576" t="s">
        <v>4378</v>
      </c>
      <c r="E2304" s="577" t="s">
        <v>210</v>
      </c>
      <c r="F2304" s="576" t="s">
        <v>210</v>
      </c>
      <c r="G2304" s="576">
        <v>104519</v>
      </c>
      <c r="H2304" s="576" t="s">
        <v>6560</v>
      </c>
      <c r="I2304" s="576" t="s">
        <v>87</v>
      </c>
      <c r="J2304" s="576" t="s">
        <v>207</v>
      </c>
      <c r="K2304" s="577">
        <v>0.48</v>
      </c>
      <c r="L2304" s="576" t="s">
        <v>208</v>
      </c>
    </row>
    <row r="2305" spans="1:12">
      <c r="A2305" s="576" t="s">
        <v>919</v>
      </c>
      <c r="B2305" s="576" t="s">
        <v>920</v>
      </c>
      <c r="C2305" s="576" t="s">
        <v>924</v>
      </c>
      <c r="D2305" s="576" t="s">
        <v>4378</v>
      </c>
      <c r="E2305" s="577" t="s">
        <v>210</v>
      </c>
      <c r="F2305" s="576" t="s">
        <v>210</v>
      </c>
      <c r="G2305" s="576">
        <v>90682</v>
      </c>
      <c r="H2305" s="576" t="s">
        <v>6498</v>
      </c>
      <c r="I2305" s="576" t="s">
        <v>87</v>
      </c>
      <c r="J2305" s="576" t="s">
        <v>207</v>
      </c>
      <c r="K2305" s="577">
        <v>39.68</v>
      </c>
      <c r="L2305" s="576" t="s">
        <v>208</v>
      </c>
    </row>
    <row r="2306" spans="1:12">
      <c r="A2306" s="576" t="s">
        <v>919</v>
      </c>
      <c r="B2306" s="576" t="s">
        <v>920</v>
      </c>
      <c r="C2306" s="576" t="s">
        <v>924</v>
      </c>
      <c r="D2306" s="576" t="s">
        <v>4378</v>
      </c>
      <c r="E2306" s="577" t="s">
        <v>210</v>
      </c>
      <c r="F2306" s="576" t="s">
        <v>210</v>
      </c>
      <c r="G2306" s="576">
        <v>90683</v>
      </c>
      <c r="H2306" s="576" t="s">
        <v>6499</v>
      </c>
      <c r="I2306" s="576" t="s">
        <v>87</v>
      </c>
      <c r="J2306" s="576" t="s">
        <v>207</v>
      </c>
      <c r="K2306" s="577">
        <v>9.17</v>
      </c>
      <c r="L2306" s="576" t="s">
        <v>208</v>
      </c>
    </row>
    <row r="2307" spans="1:12">
      <c r="A2307" s="576" t="s">
        <v>919</v>
      </c>
      <c r="B2307" s="576" t="s">
        <v>920</v>
      </c>
      <c r="C2307" s="576" t="s">
        <v>924</v>
      </c>
      <c r="D2307" s="576" t="s">
        <v>4378</v>
      </c>
      <c r="E2307" s="577" t="s">
        <v>210</v>
      </c>
      <c r="F2307" s="576" t="s">
        <v>210</v>
      </c>
      <c r="G2307" s="576">
        <v>90684</v>
      </c>
      <c r="H2307" s="576" t="s">
        <v>6500</v>
      </c>
      <c r="I2307" s="576" t="s">
        <v>87</v>
      </c>
      <c r="J2307" s="576" t="s">
        <v>207</v>
      </c>
      <c r="K2307" s="577">
        <v>43.4</v>
      </c>
      <c r="L2307" s="576" t="s">
        <v>208</v>
      </c>
    </row>
    <row r="2308" spans="1:12">
      <c r="A2308" s="576" t="s">
        <v>919</v>
      </c>
      <c r="B2308" s="576" t="s">
        <v>920</v>
      </c>
      <c r="C2308" s="576" t="s">
        <v>924</v>
      </c>
      <c r="D2308" s="576" t="s">
        <v>4378</v>
      </c>
      <c r="E2308" s="577" t="s">
        <v>210</v>
      </c>
      <c r="F2308" s="576" t="s">
        <v>210</v>
      </c>
      <c r="G2308" s="576">
        <v>90685</v>
      </c>
      <c r="H2308" s="576" t="s">
        <v>6501</v>
      </c>
      <c r="I2308" s="576" t="s">
        <v>87</v>
      </c>
      <c r="J2308" s="576" t="s">
        <v>207</v>
      </c>
      <c r="K2308" s="577">
        <v>55.25</v>
      </c>
      <c r="L2308" s="576" t="s">
        <v>208</v>
      </c>
    </row>
    <row r="2309" spans="1:12">
      <c r="A2309" s="576" t="s">
        <v>919</v>
      </c>
      <c r="B2309" s="576" t="s">
        <v>920</v>
      </c>
      <c r="C2309" s="576" t="s">
        <v>924</v>
      </c>
      <c r="D2309" s="576" t="s">
        <v>4378</v>
      </c>
      <c r="E2309" s="577" t="s">
        <v>210</v>
      </c>
      <c r="F2309" s="576" t="s">
        <v>210</v>
      </c>
      <c r="G2309" s="576">
        <v>95114</v>
      </c>
      <c r="H2309" s="576" t="s">
        <v>811</v>
      </c>
      <c r="I2309" s="576" t="s">
        <v>87</v>
      </c>
      <c r="J2309" s="576" t="s">
        <v>207</v>
      </c>
      <c r="K2309" s="577">
        <v>2.02</v>
      </c>
      <c r="L2309" s="576" t="s">
        <v>208</v>
      </c>
    </row>
    <row r="2310" spans="1:12">
      <c r="A2310" s="576" t="s">
        <v>919</v>
      </c>
      <c r="B2310" s="576" t="s">
        <v>920</v>
      </c>
      <c r="C2310" s="576" t="s">
        <v>924</v>
      </c>
      <c r="D2310" s="576" t="s">
        <v>4378</v>
      </c>
      <c r="E2310" s="577" t="s">
        <v>210</v>
      </c>
      <c r="F2310" s="576" t="s">
        <v>210</v>
      </c>
      <c r="G2310" s="576">
        <v>95115</v>
      </c>
      <c r="H2310" s="576" t="s">
        <v>812</v>
      </c>
      <c r="I2310" s="576" t="s">
        <v>87</v>
      </c>
      <c r="J2310" s="576" t="s">
        <v>207</v>
      </c>
      <c r="K2310" s="577">
        <v>0.46</v>
      </c>
      <c r="L2310" s="576" t="s">
        <v>208</v>
      </c>
    </row>
    <row r="2311" spans="1:12">
      <c r="A2311" s="576" t="s">
        <v>919</v>
      </c>
      <c r="B2311" s="576" t="s">
        <v>920</v>
      </c>
      <c r="C2311" s="576" t="s">
        <v>924</v>
      </c>
      <c r="D2311" s="576" t="s">
        <v>4378</v>
      </c>
      <c r="E2311" s="577" t="s">
        <v>210</v>
      </c>
      <c r="F2311" s="576" t="s">
        <v>210</v>
      </c>
      <c r="G2311" s="576">
        <v>53863</v>
      </c>
      <c r="H2311" s="576" t="s">
        <v>524</v>
      </c>
      <c r="I2311" s="576" t="s">
        <v>87</v>
      </c>
      <c r="J2311" s="576" t="s">
        <v>207</v>
      </c>
      <c r="K2311" s="577">
        <v>2.5299999999999998</v>
      </c>
      <c r="L2311" s="576" t="s">
        <v>208</v>
      </c>
    </row>
    <row r="2312" spans="1:12">
      <c r="A2312" s="576" t="s">
        <v>919</v>
      </c>
      <c r="B2312" s="576" t="s">
        <v>920</v>
      </c>
      <c r="C2312" s="576" t="s">
        <v>924</v>
      </c>
      <c r="D2312" s="576" t="s">
        <v>4378</v>
      </c>
      <c r="E2312" s="577" t="s">
        <v>210</v>
      </c>
      <c r="F2312" s="576" t="s">
        <v>210</v>
      </c>
      <c r="G2312" s="576">
        <v>104652</v>
      </c>
      <c r="H2312" s="576" t="s">
        <v>8334</v>
      </c>
      <c r="I2312" s="576" t="s">
        <v>87</v>
      </c>
      <c r="J2312" s="576" t="s">
        <v>207</v>
      </c>
      <c r="K2312" s="577">
        <v>0</v>
      </c>
      <c r="L2312" s="576" t="s">
        <v>208</v>
      </c>
    </row>
    <row r="2313" spans="1:12">
      <c r="A2313" s="576" t="s">
        <v>919</v>
      </c>
      <c r="B2313" s="576" t="s">
        <v>920</v>
      </c>
      <c r="C2313" s="576" t="s">
        <v>924</v>
      </c>
      <c r="D2313" s="576" t="s">
        <v>4378</v>
      </c>
      <c r="E2313" s="577" t="s">
        <v>210</v>
      </c>
      <c r="F2313" s="576" t="s">
        <v>210</v>
      </c>
      <c r="G2313" s="576">
        <v>104653</v>
      </c>
      <c r="H2313" s="576" t="s">
        <v>8335</v>
      </c>
      <c r="I2313" s="576" t="s">
        <v>87</v>
      </c>
      <c r="J2313" s="576" t="s">
        <v>207</v>
      </c>
      <c r="K2313" s="577">
        <v>0</v>
      </c>
      <c r="L2313" s="576" t="s">
        <v>208</v>
      </c>
    </row>
    <row r="2314" spans="1:12">
      <c r="A2314" s="576" t="s">
        <v>919</v>
      </c>
      <c r="B2314" s="576" t="s">
        <v>920</v>
      </c>
      <c r="C2314" s="576" t="s">
        <v>924</v>
      </c>
      <c r="D2314" s="576" t="s">
        <v>4378</v>
      </c>
      <c r="E2314" s="577" t="s">
        <v>210</v>
      </c>
      <c r="F2314" s="576" t="s">
        <v>210</v>
      </c>
      <c r="G2314" s="576">
        <v>104654</v>
      </c>
      <c r="H2314" s="576" t="s">
        <v>8336</v>
      </c>
      <c r="I2314" s="576" t="s">
        <v>87</v>
      </c>
      <c r="J2314" s="576" t="s">
        <v>207</v>
      </c>
      <c r="K2314" s="577">
        <v>0</v>
      </c>
      <c r="L2314" s="576" t="s">
        <v>208</v>
      </c>
    </row>
    <row r="2315" spans="1:12">
      <c r="A2315" s="576" t="s">
        <v>919</v>
      </c>
      <c r="B2315" s="576" t="s">
        <v>920</v>
      </c>
      <c r="C2315" s="576" t="s">
        <v>924</v>
      </c>
      <c r="D2315" s="576" t="s">
        <v>4378</v>
      </c>
      <c r="E2315" s="577" t="s">
        <v>210</v>
      </c>
      <c r="F2315" s="576" t="s">
        <v>210</v>
      </c>
      <c r="G2315" s="576">
        <v>104655</v>
      </c>
      <c r="H2315" s="576" t="s">
        <v>6561</v>
      </c>
      <c r="I2315" s="576" t="s">
        <v>87</v>
      </c>
      <c r="J2315" s="576" t="s">
        <v>207</v>
      </c>
      <c r="K2315" s="577">
        <v>0.51</v>
      </c>
      <c r="L2315" s="576" t="s">
        <v>208</v>
      </c>
    </row>
    <row r="2316" spans="1:12">
      <c r="A2316" s="576" t="s">
        <v>919</v>
      </c>
      <c r="B2316" s="576" t="s">
        <v>920</v>
      </c>
      <c r="C2316" s="576" t="s">
        <v>924</v>
      </c>
      <c r="D2316" s="576" t="s">
        <v>4378</v>
      </c>
      <c r="E2316" s="577" t="s">
        <v>210</v>
      </c>
      <c r="F2316" s="576" t="s">
        <v>210</v>
      </c>
      <c r="G2316" s="576">
        <v>102270</v>
      </c>
      <c r="H2316" s="576" t="s">
        <v>4233</v>
      </c>
      <c r="I2316" s="576" t="s">
        <v>87</v>
      </c>
      <c r="J2316" s="576" t="s">
        <v>207</v>
      </c>
      <c r="K2316" s="577">
        <v>0.88</v>
      </c>
      <c r="L2316" s="576" t="s">
        <v>208</v>
      </c>
    </row>
    <row r="2317" spans="1:12">
      <c r="A2317" s="576" t="s">
        <v>919</v>
      </c>
      <c r="B2317" s="576" t="s">
        <v>920</v>
      </c>
      <c r="C2317" s="576" t="s">
        <v>924</v>
      </c>
      <c r="D2317" s="576" t="s">
        <v>4378</v>
      </c>
      <c r="E2317" s="577" t="s">
        <v>210</v>
      </c>
      <c r="F2317" s="576" t="s">
        <v>210</v>
      </c>
      <c r="G2317" s="576">
        <v>102271</v>
      </c>
      <c r="H2317" s="576" t="s">
        <v>4234</v>
      </c>
      <c r="I2317" s="576" t="s">
        <v>87</v>
      </c>
      <c r="J2317" s="576" t="s">
        <v>207</v>
      </c>
      <c r="K2317" s="577">
        <v>0.2</v>
      </c>
      <c r="L2317" s="576" t="s">
        <v>208</v>
      </c>
    </row>
    <row r="2318" spans="1:12">
      <c r="A2318" s="576" t="s">
        <v>919</v>
      </c>
      <c r="B2318" s="576" t="s">
        <v>920</v>
      </c>
      <c r="C2318" s="576" t="s">
        <v>924</v>
      </c>
      <c r="D2318" s="576" t="s">
        <v>4378</v>
      </c>
      <c r="E2318" s="577" t="s">
        <v>210</v>
      </c>
      <c r="F2318" s="576" t="s">
        <v>210</v>
      </c>
      <c r="G2318" s="576">
        <v>102272</v>
      </c>
      <c r="H2318" s="576" t="s">
        <v>4235</v>
      </c>
      <c r="I2318" s="576" t="s">
        <v>87</v>
      </c>
      <c r="J2318" s="576" t="s">
        <v>209</v>
      </c>
      <c r="K2318" s="577">
        <v>1.1100000000000001</v>
      </c>
      <c r="L2318" s="576" t="s">
        <v>208</v>
      </c>
    </row>
    <row r="2319" spans="1:12">
      <c r="A2319" s="576" t="s">
        <v>919</v>
      </c>
      <c r="B2319" s="576" t="s">
        <v>920</v>
      </c>
      <c r="C2319" s="576" t="s">
        <v>924</v>
      </c>
      <c r="D2319" s="576" t="s">
        <v>4378</v>
      </c>
      <c r="E2319" s="577" t="s">
        <v>210</v>
      </c>
      <c r="F2319" s="576" t="s">
        <v>210</v>
      </c>
      <c r="G2319" s="576">
        <v>102273</v>
      </c>
      <c r="H2319" s="576" t="s">
        <v>4236</v>
      </c>
      <c r="I2319" s="576" t="s">
        <v>87</v>
      </c>
      <c r="J2319" s="576" t="s">
        <v>207</v>
      </c>
      <c r="K2319" s="577">
        <v>1.27</v>
      </c>
      <c r="L2319" s="576" t="s">
        <v>208</v>
      </c>
    </row>
    <row r="2320" spans="1:12">
      <c r="A2320" s="576" t="s">
        <v>919</v>
      </c>
      <c r="B2320" s="576" t="s">
        <v>920</v>
      </c>
      <c r="C2320" s="576" t="s">
        <v>924</v>
      </c>
      <c r="D2320" s="576" t="s">
        <v>4378</v>
      </c>
      <c r="E2320" s="577" t="s">
        <v>210</v>
      </c>
      <c r="F2320" s="576" t="s">
        <v>210</v>
      </c>
      <c r="G2320" s="576">
        <v>95255</v>
      </c>
      <c r="H2320" s="576" t="s">
        <v>828</v>
      </c>
      <c r="I2320" s="576" t="s">
        <v>87</v>
      </c>
      <c r="J2320" s="576" t="s">
        <v>207</v>
      </c>
      <c r="K2320" s="577">
        <v>1.8</v>
      </c>
      <c r="L2320" s="576" t="s">
        <v>208</v>
      </c>
    </row>
    <row r="2321" spans="1:12">
      <c r="A2321" s="576" t="s">
        <v>919</v>
      </c>
      <c r="B2321" s="576" t="s">
        <v>920</v>
      </c>
      <c r="C2321" s="576" t="s">
        <v>924</v>
      </c>
      <c r="D2321" s="576" t="s">
        <v>4378</v>
      </c>
      <c r="E2321" s="577" t="s">
        <v>210</v>
      </c>
      <c r="F2321" s="576" t="s">
        <v>210</v>
      </c>
      <c r="G2321" s="576">
        <v>95256</v>
      </c>
      <c r="H2321" s="576" t="s">
        <v>829</v>
      </c>
      <c r="I2321" s="576" t="s">
        <v>87</v>
      </c>
      <c r="J2321" s="576" t="s">
        <v>207</v>
      </c>
      <c r="K2321" s="577">
        <v>0.41</v>
      </c>
      <c r="L2321" s="576" t="s">
        <v>208</v>
      </c>
    </row>
    <row r="2322" spans="1:12">
      <c r="A2322" s="576" t="s">
        <v>919</v>
      </c>
      <c r="B2322" s="576" t="s">
        <v>920</v>
      </c>
      <c r="C2322" s="576" t="s">
        <v>924</v>
      </c>
      <c r="D2322" s="576" t="s">
        <v>4378</v>
      </c>
      <c r="E2322" s="577" t="s">
        <v>210</v>
      </c>
      <c r="F2322" s="576" t="s">
        <v>210</v>
      </c>
      <c r="G2322" s="576">
        <v>95257</v>
      </c>
      <c r="H2322" s="576" t="s">
        <v>830</v>
      </c>
      <c r="I2322" s="576" t="s">
        <v>87</v>
      </c>
      <c r="J2322" s="576" t="s">
        <v>207</v>
      </c>
      <c r="K2322" s="577">
        <v>2.25</v>
      </c>
      <c r="L2322" s="576" t="s">
        <v>208</v>
      </c>
    </row>
    <row r="2323" spans="1:12">
      <c r="A2323" s="576" t="s">
        <v>919</v>
      </c>
      <c r="B2323" s="576" t="s">
        <v>920</v>
      </c>
      <c r="C2323" s="576" t="s">
        <v>924</v>
      </c>
      <c r="D2323" s="576" t="s">
        <v>4378</v>
      </c>
      <c r="E2323" s="577" t="s">
        <v>210</v>
      </c>
      <c r="F2323" s="576" t="s">
        <v>210</v>
      </c>
      <c r="G2323" s="576">
        <v>105913</v>
      </c>
      <c r="H2323" s="576" t="s">
        <v>8337</v>
      </c>
      <c r="I2323" s="576" t="s">
        <v>87</v>
      </c>
      <c r="J2323" s="576" t="s">
        <v>207</v>
      </c>
      <c r="K2323" s="577">
        <v>0</v>
      </c>
      <c r="L2323" s="576" t="s">
        <v>208</v>
      </c>
    </row>
    <row r="2324" spans="1:12">
      <c r="A2324" s="576" t="s">
        <v>919</v>
      </c>
      <c r="B2324" s="576" t="s">
        <v>920</v>
      </c>
      <c r="C2324" s="576" t="s">
        <v>924</v>
      </c>
      <c r="D2324" s="576" t="s">
        <v>4378</v>
      </c>
      <c r="E2324" s="577" t="s">
        <v>210</v>
      </c>
      <c r="F2324" s="576" t="s">
        <v>210</v>
      </c>
      <c r="G2324" s="576">
        <v>105914</v>
      </c>
      <c r="H2324" s="576" t="s">
        <v>8338</v>
      </c>
      <c r="I2324" s="576" t="s">
        <v>87</v>
      </c>
      <c r="J2324" s="576" t="s">
        <v>207</v>
      </c>
      <c r="K2324" s="577">
        <v>0</v>
      </c>
      <c r="L2324" s="576" t="s">
        <v>208</v>
      </c>
    </row>
    <row r="2325" spans="1:12">
      <c r="A2325" s="576" t="s">
        <v>919</v>
      </c>
      <c r="B2325" s="576" t="s">
        <v>920</v>
      </c>
      <c r="C2325" s="576" t="s">
        <v>924</v>
      </c>
      <c r="D2325" s="576" t="s">
        <v>4378</v>
      </c>
      <c r="E2325" s="577" t="s">
        <v>210</v>
      </c>
      <c r="F2325" s="576" t="s">
        <v>210</v>
      </c>
      <c r="G2325" s="576">
        <v>105915</v>
      </c>
      <c r="H2325" s="576" t="s">
        <v>8339</v>
      </c>
      <c r="I2325" s="576" t="s">
        <v>87</v>
      </c>
      <c r="J2325" s="576" t="s">
        <v>207</v>
      </c>
      <c r="K2325" s="577">
        <v>0</v>
      </c>
      <c r="L2325" s="576" t="s">
        <v>208</v>
      </c>
    </row>
    <row r="2326" spans="1:12">
      <c r="A2326" s="576" t="s">
        <v>919</v>
      </c>
      <c r="B2326" s="576" t="s">
        <v>920</v>
      </c>
      <c r="C2326" s="576" t="s">
        <v>924</v>
      </c>
      <c r="D2326" s="576" t="s">
        <v>4378</v>
      </c>
      <c r="E2326" s="577" t="s">
        <v>210</v>
      </c>
      <c r="F2326" s="576" t="s">
        <v>210</v>
      </c>
      <c r="G2326" s="576">
        <v>92963</v>
      </c>
      <c r="H2326" s="576" t="s">
        <v>776</v>
      </c>
      <c r="I2326" s="576" t="s">
        <v>87</v>
      </c>
      <c r="J2326" s="576" t="s">
        <v>207</v>
      </c>
      <c r="K2326" s="577">
        <v>2.08</v>
      </c>
      <c r="L2326" s="576" t="s">
        <v>208</v>
      </c>
    </row>
    <row r="2327" spans="1:12">
      <c r="A2327" s="576" t="s">
        <v>919</v>
      </c>
      <c r="B2327" s="576" t="s">
        <v>920</v>
      </c>
      <c r="C2327" s="576" t="s">
        <v>924</v>
      </c>
      <c r="D2327" s="576" t="s">
        <v>4378</v>
      </c>
      <c r="E2327" s="577" t="s">
        <v>210</v>
      </c>
      <c r="F2327" s="576" t="s">
        <v>210</v>
      </c>
      <c r="G2327" s="576">
        <v>92964</v>
      </c>
      <c r="H2327" s="576" t="s">
        <v>777</v>
      </c>
      <c r="I2327" s="576" t="s">
        <v>87</v>
      </c>
      <c r="J2327" s="576" t="s">
        <v>207</v>
      </c>
      <c r="K2327" s="577">
        <v>0.48</v>
      </c>
      <c r="L2327" s="576" t="s">
        <v>208</v>
      </c>
    </row>
    <row r="2328" spans="1:12">
      <c r="A2328" s="576" t="s">
        <v>919</v>
      </c>
      <c r="B2328" s="576" t="s">
        <v>920</v>
      </c>
      <c r="C2328" s="576" t="s">
        <v>924</v>
      </c>
      <c r="D2328" s="576" t="s">
        <v>4378</v>
      </c>
      <c r="E2328" s="577" t="s">
        <v>210</v>
      </c>
      <c r="F2328" s="576" t="s">
        <v>210</v>
      </c>
      <c r="G2328" s="576">
        <v>92965</v>
      </c>
      <c r="H2328" s="576" t="s">
        <v>778</v>
      </c>
      <c r="I2328" s="576" t="s">
        <v>87</v>
      </c>
      <c r="J2328" s="576" t="s">
        <v>207</v>
      </c>
      <c r="K2328" s="577">
        <v>2.6</v>
      </c>
      <c r="L2328" s="576" t="s">
        <v>208</v>
      </c>
    </row>
    <row r="2329" spans="1:12">
      <c r="A2329" s="576" t="s">
        <v>919</v>
      </c>
      <c r="B2329" s="576" t="s">
        <v>920</v>
      </c>
      <c r="C2329" s="576" t="s">
        <v>924</v>
      </c>
      <c r="D2329" s="576" t="s">
        <v>4378</v>
      </c>
      <c r="E2329" s="577" t="s">
        <v>210</v>
      </c>
      <c r="F2329" s="576" t="s">
        <v>210</v>
      </c>
      <c r="G2329" s="576">
        <v>103792</v>
      </c>
      <c r="H2329" s="576" t="s">
        <v>8340</v>
      </c>
      <c r="I2329" s="576" t="s">
        <v>87</v>
      </c>
      <c r="J2329" s="576" t="s">
        <v>207</v>
      </c>
      <c r="K2329" s="577">
        <v>3.51</v>
      </c>
      <c r="L2329" s="576" t="s">
        <v>208</v>
      </c>
    </row>
    <row r="2330" spans="1:12">
      <c r="A2330" s="576" t="s">
        <v>919</v>
      </c>
      <c r="B2330" s="576" t="s">
        <v>920</v>
      </c>
      <c r="C2330" s="576" t="s">
        <v>924</v>
      </c>
      <c r="D2330" s="576" t="s">
        <v>4378</v>
      </c>
      <c r="E2330" s="577" t="s">
        <v>210</v>
      </c>
      <c r="F2330" s="576" t="s">
        <v>210</v>
      </c>
      <c r="G2330" s="576">
        <v>103789</v>
      </c>
      <c r="H2330" s="576" t="s">
        <v>8341</v>
      </c>
      <c r="I2330" s="576" t="s">
        <v>87</v>
      </c>
      <c r="J2330" s="576" t="s">
        <v>207</v>
      </c>
      <c r="K2330" s="577">
        <v>0</v>
      </c>
      <c r="L2330" s="576" t="s">
        <v>208</v>
      </c>
    </row>
    <row r="2331" spans="1:12">
      <c r="A2331" s="576" t="s">
        <v>919</v>
      </c>
      <c r="B2331" s="576" t="s">
        <v>920</v>
      </c>
      <c r="C2331" s="576" t="s">
        <v>924</v>
      </c>
      <c r="D2331" s="576" t="s">
        <v>4378</v>
      </c>
      <c r="E2331" s="577" t="s">
        <v>210</v>
      </c>
      <c r="F2331" s="576" t="s">
        <v>210</v>
      </c>
      <c r="G2331" s="576">
        <v>103790</v>
      </c>
      <c r="H2331" s="576" t="s">
        <v>8342</v>
      </c>
      <c r="I2331" s="576" t="s">
        <v>87</v>
      </c>
      <c r="J2331" s="576" t="s">
        <v>207</v>
      </c>
      <c r="K2331" s="577">
        <v>0</v>
      </c>
      <c r="L2331" s="576" t="s">
        <v>208</v>
      </c>
    </row>
    <row r="2332" spans="1:12">
      <c r="A2332" s="576" t="s">
        <v>919</v>
      </c>
      <c r="B2332" s="576" t="s">
        <v>920</v>
      </c>
      <c r="C2332" s="576" t="s">
        <v>924</v>
      </c>
      <c r="D2332" s="576" t="s">
        <v>4378</v>
      </c>
      <c r="E2332" s="577" t="s">
        <v>210</v>
      </c>
      <c r="F2332" s="576" t="s">
        <v>210</v>
      </c>
      <c r="G2332" s="576">
        <v>103791</v>
      </c>
      <c r="H2332" s="576" t="s">
        <v>8343</v>
      </c>
      <c r="I2332" s="576" t="s">
        <v>87</v>
      </c>
      <c r="J2332" s="576" t="s">
        <v>207</v>
      </c>
      <c r="K2332" s="577">
        <v>0</v>
      </c>
      <c r="L2332" s="576" t="s">
        <v>208</v>
      </c>
    </row>
    <row r="2333" spans="1:12">
      <c r="A2333" s="576" t="s">
        <v>919</v>
      </c>
      <c r="B2333" s="576" t="s">
        <v>920</v>
      </c>
      <c r="C2333" s="576" t="s">
        <v>924</v>
      </c>
      <c r="D2333" s="576" t="s">
        <v>4378</v>
      </c>
      <c r="E2333" s="577" t="s">
        <v>210</v>
      </c>
      <c r="F2333" s="576" t="s">
        <v>210</v>
      </c>
      <c r="G2333" s="576">
        <v>96054</v>
      </c>
      <c r="H2333" s="576" t="s">
        <v>875</v>
      </c>
      <c r="I2333" s="576" t="s">
        <v>87</v>
      </c>
      <c r="J2333" s="576" t="s">
        <v>207</v>
      </c>
      <c r="K2333" s="577">
        <v>30.44</v>
      </c>
      <c r="L2333" s="576" t="s">
        <v>208</v>
      </c>
    </row>
    <row r="2334" spans="1:12">
      <c r="A2334" s="576" t="s">
        <v>919</v>
      </c>
      <c r="B2334" s="576" t="s">
        <v>920</v>
      </c>
      <c r="C2334" s="576" t="s">
        <v>924</v>
      </c>
      <c r="D2334" s="576" t="s">
        <v>4378</v>
      </c>
      <c r="E2334" s="577" t="s">
        <v>210</v>
      </c>
      <c r="F2334" s="576" t="s">
        <v>210</v>
      </c>
      <c r="G2334" s="576">
        <v>96060</v>
      </c>
      <c r="H2334" s="576" t="s">
        <v>879</v>
      </c>
      <c r="I2334" s="576" t="s">
        <v>87</v>
      </c>
      <c r="J2334" s="576" t="s">
        <v>207</v>
      </c>
      <c r="K2334" s="577">
        <v>6.26</v>
      </c>
      <c r="L2334" s="576" t="s">
        <v>208</v>
      </c>
    </row>
    <row r="2335" spans="1:12">
      <c r="A2335" s="576" t="s">
        <v>919</v>
      </c>
      <c r="B2335" s="576" t="s">
        <v>920</v>
      </c>
      <c r="C2335" s="576" t="s">
        <v>924</v>
      </c>
      <c r="D2335" s="576" t="s">
        <v>4378</v>
      </c>
      <c r="E2335" s="577" t="s">
        <v>210</v>
      </c>
      <c r="F2335" s="576" t="s">
        <v>210</v>
      </c>
      <c r="G2335" s="576">
        <v>96061</v>
      </c>
      <c r="H2335" s="576" t="s">
        <v>880</v>
      </c>
      <c r="I2335" s="576" t="s">
        <v>87</v>
      </c>
      <c r="J2335" s="576" t="s">
        <v>207</v>
      </c>
      <c r="K2335" s="577">
        <v>38.049999999999997</v>
      </c>
      <c r="L2335" s="576" t="s">
        <v>208</v>
      </c>
    </row>
    <row r="2336" spans="1:12">
      <c r="A2336" s="576" t="s">
        <v>919</v>
      </c>
      <c r="B2336" s="576" t="s">
        <v>920</v>
      </c>
      <c r="C2336" s="576" t="s">
        <v>924</v>
      </c>
      <c r="D2336" s="576" t="s">
        <v>4378</v>
      </c>
      <c r="E2336" s="577" t="s">
        <v>210</v>
      </c>
      <c r="F2336" s="576" t="s">
        <v>210</v>
      </c>
      <c r="G2336" s="576">
        <v>96062</v>
      </c>
      <c r="H2336" s="576" t="s">
        <v>881</v>
      </c>
      <c r="I2336" s="576" t="s">
        <v>87</v>
      </c>
      <c r="J2336" s="576" t="s">
        <v>207</v>
      </c>
      <c r="K2336" s="577">
        <v>38.69</v>
      </c>
      <c r="L2336" s="576" t="s">
        <v>208</v>
      </c>
    </row>
    <row r="2337" spans="1:12">
      <c r="A2337" s="576" t="s">
        <v>919</v>
      </c>
      <c r="B2337" s="576" t="s">
        <v>920</v>
      </c>
      <c r="C2337" s="576" t="s">
        <v>924</v>
      </c>
      <c r="D2337" s="576" t="s">
        <v>4378</v>
      </c>
      <c r="E2337" s="577" t="s">
        <v>210</v>
      </c>
      <c r="F2337" s="576" t="s">
        <v>210</v>
      </c>
      <c r="G2337" s="576">
        <v>90688</v>
      </c>
      <c r="H2337" s="576" t="s">
        <v>674</v>
      </c>
      <c r="I2337" s="576" t="s">
        <v>87</v>
      </c>
      <c r="J2337" s="576" t="s">
        <v>207</v>
      </c>
      <c r="K2337" s="577">
        <v>26.6</v>
      </c>
      <c r="L2337" s="576" t="s">
        <v>208</v>
      </c>
    </row>
    <row r="2338" spans="1:12">
      <c r="A2338" s="576" t="s">
        <v>919</v>
      </c>
      <c r="B2338" s="576" t="s">
        <v>920</v>
      </c>
      <c r="C2338" s="576" t="s">
        <v>924</v>
      </c>
      <c r="D2338" s="576" t="s">
        <v>4378</v>
      </c>
      <c r="E2338" s="577" t="s">
        <v>210</v>
      </c>
      <c r="F2338" s="576" t="s">
        <v>210</v>
      </c>
      <c r="G2338" s="576">
        <v>90689</v>
      </c>
      <c r="H2338" s="576" t="s">
        <v>675</v>
      </c>
      <c r="I2338" s="576" t="s">
        <v>87</v>
      </c>
      <c r="J2338" s="576" t="s">
        <v>207</v>
      </c>
      <c r="K2338" s="577">
        <v>5.25</v>
      </c>
      <c r="L2338" s="576" t="s">
        <v>208</v>
      </c>
    </row>
    <row r="2339" spans="1:12">
      <c r="A2339" s="576" t="s">
        <v>919</v>
      </c>
      <c r="B2339" s="576" t="s">
        <v>920</v>
      </c>
      <c r="C2339" s="576" t="s">
        <v>924</v>
      </c>
      <c r="D2339" s="576" t="s">
        <v>4378</v>
      </c>
      <c r="E2339" s="577" t="s">
        <v>210</v>
      </c>
      <c r="F2339" s="576" t="s">
        <v>210</v>
      </c>
      <c r="G2339" s="576">
        <v>90690</v>
      </c>
      <c r="H2339" s="576" t="s">
        <v>676</v>
      </c>
      <c r="I2339" s="576" t="s">
        <v>87</v>
      </c>
      <c r="J2339" s="576" t="s">
        <v>207</v>
      </c>
      <c r="K2339" s="577">
        <v>33.25</v>
      </c>
      <c r="L2339" s="576" t="s">
        <v>208</v>
      </c>
    </row>
    <row r="2340" spans="1:12">
      <c r="A2340" s="576" t="s">
        <v>919</v>
      </c>
      <c r="B2340" s="576" t="s">
        <v>920</v>
      </c>
      <c r="C2340" s="576" t="s">
        <v>924</v>
      </c>
      <c r="D2340" s="576" t="s">
        <v>4378</v>
      </c>
      <c r="E2340" s="577" t="s">
        <v>210</v>
      </c>
      <c r="F2340" s="576" t="s">
        <v>210</v>
      </c>
      <c r="G2340" s="576">
        <v>90691</v>
      </c>
      <c r="H2340" s="576" t="s">
        <v>677</v>
      </c>
      <c r="I2340" s="576" t="s">
        <v>87</v>
      </c>
      <c r="J2340" s="576" t="s">
        <v>207</v>
      </c>
      <c r="K2340" s="577">
        <v>38.69</v>
      </c>
      <c r="L2340" s="576" t="s">
        <v>208</v>
      </c>
    </row>
    <row r="2341" spans="1:12">
      <c r="A2341" s="576" t="s">
        <v>919</v>
      </c>
      <c r="B2341" s="576" t="s">
        <v>920</v>
      </c>
      <c r="C2341" s="576" t="s">
        <v>924</v>
      </c>
      <c r="D2341" s="576" t="s">
        <v>4378</v>
      </c>
      <c r="E2341" s="577" t="s">
        <v>210</v>
      </c>
      <c r="F2341" s="576" t="s">
        <v>210</v>
      </c>
      <c r="G2341" s="576">
        <v>96241</v>
      </c>
      <c r="H2341" s="576" t="s">
        <v>8344</v>
      </c>
      <c r="I2341" s="576" t="s">
        <v>87</v>
      </c>
      <c r="J2341" s="576" t="s">
        <v>207</v>
      </c>
      <c r="K2341" s="577">
        <v>28.26</v>
      </c>
      <c r="L2341" s="576" t="s">
        <v>208</v>
      </c>
    </row>
    <row r="2342" spans="1:12">
      <c r="A2342" s="576" t="s">
        <v>919</v>
      </c>
      <c r="B2342" s="576" t="s">
        <v>920</v>
      </c>
      <c r="C2342" s="576" t="s">
        <v>924</v>
      </c>
      <c r="D2342" s="576" t="s">
        <v>4378</v>
      </c>
      <c r="E2342" s="577" t="s">
        <v>210</v>
      </c>
      <c r="F2342" s="576" t="s">
        <v>210</v>
      </c>
      <c r="G2342" s="576">
        <v>96242</v>
      </c>
      <c r="H2342" s="576" t="s">
        <v>8345</v>
      </c>
      <c r="I2342" s="576" t="s">
        <v>87</v>
      </c>
      <c r="J2342" s="576" t="s">
        <v>207</v>
      </c>
      <c r="K2342" s="577">
        <v>7.47</v>
      </c>
      <c r="L2342" s="576" t="s">
        <v>208</v>
      </c>
    </row>
    <row r="2343" spans="1:12">
      <c r="A2343" s="576" t="s">
        <v>919</v>
      </c>
      <c r="B2343" s="576" t="s">
        <v>920</v>
      </c>
      <c r="C2343" s="576" t="s">
        <v>924</v>
      </c>
      <c r="D2343" s="576" t="s">
        <v>4378</v>
      </c>
      <c r="E2343" s="577" t="s">
        <v>210</v>
      </c>
      <c r="F2343" s="576" t="s">
        <v>210</v>
      </c>
      <c r="G2343" s="576">
        <v>96243</v>
      </c>
      <c r="H2343" s="576" t="s">
        <v>8346</v>
      </c>
      <c r="I2343" s="576" t="s">
        <v>87</v>
      </c>
      <c r="J2343" s="576" t="s">
        <v>207</v>
      </c>
      <c r="K2343" s="577">
        <v>35.33</v>
      </c>
      <c r="L2343" s="576" t="s">
        <v>208</v>
      </c>
    </row>
    <row r="2344" spans="1:12">
      <c r="A2344" s="576" t="s">
        <v>919</v>
      </c>
      <c r="B2344" s="576" t="s">
        <v>920</v>
      </c>
      <c r="C2344" s="576" t="s">
        <v>924</v>
      </c>
      <c r="D2344" s="576" t="s">
        <v>4378</v>
      </c>
      <c r="E2344" s="577" t="s">
        <v>210</v>
      </c>
      <c r="F2344" s="576" t="s">
        <v>210</v>
      </c>
      <c r="G2344" s="576">
        <v>96244</v>
      </c>
      <c r="H2344" s="576" t="s">
        <v>8347</v>
      </c>
      <c r="I2344" s="576" t="s">
        <v>87</v>
      </c>
      <c r="J2344" s="576" t="s">
        <v>207</v>
      </c>
      <c r="K2344" s="577">
        <v>16.899999999999999</v>
      </c>
      <c r="L2344" s="576" t="s">
        <v>208</v>
      </c>
    </row>
    <row r="2345" spans="1:12">
      <c r="A2345" s="576" t="s">
        <v>919</v>
      </c>
      <c r="B2345" s="576" t="s">
        <v>920</v>
      </c>
      <c r="C2345" s="576" t="s">
        <v>924</v>
      </c>
      <c r="D2345" s="576" t="s">
        <v>4378</v>
      </c>
      <c r="E2345" s="577" t="s">
        <v>210</v>
      </c>
      <c r="F2345" s="576" t="s">
        <v>210</v>
      </c>
      <c r="G2345" s="576">
        <v>88400</v>
      </c>
      <c r="H2345" s="576" t="s">
        <v>6474</v>
      </c>
      <c r="I2345" s="576" t="s">
        <v>87</v>
      </c>
      <c r="J2345" s="576" t="s">
        <v>207</v>
      </c>
      <c r="K2345" s="577">
        <v>0.79</v>
      </c>
      <c r="L2345" s="576" t="s">
        <v>208</v>
      </c>
    </row>
    <row r="2346" spans="1:12">
      <c r="A2346" s="576" t="s">
        <v>919</v>
      </c>
      <c r="B2346" s="576" t="s">
        <v>920</v>
      </c>
      <c r="C2346" s="576" t="s">
        <v>924</v>
      </c>
      <c r="D2346" s="576" t="s">
        <v>4378</v>
      </c>
      <c r="E2346" s="577" t="s">
        <v>210</v>
      </c>
      <c r="F2346" s="576" t="s">
        <v>210</v>
      </c>
      <c r="G2346" s="576">
        <v>88401</v>
      </c>
      <c r="H2346" s="576" t="s">
        <v>6475</v>
      </c>
      <c r="I2346" s="576" t="s">
        <v>87</v>
      </c>
      <c r="J2346" s="576" t="s">
        <v>207</v>
      </c>
      <c r="K2346" s="577">
        <v>0.18</v>
      </c>
      <c r="L2346" s="576" t="s">
        <v>208</v>
      </c>
    </row>
    <row r="2347" spans="1:12">
      <c r="A2347" s="576" t="s">
        <v>919</v>
      </c>
      <c r="B2347" s="576" t="s">
        <v>920</v>
      </c>
      <c r="C2347" s="576" t="s">
        <v>924</v>
      </c>
      <c r="D2347" s="576" t="s">
        <v>4378</v>
      </c>
      <c r="E2347" s="577" t="s">
        <v>210</v>
      </c>
      <c r="F2347" s="576" t="s">
        <v>210</v>
      </c>
      <c r="G2347" s="576">
        <v>88402</v>
      </c>
      <c r="H2347" s="576" t="s">
        <v>6476</v>
      </c>
      <c r="I2347" s="576" t="s">
        <v>87</v>
      </c>
      <c r="J2347" s="576" t="s">
        <v>207</v>
      </c>
      <c r="K2347" s="577">
        <v>0.87</v>
      </c>
      <c r="L2347" s="576" t="s">
        <v>208</v>
      </c>
    </row>
    <row r="2348" spans="1:12">
      <c r="A2348" s="576" t="s">
        <v>919</v>
      </c>
      <c r="B2348" s="576" t="s">
        <v>920</v>
      </c>
      <c r="C2348" s="576" t="s">
        <v>924</v>
      </c>
      <c r="D2348" s="576" t="s">
        <v>4378</v>
      </c>
      <c r="E2348" s="577" t="s">
        <v>210</v>
      </c>
      <c r="F2348" s="576" t="s">
        <v>210</v>
      </c>
      <c r="G2348" s="576">
        <v>88403</v>
      </c>
      <c r="H2348" s="576" t="s">
        <v>6477</v>
      </c>
      <c r="I2348" s="576" t="s">
        <v>87</v>
      </c>
      <c r="J2348" s="576" t="s">
        <v>207</v>
      </c>
      <c r="K2348" s="577">
        <v>1.41</v>
      </c>
      <c r="L2348" s="576" t="s">
        <v>208</v>
      </c>
    </row>
    <row r="2349" spans="1:12">
      <c r="A2349" s="576" t="s">
        <v>919</v>
      </c>
      <c r="B2349" s="576" t="s">
        <v>920</v>
      </c>
      <c r="C2349" s="576" t="s">
        <v>924</v>
      </c>
      <c r="D2349" s="576" t="s">
        <v>4378</v>
      </c>
      <c r="E2349" s="577" t="s">
        <v>210</v>
      </c>
      <c r="F2349" s="576" t="s">
        <v>210</v>
      </c>
      <c r="G2349" s="576">
        <v>88387</v>
      </c>
      <c r="H2349" s="576" t="s">
        <v>6466</v>
      </c>
      <c r="I2349" s="576" t="s">
        <v>87</v>
      </c>
      <c r="J2349" s="576" t="s">
        <v>207</v>
      </c>
      <c r="K2349" s="577">
        <v>0.84</v>
      </c>
      <c r="L2349" s="576" t="s">
        <v>208</v>
      </c>
    </row>
    <row r="2350" spans="1:12">
      <c r="A2350" s="576" t="s">
        <v>919</v>
      </c>
      <c r="B2350" s="576" t="s">
        <v>920</v>
      </c>
      <c r="C2350" s="576" t="s">
        <v>924</v>
      </c>
      <c r="D2350" s="576" t="s">
        <v>4378</v>
      </c>
      <c r="E2350" s="577" t="s">
        <v>210</v>
      </c>
      <c r="F2350" s="576" t="s">
        <v>210</v>
      </c>
      <c r="G2350" s="576">
        <v>88389</v>
      </c>
      <c r="H2350" s="576" t="s">
        <v>6467</v>
      </c>
      <c r="I2350" s="576" t="s">
        <v>87</v>
      </c>
      <c r="J2350" s="576" t="s">
        <v>207</v>
      </c>
      <c r="K2350" s="577">
        <v>0.19</v>
      </c>
      <c r="L2350" s="576" t="s">
        <v>208</v>
      </c>
    </row>
    <row r="2351" spans="1:12">
      <c r="A2351" s="576" t="s">
        <v>919</v>
      </c>
      <c r="B2351" s="576" t="s">
        <v>920</v>
      </c>
      <c r="C2351" s="576" t="s">
        <v>924</v>
      </c>
      <c r="D2351" s="576" t="s">
        <v>4378</v>
      </c>
      <c r="E2351" s="577" t="s">
        <v>210</v>
      </c>
      <c r="F2351" s="576" t="s">
        <v>210</v>
      </c>
      <c r="G2351" s="576">
        <v>88390</v>
      </c>
      <c r="H2351" s="576" t="s">
        <v>6468</v>
      </c>
      <c r="I2351" s="576" t="s">
        <v>87</v>
      </c>
      <c r="J2351" s="576" t="s">
        <v>207</v>
      </c>
      <c r="K2351" s="577">
        <v>0.92</v>
      </c>
      <c r="L2351" s="576" t="s">
        <v>208</v>
      </c>
    </row>
    <row r="2352" spans="1:12">
      <c r="A2352" s="576" t="s">
        <v>919</v>
      </c>
      <c r="B2352" s="576" t="s">
        <v>920</v>
      </c>
      <c r="C2352" s="576" t="s">
        <v>924</v>
      </c>
      <c r="D2352" s="576" t="s">
        <v>4378</v>
      </c>
      <c r="E2352" s="577" t="s">
        <v>210</v>
      </c>
      <c r="F2352" s="576" t="s">
        <v>210</v>
      </c>
      <c r="G2352" s="576">
        <v>88391</v>
      </c>
      <c r="H2352" s="576" t="s">
        <v>6469</v>
      </c>
      <c r="I2352" s="576" t="s">
        <v>87</v>
      </c>
      <c r="J2352" s="576" t="s">
        <v>207</v>
      </c>
      <c r="K2352" s="577">
        <v>2.34</v>
      </c>
      <c r="L2352" s="576" t="s">
        <v>208</v>
      </c>
    </row>
    <row r="2353" spans="1:12">
      <c r="A2353" s="576" t="s">
        <v>919</v>
      </c>
      <c r="B2353" s="576" t="s">
        <v>920</v>
      </c>
      <c r="C2353" s="576" t="s">
        <v>924</v>
      </c>
      <c r="D2353" s="576" t="s">
        <v>4378</v>
      </c>
      <c r="E2353" s="577" t="s">
        <v>210</v>
      </c>
      <c r="F2353" s="576" t="s">
        <v>210</v>
      </c>
      <c r="G2353" s="576">
        <v>88394</v>
      </c>
      <c r="H2353" s="576" t="s">
        <v>6470</v>
      </c>
      <c r="I2353" s="576" t="s">
        <v>87</v>
      </c>
      <c r="J2353" s="576" t="s">
        <v>207</v>
      </c>
      <c r="K2353" s="577">
        <v>1</v>
      </c>
      <c r="L2353" s="576" t="s">
        <v>208</v>
      </c>
    </row>
    <row r="2354" spans="1:12">
      <c r="A2354" s="576" t="s">
        <v>919</v>
      </c>
      <c r="B2354" s="576" t="s">
        <v>920</v>
      </c>
      <c r="C2354" s="576" t="s">
        <v>924</v>
      </c>
      <c r="D2354" s="576" t="s">
        <v>4378</v>
      </c>
      <c r="E2354" s="577" t="s">
        <v>210</v>
      </c>
      <c r="F2354" s="576" t="s">
        <v>210</v>
      </c>
      <c r="G2354" s="576">
        <v>88395</v>
      </c>
      <c r="H2354" s="576" t="s">
        <v>6471</v>
      </c>
      <c r="I2354" s="576" t="s">
        <v>87</v>
      </c>
      <c r="J2354" s="576" t="s">
        <v>207</v>
      </c>
      <c r="K2354" s="577">
        <v>0.23</v>
      </c>
      <c r="L2354" s="576" t="s">
        <v>208</v>
      </c>
    </row>
    <row r="2355" spans="1:12">
      <c r="A2355" s="576" t="s">
        <v>919</v>
      </c>
      <c r="B2355" s="576" t="s">
        <v>920</v>
      </c>
      <c r="C2355" s="576" t="s">
        <v>924</v>
      </c>
      <c r="D2355" s="576" t="s">
        <v>4378</v>
      </c>
      <c r="E2355" s="577" t="s">
        <v>210</v>
      </c>
      <c r="F2355" s="576" t="s">
        <v>210</v>
      </c>
      <c r="G2355" s="576">
        <v>88396</v>
      </c>
      <c r="H2355" s="576" t="s">
        <v>6472</v>
      </c>
      <c r="I2355" s="576" t="s">
        <v>87</v>
      </c>
      <c r="J2355" s="576" t="s">
        <v>207</v>
      </c>
      <c r="K2355" s="577">
        <v>1.0900000000000001</v>
      </c>
      <c r="L2355" s="576" t="s">
        <v>208</v>
      </c>
    </row>
    <row r="2356" spans="1:12">
      <c r="A2356" s="576" t="s">
        <v>919</v>
      </c>
      <c r="B2356" s="576" t="s">
        <v>920</v>
      </c>
      <c r="C2356" s="576" t="s">
        <v>924</v>
      </c>
      <c r="D2356" s="576" t="s">
        <v>4378</v>
      </c>
      <c r="E2356" s="577" t="s">
        <v>210</v>
      </c>
      <c r="F2356" s="576" t="s">
        <v>210</v>
      </c>
      <c r="G2356" s="576">
        <v>88397</v>
      </c>
      <c r="H2356" s="576" t="s">
        <v>6473</v>
      </c>
      <c r="I2356" s="576" t="s">
        <v>87</v>
      </c>
      <c r="J2356" s="576" t="s">
        <v>207</v>
      </c>
      <c r="K2356" s="577">
        <v>3.51</v>
      </c>
      <c r="L2356" s="576" t="s">
        <v>208</v>
      </c>
    </row>
    <row r="2357" spans="1:12">
      <c r="A2357" s="576" t="s">
        <v>919</v>
      </c>
      <c r="B2357" s="576" t="s">
        <v>920</v>
      </c>
      <c r="C2357" s="576" t="s">
        <v>924</v>
      </c>
      <c r="D2357" s="576" t="s">
        <v>4378</v>
      </c>
      <c r="E2357" s="577" t="s">
        <v>210</v>
      </c>
      <c r="F2357" s="576" t="s">
        <v>210</v>
      </c>
      <c r="G2357" s="576">
        <v>90633</v>
      </c>
      <c r="H2357" s="576" t="s">
        <v>646</v>
      </c>
      <c r="I2357" s="576" t="s">
        <v>87</v>
      </c>
      <c r="J2357" s="576" t="s">
        <v>207</v>
      </c>
      <c r="K2357" s="577">
        <v>3.99</v>
      </c>
      <c r="L2357" s="576" t="s">
        <v>208</v>
      </c>
    </row>
    <row r="2358" spans="1:12">
      <c r="A2358" s="576" t="s">
        <v>919</v>
      </c>
      <c r="B2358" s="576" t="s">
        <v>920</v>
      </c>
      <c r="C2358" s="576" t="s">
        <v>924</v>
      </c>
      <c r="D2358" s="576" t="s">
        <v>4378</v>
      </c>
      <c r="E2358" s="577" t="s">
        <v>210</v>
      </c>
      <c r="F2358" s="576" t="s">
        <v>210</v>
      </c>
      <c r="G2358" s="576">
        <v>90634</v>
      </c>
      <c r="H2358" s="576" t="s">
        <v>647</v>
      </c>
      <c r="I2358" s="576" t="s">
        <v>87</v>
      </c>
      <c r="J2358" s="576" t="s">
        <v>207</v>
      </c>
      <c r="K2358" s="577">
        <v>0.92</v>
      </c>
      <c r="L2358" s="576" t="s">
        <v>208</v>
      </c>
    </row>
    <row r="2359" spans="1:12">
      <c r="A2359" s="576" t="s">
        <v>919</v>
      </c>
      <c r="B2359" s="576" t="s">
        <v>920</v>
      </c>
      <c r="C2359" s="576" t="s">
        <v>924</v>
      </c>
      <c r="D2359" s="576" t="s">
        <v>4378</v>
      </c>
      <c r="E2359" s="577" t="s">
        <v>210</v>
      </c>
      <c r="F2359" s="576" t="s">
        <v>210</v>
      </c>
      <c r="G2359" s="576">
        <v>90635</v>
      </c>
      <c r="H2359" s="576" t="s">
        <v>648</v>
      </c>
      <c r="I2359" s="576" t="s">
        <v>87</v>
      </c>
      <c r="J2359" s="576" t="s">
        <v>207</v>
      </c>
      <c r="K2359" s="577">
        <v>4.3600000000000003</v>
      </c>
      <c r="L2359" s="576" t="s">
        <v>208</v>
      </c>
    </row>
    <row r="2360" spans="1:12">
      <c r="A2360" s="576" t="s">
        <v>919</v>
      </c>
      <c r="B2360" s="576" t="s">
        <v>920</v>
      </c>
      <c r="C2360" s="576" t="s">
        <v>924</v>
      </c>
      <c r="D2360" s="576" t="s">
        <v>4378</v>
      </c>
      <c r="E2360" s="577" t="s">
        <v>210</v>
      </c>
      <c r="F2360" s="576" t="s">
        <v>210</v>
      </c>
      <c r="G2360" s="576">
        <v>90636</v>
      </c>
      <c r="H2360" s="576" t="s">
        <v>649</v>
      </c>
      <c r="I2360" s="576" t="s">
        <v>87</v>
      </c>
      <c r="J2360" s="576" t="s">
        <v>207</v>
      </c>
      <c r="K2360" s="577">
        <v>4.6900000000000004</v>
      </c>
      <c r="L2360" s="576" t="s">
        <v>208</v>
      </c>
    </row>
    <row r="2361" spans="1:12">
      <c r="A2361" s="576" t="s">
        <v>919</v>
      </c>
      <c r="B2361" s="576" t="s">
        <v>920</v>
      </c>
      <c r="C2361" s="576" t="s">
        <v>924</v>
      </c>
      <c r="D2361" s="576" t="s">
        <v>4378</v>
      </c>
      <c r="E2361" s="577" t="s">
        <v>210</v>
      </c>
      <c r="F2361" s="576" t="s">
        <v>210</v>
      </c>
      <c r="G2361" s="576">
        <v>103238</v>
      </c>
      <c r="H2361" s="576" t="s">
        <v>8348</v>
      </c>
      <c r="I2361" s="576" t="s">
        <v>87</v>
      </c>
      <c r="J2361" s="576" t="s">
        <v>207</v>
      </c>
      <c r="K2361" s="577">
        <v>0</v>
      </c>
      <c r="L2361" s="576" t="s">
        <v>208</v>
      </c>
    </row>
    <row r="2362" spans="1:12">
      <c r="A2362" s="576" t="s">
        <v>919</v>
      </c>
      <c r="B2362" s="576" t="s">
        <v>920</v>
      </c>
      <c r="C2362" s="576" t="s">
        <v>924</v>
      </c>
      <c r="D2362" s="576" t="s">
        <v>4378</v>
      </c>
      <c r="E2362" s="577" t="s">
        <v>210</v>
      </c>
      <c r="F2362" s="576" t="s">
        <v>210</v>
      </c>
      <c r="G2362" s="576">
        <v>103239</v>
      </c>
      <c r="H2362" s="576" t="s">
        <v>8349</v>
      </c>
      <c r="I2362" s="576" t="s">
        <v>87</v>
      </c>
      <c r="J2362" s="576" t="s">
        <v>207</v>
      </c>
      <c r="K2362" s="577">
        <v>0</v>
      </c>
      <c r="L2362" s="576" t="s">
        <v>208</v>
      </c>
    </row>
    <row r="2363" spans="1:12">
      <c r="A2363" s="576" t="s">
        <v>919</v>
      </c>
      <c r="B2363" s="576" t="s">
        <v>920</v>
      </c>
      <c r="C2363" s="576" t="s">
        <v>924</v>
      </c>
      <c r="D2363" s="576" t="s">
        <v>4378</v>
      </c>
      <c r="E2363" s="577" t="s">
        <v>210</v>
      </c>
      <c r="F2363" s="576" t="s">
        <v>210</v>
      </c>
      <c r="G2363" s="576">
        <v>103240</v>
      </c>
      <c r="H2363" s="576" t="s">
        <v>8350</v>
      </c>
      <c r="I2363" s="576" t="s">
        <v>87</v>
      </c>
      <c r="J2363" s="576" t="s">
        <v>207</v>
      </c>
      <c r="K2363" s="577">
        <v>0</v>
      </c>
      <c r="L2363" s="576" t="s">
        <v>208</v>
      </c>
    </row>
    <row r="2364" spans="1:12">
      <c r="A2364" s="576" t="s">
        <v>919</v>
      </c>
      <c r="B2364" s="576" t="s">
        <v>920</v>
      </c>
      <c r="C2364" s="576" t="s">
        <v>924</v>
      </c>
      <c r="D2364" s="576" t="s">
        <v>4378</v>
      </c>
      <c r="E2364" s="577" t="s">
        <v>210</v>
      </c>
      <c r="F2364" s="576" t="s">
        <v>210</v>
      </c>
      <c r="G2364" s="576">
        <v>103241</v>
      </c>
      <c r="H2364" s="576" t="s">
        <v>6557</v>
      </c>
      <c r="I2364" s="576" t="s">
        <v>87</v>
      </c>
      <c r="J2364" s="576" t="s">
        <v>207</v>
      </c>
      <c r="K2364" s="577">
        <v>8.7899999999999991</v>
      </c>
      <c r="L2364" s="576" t="s">
        <v>208</v>
      </c>
    </row>
    <row r="2365" spans="1:12">
      <c r="A2365" s="576" t="s">
        <v>919</v>
      </c>
      <c r="B2365" s="576" t="s">
        <v>920</v>
      </c>
      <c r="C2365" s="576" t="s">
        <v>924</v>
      </c>
      <c r="D2365" s="576" t="s">
        <v>4378</v>
      </c>
      <c r="E2365" s="577" t="s">
        <v>210</v>
      </c>
      <c r="F2365" s="576" t="s">
        <v>210</v>
      </c>
      <c r="G2365" s="576">
        <v>88853</v>
      </c>
      <c r="H2365" s="576" t="s">
        <v>557</v>
      </c>
      <c r="I2365" s="576" t="s">
        <v>87</v>
      </c>
      <c r="J2365" s="576" t="s">
        <v>207</v>
      </c>
      <c r="K2365" s="577">
        <v>0.27</v>
      </c>
      <c r="L2365" s="576" t="s">
        <v>208</v>
      </c>
    </row>
    <row r="2366" spans="1:12">
      <c r="A2366" s="576" t="s">
        <v>919</v>
      </c>
      <c r="B2366" s="576" t="s">
        <v>920</v>
      </c>
      <c r="C2366" s="576" t="s">
        <v>924</v>
      </c>
      <c r="D2366" s="576" t="s">
        <v>4378</v>
      </c>
      <c r="E2366" s="577" t="s">
        <v>210</v>
      </c>
      <c r="F2366" s="576" t="s">
        <v>210</v>
      </c>
      <c r="G2366" s="576">
        <v>88854</v>
      </c>
      <c r="H2366" s="576" t="s">
        <v>558</v>
      </c>
      <c r="I2366" s="576" t="s">
        <v>87</v>
      </c>
      <c r="J2366" s="576" t="s">
        <v>207</v>
      </c>
      <c r="K2366" s="577">
        <v>0.06</v>
      </c>
      <c r="L2366" s="576" t="s">
        <v>208</v>
      </c>
    </row>
    <row r="2367" spans="1:12">
      <c r="A2367" s="576" t="s">
        <v>919</v>
      </c>
      <c r="B2367" s="576" t="s">
        <v>920</v>
      </c>
      <c r="C2367" s="576" t="s">
        <v>924</v>
      </c>
      <c r="D2367" s="576" t="s">
        <v>4378</v>
      </c>
      <c r="E2367" s="577" t="s">
        <v>210</v>
      </c>
      <c r="F2367" s="576" t="s">
        <v>210</v>
      </c>
      <c r="G2367" s="576">
        <v>5692</v>
      </c>
      <c r="H2367" s="576" t="s">
        <v>453</v>
      </c>
      <c r="I2367" s="576" t="s">
        <v>87</v>
      </c>
      <c r="J2367" s="576" t="s">
        <v>207</v>
      </c>
      <c r="K2367" s="577">
        <v>0.3</v>
      </c>
      <c r="L2367" s="576" t="s">
        <v>208</v>
      </c>
    </row>
    <row r="2368" spans="1:12">
      <c r="A2368" s="576" t="s">
        <v>919</v>
      </c>
      <c r="B2368" s="576" t="s">
        <v>920</v>
      </c>
      <c r="C2368" s="576" t="s">
        <v>924</v>
      </c>
      <c r="D2368" s="576" t="s">
        <v>4378</v>
      </c>
      <c r="E2368" s="577" t="s">
        <v>210</v>
      </c>
      <c r="F2368" s="576" t="s">
        <v>210</v>
      </c>
      <c r="G2368" s="576">
        <v>5693</v>
      </c>
      <c r="H2368" s="576" t="s">
        <v>454</v>
      </c>
      <c r="I2368" s="576" t="s">
        <v>87</v>
      </c>
      <c r="J2368" s="576" t="s">
        <v>207</v>
      </c>
      <c r="K2368" s="577">
        <v>20.88</v>
      </c>
      <c r="L2368" s="576" t="s">
        <v>208</v>
      </c>
    </row>
    <row r="2369" spans="1:12">
      <c r="A2369" s="576" t="s">
        <v>919</v>
      </c>
      <c r="B2369" s="576" t="s">
        <v>920</v>
      </c>
      <c r="C2369" s="576" t="s">
        <v>924</v>
      </c>
      <c r="D2369" s="576" t="s">
        <v>4378</v>
      </c>
      <c r="E2369" s="577" t="s">
        <v>210</v>
      </c>
      <c r="F2369" s="576" t="s">
        <v>210</v>
      </c>
      <c r="G2369" s="576">
        <v>7044</v>
      </c>
      <c r="H2369" s="576" t="s">
        <v>488</v>
      </c>
      <c r="I2369" s="576" t="s">
        <v>87</v>
      </c>
      <c r="J2369" s="576" t="s">
        <v>207</v>
      </c>
      <c r="K2369" s="577">
        <v>0.34</v>
      </c>
      <c r="L2369" s="576" t="s">
        <v>208</v>
      </c>
    </row>
    <row r="2370" spans="1:12">
      <c r="A2370" s="576" t="s">
        <v>919</v>
      </c>
      <c r="B2370" s="576" t="s">
        <v>920</v>
      </c>
      <c r="C2370" s="576" t="s">
        <v>924</v>
      </c>
      <c r="D2370" s="576" t="s">
        <v>4378</v>
      </c>
      <c r="E2370" s="577" t="s">
        <v>210</v>
      </c>
      <c r="F2370" s="576" t="s">
        <v>210</v>
      </c>
      <c r="G2370" s="576">
        <v>7045</v>
      </c>
      <c r="H2370" s="576" t="s">
        <v>489</v>
      </c>
      <c r="I2370" s="576" t="s">
        <v>87</v>
      </c>
      <c r="J2370" s="576" t="s">
        <v>207</v>
      </c>
      <c r="K2370" s="577">
        <v>7.0000000000000007E-2</v>
      </c>
      <c r="L2370" s="576" t="s">
        <v>208</v>
      </c>
    </row>
    <row r="2371" spans="1:12">
      <c r="A2371" s="576" t="s">
        <v>919</v>
      </c>
      <c r="B2371" s="576" t="s">
        <v>920</v>
      </c>
      <c r="C2371" s="576" t="s">
        <v>924</v>
      </c>
      <c r="D2371" s="576" t="s">
        <v>4378</v>
      </c>
      <c r="E2371" s="577" t="s">
        <v>210</v>
      </c>
      <c r="F2371" s="576" t="s">
        <v>210</v>
      </c>
      <c r="G2371" s="576">
        <v>7046</v>
      </c>
      <c r="H2371" s="576" t="s">
        <v>490</v>
      </c>
      <c r="I2371" s="576" t="s">
        <v>87</v>
      </c>
      <c r="J2371" s="576" t="s">
        <v>207</v>
      </c>
      <c r="K2371" s="577">
        <v>0.37</v>
      </c>
      <c r="L2371" s="576" t="s">
        <v>208</v>
      </c>
    </row>
    <row r="2372" spans="1:12">
      <c r="A2372" s="576" t="s">
        <v>919</v>
      </c>
      <c r="B2372" s="576" t="s">
        <v>920</v>
      </c>
      <c r="C2372" s="576" t="s">
        <v>924</v>
      </c>
      <c r="D2372" s="576" t="s">
        <v>4378</v>
      </c>
      <c r="E2372" s="577" t="s">
        <v>210</v>
      </c>
      <c r="F2372" s="576" t="s">
        <v>210</v>
      </c>
      <c r="G2372" s="576">
        <v>7047</v>
      </c>
      <c r="H2372" s="576" t="s">
        <v>491</v>
      </c>
      <c r="I2372" s="576" t="s">
        <v>87</v>
      </c>
      <c r="J2372" s="576" t="s">
        <v>207</v>
      </c>
      <c r="K2372" s="577">
        <v>24.64</v>
      </c>
      <c r="L2372" s="576" t="s">
        <v>208</v>
      </c>
    </row>
    <row r="2373" spans="1:12">
      <c r="A2373" s="576" t="s">
        <v>919</v>
      </c>
      <c r="B2373" s="576" t="s">
        <v>920</v>
      </c>
      <c r="C2373" s="576" t="s">
        <v>924</v>
      </c>
      <c r="D2373" s="576" t="s">
        <v>4378</v>
      </c>
      <c r="E2373" s="577" t="s">
        <v>210</v>
      </c>
      <c r="F2373" s="576" t="s">
        <v>210</v>
      </c>
      <c r="G2373" s="576">
        <v>89228</v>
      </c>
      <c r="H2373" s="576" t="s">
        <v>591</v>
      </c>
      <c r="I2373" s="576" t="s">
        <v>87</v>
      </c>
      <c r="J2373" s="576" t="s">
        <v>207</v>
      </c>
      <c r="K2373" s="577">
        <v>46</v>
      </c>
      <c r="L2373" s="576" t="s">
        <v>208</v>
      </c>
    </row>
    <row r="2374" spans="1:12">
      <c r="A2374" s="576" t="s">
        <v>919</v>
      </c>
      <c r="B2374" s="576" t="s">
        <v>920</v>
      </c>
      <c r="C2374" s="576" t="s">
        <v>924</v>
      </c>
      <c r="D2374" s="576" t="s">
        <v>4378</v>
      </c>
      <c r="E2374" s="577" t="s">
        <v>210</v>
      </c>
      <c r="F2374" s="576" t="s">
        <v>210</v>
      </c>
      <c r="G2374" s="576">
        <v>89229</v>
      </c>
      <c r="H2374" s="576" t="s">
        <v>592</v>
      </c>
      <c r="I2374" s="576" t="s">
        <v>87</v>
      </c>
      <c r="J2374" s="576" t="s">
        <v>207</v>
      </c>
      <c r="K2374" s="577">
        <v>16.21</v>
      </c>
      <c r="L2374" s="576" t="s">
        <v>208</v>
      </c>
    </row>
    <row r="2375" spans="1:12">
      <c r="A2375" s="576" t="s">
        <v>919</v>
      </c>
      <c r="B2375" s="576" t="s">
        <v>920</v>
      </c>
      <c r="C2375" s="576" t="s">
        <v>924</v>
      </c>
      <c r="D2375" s="576" t="s">
        <v>4378</v>
      </c>
      <c r="E2375" s="577" t="s">
        <v>210</v>
      </c>
      <c r="F2375" s="576" t="s">
        <v>210</v>
      </c>
      <c r="G2375" s="576">
        <v>5779</v>
      </c>
      <c r="H2375" s="576" t="s">
        <v>482</v>
      </c>
      <c r="I2375" s="576" t="s">
        <v>87</v>
      </c>
      <c r="J2375" s="576" t="s">
        <v>207</v>
      </c>
      <c r="K2375" s="577">
        <v>73.94</v>
      </c>
      <c r="L2375" s="576" t="s">
        <v>208</v>
      </c>
    </row>
    <row r="2376" spans="1:12">
      <c r="A2376" s="576" t="s">
        <v>919</v>
      </c>
      <c r="B2376" s="576" t="s">
        <v>920</v>
      </c>
      <c r="C2376" s="576" t="s">
        <v>924</v>
      </c>
      <c r="D2376" s="576" t="s">
        <v>4378</v>
      </c>
      <c r="E2376" s="577" t="s">
        <v>210</v>
      </c>
      <c r="F2376" s="576" t="s">
        <v>210</v>
      </c>
      <c r="G2376" s="576">
        <v>53849</v>
      </c>
      <c r="H2376" s="576" t="s">
        <v>520</v>
      </c>
      <c r="I2376" s="576" t="s">
        <v>87</v>
      </c>
      <c r="J2376" s="576" t="s">
        <v>207</v>
      </c>
      <c r="K2376" s="577">
        <v>81.28</v>
      </c>
      <c r="L2376" s="576" t="s">
        <v>208</v>
      </c>
    </row>
    <row r="2377" spans="1:12">
      <c r="A2377" s="576" t="s">
        <v>919</v>
      </c>
      <c r="B2377" s="576" t="s">
        <v>920</v>
      </c>
      <c r="C2377" s="576" t="s">
        <v>924</v>
      </c>
      <c r="D2377" s="576" t="s">
        <v>4378</v>
      </c>
      <c r="E2377" s="577" t="s">
        <v>210</v>
      </c>
      <c r="F2377" s="576" t="s">
        <v>210</v>
      </c>
      <c r="G2377" s="576">
        <v>95129</v>
      </c>
      <c r="H2377" s="576" t="s">
        <v>821</v>
      </c>
      <c r="I2377" s="576" t="s">
        <v>87</v>
      </c>
      <c r="J2377" s="576" t="s">
        <v>207</v>
      </c>
      <c r="K2377" s="577">
        <v>49.78</v>
      </c>
      <c r="L2377" s="576" t="s">
        <v>208</v>
      </c>
    </row>
    <row r="2378" spans="1:12">
      <c r="A2378" s="576" t="s">
        <v>919</v>
      </c>
      <c r="B2378" s="576" t="s">
        <v>920</v>
      </c>
      <c r="C2378" s="576" t="s">
        <v>924</v>
      </c>
      <c r="D2378" s="576" t="s">
        <v>4378</v>
      </c>
      <c r="E2378" s="577" t="s">
        <v>210</v>
      </c>
      <c r="F2378" s="576" t="s">
        <v>210</v>
      </c>
      <c r="G2378" s="576">
        <v>95130</v>
      </c>
      <c r="H2378" s="576" t="s">
        <v>822</v>
      </c>
      <c r="I2378" s="576" t="s">
        <v>87</v>
      </c>
      <c r="J2378" s="576" t="s">
        <v>207</v>
      </c>
      <c r="K2378" s="577">
        <v>18.05</v>
      </c>
      <c r="L2378" s="576" t="s">
        <v>208</v>
      </c>
    </row>
    <row r="2379" spans="1:12">
      <c r="A2379" s="576" t="s">
        <v>919</v>
      </c>
      <c r="B2379" s="576" t="s">
        <v>920</v>
      </c>
      <c r="C2379" s="576" t="s">
        <v>924</v>
      </c>
      <c r="D2379" s="576" t="s">
        <v>4378</v>
      </c>
      <c r="E2379" s="577" t="s">
        <v>210</v>
      </c>
      <c r="F2379" s="576" t="s">
        <v>210</v>
      </c>
      <c r="G2379" s="576">
        <v>95131</v>
      </c>
      <c r="H2379" s="576" t="s">
        <v>823</v>
      </c>
      <c r="I2379" s="576" t="s">
        <v>87</v>
      </c>
      <c r="J2379" s="576" t="s">
        <v>207</v>
      </c>
      <c r="K2379" s="577">
        <v>58.6</v>
      </c>
      <c r="L2379" s="576" t="s">
        <v>208</v>
      </c>
    </row>
    <row r="2380" spans="1:12">
      <c r="A2380" s="576" t="s">
        <v>919</v>
      </c>
      <c r="B2380" s="576" t="s">
        <v>920</v>
      </c>
      <c r="C2380" s="576" t="s">
        <v>924</v>
      </c>
      <c r="D2380" s="576" t="s">
        <v>4378</v>
      </c>
      <c r="E2380" s="577" t="s">
        <v>210</v>
      </c>
      <c r="F2380" s="576" t="s">
        <v>210</v>
      </c>
      <c r="G2380" s="576">
        <v>95132</v>
      </c>
      <c r="H2380" s="576" t="s">
        <v>824</v>
      </c>
      <c r="I2380" s="576" t="s">
        <v>87</v>
      </c>
      <c r="J2380" s="576" t="s">
        <v>207</v>
      </c>
      <c r="K2380" s="577">
        <v>31.31</v>
      </c>
      <c r="L2380" s="576" t="s">
        <v>208</v>
      </c>
    </row>
    <row r="2381" spans="1:12">
      <c r="A2381" s="576" t="s">
        <v>919</v>
      </c>
      <c r="B2381" s="576" t="s">
        <v>920</v>
      </c>
      <c r="C2381" s="576" t="s">
        <v>924</v>
      </c>
      <c r="D2381" s="576" t="s">
        <v>4378</v>
      </c>
      <c r="E2381" s="577" t="s">
        <v>210</v>
      </c>
      <c r="F2381" s="576" t="s">
        <v>210</v>
      </c>
      <c r="G2381" s="576">
        <v>102982</v>
      </c>
      <c r="H2381" s="576" t="s">
        <v>8351</v>
      </c>
      <c r="I2381" s="576" t="s">
        <v>87</v>
      </c>
      <c r="J2381" s="576" t="s">
        <v>207</v>
      </c>
      <c r="K2381" s="577">
        <v>0</v>
      </c>
      <c r="L2381" s="576" t="s">
        <v>208</v>
      </c>
    </row>
    <row r="2382" spans="1:12">
      <c r="A2382" s="576" t="s">
        <v>919</v>
      </c>
      <c r="B2382" s="576" t="s">
        <v>920</v>
      </c>
      <c r="C2382" s="576" t="s">
        <v>924</v>
      </c>
      <c r="D2382" s="576" t="s">
        <v>4378</v>
      </c>
      <c r="E2382" s="577" t="s">
        <v>210</v>
      </c>
      <c r="F2382" s="576" t="s">
        <v>210</v>
      </c>
      <c r="G2382" s="576">
        <v>102983</v>
      </c>
      <c r="H2382" s="576" t="s">
        <v>8352</v>
      </c>
      <c r="I2382" s="576" t="s">
        <v>87</v>
      </c>
      <c r="J2382" s="576" t="s">
        <v>207</v>
      </c>
      <c r="K2382" s="577">
        <v>0</v>
      </c>
      <c r="L2382" s="576" t="s">
        <v>208</v>
      </c>
    </row>
    <row r="2383" spans="1:12">
      <c r="A2383" s="576" t="s">
        <v>919</v>
      </c>
      <c r="B2383" s="576" t="s">
        <v>920</v>
      </c>
      <c r="C2383" s="576" t="s">
        <v>924</v>
      </c>
      <c r="D2383" s="576" t="s">
        <v>4378</v>
      </c>
      <c r="E2383" s="577" t="s">
        <v>210</v>
      </c>
      <c r="F2383" s="576" t="s">
        <v>210</v>
      </c>
      <c r="G2383" s="576">
        <v>102984</v>
      </c>
      <c r="H2383" s="576" t="s">
        <v>8353</v>
      </c>
      <c r="I2383" s="576" t="s">
        <v>87</v>
      </c>
      <c r="J2383" s="576" t="s">
        <v>207</v>
      </c>
      <c r="K2383" s="577">
        <v>0</v>
      </c>
      <c r="L2383" s="576" t="s">
        <v>208</v>
      </c>
    </row>
    <row r="2384" spans="1:12">
      <c r="A2384" s="576" t="s">
        <v>919</v>
      </c>
      <c r="B2384" s="576" t="s">
        <v>920</v>
      </c>
      <c r="C2384" s="576" t="s">
        <v>924</v>
      </c>
      <c r="D2384" s="576" t="s">
        <v>4378</v>
      </c>
      <c r="E2384" s="577" t="s">
        <v>210</v>
      </c>
      <c r="F2384" s="576" t="s">
        <v>210</v>
      </c>
      <c r="G2384" s="576">
        <v>102985</v>
      </c>
      <c r="H2384" s="576" t="s">
        <v>4632</v>
      </c>
      <c r="I2384" s="576" t="s">
        <v>87</v>
      </c>
      <c r="J2384" s="576" t="s">
        <v>207</v>
      </c>
      <c r="K2384" s="577">
        <v>14.52</v>
      </c>
      <c r="L2384" s="576" t="s">
        <v>208</v>
      </c>
    </row>
    <row r="2385" spans="1:12">
      <c r="A2385" s="576" t="s">
        <v>919</v>
      </c>
      <c r="B2385" s="576" t="s">
        <v>920</v>
      </c>
      <c r="C2385" s="576" t="s">
        <v>924</v>
      </c>
      <c r="D2385" s="576" t="s">
        <v>4378</v>
      </c>
      <c r="E2385" s="577" t="s">
        <v>210</v>
      </c>
      <c r="F2385" s="576" t="s">
        <v>210</v>
      </c>
      <c r="G2385" s="576">
        <v>92956</v>
      </c>
      <c r="H2385" s="576" t="s">
        <v>772</v>
      </c>
      <c r="I2385" s="576" t="s">
        <v>87</v>
      </c>
      <c r="J2385" s="576" t="s">
        <v>207</v>
      </c>
      <c r="K2385" s="577">
        <v>4.37</v>
      </c>
      <c r="L2385" s="576" t="s">
        <v>208</v>
      </c>
    </row>
    <row r="2386" spans="1:12">
      <c r="A2386" s="576" t="s">
        <v>919</v>
      </c>
      <c r="B2386" s="576" t="s">
        <v>920</v>
      </c>
      <c r="C2386" s="576" t="s">
        <v>924</v>
      </c>
      <c r="D2386" s="576" t="s">
        <v>4378</v>
      </c>
      <c r="E2386" s="577" t="s">
        <v>210</v>
      </c>
      <c r="F2386" s="576" t="s">
        <v>210</v>
      </c>
      <c r="G2386" s="576">
        <v>92957</v>
      </c>
      <c r="H2386" s="576" t="s">
        <v>773</v>
      </c>
      <c r="I2386" s="576" t="s">
        <v>87</v>
      </c>
      <c r="J2386" s="576" t="s">
        <v>207</v>
      </c>
      <c r="K2386" s="577">
        <v>1.01</v>
      </c>
      <c r="L2386" s="576" t="s">
        <v>208</v>
      </c>
    </row>
    <row r="2387" spans="1:12">
      <c r="A2387" s="576" t="s">
        <v>919</v>
      </c>
      <c r="B2387" s="576" t="s">
        <v>920</v>
      </c>
      <c r="C2387" s="576" t="s">
        <v>924</v>
      </c>
      <c r="D2387" s="576" t="s">
        <v>4378</v>
      </c>
      <c r="E2387" s="577" t="s">
        <v>210</v>
      </c>
      <c r="F2387" s="576" t="s">
        <v>210</v>
      </c>
      <c r="G2387" s="576">
        <v>92958</v>
      </c>
      <c r="H2387" s="576" t="s">
        <v>774</v>
      </c>
      <c r="I2387" s="576" t="s">
        <v>87</v>
      </c>
      <c r="J2387" s="576" t="s">
        <v>207</v>
      </c>
      <c r="K2387" s="577">
        <v>4.79</v>
      </c>
      <c r="L2387" s="576" t="s">
        <v>208</v>
      </c>
    </row>
    <row r="2388" spans="1:12">
      <c r="A2388" s="576" t="s">
        <v>919</v>
      </c>
      <c r="B2388" s="576" t="s">
        <v>920</v>
      </c>
      <c r="C2388" s="576" t="s">
        <v>924</v>
      </c>
      <c r="D2388" s="576" t="s">
        <v>4378</v>
      </c>
      <c r="E2388" s="577" t="s">
        <v>210</v>
      </c>
      <c r="F2388" s="576" t="s">
        <v>210</v>
      </c>
      <c r="G2388" s="576">
        <v>92959</v>
      </c>
      <c r="H2388" s="576" t="s">
        <v>775</v>
      </c>
      <c r="I2388" s="576" t="s">
        <v>87</v>
      </c>
      <c r="J2388" s="576" t="s">
        <v>207</v>
      </c>
      <c r="K2388" s="577">
        <v>9</v>
      </c>
      <c r="L2388" s="576" t="s">
        <v>208</v>
      </c>
    </row>
    <row r="2389" spans="1:12">
      <c r="A2389" s="576" t="s">
        <v>919</v>
      </c>
      <c r="B2389" s="576" t="s">
        <v>920</v>
      </c>
      <c r="C2389" s="576" t="s">
        <v>924</v>
      </c>
      <c r="D2389" s="576" t="s">
        <v>4378</v>
      </c>
      <c r="E2389" s="577" t="s">
        <v>210</v>
      </c>
      <c r="F2389" s="576" t="s">
        <v>210</v>
      </c>
      <c r="G2389" s="576">
        <v>102858</v>
      </c>
      <c r="H2389" s="576" t="s">
        <v>8354</v>
      </c>
      <c r="I2389" s="576" t="s">
        <v>87</v>
      </c>
      <c r="J2389" s="576" t="s">
        <v>207</v>
      </c>
      <c r="K2389" s="577">
        <v>0</v>
      </c>
      <c r="L2389" s="576" t="s">
        <v>208</v>
      </c>
    </row>
    <row r="2390" spans="1:12">
      <c r="A2390" s="576" t="s">
        <v>919</v>
      </c>
      <c r="B2390" s="576" t="s">
        <v>920</v>
      </c>
      <c r="C2390" s="576" t="s">
        <v>924</v>
      </c>
      <c r="D2390" s="576" t="s">
        <v>4378</v>
      </c>
      <c r="E2390" s="577" t="s">
        <v>210</v>
      </c>
      <c r="F2390" s="576" t="s">
        <v>210</v>
      </c>
      <c r="G2390" s="576">
        <v>102859</v>
      </c>
      <c r="H2390" s="576" t="s">
        <v>8355</v>
      </c>
      <c r="I2390" s="576" t="s">
        <v>87</v>
      </c>
      <c r="J2390" s="576" t="s">
        <v>207</v>
      </c>
      <c r="K2390" s="577">
        <v>0</v>
      </c>
      <c r="L2390" s="576" t="s">
        <v>208</v>
      </c>
    </row>
    <row r="2391" spans="1:12">
      <c r="A2391" s="576" t="s">
        <v>919</v>
      </c>
      <c r="B2391" s="576" t="s">
        <v>920</v>
      </c>
      <c r="C2391" s="576" t="s">
        <v>924</v>
      </c>
      <c r="D2391" s="576" t="s">
        <v>4378</v>
      </c>
      <c r="E2391" s="577" t="s">
        <v>210</v>
      </c>
      <c r="F2391" s="576" t="s">
        <v>210</v>
      </c>
      <c r="G2391" s="576">
        <v>102860</v>
      </c>
      <c r="H2391" s="576" t="s">
        <v>8356</v>
      </c>
      <c r="I2391" s="576" t="s">
        <v>87</v>
      </c>
      <c r="J2391" s="576" t="s">
        <v>207</v>
      </c>
      <c r="K2391" s="577">
        <v>0</v>
      </c>
      <c r="L2391" s="576" t="s">
        <v>208</v>
      </c>
    </row>
    <row r="2392" spans="1:12">
      <c r="A2392" s="576" t="s">
        <v>919</v>
      </c>
      <c r="B2392" s="576" t="s">
        <v>920</v>
      </c>
      <c r="C2392" s="576" t="s">
        <v>924</v>
      </c>
      <c r="D2392" s="576" t="s">
        <v>4378</v>
      </c>
      <c r="E2392" s="577" t="s">
        <v>210</v>
      </c>
      <c r="F2392" s="576" t="s">
        <v>210</v>
      </c>
      <c r="G2392" s="576">
        <v>102861</v>
      </c>
      <c r="H2392" s="576" t="s">
        <v>6540</v>
      </c>
      <c r="I2392" s="576" t="s">
        <v>87</v>
      </c>
      <c r="J2392" s="576" t="s">
        <v>207</v>
      </c>
      <c r="K2392" s="577">
        <v>0.93</v>
      </c>
      <c r="L2392" s="576" t="s">
        <v>208</v>
      </c>
    </row>
    <row r="2393" spans="1:12">
      <c r="A2393" s="576" t="s">
        <v>919</v>
      </c>
      <c r="B2393" s="576" t="s">
        <v>920</v>
      </c>
      <c r="C2393" s="576" t="s">
        <v>924</v>
      </c>
      <c r="D2393" s="576" t="s">
        <v>4378</v>
      </c>
      <c r="E2393" s="577" t="s">
        <v>210</v>
      </c>
      <c r="F2393" s="576" t="s">
        <v>210</v>
      </c>
      <c r="G2393" s="576">
        <v>93404</v>
      </c>
      <c r="H2393" s="576" t="s">
        <v>8357</v>
      </c>
      <c r="I2393" s="576" t="s">
        <v>87</v>
      </c>
      <c r="J2393" s="576" t="s">
        <v>207</v>
      </c>
      <c r="K2393" s="577">
        <v>7.33</v>
      </c>
      <c r="L2393" s="576" t="s">
        <v>208</v>
      </c>
    </row>
    <row r="2394" spans="1:12">
      <c r="A2394" s="576" t="s">
        <v>919</v>
      </c>
      <c r="B2394" s="576" t="s">
        <v>920</v>
      </c>
      <c r="C2394" s="576" t="s">
        <v>924</v>
      </c>
      <c r="D2394" s="576" t="s">
        <v>4378</v>
      </c>
      <c r="E2394" s="577" t="s">
        <v>210</v>
      </c>
      <c r="F2394" s="576" t="s">
        <v>210</v>
      </c>
      <c r="G2394" s="576">
        <v>93405</v>
      </c>
      <c r="H2394" s="576" t="s">
        <v>8358</v>
      </c>
      <c r="I2394" s="576" t="s">
        <v>87</v>
      </c>
      <c r="J2394" s="576" t="s">
        <v>207</v>
      </c>
      <c r="K2394" s="577">
        <v>1.87</v>
      </c>
      <c r="L2394" s="576" t="s">
        <v>208</v>
      </c>
    </row>
    <row r="2395" spans="1:12">
      <c r="A2395" s="576" t="s">
        <v>919</v>
      </c>
      <c r="B2395" s="576" t="s">
        <v>920</v>
      </c>
      <c r="C2395" s="576" t="s">
        <v>924</v>
      </c>
      <c r="D2395" s="576" t="s">
        <v>4378</v>
      </c>
      <c r="E2395" s="577" t="s">
        <v>210</v>
      </c>
      <c r="F2395" s="576" t="s">
        <v>210</v>
      </c>
      <c r="G2395" s="576">
        <v>93406</v>
      </c>
      <c r="H2395" s="576" t="s">
        <v>8359</v>
      </c>
      <c r="I2395" s="576" t="s">
        <v>87</v>
      </c>
      <c r="J2395" s="576" t="s">
        <v>207</v>
      </c>
      <c r="K2395" s="577">
        <v>8.8000000000000007</v>
      </c>
      <c r="L2395" s="576" t="s">
        <v>208</v>
      </c>
    </row>
    <row r="2396" spans="1:12">
      <c r="A2396" s="576" t="s">
        <v>919</v>
      </c>
      <c r="B2396" s="576" t="s">
        <v>920</v>
      </c>
      <c r="C2396" s="576" t="s">
        <v>924</v>
      </c>
      <c r="D2396" s="576" t="s">
        <v>4378</v>
      </c>
      <c r="E2396" s="577" t="s">
        <v>210</v>
      </c>
      <c r="F2396" s="576" t="s">
        <v>210</v>
      </c>
      <c r="G2396" s="576">
        <v>93407</v>
      </c>
      <c r="H2396" s="576" t="s">
        <v>8360</v>
      </c>
      <c r="I2396" s="576" t="s">
        <v>87</v>
      </c>
      <c r="J2396" s="576" t="s">
        <v>207</v>
      </c>
      <c r="K2396" s="577">
        <v>45.78</v>
      </c>
      <c r="L2396" s="576" t="s">
        <v>208</v>
      </c>
    </row>
    <row r="2397" spans="1:12">
      <c r="A2397" s="576" t="s">
        <v>919</v>
      </c>
      <c r="B2397" s="576" t="s">
        <v>920</v>
      </c>
      <c r="C2397" s="576" t="s">
        <v>924</v>
      </c>
      <c r="D2397" s="576" t="s">
        <v>4378</v>
      </c>
      <c r="E2397" s="577" t="s">
        <v>210</v>
      </c>
      <c r="F2397" s="576" t="s">
        <v>210</v>
      </c>
      <c r="G2397" s="576">
        <v>102936</v>
      </c>
      <c r="H2397" s="576" t="s">
        <v>8361</v>
      </c>
      <c r="I2397" s="576" t="s">
        <v>87</v>
      </c>
      <c r="J2397" s="576" t="s">
        <v>209</v>
      </c>
      <c r="K2397" s="578">
        <v>0</v>
      </c>
      <c r="L2397" s="576" t="s">
        <v>208</v>
      </c>
    </row>
    <row r="2398" spans="1:12">
      <c r="A2398" s="576" t="s">
        <v>919</v>
      </c>
      <c r="B2398" s="576" t="s">
        <v>920</v>
      </c>
      <c r="C2398" s="576" t="s">
        <v>924</v>
      </c>
      <c r="D2398" s="576" t="s">
        <v>4378</v>
      </c>
      <c r="E2398" s="577" t="s">
        <v>210</v>
      </c>
      <c r="F2398" s="576" t="s">
        <v>210</v>
      </c>
      <c r="G2398" s="576">
        <v>102937</v>
      </c>
      <c r="H2398" s="576" t="s">
        <v>8362</v>
      </c>
      <c r="I2398" s="576" t="s">
        <v>87</v>
      </c>
      <c r="J2398" s="576" t="s">
        <v>209</v>
      </c>
      <c r="K2398" s="578">
        <v>0</v>
      </c>
      <c r="L2398" s="576" t="s">
        <v>208</v>
      </c>
    </row>
    <row r="2399" spans="1:12">
      <c r="A2399" s="576" t="s">
        <v>919</v>
      </c>
      <c r="B2399" s="576" t="s">
        <v>920</v>
      </c>
      <c r="C2399" s="576" t="s">
        <v>924</v>
      </c>
      <c r="D2399" s="576" t="s">
        <v>4378</v>
      </c>
      <c r="E2399" s="577" t="s">
        <v>210</v>
      </c>
      <c r="F2399" s="576" t="s">
        <v>210</v>
      </c>
      <c r="G2399" s="576">
        <v>102938</v>
      </c>
      <c r="H2399" s="576" t="s">
        <v>8363</v>
      </c>
      <c r="I2399" s="576" t="s">
        <v>87</v>
      </c>
      <c r="J2399" s="576" t="s">
        <v>209</v>
      </c>
      <c r="K2399" s="578">
        <v>0</v>
      </c>
      <c r="L2399" s="576" t="s">
        <v>208</v>
      </c>
    </row>
    <row r="2400" spans="1:12">
      <c r="A2400" s="576" t="s">
        <v>919</v>
      </c>
      <c r="B2400" s="576" t="s">
        <v>920</v>
      </c>
      <c r="C2400" s="576" t="s">
        <v>924</v>
      </c>
      <c r="D2400" s="576" t="s">
        <v>4378</v>
      </c>
      <c r="E2400" s="577" t="s">
        <v>210</v>
      </c>
      <c r="F2400" s="576" t="s">
        <v>210</v>
      </c>
      <c r="G2400" s="576">
        <v>102939</v>
      </c>
      <c r="H2400" s="576" t="s">
        <v>6545</v>
      </c>
      <c r="I2400" s="576" t="s">
        <v>87</v>
      </c>
      <c r="J2400" s="576" t="s">
        <v>209</v>
      </c>
      <c r="K2400" s="578">
        <v>7.01</v>
      </c>
      <c r="L2400" s="576" t="s">
        <v>208</v>
      </c>
    </row>
    <row r="2401" spans="1:12">
      <c r="A2401" s="576" t="s">
        <v>919</v>
      </c>
      <c r="B2401" s="576" t="s">
        <v>920</v>
      </c>
      <c r="C2401" s="576" t="s">
        <v>924</v>
      </c>
      <c r="D2401" s="576" t="s">
        <v>4378</v>
      </c>
      <c r="E2401" s="577" t="s">
        <v>210</v>
      </c>
      <c r="F2401" s="576" t="s">
        <v>210</v>
      </c>
      <c r="G2401" s="576">
        <v>103159</v>
      </c>
      <c r="H2401" s="576" t="s">
        <v>8364</v>
      </c>
      <c r="I2401" s="576" t="s">
        <v>87</v>
      </c>
      <c r="J2401" s="576" t="s">
        <v>209</v>
      </c>
      <c r="K2401" s="578">
        <v>0</v>
      </c>
      <c r="L2401" s="576" t="s">
        <v>208</v>
      </c>
    </row>
    <row r="2402" spans="1:12">
      <c r="A2402" s="576" t="s">
        <v>919</v>
      </c>
      <c r="B2402" s="576" t="s">
        <v>920</v>
      </c>
      <c r="C2402" s="576" t="s">
        <v>924</v>
      </c>
      <c r="D2402" s="576" t="s">
        <v>4378</v>
      </c>
      <c r="E2402" s="577" t="s">
        <v>210</v>
      </c>
      <c r="F2402" s="576" t="s">
        <v>210</v>
      </c>
      <c r="G2402" s="576">
        <v>103160</v>
      </c>
      <c r="H2402" s="576" t="s">
        <v>8365</v>
      </c>
      <c r="I2402" s="576" t="s">
        <v>87</v>
      </c>
      <c r="J2402" s="576" t="s">
        <v>209</v>
      </c>
      <c r="K2402" s="578">
        <v>0</v>
      </c>
      <c r="L2402" s="576" t="s">
        <v>208</v>
      </c>
    </row>
    <row r="2403" spans="1:12">
      <c r="A2403" s="576" t="s">
        <v>919</v>
      </c>
      <c r="B2403" s="576" t="s">
        <v>920</v>
      </c>
      <c r="C2403" s="576" t="s">
        <v>924</v>
      </c>
      <c r="D2403" s="576" t="s">
        <v>4378</v>
      </c>
      <c r="E2403" s="577" t="s">
        <v>210</v>
      </c>
      <c r="F2403" s="576" t="s">
        <v>210</v>
      </c>
      <c r="G2403" s="576">
        <v>103161</v>
      </c>
      <c r="H2403" s="576" t="s">
        <v>8366</v>
      </c>
      <c r="I2403" s="576" t="s">
        <v>87</v>
      </c>
      <c r="J2403" s="576" t="s">
        <v>209</v>
      </c>
      <c r="K2403" s="578">
        <v>0</v>
      </c>
      <c r="L2403" s="576" t="s">
        <v>208</v>
      </c>
    </row>
    <row r="2404" spans="1:12">
      <c r="A2404" s="576" t="s">
        <v>919</v>
      </c>
      <c r="B2404" s="576" t="s">
        <v>920</v>
      </c>
      <c r="C2404" s="576" t="s">
        <v>924</v>
      </c>
      <c r="D2404" s="576" t="s">
        <v>4378</v>
      </c>
      <c r="E2404" s="577" t="s">
        <v>210</v>
      </c>
      <c r="F2404" s="576" t="s">
        <v>210</v>
      </c>
      <c r="G2404" s="576">
        <v>103162</v>
      </c>
      <c r="H2404" s="576" t="s">
        <v>6550</v>
      </c>
      <c r="I2404" s="576" t="s">
        <v>87</v>
      </c>
      <c r="J2404" s="576" t="s">
        <v>209</v>
      </c>
      <c r="K2404" s="578">
        <v>0.5</v>
      </c>
      <c r="L2404" s="576" t="s">
        <v>208</v>
      </c>
    </row>
    <row r="2405" spans="1:12">
      <c r="A2405" s="576" t="s">
        <v>919</v>
      </c>
      <c r="B2405" s="576" t="s">
        <v>920</v>
      </c>
      <c r="C2405" s="576" t="s">
        <v>924</v>
      </c>
      <c r="D2405" s="576" t="s">
        <v>4378</v>
      </c>
      <c r="E2405" s="577" t="s">
        <v>210</v>
      </c>
      <c r="F2405" s="576" t="s">
        <v>210</v>
      </c>
      <c r="G2405" s="576">
        <v>103153</v>
      </c>
      <c r="H2405" s="576" t="s">
        <v>8367</v>
      </c>
      <c r="I2405" s="576" t="s">
        <v>87</v>
      </c>
      <c r="J2405" s="576" t="s">
        <v>207</v>
      </c>
      <c r="K2405" s="577">
        <v>0</v>
      </c>
      <c r="L2405" s="576" t="s">
        <v>208</v>
      </c>
    </row>
    <row r="2406" spans="1:12">
      <c r="A2406" s="576" t="s">
        <v>919</v>
      </c>
      <c r="B2406" s="576" t="s">
        <v>920</v>
      </c>
      <c r="C2406" s="576" t="s">
        <v>924</v>
      </c>
      <c r="D2406" s="576" t="s">
        <v>4378</v>
      </c>
      <c r="E2406" s="577" t="s">
        <v>210</v>
      </c>
      <c r="F2406" s="576" t="s">
        <v>210</v>
      </c>
      <c r="G2406" s="576">
        <v>103154</v>
      </c>
      <c r="H2406" s="576" t="s">
        <v>8368</v>
      </c>
      <c r="I2406" s="576" t="s">
        <v>87</v>
      </c>
      <c r="J2406" s="576" t="s">
        <v>207</v>
      </c>
      <c r="K2406" s="577">
        <v>0</v>
      </c>
      <c r="L2406" s="576" t="s">
        <v>208</v>
      </c>
    </row>
    <row r="2407" spans="1:12">
      <c r="A2407" s="576" t="s">
        <v>919</v>
      </c>
      <c r="B2407" s="576" t="s">
        <v>920</v>
      </c>
      <c r="C2407" s="576" t="s">
        <v>924</v>
      </c>
      <c r="D2407" s="576" t="s">
        <v>4378</v>
      </c>
      <c r="E2407" s="577" t="s">
        <v>210</v>
      </c>
      <c r="F2407" s="576" t="s">
        <v>210</v>
      </c>
      <c r="G2407" s="576">
        <v>103155</v>
      </c>
      <c r="H2407" s="576" t="s">
        <v>8369</v>
      </c>
      <c r="I2407" s="576" t="s">
        <v>87</v>
      </c>
      <c r="J2407" s="576" t="s">
        <v>207</v>
      </c>
      <c r="K2407" s="577">
        <v>0</v>
      </c>
      <c r="L2407" s="576" t="s">
        <v>208</v>
      </c>
    </row>
    <row r="2408" spans="1:12">
      <c r="A2408" s="576" t="s">
        <v>919</v>
      </c>
      <c r="B2408" s="576" t="s">
        <v>920</v>
      </c>
      <c r="C2408" s="576" t="s">
        <v>924</v>
      </c>
      <c r="D2408" s="576" t="s">
        <v>4378</v>
      </c>
      <c r="E2408" s="577" t="s">
        <v>210</v>
      </c>
      <c r="F2408" s="576" t="s">
        <v>210</v>
      </c>
      <c r="G2408" s="576">
        <v>103156</v>
      </c>
      <c r="H2408" s="576" t="s">
        <v>6549</v>
      </c>
      <c r="I2408" s="576" t="s">
        <v>87</v>
      </c>
      <c r="J2408" s="576" t="s">
        <v>207</v>
      </c>
      <c r="K2408" s="577">
        <v>1.78</v>
      </c>
      <c r="L2408" s="576" t="s">
        <v>208</v>
      </c>
    </row>
    <row r="2409" spans="1:12">
      <c r="A2409" s="576" t="s">
        <v>919</v>
      </c>
      <c r="B2409" s="576" t="s">
        <v>920</v>
      </c>
      <c r="C2409" s="576" t="s">
        <v>924</v>
      </c>
      <c r="D2409" s="576" t="s">
        <v>4378</v>
      </c>
      <c r="E2409" s="577" t="s">
        <v>210</v>
      </c>
      <c r="F2409" s="576" t="s">
        <v>210</v>
      </c>
      <c r="G2409" s="576">
        <v>103171</v>
      </c>
      <c r="H2409" s="576" t="s">
        <v>8370</v>
      </c>
      <c r="I2409" s="576" t="s">
        <v>87</v>
      </c>
      <c r="J2409" s="576" t="s">
        <v>207</v>
      </c>
      <c r="K2409" s="577">
        <v>0</v>
      </c>
      <c r="L2409" s="576" t="s">
        <v>208</v>
      </c>
    </row>
    <row r="2410" spans="1:12">
      <c r="A2410" s="576" t="s">
        <v>919</v>
      </c>
      <c r="B2410" s="576" t="s">
        <v>920</v>
      </c>
      <c r="C2410" s="576" t="s">
        <v>924</v>
      </c>
      <c r="D2410" s="576" t="s">
        <v>4378</v>
      </c>
      <c r="E2410" s="577" t="s">
        <v>210</v>
      </c>
      <c r="F2410" s="576" t="s">
        <v>210</v>
      </c>
      <c r="G2410" s="576">
        <v>103172</v>
      </c>
      <c r="H2410" s="576" t="s">
        <v>8371</v>
      </c>
      <c r="I2410" s="576" t="s">
        <v>87</v>
      </c>
      <c r="J2410" s="576" t="s">
        <v>207</v>
      </c>
      <c r="K2410" s="577">
        <v>0</v>
      </c>
      <c r="L2410" s="576" t="s">
        <v>208</v>
      </c>
    </row>
    <row r="2411" spans="1:12">
      <c r="A2411" s="576" t="s">
        <v>919</v>
      </c>
      <c r="B2411" s="576" t="s">
        <v>920</v>
      </c>
      <c r="C2411" s="576" t="s">
        <v>924</v>
      </c>
      <c r="D2411" s="576" t="s">
        <v>4378</v>
      </c>
      <c r="E2411" s="577" t="s">
        <v>210</v>
      </c>
      <c r="F2411" s="576" t="s">
        <v>210</v>
      </c>
      <c r="G2411" s="576">
        <v>103173</v>
      </c>
      <c r="H2411" s="576" t="s">
        <v>8372</v>
      </c>
      <c r="I2411" s="576" t="s">
        <v>87</v>
      </c>
      <c r="J2411" s="576" t="s">
        <v>207</v>
      </c>
      <c r="K2411" s="577">
        <v>0</v>
      </c>
      <c r="L2411" s="576" t="s">
        <v>208</v>
      </c>
    </row>
    <row r="2412" spans="1:12">
      <c r="A2412" s="576" t="s">
        <v>919</v>
      </c>
      <c r="B2412" s="576" t="s">
        <v>920</v>
      </c>
      <c r="C2412" s="576" t="s">
        <v>924</v>
      </c>
      <c r="D2412" s="576" t="s">
        <v>4378</v>
      </c>
      <c r="E2412" s="577" t="s">
        <v>210</v>
      </c>
      <c r="F2412" s="576" t="s">
        <v>210</v>
      </c>
      <c r="G2412" s="576">
        <v>103174</v>
      </c>
      <c r="H2412" s="576" t="s">
        <v>6552</v>
      </c>
      <c r="I2412" s="576" t="s">
        <v>87</v>
      </c>
      <c r="J2412" s="576" t="s">
        <v>207</v>
      </c>
      <c r="K2412" s="577">
        <v>1.42</v>
      </c>
      <c r="L2412" s="576" t="s">
        <v>208</v>
      </c>
    </row>
    <row r="2413" spans="1:12">
      <c r="A2413" s="576" t="s">
        <v>919</v>
      </c>
      <c r="B2413" s="576" t="s">
        <v>920</v>
      </c>
      <c r="C2413" s="576" t="s">
        <v>924</v>
      </c>
      <c r="D2413" s="576" t="s">
        <v>4378</v>
      </c>
      <c r="E2413" s="577" t="s">
        <v>210</v>
      </c>
      <c r="F2413" s="576" t="s">
        <v>210</v>
      </c>
      <c r="G2413" s="576">
        <v>103177</v>
      </c>
      <c r="H2413" s="576" t="s">
        <v>8373</v>
      </c>
      <c r="I2413" s="576" t="s">
        <v>87</v>
      </c>
      <c r="J2413" s="576" t="s">
        <v>207</v>
      </c>
      <c r="K2413" s="577">
        <v>0</v>
      </c>
      <c r="L2413" s="576" t="s">
        <v>208</v>
      </c>
    </row>
    <row r="2414" spans="1:12">
      <c r="A2414" s="576" t="s">
        <v>919</v>
      </c>
      <c r="B2414" s="576" t="s">
        <v>920</v>
      </c>
      <c r="C2414" s="576" t="s">
        <v>924</v>
      </c>
      <c r="D2414" s="576" t="s">
        <v>4378</v>
      </c>
      <c r="E2414" s="577" t="s">
        <v>210</v>
      </c>
      <c r="F2414" s="576" t="s">
        <v>210</v>
      </c>
      <c r="G2414" s="576">
        <v>103178</v>
      </c>
      <c r="H2414" s="576" t="s">
        <v>8374</v>
      </c>
      <c r="I2414" s="576" t="s">
        <v>87</v>
      </c>
      <c r="J2414" s="576" t="s">
        <v>207</v>
      </c>
      <c r="K2414" s="577">
        <v>0</v>
      </c>
      <c r="L2414" s="576" t="s">
        <v>208</v>
      </c>
    </row>
    <row r="2415" spans="1:12">
      <c r="A2415" s="576" t="s">
        <v>919</v>
      </c>
      <c r="B2415" s="576" t="s">
        <v>920</v>
      </c>
      <c r="C2415" s="576" t="s">
        <v>925</v>
      </c>
      <c r="D2415" s="576" t="s">
        <v>4379</v>
      </c>
      <c r="E2415" s="577" t="s">
        <v>210</v>
      </c>
      <c r="F2415" s="576" t="s">
        <v>210</v>
      </c>
      <c r="G2415" s="576">
        <v>103179</v>
      </c>
      <c r="H2415" s="576" t="s">
        <v>8375</v>
      </c>
      <c r="I2415" s="576" t="s">
        <v>87</v>
      </c>
      <c r="J2415" s="576" t="s">
        <v>207</v>
      </c>
      <c r="K2415" s="577">
        <v>0</v>
      </c>
      <c r="L2415" s="576" t="s">
        <v>208</v>
      </c>
    </row>
    <row r="2416" spans="1:12">
      <c r="A2416" s="576" t="s">
        <v>919</v>
      </c>
      <c r="B2416" s="576" t="s">
        <v>920</v>
      </c>
      <c r="C2416" s="576" t="s">
        <v>925</v>
      </c>
      <c r="D2416" s="576" t="s">
        <v>4379</v>
      </c>
      <c r="E2416" s="577" t="s">
        <v>210</v>
      </c>
      <c r="F2416" s="576" t="s">
        <v>210</v>
      </c>
      <c r="G2416" s="576">
        <v>103180</v>
      </c>
      <c r="H2416" s="576" t="s">
        <v>6553</v>
      </c>
      <c r="I2416" s="576" t="s">
        <v>87</v>
      </c>
      <c r="J2416" s="576" t="s">
        <v>207</v>
      </c>
      <c r="K2416" s="577">
        <v>3.27</v>
      </c>
      <c r="L2416" s="576" t="s">
        <v>208</v>
      </c>
    </row>
    <row r="2417" spans="1:12">
      <c r="A2417" s="576" t="s">
        <v>919</v>
      </c>
      <c r="B2417" s="576" t="s">
        <v>920</v>
      </c>
      <c r="C2417" s="576" t="s">
        <v>925</v>
      </c>
      <c r="D2417" s="576" t="s">
        <v>4379</v>
      </c>
      <c r="E2417" s="577" t="s">
        <v>210</v>
      </c>
      <c r="F2417" s="576" t="s">
        <v>210</v>
      </c>
      <c r="G2417" s="576">
        <v>103165</v>
      </c>
      <c r="H2417" s="576" t="s">
        <v>8376</v>
      </c>
      <c r="I2417" s="576" t="s">
        <v>87</v>
      </c>
      <c r="J2417" s="576" t="s">
        <v>207</v>
      </c>
      <c r="K2417" s="577">
        <v>0</v>
      </c>
      <c r="L2417" s="576" t="s">
        <v>208</v>
      </c>
    </row>
    <row r="2418" spans="1:12">
      <c r="A2418" s="576" t="s">
        <v>919</v>
      </c>
      <c r="B2418" s="576" t="s">
        <v>920</v>
      </c>
      <c r="C2418" s="576" t="s">
        <v>925</v>
      </c>
      <c r="D2418" s="576" t="s">
        <v>4379</v>
      </c>
      <c r="E2418" s="577" t="s">
        <v>210</v>
      </c>
      <c r="F2418" s="576" t="s">
        <v>210</v>
      </c>
      <c r="G2418" s="576">
        <v>103166</v>
      </c>
      <c r="H2418" s="576" t="s">
        <v>8377</v>
      </c>
      <c r="I2418" s="576" t="s">
        <v>87</v>
      </c>
      <c r="J2418" s="576" t="s">
        <v>207</v>
      </c>
      <c r="K2418" s="577">
        <v>0</v>
      </c>
      <c r="L2418" s="576" t="s">
        <v>208</v>
      </c>
    </row>
    <row r="2419" spans="1:12">
      <c r="A2419" s="576" t="s">
        <v>919</v>
      </c>
      <c r="B2419" s="576" t="s">
        <v>920</v>
      </c>
      <c r="C2419" s="576" t="s">
        <v>925</v>
      </c>
      <c r="D2419" s="576" t="s">
        <v>4379</v>
      </c>
      <c r="E2419" s="577" t="s">
        <v>210</v>
      </c>
      <c r="F2419" s="576" t="s">
        <v>210</v>
      </c>
      <c r="G2419" s="576">
        <v>103167</v>
      </c>
      <c r="H2419" s="576" t="s">
        <v>8378</v>
      </c>
      <c r="I2419" s="576" t="s">
        <v>87</v>
      </c>
      <c r="J2419" s="576" t="s">
        <v>207</v>
      </c>
      <c r="K2419" s="577">
        <v>0</v>
      </c>
      <c r="L2419" s="576" t="s">
        <v>208</v>
      </c>
    </row>
    <row r="2420" spans="1:12">
      <c r="A2420" s="576" t="s">
        <v>919</v>
      </c>
      <c r="B2420" s="576" t="s">
        <v>920</v>
      </c>
      <c r="C2420" s="576" t="s">
        <v>925</v>
      </c>
      <c r="D2420" s="576" t="s">
        <v>4379</v>
      </c>
      <c r="E2420" s="577" t="s">
        <v>210</v>
      </c>
      <c r="F2420" s="576" t="s">
        <v>210</v>
      </c>
      <c r="G2420" s="576">
        <v>103168</v>
      </c>
      <c r="H2420" s="576" t="s">
        <v>6551</v>
      </c>
      <c r="I2420" s="576" t="s">
        <v>87</v>
      </c>
      <c r="J2420" s="576" t="s">
        <v>209</v>
      </c>
      <c r="K2420" s="577">
        <v>0.56999999999999995</v>
      </c>
      <c r="L2420" s="576" t="s">
        <v>208</v>
      </c>
    </row>
    <row r="2421" spans="1:12">
      <c r="A2421" s="576" t="s">
        <v>919</v>
      </c>
      <c r="B2421" s="576" t="s">
        <v>920</v>
      </c>
      <c r="C2421" s="576" t="s">
        <v>925</v>
      </c>
      <c r="D2421" s="576" t="s">
        <v>4379</v>
      </c>
      <c r="E2421" s="577" t="s">
        <v>210</v>
      </c>
      <c r="F2421" s="576" t="s">
        <v>210</v>
      </c>
      <c r="G2421" s="576">
        <v>102864</v>
      </c>
      <c r="H2421" s="576" t="s">
        <v>8379</v>
      </c>
      <c r="I2421" s="576" t="s">
        <v>87</v>
      </c>
      <c r="J2421" s="576" t="s">
        <v>209</v>
      </c>
      <c r="K2421" s="577">
        <v>0</v>
      </c>
      <c r="L2421" s="576" t="s">
        <v>208</v>
      </c>
    </row>
    <row r="2422" spans="1:12">
      <c r="A2422" s="576" t="s">
        <v>919</v>
      </c>
      <c r="B2422" s="576" t="s">
        <v>920</v>
      </c>
      <c r="C2422" s="576" t="s">
        <v>925</v>
      </c>
      <c r="D2422" s="576" t="s">
        <v>4379</v>
      </c>
      <c r="E2422" s="577" t="s">
        <v>210</v>
      </c>
      <c r="F2422" s="576" t="s">
        <v>210</v>
      </c>
      <c r="G2422" s="576">
        <v>102865</v>
      </c>
      <c r="H2422" s="576" t="s">
        <v>8380</v>
      </c>
      <c r="I2422" s="576" t="s">
        <v>87</v>
      </c>
      <c r="J2422" s="576" t="s">
        <v>209</v>
      </c>
      <c r="K2422" s="577">
        <v>0</v>
      </c>
      <c r="L2422" s="576" t="s">
        <v>208</v>
      </c>
    </row>
    <row r="2423" spans="1:12">
      <c r="A2423" s="576" t="s">
        <v>919</v>
      </c>
      <c r="B2423" s="576" t="s">
        <v>920</v>
      </c>
      <c r="C2423" s="576" t="s">
        <v>925</v>
      </c>
      <c r="D2423" s="576" t="s">
        <v>4379</v>
      </c>
      <c r="E2423" s="577" t="s">
        <v>210</v>
      </c>
      <c r="F2423" s="576" t="s">
        <v>210</v>
      </c>
      <c r="G2423" s="576">
        <v>102866</v>
      </c>
      <c r="H2423" s="576" t="s">
        <v>8381</v>
      </c>
      <c r="I2423" s="576" t="s">
        <v>87</v>
      </c>
      <c r="J2423" s="576" t="s">
        <v>209</v>
      </c>
      <c r="K2423" s="577">
        <v>0</v>
      </c>
      <c r="L2423" s="576" t="s">
        <v>208</v>
      </c>
    </row>
    <row r="2424" spans="1:12">
      <c r="A2424" s="576" t="s">
        <v>919</v>
      </c>
      <c r="B2424" s="576" t="s">
        <v>920</v>
      </c>
      <c r="C2424" s="576" t="s">
        <v>925</v>
      </c>
      <c r="D2424" s="576" t="s">
        <v>4379</v>
      </c>
      <c r="E2424" s="577" t="s">
        <v>210</v>
      </c>
      <c r="F2424" s="576" t="s">
        <v>210</v>
      </c>
      <c r="G2424" s="576">
        <v>102867</v>
      </c>
      <c r="H2424" s="576" t="s">
        <v>6541</v>
      </c>
      <c r="I2424" s="576" t="s">
        <v>87</v>
      </c>
      <c r="J2424" s="576" t="s">
        <v>209</v>
      </c>
      <c r="K2424" s="577">
        <v>0.51</v>
      </c>
      <c r="L2424" s="576" t="s">
        <v>208</v>
      </c>
    </row>
    <row r="2425" spans="1:12">
      <c r="A2425" s="576" t="s">
        <v>919</v>
      </c>
      <c r="B2425" s="576" t="s">
        <v>920</v>
      </c>
      <c r="C2425" s="576" t="s">
        <v>925</v>
      </c>
      <c r="D2425" s="576" t="s">
        <v>4379</v>
      </c>
      <c r="E2425" s="577" t="s">
        <v>210</v>
      </c>
      <c r="F2425" s="576" t="s">
        <v>210</v>
      </c>
      <c r="G2425" s="576">
        <v>92108</v>
      </c>
      <c r="H2425" s="576" t="s">
        <v>6507</v>
      </c>
      <c r="I2425" s="576" t="s">
        <v>87</v>
      </c>
      <c r="J2425" s="576" t="s">
        <v>209</v>
      </c>
      <c r="K2425" s="577">
        <v>0.93</v>
      </c>
      <c r="L2425" s="576" t="s">
        <v>208</v>
      </c>
    </row>
    <row r="2426" spans="1:12">
      <c r="A2426" s="576" t="s">
        <v>919</v>
      </c>
      <c r="B2426" s="576" t="s">
        <v>920</v>
      </c>
      <c r="C2426" s="576" t="s">
        <v>925</v>
      </c>
      <c r="D2426" s="576" t="s">
        <v>4379</v>
      </c>
      <c r="E2426" s="577" t="s">
        <v>210</v>
      </c>
      <c r="F2426" s="576" t="s">
        <v>210</v>
      </c>
      <c r="G2426" s="576">
        <v>92109</v>
      </c>
      <c r="H2426" s="576" t="s">
        <v>6508</v>
      </c>
      <c r="I2426" s="576" t="s">
        <v>87</v>
      </c>
      <c r="J2426" s="576" t="s">
        <v>209</v>
      </c>
      <c r="K2426" s="577">
        <v>0.21</v>
      </c>
      <c r="L2426" s="576" t="s">
        <v>208</v>
      </c>
    </row>
    <row r="2427" spans="1:12">
      <c r="A2427" s="576" t="s">
        <v>919</v>
      </c>
      <c r="B2427" s="576" t="s">
        <v>920</v>
      </c>
      <c r="C2427" s="576" t="s">
        <v>925</v>
      </c>
      <c r="D2427" s="576" t="s">
        <v>4379</v>
      </c>
      <c r="E2427" s="577" t="s">
        <v>210</v>
      </c>
      <c r="F2427" s="576" t="s">
        <v>210</v>
      </c>
      <c r="G2427" s="576">
        <v>92110</v>
      </c>
      <c r="H2427" s="576" t="s">
        <v>6509</v>
      </c>
      <c r="I2427" s="576" t="s">
        <v>87</v>
      </c>
      <c r="J2427" s="576" t="s">
        <v>209</v>
      </c>
      <c r="K2427" s="577">
        <v>1.1599999999999999</v>
      </c>
      <c r="L2427" s="576" t="s">
        <v>208</v>
      </c>
    </row>
    <row r="2428" spans="1:12">
      <c r="A2428" s="576" t="s">
        <v>919</v>
      </c>
      <c r="B2428" s="576" t="s">
        <v>920</v>
      </c>
      <c r="C2428" s="576" t="s">
        <v>925</v>
      </c>
      <c r="D2428" s="576" t="s">
        <v>4379</v>
      </c>
      <c r="E2428" s="577" t="s">
        <v>210</v>
      </c>
      <c r="F2428" s="576" t="s">
        <v>210</v>
      </c>
      <c r="G2428" s="576">
        <v>92111</v>
      </c>
      <c r="H2428" s="576" t="s">
        <v>6510</v>
      </c>
      <c r="I2428" s="576" t="s">
        <v>87</v>
      </c>
      <c r="J2428" s="576" t="s">
        <v>207</v>
      </c>
      <c r="K2428" s="577">
        <v>0.93</v>
      </c>
      <c r="L2428" s="576" t="s">
        <v>208</v>
      </c>
    </row>
    <row r="2429" spans="1:12">
      <c r="A2429" s="576" t="s">
        <v>919</v>
      </c>
      <c r="B2429" s="576" t="s">
        <v>920</v>
      </c>
      <c r="C2429" s="576" t="s">
        <v>925</v>
      </c>
      <c r="D2429" s="576" t="s">
        <v>4379</v>
      </c>
      <c r="E2429" s="577" t="s">
        <v>210</v>
      </c>
      <c r="F2429" s="576" t="s">
        <v>210</v>
      </c>
      <c r="G2429" s="576">
        <v>90670</v>
      </c>
      <c r="H2429" s="576" t="s">
        <v>666</v>
      </c>
      <c r="I2429" s="576" t="s">
        <v>87</v>
      </c>
      <c r="J2429" s="576" t="s">
        <v>207</v>
      </c>
      <c r="K2429" s="577">
        <v>244.89</v>
      </c>
      <c r="L2429" s="576" t="s">
        <v>208</v>
      </c>
    </row>
    <row r="2430" spans="1:12">
      <c r="A2430" s="576" t="s">
        <v>919</v>
      </c>
      <c r="B2430" s="576" t="s">
        <v>920</v>
      </c>
      <c r="C2430" s="576" t="s">
        <v>925</v>
      </c>
      <c r="D2430" s="576" t="s">
        <v>4379</v>
      </c>
      <c r="E2430" s="577" t="s">
        <v>210</v>
      </c>
      <c r="F2430" s="576" t="s">
        <v>210</v>
      </c>
      <c r="G2430" s="576">
        <v>90671</v>
      </c>
      <c r="H2430" s="576" t="s">
        <v>667</v>
      </c>
      <c r="I2430" s="576" t="s">
        <v>87</v>
      </c>
      <c r="J2430" s="576" t="s">
        <v>207</v>
      </c>
      <c r="K2430" s="577">
        <v>65.7</v>
      </c>
      <c r="L2430" s="576" t="s">
        <v>208</v>
      </c>
    </row>
    <row r="2431" spans="1:12">
      <c r="A2431" s="576" t="s">
        <v>919</v>
      </c>
      <c r="B2431" s="576" t="s">
        <v>920</v>
      </c>
      <c r="C2431" s="576" t="s">
        <v>925</v>
      </c>
      <c r="D2431" s="576" t="s">
        <v>4379</v>
      </c>
      <c r="E2431" s="577" t="s">
        <v>210</v>
      </c>
      <c r="F2431" s="576" t="s">
        <v>210</v>
      </c>
      <c r="G2431" s="576">
        <v>90672</v>
      </c>
      <c r="H2431" s="576" t="s">
        <v>668</v>
      </c>
      <c r="I2431" s="576" t="s">
        <v>87</v>
      </c>
      <c r="J2431" s="576" t="s">
        <v>209</v>
      </c>
      <c r="K2431" s="577">
        <v>306.45</v>
      </c>
      <c r="L2431" s="576" t="s">
        <v>208</v>
      </c>
    </row>
    <row r="2432" spans="1:12">
      <c r="A2432" s="576" t="s">
        <v>919</v>
      </c>
      <c r="B2432" s="576" t="s">
        <v>920</v>
      </c>
      <c r="C2432" s="576" t="s">
        <v>925</v>
      </c>
      <c r="D2432" s="576" t="s">
        <v>4379</v>
      </c>
      <c r="E2432" s="577" t="s">
        <v>210</v>
      </c>
      <c r="F2432" s="576" t="s">
        <v>210</v>
      </c>
      <c r="G2432" s="576">
        <v>90673</v>
      </c>
      <c r="H2432" s="576" t="s">
        <v>669</v>
      </c>
      <c r="I2432" s="576" t="s">
        <v>87</v>
      </c>
      <c r="J2432" s="576" t="s">
        <v>209</v>
      </c>
      <c r="K2432" s="577">
        <v>116.14</v>
      </c>
      <c r="L2432" s="576" t="s">
        <v>208</v>
      </c>
    </row>
    <row r="2433" spans="1:12">
      <c r="A2433" s="576" t="s">
        <v>919</v>
      </c>
      <c r="B2433" s="576" t="s">
        <v>920</v>
      </c>
      <c r="C2433" s="576" t="s">
        <v>925</v>
      </c>
      <c r="D2433" s="576" t="s">
        <v>4379</v>
      </c>
      <c r="E2433" s="577" t="s">
        <v>210</v>
      </c>
      <c r="F2433" s="576" t="s">
        <v>210</v>
      </c>
      <c r="G2433" s="576">
        <v>93220</v>
      </c>
      <c r="H2433" s="576" t="s">
        <v>779</v>
      </c>
      <c r="I2433" s="576" t="s">
        <v>87</v>
      </c>
      <c r="J2433" s="576" t="s">
        <v>209</v>
      </c>
      <c r="K2433" s="577">
        <v>375.5</v>
      </c>
      <c r="L2433" s="576" t="s">
        <v>208</v>
      </c>
    </row>
    <row r="2434" spans="1:12">
      <c r="A2434" s="576" t="s">
        <v>919</v>
      </c>
      <c r="B2434" s="576" t="s">
        <v>920</v>
      </c>
      <c r="C2434" s="576" t="s">
        <v>925</v>
      </c>
      <c r="D2434" s="576" t="s">
        <v>4379</v>
      </c>
      <c r="E2434" s="577" t="s">
        <v>210</v>
      </c>
      <c r="F2434" s="576" t="s">
        <v>210</v>
      </c>
      <c r="G2434" s="576">
        <v>93221</v>
      </c>
      <c r="H2434" s="576" t="s">
        <v>780</v>
      </c>
      <c r="I2434" s="576" t="s">
        <v>87</v>
      </c>
      <c r="J2434" s="576" t="s">
        <v>209</v>
      </c>
      <c r="K2434" s="577">
        <v>100.74</v>
      </c>
      <c r="L2434" s="576" t="s">
        <v>208</v>
      </c>
    </row>
    <row r="2435" spans="1:12">
      <c r="A2435" s="576" t="s">
        <v>919</v>
      </c>
      <c r="B2435" s="576" t="s">
        <v>920</v>
      </c>
      <c r="C2435" s="576" t="s">
        <v>925</v>
      </c>
      <c r="D2435" s="576" t="s">
        <v>4379</v>
      </c>
      <c r="E2435" s="577" t="s">
        <v>210</v>
      </c>
      <c r="F2435" s="576" t="s">
        <v>210</v>
      </c>
      <c r="G2435" s="576">
        <v>93222</v>
      </c>
      <c r="H2435" s="576" t="s">
        <v>781</v>
      </c>
      <c r="I2435" s="576" t="s">
        <v>87</v>
      </c>
      <c r="J2435" s="576" t="s">
        <v>209</v>
      </c>
      <c r="K2435" s="577">
        <v>469.9</v>
      </c>
      <c r="L2435" s="576" t="s">
        <v>208</v>
      </c>
    </row>
    <row r="2436" spans="1:12">
      <c r="A2436" s="576" t="s">
        <v>919</v>
      </c>
      <c r="B2436" s="576" t="s">
        <v>920</v>
      </c>
      <c r="C2436" s="576" t="s">
        <v>925</v>
      </c>
      <c r="D2436" s="576" t="s">
        <v>4379</v>
      </c>
      <c r="E2436" s="577" t="s">
        <v>210</v>
      </c>
      <c r="F2436" s="576" t="s">
        <v>210</v>
      </c>
      <c r="G2436" s="576">
        <v>93223</v>
      </c>
      <c r="H2436" s="576" t="s">
        <v>8382</v>
      </c>
      <c r="I2436" s="576" t="s">
        <v>87</v>
      </c>
      <c r="J2436" s="576" t="s">
        <v>209</v>
      </c>
      <c r="K2436" s="577">
        <v>151.69</v>
      </c>
      <c r="L2436" s="576" t="s">
        <v>208</v>
      </c>
    </row>
    <row r="2437" spans="1:12">
      <c r="A2437" s="576" t="s">
        <v>919</v>
      </c>
      <c r="B2437" s="576" t="s">
        <v>920</v>
      </c>
      <c r="C2437" s="576" t="s">
        <v>925</v>
      </c>
      <c r="D2437" s="576" t="s">
        <v>4379</v>
      </c>
      <c r="E2437" s="577" t="s">
        <v>210</v>
      </c>
      <c r="F2437" s="576" t="s">
        <v>210</v>
      </c>
      <c r="G2437" s="576">
        <v>104691</v>
      </c>
      <c r="H2437" s="576" t="s">
        <v>8383</v>
      </c>
      <c r="I2437" s="576" t="s">
        <v>87</v>
      </c>
      <c r="J2437" s="576" t="s">
        <v>209</v>
      </c>
      <c r="K2437" s="577">
        <v>0.97</v>
      </c>
      <c r="L2437" s="576" t="s">
        <v>208</v>
      </c>
    </row>
    <row r="2438" spans="1:12">
      <c r="A2438" s="576" t="s">
        <v>919</v>
      </c>
      <c r="B2438" s="576" t="s">
        <v>920</v>
      </c>
      <c r="C2438" s="576" t="s">
        <v>925</v>
      </c>
      <c r="D2438" s="576" t="s">
        <v>4379</v>
      </c>
      <c r="E2438" s="577" t="s">
        <v>210</v>
      </c>
      <c r="F2438" s="576" t="s">
        <v>210</v>
      </c>
      <c r="G2438" s="576">
        <v>104692</v>
      </c>
      <c r="H2438" s="576" t="s">
        <v>8384</v>
      </c>
      <c r="I2438" s="576" t="s">
        <v>87</v>
      </c>
      <c r="J2438" s="576" t="s">
        <v>209</v>
      </c>
      <c r="K2438" s="577">
        <v>0.22</v>
      </c>
      <c r="L2438" s="576" t="s">
        <v>208</v>
      </c>
    </row>
    <row r="2439" spans="1:12">
      <c r="A2439" s="576" t="s">
        <v>919</v>
      </c>
      <c r="B2439" s="576" t="s">
        <v>920</v>
      </c>
      <c r="C2439" s="576" t="s">
        <v>925</v>
      </c>
      <c r="D2439" s="576" t="s">
        <v>4379</v>
      </c>
      <c r="E2439" s="577" t="s">
        <v>210</v>
      </c>
      <c r="F2439" s="576" t="s">
        <v>210</v>
      </c>
      <c r="G2439" s="576">
        <v>104693</v>
      </c>
      <c r="H2439" s="576" t="s">
        <v>8385</v>
      </c>
      <c r="I2439" s="576" t="s">
        <v>87</v>
      </c>
      <c r="J2439" s="576" t="s">
        <v>209</v>
      </c>
      <c r="K2439" s="577">
        <v>1.22</v>
      </c>
      <c r="L2439" s="576" t="s">
        <v>208</v>
      </c>
    </row>
    <row r="2440" spans="1:12">
      <c r="A2440" s="576" t="s">
        <v>919</v>
      </c>
      <c r="B2440" s="576" t="s">
        <v>920</v>
      </c>
      <c r="C2440" s="576" t="s">
        <v>925</v>
      </c>
      <c r="D2440" s="576" t="s">
        <v>4379</v>
      </c>
      <c r="E2440" s="577" t="s">
        <v>210</v>
      </c>
      <c r="F2440" s="576" t="s">
        <v>210</v>
      </c>
      <c r="G2440" s="576">
        <v>104694</v>
      </c>
      <c r="H2440" s="576" t="s">
        <v>6563</v>
      </c>
      <c r="I2440" s="576" t="s">
        <v>87</v>
      </c>
      <c r="J2440" s="576" t="s">
        <v>209</v>
      </c>
      <c r="K2440" s="577">
        <v>1.59</v>
      </c>
      <c r="L2440" s="576" t="s">
        <v>208</v>
      </c>
    </row>
    <row r="2441" spans="1:12">
      <c r="A2441" s="576" t="s">
        <v>919</v>
      </c>
      <c r="B2441" s="576" t="s">
        <v>920</v>
      </c>
      <c r="C2441" s="576" t="s">
        <v>925</v>
      </c>
      <c r="D2441" s="576" t="s">
        <v>4379</v>
      </c>
      <c r="E2441" s="577" t="s">
        <v>210</v>
      </c>
      <c r="F2441" s="576" t="s">
        <v>210</v>
      </c>
      <c r="G2441" s="576">
        <v>90676</v>
      </c>
      <c r="H2441" s="576" t="s">
        <v>670</v>
      </c>
      <c r="I2441" s="576" t="s">
        <v>87</v>
      </c>
      <c r="J2441" s="576" t="s">
        <v>209</v>
      </c>
      <c r="K2441" s="577">
        <v>99.58</v>
      </c>
      <c r="L2441" s="576" t="s">
        <v>208</v>
      </c>
    </row>
    <row r="2442" spans="1:12">
      <c r="A2442" s="576" t="s">
        <v>919</v>
      </c>
      <c r="B2442" s="576" t="s">
        <v>920</v>
      </c>
      <c r="C2442" s="576" t="s">
        <v>925</v>
      </c>
      <c r="D2442" s="576" t="s">
        <v>4379</v>
      </c>
      <c r="E2442" s="577" t="s">
        <v>210</v>
      </c>
      <c r="F2442" s="576" t="s">
        <v>210</v>
      </c>
      <c r="G2442" s="576">
        <v>91021</v>
      </c>
      <c r="H2442" s="576" t="s">
        <v>696</v>
      </c>
      <c r="I2442" s="576" t="s">
        <v>87</v>
      </c>
      <c r="J2442" s="576" t="s">
        <v>209</v>
      </c>
      <c r="K2442" s="577">
        <v>12.17</v>
      </c>
      <c r="L2442" s="576" t="s">
        <v>208</v>
      </c>
    </row>
    <row r="2443" spans="1:12">
      <c r="A2443" s="576" t="s">
        <v>919</v>
      </c>
      <c r="B2443" s="576" t="s">
        <v>920</v>
      </c>
      <c r="C2443" s="576" t="s">
        <v>925</v>
      </c>
      <c r="D2443" s="576" t="s">
        <v>4379</v>
      </c>
      <c r="E2443" s="577" t="s">
        <v>210</v>
      </c>
      <c r="F2443" s="576" t="s">
        <v>210</v>
      </c>
      <c r="G2443" s="576">
        <v>90677</v>
      </c>
      <c r="H2443" s="576" t="s">
        <v>671</v>
      </c>
      <c r="I2443" s="576" t="s">
        <v>87</v>
      </c>
      <c r="J2443" s="576" t="s">
        <v>209</v>
      </c>
      <c r="K2443" s="577">
        <v>30.04</v>
      </c>
      <c r="L2443" s="576" t="s">
        <v>208</v>
      </c>
    </row>
    <row r="2444" spans="1:12">
      <c r="A2444" s="576" t="s">
        <v>919</v>
      </c>
      <c r="B2444" s="576" t="s">
        <v>920</v>
      </c>
      <c r="C2444" s="576" t="s">
        <v>925</v>
      </c>
      <c r="D2444" s="576" t="s">
        <v>4379</v>
      </c>
      <c r="E2444" s="577" t="s">
        <v>210</v>
      </c>
      <c r="F2444" s="576" t="s">
        <v>210</v>
      </c>
      <c r="G2444" s="576">
        <v>90678</v>
      </c>
      <c r="H2444" s="576" t="s">
        <v>672</v>
      </c>
      <c r="I2444" s="576" t="s">
        <v>87</v>
      </c>
      <c r="J2444" s="576" t="s">
        <v>209</v>
      </c>
      <c r="K2444" s="577">
        <v>139.09</v>
      </c>
      <c r="L2444" s="576" t="s">
        <v>208</v>
      </c>
    </row>
    <row r="2445" spans="1:12">
      <c r="A2445" s="576" t="s">
        <v>919</v>
      </c>
      <c r="B2445" s="576" t="s">
        <v>920</v>
      </c>
      <c r="C2445" s="576" t="s">
        <v>925</v>
      </c>
      <c r="D2445" s="576" t="s">
        <v>4379</v>
      </c>
      <c r="E2445" s="577" t="s">
        <v>210</v>
      </c>
      <c r="F2445" s="576" t="s">
        <v>210</v>
      </c>
      <c r="G2445" s="576">
        <v>90679</v>
      </c>
      <c r="H2445" s="576" t="s">
        <v>673</v>
      </c>
      <c r="I2445" s="576" t="s">
        <v>87</v>
      </c>
      <c r="J2445" s="576" t="s">
        <v>207</v>
      </c>
      <c r="K2445" s="577">
        <v>89.06</v>
      </c>
      <c r="L2445" s="576" t="s">
        <v>208</v>
      </c>
    </row>
    <row r="2446" spans="1:12">
      <c r="A2446" s="576" t="s">
        <v>919</v>
      </c>
      <c r="B2446" s="576" t="s">
        <v>920</v>
      </c>
      <c r="C2446" s="576" t="s">
        <v>925</v>
      </c>
      <c r="D2446" s="576" t="s">
        <v>4379</v>
      </c>
      <c r="E2446" s="577" t="s">
        <v>210</v>
      </c>
      <c r="F2446" s="576" t="s">
        <v>210</v>
      </c>
      <c r="G2446" s="576">
        <v>102870</v>
      </c>
      <c r="H2446" s="576" t="s">
        <v>8386</v>
      </c>
      <c r="I2446" s="576" t="s">
        <v>87</v>
      </c>
      <c r="J2446" s="576" t="s">
        <v>207</v>
      </c>
      <c r="K2446" s="577">
        <v>357.14</v>
      </c>
      <c r="L2446" s="576" t="s">
        <v>208</v>
      </c>
    </row>
    <row r="2447" spans="1:12">
      <c r="A2447" s="576" t="s">
        <v>919</v>
      </c>
      <c r="B2447" s="576" t="s">
        <v>920</v>
      </c>
      <c r="C2447" s="576" t="s">
        <v>925</v>
      </c>
      <c r="D2447" s="576" t="s">
        <v>4379</v>
      </c>
      <c r="E2447" s="577" t="s">
        <v>210</v>
      </c>
      <c r="F2447" s="576" t="s">
        <v>210</v>
      </c>
      <c r="G2447" s="576">
        <v>102871</v>
      </c>
      <c r="H2447" s="576" t="s">
        <v>8387</v>
      </c>
      <c r="I2447" s="576" t="s">
        <v>87</v>
      </c>
      <c r="J2447" s="576" t="s">
        <v>207</v>
      </c>
      <c r="K2447" s="577">
        <v>96.48</v>
      </c>
      <c r="L2447" s="576" t="s">
        <v>208</v>
      </c>
    </row>
    <row r="2448" spans="1:12">
      <c r="A2448" s="576" t="s">
        <v>919</v>
      </c>
      <c r="B2448" s="576" t="s">
        <v>920</v>
      </c>
      <c r="C2448" s="576" t="s">
        <v>925</v>
      </c>
      <c r="D2448" s="576" t="s">
        <v>4379</v>
      </c>
      <c r="E2448" s="577" t="s">
        <v>210</v>
      </c>
      <c r="F2448" s="576" t="s">
        <v>210</v>
      </c>
      <c r="G2448" s="576">
        <v>102872</v>
      </c>
      <c r="H2448" s="576" t="s">
        <v>8388</v>
      </c>
      <c r="I2448" s="576" t="s">
        <v>87</v>
      </c>
      <c r="J2448" s="576" t="s">
        <v>207</v>
      </c>
      <c r="K2448" s="577">
        <v>446.93</v>
      </c>
      <c r="L2448" s="576" t="s">
        <v>208</v>
      </c>
    </row>
    <row r="2449" spans="1:12">
      <c r="A2449" s="576" t="s">
        <v>919</v>
      </c>
      <c r="B2449" s="576" t="s">
        <v>920</v>
      </c>
      <c r="C2449" s="576" t="s">
        <v>925</v>
      </c>
      <c r="D2449" s="576" t="s">
        <v>4379</v>
      </c>
      <c r="E2449" s="577" t="s">
        <v>210</v>
      </c>
      <c r="F2449" s="576" t="s">
        <v>210</v>
      </c>
      <c r="G2449" s="576">
        <v>102873</v>
      </c>
      <c r="H2449" s="576" t="s">
        <v>4626</v>
      </c>
      <c r="I2449" s="576" t="s">
        <v>87</v>
      </c>
      <c r="J2449" s="576" t="s">
        <v>207</v>
      </c>
      <c r="K2449" s="577">
        <v>116.14</v>
      </c>
      <c r="L2449" s="576" t="s">
        <v>208</v>
      </c>
    </row>
    <row r="2450" spans="1:12">
      <c r="A2450" s="576" t="s">
        <v>919</v>
      </c>
      <c r="B2450" s="576" t="s">
        <v>920</v>
      </c>
      <c r="C2450" s="576" t="s">
        <v>925</v>
      </c>
      <c r="D2450" s="576" t="s">
        <v>4379</v>
      </c>
      <c r="E2450" s="577" t="s">
        <v>210</v>
      </c>
      <c r="F2450" s="576" t="s">
        <v>210</v>
      </c>
      <c r="G2450" s="576">
        <v>102960</v>
      </c>
      <c r="H2450" s="576" t="s">
        <v>8389</v>
      </c>
      <c r="I2450" s="576" t="s">
        <v>87</v>
      </c>
      <c r="J2450" s="576" t="s">
        <v>207</v>
      </c>
      <c r="K2450" s="577">
        <v>173.32</v>
      </c>
      <c r="L2450" s="576" t="s">
        <v>208</v>
      </c>
    </row>
    <row r="2451" spans="1:12">
      <c r="A2451" s="576" t="s">
        <v>919</v>
      </c>
      <c r="B2451" s="576" t="s">
        <v>920</v>
      </c>
      <c r="C2451" s="576" t="s">
        <v>925</v>
      </c>
      <c r="D2451" s="576" t="s">
        <v>4379</v>
      </c>
      <c r="E2451" s="577" t="s">
        <v>210</v>
      </c>
      <c r="F2451" s="576" t="s">
        <v>210</v>
      </c>
      <c r="G2451" s="576">
        <v>102961</v>
      </c>
      <c r="H2451" s="576" t="s">
        <v>8390</v>
      </c>
      <c r="I2451" s="576" t="s">
        <v>87</v>
      </c>
      <c r="J2451" s="576" t="s">
        <v>207</v>
      </c>
      <c r="K2451" s="577">
        <v>46.82</v>
      </c>
      <c r="L2451" s="576" t="s">
        <v>208</v>
      </c>
    </row>
    <row r="2452" spans="1:12">
      <c r="A2452" s="576" t="s">
        <v>919</v>
      </c>
      <c r="B2452" s="576" t="s">
        <v>920</v>
      </c>
      <c r="C2452" s="576" t="s">
        <v>925</v>
      </c>
      <c r="D2452" s="576" t="s">
        <v>4379</v>
      </c>
      <c r="E2452" s="577" t="s">
        <v>210</v>
      </c>
      <c r="F2452" s="576" t="s">
        <v>210</v>
      </c>
      <c r="G2452" s="576">
        <v>102962</v>
      </c>
      <c r="H2452" s="576" t="s">
        <v>8391</v>
      </c>
      <c r="I2452" s="576" t="s">
        <v>87</v>
      </c>
      <c r="J2452" s="576" t="s">
        <v>207</v>
      </c>
      <c r="K2452" s="577">
        <v>162.59</v>
      </c>
      <c r="L2452" s="576" t="s">
        <v>208</v>
      </c>
    </row>
    <row r="2453" spans="1:12">
      <c r="A2453" s="576" t="s">
        <v>919</v>
      </c>
      <c r="B2453" s="576" t="s">
        <v>920</v>
      </c>
      <c r="C2453" s="576" t="s">
        <v>925</v>
      </c>
      <c r="D2453" s="576" t="s">
        <v>4379</v>
      </c>
      <c r="E2453" s="577" t="s">
        <v>210</v>
      </c>
      <c r="F2453" s="576" t="s">
        <v>210</v>
      </c>
      <c r="G2453" s="576">
        <v>102963</v>
      </c>
      <c r="H2453" s="576" t="s">
        <v>4631</v>
      </c>
      <c r="I2453" s="576" t="s">
        <v>87</v>
      </c>
      <c r="J2453" s="576" t="s">
        <v>207</v>
      </c>
      <c r="K2453" s="577">
        <v>82.32</v>
      </c>
      <c r="L2453" s="576" t="s">
        <v>208</v>
      </c>
    </row>
    <row r="2454" spans="1:12">
      <c r="A2454" s="576" t="s">
        <v>919</v>
      </c>
      <c r="B2454" s="576" t="s">
        <v>920</v>
      </c>
      <c r="C2454" s="576" t="s">
        <v>925</v>
      </c>
      <c r="D2454" s="576" t="s">
        <v>4379</v>
      </c>
      <c r="E2454" s="577" t="s">
        <v>210</v>
      </c>
      <c r="F2454" s="576" t="s">
        <v>210</v>
      </c>
      <c r="G2454" s="576">
        <v>95698</v>
      </c>
      <c r="H2454" s="576" t="s">
        <v>845</v>
      </c>
      <c r="I2454" s="576" t="s">
        <v>87</v>
      </c>
      <c r="J2454" s="576" t="s">
        <v>207</v>
      </c>
      <c r="K2454" s="577">
        <v>5.99</v>
      </c>
      <c r="L2454" s="576" t="s">
        <v>208</v>
      </c>
    </row>
    <row r="2455" spans="1:12">
      <c r="A2455" s="576" t="s">
        <v>919</v>
      </c>
      <c r="B2455" s="576" t="s">
        <v>920</v>
      </c>
      <c r="C2455" s="576" t="s">
        <v>925</v>
      </c>
      <c r="D2455" s="576" t="s">
        <v>4379</v>
      </c>
      <c r="E2455" s="577" t="s">
        <v>210</v>
      </c>
      <c r="F2455" s="576" t="s">
        <v>210</v>
      </c>
      <c r="G2455" s="576">
        <v>95699</v>
      </c>
      <c r="H2455" s="576" t="s">
        <v>846</v>
      </c>
      <c r="I2455" s="576" t="s">
        <v>87</v>
      </c>
      <c r="J2455" s="576" t="s">
        <v>207</v>
      </c>
      <c r="K2455" s="577">
        <v>1.38</v>
      </c>
      <c r="L2455" s="576" t="s">
        <v>208</v>
      </c>
    </row>
    <row r="2456" spans="1:12">
      <c r="A2456" s="576" t="s">
        <v>919</v>
      </c>
      <c r="B2456" s="576" t="s">
        <v>920</v>
      </c>
      <c r="C2456" s="576" t="s">
        <v>925</v>
      </c>
      <c r="D2456" s="576" t="s">
        <v>4379</v>
      </c>
      <c r="E2456" s="577" t="s">
        <v>210</v>
      </c>
      <c r="F2456" s="576" t="s">
        <v>210</v>
      </c>
      <c r="G2456" s="576">
        <v>95700</v>
      </c>
      <c r="H2456" s="576" t="s">
        <v>847</v>
      </c>
      <c r="I2456" s="576" t="s">
        <v>87</v>
      </c>
      <c r="J2456" s="576" t="s">
        <v>207</v>
      </c>
      <c r="K2456" s="577">
        <v>7.48</v>
      </c>
      <c r="L2456" s="576" t="s">
        <v>208</v>
      </c>
    </row>
    <row r="2457" spans="1:12">
      <c r="A2457" s="576" t="s">
        <v>919</v>
      </c>
      <c r="B2457" s="576" t="s">
        <v>920</v>
      </c>
      <c r="C2457" s="576" t="s">
        <v>925</v>
      </c>
      <c r="D2457" s="576" t="s">
        <v>4379</v>
      </c>
      <c r="E2457" s="577" t="s">
        <v>210</v>
      </c>
      <c r="F2457" s="576" t="s">
        <v>210</v>
      </c>
      <c r="G2457" s="576">
        <v>95701</v>
      </c>
      <c r="H2457" s="576" t="s">
        <v>848</v>
      </c>
      <c r="I2457" s="576" t="s">
        <v>87</v>
      </c>
      <c r="J2457" s="576" t="s">
        <v>207</v>
      </c>
      <c r="K2457" s="577">
        <v>2.34</v>
      </c>
      <c r="L2457" s="576" t="s">
        <v>208</v>
      </c>
    </row>
    <row r="2458" spans="1:12">
      <c r="A2458" s="576" t="s">
        <v>919</v>
      </c>
      <c r="B2458" s="576" t="s">
        <v>920</v>
      </c>
      <c r="C2458" s="576" t="s">
        <v>925</v>
      </c>
      <c r="D2458" s="576" t="s">
        <v>4379</v>
      </c>
      <c r="E2458" s="577" t="s">
        <v>210</v>
      </c>
      <c r="F2458" s="576" t="s">
        <v>210</v>
      </c>
      <c r="G2458" s="576">
        <v>90621</v>
      </c>
      <c r="H2458" s="576" t="s">
        <v>638</v>
      </c>
      <c r="I2458" s="576" t="s">
        <v>87</v>
      </c>
      <c r="J2458" s="576" t="s">
        <v>207</v>
      </c>
      <c r="K2458" s="577">
        <v>2.7</v>
      </c>
      <c r="L2458" s="576" t="s">
        <v>208</v>
      </c>
    </row>
    <row r="2459" spans="1:12">
      <c r="A2459" s="576" t="s">
        <v>919</v>
      </c>
      <c r="B2459" s="576" t="s">
        <v>920</v>
      </c>
      <c r="C2459" s="576" t="s">
        <v>925</v>
      </c>
      <c r="D2459" s="576" t="s">
        <v>4379</v>
      </c>
      <c r="E2459" s="577" t="s">
        <v>210</v>
      </c>
      <c r="F2459" s="576" t="s">
        <v>210</v>
      </c>
      <c r="G2459" s="576">
        <v>90622</v>
      </c>
      <c r="H2459" s="576" t="s">
        <v>639</v>
      </c>
      <c r="I2459" s="576" t="s">
        <v>87</v>
      </c>
      <c r="J2459" s="576" t="s">
        <v>207</v>
      </c>
      <c r="K2459" s="577">
        <v>0.62</v>
      </c>
      <c r="L2459" s="576" t="s">
        <v>208</v>
      </c>
    </row>
    <row r="2460" spans="1:12">
      <c r="A2460" s="576" t="s">
        <v>919</v>
      </c>
      <c r="B2460" s="576" t="s">
        <v>920</v>
      </c>
      <c r="C2460" s="576" t="s">
        <v>925</v>
      </c>
      <c r="D2460" s="576" t="s">
        <v>4379</v>
      </c>
      <c r="E2460" s="577" t="s">
        <v>210</v>
      </c>
      <c r="F2460" s="576" t="s">
        <v>210</v>
      </c>
      <c r="G2460" s="576">
        <v>90623</v>
      </c>
      <c r="H2460" s="576" t="s">
        <v>640</v>
      </c>
      <c r="I2460" s="576" t="s">
        <v>87</v>
      </c>
      <c r="J2460" s="576" t="s">
        <v>207</v>
      </c>
      <c r="K2460" s="577">
        <v>3.37</v>
      </c>
      <c r="L2460" s="576" t="s">
        <v>208</v>
      </c>
    </row>
    <row r="2461" spans="1:12">
      <c r="A2461" s="576" t="s">
        <v>919</v>
      </c>
      <c r="B2461" s="576" t="s">
        <v>920</v>
      </c>
      <c r="C2461" s="576" t="s">
        <v>925</v>
      </c>
      <c r="D2461" s="576" t="s">
        <v>4379</v>
      </c>
      <c r="E2461" s="577" t="s">
        <v>210</v>
      </c>
      <c r="F2461" s="576" t="s">
        <v>210</v>
      </c>
      <c r="G2461" s="576">
        <v>90624</v>
      </c>
      <c r="H2461" s="576" t="s">
        <v>641</v>
      </c>
      <c r="I2461" s="576" t="s">
        <v>87</v>
      </c>
      <c r="J2461" s="576" t="s">
        <v>207</v>
      </c>
      <c r="K2461" s="577">
        <v>2.34</v>
      </c>
      <c r="L2461" s="576" t="s">
        <v>208</v>
      </c>
    </row>
    <row r="2462" spans="1:12">
      <c r="A2462" s="576" t="s">
        <v>919</v>
      </c>
      <c r="B2462" s="576" t="s">
        <v>920</v>
      </c>
      <c r="C2462" s="576" t="s">
        <v>925</v>
      </c>
      <c r="D2462" s="576" t="s">
        <v>4379</v>
      </c>
      <c r="E2462" s="577" t="s">
        <v>210</v>
      </c>
      <c r="F2462" s="576" t="s">
        <v>210</v>
      </c>
      <c r="G2462" s="576">
        <v>102876</v>
      </c>
      <c r="H2462" s="576" t="s">
        <v>8392</v>
      </c>
      <c r="I2462" s="576" t="s">
        <v>87</v>
      </c>
      <c r="J2462" s="576" t="s">
        <v>207</v>
      </c>
      <c r="K2462" s="577">
        <v>496.31</v>
      </c>
      <c r="L2462" s="576" t="s">
        <v>208</v>
      </c>
    </row>
    <row r="2463" spans="1:12">
      <c r="A2463" s="576" t="s">
        <v>919</v>
      </c>
      <c r="B2463" s="576" t="s">
        <v>920</v>
      </c>
      <c r="C2463" s="576" t="s">
        <v>925</v>
      </c>
      <c r="D2463" s="576" t="s">
        <v>4379</v>
      </c>
      <c r="E2463" s="577" t="s">
        <v>210</v>
      </c>
      <c r="F2463" s="576" t="s">
        <v>210</v>
      </c>
      <c r="G2463" s="576">
        <v>102877</v>
      </c>
      <c r="H2463" s="576" t="s">
        <v>8393</v>
      </c>
      <c r="I2463" s="576" t="s">
        <v>87</v>
      </c>
      <c r="J2463" s="576" t="s">
        <v>209</v>
      </c>
      <c r="K2463" s="577">
        <v>134.08000000000001</v>
      </c>
      <c r="L2463" s="576" t="s">
        <v>208</v>
      </c>
    </row>
    <row r="2464" spans="1:12">
      <c r="A2464" s="576" t="s">
        <v>919</v>
      </c>
      <c r="B2464" s="576" t="s">
        <v>920</v>
      </c>
      <c r="C2464" s="576" t="s">
        <v>925</v>
      </c>
      <c r="D2464" s="576" t="s">
        <v>4379</v>
      </c>
      <c r="E2464" s="577" t="s">
        <v>210</v>
      </c>
      <c r="F2464" s="576" t="s">
        <v>210</v>
      </c>
      <c r="G2464" s="576">
        <v>102878</v>
      </c>
      <c r="H2464" s="576" t="s">
        <v>8394</v>
      </c>
      <c r="I2464" s="576" t="s">
        <v>87</v>
      </c>
      <c r="J2464" s="576" t="s">
        <v>209</v>
      </c>
      <c r="K2464" s="577">
        <v>621.09</v>
      </c>
      <c r="L2464" s="576" t="s">
        <v>208</v>
      </c>
    </row>
    <row r="2465" spans="1:12">
      <c r="A2465" s="576" t="s">
        <v>919</v>
      </c>
      <c r="B2465" s="576" t="s">
        <v>920</v>
      </c>
      <c r="C2465" s="576" t="s">
        <v>925</v>
      </c>
      <c r="D2465" s="576" t="s">
        <v>4379</v>
      </c>
      <c r="E2465" s="577" t="s">
        <v>210</v>
      </c>
      <c r="F2465" s="576" t="s">
        <v>210</v>
      </c>
      <c r="G2465" s="576">
        <v>102879</v>
      </c>
      <c r="H2465" s="576" t="s">
        <v>4627</v>
      </c>
      <c r="I2465" s="576" t="s">
        <v>87</v>
      </c>
      <c r="J2465" s="576" t="s">
        <v>209</v>
      </c>
      <c r="K2465" s="577">
        <v>174.3</v>
      </c>
      <c r="L2465" s="576" t="s">
        <v>208</v>
      </c>
    </row>
    <row r="2466" spans="1:12">
      <c r="A2466" s="576" t="s">
        <v>919</v>
      </c>
      <c r="B2466" s="576" t="s">
        <v>920</v>
      </c>
      <c r="C2466" s="576" t="s">
        <v>925</v>
      </c>
      <c r="D2466" s="576" t="s">
        <v>4379</v>
      </c>
      <c r="E2466" s="577" t="s">
        <v>210</v>
      </c>
      <c r="F2466" s="576" t="s">
        <v>210</v>
      </c>
      <c r="G2466" s="576">
        <v>103220</v>
      </c>
      <c r="H2466" s="576" t="s">
        <v>8395</v>
      </c>
      <c r="I2466" s="576" t="s">
        <v>87</v>
      </c>
      <c r="J2466" s="576" t="s">
        <v>209</v>
      </c>
      <c r="K2466" s="577">
        <v>151.78</v>
      </c>
      <c r="L2466" s="576" t="s">
        <v>208</v>
      </c>
    </row>
    <row r="2467" spans="1:12">
      <c r="A2467" s="576" t="s">
        <v>919</v>
      </c>
      <c r="B2467" s="576" t="s">
        <v>920</v>
      </c>
      <c r="C2467" s="576" t="s">
        <v>925</v>
      </c>
      <c r="D2467" s="576" t="s">
        <v>4379</v>
      </c>
      <c r="E2467" s="577" t="s">
        <v>210</v>
      </c>
      <c r="F2467" s="576" t="s">
        <v>210</v>
      </c>
      <c r="G2467" s="576">
        <v>103221</v>
      </c>
      <c r="H2467" s="576" t="s">
        <v>8396</v>
      </c>
      <c r="I2467" s="576" t="s">
        <v>87</v>
      </c>
      <c r="J2467" s="576" t="s">
        <v>209</v>
      </c>
      <c r="K2467" s="577">
        <v>41</v>
      </c>
      <c r="L2467" s="576" t="s">
        <v>208</v>
      </c>
    </row>
    <row r="2468" spans="1:12">
      <c r="A2468" s="576" t="s">
        <v>919</v>
      </c>
      <c r="B2468" s="576" t="s">
        <v>920</v>
      </c>
      <c r="C2468" s="576" t="s">
        <v>925</v>
      </c>
      <c r="D2468" s="576" t="s">
        <v>4379</v>
      </c>
      <c r="E2468" s="577" t="s">
        <v>210</v>
      </c>
      <c r="F2468" s="576" t="s">
        <v>210</v>
      </c>
      <c r="G2468" s="576">
        <v>103222</v>
      </c>
      <c r="H2468" s="576" t="s">
        <v>8397</v>
      </c>
      <c r="I2468" s="576" t="s">
        <v>87</v>
      </c>
      <c r="J2468" s="576" t="s">
        <v>209</v>
      </c>
      <c r="K2468" s="577">
        <v>189.94</v>
      </c>
      <c r="L2468" s="576" t="s">
        <v>208</v>
      </c>
    </row>
    <row r="2469" spans="1:12">
      <c r="A2469" s="576" t="s">
        <v>919</v>
      </c>
      <c r="B2469" s="576" t="s">
        <v>920</v>
      </c>
      <c r="C2469" s="576" t="s">
        <v>925</v>
      </c>
      <c r="D2469" s="576" t="s">
        <v>4379</v>
      </c>
      <c r="E2469" s="577" t="s">
        <v>210</v>
      </c>
      <c r="F2469" s="576" t="s">
        <v>210</v>
      </c>
      <c r="G2469" s="576">
        <v>103223</v>
      </c>
      <c r="H2469" s="576" t="s">
        <v>6554</v>
      </c>
      <c r="I2469" s="576" t="s">
        <v>87</v>
      </c>
      <c r="J2469" s="576" t="s">
        <v>207</v>
      </c>
      <c r="K2469" s="577">
        <v>34.04</v>
      </c>
      <c r="L2469" s="576" t="s">
        <v>208</v>
      </c>
    </row>
    <row r="2470" spans="1:12">
      <c r="A2470" s="576" t="s">
        <v>919</v>
      </c>
      <c r="B2470" s="576" t="s">
        <v>920</v>
      </c>
      <c r="C2470" s="576" t="s">
        <v>925</v>
      </c>
      <c r="D2470" s="576" t="s">
        <v>4379</v>
      </c>
      <c r="E2470" s="577" t="s">
        <v>210</v>
      </c>
      <c r="F2470" s="576" t="s">
        <v>210</v>
      </c>
      <c r="G2470" s="576">
        <v>103232</v>
      </c>
      <c r="H2470" s="576" t="s">
        <v>8398</v>
      </c>
      <c r="I2470" s="576" t="s">
        <v>87</v>
      </c>
      <c r="J2470" s="576" t="s">
        <v>209</v>
      </c>
      <c r="K2470" s="577">
        <v>476.2</v>
      </c>
      <c r="L2470" s="576" t="s">
        <v>208</v>
      </c>
    </row>
    <row r="2471" spans="1:12">
      <c r="A2471" s="576" t="s">
        <v>919</v>
      </c>
      <c r="B2471" s="576" t="s">
        <v>920</v>
      </c>
      <c r="C2471" s="576" t="s">
        <v>925</v>
      </c>
      <c r="D2471" s="576" t="s">
        <v>4379</v>
      </c>
      <c r="E2471" s="577" t="s">
        <v>210</v>
      </c>
      <c r="F2471" s="576" t="s">
        <v>210</v>
      </c>
      <c r="G2471" s="576">
        <v>103233</v>
      </c>
      <c r="H2471" s="576" t="s">
        <v>8399</v>
      </c>
      <c r="I2471" s="576" t="s">
        <v>87</v>
      </c>
      <c r="J2471" s="576" t="s">
        <v>209</v>
      </c>
      <c r="K2471" s="577">
        <v>128.65</v>
      </c>
      <c r="L2471" s="576" t="s">
        <v>208</v>
      </c>
    </row>
    <row r="2472" spans="1:12">
      <c r="A2472" s="576" t="s">
        <v>919</v>
      </c>
      <c r="B2472" s="576" t="s">
        <v>920</v>
      </c>
      <c r="C2472" s="576" t="s">
        <v>925</v>
      </c>
      <c r="D2472" s="576" t="s">
        <v>4379</v>
      </c>
      <c r="E2472" s="577" t="s">
        <v>210</v>
      </c>
      <c r="F2472" s="576" t="s">
        <v>210</v>
      </c>
      <c r="G2472" s="576">
        <v>103234</v>
      </c>
      <c r="H2472" s="576" t="s">
        <v>8400</v>
      </c>
      <c r="I2472" s="576" t="s">
        <v>87</v>
      </c>
      <c r="J2472" s="576" t="s">
        <v>209</v>
      </c>
      <c r="K2472" s="577">
        <v>625.4</v>
      </c>
      <c r="L2472" s="576" t="s">
        <v>208</v>
      </c>
    </row>
    <row r="2473" spans="1:12">
      <c r="A2473" s="576" t="s">
        <v>919</v>
      </c>
      <c r="B2473" s="576" t="s">
        <v>920</v>
      </c>
      <c r="C2473" s="576" t="s">
        <v>925</v>
      </c>
      <c r="D2473" s="576" t="s">
        <v>4379</v>
      </c>
      <c r="E2473" s="577" t="s">
        <v>210</v>
      </c>
      <c r="F2473" s="576" t="s">
        <v>210</v>
      </c>
      <c r="G2473" s="576">
        <v>103235</v>
      </c>
      <c r="H2473" s="576" t="s">
        <v>6556</v>
      </c>
      <c r="I2473" s="576" t="s">
        <v>87</v>
      </c>
      <c r="J2473" s="576" t="s">
        <v>209</v>
      </c>
      <c r="K2473" s="577">
        <v>99.69</v>
      </c>
      <c r="L2473" s="576" t="s">
        <v>208</v>
      </c>
    </row>
    <row r="2474" spans="1:12">
      <c r="A2474" s="576" t="s">
        <v>919</v>
      </c>
      <c r="B2474" s="576" t="s">
        <v>920</v>
      </c>
      <c r="C2474" s="576" t="s">
        <v>925</v>
      </c>
      <c r="D2474" s="576" t="s">
        <v>4379</v>
      </c>
      <c r="E2474" s="577" t="s">
        <v>210</v>
      </c>
      <c r="F2474" s="576" t="s">
        <v>210</v>
      </c>
      <c r="G2474" s="576">
        <v>103228</v>
      </c>
      <c r="H2474" s="576" t="s">
        <v>8401</v>
      </c>
      <c r="I2474" s="576" t="s">
        <v>87</v>
      </c>
      <c r="J2474" s="576" t="s">
        <v>209</v>
      </c>
      <c r="K2474" s="577">
        <v>435.76</v>
      </c>
      <c r="L2474" s="576" t="s">
        <v>208</v>
      </c>
    </row>
    <row r="2475" spans="1:12">
      <c r="A2475" s="576" t="s">
        <v>919</v>
      </c>
      <c r="B2475" s="576" t="s">
        <v>920</v>
      </c>
      <c r="C2475" s="576" t="s">
        <v>925</v>
      </c>
      <c r="D2475" s="576" t="s">
        <v>4379</v>
      </c>
      <c r="E2475" s="577" t="s">
        <v>210</v>
      </c>
      <c r="F2475" s="576" t="s">
        <v>210</v>
      </c>
      <c r="G2475" s="576">
        <v>103226</v>
      </c>
      <c r="H2475" s="576" t="s">
        <v>8402</v>
      </c>
      <c r="I2475" s="576" t="s">
        <v>87</v>
      </c>
      <c r="J2475" s="576" t="s">
        <v>209</v>
      </c>
      <c r="K2475" s="577">
        <v>348.22</v>
      </c>
      <c r="L2475" s="576" t="s">
        <v>208</v>
      </c>
    </row>
    <row r="2476" spans="1:12">
      <c r="A2476" s="576" t="s">
        <v>919</v>
      </c>
      <c r="B2476" s="576" t="s">
        <v>920</v>
      </c>
      <c r="C2476" s="576" t="s">
        <v>925</v>
      </c>
      <c r="D2476" s="576" t="s">
        <v>4379</v>
      </c>
      <c r="E2476" s="577" t="s">
        <v>210</v>
      </c>
      <c r="F2476" s="576" t="s">
        <v>210</v>
      </c>
      <c r="G2476" s="576">
        <v>103227</v>
      </c>
      <c r="H2476" s="576" t="s">
        <v>8403</v>
      </c>
      <c r="I2476" s="576" t="s">
        <v>87</v>
      </c>
      <c r="J2476" s="576" t="s">
        <v>209</v>
      </c>
      <c r="K2476" s="577">
        <v>94.07</v>
      </c>
      <c r="L2476" s="576" t="s">
        <v>208</v>
      </c>
    </row>
    <row r="2477" spans="1:12">
      <c r="A2477" s="576" t="s">
        <v>919</v>
      </c>
      <c r="B2477" s="576" t="s">
        <v>920</v>
      </c>
      <c r="C2477" s="576" t="s">
        <v>925</v>
      </c>
      <c r="D2477" s="576" t="s">
        <v>4379</v>
      </c>
      <c r="E2477" s="577" t="s">
        <v>210</v>
      </c>
      <c r="F2477" s="576" t="s">
        <v>210</v>
      </c>
      <c r="G2477" s="576">
        <v>103229</v>
      </c>
      <c r="H2477" s="576" t="s">
        <v>6555</v>
      </c>
      <c r="I2477" s="576" t="s">
        <v>87</v>
      </c>
      <c r="J2477" s="576" t="s">
        <v>209</v>
      </c>
      <c r="K2477" s="577">
        <v>84.53</v>
      </c>
      <c r="L2477" s="576" t="s">
        <v>208</v>
      </c>
    </row>
    <row r="2478" spans="1:12">
      <c r="A2478" s="576" t="s">
        <v>919</v>
      </c>
      <c r="B2478" s="576" t="s">
        <v>920</v>
      </c>
      <c r="C2478" s="576" t="s">
        <v>925</v>
      </c>
      <c r="D2478" s="576" t="s">
        <v>4379</v>
      </c>
      <c r="E2478" s="577" t="s">
        <v>210</v>
      </c>
      <c r="F2478" s="576" t="s">
        <v>210</v>
      </c>
      <c r="G2478" s="576">
        <v>95617</v>
      </c>
      <c r="H2478" s="576" t="s">
        <v>838</v>
      </c>
      <c r="I2478" s="576" t="s">
        <v>87</v>
      </c>
      <c r="J2478" s="576" t="s">
        <v>207</v>
      </c>
      <c r="K2478" s="577">
        <v>1.47</v>
      </c>
      <c r="L2478" s="576" t="s">
        <v>208</v>
      </c>
    </row>
    <row r="2479" spans="1:12">
      <c r="A2479" s="576" t="s">
        <v>919</v>
      </c>
      <c r="B2479" s="576" t="s">
        <v>920</v>
      </c>
      <c r="C2479" s="576" t="s">
        <v>925</v>
      </c>
      <c r="D2479" s="576" t="s">
        <v>4379</v>
      </c>
      <c r="E2479" s="577" t="s">
        <v>210</v>
      </c>
      <c r="F2479" s="576" t="s">
        <v>210</v>
      </c>
      <c r="G2479" s="576">
        <v>95618</v>
      </c>
      <c r="H2479" s="576" t="s">
        <v>839</v>
      </c>
      <c r="I2479" s="576" t="s">
        <v>87</v>
      </c>
      <c r="J2479" s="576" t="s">
        <v>209</v>
      </c>
      <c r="K2479" s="577">
        <v>0.34</v>
      </c>
      <c r="L2479" s="576" t="s">
        <v>208</v>
      </c>
    </row>
    <row r="2480" spans="1:12">
      <c r="A2480" s="576" t="s">
        <v>919</v>
      </c>
      <c r="B2480" s="576" t="s">
        <v>920</v>
      </c>
      <c r="C2480" s="576" t="s">
        <v>925</v>
      </c>
      <c r="D2480" s="576" t="s">
        <v>4379</v>
      </c>
      <c r="E2480" s="577" t="s">
        <v>210</v>
      </c>
      <c r="F2480" s="576" t="s">
        <v>210</v>
      </c>
      <c r="G2480" s="576">
        <v>95619</v>
      </c>
      <c r="H2480" s="576" t="s">
        <v>840</v>
      </c>
      <c r="I2480" s="576" t="s">
        <v>87</v>
      </c>
      <c r="J2480" s="576" t="s">
        <v>209</v>
      </c>
      <c r="K2480" s="577">
        <v>1.84</v>
      </c>
      <c r="L2480" s="576" t="s">
        <v>208</v>
      </c>
    </row>
    <row r="2481" spans="1:12">
      <c r="A2481" s="576" t="s">
        <v>919</v>
      </c>
      <c r="B2481" s="576" t="s">
        <v>920</v>
      </c>
      <c r="C2481" s="576" t="s">
        <v>925</v>
      </c>
      <c r="D2481" s="576" t="s">
        <v>4379</v>
      </c>
      <c r="E2481" s="577" t="s">
        <v>210</v>
      </c>
      <c r="F2481" s="576" t="s">
        <v>210</v>
      </c>
      <c r="G2481" s="576">
        <v>102972</v>
      </c>
      <c r="H2481" s="576" t="s">
        <v>8404</v>
      </c>
      <c r="I2481" s="576" t="s">
        <v>87</v>
      </c>
      <c r="J2481" s="576" t="s">
        <v>209</v>
      </c>
      <c r="K2481" s="577">
        <v>92.51</v>
      </c>
      <c r="L2481" s="576" t="s">
        <v>208</v>
      </c>
    </row>
    <row r="2482" spans="1:12">
      <c r="A2482" s="576" t="s">
        <v>919</v>
      </c>
      <c r="B2482" s="576" t="s">
        <v>920</v>
      </c>
      <c r="C2482" s="576" t="s">
        <v>925</v>
      </c>
      <c r="D2482" s="576" t="s">
        <v>4379</v>
      </c>
      <c r="E2482" s="577" t="s">
        <v>210</v>
      </c>
      <c r="F2482" s="576" t="s">
        <v>210</v>
      </c>
      <c r="G2482" s="576">
        <v>102973</v>
      </c>
      <c r="H2482" s="576" t="s">
        <v>8405</v>
      </c>
      <c r="I2482" s="576" t="s">
        <v>87</v>
      </c>
      <c r="J2482" s="576" t="s">
        <v>209</v>
      </c>
      <c r="K2482" s="577">
        <v>25.68</v>
      </c>
      <c r="L2482" s="576" t="s">
        <v>208</v>
      </c>
    </row>
    <row r="2483" spans="1:12">
      <c r="A2483" s="576" t="s">
        <v>919</v>
      </c>
      <c r="B2483" s="576" t="s">
        <v>920</v>
      </c>
      <c r="C2483" s="576" t="s">
        <v>925</v>
      </c>
      <c r="D2483" s="576" t="s">
        <v>4379</v>
      </c>
      <c r="E2483" s="577" t="s">
        <v>210</v>
      </c>
      <c r="F2483" s="576" t="s">
        <v>210</v>
      </c>
      <c r="G2483" s="576">
        <v>102974</v>
      </c>
      <c r="H2483" s="576" t="s">
        <v>8406</v>
      </c>
      <c r="I2483" s="576" t="s">
        <v>87</v>
      </c>
      <c r="J2483" s="576" t="s">
        <v>209</v>
      </c>
      <c r="K2483" s="577">
        <v>86.78</v>
      </c>
      <c r="L2483" s="576" t="s">
        <v>208</v>
      </c>
    </row>
    <row r="2484" spans="1:12">
      <c r="A2484" s="576" t="s">
        <v>919</v>
      </c>
      <c r="B2484" s="576" t="s">
        <v>920</v>
      </c>
      <c r="C2484" s="576" t="s">
        <v>925</v>
      </c>
      <c r="D2484" s="576" t="s">
        <v>4379</v>
      </c>
      <c r="E2484" s="577" t="s">
        <v>210</v>
      </c>
      <c r="F2484" s="576" t="s">
        <v>210</v>
      </c>
      <c r="G2484" s="576">
        <v>96301</v>
      </c>
      <c r="H2484" s="576" t="s">
        <v>882</v>
      </c>
      <c r="I2484" s="576" t="s">
        <v>87</v>
      </c>
      <c r="J2484" s="576" t="s">
        <v>209</v>
      </c>
      <c r="K2484" s="577">
        <v>47.7</v>
      </c>
      <c r="L2484" s="576" t="s">
        <v>208</v>
      </c>
    </row>
    <row r="2485" spans="1:12">
      <c r="A2485" s="576" t="s">
        <v>919</v>
      </c>
      <c r="B2485" s="576" t="s">
        <v>920</v>
      </c>
      <c r="C2485" s="576" t="s">
        <v>925</v>
      </c>
      <c r="D2485" s="576" t="s">
        <v>4379</v>
      </c>
      <c r="E2485" s="577" t="s">
        <v>210</v>
      </c>
      <c r="F2485" s="576" t="s">
        <v>210</v>
      </c>
      <c r="G2485" s="576">
        <v>90627</v>
      </c>
      <c r="H2485" s="576" t="s">
        <v>642</v>
      </c>
      <c r="I2485" s="576" t="s">
        <v>87</v>
      </c>
      <c r="J2485" s="576" t="s">
        <v>209</v>
      </c>
      <c r="K2485" s="577">
        <v>54.28</v>
      </c>
      <c r="L2485" s="576" t="s">
        <v>208</v>
      </c>
    </row>
    <row r="2486" spans="1:12">
      <c r="A2486" s="576" t="s">
        <v>919</v>
      </c>
      <c r="B2486" s="576" t="s">
        <v>920</v>
      </c>
      <c r="C2486" s="576" t="s">
        <v>925</v>
      </c>
      <c r="D2486" s="576" t="s">
        <v>4379</v>
      </c>
      <c r="E2486" s="577" t="s">
        <v>210</v>
      </c>
      <c r="F2486" s="576" t="s">
        <v>210</v>
      </c>
      <c r="G2486" s="576">
        <v>90628</v>
      </c>
      <c r="H2486" s="576" t="s">
        <v>643</v>
      </c>
      <c r="I2486" s="576" t="s">
        <v>87</v>
      </c>
      <c r="J2486" s="576" t="s">
        <v>209</v>
      </c>
      <c r="K2486" s="577">
        <v>14.56</v>
      </c>
      <c r="L2486" s="576" t="s">
        <v>208</v>
      </c>
    </row>
    <row r="2487" spans="1:12">
      <c r="A2487" s="576" t="s">
        <v>919</v>
      </c>
      <c r="B2487" s="576" t="s">
        <v>920</v>
      </c>
      <c r="C2487" s="576" t="s">
        <v>925</v>
      </c>
      <c r="D2487" s="576" t="s">
        <v>4379</v>
      </c>
      <c r="E2487" s="577" t="s">
        <v>210</v>
      </c>
      <c r="F2487" s="576" t="s">
        <v>210</v>
      </c>
      <c r="G2487" s="576">
        <v>90629</v>
      </c>
      <c r="H2487" s="576" t="s">
        <v>644</v>
      </c>
      <c r="I2487" s="576" t="s">
        <v>87</v>
      </c>
      <c r="J2487" s="576" t="s">
        <v>209</v>
      </c>
      <c r="K2487" s="577">
        <v>67.930000000000007</v>
      </c>
      <c r="L2487" s="576" t="s">
        <v>208</v>
      </c>
    </row>
    <row r="2488" spans="1:12">
      <c r="A2488" s="576" t="s">
        <v>919</v>
      </c>
      <c r="B2488" s="576" t="s">
        <v>920</v>
      </c>
      <c r="C2488" s="576" t="s">
        <v>925</v>
      </c>
      <c r="D2488" s="576" t="s">
        <v>4379</v>
      </c>
      <c r="E2488" s="577" t="s">
        <v>210</v>
      </c>
      <c r="F2488" s="576" t="s">
        <v>210</v>
      </c>
      <c r="G2488" s="576">
        <v>90630</v>
      </c>
      <c r="H2488" s="576" t="s">
        <v>645</v>
      </c>
      <c r="I2488" s="576" t="s">
        <v>87</v>
      </c>
      <c r="J2488" s="576" t="s">
        <v>209</v>
      </c>
      <c r="K2488" s="577">
        <v>1.1100000000000001</v>
      </c>
      <c r="L2488" s="576" t="s">
        <v>208</v>
      </c>
    </row>
    <row r="2489" spans="1:12">
      <c r="A2489" s="576" t="s">
        <v>919</v>
      </c>
      <c r="B2489" s="576" t="s">
        <v>920</v>
      </c>
      <c r="C2489" s="576" t="s">
        <v>925</v>
      </c>
      <c r="D2489" s="576" t="s">
        <v>4379</v>
      </c>
      <c r="E2489" s="577" t="s">
        <v>210</v>
      </c>
      <c r="F2489" s="576" t="s">
        <v>210</v>
      </c>
      <c r="G2489" s="576">
        <v>95704</v>
      </c>
      <c r="H2489" s="576" t="s">
        <v>8407</v>
      </c>
      <c r="I2489" s="576" t="s">
        <v>87</v>
      </c>
      <c r="J2489" s="576" t="s">
        <v>209</v>
      </c>
      <c r="K2489" s="577">
        <v>54.81</v>
      </c>
      <c r="L2489" s="576" t="s">
        <v>208</v>
      </c>
    </row>
    <row r="2490" spans="1:12">
      <c r="A2490" s="576" t="s">
        <v>919</v>
      </c>
      <c r="B2490" s="576" t="s">
        <v>920</v>
      </c>
      <c r="C2490" s="576" t="s">
        <v>925</v>
      </c>
      <c r="D2490" s="576" t="s">
        <v>4379</v>
      </c>
      <c r="E2490" s="577" t="s">
        <v>210</v>
      </c>
      <c r="F2490" s="576" t="s">
        <v>210</v>
      </c>
      <c r="G2490" s="576">
        <v>95705</v>
      </c>
      <c r="H2490" s="576" t="s">
        <v>8408</v>
      </c>
      <c r="I2490" s="576" t="s">
        <v>87</v>
      </c>
      <c r="J2490" s="576" t="s">
        <v>209</v>
      </c>
      <c r="K2490" s="577">
        <v>14.7</v>
      </c>
      <c r="L2490" s="576" t="s">
        <v>208</v>
      </c>
    </row>
    <row r="2491" spans="1:12">
      <c r="A2491" s="576" t="s">
        <v>919</v>
      </c>
      <c r="B2491" s="576" t="s">
        <v>920</v>
      </c>
      <c r="C2491" s="576" t="s">
        <v>925</v>
      </c>
      <c r="D2491" s="576" t="s">
        <v>4379</v>
      </c>
      <c r="E2491" s="577" t="s">
        <v>210</v>
      </c>
      <c r="F2491" s="576" t="s">
        <v>210</v>
      </c>
      <c r="G2491" s="576">
        <v>95706</v>
      </c>
      <c r="H2491" s="576" t="s">
        <v>8409</v>
      </c>
      <c r="I2491" s="576" t="s">
        <v>87</v>
      </c>
      <c r="J2491" s="576" t="s">
        <v>209</v>
      </c>
      <c r="K2491" s="577">
        <v>68.59</v>
      </c>
      <c r="L2491" s="576" t="s">
        <v>208</v>
      </c>
    </row>
    <row r="2492" spans="1:12">
      <c r="A2492" s="576" t="s">
        <v>919</v>
      </c>
      <c r="B2492" s="576" t="s">
        <v>920</v>
      </c>
      <c r="C2492" s="576" t="s">
        <v>925</v>
      </c>
      <c r="D2492" s="576" t="s">
        <v>4379</v>
      </c>
      <c r="E2492" s="577" t="s">
        <v>210</v>
      </c>
      <c r="F2492" s="576" t="s">
        <v>210</v>
      </c>
      <c r="G2492" s="576">
        <v>95707</v>
      </c>
      <c r="H2492" s="576" t="s">
        <v>8410</v>
      </c>
      <c r="I2492" s="576" t="s">
        <v>87</v>
      </c>
      <c r="J2492" s="576" t="s">
        <v>209</v>
      </c>
      <c r="K2492" s="577">
        <v>3.07</v>
      </c>
      <c r="L2492" s="576" t="s">
        <v>208</v>
      </c>
    </row>
    <row r="2493" spans="1:12">
      <c r="A2493" s="576" t="s">
        <v>919</v>
      </c>
      <c r="B2493" s="576" t="s">
        <v>920</v>
      </c>
      <c r="C2493" s="576" t="s">
        <v>925</v>
      </c>
      <c r="D2493" s="576" t="s">
        <v>4379</v>
      </c>
      <c r="E2493" s="577" t="s">
        <v>210</v>
      </c>
      <c r="F2493" s="576" t="s">
        <v>210</v>
      </c>
      <c r="G2493" s="576">
        <v>91273</v>
      </c>
      <c r="H2493" s="576" t="s">
        <v>702</v>
      </c>
      <c r="I2493" s="576" t="s">
        <v>87</v>
      </c>
      <c r="J2493" s="576" t="s">
        <v>209</v>
      </c>
      <c r="K2493" s="577">
        <v>0.53</v>
      </c>
      <c r="L2493" s="576" t="s">
        <v>208</v>
      </c>
    </row>
    <row r="2494" spans="1:12">
      <c r="A2494" s="576" t="s">
        <v>919</v>
      </c>
      <c r="B2494" s="576" t="s">
        <v>920</v>
      </c>
      <c r="C2494" s="576" t="s">
        <v>925</v>
      </c>
      <c r="D2494" s="576" t="s">
        <v>4379</v>
      </c>
      <c r="E2494" s="577" t="s">
        <v>210</v>
      </c>
      <c r="F2494" s="576" t="s">
        <v>210</v>
      </c>
      <c r="G2494" s="576">
        <v>91274</v>
      </c>
      <c r="H2494" s="576" t="s">
        <v>703</v>
      </c>
      <c r="I2494" s="576" t="s">
        <v>87</v>
      </c>
      <c r="J2494" s="576" t="s">
        <v>209</v>
      </c>
      <c r="K2494" s="577">
        <v>0.14000000000000001</v>
      </c>
      <c r="L2494" s="576" t="s">
        <v>208</v>
      </c>
    </row>
    <row r="2495" spans="1:12">
      <c r="A2495" s="576" t="s">
        <v>919</v>
      </c>
      <c r="B2495" s="576" t="s">
        <v>920</v>
      </c>
      <c r="C2495" s="576" t="s">
        <v>925</v>
      </c>
      <c r="D2495" s="576" t="s">
        <v>4379</v>
      </c>
      <c r="E2495" s="577" t="s">
        <v>210</v>
      </c>
      <c r="F2495" s="576" t="s">
        <v>210</v>
      </c>
      <c r="G2495" s="576">
        <v>91275</v>
      </c>
      <c r="H2495" s="576" t="s">
        <v>704</v>
      </c>
      <c r="I2495" s="576" t="s">
        <v>87</v>
      </c>
      <c r="J2495" s="576" t="s">
        <v>209</v>
      </c>
      <c r="K2495" s="577">
        <v>0.67</v>
      </c>
      <c r="L2495" s="576" t="s">
        <v>208</v>
      </c>
    </row>
    <row r="2496" spans="1:12">
      <c r="A2496" s="576" t="s">
        <v>919</v>
      </c>
      <c r="B2496" s="576" t="s">
        <v>920</v>
      </c>
      <c r="C2496" s="576" t="s">
        <v>925</v>
      </c>
      <c r="D2496" s="576" t="s">
        <v>4379</v>
      </c>
      <c r="E2496" s="577" t="s">
        <v>210</v>
      </c>
      <c r="F2496" s="576" t="s">
        <v>210</v>
      </c>
      <c r="G2496" s="576">
        <v>91276</v>
      </c>
      <c r="H2496" s="576" t="s">
        <v>705</v>
      </c>
      <c r="I2496" s="576" t="s">
        <v>87</v>
      </c>
      <c r="J2496" s="576" t="s">
        <v>209</v>
      </c>
      <c r="K2496" s="577">
        <v>8.74</v>
      </c>
      <c r="L2496" s="576" t="s">
        <v>208</v>
      </c>
    </row>
    <row r="2497" spans="1:12">
      <c r="A2497" s="576" t="s">
        <v>919</v>
      </c>
      <c r="B2497" s="576" t="s">
        <v>920</v>
      </c>
      <c r="C2497" s="576" t="s">
        <v>925</v>
      </c>
      <c r="D2497" s="576" t="s">
        <v>4379</v>
      </c>
      <c r="E2497" s="577" t="s">
        <v>210</v>
      </c>
      <c r="F2497" s="576" t="s">
        <v>210</v>
      </c>
      <c r="G2497" s="576">
        <v>102882</v>
      </c>
      <c r="H2497" s="576" t="s">
        <v>8411</v>
      </c>
      <c r="I2497" s="576" t="s">
        <v>87</v>
      </c>
      <c r="J2497" s="576" t="s">
        <v>209</v>
      </c>
      <c r="K2497" s="577">
        <v>0</v>
      </c>
      <c r="L2497" s="576" t="s">
        <v>208</v>
      </c>
    </row>
    <row r="2498" spans="1:12">
      <c r="A2498" s="576" t="s">
        <v>919</v>
      </c>
      <c r="B2498" s="576" t="s">
        <v>920</v>
      </c>
      <c r="C2498" s="576" t="s">
        <v>925</v>
      </c>
      <c r="D2498" s="576" t="s">
        <v>4379</v>
      </c>
      <c r="E2498" s="577" t="s">
        <v>210</v>
      </c>
      <c r="F2498" s="576" t="s">
        <v>210</v>
      </c>
      <c r="G2498" s="576">
        <v>102883</v>
      </c>
      <c r="H2498" s="576" t="s">
        <v>8412</v>
      </c>
      <c r="I2498" s="576" t="s">
        <v>87</v>
      </c>
      <c r="J2498" s="576" t="s">
        <v>209</v>
      </c>
      <c r="K2498" s="577">
        <v>0</v>
      </c>
      <c r="L2498" s="576" t="s">
        <v>208</v>
      </c>
    </row>
    <row r="2499" spans="1:12">
      <c r="A2499" s="576" t="s">
        <v>919</v>
      </c>
      <c r="B2499" s="576" t="s">
        <v>920</v>
      </c>
      <c r="C2499" s="576" t="s">
        <v>925</v>
      </c>
      <c r="D2499" s="576" t="s">
        <v>4379</v>
      </c>
      <c r="E2499" s="577" t="s">
        <v>210</v>
      </c>
      <c r="F2499" s="576" t="s">
        <v>210</v>
      </c>
      <c r="G2499" s="576">
        <v>102884</v>
      </c>
      <c r="H2499" s="576" t="s">
        <v>8413</v>
      </c>
      <c r="I2499" s="576" t="s">
        <v>87</v>
      </c>
      <c r="J2499" s="576" t="s">
        <v>209</v>
      </c>
      <c r="K2499" s="577">
        <v>0</v>
      </c>
      <c r="L2499" s="576" t="s">
        <v>208</v>
      </c>
    </row>
    <row r="2500" spans="1:12">
      <c r="A2500" s="576" t="s">
        <v>919</v>
      </c>
      <c r="B2500" s="576" t="s">
        <v>920</v>
      </c>
      <c r="C2500" s="576" t="s">
        <v>925</v>
      </c>
      <c r="D2500" s="576" t="s">
        <v>4379</v>
      </c>
      <c r="E2500" s="577" t="s">
        <v>210</v>
      </c>
      <c r="F2500" s="576" t="s">
        <v>210</v>
      </c>
      <c r="G2500" s="576">
        <v>102885</v>
      </c>
      <c r="H2500" s="576" t="s">
        <v>4628</v>
      </c>
      <c r="I2500" s="576" t="s">
        <v>87</v>
      </c>
      <c r="J2500" s="576" t="s">
        <v>209</v>
      </c>
      <c r="K2500" s="577">
        <v>0.96</v>
      </c>
      <c r="L2500" s="576" t="s">
        <v>208</v>
      </c>
    </row>
    <row r="2501" spans="1:12">
      <c r="A2501" s="576" t="s">
        <v>919</v>
      </c>
      <c r="B2501" s="576" t="s">
        <v>920</v>
      </c>
      <c r="C2501" s="576" t="s">
        <v>925</v>
      </c>
      <c r="D2501" s="576" t="s">
        <v>4379</v>
      </c>
      <c r="E2501" s="577" t="s">
        <v>210</v>
      </c>
      <c r="F2501" s="576" t="s">
        <v>210</v>
      </c>
      <c r="G2501" s="576">
        <v>95272</v>
      </c>
      <c r="H2501" s="576" t="s">
        <v>6527</v>
      </c>
      <c r="I2501" s="576" t="s">
        <v>87</v>
      </c>
      <c r="J2501" s="576" t="s">
        <v>209</v>
      </c>
      <c r="K2501" s="577">
        <v>0.62</v>
      </c>
      <c r="L2501" s="576" t="s">
        <v>208</v>
      </c>
    </row>
    <row r="2502" spans="1:12">
      <c r="A2502" s="576" t="s">
        <v>919</v>
      </c>
      <c r="B2502" s="576" t="s">
        <v>920</v>
      </c>
      <c r="C2502" s="576" t="s">
        <v>925</v>
      </c>
      <c r="D2502" s="576" t="s">
        <v>4379</v>
      </c>
      <c r="E2502" s="577" t="s">
        <v>210</v>
      </c>
      <c r="F2502" s="576" t="s">
        <v>210</v>
      </c>
      <c r="G2502" s="576">
        <v>95273</v>
      </c>
      <c r="H2502" s="576" t="s">
        <v>6528</v>
      </c>
      <c r="I2502" s="576" t="s">
        <v>87</v>
      </c>
      <c r="J2502" s="576" t="s">
        <v>209</v>
      </c>
      <c r="K2502" s="577">
        <v>0.14000000000000001</v>
      </c>
      <c r="L2502" s="576" t="s">
        <v>208</v>
      </c>
    </row>
    <row r="2503" spans="1:12">
      <c r="A2503" s="576" t="s">
        <v>919</v>
      </c>
      <c r="B2503" s="576" t="s">
        <v>920</v>
      </c>
      <c r="C2503" s="576" t="s">
        <v>925</v>
      </c>
      <c r="D2503" s="576" t="s">
        <v>4379</v>
      </c>
      <c r="E2503" s="577" t="s">
        <v>210</v>
      </c>
      <c r="F2503" s="576" t="s">
        <v>210</v>
      </c>
      <c r="G2503" s="576">
        <v>95274</v>
      </c>
      <c r="H2503" s="576" t="s">
        <v>6529</v>
      </c>
      <c r="I2503" s="576" t="s">
        <v>87</v>
      </c>
      <c r="J2503" s="576" t="s">
        <v>209</v>
      </c>
      <c r="K2503" s="577">
        <v>0.48</v>
      </c>
      <c r="L2503" s="576" t="s">
        <v>208</v>
      </c>
    </row>
    <row r="2504" spans="1:12">
      <c r="A2504" s="576" t="s">
        <v>919</v>
      </c>
      <c r="B2504" s="576" t="s">
        <v>920</v>
      </c>
      <c r="C2504" s="576" t="s">
        <v>925</v>
      </c>
      <c r="D2504" s="576" t="s">
        <v>4379</v>
      </c>
      <c r="E2504" s="577" t="s">
        <v>210</v>
      </c>
      <c r="F2504" s="576" t="s">
        <v>210</v>
      </c>
      <c r="G2504" s="576">
        <v>95275</v>
      </c>
      <c r="H2504" s="576" t="s">
        <v>6530</v>
      </c>
      <c r="I2504" s="576" t="s">
        <v>87</v>
      </c>
      <c r="J2504" s="576" t="s">
        <v>209</v>
      </c>
      <c r="K2504" s="577">
        <v>1.9</v>
      </c>
      <c r="L2504" s="576" t="s">
        <v>208</v>
      </c>
    </row>
    <row r="2505" spans="1:12">
      <c r="A2505" s="576" t="s">
        <v>919</v>
      </c>
      <c r="B2505" s="576" t="s">
        <v>920</v>
      </c>
      <c r="C2505" s="576" t="s">
        <v>925</v>
      </c>
      <c r="D2505" s="576" t="s">
        <v>4379</v>
      </c>
      <c r="E2505" s="577" t="s">
        <v>210</v>
      </c>
      <c r="F2505" s="576" t="s">
        <v>210</v>
      </c>
      <c r="G2505" s="576">
        <v>88419</v>
      </c>
      <c r="H2505" s="576" t="s">
        <v>541</v>
      </c>
      <c r="I2505" s="576" t="s">
        <v>87</v>
      </c>
      <c r="J2505" s="576" t="s">
        <v>207</v>
      </c>
      <c r="K2505" s="577">
        <v>5.19</v>
      </c>
      <c r="L2505" s="576" t="s">
        <v>208</v>
      </c>
    </row>
    <row r="2506" spans="1:12">
      <c r="A2506" s="576" t="s">
        <v>919</v>
      </c>
      <c r="B2506" s="576" t="s">
        <v>920</v>
      </c>
      <c r="C2506" s="576" t="s">
        <v>925</v>
      </c>
      <c r="D2506" s="576" t="s">
        <v>4379</v>
      </c>
      <c r="E2506" s="577" t="s">
        <v>210</v>
      </c>
      <c r="F2506" s="576" t="s">
        <v>210</v>
      </c>
      <c r="G2506" s="576">
        <v>88422</v>
      </c>
      <c r="H2506" s="576" t="s">
        <v>542</v>
      </c>
      <c r="I2506" s="576" t="s">
        <v>87</v>
      </c>
      <c r="J2506" s="576" t="s">
        <v>207</v>
      </c>
      <c r="K2506" s="577">
        <v>1.2</v>
      </c>
      <c r="L2506" s="576" t="s">
        <v>208</v>
      </c>
    </row>
    <row r="2507" spans="1:12">
      <c r="A2507" s="576" t="s">
        <v>919</v>
      </c>
      <c r="B2507" s="576" t="s">
        <v>920</v>
      </c>
      <c r="C2507" s="576" t="s">
        <v>925</v>
      </c>
      <c r="D2507" s="576" t="s">
        <v>4379</v>
      </c>
      <c r="E2507" s="577" t="s">
        <v>210</v>
      </c>
      <c r="F2507" s="576" t="s">
        <v>210</v>
      </c>
      <c r="G2507" s="576">
        <v>88425</v>
      </c>
      <c r="H2507" s="576" t="s">
        <v>543</v>
      </c>
      <c r="I2507" s="576" t="s">
        <v>87</v>
      </c>
      <c r="J2507" s="576" t="s">
        <v>207</v>
      </c>
      <c r="K2507" s="577">
        <v>6.48</v>
      </c>
      <c r="L2507" s="576" t="s">
        <v>208</v>
      </c>
    </row>
    <row r="2508" spans="1:12">
      <c r="A2508" s="576" t="s">
        <v>919</v>
      </c>
      <c r="B2508" s="576" t="s">
        <v>920</v>
      </c>
      <c r="C2508" s="576" t="s">
        <v>925</v>
      </c>
      <c r="D2508" s="576" t="s">
        <v>4379</v>
      </c>
      <c r="E2508" s="577" t="s">
        <v>210</v>
      </c>
      <c r="F2508" s="576" t="s">
        <v>210</v>
      </c>
      <c r="G2508" s="576">
        <v>88427</v>
      </c>
      <c r="H2508" s="576" t="s">
        <v>544</v>
      </c>
      <c r="I2508" s="576" t="s">
        <v>87</v>
      </c>
      <c r="J2508" s="576" t="s">
        <v>207</v>
      </c>
      <c r="K2508" s="577">
        <v>0.79</v>
      </c>
      <c r="L2508" s="576" t="s">
        <v>208</v>
      </c>
    </row>
    <row r="2509" spans="1:12">
      <c r="A2509" s="576" t="s">
        <v>919</v>
      </c>
      <c r="B2509" s="576" t="s">
        <v>920</v>
      </c>
      <c r="C2509" s="576" t="s">
        <v>925</v>
      </c>
      <c r="D2509" s="576" t="s">
        <v>4379</v>
      </c>
      <c r="E2509" s="577" t="s">
        <v>210</v>
      </c>
      <c r="F2509" s="576" t="s">
        <v>210</v>
      </c>
      <c r="G2509" s="576">
        <v>88434</v>
      </c>
      <c r="H2509" s="576" t="s">
        <v>545</v>
      </c>
      <c r="I2509" s="576" t="s">
        <v>87</v>
      </c>
      <c r="J2509" s="576" t="s">
        <v>207</v>
      </c>
      <c r="K2509" s="577">
        <v>6.88</v>
      </c>
      <c r="L2509" s="576" t="s">
        <v>208</v>
      </c>
    </row>
    <row r="2510" spans="1:12">
      <c r="A2510" s="576" t="s">
        <v>919</v>
      </c>
      <c r="B2510" s="576" t="s">
        <v>920</v>
      </c>
      <c r="C2510" s="576" t="s">
        <v>925</v>
      </c>
      <c r="D2510" s="576" t="s">
        <v>4379</v>
      </c>
      <c r="E2510" s="577" t="s">
        <v>210</v>
      </c>
      <c r="F2510" s="576" t="s">
        <v>210</v>
      </c>
      <c r="G2510" s="576">
        <v>88435</v>
      </c>
      <c r="H2510" s="576" t="s">
        <v>546</v>
      </c>
      <c r="I2510" s="576" t="s">
        <v>87</v>
      </c>
      <c r="J2510" s="576" t="s">
        <v>207</v>
      </c>
      <c r="K2510" s="577">
        <v>1.59</v>
      </c>
      <c r="L2510" s="576" t="s">
        <v>208</v>
      </c>
    </row>
    <row r="2511" spans="1:12">
      <c r="A2511" s="576" t="s">
        <v>919</v>
      </c>
      <c r="B2511" s="576" t="s">
        <v>920</v>
      </c>
      <c r="C2511" s="576" t="s">
        <v>925</v>
      </c>
      <c r="D2511" s="576" t="s">
        <v>4379</v>
      </c>
      <c r="E2511" s="577" t="s">
        <v>210</v>
      </c>
      <c r="F2511" s="576" t="s">
        <v>210</v>
      </c>
      <c r="G2511" s="576">
        <v>88436</v>
      </c>
      <c r="H2511" s="576" t="s">
        <v>547</v>
      </c>
      <c r="I2511" s="576" t="s">
        <v>87</v>
      </c>
      <c r="J2511" s="576" t="s">
        <v>207</v>
      </c>
      <c r="K2511" s="577">
        <v>8.6</v>
      </c>
      <c r="L2511" s="576" t="s">
        <v>208</v>
      </c>
    </row>
    <row r="2512" spans="1:12">
      <c r="A2512" s="576" t="s">
        <v>919</v>
      </c>
      <c r="B2512" s="576" t="s">
        <v>920</v>
      </c>
      <c r="C2512" s="576" t="s">
        <v>925</v>
      </c>
      <c r="D2512" s="576" t="s">
        <v>4379</v>
      </c>
      <c r="E2512" s="577" t="s">
        <v>210</v>
      </c>
      <c r="F2512" s="576" t="s">
        <v>210</v>
      </c>
      <c r="G2512" s="576">
        <v>88437</v>
      </c>
      <c r="H2512" s="576" t="s">
        <v>548</v>
      </c>
      <c r="I2512" s="576" t="s">
        <v>87</v>
      </c>
      <c r="J2512" s="576" t="s">
        <v>207</v>
      </c>
      <c r="K2512" s="577">
        <v>0.79</v>
      </c>
      <c r="L2512" s="576" t="s">
        <v>208</v>
      </c>
    </row>
    <row r="2513" spans="1:12">
      <c r="A2513" s="576" t="s">
        <v>919</v>
      </c>
      <c r="B2513" s="576" t="s">
        <v>920</v>
      </c>
      <c r="C2513" s="576" t="s">
        <v>925</v>
      </c>
      <c r="D2513" s="576" t="s">
        <v>4379</v>
      </c>
      <c r="E2513" s="577" t="s">
        <v>210</v>
      </c>
      <c r="F2513" s="576" t="s">
        <v>210</v>
      </c>
      <c r="G2513" s="576">
        <v>90664</v>
      </c>
      <c r="H2513" s="576" t="s">
        <v>6494</v>
      </c>
      <c r="I2513" s="576" t="s">
        <v>87</v>
      </c>
      <c r="J2513" s="576" t="s">
        <v>207</v>
      </c>
      <c r="K2513" s="577">
        <v>6.68</v>
      </c>
      <c r="L2513" s="576" t="s">
        <v>208</v>
      </c>
    </row>
    <row r="2514" spans="1:12">
      <c r="A2514" s="576" t="s">
        <v>919</v>
      </c>
      <c r="B2514" s="576" t="s">
        <v>920</v>
      </c>
      <c r="C2514" s="576" t="s">
        <v>925</v>
      </c>
      <c r="D2514" s="576" t="s">
        <v>4379</v>
      </c>
      <c r="E2514" s="577" t="s">
        <v>210</v>
      </c>
      <c r="F2514" s="576" t="s">
        <v>210</v>
      </c>
      <c r="G2514" s="576">
        <v>90665</v>
      </c>
      <c r="H2514" s="576" t="s">
        <v>6495</v>
      </c>
      <c r="I2514" s="576" t="s">
        <v>87</v>
      </c>
      <c r="J2514" s="576" t="s">
        <v>209</v>
      </c>
      <c r="K2514" s="577">
        <v>1.78</v>
      </c>
      <c r="L2514" s="576" t="s">
        <v>208</v>
      </c>
    </row>
    <row r="2515" spans="1:12">
      <c r="A2515" s="576" t="s">
        <v>919</v>
      </c>
      <c r="B2515" s="576" t="s">
        <v>920</v>
      </c>
      <c r="C2515" s="576" t="s">
        <v>925</v>
      </c>
      <c r="D2515" s="576" t="s">
        <v>4379</v>
      </c>
      <c r="E2515" s="577" t="s">
        <v>210</v>
      </c>
      <c r="F2515" s="576" t="s">
        <v>210</v>
      </c>
      <c r="G2515" s="576">
        <v>90666</v>
      </c>
      <c r="H2515" s="576" t="s">
        <v>6496</v>
      </c>
      <c r="I2515" s="576" t="s">
        <v>87</v>
      </c>
      <c r="J2515" s="576" t="s">
        <v>209</v>
      </c>
      <c r="K2515" s="577">
        <v>8.36</v>
      </c>
      <c r="L2515" s="576" t="s">
        <v>208</v>
      </c>
    </row>
    <row r="2516" spans="1:12">
      <c r="A2516" s="576" t="s">
        <v>919</v>
      </c>
      <c r="B2516" s="576" t="s">
        <v>920</v>
      </c>
      <c r="C2516" s="576" t="s">
        <v>925</v>
      </c>
      <c r="D2516" s="576" t="s">
        <v>4379</v>
      </c>
      <c r="E2516" s="577" t="s">
        <v>210</v>
      </c>
      <c r="F2516" s="576" t="s">
        <v>210</v>
      </c>
      <c r="G2516" s="576">
        <v>90667</v>
      </c>
      <c r="H2516" s="576" t="s">
        <v>6497</v>
      </c>
      <c r="I2516" s="576" t="s">
        <v>87</v>
      </c>
      <c r="J2516" s="576" t="s">
        <v>209</v>
      </c>
      <c r="K2516" s="577">
        <v>14.52</v>
      </c>
      <c r="L2516" s="576" t="s">
        <v>208</v>
      </c>
    </row>
    <row r="2517" spans="1:12">
      <c r="A2517" s="576" t="s">
        <v>919</v>
      </c>
      <c r="B2517" s="576" t="s">
        <v>920</v>
      </c>
      <c r="C2517" s="576" t="s">
        <v>925</v>
      </c>
      <c r="D2517" s="576" t="s">
        <v>4379</v>
      </c>
      <c r="E2517" s="577" t="s">
        <v>210</v>
      </c>
      <c r="F2517" s="576" t="s">
        <v>210</v>
      </c>
      <c r="G2517" s="576">
        <v>102977</v>
      </c>
      <c r="H2517" s="576" t="s">
        <v>8414</v>
      </c>
      <c r="I2517" s="576" t="s">
        <v>87</v>
      </c>
      <c r="J2517" s="576" t="s">
        <v>209</v>
      </c>
      <c r="K2517" s="577">
        <v>0</v>
      </c>
      <c r="L2517" s="576" t="s">
        <v>208</v>
      </c>
    </row>
    <row r="2518" spans="1:12">
      <c r="A2518" s="576" t="s">
        <v>919</v>
      </c>
      <c r="B2518" s="576" t="s">
        <v>920</v>
      </c>
      <c r="C2518" s="576" t="s">
        <v>925</v>
      </c>
      <c r="D2518" s="576" t="s">
        <v>4379</v>
      </c>
      <c r="E2518" s="577" t="s">
        <v>210</v>
      </c>
      <c r="F2518" s="576" t="s">
        <v>210</v>
      </c>
      <c r="G2518" s="576">
        <v>102978</v>
      </c>
      <c r="H2518" s="576" t="s">
        <v>8415</v>
      </c>
      <c r="I2518" s="576" t="s">
        <v>87</v>
      </c>
      <c r="J2518" s="576" t="s">
        <v>209</v>
      </c>
      <c r="K2518" s="577">
        <v>0</v>
      </c>
      <c r="L2518" s="576" t="s">
        <v>208</v>
      </c>
    </row>
    <row r="2519" spans="1:12">
      <c r="A2519" s="576" t="s">
        <v>919</v>
      </c>
      <c r="B2519" s="576" t="s">
        <v>920</v>
      </c>
      <c r="C2519" s="576" t="s">
        <v>925</v>
      </c>
      <c r="D2519" s="576" t="s">
        <v>4379</v>
      </c>
      <c r="E2519" s="577" t="s">
        <v>210</v>
      </c>
      <c r="F2519" s="576" t="s">
        <v>210</v>
      </c>
      <c r="G2519" s="576">
        <v>102979</v>
      </c>
      <c r="H2519" s="576" t="s">
        <v>8416</v>
      </c>
      <c r="I2519" s="576" t="s">
        <v>87</v>
      </c>
      <c r="J2519" s="576" t="s">
        <v>209</v>
      </c>
      <c r="K2519" s="577">
        <v>0</v>
      </c>
      <c r="L2519" s="576" t="s">
        <v>208</v>
      </c>
    </row>
    <row r="2520" spans="1:12">
      <c r="A2520" s="576" t="s">
        <v>919</v>
      </c>
      <c r="B2520" s="576" t="s">
        <v>920</v>
      </c>
      <c r="C2520" s="576" t="s">
        <v>926</v>
      </c>
      <c r="D2520" s="576" t="s">
        <v>4380</v>
      </c>
      <c r="E2520" s="577" t="s">
        <v>210</v>
      </c>
      <c r="F2520" s="576" t="s">
        <v>210</v>
      </c>
      <c r="G2520" s="576">
        <v>95217</v>
      </c>
      <c r="H2520" s="576" t="s">
        <v>6526</v>
      </c>
      <c r="I2520" s="576" t="s">
        <v>87</v>
      </c>
      <c r="J2520" s="576" t="s">
        <v>207</v>
      </c>
      <c r="K2520" s="577">
        <v>0.47</v>
      </c>
      <c r="L2520" s="576" t="s">
        <v>208</v>
      </c>
    </row>
    <row r="2521" spans="1:12">
      <c r="A2521" s="576" t="s">
        <v>919</v>
      </c>
      <c r="B2521" s="576" t="s">
        <v>920</v>
      </c>
      <c r="C2521" s="576" t="s">
        <v>926</v>
      </c>
      <c r="D2521" s="576" t="s">
        <v>4380</v>
      </c>
      <c r="E2521" s="577" t="s">
        <v>210</v>
      </c>
      <c r="F2521" s="576" t="s">
        <v>210</v>
      </c>
      <c r="G2521" s="576">
        <v>89130</v>
      </c>
      <c r="H2521" s="576" t="s">
        <v>583</v>
      </c>
      <c r="I2521" s="576" t="s">
        <v>87</v>
      </c>
      <c r="J2521" s="576" t="s">
        <v>207</v>
      </c>
      <c r="K2521" s="577">
        <v>51.63</v>
      </c>
      <c r="L2521" s="576" t="s">
        <v>208</v>
      </c>
    </row>
    <row r="2522" spans="1:12">
      <c r="A2522" s="576" t="s">
        <v>919</v>
      </c>
      <c r="B2522" s="576" t="s">
        <v>920</v>
      </c>
      <c r="C2522" s="576" t="s">
        <v>926</v>
      </c>
      <c r="D2522" s="576" t="s">
        <v>4380</v>
      </c>
      <c r="E2522" s="577" t="s">
        <v>210</v>
      </c>
      <c r="F2522" s="576" t="s">
        <v>210</v>
      </c>
      <c r="G2522" s="576">
        <v>89131</v>
      </c>
      <c r="H2522" s="576" t="s">
        <v>584</v>
      </c>
      <c r="I2522" s="576" t="s">
        <v>87</v>
      </c>
      <c r="J2522" s="576" t="s">
        <v>207</v>
      </c>
      <c r="K2522" s="577">
        <v>13.64</v>
      </c>
      <c r="L2522" s="576" t="s">
        <v>208</v>
      </c>
    </row>
    <row r="2523" spans="1:12">
      <c r="A2523" s="576" t="s">
        <v>919</v>
      </c>
      <c r="B2523" s="576" t="s">
        <v>920</v>
      </c>
      <c r="C2523" s="576" t="s">
        <v>926</v>
      </c>
      <c r="D2523" s="576" t="s">
        <v>4380</v>
      </c>
      <c r="E2523" s="577" t="s">
        <v>210</v>
      </c>
      <c r="F2523" s="576" t="s">
        <v>210</v>
      </c>
      <c r="G2523" s="576">
        <v>53861</v>
      </c>
      <c r="H2523" s="576" t="s">
        <v>523</v>
      </c>
      <c r="I2523" s="576" t="s">
        <v>87</v>
      </c>
      <c r="J2523" s="576" t="s">
        <v>207</v>
      </c>
      <c r="K2523" s="577">
        <v>64.540000000000006</v>
      </c>
      <c r="L2523" s="576" t="s">
        <v>208</v>
      </c>
    </row>
    <row r="2524" spans="1:12">
      <c r="A2524" s="576" t="s">
        <v>919</v>
      </c>
      <c r="B2524" s="576" t="s">
        <v>920</v>
      </c>
      <c r="C2524" s="576" t="s">
        <v>926</v>
      </c>
      <c r="D2524" s="576" t="s">
        <v>4380</v>
      </c>
      <c r="E2524" s="577" t="s">
        <v>210</v>
      </c>
      <c r="F2524" s="576" t="s">
        <v>210</v>
      </c>
      <c r="G2524" s="576">
        <v>5787</v>
      </c>
      <c r="H2524" s="576" t="s">
        <v>483</v>
      </c>
      <c r="I2524" s="576" t="s">
        <v>87</v>
      </c>
      <c r="J2524" s="576" t="s">
        <v>207</v>
      </c>
      <c r="K2524" s="577">
        <v>68.319999999999993</v>
      </c>
      <c r="L2524" s="576" t="s">
        <v>208</v>
      </c>
    </row>
    <row r="2525" spans="1:12">
      <c r="A2525" s="576" t="s">
        <v>919</v>
      </c>
      <c r="B2525" s="576" t="s">
        <v>920</v>
      </c>
      <c r="C2525" s="576" t="s">
        <v>926</v>
      </c>
      <c r="D2525" s="576" t="s">
        <v>4380</v>
      </c>
      <c r="E2525" s="577" t="s">
        <v>210</v>
      </c>
      <c r="F2525" s="576" t="s">
        <v>210</v>
      </c>
      <c r="G2525" s="576">
        <v>89128</v>
      </c>
      <c r="H2525" s="576" t="s">
        <v>581</v>
      </c>
      <c r="I2525" s="576" t="s">
        <v>87</v>
      </c>
      <c r="J2525" s="576" t="s">
        <v>207</v>
      </c>
      <c r="K2525" s="577">
        <v>37.24</v>
      </c>
      <c r="L2525" s="576" t="s">
        <v>208</v>
      </c>
    </row>
    <row r="2526" spans="1:12">
      <c r="A2526" s="576" t="s">
        <v>919</v>
      </c>
      <c r="B2526" s="576" t="s">
        <v>920</v>
      </c>
      <c r="C2526" s="576" t="s">
        <v>926</v>
      </c>
      <c r="D2526" s="576" t="s">
        <v>4380</v>
      </c>
      <c r="E2526" s="577" t="s">
        <v>210</v>
      </c>
      <c r="F2526" s="576" t="s">
        <v>210</v>
      </c>
      <c r="G2526" s="576">
        <v>89129</v>
      </c>
      <c r="H2526" s="576" t="s">
        <v>582</v>
      </c>
      <c r="I2526" s="576" t="s">
        <v>87</v>
      </c>
      <c r="J2526" s="576" t="s">
        <v>207</v>
      </c>
      <c r="K2526" s="577">
        <v>9.84</v>
      </c>
      <c r="L2526" s="576" t="s">
        <v>208</v>
      </c>
    </row>
    <row r="2527" spans="1:12">
      <c r="A2527" s="576" t="s">
        <v>919</v>
      </c>
      <c r="B2527" s="576" t="s">
        <v>920</v>
      </c>
      <c r="C2527" s="576" t="s">
        <v>926</v>
      </c>
      <c r="D2527" s="576" t="s">
        <v>4380</v>
      </c>
      <c r="E2527" s="577" t="s">
        <v>210</v>
      </c>
      <c r="F2527" s="576" t="s">
        <v>210</v>
      </c>
      <c r="G2527" s="576">
        <v>53857</v>
      </c>
      <c r="H2527" s="576" t="s">
        <v>521</v>
      </c>
      <c r="I2527" s="576" t="s">
        <v>87</v>
      </c>
      <c r="J2527" s="576" t="s">
        <v>207</v>
      </c>
      <c r="K2527" s="577">
        <v>46.55</v>
      </c>
      <c r="L2527" s="576" t="s">
        <v>208</v>
      </c>
    </row>
    <row r="2528" spans="1:12">
      <c r="A2528" s="576" t="s">
        <v>919</v>
      </c>
      <c r="B2528" s="576" t="s">
        <v>920</v>
      </c>
      <c r="C2528" s="576" t="s">
        <v>926</v>
      </c>
      <c r="D2528" s="576" t="s">
        <v>4380</v>
      </c>
      <c r="E2528" s="577" t="s">
        <v>210</v>
      </c>
      <c r="F2528" s="576" t="s">
        <v>210</v>
      </c>
      <c r="G2528" s="576">
        <v>53858</v>
      </c>
      <c r="H2528" s="576" t="s">
        <v>522</v>
      </c>
      <c r="I2528" s="576" t="s">
        <v>87</v>
      </c>
      <c r="J2528" s="576" t="s">
        <v>207</v>
      </c>
      <c r="K2528" s="577">
        <v>44.38</v>
      </c>
      <c r="L2528" s="576" t="s">
        <v>208</v>
      </c>
    </row>
    <row r="2529" spans="1:12">
      <c r="A2529" s="576" t="s">
        <v>919</v>
      </c>
      <c r="B2529" s="576" t="s">
        <v>920</v>
      </c>
      <c r="C2529" s="576" t="s">
        <v>926</v>
      </c>
      <c r="D2529" s="576" t="s">
        <v>4380</v>
      </c>
      <c r="E2529" s="577" t="s">
        <v>210</v>
      </c>
      <c r="F2529" s="576" t="s">
        <v>210</v>
      </c>
      <c r="G2529" s="576">
        <v>102888</v>
      </c>
      <c r="H2529" s="576" t="s">
        <v>8417</v>
      </c>
      <c r="I2529" s="576" t="s">
        <v>87</v>
      </c>
      <c r="J2529" s="576" t="s">
        <v>207</v>
      </c>
      <c r="K2529" s="577">
        <v>0</v>
      </c>
      <c r="L2529" s="576" t="s">
        <v>208</v>
      </c>
    </row>
    <row r="2530" spans="1:12">
      <c r="A2530" s="576" t="s">
        <v>919</v>
      </c>
      <c r="B2530" s="576" t="s">
        <v>920</v>
      </c>
      <c r="C2530" s="576" t="s">
        <v>926</v>
      </c>
      <c r="D2530" s="576" t="s">
        <v>4380</v>
      </c>
      <c r="E2530" s="577" t="s">
        <v>210</v>
      </c>
      <c r="F2530" s="576" t="s">
        <v>210</v>
      </c>
      <c r="G2530" s="576">
        <v>102889</v>
      </c>
      <c r="H2530" s="576" t="s">
        <v>8418</v>
      </c>
      <c r="I2530" s="576" t="s">
        <v>87</v>
      </c>
      <c r="J2530" s="576" t="s">
        <v>207</v>
      </c>
      <c r="K2530" s="577">
        <v>0</v>
      </c>
      <c r="L2530" s="576" t="s">
        <v>208</v>
      </c>
    </row>
    <row r="2531" spans="1:12">
      <c r="A2531" s="576" t="s">
        <v>919</v>
      </c>
      <c r="B2531" s="576" t="s">
        <v>920</v>
      </c>
      <c r="C2531" s="576" t="s">
        <v>926</v>
      </c>
      <c r="D2531" s="576" t="s">
        <v>4380</v>
      </c>
      <c r="E2531" s="577" t="s">
        <v>210</v>
      </c>
      <c r="F2531" s="576" t="s">
        <v>210</v>
      </c>
      <c r="G2531" s="576">
        <v>102890</v>
      </c>
      <c r="H2531" s="576" t="s">
        <v>8419</v>
      </c>
      <c r="I2531" s="576" t="s">
        <v>87</v>
      </c>
      <c r="J2531" s="576" t="s">
        <v>207</v>
      </c>
      <c r="K2531" s="577">
        <v>0</v>
      </c>
      <c r="L2531" s="576" t="s">
        <v>208</v>
      </c>
    </row>
    <row r="2532" spans="1:12">
      <c r="A2532" s="576" t="s">
        <v>919</v>
      </c>
      <c r="B2532" s="576" t="s">
        <v>920</v>
      </c>
      <c r="C2532" s="576" t="s">
        <v>926</v>
      </c>
      <c r="D2532" s="576" t="s">
        <v>4380</v>
      </c>
      <c r="E2532" s="577" t="s">
        <v>210</v>
      </c>
      <c r="F2532" s="576" t="s">
        <v>210</v>
      </c>
      <c r="G2532" s="576">
        <v>102891</v>
      </c>
      <c r="H2532" s="576" t="s">
        <v>8420</v>
      </c>
      <c r="I2532" s="576" t="s">
        <v>87</v>
      </c>
      <c r="J2532" s="576" t="s">
        <v>207</v>
      </c>
      <c r="K2532" s="577">
        <v>0.96</v>
      </c>
      <c r="L2532" s="576" t="s">
        <v>208</v>
      </c>
    </row>
    <row r="2533" spans="1:12">
      <c r="A2533" s="576" t="s">
        <v>919</v>
      </c>
      <c r="B2533" s="576" t="s">
        <v>920</v>
      </c>
      <c r="C2533" s="576" t="s">
        <v>926</v>
      </c>
      <c r="D2533" s="576" t="s">
        <v>4380</v>
      </c>
      <c r="E2533" s="577" t="s">
        <v>210</v>
      </c>
      <c r="F2533" s="576" t="s">
        <v>210</v>
      </c>
      <c r="G2533" s="576">
        <v>89246</v>
      </c>
      <c r="H2533" s="576" t="s">
        <v>603</v>
      </c>
      <c r="I2533" s="576" t="s">
        <v>87</v>
      </c>
      <c r="J2533" s="576" t="s">
        <v>207</v>
      </c>
      <c r="K2533" s="577">
        <v>237.73</v>
      </c>
      <c r="L2533" s="576" t="s">
        <v>208</v>
      </c>
    </row>
    <row r="2534" spans="1:12">
      <c r="A2534" s="576" t="s">
        <v>919</v>
      </c>
      <c r="B2534" s="576" t="s">
        <v>920</v>
      </c>
      <c r="C2534" s="576" t="s">
        <v>926</v>
      </c>
      <c r="D2534" s="576" t="s">
        <v>4380</v>
      </c>
      <c r="E2534" s="577" t="s">
        <v>210</v>
      </c>
      <c r="F2534" s="576" t="s">
        <v>210</v>
      </c>
      <c r="G2534" s="576">
        <v>89247</v>
      </c>
      <c r="H2534" s="576" t="s">
        <v>604</v>
      </c>
      <c r="I2534" s="576" t="s">
        <v>87</v>
      </c>
      <c r="J2534" s="576" t="s">
        <v>207</v>
      </c>
      <c r="K2534" s="577">
        <v>72.790000000000006</v>
      </c>
      <c r="L2534" s="576" t="s">
        <v>208</v>
      </c>
    </row>
    <row r="2535" spans="1:12">
      <c r="A2535" s="576" t="s">
        <v>919</v>
      </c>
      <c r="B2535" s="576" t="s">
        <v>920</v>
      </c>
      <c r="C2535" s="576" t="s">
        <v>926</v>
      </c>
      <c r="D2535" s="576" t="s">
        <v>4380</v>
      </c>
      <c r="E2535" s="577" t="s">
        <v>210</v>
      </c>
      <c r="F2535" s="576" t="s">
        <v>210</v>
      </c>
      <c r="G2535" s="576">
        <v>89248</v>
      </c>
      <c r="H2535" s="576" t="s">
        <v>605</v>
      </c>
      <c r="I2535" s="576" t="s">
        <v>87</v>
      </c>
      <c r="J2535" s="576" t="s">
        <v>207</v>
      </c>
      <c r="K2535" s="577">
        <v>424.04</v>
      </c>
      <c r="L2535" s="576" t="s">
        <v>208</v>
      </c>
    </row>
    <row r="2536" spans="1:12">
      <c r="A2536" s="576" t="s">
        <v>919</v>
      </c>
      <c r="B2536" s="576" t="s">
        <v>920</v>
      </c>
      <c r="C2536" s="576" t="s">
        <v>926</v>
      </c>
      <c r="D2536" s="576" t="s">
        <v>4380</v>
      </c>
      <c r="E2536" s="577" t="s">
        <v>210</v>
      </c>
      <c r="F2536" s="576" t="s">
        <v>210</v>
      </c>
      <c r="G2536" s="576">
        <v>89249</v>
      </c>
      <c r="H2536" s="576" t="s">
        <v>606</v>
      </c>
      <c r="I2536" s="576" t="s">
        <v>87</v>
      </c>
      <c r="J2536" s="576" t="s">
        <v>207</v>
      </c>
      <c r="K2536" s="577">
        <v>365.79</v>
      </c>
      <c r="L2536" s="576" t="s">
        <v>208</v>
      </c>
    </row>
    <row r="2537" spans="1:12">
      <c r="A2537" s="576" t="s">
        <v>919</v>
      </c>
      <c r="B2537" s="576" t="s">
        <v>920</v>
      </c>
      <c r="C2537" s="576" t="s">
        <v>926</v>
      </c>
      <c r="D2537" s="576" t="s">
        <v>4380</v>
      </c>
      <c r="E2537" s="577" t="s">
        <v>210</v>
      </c>
      <c r="F2537" s="576" t="s">
        <v>210</v>
      </c>
      <c r="G2537" s="576">
        <v>102954</v>
      </c>
      <c r="H2537" s="576" t="s">
        <v>8421</v>
      </c>
      <c r="I2537" s="576" t="s">
        <v>87</v>
      </c>
      <c r="J2537" s="576" t="s">
        <v>207</v>
      </c>
      <c r="K2537" s="577">
        <v>0</v>
      </c>
      <c r="L2537" s="576" t="s">
        <v>208</v>
      </c>
    </row>
    <row r="2538" spans="1:12">
      <c r="A2538" s="576" t="s">
        <v>919</v>
      </c>
      <c r="B2538" s="576" t="s">
        <v>920</v>
      </c>
      <c r="C2538" s="576" t="s">
        <v>926</v>
      </c>
      <c r="D2538" s="576" t="s">
        <v>4380</v>
      </c>
      <c r="E2538" s="577" t="s">
        <v>210</v>
      </c>
      <c r="F2538" s="576" t="s">
        <v>210</v>
      </c>
      <c r="G2538" s="576">
        <v>104727</v>
      </c>
      <c r="H2538" s="576" t="s">
        <v>8422</v>
      </c>
      <c r="I2538" s="576" t="s">
        <v>87</v>
      </c>
      <c r="J2538" s="576" t="s">
        <v>207</v>
      </c>
      <c r="K2538" s="577">
        <v>0</v>
      </c>
      <c r="L2538" s="576" t="s">
        <v>208</v>
      </c>
    </row>
    <row r="2539" spans="1:12">
      <c r="A2539" s="576" t="s">
        <v>919</v>
      </c>
      <c r="B2539" s="576" t="s">
        <v>920</v>
      </c>
      <c r="C2539" s="576" t="s">
        <v>926</v>
      </c>
      <c r="D2539" s="576" t="s">
        <v>4380</v>
      </c>
      <c r="E2539" s="577" t="s">
        <v>210</v>
      </c>
      <c r="F2539" s="576" t="s">
        <v>210</v>
      </c>
      <c r="G2539" s="576">
        <v>102956</v>
      </c>
      <c r="H2539" s="576" t="s">
        <v>8423</v>
      </c>
      <c r="I2539" s="576" t="s">
        <v>87</v>
      </c>
      <c r="J2539" s="576" t="s">
        <v>207</v>
      </c>
      <c r="K2539" s="577">
        <v>0</v>
      </c>
      <c r="L2539" s="576" t="s">
        <v>208</v>
      </c>
    </row>
    <row r="2540" spans="1:12">
      <c r="A2540" s="576" t="s">
        <v>919</v>
      </c>
      <c r="B2540" s="576" t="s">
        <v>920</v>
      </c>
      <c r="C2540" s="576" t="s">
        <v>926</v>
      </c>
      <c r="D2540" s="576" t="s">
        <v>4380</v>
      </c>
      <c r="E2540" s="577" t="s">
        <v>210</v>
      </c>
      <c r="F2540" s="576" t="s">
        <v>210</v>
      </c>
      <c r="G2540" s="576">
        <v>102957</v>
      </c>
      <c r="H2540" s="576" t="s">
        <v>8424</v>
      </c>
      <c r="I2540" s="576" t="s">
        <v>87</v>
      </c>
      <c r="J2540" s="576" t="s">
        <v>207</v>
      </c>
      <c r="K2540" s="577">
        <v>38.17</v>
      </c>
      <c r="L2540" s="576" t="s">
        <v>208</v>
      </c>
    </row>
    <row r="2541" spans="1:12">
      <c r="A2541" s="576" t="s">
        <v>919</v>
      </c>
      <c r="B2541" s="576" t="s">
        <v>920</v>
      </c>
      <c r="C2541" s="576" t="s">
        <v>926</v>
      </c>
      <c r="D2541" s="576" t="s">
        <v>4380</v>
      </c>
      <c r="E2541" s="577" t="s">
        <v>210</v>
      </c>
      <c r="F2541" s="576" t="s">
        <v>210</v>
      </c>
      <c r="G2541" s="576">
        <v>88859</v>
      </c>
      <c r="H2541" s="576" t="s">
        <v>561</v>
      </c>
      <c r="I2541" s="576" t="s">
        <v>87</v>
      </c>
      <c r="J2541" s="576" t="s">
        <v>207</v>
      </c>
      <c r="K2541" s="577">
        <v>23.23</v>
      </c>
      <c r="L2541" s="576" t="s">
        <v>208</v>
      </c>
    </row>
    <row r="2542" spans="1:12">
      <c r="A2542" s="576" t="s">
        <v>919</v>
      </c>
      <c r="B2542" s="576" t="s">
        <v>920</v>
      </c>
      <c r="C2542" s="576" t="s">
        <v>926</v>
      </c>
      <c r="D2542" s="576" t="s">
        <v>4380</v>
      </c>
      <c r="E2542" s="577" t="s">
        <v>210</v>
      </c>
      <c r="F2542" s="576" t="s">
        <v>210</v>
      </c>
      <c r="G2542" s="576">
        <v>88860</v>
      </c>
      <c r="H2542" s="576" t="s">
        <v>562</v>
      </c>
      <c r="I2542" s="576" t="s">
        <v>87</v>
      </c>
      <c r="J2542" s="576" t="s">
        <v>207</v>
      </c>
      <c r="K2542" s="577">
        <v>6.14</v>
      </c>
      <c r="L2542" s="576" t="s">
        <v>208</v>
      </c>
    </row>
    <row r="2543" spans="1:12">
      <c r="A2543" s="576" t="s">
        <v>919</v>
      </c>
      <c r="B2543" s="576" t="s">
        <v>920</v>
      </c>
      <c r="C2543" s="576" t="s">
        <v>926</v>
      </c>
      <c r="D2543" s="576" t="s">
        <v>4380</v>
      </c>
      <c r="E2543" s="577" t="s">
        <v>210</v>
      </c>
      <c r="F2543" s="576" t="s">
        <v>210</v>
      </c>
      <c r="G2543" s="576">
        <v>5667</v>
      </c>
      <c r="H2543" s="576" t="s">
        <v>450</v>
      </c>
      <c r="I2543" s="576" t="s">
        <v>87</v>
      </c>
      <c r="J2543" s="576" t="s">
        <v>207</v>
      </c>
      <c r="K2543" s="577">
        <v>29.04</v>
      </c>
      <c r="L2543" s="576" t="s">
        <v>208</v>
      </c>
    </row>
    <row r="2544" spans="1:12">
      <c r="A2544" s="576" t="s">
        <v>919</v>
      </c>
      <c r="B2544" s="576" t="s">
        <v>920</v>
      </c>
      <c r="C2544" s="576" t="s">
        <v>926</v>
      </c>
      <c r="D2544" s="576" t="s">
        <v>4380</v>
      </c>
      <c r="E2544" s="577" t="s">
        <v>210</v>
      </c>
      <c r="F2544" s="576" t="s">
        <v>210</v>
      </c>
      <c r="G2544" s="576">
        <v>5668</v>
      </c>
      <c r="H2544" s="576" t="s">
        <v>451</v>
      </c>
      <c r="I2544" s="576" t="s">
        <v>87</v>
      </c>
      <c r="J2544" s="576" t="s">
        <v>207</v>
      </c>
      <c r="K2544" s="577">
        <v>44.5</v>
      </c>
      <c r="L2544" s="576" t="s">
        <v>208</v>
      </c>
    </row>
    <row r="2545" spans="1:12">
      <c r="A2545" s="576" t="s">
        <v>919</v>
      </c>
      <c r="B2545" s="576" t="s">
        <v>920</v>
      </c>
      <c r="C2545" s="576" t="s">
        <v>926</v>
      </c>
      <c r="D2545" s="576" t="s">
        <v>4380</v>
      </c>
      <c r="E2545" s="577" t="s">
        <v>210</v>
      </c>
      <c r="F2545" s="576" t="s">
        <v>210</v>
      </c>
      <c r="G2545" s="576">
        <v>89011</v>
      </c>
      <c r="H2545" s="576" t="s">
        <v>569</v>
      </c>
      <c r="I2545" s="576" t="s">
        <v>87</v>
      </c>
      <c r="J2545" s="576" t="s">
        <v>209</v>
      </c>
      <c r="K2545" s="577">
        <v>25.2</v>
      </c>
      <c r="L2545" s="576" t="s">
        <v>208</v>
      </c>
    </row>
    <row r="2546" spans="1:12">
      <c r="A2546" s="576" t="s">
        <v>919</v>
      </c>
      <c r="B2546" s="576" t="s">
        <v>920</v>
      </c>
      <c r="C2546" s="576" t="s">
        <v>926</v>
      </c>
      <c r="D2546" s="576" t="s">
        <v>4380</v>
      </c>
      <c r="E2546" s="577" t="s">
        <v>210</v>
      </c>
      <c r="F2546" s="576" t="s">
        <v>210</v>
      </c>
      <c r="G2546" s="576">
        <v>89012</v>
      </c>
      <c r="H2546" s="576" t="s">
        <v>570</v>
      </c>
      <c r="I2546" s="576" t="s">
        <v>87</v>
      </c>
      <c r="J2546" s="576" t="s">
        <v>209</v>
      </c>
      <c r="K2546" s="577">
        <v>6.66</v>
      </c>
      <c r="L2546" s="576" t="s">
        <v>208</v>
      </c>
    </row>
    <row r="2547" spans="1:12">
      <c r="A2547" s="576" t="s">
        <v>919</v>
      </c>
      <c r="B2547" s="576" t="s">
        <v>920</v>
      </c>
      <c r="C2547" s="576" t="s">
        <v>926</v>
      </c>
      <c r="D2547" s="576" t="s">
        <v>4380</v>
      </c>
      <c r="E2547" s="577" t="s">
        <v>210</v>
      </c>
      <c r="F2547" s="576" t="s">
        <v>210</v>
      </c>
      <c r="G2547" s="576">
        <v>5735</v>
      </c>
      <c r="H2547" s="576" t="s">
        <v>470</v>
      </c>
      <c r="I2547" s="576" t="s">
        <v>87</v>
      </c>
      <c r="J2547" s="576" t="s">
        <v>209</v>
      </c>
      <c r="K2547" s="577">
        <v>31.5</v>
      </c>
      <c r="L2547" s="576" t="s">
        <v>208</v>
      </c>
    </row>
    <row r="2548" spans="1:12">
      <c r="A2548" s="576" t="s">
        <v>919</v>
      </c>
      <c r="B2548" s="576" t="s">
        <v>920</v>
      </c>
      <c r="C2548" s="576" t="s">
        <v>926</v>
      </c>
      <c r="D2548" s="576" t="s">
        <v>4380</v>
      </c>
      <c r="E2548" s="577" t="s">
        <v>210</v>
      </c>
      <c r="F2548" s="576" t="s">
        <v>210</v>
      </c>
      <c r="G2548" s="576">
        <v>5736</v>
      </c>
      <c r="H2548" s="576" t="s">
        <v>471</v>
      </c>
      <c r="I2548" s="576" t="s">
        <v>87</v>
      </c>
      <c r="J2548" s="576" t="s">
        <v>209</v>
      </c>
      <c r="K2548" s="577">
        <v>40.549999999999997</v>
      </c>
      <c r="L2548" s="576" t="s">
        <v>208</v>
      </c>
    </row>
    <row r="2549" spans="1:12">
      <c r="A2549" s="576" t="s">
        <v>919</v>
      </c>
      <c r="B2549" s="576" t="s">
        <v>920</v>
      </c>
      <c r="C2549" s="576" t="s">
        <v>926</v>
      </c>
      <c r="D2549" s="576" t="s">
        <v>4380</v>
      </c>
      <c r="E2549" s="577" t="s">
        <v>210</v>
      </c>
      <c r="F2549" s="576" t="s">
        <v>210</v>
      </c>
      <c r="G2549" s="576">
        <v>88857</v>
      </c>
      <c r="H2549" s="576" t="s">
        <v>559</v>
      </c>
      <c r="I2549" s="576" t="s">
        <v>87</v>
      </c>
      <c r="J2549" s="576" t="s">
        <v>207</v>
      </c>
      <c r="K2549" s="577">
        <v>26.12</v>
      </c>
      <c r="L2549" s="576" t="s">
        <v>208</v>
      </c>
    </row>
    <row r="2550" spans="1:12">
      <c r="A2550" s="576" t="s">
        <v>919</v>
      </c>
      <c r="B2550" s="576" t="s">
        <v>920</v>
      </c>
      <c r="C2550" s="576" t="s">
        <v>926</v>
      </c>
      <c r="D2550" s="576" t="s">
        <v>4380</v>
      </c>
      <c r="E2550" s="577" t="s">
        <v>210</v>
      </c>
      <c r="F2550" s="576" t="s">
        <v>210</v>
      </c>
      <c r="G2550" s="576">
        <v>88858</v>
      </c>
      <c r="H2550" s="576" t="s">
        <v>560</v>
      </c>
      <c r="I2550" s="576" t="s">
        <v>87</v>
      </c>
      <c r="J2550" s="576" t="s">
        <v>209</v>
      </c>
      <c r="K2550" s="577">
        <v>6.9</v>
      </c>
      <c r="L2550" s="576" t="s">
        <v>208</v>
      </c>
    </row>
    <row r="2551" spans="1:12">
      <c r="A2551" s="576" t="s">
        <v>919</v>
      </c>
      <c r="B2551" s="576" t="s">
        <v>920</v>
      </c>
      <c r="C2551" s="576" t="s">
        <v>926</v>
      </c>
      <c r="D2551" s="576" t="s">
        <v>4380</v>
      </c>
      <c r="E2551" s="577" t="s">
        <v>210</v>
      </c>
      <c r="F2551" s="576" t="s">
        <v>210</v>
      </c>
      <c r="G2551" s="576">
        <v>5664</v>
      </c>
      <c r="H2551" s="576" t="s">
        <v>449</v>
      </c>
      <c r="I2551" s="576" t="s">
        <v>87</v>
      </c>
      <c r="J2551" s="576" t="s">
        <v>209</v>
      </c>
      <c r="K2551" s="577">
        <v>32.65</v>
      </c>
      <c r="L2551" s="576" t="s">
        <v>208</v>
      </c>
    </row>
    <row r="2552" spans="1:12">
      <c r="A2552" s="576" t="s">
        <v>919</v>
      </c>
      <c r="B2552" s="576" t="s">
        <v>920</v>
      </c>
      <c r="C2552" s="576" t="s">
        <v>926</v>
      </c>
      <c r="D2552" s="576" t="s">
        <v>4380</v>
      </c>
      <c r="E2552" s="577" t="s">
        <v>210</v>
      </c>
      <c r="F2552" s="576" t="s">
        <v>210</v>
      </c>
      <c r="G2552" s="576">
        <v>53786</v>
      </c>
      <c r="H2552" s="576" t="s">
        <v>504</v>
      </c>
      <c r="I2552" s="576" t="s">
        <v>87</v>
      </c>
      <c r="J2552" s="576" t="s">
        <v>209</v>
      </c>
      <c r="K2552" s="577">
        <v>49.55</v>
      </c>
      <c r="L2552" s="576" t="s">
        <v>208</v>
      </c>
    </row>
    <row r="2553" spans="1:12">
      <c r="A2553" s="576" t="s">
        <v>919</v>
      </c>
      <c r="B2553" s="576" t="s">
        <v>920</v>
      </c>
      <c r="C2553" s="576" t="s">
        <v>926</v>
      </c>
      <c r="D2553" s="576" t="s">
        <v>4380</v>
      </c>
      <c r="E2553" s="577" t="s">
        <v>210</v>
      </c>
      <c r="F2553" s="576" t="s">
        <v>210</v>
      </c>
      <c r="G2553" s="576">
        <v>7038</v>
      </c>
      <c r="H2553" s="576" t="s">
        <v>485</v>
      </c>
      <c r="I2553" s="576" t="s">
        <v>87</v>
      </c>
      <c r="J2553" s="576" t="s">
        <v>209</v>
      </c>
      <c r="K2553" s="577">
        <v>50.1</v>
      </c>
      <c r="L2553" s="576" t="s">
        <v>208</v>
      </c>
    </row>
    <row r="2554" spans="1:12">
      <c r="A2554" s="576" t="s">
        <v>919</v>
      </c>
      <c r="B2554" s="576" t="s">
        <v>920</v>
      </c>
      <c r="C2554" s="576" t="s">
        <v>926</v>
      </c>
      <c r="D2554" s="576" t="s">
        <v>4380</v>
      </c>
      <c r="E2554" s="577" t="s">
        <v>210</v>
      </c>
      <c r="F2554" s="576" t="s">
        <v>210</v>
      </c>
      <c r="G2554" s="576">
        <v>7039</v>
      </c>
      <c r="H2554" s="576" t="s">
        <v>486</v>
      </c>
      <c r="I2554" s="576" t="s">
        <v>87</v>
      </c>
      <c r="J2554" s="576" t="s">
        <v>209</v>
      </c>
      <c r="K2554" s="577">
        <v>13.44</v>
      </c>
      <c r="L2554" s="576" t="s">
        <v>208</v>
      </c>
    </row>
    <row r="2555" spans="1:12">
      <c r="A2555" s="576" t="s">
        <v>919</v>
      </c>
      <c r="B2555" s="576" t="s">
        <v>920</v>
      </c>
      <c r="C2555" s="576" t="s">
        <v>926</v>
      </c>
      <c r="D2555" s="576" t="s">
        <v>4380</v>
      </c>
      <c r="E2555" s="577" t="s">
        <v>210</v>
      </c>
      <c r="F2555" s="576" t="s">
        <v>210</v>
      </c>
      <c r="G2555" s="576">
        <v>7040</v>
      </c>
      <c r="H2555" s="576" t="s">
        <v>487</v>
      </c>
      <c r="I2555" s="576" t="s">
        <v>87</v>
      </c>
      <c r="J2555" s="576" t="s">
        <v>209</v>
      </c>
      <c r="K2555" s="577">
        <v>62.69</v>
      </c>
      <c r="L2555" s="576" t="s">
        <v>208</v>
      </c>
    </row>
    <row r="2556" spans="1:12">
      <c r="A2556" s="576" t="s">
        <v>919</v>
      </c>
      <c r="B2556" s="576" t="s">
        <v>920</v>
      </c>
      <c r="C2556" s="576" t="s">
        <v>926</v>
      </c>
      <c r="D2556" s="576" t="s">
        <v>4380</v>
      </c>
      <c r="E2556" s="577" t="s">
        <v>210</v>
      </c>
      <c r="F2556" s="576" t="s">
        <v>210</v>
      </c>
      <c r="G2556" s="576">
        <v>55263</v>
      </c>
      <c r="H2556" s="576" t="s">
        <v>527</v>
      </c>
      <c r="I2556" s="576" t="s">
        <v>87</v>
      </c>
      <c r="J2556" s="576" t="s">
        <v>207</v>
      </c>
      <c r="K2556" s="577">
        <v>62.57</v>
      </c>
      <c r="L2556" s="576" t="s">
        <v>208</v>
      </c>
    </row>
    <row r="2557" spans="1:12">
      <c r="A2557" s="576" t="s">
        <v>919</v>
      </c>
      <c r="B2557" s="576" t="s">
        <v>920</v>
      </c>
      <c r="C2557" s="576" t="s">
        <v>926</v>
      </c>
      <c r="D2557" s="576" t="s">
        <v>4380</v>
      </c>
      <c r="E2557" s="577" t="s">
        <v>210</v>
      </c>
      <c r="F2557" s="576" t="s">
        <v>210</v>
      </c>
      <c r="G2557" s="576">
        <v>96460</v>
      </c>
      <c r="H2557" s="576" t="s">
        <v>8425</v>
      </c>
      <c r="I2557" s="576" t="s">
        <v>87</v>
      </c>
      <c r="J2557" s="576" t="s">
        <v>207</v>
      </c>
      <c r="K2557" s="577">
        <v>53.18</v>
      </c>
      <c r="L2557" s="576" t="s">
        <v>208</v>
      </c>
    </row>
    <row r="2558" spans="1:12">
      <c r="A2558" s="576" t="s">
        <v>919</v>
      </c>
      <c r="B2558" s="576" t="s">
        <v>920</v>
      </c>
      <c r="C2558" s="576" t="s">
        <v>926</v>
      </c>
      <c r="D2558" s="576" t="s">
        <v>4380</v>
      </c>
      <c r="E2558" s="577" t="s">
        <v>210</v>
      </c>
      <c r="F2558" s="576" t="s">
        <v>210</v>
      </c>
      <c r="G2558" s="576">
        <v>96459</v>
      </c>
      <c r="H2558" s="576" t="s">
        <v>8426</v>
      </c>
      <c r="I2558" s="576" t="s">
        <v>87</v>
      </c>
      <c r="J2558" s="576" t="s">
        <v>209</v>
      </c>
      <c r="K2558" s="577">
        <v>14.26</v>
      </c>
      <c r="L2558" s="576" t="s">
        <v>208</v>
      </c>
    </row>
    <row r="2559" spans="1:12">
      <c r="A2559" s="576" t="s">
        <v>919</v>
      </c>
      <c r="B2559" s="576" t="s">
        <v>920</v>
      </c>
      <c r="C2559" s="576" t="s">
        <v>926</v>
      </c>
      <c r="D2559" s="576" t="s">
        <v>4380</v>
      </c>
      <c r="E2559" s="577" t="s">
        <v>210</v>
      </c>
      <c r="F2559" s="576" t="s">
        <v>210</v>
      </c>
      <c r="G2559" s="576">
        <v>96458</v>
      </c>
      <c r="H2559" s="576" t="s">
        <v>8427</v>
      </c>
      <c r="I2559" s="576" t="s">
        <v>87</v>
      </c>
      <c r="J2559" s="576" t="s">
        <v>207</v>
      </c>
      <c r="K2559" s="577">
        <v>66.55</v>
      </c>
      <c r="L2559" s="576" t="s">
        <v>208</v>
      </c>
    </row>
    <row r="2560" spans="1:12">
      <c r="A2560" s="576" t="s">
        <v>919</v>
      </c>
      <c r="B2560" s="576" t="s">
        <v>920</v>
      </c>
      <c r="C2560" s="576" t="s">
        <v>926</v>
      </c>
      <c r="D2560" s="576" t="s">
        <v>4380</v>
      </c>
      <c r="E2560" s="577" t="s">
        <v>210</v>
      </c>
      <c r="F2560" s="576" t="s">
        <v>210</v>
      </c>
      <c r="G2560" s="576">
        <v>96457</v>
      </c>
      <c r="H2560" s="576" t="s">
        <v>8428</v>
      </c>
      <c r="I2560" s="576" t="s">
        <v>87</v>
      </c>
      <c r="J2560" s="576" t="s">
        <v>207</v>
      </c>
      <c r="K2560" s="577">
        <v>61.99</v>
      </c>
      <c r="L2560" s="576" t="s">
        <v>208</v>
      </c>
    </row>
    <row r="2561" spans="1:12">
      <c r="A2561" s="576" t="s">
        <v>919</v>
      </c>
      <c r="B2561" s="576" t="s">
        <v>920</v>
      </c>
      <c r="C2561" s="576" t="s">
        <v>926</v>
      </c>
      <c r="D2561" s="576" t="s">
        <v>4380</v>
      </c>
      <c r="E2561" s="577" t="s">
        <v>210</v>
      </c>
      <c r="F2561" s="576" t="s">
        <v>210</v>
      </c>
      <c r="G2561" s="576">
        <v>7051</v>
      </c>
      <c r="H2561" s="576" t="s">
        <v>492</v>
      </c>
      <c r="I2561" s="576" t="s">
        <v>87</v>
      </c>
      <c r="J2561" s="576" t="s">
        <v>207</v>
      </c>
      <c r="K2561" s="577">
        <v>44.43</v>
      </c>
      <c r="L2561" s="576" t="s">
        <v>208</v>
      </c>
    </row>
    <row r="2562" spans="1:12">
      <c r="A2562" s="576" t="s">
        <v>919</v>
      </c>
      <c r="B2562" s="576" t="s">
        <v>920</v>
      </c>
      <c r="C2562" s="576" t="s">
        <v>926</v>
      </c>
      <c r="D2562" s="576" t="s">
        <v>4380</v>
      </c>
      <c r="E2562" s="577" t="s">
        <v>210</v>
      </c>
      <c r="F2562" s="576" t="s">
        <v>210</v>
      </c>
      <c r="G2562" s="576">
        <v>7052</v>
      </c>
      <c r="H2562" s="576" t="s">
        <v>493</v>
      </c>
      <c r="I2562" s="576" t="s">
        <v>87</v>
      </c>
      <c r="J2562" s="576" t="s">
        <v>207</v>
      </c>
      <c r="K2562" s="577">
        <v>12</v>
      </c>
      <c r="L2562" s="576" t="s">
        <v>208</v>
      </c>
    </row>
    <row r="2563" spans="1:12">
      <c r="A2563" s="576" t="s">
        <v>919</v>
      </c>
      <c r="B2563" s="576" t="s">
        <v>920</v>
      </c>
      <c r="C2563" s="576" t="s">
        <v>926</v>
      </c>
      <c r="D2563" s="576" t="s">
        <v>4380</v>
      </c>
      <c r="E2563" s="577" t="s">
        <v>210</v>
      </c>
      <c r="F2563" s="576" t="s">
        <v>210</v>
      </c>
      <c r="G2563" s="576">
        <v>7053</v>
      </c>
      <c r="H2563" s="576" t="s">
        <v>494</v>
      </c>
      <c r="I2563" s="576" t="s">
        <v>87</v>
      </c>
      <c r="J2563" s="576" t="s">
        <v>207</v>
      </c>
      <c r="K2563" s="577">
        <v>55.61</v>
      </c>
      <c r="L2563" s="576" t="s">
        <v>208</v>
      </c>
    </row>
    <row r="2564" spans="1:12">
      <c r="A2564" s="576" t="s">
        <v>919</v>
      </c>
      <c r="B2564" s="576" t="s">
        <v>920</v>
      </c>
      <c r="C2564" s="576" t="s">
        <v>926</v>
      </c>
      <c r="D2564" s="576" t="s">
        <v>4380</v>
      </c>
      <c r="E2564" s="577" t="s">
        <v>210</v>
      </c>
      <c r="F2564" s="576" t="s">
        <v>210</v>
      </c>
      <c r="G2564" s="576">
        <v>7054</v>
      </c>
      <c r="H2564" s="576" t="s">
        <v>495</v>
      </c>
      <c r="I2564" s="576" t="s">
        <v>87</v>
      </c>
      <c r="J2564" s="576" t="s">
        <v>207</v>
      </c>
      <c r="K2564" s="577">
        <v>86.68</v>
      </c>
      <c r="L2564" s="576" t="s">
        <v>208</v>
      </c>
    </row>
    <row r="2565" spans="1:12">
      <c r="A2565" s="576" t="s">
        <v>919</v>
      </c>
      <c r="B2565" s="576" t="s">
        <v>920</v>
      </c>
      <c r="C2565" s="576" t="s">
        <v>926</v>
      </c>
      <c r="D2565" s="576" t="s">
        <v>4380</v>
      </c>
      <c r="E2565" s="577" t="s">
        <v>210</v>
      </c>
      <c r="F2565" s="576" t="s">
        <v>210</v>
      </c>
      <c r="G2565" s="576">
        <v>95627</v>
      </c>
      <c r="H2565" s="576" t="s">
        <v>841</v>
      </c>
      <c r="I2565" s="576" t="s">
        <v>87</v>
      </c>
      <c r="J2565" s="576" t="s">
        <v>207</v>
      </c>
      <c r="K2565" s="577">
        <v>47.95</v>
      </c>
      <c r="L2565" s="576" t="s">
        <v>208</v>
      </c>
    </row>
    <row r="2566" spans="1:12">
      <c r="A2566" s="576" t="s">
        <v>919</v>
      </c>
      <c r="B2566" s="576" t="s">
        <v>920</v>
      </c>
      <c r="C2566" s="576" t="s">
        <v>926</v>
      </c>
      <c r="D2566" s="576" t="s">
        <v>4380</v>
      </c>
      <c r="E2566" s="577" t="s">
        <v>210</v>
      </c>
      <c r="F2566" s="576" t="s">
        <v>210</v>
      </c>
      <c r="G2566" s="576">
        <v>95628</v>
      </c>
      <c r="H2566" s="576" t="s">
        <v>842</v>
      </c>
      <c r="I2566" s="576" t="s">
        <v>87</v>
      </c>
      <c r="J2566" s="576" t="s">
        <v>207</v>
      </c>
      <c r="K2566" s="577">
        <v>12.86</v>
      </c>
      <c r="L2566" s="576" t="s">
        <v>208</v>
      </c>
    </row>
    <row r="2567" spans="1:12">
      <c r="A2567" s="576" t="s">
        <v>919</v>
      </c>
      <c r="B2567" s="576" t="s">
        <v>920</v>
      </c>
      <c r="C2567" s="576" t="s">
        <v>926</v>
      </c>
      <c r="D2567" s="576" t="s">
        <v>4380</v>
      </c>
      <c r="E2567" s="577" t="s">
        <v>210</v>
      </c>
      <c r="F2567" s="576" t="s">
        <v>210</v>
      </c>
      <c r="G2567" s="576">
        <v>95629</v>
      </c>
      <c r="H2567" s="576" t="s">
        <v>843</v>
      </c>
      <c r="I2567" s="576" t="s">
        <v>87</v>
      </c>
      <c r="J2567" s="576" t="s">
        <v>207</v>
      </c>
      <c r="K2567" s="577">
        <v>60.01</v>
      </c>
      <c r="L2567" s="576" t="s">
        <v>208</v>
      </c>
    </row>
    <row r="2568" spans="1:12">
      <c r="A2568" s="576" t="s">
        <v>919</v>
      </c>
      <c r="B2568" s="576" t="s">
        <v>920</v>
      </c>
      <c r="C2568" s="576" t="s">
        <v>926</v>
      </c>
      <c r="D2568" s="576" t="s">
        <v>4380</v>
      </c>
      <c r="E2568" s="577" t="s">
        <v>210</v>
      </c>
      <c r="F2568" s="576" t="s">
        <v>210</v>
      </c>
      <c r="G2568" s="576">
        <v>95630</v>
      </c>
      <c r="H2568" s="576" t="s">
        <v>844</v>
      </c>
      <c r="I2568" s="576" t="s">
        <v>87</v>
      </c>
      <c r="J2568" s="576" t="s">
        <v>207</v>
      </c>
      <c r="K2568" s="577">
        <v>86.68</v>
      </c>
      <c r="L2568" s="576" t="s">
        <v>208</v>
      </c>
    </row>
    <row r="2569" spans="1:12">
      <c r="A2569" s="576" t="s">
        <v>919</v>
      </c>
      <c r="B2569" s="576" t="s">
        <v>920</v>
      </c>
      <c r="C2569" s="576" t="s">
        <v>926</v>
      </c>
      <c r="D2569" s="576" t="s">
        <v>4380</v>
      </c>
      <c r="E2569" s="577" t="s">
        <v>210</v>
      </c>
      <c r="F2569" s="576" t="s">
        <v>210</v>
      </c>
      <c r="G2569" s="576">
        <v>89210</v>
      </c>
      <c r="H2569" s="576" t="s">
        <v>585</v>
      </c>
      <c r="I2569" s="576" t="s">
        <v>87</v>
      </c>
      <c r="J2569" s="576" t="s">
        <v>207</v>
      </c>
      <c r="K2569" s="577">
        <v>32.049999999999997</v>
      </c>
      <c r="L2569" s="576" t="s">
        <v>208</v>
      </c>
    </row>
    <row r="2570" spans="1:12">
      <c r="A2570" s="576" t="s">
        <v>919</v>
      </c>
      <c r="B2570" s="576" t="s">
        <v>920</v>
      </c>
      <c r="C2570" s="576" t="s">
        <v>926</v>
      </c>
      <c r="D2570" s="576" t="s">
        <v>4380</v>
      </c>
      <c r="E2570" s="577" t="s">
        <v>210</v>
      </c>
      <c r="F2570" s="576" t="s">
        <v>210</v>
      </c>
      <c r="G2570" s="576">
        <v>89211</v>
      </c>
      <c r="H2570" s="576" t="s">
        <v>586</v>
      </c>
      <c r="I2570" s="576" t="s">
        <v>87</v>
      </c>
      <c r="J2570" s="576" t="s">
        <v>207</v>
      </c>
      <c r="K2570" s="577">
        <v>8.6</v>
      </c>
      <c r="L2570" s="576" t="s">
        <v>208</v>
      </c>
    </row>
    <row r="2571" spans="1:12">
      <c r="A2571" s="576" t="s">
        <v>919</v>
      </c>
      <c r="B2571" s="576" t="s">
        <v>920</v>
      </c>
      <c r="C2571" s="576" t="s">
        <v>926</v>
      </c>
      <c r="D2571" s="576" t="s">
        <v>4380</v>
      </c>
      <c r="E2571" s="577" t="s">
        <v>210</v>
      </c>
      <c r="F2571" s="576" t="s">
        <v>210</v>
      </c>
      <c r="G2571" s="576">
        <v>5674</v>
      </c>
      <c r="H2571" s="576" t="s">
        <v>452</v>
      </c>
      <c r="I2571" s="576" t="s">
        <v>87</v>
      </c>
      <c r="J2571" s="576" t="s">
        <v>207</v>
      </c>
      <c r="K2571" s="577">
        <v>40.11</v>
      </c>
      <c r="L2571" s="576" t="s">
        <v>208</v>
      </c>
    </row>
    <row r="2572" spans="1:12">
      <c r="A2572" s="576" t="s">
        <v>919</v>
      </c>
      <c r="B2572" s="576" t="s">
        <v>920</v>
      </c>
      <c r="C2572" s="576" t="s">
        <v>926</v>
      </c>
      <c r="D2572" s="576" t="s">
        <v>4380</v>
      </c>
      <c r="E2572" s="577" t="s">
        <v>210</v>
      </c>
      <c r="F2572" s="576" t="s">
        <v>210</v>
      </c>
      <c r="G2572" s="576">
        <v>53788</v>
      </c>
      <c r="H2572" s="576" t="s">
        <v>505</v>
      </c>
      <c r="I2572" s="576" t="s">
        <v>87</v>
      </c>
      <c r="J2572" s="576" t="s">
        <v>207</v>
      </c>
      <c r="K2572" s="577">
        <v>55.48</v>
      </c>
      <c r="L2572" s="576" t="s">
        <v>208</v>
      </c>
    </row>
    <row r="2573" spans="1:12">
      <c r="A2573" s="576" t="s">
        <v>919</v>
      </c>
      <c r="B2573" s="576" t="s">
        <v>920</v>
      </c>
      <c r="C2573" s="576" t="s">
        <v>926</v>
      </c>
      <c r="D2573" s="576" t="s">
        <v>4380</v>
      </c>
      <c r="E2573" s="577" t="s">
        <v>210</v>
      </c>
      <c r="F2573" s="576" t="s">
        <v>210</v>
      </c>
      <c r="G2573" s="576">
        <v>73309</v>
      </c>
      <c r="H2573" s="576" t="s">
        <v>530</v>
      </c>
      <c r="I2573" s="576" t="s">
        <v>87</v>
      </c>
      <c r="J2573" s="576" t="s">
        <v>209</v>
      </c>
      <c r="K2573" s="577">
        <v>33.33</v>
      </c>
      <c r="L2573" s="576" t="s">
        <v>208</v>
      </c>
    </row>
    <row r="2574" spans="1:12">
      <c r="A2574" s="576" t="s">
        <v>919</v>
      </c>
      <c r="B2574" s="576" t="s">
        <v>920</v>
      </c>
      <c r="C2574" s="576" t="s">
        <v>926</v>
      </c>
      <c r="D2574" s="576" t="s">
        <v>4380</v>
      </c>
      <c r="E2574" s="577" t="s">
        <v>210</v>
      </c>
      <c r="F2574" s="576" t="s">
        <v>210</v>
      </c>
      <c r="G2574" s="576">
        <v>73313</v>
      </c>
      <c r="H2574" s="576" t="s">
        <v>532</v>
      </c>
      <c r="I2574" s="576" t="s">
        <v>87</v>
      </c>
      <c r="J2574" s="576" t="s">
        <v>209</v>
      </c>
      <c r="K2574" s="577">
        <v>9</v>
      </c>
      <c r="L2574" s="576" t="s">
        <v>208</v>
      </c>
    </row>
    <row r="2575" spans="1:12">
      <c r="A2575" s="576" t="s">
        <v>919</v>
      </c>
      <c r="B2575" s="576" t="s">
        <v>920</v>
      </c>
      <c r="C2575" s="576" t="s">
        <v>926</v>
      </c>
      <c r="D2575" s="576" t="s">
        <v>4380</v>
      </c>
      <c r="E2575" s="577" t="s">
        <v>210</v>
      </c>
      <c r="F2575" s="576" t="s">
        <v>210</v>
      </c>
      <c r="G2575" s="576">
        <v>5089</v>
      </c>
      <c r="H2575" s="576" t="s">
        <v>444</v>
      </c>
      <c r="I2575" s="576" t="s">
        <v>87</v>
      </c>
      <c r="J2575" s="576" t="s">
        <v>207</v>
      </c>
      <c r="K2575" s="577">
        <v>41.71</v>
      </c>
      <c r="L2575" s="576" t="s">
        <v>208</v>
      </c>
    </row>
    <row r="2576" spans="1:12">
      <c r="A2576" s="576" t="s">
        <v>919</v>
      </c>
      <c r="B2576" s="576" t="s">
        <v>920</v>
      </c>
      <c r="C2576" s="576" t="s">
        <v>926</v>
      </c>
      <c r="D2576" s="576" t="s">
        <v>4380</v>
      </c>
      <c r="E2576" s="577" t="s">
        <v>210</v>
      </c>
      <c r="F2576" s="576" t="s">
        <v>210</v>
      </c>
      <c r="G2576" s="576">
        <v>73315</v>
      </c>
      <c r="H2576" s="576" t="s">
        <v>533</v>
      </c>
      <c r="I2576" s="576" t="s">
        <v>87</v>
      </c>
      <c r="J2576" s="576" t="s">
        <v>209</v>
      </c>
      <c r="K2576" s="577">
        <v>55.48</v>
      </c>
      <c r="L2576" s="576" t="s">
        <v>208</v>
      </c>
    </row>
    <row r="2577" spans="1:12">
      <c r="A2577" s="576" t="s">
        <v>919</v>
      </c>
      <c r="B2577" s="576" t="s">
        <v>920</v>
      </c>
      <c r="C2577" s="576" t="s">
        <v>926</v>
      </c>
      <c r="D2577" s="576" t="s">
        <v>4380</v>
      </c>
      <c r="E2577" s="577" t="s">
        <v>210</v>
      </c>
      <c r="F2577" s="576" t="s">
        <v>210</v>
      </c>
      <c r="G2577" s="576">
        <v>5738</v>
      </c>
      <c r="H2577" s="576" t="s">
        <v>472</v>
      </c>
      <c r="I2577" s="576" t="s">
        <v>87</v>
      </c>
      <c r="J2577" s="576" t="s">
        <v>209</v>
      </c>
      <c r="K2577" s="577">
        <v>43.8</v>
      </c>
      <c r="L2577" s="576" t="s">
        <v>208</v>
      </c>
    </row>
    <row r="2578" spans="1:12">
      <c r="A2578" s="576" t="s">
        <v>919</v>
      </c>
      <c r="B2578" s="576" t="s">
        <v>920</v>
      </c>
      <c r="C2578" s="576" t="s">
        <v>926</v>
      </c>
      <c r="D2578" s="576" t="s">
        <v>4380</v>
      </c>
      <c r="E2578" s="577" t="s">
        <v>210</v>
      </c>
      <c r="F2578" s="576" t="s">
        <v>210</v>
      </c>
      <c r="G2578" s="576">
        <v>93239</v>
      </c>
      <c r="H2578" s="576" t="s">
        <v>784</v>
      </c>
      <c r="I2578" s="576" t="s">
        <v>87</v>
      </c>
      <c r="J2578" s="576" t="s">
        <v>209</v>
      </c>
      <c r="K2578" s="577">
        <v>11.75</v>
      </c>
      <c r="L2578" s="576" t="s">
        <v>208</v>
      </c>
    </row>
    <row r="2579" spans="1:12">
      <c r="A2579" s="576" t="s">
        <v>919</v>
      </c>
      <c r="B2579" s="576" t="s">
        <v>920</v>
      </c>
      <c r="C2579" s="576" t="s">
        <v>926</v>
      </c>
      <c r="D2579" s="576" t="s">
        <v>4380</v>
      </c>
      <c r="E2579" s="577" t="s">
        <v>210</v>
      </c>
      <c r="F2579" s="576" t="s">
        <v>210</v>
      </c>
      <c r="G2579" s="576">
        <v>5739</v>
      </c>
      <c r="H2579" s="576" t="s">
        <v>473</v>
      </c>
      <c r="I2579" s="576" t="s">
        <v>87</v>
      </c>
      <c r="J2579" s="576" t="s">
        <v>209</v>
      </c>
      <c r="K2579" s="577">
        <v>54.81</v>
      </c>
      <c r="L2579" s="576" t="s">
        <v>208</v>
      </c>
    </row>
    <row r="2580" spans="1:12">
      <c r="A2580" s="576" t="s">
        <v>919</v>
      </c>
      <c r="B2580" s="576" t="s">
        <v>920</v>
      </c>
      <c r="C2580" s="576" t="s">
        <v>926</v>
      </c>
      <c r="D2580" s="576" t="s">
        <v>4380</v>
      </c>
      <c r="E2580" s="577" t="s">
        <v>210</v>
      </c>
      <c r="F2580" s="576" t="s">
        <v>210</v>
      </c>
      <c r="G2580" s="576">
        <v>93240</v>
      </c>
      <c r="H2580" s="576" t="s">
        <v>785</v>
      </c>
      <c r="I2580" s="576" t="s">
        <v>87</v>
      </c>
      <c r="J2580" s="576" t="s">
        <v>209</v>
      </c>
      <c r="K2580" s="577">
        <v>11.62</v>
      </c>
      <c r="L2580" s="576" t="s">
        <v>208</v>
      </c>
    </row>
    <row r="2581" spans="1:12">
      <c r="A2581" s="576" t="s">
        <v>919</v>
      </c>
      <c r="B2581" s="576" t="s">
        <v>920</v>
      </c>
      <c r="C2581" s="576" t="s">
        <v>926</v>
      </c>
      <c r="D2581" s="576" t="s">
        <v>4380</v>
      </c>
      <c r="E2581" s="577" t="s">
        <v>210</v>
      </c>
      <c r="F2581" s="576" t="s">
        <v>210</v>
      </c>
      <c r="G2581" s="576">
        <v>53818</v>
      </c>
      <c r="H2581" s="576" t="s">
        <v>514</v>
      </c>
      <c r="I2581" s="576" t="s">
        <v>87</v>
      </c>
      <c r="J2581" s="576" t="s">
        <v>209</v>
      </c>
      <c r="K2581" s="577">
        <v>9.67</v>
      </c>
      <c r="L2581" s="576" t="s">
        <v>208</v>
      </c>
    </row>
    <row r="2582" spans="1:12">
      <c r="A2582" s="576" t="s">
        <v>919</v>
      </c>
      <c r="B2582" s="576" t="s">
        <v>920</v>
      </c>
      <c r="C2582" s="576" t="s">
        <v>926</v>
      </c>
      <c r="D2582" s="576" t="s">
        <v>4380</v>
      </c>
      <c r="E2582" s="577" t="s">
        <v>210</v>
      </c>
      <c r="F2582" s="576" t="s">
        <v>210</v>
      </c>
      <c r="G2582" s="576">
        <v>93238</v>
      </c>
      <c r="H2582" s="576" t="s">
        <v>783</v>
      </c>
      <c r="I2582" s="576" t="s">
        <v>87</v>
      </c>
      <c r="J2582" s="576" t="s">
        <v>209</v>
      </c>
      <c r="K2582" s="577">
        <v>2.59</v>
      </c>
      <c r="L2582" s="576" t="s">
        <v>208</v>
      </c>
    </row>
    <row r="2583" spans="1:12">
      <c r="A2583" s="576" t="s">
        <v>919</v>
      </c>
      <c r="B2583" s="576" t="s">
        <v>920</v>
      </c>
      <c r="C2583" s="576" t="s">
        <v>926</v>
      </c>
      <c r="D2583" s="576" t="s">
        <v>4380</v>
      </c>
      <c r="E2583" s="577" t="s">
        <v>210</v>
      </c>
      <c r="F2583" s="576" t="s">
        <v>210</v>
      </c>
      <c r="G2583" s="576">
        <v>5727</v>
      </c>
      <c r="H2583" s="576" t="s">
        <v>467</v>
      </c>
      <c r="I2583" s="576" t="s">
        <v>87</v>
      </c>
      <c r="J2583" s="576" t="s">
        <v>209</v>
      </c>
      <c r="K2583" s="577">
        <v>12.1</v>
      </c>
      <c r="L2583" s="576" t="s">
        <v>208</v>
      </c>
    </row>
    <row r="2584" spans="1:12">
      <c r="A2584" s="576" t="s">
        <v>919</v>
      </c>
      <c r="B2584" s="576" t="s">
        <v>920</v>
      </c>
      <c r="C2584" s="576" t="s">
        <v>926</v>
      </c>
      <c r="D2584" s="576" t="s">
        <v>4380</v>
      </c>
      <c r="E2584" s="577" t="s">
        <v>210</v>
      </c>
      <c r="F2584" s="576" t="s">
        <v>210</v>
      </c>
      <c r="G2584" s="576">
        <v>89280</v>
      </c>
      <c r="H2584" s="576" t="s">
        <v>622</v>
      </c>
      <c r="I2584" s="576" t="s">
        <v>87</v>
      </c>
      <c r="J2584" s="576" t="s">
        <v>209</v>
      </c>
      <c r="K2584" s="577">
        <v>39.36</v>
      </c>
      <c r="L2584" s="576" t="s">
        <v>208</v>
      </c>
    </row>
    <row r="2585" spans="1:12">
      <c r="A2585" s="576" t="s">
        <v>919</v>
      </c>
      <c r="B2585" s="576" t="s">
        <v>920</v>
      </c>
      <c r="C2585" s="576" t="s">
        <v>926</v>
      </c>
      <c r="D2585" s="576" t="s">
        <v>4380</v>
      </c>
      <c r="E2585" s="577" t="s">
        <v>210</v>
      </c>
      <c r="F2585" s="576" t="s">
        <v>210</v>
      </c>
      <c r="G2585" s="576">
        <v>89281</v>
      </c>
      <c r="H2585" s="576" t="s">
        <v>623</v>
      </c>
      <c r="I2585" s="576" t="s">
        <v>87</v>
      </c>
      <c r="J2585" s="576" t="s">
        <v>209</v>
      </c>
      <c r="K2585" s="577">
        <v>10.56</v>
      </c>
      <c r="L2585" s="576" t="s">
        <v>208</v>
      </c>
    </row>
    <row r="2586" spans="1:12">
      <c r="A2586" s="576" t="s">
        <v>919</v>
      </c>
      <c r="B2586" s="576" t="s">
        <v>920</v>
      </c>
      <c r="C2586" s="576" t="s">
        <v>926</v>
      </c>
      <c r="D2586" s="576" t="s">
        <v>4380</v>
      </c>
      <c r="E2586" s="577" t="s">
        <v>210</v>
      </c>
      <c r="F2586" s="576" t="s">
        <v>210</v>
      </c>
      <c r="G2586" s="576">
        <v>5729</v>
      </c>
      <c r="H2586" s="576" t="s">
        <v>468</v>
      </c>
      <c r="I2586" s="576" t="s">
        <v>87</v>
      </c>
      <c r="J2586" s="576" t="s">
        <v>209</v>
      </c>
      <c r="K2586" s="577">
        <v>49.26</v>
      </c>
      <c r="L2586" s="576" t="s">
        <v>208</v>
      </c>
    </row>
    <row r="2587" spans="1:12">
      <c r="A2587" s="576" t="s">
        <v>919</v>
      </c>
      <c r="B2587" s="576" t="s">
        <v>920</v>
      </c>
      <c r="C2587" s="576" t="s">
        <v>926</v>
      </c>
      <c r="D2587" s="576" t="s">
        <v>4380</v>
      </c>
      <c r="E2587" s="577" t="s">
        <v>210</v>
      </c>
      <c r="F2587" s="576" t="s">
        <v>210</v>
      </c>
      <c r="G2587" s="576">
        <v>5730</v>
      </c>
      <c r="H2587" s="576" t="s">
        <v>469</v>
      </c>
      <c r="I2587" s="576" t="s">
        <v>87</v>
      </c>
      <c r="J2587" s="576" t="s">
        <v>209</v>
      </c>
      <c r="K2587" s="577">
        <v>39.68</v>
      </c>
      <c r="L2587" s="576" t="s">
        <v>208</v>
      </c>
    </row>
    <row r="2588" spans="1:12">
      <c r="A2588" s="576" t="s">
        <v>919</v>
      </c>
      <c r="B2588" s="576" t="s">
        <v>920</v>
      </c>
      <c r="C2588" s="576" t="s">
        <v>926</v>
      </c>
      <c r="D2588" s="576" t="s">
        <v>4380</v>
      </c>
      <c r="E2588" s="577" t="s">
        <v>210</v>
      </c>
      <c r="F2588" s="576" t="s">
        <v>210</v>
      </c>
      <c r="G2588" s="576">
        <v>95266</v>
      </c>
      <c r="H2588" s="576" t="s">
        <v>835</v>
      </c>
      <c r="I2588" s="576" t="s">
        <v>87</v>
      </c>
      <c r="J2588" s="576" t="s">
        <v>209</v>
      </c>
      <c r="K2588" s="577">
        <v>0.64</v>
      </c>
      <c r="L2588" s="576" t="s">
        <v>208</v>
      </c>
    </row>
    <row r="2589" spans="1:12">
      <c r="A2589" s="576" t="s">
        <v>919</v>
      </c>
      <c r="B2589" s="576" t="s">
        <v>920</v>
      </c>
      <c r="C2589" s="576" t="s">
        <v>926</v>
      </c>
      <c r="D2589" s="576" t="s">
        <v>4380</v>
      </c>
      <c r="E2589" s="577" t="s">
        <v>210</v>
      </c>
      <c r="F2589" s="576" t="s">
        <v>210</v>
      </c>
      <c r="G2589" s="576">
        <v>95267</v>
      </c>
      <c r="H2589" s="576" t="s">
        <v>836</v>
      </c>
      <c r="I2589" s="576" t="s">
        <v>87</v>
      </c>
      <c r="J2589" s="576" t="s">
        <v>209</v>
      </c>
      <c r="K2589" s="577">
        <v>0.13</v>
      </c>
      <c r="L2589" s="576" t="s">
        <v>208</v>
      </c>
    </row>
    <row r="2590" spans="1:12">
      <c r="A2590" s="576" t="s">
        <v>919</v>
      </c>
      <c r="B2590" s="576" t="s">
        <v>920</v>
      </c>
      <c r="C2590" s="576" t="s">
        <v>926</v>
      </c>
      <c r="D2590" s="576" t="s">
        <v>4380</v>
      </c>
      <c r="E2590" s="577" t="s">
        <v>210</v>
      </c>
      <c r="F2590" s="576" t="s">
        <v>210</v>
      </c>
      <c r="G2590" s="576">
        <v>95268</v>
      </c>
      <c r="H2590" s="576" t="s">
        <v>837</v>
      </c>
      <c r="I2590" s="576" t="s">
        <v>87</v>
      </c>
      <c r="J2590" s="576" t="s">
        <v>209</v>
      </c>
      <c r="K2590" s="578">
        <v>0.62</v>
      </c>
      <c r="L2590" s="576" t="s">
        <v>208</v>
      </c>
    </row>
    <row r="2591" spans="1:12">
      <c r="A2591" s="576" t="s">
        <v>919</v>
      </c>
      <c r="B2591" s="576" t="s">
        <v>920</v>
      </c>
      <c r="C2591" s="576" t="s">
        <v>926</v>
      </c>
      <c r="D2591" s="576" t="s">
        <v>4380</v>
      </c>
      <c r="E2591" s="577" t="s">
        <v>210</v>
      </c>
      <c r="F2591" s="576" t="s">
        <v>210</v>
      </c>
      <c r="G2591" s="576">
        <v>95269</v>
      </c>
      <c r="H2591" s="576" t="s">
        <v>8429</v>
      </c>
      <c r="I2591" s="576" t="s">
        <v>87</v>
      </c>
      <c r="J2591" s="576" t="s">
        <v>209</v>
      </c>
      <c r="K2591" s="577">
        <v>8.74</v>
      </c>
      <c r="L2591" s="576" t="s">
        <v>208</v>
      </c>
    </row>
    <row r="2592" spans="1:12">
      <c r="A2592" s="576" t="s">
        <v>919</v>
      </c>
      <c r="B2592" s="576" t="s">
        <v>920</v>
      </c>
      <c r="C2592" s="576" t="s">
        <v>926</v>
      </c>
      <c r="D2592" s="576" t="s">
        <v>4380</v>
      </c>
      <c r="E2592" s="577" t="s">
        <v>210</v>
      </c>
      <c r="F2592" s="576" t="s">
        <v>210</v>
      </c>
      <c r="G2592" s="576">
        <v>91688</v>
      </c>
      <c r="H2592" s="576" t="s">
        <v>750</v>
      </c>
      <c r="I2592" s="576" t="s">
        <v>87</v>
      </c>
      <c r="J2592" s="576" t="s">
        <v>209</v>
      </c>
      <c r="K2592" s="577">
        <v>0.08</v>
      </c>
      <c r="L2592" s="576" t="s">
        <v>208</v>
      </c>
    </row>
    <row r="2593" spans="1:12">
      <c r="A2593" s="576" t="s">
        <v>919</v>
      </c>
      <c r="B2593" s="576" t="s">
        <v>920</v>
      </c>
      <c r="C2593" s="576" t="s">
        <v>926</v>
      </c>
      <c r="D2593" s="576" t="s">
        <v>4380</v>
      </c>
      <c r="E2593" s="577" t="s">
        <v>210</v>
      </c>
      <c r="F2593" s="576" t="s">
        <v>210</v>
      </c>
      <c r="G2593" s="576">
        <v>91689</v>
      </c>
      <c r="H2593" s="576" t="s">
        <v>751</v>
      </c>
      <c r="I2593" s="576" t="s">
        <v>87</v>
      </c>
      <c r="J2593" s="576" t="s">
        <v>209</v>
      </c>
      <c r="K2593" s="577">
        <v>0.01</v>
      </c>
      <c r="L2593" s="576" t="s">
        <v>208</v>
      </c>
    </row>
    <row r="2594" spans="1:12">
      <c r="A2594" s="576" t="s">
        <v>919</v>
      </c>
      <c r="B2594" s="576" t="s">
        <v>920</v>
      </c>
      <c r="C2594" s="576" t="s">
        <v>926</v>
      </c>
      <c r="D2594" s="576" t="s">
        <v>4380</v>
      </c>
      <c r="E2594" s="577" t="s">
        <v>210</v>
      </c>
      <c r="F2594" s="576" t="s">
        <v>210</v>
      </c>
      <c r="G2594" s="576">
        <v>91690</v>
      </c>
      <c r="H2594" s="576" t="s">
        <v>752</v>
      </c>
      <c r="I2594" s="576" t="s">
        <v>87</v>
      </c>
      <c r="J2594" s="576" t="s">
        <v>209</v>
      </c>
      <c r="K2594" s="577">
        <v>0.05</v>
      </c>
      <c r="L2594" s="576" t="s">
        <v>208</v>
      </c>
    </row>
    <row r="2595" spans="1:12">
      <c r="A2595" s="576" t="s">
        <v>919</v>
      </c>
      <c r="B2595" s="576" t="s">
        <v>920</v>
      </c>
      <c r="C2595" s="576" t="s">
        <v>926</v>
      </c>
      <c r="D2595" s="576" t="s">
        <v>4380</v>
      </c>
      <c r="E2595" s="577" t="s">
        <v>210</v>
      </c>
      <c r="F2595" s="576" t="s">
        <v>210</v>
      </c>
      <c r="G2595" s="576">
        <v>91691</v>
      </c>
      <c r="H2595" s="576" t="s">
        <v>753</v>
      </c>
      <c r="I2595" s="576" t="s">
        <v>87</v>
      </c>
      <c r="J2595" s="576" t="s">
        <v>209</v>
      </c>
      <c r="K2595" s="577">
        <v>1.02</v>
      </c>
      <c r="L2595" s="576" t="s">
        <v>208</v>
      </c>
    </row>
    <row r="2596" spans="1:12">
      <c r="A2596" s="576" t="s">
        <v>919</v>
      </c>
      <c r="B2596" s="576" t="s">
        <v>920</v>
      </c>
      <c r="C2596" s="576" t="s">
        <v>927</v>
      </c>
      <c r="D2596" s="576" t="s">
        <v>4381</v>
      </c>
      <c r="E2596" s="577" t="s">
        <v>210</v>
      </c>
      <c r="F2596" s="576" t="s">
        <v>210</v>
      </c>
      <c r="G2596" s="576">
        <v>102924</v>
      </c>
      <c r="H2596" s="576" t="s">
        <v>8430</v>
      </c>
      <c r="I2596" s="576" t="s">
        <v>87</v>
      </c>
      <c r="J2596" s="576" t="s">
        <v>209</v>
      </c>
      <c r="K2596" s="577">
        <v>0</v>
      </c>
      <c r="L2596" s="576" t="s">
        <v>208</v>
      </c>
    </row>
    <row r="2597" spans="1:12">
      <c r="A2597" s="576" t="s">
        <v>919</v>
      </c>
      <c r="B2597" s="576" t="s">
        <v>920</v>
      </c>
      <c r="C2597" s="576" t="s">
        <v>927</v>
      </c>
      <c r="D2597" s="576" t="s">
        <v>4381</v>
      </c>
      <c r="E2597" s="577" t="s">
        <v>210</v>
      </c>
      <c r="F2597" s="576" t="s">
        <v>210</v>
      </c>
      <c r="G2597" s="576">
        <v>102925</v>
      </c>
      <c r="H2597" s="576" t="s">
        <v>8431</v>
      </c>
      <c r="I2597" s="576" t="s">
        <v>87</v>
      </c>
      <c r="J2597" s="576" t="s">
        <v>209</v>
      </c>
      <c r="K2597" s="577">
        <v>0</v>
      </c>
      <c r="L2597" s="576" t="s">
        <v>208</v>
      </c>
    </row>
    <row r="2598" spans="1:12">
      <c r="A2598" s="576" t="s">
        <v>919</v>
      </c>
      <c r="B2598" s="576" t="s">
        <v>920</v>
      </c>
      <c r="C2598" s="576" t="s">
        <v>928</v>
      </c>
      <c r="D2598" s="576" t="s">
        <v>4382</v>
      </c>
      <c r="E2598" s="577" t="s">
        <v>210</v>
      </c>
      <c r="F2598" s="576" t="s">
        <v>210</v>
      </c>
      <c r="G2598" s="576">
        <v>102926</v>
      </c>
      <c r="H2598" s="576" t="s">
        <v>8432</v>
      </c>
      <c r="I2598" s="576" t="s">
        <v>87</v>
      </c>
      <c r="J2598" s="576" t="s">
        <v>207</v>
      </c>
      <c r="K2598" s="577">
        <v>0</v>
      </c>
      <c r="L2598" s="576" t="s">
        <v>208</v>
      </c>
    </row>
    <row r="2599" spans="1:12">
      <c r="A2599" s="576" t="s">
        <v>919</v>
      </c>
      <c r="B2599" s="576" t="s">
        <v>920</v>
      </c>
      <c r="C2599" s="576" t="s">
        <v>928</v>
      </c>
      <c r="D2599" s="576" t="s">
        <v>4382</v>
      </c>
      <c r="E2599" s="577" t="s">
        <v>210</v>
      </c>
      <c r="F2599" s="576" t="s">
        <v>210</v>
      </c>
      <c r="G2599" s="576">
        <v>102927</v>
      </c>
      <c r="H2599" s="576" t="s">
        <v>6544</v>
      </c>
      <c r="I2599" s="576" t="s">
        <v>87</v>
      </c>
      <c r="J2599" s="576" t="s">
        <v>207</v>
      </c>
      <c r="K2599" s="577">
        <v>0.7</v>
      </c>
      <c r="L2599" s="576" t="s">
        <v>208</v>
      </c>
    </row>
    <row r="2600" spans="1:12">
      <c r="A2600" s="576" t="s">
        <v>919</v>
      </c>
      <c r="B2600" s="576" t="s">
        <v>920</v>
      </c>
      <c r="C2600" s="576" t="s">
        <v>929</v>
      </c>
      <c r="D2600" s="576" t="s">
        <v>4383</v>
      </c>
      <c r="E2600" s="577" t="s">
        <v>210</v>
      </c>
      <c r="F2600" s="576" t="s">
        <v>210</v>
      </c>
      <c r="G2600" s="576">
        <v>95136</v>
      </c>
      <c r="H2600" s="576" t="s">
        <v>825</v>
      </c>
      <c r="I2600" s="576" t="s">
        <v>87</v>
      </c>
      <c r="J2600" s="576" t="s">
        <v>207</v>
      </c>
      <c r="K2600" s="577">
        <v>0.03</v>
      </c>
      <c r="L2600" s="576" t="s">
        <v>208</v>
      </c>
    </row>
    <row r="2601" spans="1:12">
      <c r="A2601" s="576" t="s">
        <v>919</v>
      </c>
      <c r="B2601" s="576" t="s">
        <v>920</v>
      </c>
      <c r="C2601" s="576" t="s">
        <v>929</v>
      </c>
      <c r="D2601" s="576" t="s">
        <v>4383</v>
      </c>
      <c r="E2601" s="577" t="s">
        <v>210</v>
      </c>
      <c r="F2601" s="576" t="s">
        <v>210</v>
      </c>
      <c r="G2601" s="576">
        <v>95137</v>
      </c>
      <c r="H2601" s="576" t="s">
        <v>826</v>
      </c>
      <c r="I2601" s="576" t="s">
        <v>87</v>
      </c>
      <c r="J2601" s="576" t="s">
        <v>207</v>
      </c>
      <c r="K2601" s="577">
        <v>0.01</v>
      </c>
      <c r="L2601" s="576" t="s">
        <v>208</v>
      </c>
    </row>
    <row r="2602" spans="1:12">
      <c r="A2602" s="576" t="s">
        <v>919</v>
      </c>
      <c r="B2602" s="576" t="s">
        <v>920</v>
      </c>
      <c r="C2602" s="576" t="s">
        <v>929</v>
      </c>
      <c r="D2602" s="576" t="s">
        <v>4383</v>
      </c>
      <c r="E2602" s="577" t="s">
        <v>210</v>
      </c>
      <c r="F2602" s="576" t="s">
        <v>210</v>
      </c>
      <c r="G2602" s="576">
        <v>95138</v>
      </c>
      <c r="H2602" s="576" t="s">
        <v>827</v>
      </c>
      <c r="I2602" s="576" t="s">
        <v>87</v>
      </c>
      <c r="J2602" s="576" t="s">
        <v>207</v>
      </c>
      <c r="K2602" s="577">
        <v>0.02</v>
      </c>
      <c r="L2602" s="576" t="s">
        <v>208</v>
      </c>
    </row>
    <row r="2603" spans="1:12">
      <c r="A2603" s="576" t="s">
        <v>919</v>
      </c>
      <c r="B2603" s="576" t="s">
        <v>920</v>
      </c>
      <c r="C2603" s="576" t="s">
        <v>930</v>
      </c>
      <c r="D2603" s="576" t="s">
        <v>4384</v>
      </c>
      <c r="E2603" s="577" t="s">
        <v>210</v>
      </c>
      <c r="F2603" s="576" t="s">
        <v>210</v>
      </c>
      <c r="G2603" s="576">
        <v>89023</v>
      </c>
      <c r="H2603" s="576" t="s">
        <v>6482</v>
      </c>
      <c r="I2603" s="576" t="s">
        <v>87</v>
      </c>
      <c r="J2603" s="576" t="s">
        <v>209</v>
      </c>
      <c r="K2603" s="577">
        <v>3.82</v>
      </c>
      <c r="L2603" s="576" t="s">
        <v>208</v>
      </c>
    </row>
    <row r="2604" spans="1:12">
      <c r="A2604" s="576" t="s">
        <v>919</v>
      </c>
      <c r="B2604" s="576" t="s">
        <v>920</v>
      </c>
      <c r="C2604" s="576" t="s">
        <v>930</v>
      </c>
      <c r="D2604" s="576" t="s">
        <v>4384</v>
      </c>
      <c r="E2604" s="577" t="s">
        <v>210</v>
      </c>
      <c r="F2604" s="576" t="s">
        <v>210</v>
      </c>
      <c r="G2604" s="576">
        <v>89024</v>
      </c>
      <c r="H2604" s="576" t="s">
        <v>6483</v>
      </c>
      <c r="I2604" s="576" t="s">
        <v>87</v>
      </c>
      <c r="J2604" s="576" t="s">
        <v>209</v>
      </c>
      <c r="K2604" s="577">
        <v>1.32</v>
      </c>
      <c r="L2604" s="576" t="s">
        <v>208</v>
      </c>
    </row>
    <row r="2605" spans="1:12">
      <c r="A2605" s="576" t="s">
        <v>919</v>
      </c>
      <c r="B2605" s="576" t="s">
        <v>920</v>
      </c>
      <c r="C2605" s="576" t="s">
        <v>930</v>
      </c>
      <c r="D2605" s="576" t="s">
        <v>4384</v>
      </c>
      <c r="E2605" s="577" t="s">
        <v>210</v>
      </c>
      <c r="F2605" s="576" t="s">
        <v>210</v>
      </c>
      <c r="G2605" s="576">
        <v>89025</v>
      </c>
      <c r="H2605" s="576" t="s">
        <v>6484</v>
      </c>
      <c r="I2605" s="576" t="s">
        <v>87</v>
      </c>
      <c r="J2605" s="576" t="s">
        <v>209</v>
      </c>
      <c r="K2605" s="577">
        <v>4.78</v>
      </c>
      <c r="L2605" s="576" t="s">
        <v>208</v>
      </c>
    </row>
    <row r="2606" spans="1:12">
      <c r="A2606" s="576" t="s">
        <v>919</v>
      </c>
      <c r="B2606" s="576" t="s">
        <v>920</v>
      </c>
      <c r="C2606" s="576" t="s">
        <v>930</v>
      </c>
      <c r="D2606" s="576" t="s">
        <v>4384</v>
      </c>
      <c r="E2606" s="577" t="s">
        <v>210</v>
      </c>
      <c r="F2606" s="576" t="s">
        <v>210</v>
      </c>
      <c r="G2606" s="576">
        <v>89026</v>
      </c>
      <c r="H2606" s="576" t="s">
        <v>6485</v>
      </c>
      <c r="I2606" s="576" t="s">
        <v>87</v>
      </c>
      <c r="J2606" s="576" t="s">
        <v>209</v>
      </c>
      <c r="K2606" s="577">
        <v>166.01</v>
      </c>
      <c r="L2606" s="576" t="s">
        <v>208</v>
      </c>
    </row>
    <row r="2607" spans="1:12">
      <c r="A2607" s="576" t="s">
        <v>919</v>
      </c>
      <c r="B2607" s="576" t="s">
        <v>920</v>
      </c>
      <c r="C2607" s="576" t="s">
        <v>930</v>
      </c>
      <c r="D2607" s="576" t="s">
        <v>4384</v>
      </c>
      <c r="E2607" s="577" t="s">
        <v>210</v>
      </c>
      <c r="F2607" s="576" t="s">
        <v>210</v>
      </c>
      <c r="G2607" s="576">
        <v>7032</v>
      </c>
      <c r="H2607" s="576" t="s">
        <v>6458</v>
      </c>
      <c r="I2607" s="576" t="s">
        <v>87</v>
      </c>
      <c r="J2607" s="576" t="s">
        <v>209</v>
      </c>
      <c r="K2607" s="577">
        <v>4.7</v>
      </c>
      <c r="L2607" s="576" t="s">
        <v>208</v>
      </c>
    </row>
    <row r="2608" spans="1:12">
      <c r="A2608" s="576" t="s">
        <v>919</v>
      </c>
      <c r="B2608" s="576" t="s">
        <v>920</v>
      </c>
      <c r="C2608" s="576" t="s">
        <v>930</v>
      </c>
      <c r="D2608" s="576" t="s">
        <v>4384</v>
      </c>
      <c r="E2608" s="577" t="s">
        <v>210</v>
      </c>
      <c r="F2608" s="576" t="s">
        <v>210</v>
      </c>
      <c r="G2608" s="576">
        <v>7033</v>
      </c>
      <c r="H2608" s="576" t="s">
        <v>6459</v>
      </c>
      <c r="I2608" s="576" t="s">
        <v>87</v>
      </c>
      <c r="J2608" s="576" t="s">
        <v>209</v>
      </c>
      <c r="K2608" s="577">
        <v>1.63</v>
      </c>
      <c r="L2608" s="576" t="s">
        <v>208</v>
      </c>
    </row>
    <row r="2609" spans="1:12">
      <c r="A2609" s="576" t="s">
        <v>919</v>
      </c>
      <c r="B2609" s="576" t="s">
        <v>920</v>
      </c>
      <c r="C2609" s="576" t="s">
        <v>930</v>
      </c>
      <c r="D2609" s="576" t="s">
        <v>4384</v>
      </c>
      <c r="E2609" s="577" t="s">
        <v>210</v>
      </c>
      <c r="F2609" s="576" t="s">
        <v>210</v>
      </c>
      <c r="G2609" s="576">
        <v>7034</v>
      </c>
      <c r="H2609" s="576" t="s">
        <v>6460</v>
      </c>
      <c r="I2609" s="576" t="s">
        <v>87</v>
      </c>
      <c r="J2609" s="576" t="s">
        <v>209</v>
      </c>
      <c r="K2609" s="577">
        <v>5.88</v>
      </c>
      <c r="L2609" s="576" t="s">
        <v>208</v>
      </c>
    </row>
    <row r="2610" spans="1:12">
      <c r="A2610" s="576" t="s">
        <v>919</v>
      </c>
      <c r="B2610" s="576" t="s">
        <v>920</v>
      </c>
      <c r="C2610" s="576" t="s">
        <v>930</v>
      </c>
      <c r="D2610" s="576" t="s">
        <v>4384</v>
      </c>
      <c r="E2610" s="577" t="s">
        <v>210</v>
      </c>
      <c r="F2610" s="576" t="s">
        <v>210</v>
      </c>
      <c r="G2610" s="576">
        <v>7035</v>
      </c>
      <c r="H2610" s="576" t="s">
        <v>6461</v>
      </c>
      <c r="I2610" s="576" t="s">
        <v>87</v>
      </c>
      <c r="J2610" s="576" t="s">
        <v>209</v>
      </c>
      <c r="K2610" s="577">
        <v>249.02</v>
      </c>
      <c r="L2610" s="576" t="s">
        <v>208</v>
      </c>
    </row>
    <row r="2611" spans="1:12">
      <c r="A2611" s="576" t="s">
        <v>919</v>
      </c>
      <c r="B2611" s="576" t="s">
        <v>920</v>
      </c>
      <c r="C2611" s="576" t="s">
        <v>930</v>
      </c>
      <c r="D2611" s="576" t="s">
        <v>4384</v>
      </c>
      <c r="E2611" s="577" t="s">
        <v>210</v>
      </c>
      <c r="F2611" s="576" t="s">
        <v>210</v>
      </c>
      <c r="G2611" s="576">
        <v>102942</v>
      </c>
      <c r="H2611" s="576" t="s">
        <v>8433</v>
      </c>
      <c r="I2611" s="576" t="s">
        <v>87</v>
      </c>
      <c r="J2611" s="576" t="s">
        <v>207</v>
      </c>
      <c r="K2611" s="577">
        <v>0</v>
      </c>
      <c r="L2611" s="576" t="s">
        <v>208</v>
      </c>
    </row>
    <row r="2612" spans="1:12">
      <c r="A2612" s="576" t="s">
        <v>919</v>
      </c>
      <c r="B2612" s="576" t="s">
        <v>920</v>
      </c>
      <c r="C2612" s="576" t="s">
        <v>930</v>
      </c>
      <c r="D2612" s="576" t="s">
        <v>4384</v>
      </c>
      <c r="E2612" s="577" t="s">
        <v>210</v>
      </c>
      <c r="F2612" s="576" t="s">
        <v>210</v>
      </c>
      <c r="G2612" s="576">
        <v>102943</v>
      </c>
      <c r="H2612" s="576" t="s">
        <v>8434</v>
      </c>
      <c r="I2612" s="576" t="s">
        <v>87</v>
      </c>
      <c r="J2612" s="576" t="s">
        <v>207</v>
      </c>
      <c r="K2612" s="577">
        <v>0</v>
      </c>
      <c r="L2612" s="576" t="s">
        <v>208</v>
      </c>
    </row>
    <row r="2613" spans="1:12">
      <c r="A2613" s="576" t="s">
        <v>919</v>
      </c>
      <c r="B2613" s="576" t="s">
        <v>920</v>
      </c>
      <c r="C2613" s="576" t="s">
        <v>930</v>
      </c>
      <c r="D2613" s="576" t="s">
        <v>4384</v>
      </c>
      <c r="E2613" s="577" t="s">
        <v>210</v>
      </c>
      <c r="F2613" s="576" t="s">
        <v>210</v>
      </c>
      <c r="G2613" s="576">
        <v>102944</v>
      </c>
      <c r="H2613" s="576" t="s">
        <v>8435</v>
      </c>
      <c r="I2613" s="576" t="s">
        <v>87</v>
      </c>
      <c r="J2613" s="576" t="s">
        <v>207</v>
      </c>
      <c r="K2613" s="577">
        <v>0</v>
      </c>
      <c r="L2613" s="576" t="s">
        <v>208</v>
      </c>
    </row>
    <row r="2614" spans="1:12">
      <c r="A2614" s="576" t="s">
        <v>919</v>
      </c>
      <c r="B2614" s="576" t="s">
        <v>920</v>
      </c>
      <c r="C2614" s="576" t="s">
        <v>930</v>
      </c>
      <c r="D2614" s="576" t="s">
        <v>4384</v>
      </c>
      <c r="E2614" s="577" t="s">
        <v>210</v>
      </c>
      <c r="F2614" s="576" t="s">
        <v>210</v>
      </c>
      <c r="G2614" s="576">
        <v>102945</v>
      </c>
      <c r="H2614" s="576" t="s">
        <v>6546</v>
      </c>
      <c r="I2614" s="576" t="s">
        <v>87</v>
      </c>
      <c r="J2614" s="576" t="s">
        <v>207</v>
      </c>
      <c r="K2614" s="577">
        <v>0.01</v>
      </c>
      <c r="L2614" s="576" t="s">
        <v>208</v>
      </c>
    </row>
    <row r="2615" spans="1:12">
      <c r="A2615" s="576" t="s">
        <v>919</v>
      </c>
      <c r="B2615" s="576" t="s">
        <v>920</v>
      </c>
      <c r="C2615" s="576" t="s">
        <v>930</v>
      </c>
      <c r="D2615" s="576" t="s">
        <v>4384</v>
      </c>
      <c r="E2615" s="577" t="s">
        <v>210</v>
      </c>
      <c r="F2615" s="576" t="s">
        <v>210</v>
      </c>
      <c r="G2615" s="576">
        <v>104087</v>
      </c>
      <c r="H2615" s="576" t="s">
        <v>5185</v>
      </c>
      <c r="I2615" s="576" t="s">
        <v>87</v>
      </c>
      <c r="J2615" s="576" t="s">
        <v>209</v>
      </c>
      <c r="K2615" s="577">
        <v>0.05</v>
      </c>
      <c r="L2615" s="576" t="s">
        <v>208</v>
      </c>
    </row>
    <row r="2616" spans="1:12">
      <c r="A2616" s="576" t="s">
        <v>919</v>
      </c>
      <c r="B2616" s="576" t="s">
        <v>920</v>
      </c>
      <c r="C2616" s="576" t="s">
        <v>930</v>
      </c>
      <c r="D2616" s="576" t="s">
        <v>4384</v>
      </c>
      <c r="E2616" s="577" t="s">
        <v>210</v>
      </c>
      <c r="F2616" s="576" t="s">
        <v>210</v>
      </c>
      <c r="G2616" s="576">
        <v>104088</v>
      </c>
      <c r="H2616" s="576" t="s">
        <v>5186</v>
      </c>
      <c r="I2616" s="576" t="s">
        <v>87</v>
      </c>
      <c r="J2616" s="576" t="s">
        <v>209</v>
      </c>
      <c r="K2616" s="577">
        <v>0.01</v>
      </c>
      <c r="L2616" s="576" t="s">
        <v>208</v>
      </c>
    </row>
    <row r="2617" spans="1:12">
      <c r="A2617" s="576" t="s">
        <v>919</v>
      </c>
      <c r="B2617" s="576" t="s">
        <v>920</v>
      </c>
      <c r="C2617" s="576" t="s">
        <v>930</v>
      </c>
      <c r="D2617" s="576" t="s">
        <v>4384</v>
      </c>
      <c r="E2617" s="577" t="s">
        <v>210</v>
      </c>
      <c r="F2617" s="576" t="s">
        <v>210</v>
      </c>
      <c r="G2617" s="576">
        <v>104089</v>
      </c>
      <c r="H2617" s="576" t="s">
        <v>5187</v>
      </c>
      <c r="I2617" s="576" t="s">
        <v>87</v>
      </c>
      <c r="J2617" s="576" t="s">
        <v>209</v>
      </c>
      <c r="K2617" s="577">
        <v>7.0000000000000007E-2</v>
      </c>
      <c r="L2617" s="576" t="s">
        <v>208</v>
      </c>
    </row>
    <row r="2618" spans="1:12">
      <c r="A2618" s="576" t="s">
        <v>919</v>
      </c>
      <c r="B2618" s="576" t="s">
        <v>920</v>
      </c>
      <c r="C2618" s="576" t="s">
        <v>930</v>
      </c>
      <c r="D2618" s="576" t="s">
        <v>4384</v>
      </c>
      <c r="E2618" s="577" t="s">
        <v>210</v>
      </c>
      <c r="F2618" s="576" t="s">
        <v>210</v>
      </c>
      <c r="G2618" s="576">
        <v>104090</v>
      </c>
      <c r="H2618" s="576" t="s">
        <v>5188</v>
      </c>
      <c r="I2618" s="576" t="s">
        <v>87</v>
      </c>
      <c r="J2618" s="576" t="s">
        <v>209</v>
      </c>
      <c r="K2618" s="577">
        <v>0.51</v>
      </c>
      <c r="L2618" s="576" t="s">
        <v>208</v>
      </c>
    </row>
    <row r="2619" spans="1:12">
      <c r="A2619" s="576" t="s">
        <v>919</v>
      </c>
      <c r="B2619" s="576" t="s">
        <v>920</v>
      </c>
      <c r="C2619" s="576" t="s">
        <v>930</v>
      </c>
      <c r="D2619" s="576" t="s">
        <v>4384</v>
      </c>
      <c r="E2619" s="577" t="s">
        <v>210</v>
      </c>
      <c r="F2619" s="576" t="s">
        <v>210</v>
      </c>
      <c r="G2619" s="576">
        <v>104093</v>
      </c>
      <c r="H2619" s="576" t="s">
        <v>5189</v>
      </c>
      <c r="I2619" s="576" t="s">
        <v>87</v>
      </c>
      <c r="J2619" s="576" t="s">
        <v>207</v>
      </c>
      <c r="K2619" s="577">
        <v>7.0000000000000007E-2</v>
      </c>
      <c r="L2619" s="576" t="s">
        <v>208</v>
      </c>
    </row>
    <row r="2620" spans="1:12">
      <c r="A2620" s="576" t="s">
        <v>919</v>
      </c>
      <c r="B2620" s="576" t="s">
        <v>920</v>
      </c>
      <c r="C2620" s="576" t="s">
        <v>930</v>
      </c>
      <c r="D2620" s="576" t="s">
        <v>4384</v>
      </c>
      <c r="E2620" s="577" t="s">
        <v>210</v>
      </c>
      <c r="F2620" s="576" t="s">
        <v>210</v>
      </c>
      <c r="G2620" s="576">
        <v>104094</v>
      </c>
      <c r="H2620" s="576" t="s">
        <v>5190</v>
      </c>
      <c r="I2620" s="576" t="s">
        <v>87</v>
      </c>
      <c r="J2620" s="576" t="s">
        <v>207</v>
      </c>
      <c r="K2620" s="577">
        <v>0.01</v>
      </c>
      <c r="L2620" s="576" t="s">
        <v>208</v>
      </c>
    </row>
    <row r="2621" spans="1:12">
      <c r="A2621" s="576" t="s">
        <v>919</v>
      </c>
      <c r="B2621" s="576" t="s">
        <v>920</v>
      </c>
      <c r="C2621" s="576" t="s">
        <v>930</v>
      </c>
      <c r="D2621" s="576" t="s">
        <v>4384</v>
      </c>
      <c r="E2621" s="577" t="s">
        <v>210</v>
      </c>
      <c r="F2621" s="576" t="s">
        <v>210</v>
      </c>
      <c r="G2621" s="576">
        <v>104095</v>
      </c>
      <c r="H2621" s="576" t="s">
        <v>5191</v>
      </c>
      <c r="I2621" s="576" t="s">
        <v>87</v>
      </c>
      <c r="J2621" s="576" t="s">
        <v>207</v>
      </c>
      <c r="K2621" s="577">
        <v>0.09</v>
      </c>
      <c r="L2621" s="576" t="s">
        <v>208</v>
      </c>
    </row>
    <row r="2622" spans="1:12">
      <c r="A2622" s="576" t="s">
        <v>919</v>
      </c>
      <c r="B2622" s="576" t="s">
        <v>920</v>
      </c>
      <c r="C2622" s="576" t="s">
        <v>930</v>
      </c>
      <c r="D2622" s="576" t="s">
        <v>4384</v>
      </c>
      <c r="E2622" s="577" t="s">
        <v>210</v>
      </c>
      <c r="F2622" s="576" t="s">
        <v>210</v>
      </c>
      <c r="G2622" s="576">
        <v>104096</v>
      </c>
      <c r="H2622" s="576" t="s">
        <v>5192</v>
      </c>
      <c r="I2622" s="576" t="s">
        <v>87</v>
      </c>
      <c r="J2622" s="576" t="s">
        <v>207</v>
      </c>
      <c r="K2622" s="577">
        <v>0.7</v>
      </c>
      <c r="L2622" s="576" t="s">
        <v>208</v>
      </c>
    </row>
    <row r="2623" spans="1:12">
      <c r="A2623" s="576" t="s">
        <v>919</v>
      </c>
      <c r="B2623" s="576" t="s">
        <v>920</v>
      </c>
      <c r="C2623" s="576" t="s">
        <v>930</v>
      </c>
      <c r="D2623" s="576" t="s">
        <v>4384</v>
      </c>
      <c r="E2623" s="577" t="s">
        <v>210</v>
      </c>
      <c r="F2623" s="576" t="s">
        <v>210</v>
      </c>
      <c r="G2623" s="576">
        <v>102900</v>
      </c>
      <c r="H2623" s="576" t="s">
        <v>8436</v>
      </c>
      <c r="I2623" s="576" t="s">
        <v>87</v>
      </c>
      <c r="J2623" s="576" t="s">
        <v>207</v>
      </c>
      <c r="K2623" s="577">
        <v>0</v>
      </c>
      <c r="L2623" s="576" t="s">
        <v>208</v>
      </c>
    </row>
    <row r="2624" spans="1:12">
      <c r="A2624" s="576" t="s">
        <v>919</v>
      </c>
      <c r="B2624" s="576" t="s">
        <v>920</v>
      </c>
      <c r="C2624" s="576" t="s">
        <v>930</v>
      </c>
      <c r="D2624" s="576" t="s">
        <v>4384</v>
      </c>
      <c r="E2624" s="577" t="s">
        <v>210</v>
      </c>
      <c r="F2624" s="576" t="s">
        <v>210</v>
      </c>
      <c r="G2624" s="576">
        <v>102901</v>
      </c>
      <c r="H2624" s="576" t="s">
        <v>8437</v>
      </c>
      <c r="I2624" s="576" t="s">
        <v>87</v>
      </c>
      <c r="J2624" s="576" t="s">
        <v>248</v>
      </c>
      <c r="K2624" s="577">
        <v>0</v>
      </c>
      <c r="L2624" s="576" t="s">
        <v>208</v>
      </c>
    </row>
    <row r="2625" spans="1:12">
      <c r="A2625" s="576" t="s">
        <v>919</v>
      </c>
      <c r="B2625" s="576" t="s">
        <v>920</v>
      </c>
      <c r="C2625" s="576" t="s">
        <v>930</v>
      </c>
      <c r="D2625" s="576" t="s">
        <v>4384</v>
      </c>
      <c r="E2625" s="577" t="s">
        <v>210</v>
      </c>
      <c r="F2625" s="576" t="s">
        <v>210</v>
      </c>
      <c r="G2625" s="576">
        <v>102902</v>
      </c>
      <c r="H2625" s="576" t="s">
        <v>8438</v>
      </c>
      <c r="I2625" s="576" t="s">
        <v>87</v>
      </c>
      <c r="J2625" s="576" t="s">
        <v>209</v>
      </c>
      <c r="K2625" s="577">
        <v>0</v>
      </c>
      <c r="L2625" s="576" t="s">
        <v>208</v>
      </c>
    </row>
    <row r="2626" spans="1:12">
      <c r="A2626" s="576" t="s">
        <v>919</v>
      </c>
      <c r="B2626" s="576" t="s">
        <v>920</v>
      </c>
      <c r="C2626" s="576" t="s">
        <v>930</v>
      </c>
      <c r="D2626" s="576" t="s">
        <v>4384</v>
      </c>
      <c r="E2626" s="577" t="s">
        <v>210</v>
      </c>
      <c r="F2626" s="576" t="s">
        <v>210</v>
      </c>
      <c r="G2626" s="576">
        <v>102903</v>
      </c>
      <c r="H2626" s="576" t="s">
        <v>8439</v>
      </c>
      <c r="I2626" s="576" t="s">
        <v>87</v>
      </c>
      <c r="J2626" s="576" t="s">
        <v>207</v>
      </c>
      <c r="K2626" s="577">
        <v>11.32</v>
      </c>
      <c r="L2626" s="576" t="s">
        <v>208</v>
      </c>
    </row>
    <row r="2627" spans="1:12">
      <c r="A2627" s="576" t="s">
        <v>919</v>
      </c>
      <c r="B2627" s="576" t="s">
        <v>920</v>
      </c>
      <c r="C2627" s="576" t="s">
        <v>931</v>
      </c>
      <c r="D2627" s="576" t="s">
        <v>4385</v>
      </c>
      <c r="E2627" s="577" t="s">
        <v>210</v>
      </c>
      <c r="F2627" s="576" t="s">
        <v>210</v>
      </c>
      <c r="G2627" s="576">
        <v>89029</v>
      </c>
      <c r="H2627" s="576" t="s">
        <v>577</v>
      </c>
      <c r="I2627" s="576" t="s">
        <v>87</v>
      </c>
      <c r="J2627" s="576" t="s">
        <v>209</v>
      </c>
      <c r="K2627" s="578">
        <v>33.58</v>
      </c>
      <c r="L2627" s="576" t="s">
        <v>208</v>
      </c>
    </row>
    <row r="2628" spans="1:12">
      <c r="A2628" s="576" t="s">
        <v>919</v>
      </c>
      <c r="B2628" s="576" t="s">
        <v>920</v>
      </c>
      <c r="C2628" s="576" t="s">
        <v>931</v>
      </c>
      <c r="D2628" s="576" t="s">
        <v>4385</v>
      </c>
      <c r="E2628" s="577" t="s">
        <v>210</v>
      </c>
      <c r="F2628" s="576" t="s">
        <v>210</v>
      </c>
      <c r="G2628" s="576">
        <v>89030</v>
      </c>
      <c r="H2628" s="576" t="s">
        <v>578</v>
      </c>
      <c r="I2628" s="576" t="s">
        <v>87</v>
      </c>
      <c r="J2628" s="576" t="s">
        <v>209</v>
      </c>
      <c r="K2628" s="578">
        <v>14.79</v>
      </c>
      <c r="L2628" s="576" t="s">
        <v>208</v>
      </c>
    </row>
    <row r="2629" spans="1:12">
      <c r="A2629" s="576" t="s">
        <v>919</v>
      </c>
      <c r="B2629" s="576" t="s">
        <v>920</v>
      </c>
      <c r="C2629" s="576" t="s">
        <v>931</v>
      </c>
      <c r="D2629" s="576" t="s">
        <v>4385</v>
      </c>
      <c r="E2629" s="577" t="s">
        <v>210</v>
      </c>
      <c r="F2629" s="576" t="s">
        <v>210</v>
      </c>
      <c r="G2629" s="576">
        <v>5724</v>
      </c>
      <c r="H2629" s="576" t="s">
        <v>466</v>
      </c>
      <c r="I2629" s="576" t="s">
        <v>87</v>
      </c>
      <c r="J2629" s="576" t="s">
        <v>209</v>
      </c>
      <c r="K2629" s="578">
        <v>60.04</v>
      </c>
      <c r="L2629" s="576" t="s">
        <v>208</v>
      </c>
    </row>
    <row r="2630" spans="1:12">
      <c r="A2630" s="576" t="s">
        <v>919</v>
      </c>
      <c r="B2630" s="576" t="s">
        <v>920</v>
      </c>
      <c r="C2630" s="576" t="s">
        <v>931</v>
      </c>
      <c r="D2630" s="576" t="s">
        <v>4385</v>
      </c>
      <c r="E2630" s="577" t="s">
        <v>210</v>
      </c>
      <c r="F2630" s="576" t="s">
        <v>210</v>
      </c>
      <c r="G2630" s="576">
        <v>53817</v>
      </c>
      <c r="H2630" s="576" t="s">
        <v>513</v>
      </c>
      <c r="I2630" s="576" t="s">
        <v>87</v>
      </c>
      <c r="J2630" s="576" t="s">
        <v>209</v>
      </c>
      <c r="K2630" s="578">
        <v>60.65</v>
      </c>
      <c r="L2630" s="576" t="s">
        <v>208</v>
      </c>
    </row>
    <row r="2631" spans="1:12">
      <c r="A2631" s="576" t="s">
        <v>919</v>
      </c>
      <c r="B2631" s="576" t="s">
        <v>920</v>
      </c>
      <c r="C2631" s="576" t="s">
        <v>931</v>
      </c>
      <c r="D2631" s="576" t="s">
        <v>4385</v>
      </c>
      <c r="E2631" s="577" t="s">
        <v>210</v>
      </c>
      <c r="F2631" s="576" t="s">
        <v>210</v>
      </c>
      <c r="G2631" s="576">
        <v>88839</v>
      </c>
      <c r="H2631" s="576" t="s">
        <v>551</v>
      </c>
      <c r="I2631" s="576" t="s">
        <v>87</v>
      </c>
      <c r="J2631" s="576" t="s">
        <v>209</v>
      </c>
      <c r="K2631" s="578">
        <v>35.15</v>
      </c>
      <c r="L2631" s="576" t="s">
        <v>208</v>
      </c>
    </row>
    <row r="2632" spans="1:12">
      <c r="A2632" s="576" t="s">
        <v>919</v>
      </c>
      <c r="B2632" s="576" t="s">
        <v>920</v>
      </c>
      <c r="C2632" s="576" t="s">
        <v>931</v>
      </c>
      <c r="D2632" s="576" t="s">
        <v>4385</v>
      </c>
      <c r="E2632" s="577" t="s">
        <v>210</v>
      </c>
      <c r="F2632" s="576" t="s">
        <v>210</v>
      </c>
      <c r="G2632" s="576">
        <v>88840</v>
      </c>
      <c r="H2632" s="576" t="s">
        <v>552</v>
      </c>
      <c r="I2632" s="576" t="s">
        <v>87</v>
      </c>
      <c r="J2632" s="576" t="s">
        <v>209</v>
      </c>
      <c r="K2632" s="578">
        <v>15.48</v>
      </c>
      <c r="L2632" s="576" t="s">
        <v>208</v>
      </c>
    </row>
    <row r="2633" spans="1:12">
      <c r="A2633" s="576" t="s">
        <v>919</v>
      </c>
      <c r="B2633" s="576" t="s">
        <v>920</v>
      </c>
      <c r="C2633" s="576" t="s">
        <v>931</v>
      </c>
      <c r="D2633" s="576" t="s">
        <v>4385</v>
      </c>
      <c r="E2633" s="577" t="s">
        <v>210</v>
      </c>
      <c r="F2633" s="576" t="s">
        <v>210</v>
      </c>
      <c r="G2633" s="576">
        <v>88841</v>
      </c>
      <c r="H2633" s="576" t="s">
        <v>553</v>
      </c>
      <c r="I2633" s="576" t="s">
        <v>87</v>
      </c>
      <c r="J2633" s="576" t="s">
        <v>209</v>
      </c>
      <c r="K2633" s="578">
        <v>62.84</v>
      </c>
      <c r="L2633" s="576" t="s">
        <v>208</v>
      </c>
    </row>
    <row r="2634" spans="1:12">
      <c r="A2634" s="576" t="s">
        <v>919</v>
      </c>
      <c r="B2634" s="576" t="s">
        <v>920</v>
      </c>
      <c r="C2634" s="576" t="s">
        <v>931</v>
      </c>
      <c r="D2634" s="576" t="s">
        <v>4385</v>
      </c>
      <c r="E2634" s="577" t="s">
        <v>210</v>
      </c>
      <c r="F2634" s="576" t="s">
        <v>210</v>
      </c>
      <c r="G2634" s="576">
        <v>88842</v>
      </c>
      <c r="H2634" s="576" t="s">
        <v>554</v>
      </c>
      <c r="I2634" s="576" t="s">
        <v>87</v>
      </c>
      <c r="J2634" s="576" t="s">
        <v>209</v>
      </c>
      <c r="K2634" s="578">
        <v>75.87</v>
      </c>
      <c r="L2634" s="576" t="s">
        <v>208</v>
      </c>
    </row>
    <row r="2635" spans="1:12">
      <c r="A2635" s="576" t="s">
        <v>919</v>
      </c>
      <c r="B2635" s="576" t="s">
        <v>920</v>
      </c>
      <c r="C2635" s="576" t="s">
        <v>931</v>
      </c>
      <c r="D2635" s="576" t="s">
        <v>4385</v>
      </c>
      <c r="E2635" s="577" t="s">
        <v>210</v>
      </c>
      <c r="F2635" s="576" t="s">
        <v>210</v>
      </c>
      <c r="G2635" s="576">
        <v>89009</v>
      </c>
      <c r="H2635" s="576" t="s">
        <v>567</v>
      </c>
      <c r="I2635" s="576" t="s">
        <v>87</v>
      </c>
      <c r="J2635" s="576" t="s">
        <v>209</v>
      </c>
      <c r="K2635" s="577">
        <v>43.54</v>
      </c>
      <c r="L2635" s="576" t="s">
        <v>208</v>
      </c>
    </row>
    <row r="2636" spans="1:12">
      <c r="A2636" s="576" t="s">
        <v>919</v>
      </c>
      <c r="B2636" s="576" t="s">
        <v>920</v>
      </c>
      <c r="C2636" s="576" t="s">
        <v>931</v>
      </c>
      <c r="D2636" s="576" t="s">
        <v>4385</v>
      </c>
      <c r="E2636" s="577" t="s">
        <v>210</v>
      </c>
      <c r="F2636" s="576" t="s">
        <v>210</v>
      </c>
      <c r="G2636" s="576">
        <v>89010</v>
      </c>
      <c r="H2636" s="576" t="s">
        <v>568</v>
      </c>
      <c r="I2636" s="576" t="s">
        <v>87</v>
      </c>
      <c r="J2636" s="576" t="s">
        <v>209</v>
      </c>
      <c r="K2636" s="577">
        <v>19.18</v>
      </c>
      <c r="L2636" s="576" t="s">
        <v>208</v>
      </c>
    </row>
    <row r="2637" spans="1:12">
      <c r="A2637" s="576" t="s">
        <v>919</v>
      </c>
      <c r="B2637" s="576" t="s">
        <v>920</v>
      </c>
      <c r="C2637" s="576" t="s">
        <v>931</v>
      </c>
      <c r="D2637" s="576" t="s">
        <v>4385</v>
      </c>
      <c r="E2637" s="577" t="s">
        <v>210</v>
      </c>
      <c r="F2637" s="576" t="s">
        <v>210</v>
      </c>
      <c r="G2637" s="576">
        <v>53810</v>
      </c>
      <c r="H2637" s="576" t="s">
        <v>511</v>
      </c>
      <c r="I2637" s="576" t="s">
        <v>87</v>
      </c>
      <c r="J2637" s="576" t="s">
        <v>209</v>
      </c>
      <c r="K2637" s="577">
        <v>77.84</v>
      </c>
      <c r="L2637" s="576" t="s">
        <v>208</v>
      </c>
    </row>
    <row r="2638" spans="1:12">
      <c r="A2638" s="576" t="s">
        <v>919</v>
      </c>
      <c r="B2638" s="576" t="s">
        <v>920</v>
      </c>
      <c r="C2638" s="576" t="s">
        <v>931</v>
      </c>
      <c r="D2638" s="576" t="s">
        <v>4385</v>
      </c>
      <c r="E2638" s="577" t="s">
        <v>210</v>
      </c>
      <c r="F2638" s="576" t="s">
        <v>210</v>
      </c>
      <c r="G2638" s="576">
        <v>5721</v>
      </c>
      <c r="H2638" s="576" t="s">
        <v>464</v>
      </c>
      <c r="I2638" s="576" t="s">
        <v>87</v>
      </c>
      <c r="J2638" s="576" t="s">
        <v>209</v>
      </c>
      <c r="K2638" s="577">
        <v>91.04</v>
      </c>
      <c r="L2638" s="576" t="s">
        <v>208</v>
      </c>
    </row>
    <row r="2639" spans="1:12">
      <c r="A2639" s="576" t="s">
        <v>919</v>
      </c>
      <c r="B2639" s="576" t="s">
        <v>920</v>
      </c>
      <c r="C2639" s="576" t="s">
        <v>931</v>
      </c>
      <c r="D2639" s="576" t="s">
        <v>4385</v>
      </c>
      <c r="E2639" s="577" t="s">
        <v>210</v>
      </c>
      <c r="F2639" s="576" t="s">
        <v>210</v>
      </c>
      <c r="G2639" s="576">
        <v>89017</v>
      </c>
      <c r="H2639" s="576" t="s">
        <v>575</v>
      </c>
      <c r="I2639" s="576" t="s">
        <v>87</v>
      </c>
      <c r="J2639" s="576" t="s">
        <v>209</v>
      </c>
      <c r="K2639" s="577">
        <v>43.27</v>
      </c>
      <c r="L2639" s="576" t="s">
        <v>208</v>
      </c>
    </row>
    <row r="2640" spans="1:12">
      <c r="A2640" s="576" t="s">
        <v>919</v>
      </c>
      <c r="B2640" s="576" t="s">
        <v>920</v>
      </c>
      <c r="C2640" s="576" t="s">
        <v>931</v>
      </c>
      <c r="D2640" s="576" t="s">
        <v>4385</v>
      </c>
      <c r="E2640" s="577" t="s">
        <v>210</v>
      </c>
      <c r="F2640" s="576" t="s">
        <v>210</v>
      </c>
      <c r="G2640" s="576">
        <v>89018</v>
      </c>
      <c r="H2640" s="576" t="s">
        <v>576</v>
      </c>
      <c r="I2640" s="576" t="s">
        <v>87</v>
      </c>
      <c r="J2640" s="576" t="s">
        <v>209</v>
      </c>
      <c r="K2640" s="577">
        <v>19.059999999999999</v>
      </c>
      <c r="L2640" s="576" t="s">
        <v>208</v>
      </c>
    </row>
    <row r="2641" spans="1:12">
      <c r="A2641" s="576" t="s">
        <v>919</v>
      </c>
      <c r="B2641" s="576" t="s">
        <v>920</v>
      </c>
      <c r="C2641" s="576" t="s">
        <v>931</v>
      </c>
      <c r="D2641" s="576" t="s">
        <v>4385</v>
      </c>
      <c r="E2641" s="577" t="s">
        <v>210</v>
      </c>
      <c r="F2641" s="576" t="s">
        <v>210</v>
      </c>
      <c r="G2641" s="576">
        <v>53806</v>
      </c>
      <c r="H2641" s="576" t="s">
        <v>510</v>
      </c>
      <c r="I2641" s="576" t="s">
        <v>87</v>
      </c>
      <c r="J2641" s="576" t="s">
        <v>209</v>
      </c>
      <c r="K2641" s="577">
        <v>77.36</v>
      </c>
      <c r="L2641" s="576" t="s">
        <v>208</v>
      </c>
    </row>
    <row r="2642" spans="1:12">
      <c r="A2642" s="576" t="s">
        <v>919</v>
      </c>
      <c r="B2642" s="576" t="s">
        <v>920</v>
      </c>
      <c r="C2642" s="576" t="s">
        <v>931</v>
      </c>
      <c r="D2642" s="576" t="s">
        <v>4385</v>
      </c>
      <c r="E2642" s="577" t="s">
        <v>210</v>
      </c>
      <c r="F2642" s="576" t="s">
        <v>210</v>
      </c>
      <c r="G2642" s="576">
        <v>5718</v>
      </c>
      <c r="H2642" s="576" t="s">
        <v>463</v>
      </c>
      <c r="I2642" s="576" t="s">
        <v>87</v>
      </c>
      <c r="J2642" s="576" t="s">
        <v>209</v>
      </c>
      <c r="K2642" s="577">
        <v>103.18</v>
      </c>
      <c r="L2642" s="576" t="s">
        <v>208</v>
      </c>
    </row>
    <row r="2643" spans="1:12">
      <c r="A2643" s="576" t="s">
        <v>919</v>
      </c>
      <c r="B2643" s="576" t="s">
        <v>920</v>
      </c>
      <c r="C2643" s="576" t="s">
        <v>931</v>
      </c>
      <c r="D2643" s="576" t="s">
        <v>4385</v>
      </c>
      <c r="E2643" s="577" t="s">
        <v>210</v>
      </c>
      <c r="F2643" s="576" t="s">
        <v>210</v>
      </c>
      <c r="G2643" s="576">
        <v>89013</v>
      </c>
      <c r="H2643" s="576" t="s">
        <v>571</v>
      </c>
      <c r="I2643" s="576" t="s">
        <v>87</v>
      </c>
      <c r="J2643" s="576" t="s">
        <v>209</v>
      </c>
      <c r="K2643" s="577">
        <v>142.61000000000001</v>
      </c>
      <c r="L2643" s="576" t="s">
        <v>208</v>
      </c>
    </row>
    <row r="2644" spans="1:12">
      <c r="A2644" s="576" t="s">
        <v>919</v>
      </c>
      <c r="B2644" s="576" t="s">
        <v>920</v>
      </c>
      <c r="C2644" s="576" t="s">
        <v>931</v>
      </c>
      <c r="D2644" s="576" t="s">
        <v>4385</v>
      </c>
      <c r="E2644" s="577" t="s">
        <v>210</v>
      </c>
      <c r="F2644" s="576" t="s">
        <v>210</v>
      </c>
      <c r="G2644" s="576">
        <v>89014</v>
      </c>
      <c r="H2644" s="576" t="s">
        <v>572</v>
      </c>
      <c r="I2644" s="576" t="s">
        <v>87</v>
      </c>
      <c r="J2644" s="576" t="s">
        <v>209</v>
      </c>
      <c r="K2644" s="577">
        <v>62.82</v>
      </c>
      <c r="L2644" s="576" t="s">
        <v>208</v>
      </c>
    </row>
    <row r="2645" spans="1:12">
      <c r="A2645" s="576" t="s">
        <v>919</v>
      </c>
      <c r="B2645" s="576" t="s">
        <v>920</v>
      </c>
      <c r="C2645" s="576" t="s">
        <v>931</v>
      </c>
      <c r="D2645" s="576" t="s">
        <v>4385</v>
      </c>
      <c r="E2645" s="577" t="s">
        <v>210</v>
      </c>
      <c r="F2645" s="576" t="s">
        <v>210</v>
      </c>
      <c r="G2645" s="576">
        <v>53814</v>
      </c>
      <c r="H2645" s="576" t="s">
        <v>512</v>
      </c>
      <c r="I2645" s="576" t="s">
        <v>87</v>
      </c>
      <c r="J2645" s="576" t="s">
        <v>209</v>
      </c>
      <c r="K2645" s="577">
        <v>254.96</v>
      </c>
      <c r="L2645" s="576" t="s">
        <v>208</v>
      </c>
    </row>
    <row r="2646" spans="1:12">
      <c r="A2646" s="576" t="s">
        <v>919</v>
      </c>
      <c r="B2646" s="576" t="s">
        <v>920</v>
      </c>
      <c r="C2646" s="576" t="s">
        <v>931</v>
      </c>
      <c r="D2646" s="576" t="s">
        <v>4385</v>
      </c>
      <c r="E2646" s="577" t="s">
        <v>210</v>
      </c>
      <c r="F2646" s="576" t="s">
        <v>210</v>
      </c>
      <c r="G2646" s="576">
        <v>5722</v>
      </c>
      <c r="H2646" s="576" t="s">
        <v>465</v>
      </c>
      <c r="I2646" s="576" t="s">
        <v>87</v>
      </c>
      <c r="J2646" s="576" t="s">
        <v>209</v>
      </c>
      <c r="K2646" s="577">
        <v>210.55</v>
      </c>
      <c r="L2646" s="576" t="s">
        <v>208</v>
      </c>
    </row>
    <row r="2647" spans="1:12">
      <c r="A2647" s="576" t="s">
        <v>919</v>
      </c>
      <c r="B2647" s="576" t="s">
        <v>920</v>
      </c>
      <c r="C2647" s="576" t="s">
        <v>931</v>
      </c>
      <c r="D2647" s="576" t="s">
        <v>4385</v>
      </c>
      <c r="E2647" s="577" t="s">
        <v>210</v>
      </c>
      <c r="F2647" s="576" t="s">
        <v>210</v>
      </c>
      <c r="G2647" s="576">
        <v>96015</v>
      </c>
      <c r="H2647" s="576" t="s">
        <v>861</v>
      </c>
      <c r="I2647" s="576" t="s">
        <v>87</v>
      </c>
      <c r="J2647" s="576" t="s">
        <v>209</v>
      </c>
      <c r="K2647" s="577">
        <v>22.72</v>
      </c>
      <c r="L2647" s="576" t="s">
        <v>208</v>
      </c>
    </row>
    <row r="2648" spans="1:12">
      <c r="A2648" s="576" t="s">
        <v>919</v>
      </c>
      <c r="B2648" s="576" t="s">
        <v>920</v>
      </c>
      <c r="C2648" s="576" t="s">
        <v>931</v>
      </c>
      <c r="D2648" s="576" t="s">
        <v>4385</v>
      </c>
      <c r="E2648" s="577" t="s">
        <v>210</v>
      </c>
      <c r="F2648" s="576" t="s">
        <v>210</v>
      </c>
      <c r="G2648" s="576">
        <v>96016</v>
      </c>
      <c r="H2648" s="576" t="s">
        <v>862</v>
      </c>
      <c r="I2648" s="576" t="s">
        <v>87</v>
      </c>
      <c r="J2648" s="576" t="s">
        <v>209</v>
      </c>
      <c r="K2648" s="577">
        <v>6.09</v>
      </c>
      <c r="L2648" s="576" t="s">
        <v>208</v>
      </c>
    </row>
    <row r="2649" spans="1:12">
      <c r="A2649" s="576" t="s">
        <v>919</v>
      </c>
      <c r="B2649" s="576" t="s">
        <v>920</v>
      </c>
      <c r="C2649" s="576" t="s">
        <v>931</v>
      </c>
      <c r="D2649" s="576" t="s">
        <v>4385</v>
      </c>
      <c r="E2649" s="577" t="s">
        <v>210</v>
      </c>
      <c r="F2649" s="576" t="s">
        <v>210</v>
      </c>
      <c r="G2649" s="576">
        <v>96018</v>
      </c>
      <c r="H2649" s="576" t="s">
        <v>863</v>
      </c>
      <c r="I2649" s="576" t="s">
        <v>87</v>
      </c>
      <c r="J2649" s="576" t="s">
        <v>209</v>
      </c>
      <c r="K2649" s="577">
        <v>24.85</v>
      </c>
      <c r="L2649" s="576" t="s">
        <v>208</v>
      </c>
    </row>
    <row r="2650" spans="1:12">
      <c r="A2650" s="576" t="s">
        <v>919</v>
      </c>
      <c r="B2650" s="576" t="s">
        <v>920</v>
      </c>
      <c r="C2650" s="576" t="s">
        <v>931</v>
      </c>
      <c r="D2650" s="576" t="s">
        <v>4385</v>
      </c>
      <c r="E2650" s="577" t="s">
        <v>210</v>
      </c>
      <c r="F2650" s="576" t="s">
        <v>210</v>
      </c>
      <c r="G2650" s="576">
        <v>96019</v>
      </c>
      <c r="H2650" s="576" t="s">
        <v>864</v>
      </c>
      <c r="I2650" s="576" t="s">
        <v>87</v>
      </c>
      <c r="J2650" s="576" t="s">
        <v>209</v>
      </c>
      <c r="K2650" s="577">
        <v>93.88</v>
      </c>
      <c r="L2650" s="576" t="s">
        <v>208</v>
      </c>
    </row>
    <row r="2651" spans="1:12">
      <c r="A2651" s="576" t="s">
        <v>919</v>
      </c>
      <c r="B2651" s="576" t="s">
        <v>920</v>
      </c>
      <c r="C2651" s="576" t="s">
        <v>931</v>
      </c>
      <c r="D2651" s="576" t="s">
        <v>4385</v>
      </c>
      <c r="E2651" s="577" t="s">
        <v>210</v>
      </c>
      <c r="F2651" s="576" t="s">
        <v>210</v>
      </c>
      <c r="G2651" s="576">
        <v>96008</v>
      </c>
      <c r="H2651" s="576" t="s">
        <v>857</v>
      </c>
      <c r="I2651" s="576" t="s">
        <v>87</v>
      </c>
      <c r="J2651" s="576" t="s">
        <v>209</v>
      </c>
      <c r="K2651" s="577">
        <v>22.93</v>
      </c>
      <c r="L2651" s="576" t="s">
        <v>208</v>
      </c>
    </row>
    <row r="2652" spans="1:12">
      <c r="A2652" s="576" t="s">
        <v>919</v>
      </c>
      <c r="B2652" s="576" t="s">
        <v>920</v>
      </c>
      <c r="C2652" s="576" t="s">
        <v>931</v>
      </c>
      <c r="D2652" s="576" t="s">
        <v>4385</v>
      </c>
      <c r="E2652" s="577" t="s">
        <v>210</v>
      </c>
      <c r="F2652" s="576" t="s">
        <v>210</v>
      </c>
      <c r="G2652" s="576">
        <v>96009</v>
      </c>
      <c r="H2652" s="576" t="s">
        <v>858</v>
      </c>
      <c r="I2652" s="576" t="s">
        <v>87</v>
      </c>
      <c r="J2652" s="576" t="s">
        <v>207</v>
      </c>
      <c r="K2652" s="577">
        <v>6.15</v>
      </c>
      <c r="L2652" s="576" t="s">
        <v>208</v>
      </c>
    </row>
    <row r="2653" spans="1:12">
      <c r="A2653" s="576" t="s">
        <v>919</v>
      </c>
      <c r="B2653" s="576" t="s">
        <v>920</v>
      </c>
      <c r="C2653" s="576" t="s">
        <v>931</v>
      </c>
      <c r="D2653" s="576" t="s">
        <v>4385</v>
      </c>
      <c r="E2653" s="577" t="s">
        <v>210</v>
      </c>
      <c r="F2653" s="576" t="s">
        <v>210</v>
      </c>
      <c r="G2653" s="576">
        <v>96011</v>
      </c>
      <c r="H2653" s="576" t="s">
        <v>859</v>
      </c>
      <c r="I2653" s="576" t="s">
        <v>87</v>
      </c>
      <c r="J2653" s="576" t="s">
        <v>207</v>
      </c>
      <c r="K2653" s="577">
        <v>25.08</v>
      </c>
      <c r="L2653" s="576" t="s">
        <v>208</v>
      </c>
    </row>
    <row r="2654" spans="1:12">
      <c r="A2654" s="576" t="s">
        <v>919</v>
      </c>
      <c r="B2654" s="576" t="s">
        <v>920</v>
      </c>
      <c r="C2654" s="576" t="s">
        <v>931</v>
      </c>
      <c r="D2654" s="576" t="s">
        <v>4385</v>
      </c>
      <c r="E2654" s="577" t="s">
        <v>210</v>
      </c>
      <c r="F2654" s="576" t="s">
        <v>210</v>
      </c>
      <c r="G2654" s="576">
        <v>96012</v>
      </c>
      <c r="H2654" s="576" t="s">
        <v>860</v>
      </c>
      <c r="I2654" s="576" t="s">
        <v>87</v>
      </c>
      <c r="J2654" s="576" t="s">
        <v>207</v>
      </c>
      <c r="K2654" s="577">
        <v>93.88</v>
      </c>
      <c r="L2654" s="576" t="s">
        <v>208</v>
      </c>
    </row>
    <row r="2655" spans="1:12">
      <c r="A2655" s="576" t="s">
        <v>919</v>
      </c>
      <c r="B2655" s="576" t="s">
        <v>920</v>
      </c>
      <c r="C2655" s="576" t="s">
        <v>931</v>
      </c>
      <c r="D2655" s="576" t="s">
        <v>4385</v>
      </c>
      <c r="E2655" s="577" t="s">
        <v>210</v>
      </c>
      <c r="F2655" s="576" t="s">
        <v>210</v>
      </c>
      <c r="G2655" s="576">
        <v>96023</v>
      </c>
      <c r="H2655" s="576" t="s">
        <v>865</v>
      </c>
      <c r="I2655" s="576" t="s">
        <v>87</v>
      </c>
      <c r="J2655" s="576" t="s">
        <v>207</v>
      </c>
      <c r="K2655" s="577">
        <v>17.57</v>
      </c>
      <c r="L2655" s="576" t="s">
        <v>208</v>
      </c>
    </row>
    <row r="2656" spans="1:12">
      <c r="A2656" s="576" t="s">
        <v>919</v>
      </c>
      <c r="B2656" s="576" t="s">
        <v>920</v>
      </c>
      <c r="C2656" s="576" t="s">
        <v>931</v>
      </c>
      <c r="D2656" s="576" t="s">
        <v>4385</v>
      </c>
      <c r="E2656" s="577" t="s">
        <v>210</v>
      </c>
      <c r="F2656" s="576" t="s">
        <v>210</v>
      </c>
      <c r="G2656" s="576">
        <v>96024</v>
      </c>
      <c r="H2656" s="576" t="s">
        <v>866</v>
      </c>
      <c r="I2656" s="576" t="s">
        <v>87</v>
      </c>
      <c r="J2656" s="576" t="s">
        <v>207</v>
      </c>
      <c r="K2656" s="577">
        <v>4.7</v>
      </c>
      <c r="L2656" s="576" t="s">
        <v>208</v>
      </c>
    </row>
    <row r="2657" spans="1:12">
      <c r="A2657" s="576" t="s">
        <v>919</v>
      </c>
      <c r="B2657" s="576" t="s">
        <v>920</v>
      </c>
      <c r="C2657" s="576" t="s">
        <v>931</v>
      </c>
      <c r="D2657" s="576" t="s">
        <v>4385</v>
      </c>
      <c r="E2657" s="577" t="s">
        <v>210</v>
      </c>
      <c r="F2657" s="576" t="s">
        <v>210</v>
      </c>
      <c r="G2657" s="576">
        <v>96026</v>
      </c>
      <c r="H2657" s="576" t="s">
        <v>867</v>
      </c>
      <c r="I2657" s="576" t="s">
        <v>87</v>
      </c>
      <c r="J2657" s="576" t="s">
        <v>207</v>
      </c>
      <c r="K2657" s="577">
        <v>19.21</v>
      </c>
      <c r="L2657" s="576" t="s">
        <v>208</v>
      </c>
    </row>
    <row r="2658" spans="1:12">
      <c r="A2658" s="576" t="s">
        <v>919</v>
      </c>
      <c r="B2658" s="576" t="s">
        <v>920</v>
      </c>
      <c r="C2658" s="576" t="s">
        <v>931</v>
      </c>
      <c r="D2658" s="576" t="s">
        <v>4385</v>
      </c>
      <c r="E2658" s="577" t="s">
        <v>210</v>
      </c>
      <c r="F2658" s="576" t="s">
        <v>210</v>
      </c>
      <c r="G2658" s="576">
        <v>96027</v>
      </c>
      <c r="H2658" s="576" t="s">
        <v>868</v>
      </c>
      <c r="I2658" s="576" t="s">
        <v>87</v>
      </c>
      <c r="J2658" s="576" t="s">
        <v>209</v>
      </c>
      <c r="K2658" s="577">
        <v>65.42</v>
      </c>
      <c r="L2658" s="576" t="s">
        <v>208</v>
      </c>
    </row>
    <row r="2659" spans="1:12">
      <c r="A2659" s="576" t="s">
        <v>919</v>
      </c>
      <c r="B2659" s="576" t="s">
        <v>920</v>
      </c>
      <c r="C2659" s="576" t="s">
        <v>931</v>
      </c>
      <c r="D2659" s="576" t="s">
        <v>4385</v>
      </c>
      <c r="E2659" s="577" t="s">
        <v>210</v>
      </c>
      <c r="F2659" s="576" t="s">
        <v>210</v>
      </c>
      <c r="G2659" s="576">
        <v>96053</v>
      </c>
      <c r="H2659" s="576" t="s">
        <v>874</v>
      </c>
      <c r="I2659" s="576" t="s">
        <v>87</v>
      </c>
      <c r="J2659" s="576" t="s">
        <v>209</v>
      </c>
      <c r="K2659" s="577">
        <v>17.78</v>
      </c>
      <c r="L2659" s="576" t="s">
        <v>208</v>
      </c>
    </row>
    <row r="2660" spans="1:12">
      <c r="A2660" s="576" t="s">
        <v>919</v>
      </c>
      <c r="B2660" s="576" t="s">
        <v>920</v>
      </c>
      <c r="C2660" s="576" t="s">
        <v>931</v>
      </c>
      <c r="D2660" s="576" t="s">
        <v>4385</v>
      </c>
      <c r="E2660" s="577" t="s">
        <v>210</v>
      </c>
      <c r="F2660" s="576" t="s">
        <v>210</v>
      </c>
      <c r="G2660" s="576">
        <v>96055</v>
      </c>
      <c r="H2660" s="576" t="s">
        <v>876</v>
      </c>
      <c r="I2660" s="576" t="s">
        <v>87</v>
      </c>
      <c r="J2660" s="576" t="s">
        <v>209</v>
      </c>
      <c r="K2660" s="577">
        <v>4.76</v>
      </c>
      <c r="L2660" s="576" t="s">
        <v>208</v>
      </c>
    </row>
    <row r="2661" spans="1:12">
      <c r="A2661" s="576" t="s">
        <v>919</v>
      </c>
      <c r="B2661" s="576" t="s">
        <v>920</v>
      </c>
      <c r="C2661" s="576" t="s">
        <v>931</v>
      </c>
      <c r="D2661" s="576" t="s">
        <v>4385</v>
      </c>
      <c r="E2661" s="577" t="s">
        <v>210</v>
      </c>
      <c r="F2661" s="576" t="s">
        <v>210</v>
      </c>
      <c r="G2661" s="576">
        <v>96056</v>
      </c>
      <c r="H2661" s="576" t="s">
        <v>877</v>
      </c>
      <c r="I2661" s="576" t="s">
        <v>87</v>
      </c>
      <c r="J2661" s="576" t="s">
        <v>209</v>
      </c>
      <c r="K2661" s="577">
        <v>19.440000000000001</v>
      </c>
      <c r="L2661" s="576" t="s">
        <v>208</v>
      </c>
    </row>
    <row r="2662" spans="1:12">
      <c r="A2662" s="576" t="s">
        <v>919</v>
      </c>
      <c r="B2662" s="576" t="s">
        <v>920</v>
      </c>
      <c r="C2662" s="576" t="s">
        <v>931</v>
      </c>
      <c r="D2662" s="576" t="s">
        <v>4385</v>
      </c>
      <c r="E2662" s="577" t="s">
        <v>210</v>
      </c>
      <c r="F2662" s="576" t="s">
        <v>210</v>
      </c>
      <c r="G2662" s="576">
        <v>96057</v>
      </c>
      <c r="H2662" s="576" t="s">
        <v>878</v>
      </c>
      <c r="I2662" s="576" t="s">
        <v>87</v>
      </c>
      <c r="J2662" s="576" t="s">
        <v>209</v>
      </c>
      <c r="K2662" s="577">
        <v>65.42</v>
      </c>
      <c r="L2662" s="576" t="s">
        <v>208</v>
      </c>
    </row>
    <row r="2663" spans="1:12">
      <c r="A2663" s="576" t="s">
        <v>919</v>
      </c>
      <c r="B2663" s="576" t="s">
        <v>920</v>
      </c>
      <c r="C2663" s="576" t="s">
        <v>931</v>
      </c>
      <c r="D2663" s="576" t="s">
        <v>4385</v>
      </c>
      <c r="E2663" s="577" t="s">
        <v>210</v>
      </c>
      <c r="F2663" s="576" t="s">
        <v>210</v>
      </c>
      <c r="G2663" s="576">
        <v>7063</v>
      </c>
      <c r="H2663" s="576" t="s">
        <v>500</v>
      </c>
      <c r="I2663" s="576" t="s">
        <v>87</v>
      </c>
      <c r="J2663" s="576" t="s">
        <v>209</v>
      </c>
      <c r="K2663" s="577">
        <v>19.27</v>
      </c>
      <c r="L2663" s="576" t="s">
        <v>208</v>
      </c>
    </row>
    <row r="2664" spans="1:12">
      <c r="A2664" s="576" t="s">
        <v>919</v>
      </c>
      <c r="B2664" s="576" t="s">
        <v>920</v>
      </c>
      <c r="C2664" s="576" t="s">
        <v>931</v>
      </c>
      <c r="D2664" s="576" t="s">
        <v>4385</v>
      </c>
      <c r="E2664" s="577" t="s">
        <v>210</v>
      </c>
      <c r="F2664" s="576" t="s">
        <v>210</v>
      </c>
      <c r="G2664" s="576">
        <v>7064</v>
      </c>
      <c r="H2664" s="576" t="s">
        <v>501</v>
      </c>
      <c r="I2664" s="576" t="s">
        <v>87</v>
      </c>
      <c r="J2664" s="576" t="s">
        <v>209</v>
      </c>
      <c r="K2664" s="577">
        <v>5.2</v>
      </c>
      <c r="L2664" s="576" t="s">
        <v>208</v>
      </c>
    </row>
    <row r="2665" spans="1:12">
      <c r="A2665" s="576" t="s">
        <v>919</v>
      </c>
      <c r="B2665" s="576" t="s">
        <v>920</v>
      </c>
      <c r="C2665" s="576" t="s">
        <v>931</v>
      </c>
      <c r="D2665" s="576" t="s">
        <v>4385</v>
      </c>
      <c r="E2665" s="577" t="s">
        <v>210</v>
      </c>
      <c r="F2665" s="576" t="s">
        <v>210</v>
      </c>
      <c r="G2665" s="576">
        <v>7065</v>
      </c>
      <c r="H2665" s="576" t="s">
        <v>502</v>
      </c>
      <c r="I2665" s="576" t="s">
        <v>87</v>
      </c>
      <c r="J2665" s="576" t="s">
        <v>209</v>
      </c>
      <c r="K2665" s="577">
        <v>21.08</v>
      </c>
      <c r="L2665" s="576" t="s">
        <v>208</v>
      </c>
    </row>
    <row r="2666" spans="1:12">
      <c r="A2666" s="576" t="s">
        <v>919</v>
      </c>
      <c r="B2666" s="576" t="s">
        <v>920</v>
      </c>
      <c r="C2666" s="576" t="s">
        <v>931</v>
      </c>
      <c r="D2666" s="576" t="s">
        <v>4385</v>
      </c>
      <c r="E2666" s="577" t="s">
        <v>210</v>
      </c>
      <c r="F2666" s="576" t="s">
        <v>210</v>
      </c>
      <c r="G2666" s="576">
        <v>7066</v>
      </c>
      <c r="H2666" s="576" t="s">
        <v>503</v>
      </c>
      <c r="I2666" s="576" t="s">
        <v>87</v>
      </c>
      <c r="J2666" s="576" t="s">
        <v>209</v>
      </c>
      <c r="K2666" s="577">
        <v>93.88</v>
      </c>
      <c r="L2666" s="576" t="s">
        <v>208</v>
      </c>
    </row>
    <row r="2667" spans="1:12">
      <c r="A2667" s="576" t="s">
        <v>919</v>
      </c>
      <c r="B2667" s="576" t="s">
        <v>920</v>
      </c>
      <c r="C2667" s="576" t="s">
        <v>931</v>
      </c>
      <c r="D2667" s="576" t="s">
        <v>4385</v>
      </c>
      <c r="E2667" s="577" t="s">
        <v>210</v>
      </c>
      <c r="F2667" s="576" t="s">
        <v>210</v>
      </c>
      <c r="G2667" s="576">
        <v>89033</v>
      </c>
      <c r="H2667" s="576" t="s">
        <v>579</v>
      </c>
      <c r="I2667" s="576" t="s">
        <v>87</v>
      </c>
      <c r="J2667" s="576" t="s">
        <v>209</v>
      </c>
      <c r="K2667" s="577">
        <v>14.12</v>
      </c>
      <c r="L2667" s="576" t="s">
        <v>208</v>
      </c>
    </row>
    <row r="2668" spans="1:12">
      <c r="A2668" s="576" t="s">
        <v>919</v>
      </c>
      <c r="B2668" s="576" t="s">
        <v>920</v>
      </c>
      <c r="C2668" s="576" t="s">
        <v>931</v>
      </c>
      <c r="D2668" s="576" t="s">
        <v>4385</v>
      </c>
      <c r="E2668" s="577" t="s">
        <v>210</v>
      </c>
      <c r="F2668" s="576" t="s">
        <v>210</v>
      </c>
      <c r="G2668" s="576">
        <v>89034</v>
      </c>
      <c r="H2668" s="576" t="s">
        <v>580</v>
      </c>
      <c r="I2668" s="576" t="s">
        <v>87</v>
      </c>
      <c r="J2668" s="576" t="s">
        <v>209</v>
      </c>
      <c r="K2668" s="577">
        <v>3.78</v>
      </c>
      <c r="L2668" s="576" t="s">
        <v>208</v>
      </c>
    </row>
    <row r="2669" spans="1:12">
      <c r="A2669" s="576" t="s">
        <v>919</v>
      </c>
      <c r="B2669" s="576" t="s">
        <v>920</v>
      </c>
      <c r="C2669" s="576" t="s">
        <v>931</v>
      </c>
      <c r="D2669" s="576" t="s">
        <v>4385</v>
      </c>
      <c r="E2669" s="577" t="s">
        <v>210</v>
      </c>
      <c r="F2669" s="576" t="s">
        <v>210</v>
      </c>
      <c r="G2669" s="576">
        <v>5714</v>
      </c>
      <c r="H2669" s="576" t="s">
        <v>461</v>
      </c>
      <c r="I2669" s="576" t="s">
        <v>87</v>
      </c>
      <c r="J2669" s="576" t="s">
        <v>209</v>
      </c>
      <c r="K2669" s="577">
        <v>15.44</v>
      </c>
      <c r="L2669" s="576" t="s">
        <v>208</v>
      </c>
    </row>
    <row r="2670" spans="1:12">
      <c r="A2670" s="576" t="s">
        <v>919</v>
      </c>
      <c r="B2670" s="576" t="s">
        <v>920</v>
      </c>
      <c r="C2670" s="576" t="s">
        <v>931</v>
      </c>
      <c r="D2670" s="576" t="s">
        <v>4385</v>
      </c>
      <c r="E2670" s="577" t="s">
        <v>210</v>
      </c>
      <c r="F2670" s="576" t="s">
        <v>210</v>
      </c>
      <c r="G2670" s="576">
        <v>5715</v>
      </c>
      <c r="H2670" s="576" t="s">
        <v>462</v>
      </c>
      <c r="I2670" s="576" t="s">
        <v>87</v>
      </c>
      <c r="J2670" s="576" t="s">
        <v>209</v>
      </c>
      <c r="K2670" s="577">
        <v>65.42</v>
      </c>
      <c r="L2670" s="576" t="s">
        <v>208</v>
      </c>
    </row>
    <row r="2671" spans="1:12">
      <c r="A2671" s="576" t="s">
        <v>919</v>
      </c>
      <c r="B2671" s="576" t="s">
        <v>920</v>
      </c>
      <c r="C2671" s="576" t="s">
        <v>931</v>
      </c>
      <c r="D2671" s="576" t="s">
        <v>4385</v>
      </c>
      <c r="E2671" s="577" t="s">
        <v>210</v>
      </c>
      <c r="F2671" s="576" t="s">
        <v>210</v>
      </c>
      <c r="G2671" s="576">
        <v>102906</v>
      </c>
      <c r="H2671" s="576" t="s">
        <v>8440</v>
      </c>
      <c r="I2671" s="576" t="s">
        <v>87</v>
      </c>
      <c r="J2671" s="576" t="s">
        <v>209</v>
      </c>
      <c r="K2671" s="577">
        <v>0</v>
      </c>
      <c r="L2671" s="576" t="s">
        <v>208</v>
      </c>
    </row>
    <row r="2672" spans="1:12">
      <c r="A2672" s="576" t="s">
        <v>919</v>
      </c>
      <c r="B2672" s="576" t="s">
        <v>920</v>
      </c>
      <c r="C2672" s="576" t="s">
        <v>931</v>
      </c>
      <c r="D2672" s="576" t="s">
        <v>4385</v>
      </c>
      <c r="E2672" s="577" t="s">
        <v>210</v>
      </c>
      <c r="F2672" s="576" t="s">
        <v>210</v>
      </c>
      <c r="G2672" s="576">
        <v>102907</v>
      </c>
      <c r="H2672" s="576" t="s">
        <v>8441</v>
      </c>
      <c r="I2672" s="576" t="s">
        <v>87</v>
      </c>
      <c r="J2672" s="576" t="s">
        <v>209</v>
      </c>
      <c r="K2672" s="577">
        <v>0</v>
      </c>
      <c r="L2672" s="576" t="s">
        <v>208</v>
      </c>
    </row>
    <row r="2673" spans="1:12">
      <c r="A2673" s="576" t="s">
        <v>919</v>
      </c>
      <c r="B2673" s="576" t="s">
        <v>920</v>
      </c>
      <c r="C2673" s="576" t="s">
        <v>931</v>
      </c>
      <c r="D2673" s="576" t="s">
        <v>4385</v>
      </c>
      <c r="E2673" s="577" t="s">
        <v>210</v>
      </c>
      <c r="F2673" s="576" t="s">
        <v>210</v>
      </c>
      <c r="G2673" s="576">
        <v>102908</v>
      </c>
      <c r="H2673" s="576" t="s">
        <v>8442</v>
      </c>
      <c r="I2673" s="576" t="s">
        <v>87</v>
      </c>
      <c r="J2673" s="576" t="s">
        <v>209</v>
      </c>
      <c r="K2673" s="577">
        <v>0</v>
      </c>
      <c r="L2673" s="576" t="s">
        <v>208</v>
      </c>
    </row>
    <row r="2674" spans="1:12">
      <c r="A2674" s="576" t="s">
        <v>919</v>
      </c>
      <c r="B2674" s="576" t="s">
        <v>920</v>
      </c>
      <c r="C2674" s="576" t="s">
        <v>931</v>
      </c>
      <c r="D2674" s="576" t="s">
        <v>4385</v>
      </c>
      <c r="E2674" s="577" t="s">
        <v>210</v>
      </c>
      <c r="F2674" s="576" t="s">
        <v>210</v>
      </c>
      <c r="G2674" s="576">
        <v>102909</v>
      </c>
      <c r="H2674" s="576" t="s">
        <v>6542</v>
      </c>
      <c r="I2674" s="576" t="s">
        <v>87</v>
      </c>
      <c r="J2674" s="576" t="s">
        <v>207</v>
      </c>
      <c r="K2674" s="577">
        <v>3.06</v>
      </c>
      <c r="L2674" s="576" t="s">
        <v>208</v>
      </c>
    </row>
    <row r="2675" spans="1:12">
      <c r="A2675" s="576" t="s">
        <v>919</v>
      </c>
      <c r="B2675" s="576" t="s">
        <v>920</v>
      </c>
      <c r="C2675" s="576" t="s">
        <v>931</v>
      </c>
      <c r="D2675" s="576" t="s">
        <v>4385</v>
      </c>
      <c r="E2675" s="577" t="s">
        <v>210</v>
      </c>
      <c r="F2675" s="576" t="s">
        <v>210</v>
      </c>
      <c r="G2675" s="576">
        <v>93435</v>
      </c>
      <c r="H2675" s="576" t="s">
        <v>6522</v>
      </c>
      <c r="I2675" s="576" t="s">
        <v>87</v>
      </c>
      <c r="J2675" s="576" t="s">
        <v>207</v>
      </c>
      <c r="K2675" s="577">
        <v>9.27</v>
      </c>
      <c r="L2675" s="576" t="s">
        <v>208</v>
      </c>
    </row>
    <row r="2676" spans="1:12">
      <c r="A2676" s="576" t="s">
        <v>919</v>
      </c>
      <c r="B2676" s="576" t="s">
        <v>920</v>
      </c>
      <c r="C2676" s="576" t="s">
        <v>931</v>
      </c>
      <c r="D2676" s="576" t="s">
        <v>4385</v>
      </c>
      <c r="E2676" s="577" t="s">
        <v>210</v>
      </c>
      <c r="F2676" s="576" t="s">
        <v>210</v>
      </c>
      <c r="G2676" s="576">
        <v>93436</v>
      </c>
      <c r="H2676" s="576" t="s">
        <v>6523</v>
      </c>
      <c r="I2676" s="576" t="s">
        <v>87</v>
      </c>
      <c r="J2676" s="576" t="s">
        <v>207</v>
      </c>
      <c r="K2676" s="577">
        <v>2.86</v>
      </c>
      <c r="L2676" s="576" t="s">
        <v>208</v>
      </c>
    </row>
    <row r="2677" spans="1:12">
      <c r="A2677" s="576" t="s">
        <v>919</v>
      </c>
      <c r="B2677" s="576" t="s">
        <v>920</v>
      </c>
      <c r="C2677" s="576" t="s">
        <v>931</v>
      </c>
      <c r="D2677" s="576" t="s">
        <v>4385</v>
      </c>
      <c r="E2677" s="577" t="s">
        <v>210</v>
      </c>
      <c r="F2677" s="576" t="s">
        <v>210</v>
      </c>
      <c r="G2677" s="576">
        <v>93437</v>
      </c>
      <c r="H2677" s="576" t="s">
        <v>6524</v>
      </c>
      <c r="I2677" s="576" t="s">
        <v>87</v>
      </c>
      <c r="J2677" s="576" t="s">
        <v>209</v>
      </c>
      <c r="K2677" s="577">
        <v>10.14</v>
      </c>
      <c r="L2677" s="576" t="s">
        <v>208</v>
      </c>
    </row>
    <row r="2678" spans="1:12">
      <c r="A2678" s="576" t="s">
        <v>919</v>
      </c>
      <c r="B2678" s="576" t="s">
        <v>920</v>
      </c>
      <c r="C2678" s="576" t="s">
        <v>931</v>
      </c>
      <c r="D2678" s="576" t="s">
        <v>4385</v>
      </c>
      <c r="E2678" s="577" t="s">
        <v>210</v>
      </c>
      <c r="F2678" s="576" t="s">
        <v>210</v>
      </c>
      <c r="G2678" s="576">
        <v>93438</v>
      </c>
      <c r="H2678" s="576" t="s">
        <v>6525</v>
      </c>
      <c r="I2678" s="576" t="s">
        <v>87</v>
      </c>
      <c r="J2678" s="576" t="s">
        <v>207</v>
      </c>
      <c r="K2678" s="577">
        <v>109.05</v>
      </c>
      <c r="L2678" s="576" t="s">
        <v>208</v>
      </c>
    </row>
    <row r="2679" spans="1:12">
      <c r="A2679" s="576" t="s">
        <v>919</v>
      </c>
      <c r="B2679" s="576" t="s">
        <v>920</v>
      </c>
      <c r="C2679" s="576" t="s">
        <v>931</v>
      </c>
      <c r="D2679" s="576" t="s">
        <v>4385</v>
      </c>
      <c r="E2679" s="577" t="s">
        <v>210</v>
      </c>
      <c r="F2679" s="576" t="s">
        <v>210</v>
      </c>
      <c r="G2679" s="576">
        <v>100643</v>
      </c>
      <c r="H2679" s="576" t="s">
        <v>1855</v>
      </c>
      <c r="I2679" s="576" t="s">
        <v>87</v>
      </c>
      <c r="J2679" s="576" t="s">
        <v>207</v>
      </c>
      <c r="K2679" s="577">
        <v>415.64</v>
      </c>
      <c r="L2679" s="576" t="s">
        <v>208</v>
      </c>
    </row>
    <row r="2680" spans="1:12">
      <c r="A2680" s="576" t="s">
        <v>919</v>
      </c>
      <c r="B2680" s="576" t="s">
        <v>920</v>
      </c>
      <c r="C2680" s="576" t="s">
        <v>931</v>
      </c>
      <c r="D2680" s="576" t="s">
        <v>4385</v>
      </c>
      <c r="E2680" s="577" t="s">
        <v>210</v>
      </c>
      <c r="F2680" s="576" t="s">
        <v>210</v>
      </c>
      <c r="G2680" s="576">
        <v>100644</v>
      </c>
      <c r="H2680" s="576" t="s">
        <v>1856</v>
      </c>
      <c r="I2680" s="576" t="s">
        <v>87</v>
      </c>
      <c r="J2680" s="576" t="s">
        <v>209</v>
      </c>
      <c r="K2680" s="577">
        <v>146.51</v>
      </c>
      <c r="L2680" s="576" t="s">
        <v>208</v>
      </c>
    </row>
    <row r="2681" spans="1:12">
      <c r="A2681" s="576" t="s">
        <v>919</v>
      </c>
      <c r="B2681" s="576" t="s">
        <v>920</v>
      </c>
      <c r="C2681" s="576" t="s">
        <v>931</v>
      </c>
      <c r="D2681" s="576" t="s">
        <v>4385</v>
      </c>
      <c r="E2681" s="577" t="s">
        <v>210</v>
      </c>
      <c r="F2681" s="576" t="s">
        <v>210</v>
      </c>
      <c r="G2681" s="576">
        <v>100645</v>
      </c>
      <c r="H2681" s="576" t="s">
        <v>1857</v>
      </c>
      <c r="I2681" s="576" t="s">
        <v>87</v>
      </c>
      <c r="J2681" s="576" t="s">
        <v>209</v>
      </c>
      <c r="K2681" s="578">
        <v>668.15</v>
      </c>
      <c r="L2681" s="576" t="s">
        <v>208</v>
      </c>
    </row>
    <row r="2682" spans="1:12">
      <c r="A2682" s="576" t="s">
        <v>919</v>
      </c>
      <c r="B2682" s="576" t="s">
        <v>920</v>
      </c>
      <c r="C2682" s="576" t="s">
        <v>931</v>
      </c>
      <c r="D2682" s="576" t="s">
        <v>4385</v>
      </c>
      <c r="E2682" s="577" t="s">
        <v>210</v>
      </c>
      <c r="F2682" s="576" t="s">
        <v>210</v>
      </c>
      <c r="G2682" s="576">
        <v>100646</v>
      </c>
      <c r="H2682" s="576" t="s">
        <v>1858</v>
      </c>
      <c r="I2682" s="576" t="s">
        <v>87</v>
      </c>
      <c r="J2682" s="576" t="s">
        <v>209</v>
      </c>
      <c r="K2682" s="578">
        <v>5229</v>
      </c>
      <c r="L2682" s="576" t="s">
        <v>208</v>
      </c>
    </row>
    <row r="2683" spans="1:12">
      <c r="A2683" s="576" t="s">
        <v>919</v>
      </c>
      <c r="B2683" s="576" t="s">
        <v>920</v>
      </c>
      <c r="C2683" s="576" t="s">
        <v>931</v>
      </c>
      <c r="D2683" s="576" t="s">
        <v>4385</v>
      </c>
      <c r="E2683" s="577" t="s">
        <v>210</v>
      </c>
      <c r="F2683" s="576" t="s">
        <v>210</v>
      </c>
      <c r="G2683" s="576">
        <v>95116</v>
      </c>
      <c r="H2683" s="576" t="s">
        <v>813</v>
      </c>
      <c r="I2683" s="576" t="s">
        <v>87</v>
      </c>
      <c r="J2683" s="576" t="s">
        <v>207</v>
      </c>
      <c r="K2683" s="577">
        <v>32.549999999999997</v>
      </c>
      <c r="L2683" s="576" t="s">
        <v>208</v>
      </c>
    </row>
    <row r="2684" spans="1:12">
      <c r="A2684" s="576" t="s">
        <v>919</v>
      </c>
      <c r="B2684" s="576" t="s">
        <v>920</v>
      </c>
      <c r="C2684" s="576" t="s">
        <v>931</v>
      </c>
      <c r="D2684" s="576" t="s">
        <v>4385</v>
      </c>
      <c r="E2684" s="577" t="s">
        <v>210</v>
      </c>
      <c r="F2684" s="576" t="s">
        <v>210</v>
      </c>
      <c r="G2684" s="576">
        <v>95117</v>
      </c>
      <c r="H2684" s="576" t="s">
        <v>814</v>
      </c>
      <c r="I2684" s="576" t="s">
        <v>87</v>
      </c>
      <c r="J2684" s="576" t="s">
        <v>209</v>
      </c>
      <c r="K2684" s="578">
        <v>10.039999999999999</v>
      </c>
      <c r="L2684" s="576" t="s">
        <v>208</v>
      </c>
    </row>
    <row r="2685" spans="1:12">
      <c r="A2685" s="576" t="s">
        <v>919</v>
      </c>
      <c r="B2685" s="576" t="s">
        <v>920</v>
      </c>
      <c r="C2685" s="576" t="s">
        <v>931</v>
      </c>
      <c r="D2685" s="576" t="s">
        <v>4385</v>
      </c>
      <c r="E2685" s="577" t="s">
        <v>210</v>
      </c>
      <c r="F2685" s="576" t="s">
        <v>210</v>
      </c>
      <c r="G2685" s="576">
        <v>53794</v>
      </c>
      <c r="H2685" s="576" t="s">
        <v>507</v>
      </c>
      <c r="I2685" s="576" t="s">
        <v>87</v>
      </c>
      <c r="J2685" s="576" t="s">
        <v>209</v>
      </c>
      <c r="K2685" s="577">
        <v>35.619999999999997</v>
      </c>
      <c r="L2685" s="576" t="s">
        <v>208</v>
      </c>
    </row>
    <row r="2686" spans="1:12">
      <c r="A2686" s="576" t="s">
        <v>919</v>
      </c>
      <c r="B2686" s="576" t="s">
        <v>920</v>
      </c>
      <c r="C2686" s="576" t="s">
        <v>931</v>
      </c>
      <c r="D2686" s="576" t="s">
        <v>4385</v>
      </c>
      <c r="E2686" s="577" t="s">
        <v>210</v>
      </c>
      <c r="F2686" s="576" t="s">
        <v>210</v>
      </c>
      <c r="G2686" s="576">
        <v>5703</v>
      </c>
      <c r="H2686" s="576" t="s">
        <v>456</v>
      </c>
      <c r="I2686" s="576" t="s">
        <v>87</v>
      </c>
      <c r="J2686" s="576" t="s">
        <v>209</v>
      </c>
      <c r="K2686" s="577">
        <v>17.850000000000001</v>
      </c>
      <c r="L2686" s="576" t="s">
        <v>208</v>
      </c>
    </row>
    <row r="2687" spans="1:12">
      <c r="A2687" s="576" t="s">
        <v>919</v>
      </c>
      <c r="B2687" s="576" t="s">
        <v>920</v>
      </c>
      <c r="C2687" s="576" t="s">
        <v>931</v>
      </c>
      <c r="D2687" s="576" t="s">
        <v>4385</v>
      </c>
      <c r="E2687" s="577" t="s">
        <v>210</v>
      </c>
      <c r="F2687" s="576" t="s">
        <v>210</v>
      </c>
      <c r="G2687" s="576">
        <v>88847</v>
      </c>
      <c r="H2687" s="576" t="s">
        <v>555</v>
      </c>
      <c r="I2687" s="576" t="s">
        <v>87</v>
      </c>
      <c r="J2687" s="576" t="s">
        <v>209</v>
      </c>
      <c r="K2687" s="577">
        <v>23.71</v>
      </c>
      <c r="L2687" s="576" t="s">
        <v>208</v>
      </c>
    </row>
    <row r="2688" spans="1:12">
      <c r="A2688" s="576" t="s">
        <v>919</v>
      </c>
      <c r="B2688" s="576" t="s">
        <v>920</v>
      </c>
      <c r="C2688" s="576" t="s">
        <v>931</v>
      </c>
      <c r="D2688" s="576" t="s">
        <v>4385</v>
      </c>
      <c r="E2688" s="577" t="s">
        <v>210</v>
      </c>
      <c r="F2688" s="576" t="s">
        <v>210</v>
      </c>
      <c r="G2688" s="576">
        <v>88848</v>
      </c>
      <c r="H2688" s="576" t="s">
        <v>556</v>
      </c>
      <c r="I2688" s="576" t="s">
        <v>87</v>
      </c>
      <c r="J2688" s="576" t="s">
        <v>209</v>
      </c>
      <c r="K2688" s="578">
        <v>9.75</v>
      </c>
      <c r="L2688" s="576" t="s">
        <v>208</v>
      </c>
    </row>
    <row r="2689" spans="1:12">
      <c r="A2689" s="576" t="s">
        <v>919</v>
      </c>
      <c r="B2689" s="576" t="s">
        <v>920</v>
      </c>
      <c r="C2689" s="576" t="s">
        <v>931</v>
      </c>
      <c r="D2689" s="576" t="s">
        <v>4385</v>
      </c>
      <c r="E2689" s="577" t="s">
        <v>210</v>
      </c>
      <c r="F2689" s="576" t="s">
        <v>210</v>
      </c>
      <c r="G2689" s="576">
        <v>5741</v>
      </c>
      <c r="H2689" s="576" t="s">
        <v>474</v>
      </c>
      <c r="I2689" s="576" t="s">
        <v>87</v>
      </c>
      <c r="J2689" s="576" t="s">
        <v>209</v>
      </c>
      <c r="K2689" s="577">
        <v>44.46</v>
      </c>
      <c r="L2689" s="576" t="s">
        <v>208</v>
      </c>
    </row>
    <row r="2690" spans="1:12">
      <c r="A2690" s="576" t="s">
        <v>919</v>
      </c>
      <c r="B2690" s="576" t="s">
        <v>920</v>
      </c>
      <c r="C2690" s="576" t="s">
        <v>931</v>
      </c>
      <c r="D2690" s="576" t="s">
        <v>4385</v>
      </c>
      <c r="E2690" s="577" t="s">
        <v>210</v>
      </c>
      <c r="F2690" s="576" t="s">
        <v>210</v>
      </c>
      <c r="G2690" s="576">
        <v>5742</v>
      </c>
      <c r="H2690" s="576" t="s">
        <v>475</v>
      </c>
      <c r="I2690" s="576" t="s">
        <v>87</v>
      </c>
      <c r="J2690" s="576" t="s">
        <v>209</v>
      </c>
      <c r="K2690" s="577">
        <v>26.78</v>
      </c>
      <c r="L2690" s="576" t="s">
        <v>208</v>
      </c>
    </row>
    <row r="2691" spans="1:12">
      <c r="A2691" s="576" t="s">
        <v>919</v>
      </c>
      <c r="B2691" s="576" t="s">
        <v>920</v>
      </c>
      <c r="C2691" s="576" t="s">
        <v>931</v>
      </c>
      <c r="D2691" s="576" t="s">
        <v>4385</v>
      </c>
      <c r="E2691" s="577" t="s">
        <v>210</v>
      </c>
      <c r="F2691" s="576" t="s">
        <v>210</v>
      </c>
      <c r="G2691" s="576">
        <v>100637</v>
      </c>
      <c r="H2691" s="576" t="s">
        <v>1851</v>
      </c>
      <c r="I2691" s="576" t="s">
        <v>87</v>
      </c>
      <c r="J2691" s="576" t="s">
        <v>209</v>
      </c>
      <c r="K2691" s="577">
        <v>202.85</v>
      </c>
      <c r="L2691" s="576" t="s">
        <v>208</v>
      </c>
    </row>
    <row r="2692" spans="1:12">
      <c r="A2692" s="576" t="s">
        <v>919</v>
      </c>
      <c r="B2692" s="576" t="s">
        <v>920</v>
      </c>
      <c r="C2692" s="576" t="s">
        <v>931</v>
      </c>
      <c r="D2692" s="576" t="s">
        <v>4385</v>
      </c>
      <c r="E2692" s="577" t="s">
        <v>210</v>
      </c>
      <c r="F2692" s="576" t="s">
        <v>210</v>
      </c>
      <c r="G2692" s="576">
        <v>100638</v>
      </c>
      <c r="H2692" s="576" t="s">
        <v>1852</v>
      </c>
      <c r="I2692" s="576" t="s">
        <v>87</v>
      </c>
      <c r="J2692" s="576" t="s">
        <v>209</v>
      </c>
      <c r="K2692" s="577">
        <v>62.35</v>
      </c>
      <c r="L2692" s="576" t="s">
        <v>208</v>
      </c>
    </row>
    <row r="2693" spans="1:12">
      <c r="A2693" s="576" t="s">
        <v>919</v>
      </c>
      <c r="B2693" s="576" t="s">
        <v>920</v>
      </c>
      <c r="C2693" s="576" t="s">
        <v>931</v>
      </c>
      <c r="D2693" s="576" t="s">
        <v>4385</v>
      </c>
      <c r="E2693" s="577" t="s">
        <v>210</v>
      </c>
      <c r="F2693" s="576" t="s">
        <v>210</v>
      </c>
      <c r="G2693" s="576">
        <v>100639</v>
      </c>
      <c r="H2693" s="576" t="s">
        <v>1853</v>
      </c>
      <c r="I2693" s="576" t="s">
        <v>87</v>
      </c>
      <c r="J2693" s="576" t="s">
        <v>209</v>
      </c>
      <c r="K2693" s="577">
        <v>253.76</v>
      </c>
      <c r="L2693" s="576" t="s">
        <v>208</v>
      </c>
    </row>
    <row r="2694" spans="1:12">
      <c r="A2694" s="576" t="s">
        <v>919</v>
      </c>
      <c r="B2694" s="576" t="s">
        <v>920</v>
      </c>
      <c r="C2694" s="576" t="s">
        <v>931</v>
      </c>
      <c r="D2694" s="576" t="s">
        <v>4385</v>
      </c>
      <c r="E2694" s="577" t="s">
        <v>210</v>
      </c>
      <c r="F2694" s="576" t="s">
        <v>210</v>
      </c>
      <c r="G2694" s="576">
        <v>100640</v>
      </c>
      <c r="H2694" s="576" t="s">
        <v>1854</v>
      </c>
      <c r="I2694" s="576" t="s">
        <v>87</v>
      </c>
      <c r="J2694" s="576" t="s">
        <v>209</v>
      </c>
      <c r="K2694" s="577">
        <v>4183.2</v>
      </c>
      <c r="L2694" s="576" t="s">
        <v>208</v>
      </c>
    </row>
    <row r="2695" spans="1:12">
      <c r="A2695" s="576" t="s">
        <v>919</v>
      </c>
      <c r="B2695" s="576" t="s">
        <v>920</v>
      </c>
      <c r="C2695" s="576" t="s">
        <v>931</v>
      </c>
      <c r="D2695" s="576" t="s">
        <v>4385</v>
      </c>
      <c r="E2695" s="577" t="s">
        <v>210</v>
      </c>
      <c r="F2695" s="576" t="s">
        <v>210</v>
      </c>
      <c r="G2695" s="576">
        <v>93429</v>
      </c>
      <c r="H2695" s="576" t="s">
        <v>6518</v>
      </c>
      <c r="I2695" s="576" t="s">
        <v>87</v>
      </c>
      <c r="J2695" s="576" t="s">
        <v>209</v>
      </c>
      <c r="K2695" s="577">
        <v>165.14</v>
      </c>
      <c r="L2695" s="576" t="s">
        <v>208</v>
      </c>
    </row>
    <row r="2696" spans="1:12">
      <c r="A2696" s="576" t="s">
        <v>919</v>
      </c>
      <c r="B2696" s="576" t="s">
        <v>920</v>
      </c>
      <c r="C2696" s="576" t="s">
        <v>931</v>
      </c>
      <c r="D2696" s="576" t="s">
        <v>4385</v>
      </c>
      <c r="E2696" s="577" t="s">
        <v>210</v>
      </c>
      <c r="F2696" s="576" t="s">
        <v>210</v>
      </c>
      <c r="G2696" s="576">
        <v>93430</v>
      </c>
      <c r="H2696" s="576" t="s">
        <v>6519</v>
      </c>
      <c r="I2696" s="576" t="s">
        <v>87</v>
      </c>
      <c r="J2696" s="576" t="s">
        <v>209</v>
      </c>
      <c r="K2696" s="578">
        <v>50.76</v>
      </c>
      <c r="L2696" s="576" t="s">
        <v>208</v>
      </c>
    </row>
    <row r="2697" spans="1:12">
      <c r="A2697" s="576" t="s">
        <v>919</v>
      </c>
      <c r="B2697" s="576" t="s">
        <v>920</v>
      </c>
      <c r="C2697" s="576" t="s">
        <v>931</v>
      </c>
      <c r="D2697" s="576" t="s">
        <v>4385</v>
      </c>
      <c r="E2697" s="577" t="s">
        <v>210</v>
      </c>
      <c r="F2697" s="576" t="s">
        <v>210</v>
      </c>
      <c r="G2697" s="576">
        <v>93431</v>
      </c>
      <c r="H2697" s="576" t="s">
        <v>6520</v>
      </c>
      <c r="I2697" s="576" t="s">
        <v>87</v>
      </c>
      <c r="J2697" s="576" t="s">
        <v>209</v>
      </c>
      <c r="K2697" s="578">
        <v>206.59</v>
      </c>
      <c r="L2697" s="576" t="s">
        <v>208</v>
      </c>
    </row>
    <row r="2698" spans="1:12">
      <c r="A2698" s="576" t="s">
        <v>919</v>
      </c>
      <c r="B2698" s="576" t="s">
        <v>920</v>
      </c>
      <c r="C2698" s="576" t="s">
        <v>931</v>
      </c>
      <c r="D2698" s="576" t="s">
        <v>4385</v>
      </c>
      <c r="E2698" s="577" t="s">
        <v>210</v>
      </c>
      <c r="F2698" s="576" t="s">
        <v>210</v>
      </c>
      <c r="G2698" s="576">
        <v>93432</v>
      </c>
      <c r="H2698" s="576" t="s">
        <v>6521</v>
      </c>
      <c r="I2698" s="576" t="s">
        <v>87</v>
      </c>
      <c r="J2698" s="576" t="s">
        <v>209</v>
      </c>
      <c r="K2698" s="578">
        <v>2091.6</v>
      </c>
      <c r="L2698" s="576" t="s">
        <v>208</v>
      </c>
    </row>
    <row r="2699" spans="1:12">
      <c r="A2699" s="576" t="s">
        <v>919</v>
      </c>
      <c r="B2699" s="576" t="s">
        <v>920</v>
      </c>
      <c r="C2699" s="576" t="s">
        <v>931</v>
      </c>
      <c r="D2699" s="576" t="s">
        <v>4385</v>
      </c>
      <c r="E2699" s="577" t="s">
        <v>210</v>
      </c>
      <c r="F2699" s="576" t="s">
        <v>210</v>
      </c>
      <c r="G2699" s="576">
        <v>95118</v>
      </c>
      <c r="H2699" s="576" t="s">
        <v>815</v>
      </c>
      <c r="I2699" s="576" t="s">
        <v>87</v>
      </c>
      <c r="J2699" s="576" t="s">
        <v>209</v>
      </c>
      <c r="K2699" s="578">
        <v>75.739999999999995</v>
      </c>
      <c r="L2699" s="576" t="s">
        <v>208</v>
      </c>
    </row>
    <row r="2700" spans="1:12">
      <c r="A2700" s="576" t="s">
        <v>919</v>
      </c>
      <c r="B2700" s="576" t="s">
        <v>920</v>
      </c>
      <c r="C2700" s="576" t="s">
        <v>931</v>
      </c>
      <c r="D2700" s="576" t="s">
        <v>4385</v>
      </c>
      <c r="E2700" s="577" t="s">
        <v>210</v>
      </c>
      <c r="F2700" s="576" t="s">
        <v>210</v>
      </c>
      <c r="G2700" s="576">
        <v>95119</v>
      </c>
      <c r="H2700" s="576" t="s">
        <v>816</v>
      </c>
      <c r="I2700" s="576" t="s">
        <v>87</v>
      </c>
      <c r="J2700" s="576" t="s">
        <v>209</v>
      </c>
      <c r="K2700" s="578">
        <v>23.36</v>
      </c>
      <c r="L2700" s="576" t="s">
        <v>208</v>
      </c>
    </row>
    <row r="2701" spans="1:12">
      <c r="A2701" s="576" t="s">
        <v>919</v>
      </c>
      <c r="B2701" s="576" t="s">
        <v>920</v>
      </c>
      <c r="C2701" s="576" t="s">
        <v>931</v>
      </c>
      <c r="D2701" s="576" t="s">
        <v>4385</v>
      </c>
      <c r="E2701" s="577" t="s">
        <v>210</v>
      </c>
      <c r="F2701" s="576" t="s">
        <v>210</v>
      </c>
      <c r="G2701" s="576">
        <v>5707</v>
      </c>
      <c r="H2701" s="576" t="s">
        <v>458</v>
      </c>
      <c r="I2701" s="576" t="s">
        <v>87</v>
      </c>
      <c r="J2701" s="576" t="s">
        <v>209</v>
      </c>
      <c r="K2701" s="578">
        <v>82.86</v>
      </c>
      <c r="L2701" s="576" t="s">
        <v>208</v>
      </c>
    </row>
    <row r="2702" spans="1:12">
      <c r="A2702" s="576" t="s">
        <v>919</v>
      </c>
      <c r="B2702" s="576" t="s">
        <v>920</v>
      </c>
      <c r="C2702" s="576" t="s">
        <v>931</v>
      </c>
      <c r="D2702" s="576" t="s">
        <v>4385</v>
      </c>
      <c r="E2702" s="577" t="s">
        <v>210</v>
      </c>
      <c r="F2702" s="576" t="s">
        <v>210</v>
      </c>
      <c r="G2702" s="576">
        <v>95120</v>
      </c>
      <c r="H2702" s="576" t="s">
        <v>817</v>
      </c>
      <c r="I2702" s="576" t="s">
        <v>87</v>
      </c>
      <c r="J2702" s="576" t="s">
        <v>209</v>
      </c>
      <c r="K2702" s="578">
        <v>47.81</v>
      </c>
      <c r="L2702" s="576" t="s">
        <v>208</v>
      </c>
    </row>
    <row r="2703" spans="1:12">
      <c r="A2703" s="576" t="s">
        <v>919</v>
      </c>
      <c r="B2703" s="576" t="s">
        <v>920</v>
      </c>
      <c r="C2703" s="576" t="s">
        <v>931</v>
      </c>
      <c r="D2703" s="576" t="s">
        <v>4385</v>
      </c>
      <c r="E2703" s="577" t="s">
        <v>210</v>
      </c>
      <c r="F2703" s="576" t="s">
        <v>210</v>
      </c>
      <c r="G2703" s="576">
        <v>103657</v>
      </c>
      <c r="H2703" s="576" t="s">
        <v>8443</v>
      </c>
      <c r="I2703" s="576" t="s">
        <v>87</v>
      </c>
      <c r="J2703" s="576" t="s">
        <v>209</v>
      </c>
      <c r="K2703" s="578">
        <v>0</v>
      </c>
      <c r="L2703" s="576" t="s">
        <v>208</v>
      </c>
    </row>
    <row r="2704" spans="1:12">
      <c r="A2704" s="576" t="s">
        <v>932</v>
      </c>
      <c r="B2704" s="576" t="s">
        <v>933</v>
      </c>
      <c r="C2704" s="576" t="s">
        <v>934</v>
      </c>
      <c r="D2704" s="576" t="s">
        <v>4386</v>
      </c>
      <c r="E2704" s="577" t="s">
        <v>210</v>
      </c>
      <c r="F2704" s="576" t="s">
        <v>210</v>
      </c>
      <c r="G2704" s="576">
        <v>103658</v>
      </c>
      <c r="H2704" s="576" t="s">
        <v>8444</v>
      </c>
      <c r="I2704" s="576" t="s">
        <v>87</v>
      </c>
      <c r="J2704" s="576" t="s">
        <v>207</v>
      </c>
      <c r="K2704" s="577">
        <v>0</v>
      </c>
      <c r="L2704" s="576" t="s">
        <v>208</v>
      </c>
    </row>
    <row r="2705" spans="1:12">
      <c r="A2705" s="576" t="s">
        <v>932</v>
      </c>
      <c r="B2705" s="576" t="s">
        <v>933</v>
      </c>
      <c r="C2705" s="576" t="s">
        <v>934</v>
      </c>
      <c r="D2705" s="576" t="s">
        <v>4386</v>
      </c>
      <c r="E2705" s="577" t="s">
        <v>210</v>
      </c>
      <c r="F2705" s="576" t="s">
        <v>210</v>
      </c>
      <c r="G2705" s="576">
        <v>103659</v>
      </c>
      <c r="H2705" s="576" t="s">
        <v>8445</v>
      </c>
      <c r="I2705" s="576" t="s">
        <v>87</v>
      </c>
      <c r="J2705" s="576" t="s">
        <v>207</v>
      </c>
      <c r="K2705" s="577">
        <v>0</v>
      </c>
      <c r="L2705" s="576" t="s">
        <v>208</v>
      </c>
    </row>
    <row r="2706" spans="1:12">
      <c r="A2706" s="576" t="s">
        <v>932</v>
      </c>
      <c r="B2706" s="576" t="s">
        <v>933</v>
      </c>
      <c r="C2706" s="576" t="s">
        <v>934</v>
      </c>
      <c r="D2706" s="576" t="s">
        <v>4386</v>
      </c>
      <c r="E2706" s="577" t="s">
        <v>210</v>
      </c>
      <c r="F2706" s="576" t="s">
        <v>210</v>
      </c>
      <c r="G2706" s="576">
        <v>103660</v>
      </c>
      <c r="H2706" s="576" t="s">
        <v>6558</v>
      </c>
      <c r="I2706" s="576" t="s">
        <v>87</v>
      </c>
      <c r="J2706" s="576" t="s">
        <v>207</v>
      </c>
      <c r="K2706" s="577">
        <v>11.77</v>
      </c>
      <c r="L2706" s="576" t="s">
        <v>208</v>
      </c>
    </row>
    <row r="2707" spans="1:12">
      <c r="A2707" s="576" t="s">
        <v>932</v>
      </c>
      <c r="B2707" s="576" t="s">
        <v>933</v>
      </c>
      <c r="C2707" s="576" t="s">
        <v>935</v>
      </c>
      <c r="D2707" s="576" t="s">
        <v>4387</v>
      </c>
      <c r="E2707" s="577" t="s">
        <v>210</v>
      </c>
      <c r="F2707" s="576" t="s">
        <v>210</v>
      </c>
      <c r="G2707" s="576">
        <v>89015</v>
      </c>
      <c r="H2707" s="576" t="s">
        <v>573</v>
      </c>
      <c r="I2707" s="576" t="s">
        <v>87</v>
      </c>
      <c r="J2707" s="576" t="s">
        <v>207</v>
      </c>
      <c r="K2707" s="577">
        <v>3.84</v>
      </c>
      <c r="L2707" s="576" t="s">
        <v>208</v>
      </c>
    </row>
    <row r="2708" spans="1:12">
      <c r="A2708" s="576" t="s">
        <v>932</v>
      </c>
      <c r="B2708" s="576" t="s">
        <v>933</v>
      </c>
      <c r="C2708" s="576" t="s">
        <v>935</v>
      </c>
      <c r="D2708" s="576" t="s">
        <v>4387</v>
      </c>
      <c r="E2708" s="577" t="s">
        <v>210</v>
      </c>
      <c r="F2708" s="576" t="s">
        <v>210</v>
      </c>
      <c r="G2708" s="576">
        <v>89016</v>
      </c>
      <c r="H2708" s="576" t="s">
        <v>574</v>
      </c>
      <c r="I2708" s="576" t="s">
        <v>87</v>
      </c>
      <c r="J2708" s="576" t="s">
        <v>207</v>
      </c>
      <c r="K2708" s="577">
        <v>1.01</v>
      </c>
      <c r="L2708" s="576" t="s">
        <v>208</v>
      </c>
    </row>
    <row r="2709" spans="1:12">
      <c r="A2709" s="576" t="s">
        <v>932</v>
      </c>
      <c r="B2709" s="576" t="s">
        <v>933</v>
      </c>
      <c r="C2709" s="576" t="s">
        <v>935</v>
      </c>
      <c r="D2709" s="576" t="s">
        <v>4387</v>
      </c>
      <c r="E2709" s="577" t="s">
        <v>210</v>
      </c>
      <c r="F2709" s="576" t="s">
        <v>210</v>
      </c>
      <c r="G2709" s="576">
        <v>53804</v>
      </c>
      <c r="H2709" s="576" t="s">
        <v>509</v>
      </c>
      <c r="I2709" s="576" t="s">
        <v>87</v>
      </c>
      <c r="J2709" s="576" t="s">
        <v>207</v>
      </c>
      <c r="K2709" s="577">
        <v>4.8</v>
      </c>
      <c r="L2709" s="576" t="s">
        <v>208</v>
      </c>
    </row>
    <row r="2710" spans="1:12">
      <c r="A2710" s="576" t="s">
        <v>932</v>
      </c>
      <c r="B2710" s="576" t="s">
        <v>933</v>
      </c>
      <c r="C2710" s="576" t="s">
        <v>935</v>
      </c>
      <c r="D2710" s="576" t="s">
        <v>4387</v>
      </c>
      <c r="E2710" s="577" t="s">
        <v>210</v>
      </c>
      <c r="F2710" s="576" t="s">
        <v>210</v>
      </c>
      <c r="G2710" s="576">
        <v>90582</v>
      </c>
      <c r="H2710" s="576" t="s">
        <v>634</v>
      </c>
      <c r="I2710" s="576" t="s">
        <v>87</v>
      </c>
      <c r="J2710" s="576" t="s">
        <v>207</v>
      </c>
      <c r="K2710" s="577">
        <v>0.44</v>
      </c>
      <c r="L2710" s="576" t="s">
        <v>208</v>
      </c>
    </row>
    <row r="2711" spans="1:12">
      <c r="A2711" s="576" t="s">
        <v>932</v>
      </c>
      <c r="B2711" s="576" t="s">
        <v>933</v>
      </c>
      <c r="C2711" s="576" t="s">
        <v>936</v>
      </c>
      <c r="D2711" s="576" t="s">
        <v>4388</v>
      </c>
      <c r="E2711" s="577" t="s">
        <v>210</v>
      </c>
      <c r="F2711" s="576" t="s">
        <v>210</v>
      </c>
      <c r="G2711" s="576">
        <v>90583</v>
      </c>
      <c r="H2711" s="576" t="s">
        <v>635</v>
      </c>
      <c r="I2711" s="576" t="s">
        <v>87</v>
      </c>
      <c r="J2711" s="576" t="s">
        <v>207</v>
      </c>
      <c r="K2711" s="577">
        <v>0.1</v>
      </c>
      <c r="L2711" s="576" t="s">
        <v>208</v>
      </c>
    </row>
    <row r="2712" spans="1:12">
      <c r="A2712" s="576" t="s">
        <v>932</v>
      </c>
      <c r="B2712" s="576" t="s">
        <v>933</v>
      </c>
      <c r="C2712" s="576" t="s">
        <v>936</v>
      </c>
      <c r="D2712" s="576" t="s">
        <v>4388</v>
      </c>
      <c r="E2712" s="577" t="s">
        <v>210</v>
      </c>
      <c r="F2712" s="576" t="s">
        <v>210</v>
      </c>
      <c r="G2712" s="576">
        <v>90584</v>
      </c>
      <c r="H2712" s="576" t="s">
        <v>636</v>
      </c>
      <c r="I2712" s="576" t="s">
        <v>87</v>
      </c>
      <c r="J2712" s="576" t="s">
        <v>207</v>
      </c>
      <c r="K2712" s="577">
        <v>0.34</v>
      </c>
      <c r="L2712" s="576" t="s">
        <v>208</v>
      </c>
    </row>
    <row r="2713" spans="1:12">
      <c r="A2713" s="576" t="s">
        <v>932</v>
      </c>
      <c r="B2713" s="576" t="s">
        <v>933</v>
      </c>
      <c r="C2713" s="576" t="s">
        <v>936</v>
      </c>
      <c r="D2713" s="576" t="s">
        <v>4388</v>
      </c>
      <c r="E2713" s="577" t="s">
        <v>210</v>
      </c>
      <c r="F2713" s="576" t="s">
        <v>210</v>
      </c>
      <c r="G2713" s="576">
        <v>90585</v>
      </c>
      <c r="H2713" s="576" t="s">
        <v>637</v>
      </c>
      <c r="I2713" s="576" t="s">
        <v>87</v>
      </c>
      <c r="J2713" s="576" t="s">
        <v>207</v>
      </c>
      <c r="K2713" s="577">
        <v>0.39</v>
      </c>
      <c r="L2713" s="576" t="s">
        <v>208</v>
      </c>
    </row>
    <row r="2714" spans="1:12">
      <c r="A2714" s="576" t="s">
        <v>932</v>
      </c>
      <c r="B2714" s="576" t="s">
        <v>933</v>
      </c>
      <c r="C2714" s="576" t="s">
        <v>936</v>
      </c>
      <c r="D2714" s="576" t="s">
        <v>4388</v>
      </c>
      <c r="E2714" s="577" t="s">
        <v>210</v>
      </c>
      <c r="F2714" s="576" t="s">
        <v>210</v>
      </c>
      <c r="G2714" s="576">
        <v>89240</v>
      </c>
      <c r="H2714" s="576" t="s">
        <v>601</v>
      </c>
      <c r="I2714" s="576" t="s">
        <v>87</v>
      </c>
      <c r="J2714" s="576" t="s">
        <v>207</v>
      </c>
      <c r="K2714" s="577">
        <v>83.96</v>
      </c>
      <c r="L2714" s="576" t="s">
        <v>208</v>
      </c>
    </row>
    <row r="2715" spans="1:12">
      <c r="A2715" s="576" t="s">
        <v>932</v>
      </c>
      <c r="B2715" s="576" t="s">
        <v>933</v>
      </c>
      <c r="C2715" s="576" t="s">
        <v>937</v>
      </c>
      <c r="D2715" s="576" t="s">
        <v>4389</v>
      </c>
      <c r="E2715" s="577" t="s">
        <v>210</v>
      </c>
      <c r="F2715" s="576" t="s">
        <v>210</v>
      </c>
      <c r="G2715" s="576">
        <v>89241</v>
      </c>
      <c r="H2715" s="576" t="s">
        <v>602</v>
      </c>
      <c r="I2715" s="576" t="s">
        <v>87</v>
      </c>
      <c r="J2715" s="576" t="s">
        <v>207</v>
      </c>
      <c r="K2715" s="577">
        <v>29.59</v>
      </c>
      <c r="L2715" s="576" t="s">
        <v>208</v>
      </c>
    </row>
    <row r="2716" spans="1:12">
      <c r="A2716" s="576" t="s">
        <v>932</v>
      </c>
      <c r="B2716" s="576" t="s">
        <v>933</v>
      </c>
      <c r="C2716" s="576" t="s">
        <v>1831</v>
      </c>
      <c r="D2716" s="576" t="s">
        <v>4390</v>
      </c>
      <c r="E2716" s="577" t="s">
        <v>210</v>
      </c>
      <c r="F2716" s="576" t="s">
        <v>210</v>
      </c>
      <c r="G2716" s="576">
        <v>5710</v>
      </c>
      <c r="H2716" s="576" t="s">
        <v>459</v>
      </c>
      <c r="I2716" s="576" t="s">
        <v>87</v>
      </c>
      <c r="J2716" s="576" t="s">
        <v>207</v>
      </c>
      <c r="K2716" s="577">
        <v>134.96</v>
      </c>
      <c r="L2716" s="576" t="s">
        <v>208</v>
      </c>
    </row>
    <row r="2717" spans="1:12">
      <c r="A2717" s="576" t="s">
        <v>932</v>
      </c>
      <c r="B2717" s="576" t="s">
        <v>933</v>
      </c>
      <c r="C2717" s="576" t="s">
        <v>1831</v>
      </c>
      <c r="D2717" s="576" t="s">
        <v>4390</v>
      </c>
      <c r="E2717" s="577" t="s">
        <v>210</v>
      </c>
      <c r="F2717" s="576" t="s">
        <v>210</v>
      </c>
      <c r="G2717" s="576">
        <v>5711</v>
      </c>
      <c r="H2717" s="576" t="s">
        <v>460</v>
      </c>
      <c r="I2717" s="576" t="s">
        <v>87</v>
      </c>
      <c r="J2717" s="576" t="s">
        <v>209</v>
      </c>
      <c r="K2717" s="577">
        <v>86.45</v>
      </c>
      <c r="L2717" s="576" t="s">
        <v>208</v>
      </c>
    </row>
    <row r="2718" spans="1:12">
      <c r="A2718" s="576" t="s">
        <v>932</v>
      </c>
      <c r="B2718" s="576" t="s">
        <v>933</v>
      </c>
      <c r="C2718" s="576" t="s">
        <v>1831</v>
      </c>
      <c r="D2718" s="576" t="s">
        <v>4390</v>
      </c>
      <c r="E2718" s="577" t="s">
        <v>210</v>
      </c>
      <c r="F2718" s="576" t="s">
        <v>210</v>
      </c>
      <c r="G2718" s="576">
        <v>89253</v>
      </c>
      <c r="H2718" s="576" t="s">
        <v>607</v>
      </c>
      <c r="I2718" s="576" t="s">
        <v>87</v>
      </c>
      <c r="J2718" s="576" t="s">
        <v>207</v>
      </c>
      <c r="K2718" s="577">
        <v>68.8</v>
      </c>
      <c r="L2718" s="576" t="s">
        <v>208</v>
      </c>
    </row>
    <row r="2719" spans="1:12">
      <c r="A2719" s="576" t="s">
        <v>932</v>
      </c>
      <c r="B2719" s="576" t="s">
        <v>933</v>
      </c>
      <c r="C2719" s="576" t="s">
        <v>1831</v>
      </c>
      <c r="D2719" s="576" t="s">
        <v>4390</v>
      </c>
      <c r="E2719" s="577" t="s">
        <v>210</v>
      </c>
      <c r="F2719" s="576" t="s">
        <v>210</v>
      </c>
      <c r="G2719" s="576">
        <v>89254</v>
      </c>
      <c r="H2719" s="576" t="s">
        <v>608</v>
      </c>
      <c r="I2719" s="576" t="s">
        <v>87</v>
      </c>
      <c r="J2719" s="576" t="s">
        <v>209</v>
      </c>
      <c r="K2719" s="577">
        <v>24.25</v>
      </c>
      <c r="L2719" s="576" t="s">
        <v>208</v>
      </c>
    </row>
    <row r="2720" spans="1:12">
      <c r="A2720" s="576" t="s">
        <v>932</v>
      </c>
      <c r="B2720" s="576" t="s">
        <v>933</v>
      </c>
      <c r="C2720" s="576" t="s">
        <v>1831</v>
      </c>
      <c r="D2720" s="576" t="s">
        <v>4390</v>
      </c>
      <c r="E2720" s="577" t="s">
        <v>210</v>
      </c>
      <c r="F2720" s="576" t="s">
        <v>210</v>
      </c>
      <c r="G2720" s="576">
        <v>89255</v>
      </c>
      <c r="H2720" s="576" t="s">
        <v>609</v>
      </c>
      <c r="I2720" s="576" t="s">
        <v>87</v>
      </c>
      <c r="J2720" s="576" t="s">
        <v>207</v>
      </c>
      <c r="K2720" s="577">
        <v>110.6</v>
      </c>
      <c r="L2720" s="576" t="s">
        <v>208</v>
      </c>
    </row>
    <row r="2721" spans="1:12">
      <c r="A2721" s="576" t="s">
        <v>932</v>
      </c>
      <c r="B2721" s="576" t="s">
        <v>933</v>
      </c>
      <c r="C2721" s="576" t="s">
        <v>1831</v>
      </c>
      <c r="D2721" s="576" t="s">
        <v>4390</v>
      </c>
      <c r="E2721" s="577" t="s">
        <v>210</v>
      </c>
      <c r="F2721" s="576" t="s">
        <v>210</v>
      </c>
      <c r="G2721" s="576">
        <v>89256</v>
      </c>
      <c r="H2721" s="576" t="s">
        <v>610</v>
      </c>
      <c r="I2721" s="576" t="s">
        <v>87</v>
      </c>
      <c r="J2721" s="576" t="s">
        <v>209</v>
      </c>
      <c r="K2721" s="577">
        <v>82.32</v>
      </c>
      <c r="L2721" s="576" t="s">
        <v>208</v>
      </c>
    </row>
    <row r="2722" spans="1:12">
      <c r="A2722" s="576" t="s">
        <v>932</v>
      </c>
      <c r="B2722" s="576" t="s">
        <v>933</v>
      </c>
      <c r="C2722" s="576" t="s">
        <v>1831</v>
      </c>
      <c r="D2722" s="576" t="s">
        <v>4390</v>
      </c>
      <c r="E2722" s="577" t="s">
        <v>210</v>
      </c>
      <c r="F2722" s="576" t="s">
        <v>210</v>
      </c>
      <c r="G2722" s="576">
        <v>103797</v>
      </c>
      <c r="H2722" s="576" t="s">
        <v>8446</v>
      </c>
      <c r="I2722" s="576" t="s">
        <v>92</v>
      </c>
      <c r="J2722" s="576" t="s">
        <v>207</v>
      </c>
      <c r="K2722" s="577">
        <v>14.51</v>
      </c>
      <c r="L2722" s="576" t="s">
        <v>208</v>
      </c>
    </row>
    <row r="2723" spans="1:12">
      <c r="A2723" s="576" t="s">
        <v>932</v>
      </c>
      <c r="B2723" s="576" t="s">
        <v>933</v>
      </c>
      <c r="C2723" s="576" t="s">
        <v>1831</v>
      </c>
      <c r="D2723" s="576" t="s">
        <v>4390</v>
      </c>
      <c r="E2723" s="577" t="s">
        <v>210</v>
      </c>
      <c r="F2723" s="576" t="s">
        <v>210</v>
      </c>
      <c r="G2723" s="576">
        <v>103930</v>
      </c>
      <c r="H2723" s="576" t="s">
        <v>5644</v>
      </c>
      <c r="I2723" s="576" t="s">
        <v>90</v>
      </c>
      <c r="J2723" s="576" t="s">
        <v>209</v>
      </c>
      <c r="K2723" s="577">
        <v>797.81</v>
      </c>
      <c r="L2723" s="576" t="s">
        <v>208</v>
      </c>
    </row>
    <row r="2724" spans="1:12">
      <c r="A2724" s="576" t="s">
        <v>932</v>
      </c>
      <c r="B2724" s="576" t="s">
        <v>933</v>
      </c>
      <c r="C2724" s="576" t="s">
        <v>1831</v>
      </c>
      <c r="D2724" s="576" t="s">
        <v>4390</v>
      </c>
      <c r="E2724" s="577" t="s">
        <v>210</v>
      </c>
      <c r="F2724" s="576" t="s">
        <v>210</v>
      </c>
      <c r="G2724" s="576">
        <v>103931</v>
      </c>
      <c r="H2724" s="576" t="s">
        <v>5645</v>
      </c>
      <c r="I2724" s="576" t="s">
        <v>90</v>
      </c>
      <c r="J2724" s="576" t="s">
        <v>207</v>
      </c>
      <c r="K2724" s="577">
        <v>555.49</v>
      </c>
      <c r="L2724" s="576" t="s">
        <v>208</v>
      </c>
    </row>
    <row r="2725" spans="1:12">
      <c r="A2725" s="576" t="s">
        <v>932</v>
      </c>
      <c r="B2725" s="576" t="s">
        <v>933</v>
      </c>
      <c r="C2725" s="576" t="s">
        <v>1831</v>
      </c>
      <c r="D2725" s="576" t="s">
        <v>4390</v>
      </c>
      <c r="E2725" s="577" t="s">
        <v>210</v>
      </c>
      <c r="F2725" s="576" t="s">
        <v>210</v>
      </c>
      <c r="G2725" s="576">
        <v>103932</v>
      </c>
      <c r="H2725" s="576" t="s">
        <v>5646</v>
      </c>
      <c r="I2725" s="576" t="s">
        <v>90</v>
      </c>
      <c r="J2725" s="576" t="s">
        <v>207</v>
      </c>
      <c r="K2725" s="577">
        <v>519.99</v>
      </c>
      <c r="L2725" s="576" t="s">
        <v>208</v>
      </c>
    </row>
    <row r="2726" spans="1:12">
      <c r="A2726" s="576" t="s">
        <v>932</v>
      </c>
      <c r="B2726" s="576" t="s">
        <v>933</v>
      </c>
      <c r="C2726" s="576" t="s">
        <v>1831</v>
      </c>
      <c r="D2726" s="576" t="s">
        <v>4390</v>
      </c>
      <c r="E2726" s="577" t="s">
        <v>210</v>
      </c>
      <c r="F2726" s="576" t="s">
        <v>210</v>
      </c>
      <c r="G2726" s="576">
        <v>103929</v>
      </c>
      <c r="H2726" s="576" t="s">
        <v>5643</v>
      </c>
      <c r="I2726" s="576" t="s">
        <v>90</v>
      </c>
      <c r="J2726" s="576" t="s">
        <v>209</v>
      </c>
      <c r="K2726" s="577">
        <v>1346.64</v>
      </c>
      <c r="L2726" s="576" t="s">
        <v>208</v>
      </c>
    </row>
    <row r="2727" spans="1:12">
      <c r="A2727" s="576" t="s">
        <v>938</v>
      </c>
      <c r="B2727" s="576" t="s">
        <v>939</v>
      </c>
      <c r="C2727" s="576" t="s">
        <v>940</v>
      </c>
      <c r="D2727" s="576" t="s">
        <v>4391</v>
      </c>
      <c r="E2727" s="577" t="s">
        <v>210</v>
      </c>
      <c r="F2727" s="576" t="s">
        <v>210</v>
      </c>
      <c r="G2727" s="576">
        <v>103928</v>
      </c>
      <c r="H2727" s="576" t="s">
        <v>5642</v>
      </c>
      <c r="I2727" s="576" t="s">
        <v>90</v>
      </c>
      <c r="J2727" s="576" t="s">
        <v>207</v>
      </c>
      <c r="K2727" s="577">
        <v>479.88</v>
      </c>
      <c r="L2727" s="576" t="s">
        <v>208</v>
      </c>
    </row>
    <row r="2728" spans="1:12">
      <c r="A2728" s="576" t="s">
        <v>938</v>
      </c>
      <c r="B2728" s="576" t="s">
        <v>939</v>
      </c>
      <c r="C2728" s="576" t="s">
        <v>940</v>
      </c>
      <c r="D2728" s="576" t="s">
        <v>4391</v>
      </c>
      <c r="E2728" s="577" t="s">
        <v>210</v>
      </c>
      <c r="F2728" s="576" t="s">
        <v>210</v>
      </c>
      <c r="G2728" s="576">
        <v>103798</v>
      </c>
      <c r="H2728" s="576" t="s">
        <v>5638</v>
      </c>
      <c r="I2728" s="576" t="s">
        <v>90</v>
      </c>
      <c r="J2728" s="576" t="s">
        <v>207</v>
      </c>
      <c r="K2728" s="577">
        <v>685.29</v>
      </c>
      <c r="L2728" s="576" t="s">
        <v>208</v>
      </c>
    </row>
    <row r="2729" spans="1:12">
      <c r="A2729" s="576" t="s">
        <v>938</v>
      </c>
      <c r="B2729" s="576" t="s">
        <v>939</v>
      </c>
      <c r="C2729" s="576" t="s">
        <v>940</v>
      </c>
      <c r="D2729" s="576" t="s">
        <v>4391</v>
      </c>
      <c r="E2729" s="577" t="s">
        <v>210</v>
      </c>
      <c r="F2729" s="576" t="s">
        <v>210</v>
      </c>
      <c r="G2729" s="576">
        <v>103801</v>
      </c>
      <c r="H2729" s="576" t="s">
        <v>5641</v>
      </c>
      <c r="I2729" s="576" t="s">
        <v>90</v>
      </c>
      <c r="J2729" s="576" t="s">
        <v>207</v>
      </c>
      <c r="K2729" s="577">
        <v>613.55999999999995</v>
      </c>
      <c r="L2729" s="576" t="s">
        <v>208</v>
      </c>
    </row>
    <row r="2730" spans="1:12">
      <c r="A2730" s="576" t="s">
        <v>938</v>
      </c>
      <c r="B2730" s="576" t="s">
        <v>939</v>
      </c>
      <c r="C2730" s="576" t="s">
        <v>940</v>
      </c>
      <c r="D2730" s="576" t="s">
        <v>4391</v>
      </c>
      <c r="E2730" s="577" t="s">
        <v>210</v>
      </c>
      <c r="F2730" s="576" t="s">
        <v>210</v>
      </c>
      <c r="G2730" s="576">
        <v>103933</v>
      </c>
      <c r="H2730" s="576" t="s">
        <v>5647</v>
      </c>
      <c r="I2730" s="576" t="s">
        <v>90</v>
      </c>
      <c r="J2730" s="576" t="s">
        <v>207</v>
      </c>
      <c r="K2730" s="577">
        <v>1632.09</v>
      </c>
      <c r="L2730" s="576" t="s">
        <v>208</v>
      </c>
    </row>
    <row r="2731" spans="1:12">
      <c r="A2731" s="576" t="s">
        <v>938</v>
      </c>
      <c r="B2731" s="576" t="s">
        <v>939</v>
      </c>
      <c r="C2731" s="576" t="s">
        <v>940</v>
      </c>
      <c r="D2731" s="576" t="s">
        <v>4391</v>
      </c>
      <c r="E2731" s="577" t="s">
        <v>210</v>
      </c>
      <c r="F2731" s="576" t="s">
        <v>210</v>
      </c>
      <c r="G2731" s="576">
        <v>103925</v>
      </c>
      <c r="H2731" s="576" t="s">
        <v>8447</v>
      </c>
      <c r="I2731" s="576" t="s">
        <v>90</v>
      </c>
      <c r="J2731" s="576" t="s">
        <v>207</v>
      </c>
      <c r="K2731" s="577">
        <v>1609.46</v>
      </c>
      <c r="L2731" s="576" t="s">
        <v>208</v>
      </c>
    </row>
    <row r="2732" spans="1:12">
      <c r="A2732" s="576" t="s">
        <v>938</v>
      </c>
      <c r="B2732" s="576" t="s">
        <v>939</v>
      </c>
      <c r="C2732" s="576" t="s">
        <v>940</v>
      </c>
      <c r="D2732" s="576" t="s">
        <v>4391</v>
      </c>
      <c r="E2732" s="577" t="s">
        <v>210</v>
      </c>
      <c r="F2732" s="576" t="s">
        <v>210</v>
      </c>
      <c r="G2732" s="576">
        <v>103926</v>
      </c>
      <c r="H2732" s="576" t="s">
        <v>8448</v>
      </c>
      <c r="I2732" s="576" t="s">
        <v>90</v>
      </c>
      <c r="J2732" s="576" t="s">
        <v>207</v>
      </c>
      <c r="K2732" s="577">
        <v>1322.64</v>
      </c>
      <c r="L2732" s="576" t="s">
        <v>208</v>
      </c>
    </row>
    <row r="2733" spans="1:12">
      <c r="A2733" s="576" t="s">
        <v>938</v>
      </c>
      <c r="B2733" s="576" t="s">
        <v>939</v>
      </c>
      <c r="C2733" s="576" t="s">
        <v>940</v>
      </c>
      <c r="D2733" s="576" t="s">
        <v>4391</v>
      </c>
      <c r="E2733" s="577" t="s">
        <v>210</v>
      </c>
      <c r="F2733" s="576" t="s">
        <v>210</v>
      </c>
      <c r="G2733" s="576">
        <v>103796</v>
      </c>
      <c r="H2733" s="576" t="s">
        <v>5637</v>
      </c>
      <c r="I2733" s="576" t="s">
        <v>93</v>
      </c>
      <c r="J2733" s="576" t="s">
        <v>207</v>
      </c>
      <c r="K2733" s="577">
        <v>73.3</v>
      </c>
      <c r="L2733" s="576" t="s">
        <v>208</v>
      </c>
    </row>
    <row r="2734" spans="1:12">
      <c r="A2734" s="576" t="s">
        <v>938</v>
      </c>
      <c r="B2734" s="576" t="s">
        <v>939</v>
      </c>
      <c r="C2734" s="576" t="s">
        <v>940</v>
      </c>
      <c r="D2734" s="576" t="s">
        <v>4391</v>
      </c>
      <c r="E2734" s="577" t="s">
        <v>210</v>
      </c>
      <c r="F2734" s="576" t="s">
        <v>210</v>
      </c>
      <c r="G2734" s="576">
        <v>103795</v>
      </c>
      <c r="H2734" s="576" t="s">
        <v>5636</v>
      </c>
      <c r="I2734" s="576" t="s">
        <v>93</v>
      </c>
      <c r="J2734" s="576" t="s">
        <v>207</v>
      </c>
      <c r="K2734" s="577">
        <v>74.78</v>
      </c>
      <c r="L2734" s="576" t="s">
        <v>208</v>
      </c>
    </row>
    <row r="2735" spans="1:12">
      <c r="A2735" s="576" t="s">
        <v>938</v>
      </c>
      <c r="B2735" s="576" t="s">
        <v>939</v>
      </c>
      <c r="C2735" s="576" t="s">
        <v>940</v>
      </c>
      <c r="D2735" s="576" t="s">
        <v>4391</v>
      </c>
      <c r="E2735" s="577" t="s">
        <v>210</v>
      </c>
      <c r="F2735" s="576" t="s">
        <v>210</v>
      </c>
      <c r="G2735" s="576">
        <v>103800</v>
      </c>
      <c r="H2735" s="576" t="s">
        <v>5640</v>
      </c>
      <c r="I2735" s="576" t="s">
        <v>90</v>
      </c>
      <c r="J2735" s="576" t="s">
        <v>207</v>
      </c>
      <c r="K2735" s="577">
        <v>479.88</v>
      </c>
      <c r="L2735" s="576" t="s">
        <v>208</v>
      </c>
    </row>
    <row r="2736" spans="1:12">
      <c r="A2736" s="576" t="s">
        <v>938</v>
      </c>
      <c r="B2736" s="576" t="s">
        <v>939</v>
      </c>
      <c r="C2736" s="576" t="s">
        <v>940</v>
      </c>
      <c r="D2736" s="576" t="s">
        <v>4391</v>
      </c>
      <c r="E2736" s="577" t="s">
        <v>210</v>
      </c>
      <c r="F2736" s="576" t="s">
        <v>210</v>
      </c>
      <c r="G2736" s="576">
        <v>103799</v>
      </c>
      <c r="H2736" s="576" t="s">
        <v>5639</v>
      </c>
      <c r="I2736" s="576" t="s">
        <v>90</v>
      </c>
      <c r="J2736" s="576" t="s">
        <v>207</v>
      </c>
      <c r="K2736" s="577">
        <v>394.54</v>
      </c>
      <c r="L2736" s="576" t="s">
        <v>208</v>
      </c>
    </row>
    <row r="2737" spans="1:12">
      <c r="A2737" s="576" t="s">
        <v>938</v>
      </c>
      <c r="B2737" s="576" t="s">
        <v>939</v>
      </c>
      <c r="C2737" s="576" t="s">
        <v>940</v>
      </c>
      <c r="D2737" s="576" t="s">
        <v>4391</v>
      </c>
      <c r="E2737" s="577" t="s">
        <v>210</v>
      </c>
      <c r="F2737" s="576" t="s">
        <v>210</v>
      </c>
      <c r="G2737" s="576">
        <v>104950</v>
      </c>
      <c r="H2737" s="576" t="s">
        <v>8449</v>
      </c>
      <c r="I2737" s="576" t="s">
        <v>90</v>
      </c>
      <c r="J2737" s="576" t="s">
        <v>207</v>
      </c>
      <c r="K2737" s="577">
        <v>0</v>
      </c>
      <c r="L2737" s="576" t="s">
        <v>208</v>
      </c>
    </row>
    <row r="2738" spans="1:12">
      <c r="A2738" s="576" t="s">
        <v>938</v>
      </c>
      <c r="B2738" s="576" t="s">
        <v>939</v>
      </c>
      <c r="C2738" s="576" t="s">
        <v>940</v>
      </c>
      <c r="D2738" s="576" t="s">
        <v>4391</v>
      </c>
      <c r="E2738" s="577" t="s">
        <v>210</v>
      </c>
      <c r="F2738" s="576" t="s">
        <v>210</v>
      </c>
      <c r="G2738" s="576">
        <v>104948</v>
      </c>
      <c r="H2738" s="576" t="s">
        <v>8450</v>
      </c>
      <c r="I2738" s="576" t="s">
        <v>90</v>
      </c>
      <c r="J2738" s="576" t="s">
        <v>207</v>
      </c>
      <c r="K2738" s="577">
        <v>4.83</v>
      </c>
      <c r="L2738" s="576" t="s">
        <v>208</v>
      </c>
    </row>
    <row r="2739" spans="1:12">
      <c r="A2739" s="576" t="s">
        <v>938</v>
      </c>
      <c r="B2739" s="576" t="s">
        <v>939</v>
      </c>
      <c r="C2739" s="576" t="s">
        <v>940</v>
      </c>
      <c r="D2739" s="576" t="s">
        <v>4391</v>
      </c>
      <c r="E2739" s="577" t="s">
        <v>210</v>
      </c>
      <c r="F2739" s="576" t="s">
        <v>210</v>
      </c>
      <c r="G2739" s="576">
        <v>104949</v>
      </c>
      <c r="H2739" s="576" t="s">
        <v>8451</v>
      </c>
      <c r="I2739" s="576" t="s">
        <v>90</v>
      </c>
      <c r="J2739" s="576" t="s">
        <v>207</v>
      </c>
      <c r="K2739" s="577">
        <v>9.19</v>
      </c>
      <c r="L2739" s="576" t="s">
        <v>208</v>
      </c>
    </row>
    <row r="2740" spans="1:12">
      <c r="A2740" s="576" t="s">
        <v>938</v>
      </c>
      <c r="B2740" s="576" t="s">
        <v>939</v>
      </c>
      <c r="C2740" s="576" t="s">
        <v>940</v>
      </c>
      <c r="D2740" s="576" t="s">
        <v>4391</v>
      </c>
      <c r="E2740" s="577" t="s">
        <v>210</v>
      </c>
      <c r="F2740" s="576" t="s">
        <v>210</v>
      </c>
      <c r="G2740" s="576">
        <v>104947</v>
      </c>
      <c r="H2740" s="576" t="s">
        <v>8452</v>
      </c>
      <c r="I2740" s="576" t="s">
        <v>90</v>
      </c>
      <c r="J2740" s="576" t="s">
        <v>207</v>
      </c>
      <c r="K2740" s="577">
        <v>10.65</v>
      </c>
      <c r="L2740" s="576" t="s">
        <v>208</v>
      </c>
    </row>
    <row r="2741" spans="1:12">
      <c r="A2741" s="576" t="s">
        <v>938</v>
      </c>
      <c r="B2741" s="576" t="s">
        <v>939</v>
      </c>
      <c r="C2741" s="576" t="s">
        <v>940</v>
      </c>
      <c r="D2741" s="576" t="s">
        <v>4391</v>
      </c>
      <c r="E2741" s="577" t="s">
        <v>210</v>
      </c>
      <c r="F2741" s="576" t="s">
        <v>210</v>
      </c>
      <c r="G2741" s="576">
        <v>104325</v>
      </c>
      <c r="H2741" s="576" t="s">
        <v>8453</v>
      </c>
      <c r="I2741" s="576" t="s">
        <v>212</v>
      </c>
      <c r="J2741" s="576" t="s">
        <v>207</v>
      </c>
      <c r="K2741" s="577">
        <v>0</v>
      </c>
      <c r="L2741" s="576" t="s">
        <v>208</v>
      </c>
    </row>
    <row r="2742" spans="1:12">
      <c r="A2742" s="576" t="s">
        <v>938</v>
      </c>
      <c r="B2742" s="576" t="s">
        <v>939</v>
      </c>
      <c r="C2742" s="576" t="s">
        <v>940</v>
      </c>
      <c r="D2742" s="576" t="s">
        <v>4391</v>
      </c>
      <c r="E2742" s="577" t="s">
        <v>210</v>
      </c>
      <c r="F2742" s="576" t="s">
        <v>210</v>
      </c>
      <c r="G2742" s="576">
        <v>104318</v>
      </c>
      <c r="H2742" s="576" t="s">
        <v>6150</v>
      </c>
      <c r="I2742" s="576" t="s">
        <v>212</v>
      </c>
      <c r="J2742" s="576" t="s">
        <v>207</v>
      </c>
      <c r="K2742" s="577">
        <v>6.05</v>
      </c>
      <c r="L2742" s="576" t="s">
        <v>208</v>
      </c>
    </row>
    <row r="2743" spans="1:12">
      <c r="A2743" s="576" t="s">
        <v>938</v>
      </c>
      <c r="B2743" s="576" t="s">
        <v>939</v>
      </c>
      <c r="C2743" s="576" t="s">
        <v>940</v>
      </c>
      <c r="D2743" s="576" t="s">
        <v>4391</v>
      </c>
      <c r="E2743" s="577" t="s">
        <v>210</v>
      </c>
      <c r="F2743" s="576" t="s">
        <v>210</v>
      </c>
      <c r="G2743" s="576">
        <v>89867</v>
      </c>
      <c r="H2743" s="576" t="s">
        <v>6063</v>
      </c>
      <c r="I2743" s="576" t="s">
        <v>212</v>
      </c>
      <c r="J2743" s="576" t="s">
        <v>207</v>
      </c>
      <c r="K2743" s="577">
        <v>6.81</v>
      </c>
      <c r="L2743" s="576" t="s">
        <v>208</v>
      </c>
    </row>
    <row r="2744" spans="1:12">
      <c r="A2744" s="576" t="s">
        <v>938</v>
      </c>
      <c r="B2744" s="576" t="s">
        <v>939</v>
      </c>
      <c r="C2744" s="576" t="s">
        <v>940</v>
      </c>
      <c r="D2744" s="576" t="s">
        <v>4391</v>
      </c>
      <c r="E2744" s="577" t="s">
        <v>210</v>
      </c>
      <c r="F2744" s="576" t="s">
        <v>210</v>
      </c>
      <c r="G2744" s="576">
        <v>104320</v>
      </c>
      <c r="H2744" s="576" t="s">
        <v>6152</v>
      </c>
      <c r="I2744" s="576" t="s">
        <v>212</v>
      </c>
      <c r="J2744" s="576" t="s">
        <v>207</v>
      </c>
      <c r="K2744" s="577">
        <v>10.029999999999999</v>
      </c>
      <c r="L2744" s="576" t="s">
        <v>208</v>
      </c>
    </row>
    <row r="2745" spans="1:12">
      <c r="A2745" s="576" t="s">
        <v>938</v>
      </c>
      <c r="B2745" s="576" t="s">
        <v>939</v>
      </c>
      <c r="C2745" s="576" t="s">
        <v>940</v>
      </c>
      <c r="D2745" s="576" t="s">
        <v>4391</v>
      </c>
      <c r="E2745" s="577" t="s">
        <v>210</v>
      </c>
      <c r="F2745" s="576" t="s">
        <v>210</v>
      </c>
      <c r="G2745" s="576">
        <v>104317</v>
      </c>
      <c r="H2745" s="576" t="s">
        <v>6149</v>
      </c>
      <c r="I2745" s="576" t="s">
        <v>212</v>
      </c>
      <c r="J2745" s="576" t="s">
        <v>207</v>
      </c>
      <c r="K2745" s="577">
        <v>5.52</v>
      </c>
      <c r="L2745" s="576" t="s">
        <v>208</v>
      </c>
    </row>
    <row r="2746" spans="1:12">
      <c r="A2746" s="576" t="s">
        <v>938</v>
      </c>
      <c r="B2746" s="576" t="s">
        <v>939</v>
      </c>
      <c r="C2746" s="576" t="s">
        <v>940</v>
      </c>
      <c r="D2746" s="576" t="s">
        <v>4391</v>
      </c>
      <c r="E2746" s="577" t="s">
        <v>210</v>
      </c>
      <c r="F2746" s="576" t="s">
        <v>210</v>
      </c>
      <c r="G2746" s="576">
        <v>89866</v>
      </c>
      <c r="H2746" s="576" t="s">
        <v>6062</v>
      </c>
      <c r="I2746" s="576" t="s">
        <v>212</v>
      </c>
      <c r="J2746" s="576" t="s">
        <v>207</v>
      </c>
      <c r="K2746" s="577">
        <v>6.05</v>
      </c>
      <c r="L2746" s="576" t="s">
        <v>208</v>
      </c>
    </row>
    <row r="2747" spans="1:12">
      <c r="A2747" s="576" t="s">
        <v>938</v>
      </c>
      <c r="B2747" s="576" t="s">
        <v>939</v>
      </c>
      <c r="C2747" s="576" t="s">
        <v>940</v>
      </c>
      <c r="D2747" s="576" t="s">
        <v>4391</v>
      </c>
      <c r="E2747" s="577" t="s">
        <v>210</v>
      </c>
      <c r="F2747" s="576" t="s">
        <v>210</v>
      </c>
      <c r="G2747" s="576">
        <v>104319</v>
      </c>
      <c r="H2747" s="576" t="s">
        <v>6151</v>
      </c>
      <c r="I2747" s="576" t="s">
        <v>212</v>
      </c>
      <c r="J2747" s="576" t="s">
        <v>207</v>
      </c>
      <c r="K2747" s="577">
        <v>8.33</v>
      </c>
      <c r="L2747" s="576" t="s">
        <v>208</v>
      </c>
    </row>
    <row r="2748" spans="1:12">
      <c r="A2748" s="576" t="s">
        <v>938</v>
      </c>
      <c r="B2748" s="576" t="s">
        <v>939</v>
      </c>
      <c r="C2748" s="576" t="s">
        <v>940</v>
      </c>
      <c r="D2748" s="576" t="s">
        <v>4391</v>
      </c>
      <c r="E2748" s="577" t="s">
        <v>210</v>
      </c>
      <c r="F2748" s="576" t="s">
        <v>210</v>
      </c>
      <c r="G2748" s="576">
        <v>104321</v>
      </c>
      <c r="H2748" s="576" t="s">
        <v>6153</v>
      </c>
      <c r="I2748" s="576" t="s">
        <v>212</v>
      </c>
      <c r="J2748" s="576" t="s">
        <v>207</v>
      </c>
      <c r="K2748" s="577">
        <v>4.26</v>
      </c>
      <c r="L2748" s="576" t="s">
        <v>208</v>
      </c>
    </row>
    <row r="2749" spans="1:12">
      <c r="A2749" s="576" t="s">
        <v>938</v>
      </c>
      <c r="B2749" s="576" t="s">
        <v>939</v>
      </c>
      <c r="C2749" s="576" t="s">
        <v>940</v>
      </c>
      <c r="D2749" s="576" t="s">
        <v>4391</v>
      </c>
      <c r="E2749" s="577" t="s">
        <v>210</v>
      </c>
      <c r="F2749" s="576" t="s">
        <v>210</v>
      </c>
      <c r="G2749" s="576">
        <v>89868</v>
      </c>
      <c r="H2749" s="576" t="s">
        <v>6064</v>
      </c>
      <c r="I2749" s="576" t="s">
        <v>212</v>
      </c>
      <c r="J2749" s="576" t="s">
        <v>207</v>
      </c>
      <c r="K2749" s="577">
        <v>4.63</v>
      </c>
      <c r="L2749" s="576" t="s">
        <v>208</v>
      </c>
    </row>
    <row r="2750" spans="1:12">
      <c r="A2750" s="576" t="s">
        <v>938</v>
      </c>
      <c r="B2750" s="576" t="s">
        <v>939</v>
      </c>
      <c r="C2750" s="576" t="s">
        <v>940</v>
      </c>
      <c r="D2750" s="576" t="s">
        <v>4391</v>
      </c>
      <c r="E2750" s="577" t="s">
        <v>210</v>
      </c>
      <c r="F2750" s="576" t="s">
        <v>210</v>
      </c>
      <c r="G2750" s="576">
        <v>104322</v>
      </c>
      <c r="H2750" s="576" t="s">
        <v>6154</v>
      </c>
      <c r="I2750" s="576" t="s">
        <v>212</v>
      </c>
      <c r="J2750" s="576" t="s">
        <v>207</v>
      </c>
      <c r="K2750" s="577">
        <v>6.3</v>
      </c>
      <c r="L2750" s="576" t="s">
        <v>208</v>
      </c>
    </row>
    <row r="2751" spans="1:12">
      <c r="A2751" s="576" t="s">
        <v>938</v>
      </c>
      <c r="B2751" s="576" t="s">
        <v>939</v>
      </c>
      <c r="C2751" s="576" t="s">
        <v>940</v>
      </c>
      <c r="D2751" s="576" t="s">
        <v>4391</v>
      </c>
      <c r="E2751" s="577" t="s">
        <v>210</v>
      </c>
      <c r="F2751" s="576" t="s">
        <v>210</v>
      </c>
      <c r="G2751" s="576">
        <v>104323</v>
      </c>
      <c r="H2751" s="576" t="s">
        <v>6155</v>
      </c>
      <c r="I2751" s="576" t="s">
        <v>212</v>
      </c>
      <c r="J2751" s="576" t="s">
        <v>207</v>
      </c>
      <c r="K2751" s="577">
        <v>7.72</v>
      </c>
      <c r="L2751" s="576" t="s">
        <v>208</v>
      </c>
    </row>
    <row r="2752" spans="1:12">
      <c r="A2752" s="576" t="s">
        <v>938</v>
      </c>
      <c r="B2752" s="576" t="s">
        <v>939</v>
      </c>
      <c r="C2752" s="576" t="s">
        <v>940</v>
      </c>
      <c r="D2752" s="576" t="s">
        <v>4391</v>
      </c>
      <c r="E2752" s="577" t="s">
        <v>210</v>
      </c>
      <c r="F2752" s="576" t="s">
        <v>210</v>
      </c>
      <c r="G2752" s="576">
        <v>89869</v>
      </c>
      <c r="H2752" s="576" t="s">
        <v>6065</v>
      </c>
      <c r="I2752" s="576" t="s">
        <v>212</v>
      </c>
      <c r="J2752" s="576" t="s">
        <v>207</v>
      </c>
      <c r="K2752" s="577">
        <v>8.43</v>
      </c>
      <c r="L2752" s="576" t="s">
        <v>208</v>
      </c>
    </row>
    <row r="2753" spans="1:12">
      <c r="A2753" s="576" t="s">
        <v>938</v>
      </c>
      <c r="B2753" s="576" t="s">
        <v>939</v>
      </c>
      <c r="C2753" s="576" t="s">
        <v>940</v>
      </c>
      <c r="D2753" s="576" t="s">
        <v>4391</v>
      </c>
      <c r="E2753" s="577" t="s">
        <v>210</v>
      </c>
      <c r="F2753" s="576" t="s">
        <v>210</v>
      </c>
      <c r="G2753" s="576">
        <v>104324</v>
      </c>
      <c r="H2753" s="576" t="s">
        <v>6156</v>
      </c>
      <c r="I2753" s="576" t="s">
        <v>212</v>
      </c>
      <c r="J2753" s="576" t="s">
        <v>207</v>
      </c>
      <c r="K2753" s="577">
        <v>11.81</v>
      </c>
      <c r="L2753" s="576" t="s">
        <v>208</v>
      </c>
    </row>
    <row r="2754" spans="1:12">
      <c r="A2754" s="576" t="s">
        <v>938</v>
      </c>
      <c r="B2754" s="576" t="s">
        <v>939</v>
      </c>
      <c r="C2754" s="576" t="s">
        <v>940</v>
      </c>
      <c r="D2754" s="576" t="s">
        <v>4391</v>
      </c>
      <c r="E2754" s="577" t="s">
        <v>210</v>
      </c>
      <c r="F2754" s="576" t="s">
        <v>210</v>
      </c>
      <c r="G2754" s="576">
        <v>104315</v>
      </c>
      <c r="H2754" s="576" t="s">
        <v>8454</v>
      </c>
      <c r="I2754" s="576" t="s">
        <v>85</v>
      </c>
      <c r="J2754" s="576" t="s">
        <v>207</v>
      </c>
      <c r="K2754" s="577">
        <v>13.77</v>
      </c>
      <c r="L2754" s="576" t="s">
        <v>208</v>
      </c>
    </row>
    <row r="2755" spans="1:12">
      <c r="A2755" s="576" t="s">
        <v>938</v>
      </c>
      <c r="B2755" s="576" t="s">
        <v>939</v>
      </c>
      <c r="C2755" s="576" t="s">
        <v>940</v>
      </c>
      <c r="D2755" s="576" t="s">
        <v>4391</v>
      </c>
      <c r="E2755" s="577" t="s">
        <v>210</v>
      </c>
      <c r="F2755" s="576" t="s">
        <v>210</v>
      </c>
      <c r="G2755" s="576">
        <v>89865</v>
      </c>
      <c r="H2755" s="576" t="s">
        <v>8455</v>
      </c>
      <c r="I2755" s="576" t="s">
        <v>85</v>
      </c>
      <c r="J2755" s="576" t="s">
        <v>207</v>
      </c>
      <c r="K2755" s="577">
        <v>14.79</v>
      </c>
      <c r="L2755" s="576" t="s">
        <v>208</v>
      </c>
    </row>
    <row r="2756" spans="1:12">
      <c r="A2756" s="576" t="s">
        <v>938</v>
      </c>
      <c r="B2756" s="576" t="s">
        <v>939</v>
      </c>
      <c r="C2756" s="576" t="s">
        <v>940</v>
      </c>
      <c r="D2756" s="576" t="s">
        <v>4391</v>
      </c>
      <c r="E2756" s="577" t="s">
        <v>210</v>
      </c>
      <c r="F2756" s="576" t="s">
        <v>210</v>
      </c>
      <c r="G2756" s="576">
        <v>104316</v>
      </c>
      <c r="H2756" s="576" t="s">
        <v>8456</v>
      </c>
      <c r="I2756" s="576" t="s">
        <v>85</v>
      </c>
      <c r="J2756" s="576" t="s">
        <v>207</v>
      </c>
      <c r="K2756" s="577">
        <v>20.53</v>
      </c>
      <c r="L2756" s="576" t="s">
        <v>208</v>
      </c>
    </row>
    <row r="2757" spans="1:12">
      <c r="A2757" s="576" t="s">
        <v>938</v>
      </c>
      <c r="B2757" s="576" t="s">
        <v>939</v>
      </c>
      <c r="C2757" s="576" t="s">
        <v>940</v>
      </c>
      <c r="D2757" s="576" t="s">
        <v>4391</v>
      </c>
      <c r="E2757" s="577" t="s">
        <v>210</v>
      </c>
      <c r="F2757" s="576" t="s">
        <v>210</v>
      </c>
      <c r="G2757" s="576">
        <v>102724</v>
      </c>
      <c r="H2757" s="576" t="s">
        <v>4661</v>
      </c>
      <c r="I2757" s="576" t="s">
        <v>212</v>
      </c>
      <c r="J2757" s="576" t="s">
        <v>207</v>
      </c>
      <c r="K2757" s="577">
        <v>27.52</v>
      </c>
      <c r="L2757" s="576" t="s">
        <v>208</v>
      </c>
    </row>
    <row r="2758" spans="1:12">
      <c r="A2758" s="576" t="s">
        <v>938</v>
      </c>
      <c r="B2758" s="576" t="s">
        <v>939</v>
      </c>
      <c r="C2758" s="576" t="s">
        <v>940</v>
      </c>
      <c r="D2758" s="576" t="s">
        <v>4391</v>
      </c>
      <c r="E2758" s="577" t="s">
        <v>210</v>
      </c>
      <c r="F2758" s="576" t="s">
        <v>210</v>
      </c>
      <c r="G2758" s="576">
        <v>102726</v>
      </c>
      <c r="H2758" s="576" t="s">
        <v>4663</v>
      </c>
      <c r="I2758" s="576" t="s">
        <v>212</v>
      </c>
      <c r="J2758" s="576" t="s">
        <v>207</v>
      </c>
      <c r="K2758" s="577">
        <v>25.15</v>
      </c>
      <c r="L2758" s="576" t="s">
        <v>208</v>
      </c>
    </row>
    <row r="2759" spans="1:12">
      <c r="A2759" s="576" t="s">
        <v>938</v>
      </c>
      <c r="B2759" s="576" t="s">
        <v>939</v>
      </c>
      <c r="C2759" s="576" t="s">
        <v>940</v>
      </c>
      <c r="D2759" s="576" t="s">
        <v>4391</v>
      </c>
      <c r="E2759" s="577" t="s">
        <v>210</v>
      </c>
      <c r="F2759" s="576" t="s">
        <v>210</v>
      </c>
      <c r="G2759" s="576">
        <v>102725</v>
      </c>
      <c r="H2759" s="576" t="s">
        <v>4662</v>
      </c>
      <c r="I2759" s="576" t="s">
        <v>212</v>
      </c>
      <c r="J2759" s="576" t="s">
        <v>207</v>
      </c>
      <c r="K2759" s="577">
        <v>26.91</v>
      </c>
      <c r="L2759" s="576" t="s">
        <v>208</v>
      </c>
    </row>
    <row r="2760" spans="1:12">
      <c r="A2760" s="576" t="s">
        <v>938</v>
      </c>
      <c r="B2760" s="576" t="s">
        <v>939</v>
      </c>
      <c r="C2760" s="576" t="s">
        <v>940</v>
      </c>
      <c r="D2760" s="576" t="s">
        <v>4391</v>
      </c>
      <c r="E2760" s="577" t="s">
        <v>210</v>
      </c>
      <c r="F2760" s="576" t="s">
        <v>210</v>
      </c>
      <c r="G2760" s="576">
        <v>102722</v>
      </c>
      <c r="H2760" s="576" t="s">
        <v>4660</v>
      </c>
      <c r="I2760" s="576" t="s">
        <v>85</v>
      </c>
      <c r="J2760" s="576" t="s">
        <v>207</v>
      </c>
      <c r="K2760" s="577">
        <v>53.82</v>
      </c>
      <c r="L2760" s="576" t="s">
        <v>208</v>
      </c>
    </row>
    <row r="2761" spans="1:12">
      <c r="A2761" s="576" t="s">
        <v>938</v>
      </c>
      <c r="B2761" s="576" t="s">
        <v>939</v>
      </c>
      <c r="C2761" s="576" t="s">
        <v>940</v>
      </c>
      <c r="D2761" s="576" t="s">
        <v>4391</v>
      </c>
      <c r="E2761" s="577" t="s">
        <v>210</v>
      </c>
      <c r="F2761" s="576" t="s">
        <v>210</v>
      </c>
      <c r="G2761" s="576">
        <v>102721</v>
      </c>
      <c r="H2761" s="576" t="s">
        <v>8457</v>
      </c>
      <c r="I2761" s="576" t="s">
        <v>85</v>
      </c>
      <c r="J2761" s="576" t="s">
        <v>207</v>
      </c>
      <c r="K2761" s="577">
        <v>0</v>
      </c>
      <c r="L2761" s="576" t="s">
        <v>208</v>
      </c>
    </row>
    <row r="2762" spans="1:12">
      <c r="A2762" s="576" t="s">
        <v>938</v>
      </c>
      <c r="B2762" s="576" t="s">
        <v>939</v>
      </c>
      <c r="C2762" s="576" t="s">
        <v>940</v>
      </c>
      <c r="D2762" s="576" t="s">
        <v>4391</v>
      </c>
      <c r="E2762" s="577" t="s">
        <v>210</v>
      </c>
      <c r="F2762" s="576" t="s">
        <v>210</v>
      </c>
      <c r="G2762" s="576">
        <v>102723</v>
      </c>
      <c r="H2762" s="576" t="s">
        <v>8458</v>
      </c>
      <c r="I2762" s="576" t="s">
        <v>85</v>
      </c>
      <c r="J2762" s="576" t="s">
        <v>207</v>
      </c>
      <c r="K2762" s="577">
        <v>96.5</v>
      </c>
      <c r="L2762" s="576" t="s">
        <v>208</v>
      </c>
    </row>
    <row r="2763" spans="1:12">
      <c r="A2763" s="576" t="s">
        <v>938</v>
      </c>
      <c r="B2763" s="576" t="s">
        <v>939</v>
      </c>
      <c r="C2763" s="576" t="s">
        <v>940</v>
      </c>
      <c r="D2763" s="576" t="s">
        <v>4391</v>
      </c>
      <c r="E2763" s="577" t="s">
        <v>210</v>
      </c>
      <c r="F2763" s="576" t="s">
        <v>210</v>
      </c>
      <c r="G2763" s="576">
        <v>102690</v>
      </c>
      <c r="H2763" s="576" t="s">
        <v>4649</v>
      </c>
      <c r="I2763" s="576" t="s">
        <v>85</v>
      </c>
      <c r="J2763" s="576" t="s">
        <v>207</v>
      </c>
      <c r="K2763" s="577">
        <v>64.47</v>
      </c>
      <c r="L2763" s="576" t="s">
        <v>208</v>
      </c>
    </row>
    <row r="2764" spans="1:12">
      <c r="A2764" s="576" t="s">
        <v>938</v>
      </c>
      <c r="B2764" s="576" t="s">
        <v>939</v>
      </c>
      <c r="C2764" s="576" t="s">
        <v>940</v>
      </c>
      <c r="D2764" s="576" t="s">
        <v>4391</v>
      </c>
      <c r="E2764" s="577" t="s">
        <v>210</v>
      </c>
      <c r="F2764" s="576" t="s">
        <v>210</v>
      </c>
      <c r="G2764" s="576">
        <v>102688</v>
      </c>
      <c r="H2764" s="576" t="s">
        <v>8459</v>
      </c>
      <c r="I2764" s="576" t="s">
        <v>85</v>
      </c>
      <c r="J2764" s="576" t="s">
        <v>207</v>
      </c>
      <c r="K2764" s="577">
        <v>47.47</v>
      </c>
      <c r="L2764" s="576" t="s">
        <v>208</v>
      </c>
    </row>
    <row r="2765" spans="1:12">
      <c r="A2765" s="576" t="s">
        <v>938</v>
      </c>
      <c r="B2765" s="576" t="s">
        <v>939</v>
      </c>
      <c r="C2765" s="576" t="s">
        <v>940</v>
      </c>
      <c r="D2765" s="576" t="s">
        <v>4391</v>
      </c>
      <c r="E2765" s="577" t="s">
        <v>210</v>
      </c>
      <c r="F2765" s="576" t="s">
        <v>210</v>
      </c>
      <c r="G2765" s="576">
        <v>102689</v>
      </c>
      <c r="H2765" s="576" t="s">
        <v>8460</v>
      </c>
      <c r="I2765" s="576" t="s">
        <v>85</v>
      </c>
      <c r="J2765" s="576" t="s">
        <v>207</v>
      </c>
      <c r="K2765" s="577">
        <v>91.14</v>
      </c>
      <c r="L2765" s="576" t="s">
        <v>208</v>
      </c>
    </row>
    <row r="2766" spans="1:12">
      <c r="A2766" s="576" t="s">
        <v>938</v>
      </c>
      <c r="B2766" s="576" t="s">
        <v>939</v>
      </c>
      <c r="C2766" s="576" t="s">
        <v>940</v>
      </c>
      <c r="D2766" s="576" t="s">
        <v>4391</v>
      </c>
      <c r="E2766" s="577" t="s">
        <v>210</v>
      </c>
      <c r="F2766" s="576" t="s">
        <v>210</v>
      </c>
      <c r="G2766" s="576">
        <v>102693</v>
      </c>
      <c r="H2766" s="576" t="s">
        <v>8461</v>
      </c>
      <c r="I2766" s="576" t="s">
        <v>85</v>
      </c>
      <c r="J2766" s="576" t="s">
        <v>207</v>
      </c>
      <c r="K2766" s="577">
        <v>108.14</v>
      </c>
      <c r="L2766" s="576" t="s">
        <v>208</v>
      </c>
    </row>
    <row r="2767" spans="1:12">
      <c r="A2767" s="576" t="s">
        <v>938</v>
      </c>
      <c r="B2767" s="576" t="s">
        <v>939</v>
      </c>
      <c r="C2767" s="576" t="s">
        <v>940</v>
      </c>
      <c r="D2767" s="576" t="s">
        <v>4391</v>
      </c>
      <c r="E2767" s="577" t="s">
        <v>210</v>
      </c>
      <c r="F2767" s="576" t="s">
        <v>210</v>
      </c>
      <c r="G2767" s="576">
        <v>102694</v>
      </c>
      <c r="H2767" s="576" t="s">
        <v>8462</v>
      </c>
      <c r="I2767" s="576" t="s">
        <v>85</v>
      </c>
      <c r="J2767" s="576" t="s">
        <v>207</v>
      </c>
      <c r="K2767" s="577">
        <v>93.91</v>
      </c>
      <c r="L2767" s="576" t="s">
        <v>208</v>
      </c>
    </row>
    <row r="2768" spans="1:12">
      <c r="A2768" s="576" t="s">
        <v>938</v>
      </c>
      <c r="B2768" s="576" t="s">
        <v>939</v>
      </c>
      <c r="C2768" s="576" t="s">
        <v>940</v>
      </c>
      <c r="D2768" s="576" t="s">
        <v>4391</v>
      </c>
      <c r="E2768" s="577" t="s">
        <v>210</v>
      </c>
      <c r="F2768" s="576" t="s">
        <v>210</v>
      </c>
      <c r="G2768" s="576">
        <v>102697</v>
      </c>
      <c r="H2768" s="576" t="s">
        <v>8463</v>
      </c>
      <c r="I2768" s="576" t="s">
        <v>85</v>
      </c>
      <c r="J2768" s="576" t="s">
        <v>207</v>
      </c>
      <c r="K2768" s="577">
        <v>108.75</v>
      </c>
      <c r="L2768" s="576" t="s">
        <v>208</v>
      </c>
    </row>
    <row r="2769" spans="1:12">
      <c r="A2769" s="576" t="s">
        <v>938</v>
      </c>
      <c r="B2769" s="576" t="s">
        <v>939</v>
      </c>
      <c r="C2769" s="576" t="s">
        <v>940</v>
      </c>
      <c r="D2769" s="576" t="s">
        <v>4391</v>
      </c>
      <c r="E2769" s="577" t="s">
        <v>210</v>
      </c>
      <c r="F2769" s="576" t="s">
        <v>210</v>
      </c>
      <c r="G2769" s="576">
        <v>102696</v>
      </c>
      <c r="H2769" s="576" t="s">
        <v>8464</v>
      </c>
      <c r="I2769" s="576" t="s">
        <v>85</v>
      </c>
      <c r="J2769" s="576" t="s">
        <v>207</v>
      </c>
      <c r="K2769" s="577">
        <v>137.55000000000001</v>
      </c>
      <c r="L2769" s="576" t="s">
        <v>208</v>
      </c>
    </row>
    <row r="2770" spans="1:12">
      <c r="A2770" s="576" t="s">
        <v>938</v>
      </c>
      <c r="B2770" s="576" t="s">
        <v>939</v>
      </c>
      <c r="C2770" s="576" t="s">
        <v>940</v>
      </c>
      <c r="D2770" s="576" t="s">
        <v>4391</v>
      </c>
      <c r="E2770" s="577" t="s">
        <v>210</v>
      </c>
      <c r="F2770" s="576" t="s">
        <v>210</v>
      </c>
      <c r="G2770" s="576">
        <v>102703</v>
      </c>
      <c r="H2770" s="576" t="s">
        <v>8465</v>
      </c>
      <c r="I2770" s="576" t="s">
        <v>85</v>
      </c>
      <c r="J2770" s="576" t="s">
        <v>207</v>
      </c>
      <c r="K2770" s="577">
        <v>152.38999999999999</v>
      </c>
      <c r="L2770" s="576" t="s">
        <v>208</v>
      </c>
    </row>
    <row r="2771" spans="1:12">
      <c r="A2771" s="576" t="s">
        <v>938</v>
      </c>
      <c r="B2771" s="576" t="s">
        <v>939</v>
      </c>
      <c r="C2771" s="576" t="s">
        <v>940</v>
      </c>
      <c r="D2771" s="576" t="s">
        <v>4391</v>
      </c>
      <c r="E2771" s="577" t="s">
        <v>210</v>
      </c>
      <c r="F2771" s="576" t="s">
        <v>210</v>
      </c>
      <c r="G2771" s="576">
        <v>102678</v>
      </c>
      <c r="H2771" s="576" t="s">
        <v>4643</v>
      </c>
      <c r="I2771" s="576" t="s">
        <v>85</v>
      </c>
      <c r="J2771" s="576" t="s">
        <v>207</v>
      </c>
      <c r="K2771" s="577">
        <v>135.66999999999999</v>
      </c>
      <c r="L2771" s="576" t="s">
        <v>208</v>
      </c>
    </row>
    <row r="2772" spans="1:12">
      <c r="A2772" s="576" t="s">
        <v>938</v>
      </c>
      <c r="B2772" s="576" t="s">
        <v>939</v>
      </c>
      <c r="C2772" s="576" t="s">
        <v>940</v>
      </c>
      <c r="D2772" s="576" t="s">
        <v>4391</v>
      </c>
      <c r="E2772" s="577" t="s">
        <v>210</v>
      </c>
      <c r="F2772" s="576" t="s">
        <v>210</v>
      </c>
      <c r="G2772" s="576">
        <v>102679</v>
      </c>
      <c r="H2772" s="576" t="s">
        <v>4644</v>
      </c>
      <c r="I2772" s="576" t="s">
        <v>85</v>
      </c>
      <c r="J2772" s="576" t="s">
        <v>207</v>
      </c>
      <c r="K2772" s="577">
        <v>148.75</v>
      </c>
      <c r="L2772" s="576" t="s">
        <v>208</v>
      </c>
    </row>
    <row r="2773" spans="1:12">
      <c r="A2773" s="576" t="s">
        <v>938</v>
      </c>
      <c r="B2773" s="576" t="s">
        <v>939</v>
      </c>
      <c r="C2773" s="576" t="s">
        <v>940</v>
      </c>
      <c r="D2773" s="576" t="s">
        <v>4391</v>
      </c>
      <c r="E2773" s="577" t="s">
        <v>210</v>
      </c>
      <c r="F2773" s="576" t="s">
        <v>210</v>
      </c>
      <c r="G2773" s="576">
        <v>102673</v>
      </c>
      <c r="H2773" s="576" t="s">
        <v>4640</v>
      </c>
      <c r="I2773" s="576" t="s">
        <v>85</v>
      </c>
      <c r="J2773" s="576" t="s">
        <v>207</v>
      </c>
      <c r="K2773" s="577">
        <v>187.63</v>
      </c>
      <c r="L2773" s="576" t="s">
        <v>208</v>
      </c>
    </row>
    <row r="2774" spans="1:12">
      <c r="A2774" s="576" t="s">
        <v>938</v>
      </c>
      <c r="B2774" s="576" t="s">
        <v>939</v>
      </c>
      <c r="C2774" s="576" t="s">
        <v>940</v>
      </c>
      <c r="D2774" s="576" t="s">
        <v>4391</v>
      </c>
      <c r="E2774" s="577" t="s">
        <v>210</v>
      </c>
      <c r="F2774" s="576" t="s">
        <v>210</v>
      </c>
      <c r="G2774" s="576">
        <v>102677</v>
      </c>
      <c r="H2774" s="576" t="s">
        <v>4642</v>
      </c>
      <c r="I2774" s="576" t="s">
        <v>85</v>
      </c>
      <c r="J2774" s="576" t="s">
        <v>207</v>
      </c>
      <c r="K2774" s="577">
        <v>184.04</v>
      </c>
      <c r="L2774" s="576" t="s">
        <v>208</v>
      </c>
    </row>
    <row r="2775" spans="1:12">
      <c r="A2775" s="576" t="s">
        <v>938</v>
      </c>
      <c r="B2775" s="576" t="s">
        <v>939</v>
      </c>
      <c r="C2775" s="576" t="s">
        <v>940</v>
      </c>
      <c r="D2775" s="576" t="s">
        <v>4391</v>
      </c>
      <c r="E2775" s="577" t="s">
        <v>210</v>
      </c>
      <c r="F2775" s="576" t="s">
        <v>210</v>
      </c>
      <c r="G2775" s="576">
        <v>102683</v>
      </c>
      <c r="H2775" s="576" t="s">
        <v>4646</v>
      </c>
      <c r="I2775" s="576" t="s">
        <v>85</v>
      </c>
      <c r="J2775" s="576" t="s">
        <v>207</v>
      </c>
      <c r="K2775" s="577">
        <v>190.77</v>
      </c>
      <c r="L2775" s="576" t="s">
        <v>208</v>
      </c>
    </row>
    <row r="2776" spans="1:12">
      <c r="A2776" s="576" t="s">
        <v>938</v>
      </c>
      <c r="B2776" s="576" t="s">
        <v>939</v>
      </c>
      <c r="C2776" s="576" t="s">
        <v>940</v>
      </c>
      <c r="D2776" s="576" t="s">
        <v>4391</v>
      </c>
      <c r="E2776" s="577" t="s">
        <v>210</v>
      </c>
      <c r="F2776" s="576" t="s">
        <v>210</v>
      </c>
      <c r="G2776" s="576">
        <v>102687</v>
      </c>
      <c r="H2776" s="576" t="s">
        <v>4648</v>
      </c>
      <c r="I2776" s="576" t="s">
        <v>85</v>
      </c>
      <c r="J2776" s="576" t="s">
        <v>207</v>
      </c>
      <c r="K2776" s="577">
        <v>199.16</v>
      </c>
      <c r="L2776" s="576" t="s">
        <v>208</v>
      </c>
    </row>
    <row r="2777" spans="1:12">
      <c r="A2777" s="576" t="s">
        <v>938</v>
      </c>
      <c r="B2777" s="576" t="s">
        <v>939</v>
      </c>
      <c r="C2777" s="576" t="s">
        <v>940</v>
      </c>
      <c r="D2777" s="576" t="s">
        <v>4391</v>
      </c>
      <c r="E2777" s="577" t="s">
        <v>210</v>
      </c>
      <c r="F2777" s="576" t="s">
        <v>210</v>
      </c>
      <c r="G2777" s="576">
        <v>102670</v>
      </c>
      <c r="H2777" s="576" t="s">
        <v>4639</v>
      </c>
      <c r="I2777" s="576" t="s">
        <v>85</v>
      </c>
      <c r="J2777" s="576" t="s">
        <v>207</v>
      </c>
      <c r="K2777" s="577">
        <v>132.49</v>
      </c>
      <c r="L2777" s="576" t="s">
        <v>208</v>
      </c>
    </row>
    <row r="2778" spans="1:12">
      <c r="A2778" s="576" t="s">
        <v>938</v>
      </c>
      <c r="B2778" s="576" t="s">
        <v>939</v>
      </c>
      <c r="C2778" s="576" t="s">
        <v>941</v>
      </c>
      <c r="D2778" s="576" t="s">
        <v>4392</v>
      </c>
      <c r="E2778" s="577" t="s">
        <v>210</v>
      </c>
      <c r="F2778" s="576" t="s">
        <v>210</v>
      </c>
      <c r="G2778" s="576">
        <v>102674</v>
      </c>
      <c r="H2778" s="576" t="s">
        <v>4641</v>
      </c>
      <c r="I2778" s="576" t="s">
        <v>85</v>
      </c>
      <c r="J2778" s="576" t="s">
        <v>207</v>
      </c>
      <c r="K2778" s="577">
        <v>147.56</v>
      </c>
      <c r="L2778" s="576" t="s">
        <v>208</v>
      </c>
    </row>
    <row r="2779" spans="1:12">
      <c r="A2779" s="576" t="s">
        <v>938</v>
      </c>
      <c r="B2779" s="576" t="s">
        <v>939</v>
      </c>
      <c r="C2779" s="576" t="s">
        <v>941</v>
      </c>
      <c r="D2779" s="576" t="s">
        <v>4392</v>
      </c>
      <c r="E2779" s="577" t="s">
        <v>210</v>
      </c>
      <c r="F2779" s="576" t="s">
        <v>210</v>
      </c>
      <c r="G2779" s="576">
        <v>102680</v>
      </c>
      <c r="H2779" s="576" t="s">
        <v>4645</v>
      </c>
      <c r="I2779" s="576" t="s">
        <v>85</v>
      </c>
      <c r="J2779" s="576" t="s">
        <v>207</v>
      </c>
      <c r="K2779" s="577">
        <v>148.54</v>
      </c>
      <c r="L2779" s="576" t="s">
        <v>208</v>
      </c>
    </row>
    <row r="2780" spans="1:12">
      <c r="A2780" s="576" t="s">
        <v>938</v>
      </c>
      <c r="B2780" s="576" t="s">
        <v>939</v>
      </c>
      <c r="C2780" s="576" t="s">
        <v>941</v>
      </c>
      <c r="D2780" s="576" t="s">
        <v>4392</v>
      </c>
      <c r="E2780" s="577" t="s">
        <v>210</v>
      </c>
      <c r="F2780" s="576" t="s">
        <v>210</v>
      </c>
      <c r="G2780" s="576">
        <v>102684</v>
      </c>
      <c r="H2780" s="576" t="s">
        <v>4647</v>
      </c>
      <c r="I2780" s="576" t="s">
        <v>85</v>
      </c>
      <c r="J2780" s="576" t="s">
        <v>207</v>
      </c>
      <c r="K2780" s="577">
        <v>161.6</v>
      </c>
      <c r="L2780" s="576" t="s">
        <v>208</v>
      </c>
    </row>
    <row r="2781" spans="1:12">
      <c r="A2781" s="576" t="s">
        <v>938</v>
      </c>
      <c r="B2781" s="576" t="s">
        <v>939</v>
      </c>
      <c r="C2781" s="576" t="s">
        <v>941</v>
      </c>
      <c r="D2781" s="576" t="s">
        <v>4392</v>
      </c>
      <c r="E2781" s="577" t="s">
        <v>210</v>
      </c>
      <c r="F2781" s="576" t="s">
        <v>210</v>
      </c>
      <c r="G2781" s="576">
        <v>102672</v>
      </c>
      <c r="H2781" s="576" t="s">
        <v>5542</v>
      </c>
      <c r="I2781" s="576" t="s">
        <v>85</v>
      </c>
      <c r="J2781" s="576" t="s">
        <v>207</v>
      </c>
      <c r="K2781" s="577">
        <v>190.56</v>
      </c>
      <c r="L2781" s="576" t="s">
        <v>208</v>
      </c>
    </row>
    <row r="2782" spans="1:12">
      <c r="A2782" s="576" t="s">
        <v>938</v>
      </c>
      <c r="B2782" s="576" t="s">
        <v>939</v>
      </c>
      <c r="C2782" s="576" t="s">
        <v>941</v>
      </c>
      <c r="D2782" s="576" t="s">
        <v>4392</v>
      </c>
      <c r="E2782" s="577" t="s">
        <v>210</v>
      </c>
      <c r="F2782" s="576" t="s">
        <v>210</v>
      </c>
      <c r="G2782" s="576">
        <v>102676</v>
      </c>
      <c r="H2782" s="576" t="s">
        <v>5543</v>
      </c>
      <c r="I2782" s="576" t="s">
        <v>85</v>
      </c>
      <c r="J2782" s="576" t="s">
        <v>207</v>
      </c>
      <c r="K2782" s="577">
        <v>196.57</v>
      </c>
      <c r="L2782" s="576" t="s">
        <v>208</v>
      </c>
    </row>
    <row r="2783" spans="1:12">
      <c r="A2783" s="576" t="s">
        <v>938</v>
      </c>
      <c r="B2783" s="576" t="s">
        <v>939</v>
      </c>
      <c r="C2783" s="576" t="s">
        <v>941</v>
      </c>
      <c r="D2783" s="576" t="s">
        <v>4392</v>
      </c>
      <c r="E2783" s="577" t="s">
        <v>210</v>
      </c>
      <c r="F2783" s="576" t="s">
        <v>210</v>
      </c>
      <c r="G2783" s="576">
        <v>102681</v>
      </c>
      <c r="H2783" s="576" t="s">
        <v>5544</v>
      </c>
      <c r="I2783" s="576" t="s">
        <v>85</v>
      </c>
      <c r="J2783" s="576" t="s">
        <v>207</v>
      </c>
      <c r="K2783" s="577">
        <v>197.55</v>
      </c>
      <c r="L2783" s="576" t="s">
        <v>208</v>
      </c>
    </row>
    <row r="2784" spans="1:12">
      <c r="A2784" s="576" t="s">
        <v>938</v>
      </c>
      <c r="B2784" s="576" t="s">
        <v>939</v>
      </c>
      <c r="C2784" s="576" t="s">
        <v>941</v>
      </c>
      <c r="D2784" s="576" t="s">
        <v>4392</v>
      </c>
      <c r="E2784" s="577" t="s">
        <v>210</v>
      </c>
      <c r="F2784" s="576" t="s">
        <v>210</v>
      </c>
      <c r="G2784" s="576">
        <v>102685</v>
      </c>
      <c r="H2784" s="576" t="s">
        <v>5545</v>
      </c>
      <c r="I2784" s="576" t="s">
        <v>85</v>
      </c>
      <c r="J2784" s="576" t="s">
        <v>207</v>
      </c>
      <c r="K2784" s="577">
        <v>210.62</v>
      </c>
      <c r="L2784" s="576" t="s">
        <v>208</v>
      </c>
    </row>
    <row r="2785" spans="1:12">
      <c r="A2785" s="576" t="s">
        <v>938</v>
      </c>
      <c r="B2785" s="576" t="s">
        <v>939</v>
      </c>
      <c r="C2785" s="576" t="s">
        <v>941</v>
      </c>
      <c r="D2785" s="576" t="s">
        <v>4392</v>
      </c>
      <c r="E2785" s="577" t="s">
        <v>210</v>
      </c>
      <c r="F2785" s="576" t="s">
        <v>210</v>
      </c>
      <c r="G2785" s="576">
        <v>102664</v>
      </c>
      <c r="H2785" s="576" t="s">
        <v>4635</v>
      </c>
      <c r="I2785" s="576" t="s">
        <v>85</v>
      </c>
      <c r="J2785" s="576" t="s">
        <v>207</v>
      </c>
      <c r="K2785" s="577">
        <v>47.48</v>
      </c>
      <c r="L2785" s="576" t="s">
        <v>208</v>
      </c>
    </row>
    <row r="2786" spans="1:12">
      <c r="A2786" s="576" t="s">
        <v>938</v>
      </c>
      <c r="B2786" s="576" t="s">
        <v>939</v>
      </c>
      <c r="C2786" s="576" t="s">
        <v>941</v>
      </c>
      <c r="D2786" s="576" t="s">
        <v>4392</v>
      </c>
      <c r="E2786" s="577" t="s">
        <v>210</v>
      </c>
      <c r="F2786" s="576" t="s">
        <v>210</v>
      </c>
      <c r="G2786" s="576">
        <v>102665</v>
      </c>
      <c r="H2786" s="576" t="s">
        <v>4636</v>
      </c>
      <c r="I2786" s="576" t="s">
        <v>85</v>
      </c>
      <c r="J2786" s="576" t="s">
        <v>207</v>
      </c>
      <c r="K2786" s="577">
        <v>23.47</v>
      </c>
      <c r="L2786" s="576" t="s">
        <v>208</v>
      </c>
    </row>
    <row r="2787" spans="1:12">
      <c r="A2787" s="576" t="s">
        <v>938</v>
      </c>
      <c r="B2787" s="576" t="s">
        <v>939</v>
      </c>
      <c r="C2787" s="576" t="s">
        <v>941</v>
      </c>
      <c r="D2787" s="576" t="s">
        <v>4392</v>
      </c>
      <c r="E2787" s="577" t="s">
        <v>210</v>
      </c>
      <c r="F2787" s="576" t="s">
        <v>210</v>
      </c>
      <c r="G2787" s="576">
        <v>102663</v>
      </c>
      <c r="H2787" s="576" t="s">
        <v>4634</v>
      </c>
      <c r="I2787" s="576" t="s">
        <v>85</v>
      </c>
      <c r="J2787" s="576" t="s">
        <v>207</v>
      </c>
      <c r="K2787" s="577">
        <v>73.319999999999993</v>
      </c>
      <c r="L2787" s="576" t="s">
        <v>208</v>
      </c>
    </row>
    <row r="2788" spans="1:12">
      <c r="A2788" s="576" t="s">
        <v>938</v>
      </c>
      <c r="B2788" s="576" t="s">
        <v>939</v>
      </c>
      <c r="C2788" s="576" t="s">
        <v>941</v>
      </c>
      <c r="D2788" s="576" t="s">
        <v>4392</v>
      </c>
      <c r="E2788" s="577" t="s">
        <v>210</v>
      </c>
      <c r="F2788" s="576" t="s">
        <v>210</v>
      </c>
      <c r="G2788" s="576">
        <v>102669</v>
      </c>
      <c r="H2788" s="576" t="s">
        <v>4638</v>
      </c>
      <c r="I2788" s="576" t="s">
        <v>85</v>
      </c>
      <c r="J2788" s="576" t="s">
        <v>207</v>
      </c>
      <c r="K2788" s="577">
        <v>91.42</v>
      </c>
      <c r="L2788" s="576" t="s">
        <v>208</v>
      </c>
    </row>
    <row r="2789" spans="1:12">
      <c r="A2789" s="576" t="s">
        <v>938</v>
      </c>
      <c r="B2789" s="576" t="s">
        <v>939</v>
      </c>
      <c r="C2789" s="576" t="s">
        <v>941</v>
      </c>
      <c r="D2789" s="576" t="s">
        <v>4392</v>
      </c>
      <c r="E2789" s="577" t="s">
        <v>210</v>
      </c>
      <c r="F2789" s="576" t="s">
        <v>210</v>
      </c>
      <c r="G2789" s="576">
        <v>102661</v>
      </c>
      <c r="H2789" s="576" t="s">
        <v>4633</v>
      </c>
      <c r="I2789" s="576" t="s">
        <v>85</v>
      </c>
      <c r="J2789" s="576" t="s">
        <v>207</v>
      </c>
      <c r="K2789" s="577">
        <v>42.23</v>
      </c>
      <c r="L2789" s="576" t="s">
        <v>208</v>
      </c>
    </row>
    <row r="2790" spans="1:12">
      <c r="A2790" s="576" t="s">
        <v>938</v>
      </c>
      <c r="B2790" s="576" t="s">
        <v>939</v>
      </c>
      <c r="C2790" s="576" t="s">
        <v>941</v>
      </c>
      <c r="D2790" s="576" t="s">
        <v>4392</v>
      </c>
      <c r="E2790" s="577" t="s">
        <v>210</v>
      </c>
      <c r="F2790" s="576" t="s">
        <v>210</v>
      </c>
      <c r="G2790" s="576">
        <v>102666</v>
      </c>
      <c r="H2790" s="576" t="s">
        <v>4637</v>
      </c>
      <c r="I2790" s="576" t="s">
        <v>85</v>
      </c>
      <c r="J2790" s="576" t="s">
        <v>207</v>
      </c>
      <c r="K2790" s="577">
        <v>59.25</v>
      </c>
      <c r="L2790" s="576" t="s">
        <v>208</v>
      </c>
    </row>
    <row r="2791" spans="1:12">
      <c r="A2791" s="576" t="s">
        <v>938</v>
      </c>
      <c r="B2791" s="576" t="s">
        <v>939</v>
      </c>
      <c r="C2791" s="576" t="s">
        <v>941</v>
      </c>
      <c r="D2791" s="576" t="s">
        <v>4392</v>
      </c>
      <c r="E2791" s="577" t="s">
        <v>210</v>
      </c>
      <c r="F2791" s="576" t="s">
        <v>210</v>
      </c>
      <c r="G2791" s="576">
        <v>102662</v>
      </c>
      <c r="H2791" s="576" t="s">
        <v>5540</v>
      </c>
      <c r="I2791" s="576" t="s">
        <v>85</v>
      </c>
      <c r="J2791" s="576" t="s">
        <v>207</v>
      </c>
      <c r="K2791" s="577">
        <v>88.1</v>
      </c>
      <c r="L2791" s="576" t="s">
        <v>208</v>
      </c>
    </row>
    <row r="2792" spans="1:12">
      <c r="A2792" s="576" t="s">
        <v>938</v>
      </c>
      <c r="B2792" s="576" t="s">
        <v>939</v>
      </c>
      <c r="C2792" s="576" t="s">
        <v>941</v>
      </c>
      <c r="D2792" s="576" t="s">
        <v>4392</v>
      </c>
      <c r="E2792" s="577" t="s">
        <v>210</v>
      </c>
      <c r="F2792" s="576" t="s">
        <v>210</v>
      </c>
      <c r="G2792" s="576">
        <v>102668</v>
      </c>
      <c r="H2792" s="576" t="s">
        <v>5541</v>
      </c>
      <c r="I2792" s="576" t="s">
        <v>85</v>
      </c>
      <c r="J2792" s="576" t="s">
        <v>207</v>
      </c>
      <c r="K2792" s="577">
        <v>105.11</v>
      </c>
      <c r="L2792" s="576" t="s">
        <v>208</v>
      </c>
    </row>
    <row r="2793" spans="1:12">
      <c r="A2793" s="576" t="s">
        <v>938</v>
      </c>
      <c r="B2793" s="576" t="s">
        <v>939</v>
      </c>
      <c r="C2793" s="576" t="s">
        <v>941</v>
      </c>
      <c r="D2793" s="576" t="s">
        <v>4392</v>
      </c>
      <c r="E2793" s="577" t="s">
        <v>210</v>
      </c>
      <c r="F2793" s="576" t="s">
        <v>210</v>
      </c>
      <c r="G2793" s="576">
        <v>102718</v>
      </c>
      <c r="H2793" s="576" t="s">
        <v>4658</v>
      </c>
      <c r="I2793" s="576" t="s">
        <v>90</v>
      </c>
      <c r="J2793" s="576" t="s">
        <v>207</v>
      </c>
      <c r="K2793" s="577">
        <v>185.36</v>
      </c>
      <c r="L2793" s="576" t="s">
        <v>208</v>
      </c>
    </row>
    <row r="2794" spans="1:12">
      <c r="A2794" s="576" t="s">
        <v>938</v>
      </c>
      <c r="B2794" s="576" t="s">
        <v>939</v>
      </c>
      <c r="C2794" s="576" t="s">
        <v>941</v>
      </c>
      <c r="D2794" s="576" t="s">
        <v>4392</v>
      </c>
      <c r="E2794" s="577" t="s">
        <v>210</v>
      </c>
      <c r="F2794" s="576" t="s">
        <v>210</v>
      </c>
      <c r="G2794" s="576">
        <v>102716</v>
      </c>
      <c r="H2794" s="576" t="s">
        <v>4656</v>
      </c>
      <c r="I2794" s="576" t="s">
        <v>90</v>
      </c>
      <c r="J2794" s="576" t="s">
        <v>207</v>
      </c>
      <c r="K2794" s="577">
        <v>178.14</v>
      </c>
      <c r="L2794" s="576" t="s">
        <v>208</v>
      </c>
    </row>
    <row r="2795" spans="1:12">
      <c r="A2795" s="576" t="s">
        <v>938</v>
      </c>
      <c r="B2795" s="576" t="s">
        <v>939</v>
      </c>
      <c r="C2795" s="576" t="s">
        <v>941</v>
      </c>
      <c r="D2795" s="576" t="s">
        <v>4392</v>
      </c>
      <c r="E2795" s="577" t="s">
        <v>210</v>
      </c>
      <c r="F2795" s="576" t="s">
        <v>210</v>
      </c>
      <c r="G2795" s="576">
        <v>102719</v>
      </c>
      <c r="H2795" s="576" t="s">
        <v>4659</v>
      </c>
      <c r="I2795" s="576" t="s">
        <v>90</v>
      </c>
      <c r="J2795" s="576" t="s">
        <v>207</v>
      </c>
      <c r="K2795" s="577">
        <v>139.35</v>
      </c>
      <c r="L2795" s="576" t="s">
        <v>208</v>
      </c>
    </row>
    <row r="2796" spans="1:12">
      <c r="A2796" s="576" t="s">
        <v>938</v>
      </c>
      <c r="B2796" s="576" t="s">
        <v>939</v>
      </c>
      <c r="C2796" s="576" t="s">
        <v>941</v>
      </c>
      <c r="D2796" s="576" t="s">
        <v>4392</v>
      </c>
      <c r="E2796" s="577" t="s">
        <v>210</v>
      </c>
      <c r="F2796" s="576" t="s">
        <v>210</v>
      </c>
      <c r="G2796" s="576">
        <v>102717</v>
      </c>
      <c r="H2796" s="576" t="s">
        <v>4657</v>
      </c>
      <c r="I2796" s="576" t="s">
        <v>90</v>
      </c>
      <c r="J2796" s="576" t="s">
        <v>207</v>
      </c>
      <c r="K2796" s="577">
        <v>132.13</v>
      </c>
      <c r="L2796" s="576" t="s">
        <v>208</v>
      </c>
    </row>
    <row r="2797" spans="1:12">
      <c r="A2797" s="576" t="s">
        <v>938</v>
      </c>
      <c r="B2797" s="576" t="s">
        <v>939</v>
      </c>
      <c r="C2797" s="576" t="s">
        <v>941</v>
      </c>
      <c r="D2797" s="576" t="s">
        <v>4392</v>
      </c>
      <c r="E2797" s="577" t="s">
        <v>210</v>
      </c>
      <c r="F2797" s="576" t="s">
        <v>210</v>
      </c>
      <c r="G2797" s="576">
        <v>102720</v>
      </c>
      <c r="H2797" s="576" t="s">
        <v>8466</v>
      </c>
      <c r="I2797" s="576" t="s">
        <v>93</v>
      </c>
      <c r="J2797" s="576" t="s">
        <v>207</v>
      </c>
      <c r="K2797" s="577">
        <v>0</v>
      </c>
      <c r="L2797" s="576" t="s">
        <v>208</v>
      </c>
    </row>
    <row r="2798" spans="1:12">
      <c r="A2798" s="576" t="s">
        <v>938</v>
      </c>
      <c r="B2798" s="576" t="s">
        <v>939</v>
      </c>
      <c r="C2798" s="576" t="s">
        <v>941</v>
      </c>
      <c r="D2798" s="576" t="s">
        <v>4392</v>
      </c>
      <c r="E2798" s="577" t="s">
        <v>210</v>
      </c>
      <c r="F2798" s="576" t="s">
        <v>210</v>
      </c>
      <c r="G2798" s="576">
        <v>102713</v>
      </c>
      <c r="H2798" s="576" t="s">
        <v>4654</v>
      </c>
      <c r="I2798" s="576" t="s">
        <v>93</v>
      </c>
      <c r="J2798" s="576" t="s">
        <v>207</v>
      </c>
      <c r="K2798" s="577">
        <v>12.81</v>
      </c>
      <c r="L2798" s="576" t="s">
        <v>208</v>
      </c>
    </row>
    <row r="2799" spans="1:12">
      <c r="A2799" s="576" t="s">
        <v>938</v>
      </c>
      <c r="B2799" s="576" t="s">
        <v>939</v>
      </c>
      <c r="C2799" s="576" t="s">
        <v>941</v>
      </c>
      <c r="D2799" s="576" t="s">
        <v>4392</v>
      </c>
      <c r="E2799" s="577" t="s">
        <v>210</v>
      </c>
      <c r="F2799" s="576" t="s">
        <v>210</v>
      </c>
      <c r="G2799" s="576">
        <v>102715</v>
      </c>
      <c r="H2799" s="576" t="s">
        <v>4655</v>
      </c>
      <c r="I2799" s="576" t="s">
        <v>93</v>
      </c>
      <c r="J2799" s="576" t="s">
        <v>207</v>
      </c>
      <c r="K2799" s="577">
        <v>25.41</v>
      </c>
      <c r="L2799" s="576" t="s">
        <v>208</v>
      </c>
    </row>
    <row r="2800" spans="1:12">
      <c r="A2800" s="576" t="s">
        <v>938</v>
      </c>
      <c r="B2800" s="576" t="s">
        <v>939</v>
      </c>
      <c r="C2800" s="576" t="s">
        <v>941</v>
      </c>
      <c r="D2800" s="576" t="s">
        <v>4392</v>
      </c>
      <c r="E2800" s="577" t="s">
        <v>210</v>
      </c>
      <c r="F2800" s="576" t="s">
        <v>210</v>
      </c>
      <c r="G2800" s="576">
        <v>103653</v>
      </c>
      <c r="H2800" s="576" t="s">
        <v>5193</v>
      </c>
      <c r="I2800" s="576" t="s">
        <v>93</v>
      </c>
      <c r="J2800" s="576" t="s">
        <v>207</v>
      </c>
      <c r="K2800" s="577">
        <v>30.37</v>
      </c>
      <c r="L2800" s="576" t="s">
        <v>208</v>
      </c>
    </row>
    <row r="2801" spans="1:12">
      <c r="A2801" s="576" t="s">
        <v>938</v>
      </c>
      <c r="B2801" s="576" t="s">
        <v>939</v>
      </c>
      <c r="C2801" s="576" t="s">
        <v>941</v>
      </c>
      <c r="D2801" s="576" t="s">
        <v>4392</v>
      </c>
      <c r="E2801" s="577" t="s">
        <v>210</v>
      </c>
      <c r="F2801" s="576" t="s">
        <v>210</v>
      </c>
      <c r="G2801" s="576">
        <v>102712</v>
      </c>
      <c r="H2801" s="576" t="s">
        <v>4653</v>
      </c>
      <c r="I2801" s="576" t="s">
        <v>93</v>
      </c>
      <c r="J2801" s="576" t="s">
        <v>207</v>
      </c>
      <c r="K2801" s="577">
        <v>9.3000000000000007</v>
      </c>
      <c r="L2801" s="576" t="s">
        <v>208</v>
      </c>
    </row>
    <row r="2802" spans="1:12">
      <c r="A2802" s="576" t="s">
        <v>938</v>
      </c>
      <c r="B2802" s="576" t="s">
        <v>939</v>
      </c>
      <c r="C2802" s="576" t="s">
        <v>941</v>
      </c>
      <c r="D2802" s="576" t="s">
        <v>4392</v>
      </c>
      <c r="E2802" s="577" t="s">
        <v>210</v>
      </c>
      <c r="F2802" s="576" t="s">
        <v>210</v>
      </c>
      <c r="G2802" s="576">
        <v>102711</v>
      </c>
      <c r="H2802" s="576" t="s">
        <v>8467</v>
      </c>
      <c r="I2802" s="576" t="s">
        <v>212</v>
      </c>
      <c r="J2802" s="576" t="s">
        <v>207</v>
      </c>
      <c r="K2802" s="577">
        <v>67.709999999999994</v>
      </c>
      <c r="L2802" s="576" t="s">
        <v>208</v>
      </c>
    </row>
    <row r="2803" spans="1:12">
      <c r="A2803" s="576" t="s">
        <v>938</v>
      </c>
      <c r="B2803" s="576" t="s">
        <v>939</v>
      </c>
      <c r="C2803" s="576" t="s">
        <v>941</v>
      </c>
      <c r="D2803" s="576" t="s">
        <v>4392</v>
      </c>
      <c r="E2803" s="577" t="s">
        <v>210</v>
      </c>
      <c r="F2803" s="576" t="s">
        <v>210</v>
      </c>
      <c r="G2803" s="576">
        <v>102710</v>
      </c>
      <c r="H2803" s="576" t="s">
        <v>4652</v>
      </c>
      <c r="I2803" s="576" t="s">
        <v>212</v>
      </c>
      <c r="J2803" s="576" t="s">
        <v>207</v>
      </c>
      <c r="K2803" s="577">
        <v>51.72</v>
      </c>
      <c r="L2803" s="576" t="s">
        <v>208</v>
      </c>
    </row>
    <row r="2804" spans="1:12">
      <c r="A2804" s="576" t="s">
        <v>938</v>
      </c>
      <c r="B2804" s="576" t="s">
        <v>939</v>
      </c>
      <c r="C2804" s="576" t="s">
        <v>941</v>
      </c>
      <c r="D2804" s="576" t="s">
        <v>4392</v>
      </c>
      <c r="E2804" s="577" t="s">
        <v>210</v>
      </c>
      <c r="F2804" s="576" t="s">
        <v>210</v>
      </c>
      <c r="G2804" s="576">
        <v>102709</v>
      </c>
      <c r="H2804" s="576" t="s">
        <v>8468</v>
      </c>
      <c r="I2804" s="576" t="s">
        <v>212</v>
      </c>
      <c r="J2804" s="576" t="s">
        <v>207</v>
      </c>
      <c r="K2804" s="577">
        <v>0</v>
      </c>
      <c r="L2804" s="576" t="s">
        <v>208</v>
      </c>
    </row>
    <row r="2805" spans="1:12">
      <c r="A2805" s="576" t="s">
        <v>938</v>
      </c>
      <c r="B2805" s="576" t="s">
        <v>939</v>
      </c>
      <c r="C2805" s="576" t="s">
        <v>941</v>
      </c>
      <c r="D2805" s="576" t="s">
        <v>4392</v>
      </c>
      <c r="E2805" s="577" t="s">
        <v>210</v>
      </c>
      <c r="F2805" s="576" t="s">
        <v>210</v>
      </c>
      <c r="G2805" s="576">
        <v>102708</v>
      </c>
      <c r="H2805" s="576" t="s">
        <v>8469</v>
      </c>
      <c r="I2805" s="576" t="s">
        <v>212</v>
      </c>
      <c r="J2805" s="576" t="s">
        <v>207</v>
      </c>
      <c r="K2805" s="577">
        <v>20.98</v>
      </c>
      <c r="L2805" s="576" t="s">
        <v>208</v>
      </c>
    </row>
    <row r="2806" spans="1:12">
      <c r="A2806" s="576" t="s">
        <v>938</v>
      </c>
      <c r="B2806" s="576" t="s">
        <v>939</v>
      </c>
      <c r="C2806" s="576" t="s">
        <v>941</v>
      </c>
      <c r="D2806" s="576" t="s">
        <v>4392</v>
      </c>
      <c r="E2806" s="577" t="s">
        <v>210</v>
      </c>
      <c r="F2806" s="576" t="s">
        <v>210</v>
      </c>
      <c r="G2806" s="576">
        <v>102707</v>
      </c>
      <c r="H2806" s="576" t="s">
        <v>4651</v>
      </c>
      <c r="I2806" s="576" t="s">
        <v>85</v>
      </c>
      <c r="J2806" s="576" t="s">
        <v>207</v>
      </c>
      <c r="K2806" s="577">
        <v>48.32</v>
      </c>
      <c r="L2806" s="576" t="s">
        <v>208</v>
      </c>
    </row>
    <row r="2807" spans="1:12">
      <c r="A2807" s="576" t="s">
        <v>938</v>
      </c>
      <c r="B2807" s="576" t="s">
        <v>939</v>
      </c>
      <c r="C2807" s="576" t="s">
        <v>941</v>
      </c>
      <c r="D2807" s="576" t="s">
        <v>4392</v>
      </c>
      <c r="E2807" s="577" t="s">
        <v>210</v>
      </c>
      <c r="F2807" s="576" t="s">
        <v>210</v>
      </c>
      <c r="G2807" s="576">
        <v>102704</v>
      </c>
      <c r="H2807" s="576" t="s">
        <v>4650</v>
      </c>
      <c r="I2807" s="576" t="s">
        <v>85</v>
      </c>
      <c r="J2807" s="576" t="s">
        <v>207</v>
      </c>
      <c r="K2807" s="577">
        <v>12.54</v>
      </c>
      <c r="L2807" s="576" t="s">
        <v>208</v>
      </c>
    </row>
    <row r="2808" spans="1:12">
      <c r="A2808" s="576" t="s">
        <v>938</v>
      </c>
      <c r="B2808" s="576" t="s">
        <v>939</v>
      </c>
      <c r="C2808" s="576" t="s">
        <v>941</v>
      </c>
      <c r="D2808" s="576" t="s">
        <v>4392</v>
      </c>
      <c r="E2808" s="577" t="s">
        <v>210</v>
      </c>
      <c r="F2808" s="576" t="s">
        <v>210</v>
      </c>
      <c r="G2808" s="576">
        <v>102705</v>
      </c>
      <c r="H2808" s="576" t="s">
        <v>5546</v>
      </c>
      <c r="I2808" s="576" t="s">
        <v>85</v>
      </c>
      <c r="J2808" s="576" t="s">
        <v>207</v>
      </c>
      <c r="K2808" s="577">
        <v>55.22</v>
      </c>
      <c r="L2808" s="576" t="s">
        <v>208</v>
      </c>
    </row>
    <row r="2809" spans="1:12">
      <c r="A2809" s="576" t="s">
        <v>938</v>
      </c>
      <c r="B2809" s="576" t="s">
        <v>939</v>
      </c>
      <c r="C2809" s="576" t="s">
        <v>941</v>
      </c>
      <c r="D2809" s="576" t="s">
        <v>4392</v>
      </c>
      <c r="E2809" s="577" t="s">
        <v>210</v>
      </c>
      <c r="F2809" s="576" t="s">
        <v>210</v>
      </c>
      <c r="G2809" s="576">
        <v>98333</v>
      </c>
      <c r="H2809" s="576" t="s">
        <v>8470</v>
      </c>
      <c r="I2809" s="576" t="s">
        <v>93</v>
      </c>
      <c r="J2809" s="576" t="s">
        <v>207</v>
      </c>
      <c r="K2809" s="577">
        <v>0</v>
      </c>
      <c r="L2809" s="576" t="s">
        <v>208</v>
      </c>
    </row>
    <row r="2810" spans="1:12">
      <c r="A2810" s="576" t="s">
        <v>938</v>
      </c>
      <c r="B2810" s="576" t="s">
        <v>939</v>
      </c>
      <c r="C2810" s="576" t="s">
        <v>941</v>
      </c>
      <c r="D2810" s="576" t="s">
        <v>4392</v>
      </c>
      <c r="E2810" s="577" t="s">
        <v>210</v>
      </c>
      <c r="F2810" s="576" t="s">
        <v>210</v>
      </c>
      <c r="G2810" s="576">
        <v>98332</v>
      </c>
      <c r="H2810" s="576" t="s">
        <v>8471</v>
      </c>
      <c r="I2810" s="576" t="s">
        <v>93</v>
      </c>
      <c r="J2810" s="576" t="s">
        <v>207</v>
      </c>
      <c r="K2810" s="577">
        <v>0</v>
      </c>
      <c r="L2810" s="576" t="s">
        <v>208</v>
      </c>
    </row>
    <row r="2811" spans="1:12">
      <c r="A2811" s="576" t="s">
        <v>938</v>
      </c>
      <c r="B2811" s="576" t="s">
        <v>939</v>
      </c>
      <c r="C2811" s="576" t="s">
        <v>941</v>
      </c>
      <c r="D2811" s="576" t="s">
        <v>4392</v>
      </c>
      <c r="E2811" s="577" t="s">
        <v>210</v>
      </c>
      <c r="F2811" s="576" t="s">
        <v>210</v>
      </c>
      <c r="G2811" s="576">
        <v>98331</v>
      </c>
      <c r="H2811" s="576" t="s">
        <v>8472</v>
      </c>
      <c r="I2811" s="576" t="s">
        <v>93</v>
      </c>
      <c r="J2811" s="576" t="s">
        <v>207</v>
      </c>
      <c r="K2811" s="577">
        <v>0</v>
      </c>
      <c r="L2811" s="576" t="s">
        <v>208</v>
      </c>
    </row>
    <row r="2812" spans="1:12">
      <c r="A2812" s="576" t="s">
        <v>938</v>
      </c>
      <c r="B2812" s="576" t="s">
        <v>939</v>
      </c>
      <c r="C2812" s="576" t="s">
        <v>941</v>
      </c>
      <c r="D2812" s="576" t="s">
        <v>4392</v>
      </c>
      <c r="E2812" s="577" t="s">
        <v>210</v>
      </c>
      <c r="F2812" s="576" t="s">
        <v>210</v>
      </c>
      <c r="G2812" s="576">
        <v>98327</v>
      </c>
      <c r="H2812" s="576" t="s">
        <v>8473</v>
      </c>
      <c r="I2812" s="576" t="s">
        <v>93</v>
      </c>
      <c r="J2812" s="576" t="s">
        <v>207</v>
      </c>
      <c r="K2812" s="577">
        <v>0</v>
      </c>
      <c r="L2812" s="576" t="s">
        <v>208</v>
      </c>
    </row>
    <row r="2813" spans="1:12">
      <c r="A2813" s="576" t="s">
        <v>938</v>
      </c>
      <c r="B2813" s="576" t="s">
        <v>939</v>
      </c>
      <c r="C2813" s="576" t="s">
        <v>941</v>
      </c>
      <c r="D2813" s="576" t="s">
        <v>4392</v>
      </c>
      <c r="E2813" s="577" t="s">
        <v>210</v>
      </c>
      <c r="F2813" s="576" t="s">
        <v>210</v>
      </c>
      <c r="G2813" s="576">
        <v>98326</v>
      </c>
      <c r="H2813" s="576" t="s">
        <v>8474</v>
      </c>
      <c r="I2813" s="576" t="s">
        <v>93</v>
      </c>
      <c r="J2813" s="576" t="s">
        <v>207</v>
      </c>
      <c r="K2813" s="577">
        <v>0</v>
      </c>
      <c r="L2813" s="576" t="s">
        <v>208</v>
      </c>
    </row>
    <row r="2814" spans="1:12">
      <c r="A2814" s="576" t="s">
        <v>938</v>
      </c>
      <c r="B2814" s="576" t="s">
        <v>939</v>
      </c>
      <c r="C2814" s="576" t="s">
        <v>941</v>
      </c>
      <c r="D2814" s="576" t="s">
        <v>4392</v>
      </c>
      <c r="E2814" s="577" t="s">
        <v>210</v>
      </c>
      <c r="F2814" s="576" t="s">
        <v>210</v>
      </c>
      <c r="G2814" s="576">
        <v>98325</v>
      </c>
      <c r="H2814" s="576" t="s">
        <v>8475</v>
      </c>
      <c r="I2814" s="576" t="s">
        <v>93</v>
      </c>
      <c r="J2814" s="576" t="s">
        <v>207</v>
      </c>
      <c r="K2814" s="577">
        <v>0</v>
      </c>
      <c r="L2814" s="576" t="s">
        <v>208</v>
      </c>
    </row>
    <row r="2815" spans="1:12">
      <c r="A2815" s="576" t="s">
        <v>938</v>
      </c>
      <c r="B2815" s="576" t="s">
        <v>939</v>
      </c>
      <c r="C2815" s="576" t="s">
        <v>941</v>
      </c>
      <c r="D2815" s="576" t="s">
        <v>4392</v>
      </c>
      <c r="E2815" s="577" t="s">
        <v>210</v>
      </c>
      <c r="F2815" s="576" t="s">
        <v>210</v>
      </c>
      <c r="G2815" s="576">
        <v>98370</v>
      </c>
      <c r="H2815" s="576" t="s">
        <v>8476</v>
      </c>
      <c r="I2815" s="576" t="s">
        <v>93</v>
      </c>
      <c r="J2815" s="576" t="s">
        <v>207</v>
      </c>
      <c r="K2815" s="577">
        <v>0</v>
      </c>
      <c r="L2815" s="576" t="s">
        <v>208</v>
      </c>
    </row>
    <row r="2816" spans="1:12">
      <c r="A2816" s="576" t="s">
        <v>938</v>
      </c>
      <c r="B2816" s="576" t="s">
        <v>939</v>
      </c>
      <c r="C2816" s="576" t="s">
        <v>941</v>
      </c>
      <c r="D2816" s="576" t="s">
        <v>4392</v>
      </c>
      <c r="E2816" s="577" t="s">
        <v>210</v>
      </c>
      <c r="F2816" s="576" t="s">
        <v>210</v>
      </c>
      <c r="G2816" s="576">
        <v>98389</v>
      </c>
      <c r="H2816" s="576" t="s">
        <v>8477</v>
      </c>
      <c r="I2816" s="576" t="s">
        <v>212</v>
      </c>
      <c r="J2816" s="576" t="s">
        <v>207</v>
      </c>
      <c r="K2816" s="577">
        <v>0</v>
      </c>
      <c r="L2816" s="576" t="s">
        <v>208</v>
      </c>
    </row>
    <row r="2817" spans="1:12">
      <c r="A2817" s="576" t="s">
        <v>938</v>
      </c>
      <c r="B2817" s="576" t="s">
        <v>939</v>
      </c>
      <c r="C2817" s="576" t="s">
        <v>941</v>
      </c>
      <c r="D2817" s="576" t="s">
        <v>4392</v>
      </c>
      <c r="E2817" s="577" t="s">
        <v>210</v>
      </c>
      <c r="F2817" s="576" t="s">
        <v>210</v>
      </c>
      <c r="G2817" s="576">
        <v>98390</v>
      </c>
      <c r="H2817" s="576" t="s">
        <v>8478</v>
      </c>
      <c r="I2817" s="576" t="s">
        <v>212</v>
      </c>
      <c r="J2817" s="576" t="s">
        <v>207</v>
      </c>
      <c r="K2817" s="577">
        <v>0</v>
      </c>
      <c r="L2817" s="576" t="s">
        <v>208</v>
      </c>
    </row>
    <row r="2818" spans="1:12">
      <c r="A2818" s="576" t="s">
        <v>938</v>
      </c>
      <c r="B2818" s="576" t="s">
        <v>939</v>
      </c>
      <c r="C2818" s="576" t="s">
        <v>941</v>
      </c>
      <c r="D2818" s="576" t="s">
        <v>4392</v>
      </c>
      <c r="E2818" s="577" t="s">
        <v>210</v>
      </c>
      <c r="F2818" s="576" t="s">
        <v>210</v>
      </c>
      <c r="G2818" s="576">
        <v>98391</v>
      </c>
      <c r="H2818" s="576" t="s">
        <v>8479</v>
      </c>
      <c r="I2818" s="576" t="s">
        <v>212</v>
      </c>
      <c r="J2818" s="576" t="s">
        <v>207</v>
      </c>
      <c r="K2818" s="577">
        <v>0</v>
      </c>
      <c r="L2818" s="576" t="s">
        <v>208</v>
      </c>
    </row>
    <row r="2819" spans="1:12">
      <c r="A2819" s="576" t="s">
        <v>938</v>
      </c>
      <c r="B2819" s="576" t="s">
        <v>939</v>
      </c>
      <c r="C2819" s="576" t="s">
        <v>941</v>
      </c>
      <c r="D2819" s="576" t="s">
        <v>4392</v>
      </c>
      <c r="E2819" s="577" t="s">
        <v>210</v>
      </c>
      <c r="F2819" s="576" t="s">
        <v>210</v>
      </c>
      <c r="G2819" s="576">
        <v>98392</v>
      </c>
      <c r="H2819" s="576" t="s">
        <v>8480</v>
      </c>
      <c r="I2819" s="576" t="s">
        <v>212</v>
      </c>
      <c r="J2819" s="576" t="s">
        <v>207</v>
      </c>
      <c r="K2819" s="577">
        <v>0</v>
      </c>
      <c r="L2819" s="576" t="s">
        <v>208</v>
      </c>
    </row>
    <row r="2820" spans="1:12">
      <c r="A2820" s="576" t="s">
        <v>938</v>
      </c>
      <c r="B2820" s="576" t="s">
        <v>939</v>
      </c>
      <c r="C2820" s="576" t="s">
        <v>941</v>
      </c>
      <c r="D2820" s="576" t="s">
        <v>4392</v>
      </c>
      <c r="E2820" s="577" t="s">
        <v>210</v>
      </c>
      <c r="F2820" s="576" t="s">
        <v>210</v>
      </c>
      <c r="G2820" s="576">
        <v>98393</v>
      </c>
      <c r="H2820" s="576" t="s">
        <v>8481</v>
      </c>
      <c r="I2820" s="576" t="s">
        <v>212</v>
      </c>
      <c r="J2820" s="576" t="s">
        <v>207</v>
      </c>
      <c r="K2820" s="577">
        <v>0</v>
      </c>
      <c r="L2820" s="576" t="s">
        <v>208</v>
      </c>
    </row>
    <row r="2821" spans="1:12">
      <c r="A2821" s="576" t="s">
        <v>938</v>
      </c>
      <c r="B2821" s="576" t="s">
        <v>939</v>
      </c>
      <c r="C2821" s="576" t="s">
        <v>941</v>
      </c>
      <c r="D2821" s="576" t="s">
        <v>4392</v>
      </c>
      <c r="E2821" s="577" t="s">
        <v>210</v>
      </c>
      <c r="F2821" s="576" t="s">
        <v>210</v>
      </c>
      <c r="G2821" s="576">
        <v>98394</v>
      </c>
      <c r="H2821" s="576" t="s">
        <v>8482</v>
      </c>
      <c r="I2821" s="576" t="s">
        <v>212</v>
      </c>
      <c r="J2821" s="576" t="s">
        <v>207</v>
      </c>
      <c r="K2821" s="577">
        <v>0</v>
      </c>
      <c r="L2821" s="576" t="s">
        <v>208</v>
      </c>
    </row>
    <row r="2822" spans="1:12">
      <c r="A2822" s="576" t="s">
        <v>938</v>
      </c>
      <c r="B2822" s="576" t="s">
        <v>939</v>
      </c>
      <c r="C2822" s="576" t="s">
        <v>941</v>
      </c>
      <c r="D2822" s="576" t="s">
        <v>4392</v>
      </c>
      <c r="E2822" s="577" t="s">
        <v>210</v>
      </c>
      <c r="F2822" s="576" t="s">
        <v>210</v>
      </c>
      <c r="G2822" s="576">
        <v>98395</v>
      </c>
      <c r="H2822" s="576" t="s">
        <v>8483</v>
      </c>
      <c r="I2822" s="576" t="s">
        <v>212</v>
      </c>
      <c r="J2822" s="576" t="s">
        <v>207</v>
      </c>
      <c r="K2822" s="577">
        <v>0</v>
      </c>
      <c r="L2822" s="576" t="s">
        <v>208</v>
      </c>
    </row>
    <row r="2823" spans="1:12">
      <c r="A2823" s="576" t="s">
        <v>938</v>
      </c>
      <c r="B2823" s="576" t="s">
        <v>939</v>
      </c>
      <c r="C2823" s="576" t="s">
        <v>941</v>
      </c>
      <c r="D2823" s="576" t="s">
        <v>4392</v>
      </c>
      <c r="E2823" s="577" t="s">
        <v>210</v>
      </c>
      <c r="F2823" s="576" t="s">
        <v>210</v>
      </c>
      <c r="G2823" s="576">
        <v>98396</v>
      </c>
      <c r="H2823" s="576" t="s">
        <v>8484</v>
      </c>
      <c r="I2823" s="576" t="s">
        <v>212</v>
      </c>
      <c r="J2823" s="576" t="s">
        <v>207</v>
      </c>
      <c r="K2823" s="577">
        <v>0</v>
      </c>
      <c r="L2823" s="576" t="s">
        <v>208</v>
      </c>
    </row>
    <row r="2824" spans="1:12">
      <c r="A2824" s="576" t="s">
        <v>938</v>
      </c>
      <c r="B2824" s="576" t="s">
        <v>939</v>
      </c>
      <c r="C2824" s="576" t="s">
        <v>941</v>
      </c>
      <c r="D2824" s="576" t="s">
        <v>4392</v>
      </c>
      <c r="E2824" s="577" t="s">
        <v>210</v>
      </c>
      <c r="F2824" s="576" t="s">
        <v>210</v>
      </c>
      <c r="G2824" s="576">
        <v>98369</v>
      </c>
      <c r="H2824" s="576" t="s">
        <v>8485</v>
      </c>
      <c r="I2824" s="576" t="s">
        <v>93</v>
      </c>
      <c r="J2824" s="576" t="s">
        <v>207</v>
      </c>
      <c r="K2824" s="577">
        <v>0</v>
      </c>
      <c r="L2824" s="576" t="s">
        <v>208</v>
      </c>
    </row>
    <row r="2825" spans="1:12">
      <c r="A2825" s="576" t="s">
        <v>938</v>
      </c>
      <c r="B2825" s="576" t="s">
        <v>939</v>
      </c>
      <c r="C2825" s="576" t="s">
        <v>941</v>
      </c>
      <c r="D2825" s="576" t="s">
        <v>4392</v>
      </c>
      <c r="E2825" s="577" t="s">
        <v>210</v>
      </c>
      <c r="F2825" s="576" t="s">
        <v>210</v>
      </c>
      <c r="G2825" s="576">
        <v>98360</v>
      </c>
      <c r="H2825" s="576" t="s">
        <v>8486</v>
      </c>
      <c r="I2825" s="576" t="s">
        <v>93</v>
      </c>
      <c r="J2825" s="576" t="s">
        <v>207</v>
      </c>
      <c r="K2825" s="577">
        <v>0</v>
      </c>
      <c r="L2825" s="576" t="s">
        <v>208</v>
      </c>
    </row>
    <row r="2826" spans="1:12">
      <c r="A2826" s="576" t="s">
        <v>938</v>
      </c>
      <c r="B2826" s="576" t="s">
        <v>939</v>
      </c>
      <c r="C2826" s="576" t="s">
        <v>941</v>
      </c>
      <c r="D2826" s="576" t="s">
        <v>4392</v>
      </c>
      <c r="E2826" s="577" t="s">
        <v>210</v>
      </c>
      <c r="F2826" s="576" t="s">
        <v>210</v>
      </c>
      <c r="G2826" s="576">
        <v>98368</v>
      </c>
      <c r="H2826" s="576" t="s">
        <v>8487</v>
      </c>
      <c r="I2826" s="576" t="s">
        <v>93</v>
      </c>
      <c r="J2826" s="576" t="s">
        <v>207</v>
      </c>
      <c r="K2826" s="577">
        <v>0</v>
      </c>
      <c r="L2826" s="576" t="s">
        <v>208</v>
      </c>
    </row>
    <row r="2827" spans="1:12">
      <c r="A2827" s="576" t="s">
        <v>938</v>
      </c>
      <c r="B2827" s="576" t="s">
        <v>939</v>
      </c>
      <c r="C2827" s="576" t="s">
        <v>941</v>
      </c>
      <c r="D2827" s="576" t="s">
        <v>4392</v>
      </c>
      <c r="E2827" s="577" t="s">
        <v>210</v>
      </c>
      <c r="F2827" s="576" t="s">
        <v>210</v>
      </c>
      <c r="G2827" s="576">
        <v>98359</v>
      </c>
      <c r="H2827" s="576" t="s">
        <v>8488</v>
      </c>
      <c r="I2827" s="576" t="s">
        <v>93</v>
      </c>
      <c r="J2827" s="576" t="s">
        <v>207</v>
      </c>
      <c r="K2827" s="577">
        <v>0</v>
      </c>
      <c r="L2827" s="576" t="s">
        <v>208</v>
      </c>
    </row>
    <row r="2828" spans="1:12">
      <c r="A2828" s="576" t="s">
        <v>938</v>
      </c>
      <c r="B2828" s="576" t="s">
        <v>939</v>
      </c>
      <c r="C2828" s="576" t="s">
        <v>942</v>
      </c>
      <c r="D2828" s="576" t="s">
        <v>4393</v>
      </c>
      <c r="E2828" s="577" t="s">
        <v>210</v>
      </c>
      <c r="F2828" s="576" t="s">
        <v>210</v>
      </c>
      <c r="G2828" s="576">
        <v>98367</v>
      </c>
      <c r="H2828" s="576" t="s">
        <v>8489</v>
      </c>
      <c r="I2828" s="576" t="s">
        <v>93</v>
      </c>
      <c r="J2828" s="576" t="s">
        <v>207</v>
      </c>
      <c r="K2828" s="577">
        <v>0</v>
      </c>
      <c r="L2828" s="576" t="s">
        <v>208</v>
      </c>
    </row>
    <row r="2829" spans="1:12">
      <c r="A2829" s="576" t="s">
        <v>938</v>
      </c>
      <c r="B2829" s="576" t="s">
        <v>939</v>
      </c>
      <c r="C2829" s="576" t="s">
        <v>942</v>
      </c>
      <c r="D2829" s="576" t="s">
        <v>4393</v>
      </c>
      <c r="E2829" s="577" t="s">
        <v>210</v>
      </c>
      <c r="F2829" s="576" t="s">
        <v>210</v>
      </c>
      <c r="G2829" s="576">
        <v>98358</v>
      </c>
      <c r="H2829" s="576" t="s">
        <v>8490</v>
      </c>
      <c r="I2829" s="576" t="s">
        <v>93</v>
      </c>
      <c r="J2829" s="576" t="s">
        <v>207</v>
      </c>
      <c r="K2829" s="577">
        <v>0</v>
      </c>
      <c r="L2829" s="576" t="s">
        <v>208</v>
      </c>
    </row>
    <row r="2830" spans="1:12">
      <c r="A2830" s="576" t="s">
        <v>938</v>
      </c>
      <c r="B2830" s="576" t="s">
        <v>939</v>
      </c>
      <c r="C2830" s="576" t="s">
        <v>942</v>
      </c>
      <c r="D2830" s="576" t="s">
        <v>4393</v>
      </c>
      <c r="E2830" s="577" t="s">
        <v>210</v>
      </c>
      <c r="F2830" s="576" t="s">
        <v>210</v>
      </c>
      <c r="G2830" s="576">
        <v>98352</v>
      </c>
      <c r="H2830" s="576" t="s">
        <v>8491</v>
      </c>
      <c r="I2830" s="576" t="s">
        <v>93</v>
      </c>
      <c r="J2830" s="576" t="s">
        <v>207</v>
      </c>
      <c r="K2830" s="577">
        <v>0</v>
      </c>
      <c r="L2830" s="576" t="s">
        <v>208</v>
      </c>
    </row>
    <row r="2831" spans="1:12">
      <c r="A2831" s="576" t="s">
        <v>938</v>
      </c>
      <c r="B2831" s="576" t="s">
        <v>939</v>
      </c>
      <c r="C2831" s="576" t="s">
        <v>942</v>
      </c>
      <c r="D2831" s="576" t="s">
        <v>4393</v>
      </c>
      <c r="E2831" s="577" t="s">
        <v>210</v>
      </c>
      <c r="F2831" s="576" t="s">
        <v>210</v>
      </c>
      <c r="G2831" s="576">
        <v>98343</v>
      </c>
      <c r="H2831" s="576" t="s">
        <v>8492</v>
      </c>
      <c r="I2831" s="576" t="s">
        <v>93</v>
      </c>
      <c r="J2831" s="576" t="s">
        <v>207</v>
      </c>
      <c r="K2831" s="577">
        <v>0</v>
      </c>
      <c r="L2831" s="576" t="s">
        <v>208</v>
      </c>
    </row>
    <row r="2832" spans="1:12">
      <c r="A2832" s="576" t="s">
        <v>938</v>
      </c>
      <c r="B2832" s="576" t="s">
        <v>939</v>
      </c>
      <c r="C2832" s="576" t="s">
        <v>942</v>
      </c>
      <c r="D2832" s="576" t="s">
        <v>4393</v>
      </c>
      <c r="E2832" s="577" t="s">
        <v>210</v>
      </c>
      <c r="F2832" s="576" t="s">
        <v>210</v>
      </c>
      <c r="G2832" s="576">
        <v>98351</v>
      </c>
      <c r="H2832" s="576" t="s">
        <v>8493</v>
      </c>
      <c r="I2832" s="576" t="s">
        <v>93</v>
      </c>
      <c r="J2832" s="576" t="s">
        <v>207</v>
      </c>
      <c r="K2832" s="577">
        <v>0</v>
      </c>
      <c r="L2832" s="576" t="s">
        <v>208</v>
      </c>
    </row>
    <row r="2833" spans="1:12">
      <c r="A2833" s="576" t="s">
        <v>938</v>
      </c>
      <c r="B2833" s="576" t="s">
        <v>939</v>
      </c>
      <c r="C2833" s="576" t="s">
        <v>942</v>
      </c>
      <c r="D2833" s="576" t="s">
        <v>4393</v>
      </c>
      <c r="E2833" s="577" t="s">
        <v>210</v>
      </c>
      <c r="F2833" s="576" t="s">
        <v>210</v>
      </c>
      <c r="G2833" s="576">
        <v>98342</v>
      </c>
      <c r="H2833" s="576" t="s">
        <v>8494</v>
      </c>
      <c r="I2833" s="576" t="s">
        <v>93</v>
      </c>
      <c r="J2833" s="576" t="s">
        <v>207</v>
      </c>
      <c r="K2833" s="577">
        <v>0</v>
      </c>
      <c r="L2833" s="576" t="s">
        <v>208</v>
      </c>
    </row>
    <row r="2834" spans="1:12">
      <c r="A2834" s="576" t="s">
        <v>938</v>
      </c>
      <c r="B2834" s="576" t="s">
        <v>939</v>
      </c>
      <c r="C2834" s="576" t="s">
        <v>942</v>
      </c>
      <c r="D2834" s="576" t="s">
        <v>4393</v>
      </c>
      <c r="E2834" s="577" t="s">
        <v>210</v>
      </c>
      <c r="F2834" s="576" t="s">
        <v>210</v>
      </c>
      <c r="G2834" s="576">
        <v>98350</v>
      </c>
      <c r="H2834" s="576" t="s">
        <v>8495</v>
      </c>
      <c r="I2834" s="576" t="s">
        <v>93</v>
      </c>
      <c r="J2834" s="576" t="s">
        <v>207</v>
      </c>
      <c r="K2834" s="577">
        <v>0</v>
      </c>
      <c r="L2834" s="576" t="s">
        <v>208</v>
      </c>
    </row>
    <row r="2835" spans="1:12">
      <c r="A2835" s="576" t="s">
        <v>938</v>
      </c>
      <c r="B2835" s="576" t="s">
        <v>939</v>
      </c>
      <c r="C2835" s="576" t="s">
        <v>942</v>
      </c>
      <c r="D2835" s="576" t="s">
        <v>4393</v>
      </c>
      <c r="E2835" s="577" t="s">
        <v>210</v>
      </c>
      <c r="F2835" s="576" t="s">
        <v>210</v>
      </c>
      <c r="G2835" s="576">
        <v>98341</v>
      </c>
      <c r="H2835" s="576" t="s">
        <v>8496</v>
      </c>
      <c r="I2835" s="576" t="s">
        <v>93</v>
      </c>
      <c r="J2835" s="576" t="s">
        <v>207</v>
      </c>
      <c r="K2835" s="577">
        <v>0</v>
      </c>
      <c r="L2835" s="576" t="s">
        <v>208</v>
      </c>
    </row>
    <row r="2836" spans="1:12">
      <c r="A2836" s="576" t="s">
        <v>938</v>
      </c>
      <c r="B2836" s="576" t="s">
        <v>939</v>
      </c>
      <c r="C2836" s="576" t="s">
        <v>942</v>
      </c>
      <c r="D2836" s="576" t="s">
        <v>4393</v>
      </c>
      <c r="E2836" s="577" t="s">
        <v>210</v>
      </c>
      <c r="F2836" s="576" t="s">
        <v>210</v>
      </c>
      <c r="G2836" s="576">
        <v>98381</v>
      </c>
      <c r="H2836" s="576" t="s">
        <v>8497</v>
      </c>
      <c r="I2836" s="576" t="s">
        <v>85</v>
      </c>
      <c r="J2836" s="576" t="s">
        <v>207</v>
      </c>
      <c r="K2836" s="577">
        <v>0</v>
      </c>
      <c r="L2836" s="576" t="s">
        <v>208</v>
      </c>
    </row>
    <row r="2837" spans="1:12">
      <c r="A2837" s="576" t="s">
        <v>938</v>
      </c>
      <c r="B2837" s="576" t="s">
        <v>939</v>
      </c>
      <c r="C2837" s="576" t="s">
        <v>942</v>
      </c>
      <c r="D2837" s="576" t="s">
        <v>4393</v>
      </c>
      <c r="E2837" s="577" t="s">
        <v>210</v>
      </c>
      <c r="F2837" s="576" t="s">
        <v>210</v>
      </c>
      <c r="G2837" s="576">
        <v>98382</v>
      </c>
      <c r="H2837" s="576" t="s">
        <v>8498</v>
      </c>
      <c r="I2837" s="576" t="s">
        <v>85</v>
      </c>
      <c r="J2837" s="576" t="s">
        <v>207</v>
      </c>
      <c r="K2837" s="577">
        <v>0</v>
      </c>
      <c r="L2837" s="576" t="s">
        <v>208</v>
      </c>
    </row>
    <row r="2838" spans="1:12">
      <c r="A2838" s="576" t="s">
        <v>938</v>
      </c>
      <c r="B2838" s="576" t="s">
        <v>939</v>
      </c>
      <c r="C2838" s="576" t="s">
        <v>942</v>
      </c>
      <c r="D2838" s="576" t="s">
        <v>4393</v>
      </c>
      <c r="E2838" s="577" t="s">
        <v>210</v>
      </c>
      <c r="F2838" s="576" t="s">
        <v>210</v>
      </c>
      <c r="G2838" s="576">
        <v>98383</v>
      </c>
      <c r="H2838" s="576" t="s">
        <v>8499</v>
      </c>
      <c r="I2838" s="576" t="s">
        <v>85</v>
      </c>
      <c r="J2838" s="576" t="s">
        <v>207</v>
      </c>
      <c r="K2838" s="577">
        <v>0</v>
      </c>
      <c r="L2838" s="576" t="s">
        <v>208</v>
      </c>
    </row>
    <row r="2839" spans="1:12">
      <c r="A2839" s="576" t="s">
        <v>938</v>
      </c>
      <c r="B2839" s="576" t="s">
        <v>939</v>
      </c>
      <c r="C2839" s="576" t="s">
        <v>942</v>
      </c>
      <c r="D2839" s="576" t="s">
        <v>4393</v>
      </c>
      <c r="E2839" s="577" t="s">
        <v>210</v>
      </c>
      <c r="F2839" s="576" t="s">
        <v>210</v>
      </c>
      <c r="G2839" s="576">
        <v>98384</v>
      </c>
      <c r="H2839" s="576" t="s">
        <v>8500</v>
      </c>
      <c r="I2839" s="576" t="s">
        <v>85</v>
      </c>
      <c r="J2839" s="576" t="s">
        <v>207</v>
      </c>
      <c r="K2839" s="577">
        <v>0</v>
      </c>
      <c r="L2839" s="576" t="s">
        <v>208</v>
      </c>
    </row>
    <row r="2840" spans="1:12">
      <c r="A2840" s="576" t="s">
        <v>938</v>
      </c>
      <c r="B2840" s="576" t="s">
        <v>939</v>
      </c>
      <c r="C2840" s="576" t="s">
        <v>942</v>
      </c>
      <c r="D2840" s="576" t="s">
        <v>4393</v>
      </c>
      <c r="E2840" s="577" t="s">
        <v>210</v>
      </c>
      <c r="F2840" s="576" t="s">
        <v>210</v>
      </c>
      <c r="G2840" s="576">
        <v>98385</v>
      </c>
      <c r="H2840" s="576" t="s">
        <v>8501</v>
      </c>
      <c r="I2840" s="576" t="s">
        <v>85</v>
      </c>
      <c r="J2840" s="576" t="s">
        <v>207</v>
      </c>
      <c r="K2840" s="577">
        <v>0</v>
      </c>
      <c r="L2840" s="576" t="s">
        <v>208</v>
      </c>
    </row>
    <row r="2841" spans="1:12">
      <c r="A2841" s="576" t="s">
        <v>938</v>
      </c>
      <c r="B2841" s="576" t="s">
        <v>939</v>
      </c>
      <c r="C2841" s="576" t="s">
        <v>942</v>
      </c>
      <c r="D2841" s="576" t="s">
        <v>4393</v>
      </c>
      <c r="E2841" s="577" t="s">
        <v>210</v>
      </c>
      <c r="F2841" s="576" t="s">
        <v>210</v>
      </c>
      <c r="G2841" s="576">
        <v>98386</v>
      </c>
      <c r="H2841" s="576" t="s">
        <v>8502</v>
      </c>
      <c r="I2841" s="576" t="s">
        <v>85</v>
      </c>
      <c r="J2841" s="576" t="s">
        <v>207</v>
      </c>
      <c r="K2841" s="577">
        <v>0</v>
      </c>
      <c r="L2841" s="576" t="s">
        <v>208</v>
      </c>
    </row>
    <row r="2842" spans="1:12">
      <c r="A2842" s="576" t="s">
        <v>938</v>
      </c>
      <c r="B2842" s="576" t="s">
        <v>939</v>
      </c>
      <c r="C2842" s="576" t="s">
        <v>942</v>
      </c>
      <c r="D2842" s="576" t="s">
        <v>4393</v>
      </c>
      <c r="E2842" s="577" t="s">
        <v>210</v>
      </c>
      <c r="F2842" s="576" t="s">
        <v>210</v>
      </c>
      <c r="G2842" s="576">
        <v>98387</v>
      </c>
      <c r="H2842" s="576" t="s">
        <v>8503</v>
      </c>
      <c r="I2842" s="576" t="s">
        <v>85</v>
      </c>
      <c r="J2842" s="576" t="s">
        <v>207</v>
      </c>
      <c r="K2842" s="577">
        <v>0</v>
      </c>
      <c r="L2842" s="576" t="s">
        <v>208</v>
      </c>
    </row>
    <row r="2843" spans="1:12">
      <c r="A2843" s="576" t="s">
        <v>938</v>
      </c>
      <c r="B2843" s="576" t="s">
        <v>939</v>
      </c>
      <c r="C2843" s="576" t="s">
        <v>942</v>
      </c>
      <c r="D2843" s="576" t="s">
        <v>4393</v>
      </c>
      <c r="E2843" s="577" t="s">
        <v>210</v>
      </c>
      <c r="F2843" s="576" t="s">
        <v>210</v>
      </c>
      <c r="G2843" s="576">
        <v>98388</v>
      </c>
      <c r="H2843" s="576" t="s">
        <v>8504</v>
      </c>
      <c r="I2843" s="576" t="s">
        <v>85</v>
      </c>
      <c r="J2843" s="576" t="s">
        <v>207</v>
      </c>
      <c r="K2843" s="577">
        <v>0</v>
      </c>
      <c r="L2843" s="576" t="s">
        <v>208</v>
      </c>
    </row>
    <row r="2844" spans="1:12">
      <c r="A2844" s="576" t="s">
        <v>938</v>
      </c>
      <c r="B2844" s="576" t="s">
        <v>939</v>
      </c>
      <c r="C2844" s="576" t="s">
        <v>942</v>
      </c>
      <c r="D2844" s="576" t="s">
        <v>4393</v>
      </c>
      <c r="E2844" s="577" t="s">
        <v>210</v>
      </c>
      <c r="F2844" s="576" t="s">
        <v>210</v>
      </c>
      <c r="G2844" s="576">
        <v>98346</v>
      </c>
      <c r="H2844" s="576" t="s">
        <v>8505</v>
      </c>
      <c r="I2844" s="576" t="s">
        <v>93</v>
      </c>
      <c r="J2844" s="576" t="s">
        <v>207</v>
      </c>
      <c r="K2844" s="577">
        <v>0</v>
      </c>
      <c r="L2844" s="576" t="s">
        <v>208</v>
      </c>
    </row>
    <row r="2845" spans="1:12">
      <c r="A2845" s="576" t="s">
        <v>938</v>
      </c>
      <c r="B2845" s="576" t="s">
        <v>939</v>
      </c>
      <c r="C2845" s="576" t="s">
        <v>942</v>
      </c>
      <c r="D2845" s="576" t="s">
        <v>4393</v>
      </c>
      <c r="E2845" s="577" t="s">
        <v>210</v>
      </c>
      <c r="F2845" s="576" t="s">
        <v>210</v>
      </c>
      <c r="G2845" s="576">
        <v>98363</v>
      </c>
      <c r="H2845" s="576" t="s">
        <v>8506</v>
      </c>
      <c r="I2845" s="576" t="s">
        <v>93</v>
      </c>
      <c r="J2845" s="576" t="s">
        <v>207</v>
      </c>
      <c r="K2845" s="577">
        <v>0</v>
      </c>
      <c r="L2845" s="576" t="s">
        <v>208</v>
      </c>
    </row>
    <row r="2846" spans="1:12">
      <c r="A2846" s="576" t="s">
        <v>938</v>
      </c>
      <c r="B2846" s="576" t="s">
        <v>939</v>
      </c>
      <c r="C2846" s="576" t="s">
        <v>942</v>
      </c>
      <c r="D2846" s="576" t="s">
        <v>4393</v>
      </c>
      <c r="E2846" s="577" t="s">
        <v>210</v>
      </c>
      <c r="F2846" s="576" t="s">
        <v>210</v>
      </c>
      <c r="G2846" s="576">
        <v>98354</v>
      </c>
      <c r="H2846" s="576" t="s">
        <v>8507</v>
      </c>
      <c r="I2846" s="576" t="s">
        <v>93</v>
      </c>
      <c r="J2846" s="576" t="s">
        <v>207</v>
      </c>
      <c r="K2846" s="577">
        <v>0</v>
      </c>
      <c r="L2846" s="576" t="s">
        <v>208</v>
      </c>
    </row>
    <row r="2847" spans="1:12">
      <c r="A2847" s="576" t="s">
        <v>938</v>
      </c>
      <c r="B2847" s="576" t="s">
        <v>939</v>
      </c>
      <c r="C2847" s="576" t="s">
        <v>942</v>
      </c>
      <c r="D2847" s="576" t="s">
        <v>4393</v>
      </c>
      <c r="E2847" s="577" t="s">
        <v>210</v>
      </c>
      <c r="F2847" s="576" t="s">
        <v>210</v>
      </c>
      <c r="G2847" s="576">
        <v>98337</v>
      </c>
      <c r="H2847" s="576" t="s">
        <v>8508</v>
      </c>
      <c r="I2847" s="576" t="s">
        <v>93</v>
      </c>
      <c r="J2847" s="576" t="s">
        <v>207</v>
      </c>
      <c r="K2847" s="577">
        <v>0</v>
      </c>
      <c r="L2847" s="576" t="s">
        <v>208</v>
      </c>
    </row>
    <row r="2848" spans="1:12">
      <c r="A2848" s="576" t="s">
        <v>938</v>
      </c>
      <c r="B2848" s="576" t="s">
        <v>939</v>
      </c>
      <c r="C2848" s="576" t="s">
        <v>942</v>
      </c>
      <c r="D2848" s="576" t="s">
        <v>4393</v>
      </c>
      <c r="E2848" s="577" t="s">
        <v>210</v>
      </c>
      <c r="F2848" s="576" t="s">
        <v>210</v>
      </c>
      <c r="G2848" s="576">
        <v>98345</v>
      </c>
      <c r="H2848" s="576" t="s">
        <v>8509</v>
      </c>
      <c r="I2848" s="576" t="s">
        <v>93</v>
      </c>
      <c r="J2848" s="576" t="s">
        <v>207</v>
      </c>
      <c r="K2848" s="577">
        <v>0</v>
      </c>
      <c r="L2848" s="576" t="s">
        <v>208</v>
      </c>
    </row>
    <row r="2849" spans="1:12">
      <c r="A2849" s="576" t="s">
        <v>938</v>
      </c>
      <c r="B2849" s="576" t="s">
        <v>939</v>
      </c>
      <c r="C2849" s="576" t="s">
        <v>942</v>
      </c>
      <c r="D2849" s="576" t="s">
        <v>4393</v>
      </c>
      <c r="E2849" s="577" t="s">
        <v>210</v>
      </c>
      <c r="F2849" s="576" t="s">
        <v>210</v>
      </c>
      <c r="G2849" s="576">
        <v>98362</v>
      </c>
      <c r="H2849" s="576" t="s">
        <v>8510</v>
      </c>
      <c r="I2849" s="576" t="s">
        <v>93</v>
      </c>
      <c r="J2849" s="576" t="s">
        <v>207</v>
      </c>
      <c r="K2849" s="577">
        <v>0</v>
      </c>
      <c r="L2849" s="576" t="s">
        <v>208</v>
      </c>
    </row>
    <row r="2850" spans="1:12">
      <c r="A2850" s="576" t="s">
        <v>938</v>
      </c>
      <c r="B2850" s="576" t="s">
        <v>939</v>
      </c>
      <c r="C2850" s="576" t="s">
        <v>942</v>
      </c>
      <c r="D2850" s="576" t="s">
        <v>4393</v>
      </c>
      <c r="E2850" s="577" t="s">
        <v>210</v>
      </c>
      <c r="F2850" s="576" t="s">
        <v>210</v>
      </c>
      <c r="G2850" s="576">
        <v>98403</v>
      </c>
      <c r="H2850" s="576" t="s">
        <v>8511</v>
      </c>
      <c r="I2850" s="576" t="s">
        <v>93</v>
      </c>
      <c r="J2850" s="576" t="s">
        <v>207</v>
      </c>
      <c r="K2850" s="577">
        <v>0</v>
      </c>
      <c r="L2850" s="576" t="s">
        <v>208</v>
      </c>
    </row>
    <row r="2851" spans="1:12">
      <c r="A2851" s="576" t="s">
        <v>938</v>
      </c>
      <c r="B2851" s="576" t="s">
        <v>939</v>
      </c>
      <c r="C2851" s="576" t="s">
        <v>942</v>
      </c>
      <c r="D2851" s="576" t="s">
        <v>4393</v>
      </c>
      <c r="E2851" s="577" t="s">
        <v>210</v>
      </c>
      <c r="F2851" s="576" t="s">
        <v>210</v>
      </c>
      <c r="G2851" s="576">
        <v>98335</v>
      </c>
      <c r="H2851" s="576" t="s">
        <v>8512</v>
      </c>
      <c r="I2851" s="576" t="s">
        <v>93</v>
      </c>
      <c r="J2851" s="576" t="s">
        <v>207</v>
      </c>
      <c r="K2851" s="577">
        <v>0</v>
      </c>
      <c r="L2851" s="576" t="s">
        <v>208</v>
      </c>
    </row>
    <row r="2852" spans="1:12">
      <c r="A2852" s="576" t="s">
        <v>938</v>
      </c>
      <c r="B2852" s="576" t="s">
        <v>939</v>
      </c>
      <c r="C2852" s="576" t="s">
        <v>942</v>
      </c>
      <c r="D2852" s="576" t="s">
        <v>4393</v>
      </c>
      <c r="E2852" s="577" t="s">
        <v>210</v>
      </c>
      <c r="F2852" s="576" t="s">
        <v>210</v>
      </c>
      <c r="G2852" s="576">
        <v>98344</v>
      </c>
      <c r="H2852" s="576" t="s">
        <v>8513</v>
      </c>
      <c r="I2852" s="576" t="s">
        <v>93</v>
      </c>
      <c r="J2852" s="576" t="s">
        <v>207</v>
      </c>
      <c r="K2852" s="577">
        <v>0</v>
      </c>
      <c r="L2852" s="576" t="s">
        <v>208</v>
      </c>
    </row>
    <row r="2853" spans="1:12">
      <c r="A2853" s="576" t="s">
        <v>938</v>
      </c>
      <c r="B2853" s="576" t="s">
        <v>939</v>
      </c>
      <c r="C2853" s="576" t="s">
        <v>942</v>
      </c>
      <c r="D2853" s="576" t="s">
        <v>4393</v>
      </c>
      <c r="E2853" s="577" t="s">
        <v>210</v>
      </c>
      <c r="F2853" s="576" t="s">
        <v>210</v>
      </c>
      <c r="G2853" s="576">
        <v>98361</v>
      </c>
      <c r="H2853" s="576" t="s">
        <v>8514</v>
      </c>
      <c r="I2853" s="576" t="s">
        <v>93</v>
      </c>
      <c r="J2853" s="576" t="s">
        <v>207</v>
      </c>
      <c r="K2853" s="577">
        <v>0</v>
      </c>
      <c r="L2853" s="576" t="s">
        <v>208</v>
      </c>
    </row>
    <row r="2854" spans="1:12">
      <c r="A2854" s="576" t="s">
        <v>938</v>
      </c>
      <c r="B2854" s="576" t="s">
        <v>939</v>
      </c>
      <c r="C2854" s="576" t="s">
        <v>942</v>
      </c>
      <c r="D2854" s="576" t="s">
        <v>4393</v>
      </c>
      <c r="E2854" s="577" t="s">
        <v>210</v>
      </c>
      <c r="F2854" s="576" t="s">
        <v>210</v>
      </c>
      <c r="G2854" s="576">
        <v>98353</v>
      </c>
      <c r="H2854" s="576" t="s">
        <v>8515</v>
      </c>
      <c r="I2854" s="576" t="s">
        <v>93</v>
      </c>
      <c r="J2854" s="576" t="s">
        <v>207</v>
      </c>
      <c r="K2854" s="577">
        <v>0</v>
      </c>
      <c r="L2854" s="576" t="s">
        <v>208</v>
      </c>
    </row>
    <row r="2855" spans="1:12">
      <c r="A2855" s="576" t="s">
        <v>938</v>
      </c>
      <c r="B2855" s="576" t="s">
        <v>939</v>
      </c>
      <c r="C2855" s="576" t="s">
        <v>942</v>
      </c>
      <c r="D2855" s="576" t="s">
        <v>4393</v>
      </c>
      <c r="E2855" s="577" t="s">
        <v>210</v>
      </c>
      <c r="F2855" s="576" t="s">
        <v>210</v>
      </c>
      <c r="G2855" s="576">
        <v>98334</v>
      </c>
      <c r="H2855" s="576" t="s">
        <v>8516</v>
      </c>
      <c r="I2855" s="576" t="s">
        <v>93</v>
      </c>
      <c r="J2855" s="576" t="s">
        <v>207</v>
      </c>
      <c r="K2855" s="577">
        <v>0</v>
      </c>
      <c r="L2855" s="576" t="s">
        <v>208</v>
      </c>
    </row>
    <row r="2856" spans="1:12">
      <c r="A2856" s="576" t="s">
        <v>938</v>
      </c>
      <c r="B2856" s="576" t="s">
        <v>939</v>
      </c>
      <c r="C2856" s="576" t="s">
        <v>942</v>
      </c>
      <c r="D2856" s="576" t="s">
        <v>4393</v>
      </c>
      <c r="E2856" s="577" t="s">
        <v>210</v>
      </c>
      <c r="F2856" s="576" t="s">
        <v>210</v>
      </c>
      <c r="G2856" s="576">
        <v>98371</v>
      </c>
      <c r="H2856" s="576" t="s">
        <v>8517</v>
      </c>
      <c r="I2856" s="576" t="s">
        <v>93</v>
      </c>
      <c r="J2856" s="576" t="s">
        <v>207</v>
      </c>
      <c r="K2856" s="577">
        <v>0</v>
      </c>
      <c r="L2856" s="576" t="s">
        <v>208</v>
      </c>
    </row>
    <row r="2857" spans="1:12">
      <c r="A2857" s="576" t="s">
        <v>938</v>
      </c>
      <c r="B2857" s="576" t="s">
        <v>939</v>
      </c>
      <c r="C2857" s="576" t="s">
        <v>942</v>
      </c>
      <c r="D2857" s="576" t="s">
        <v>4393</v>
      </c>
      <c r="E2857" s="577" t="s">
        <v>210</v>
      </c>
      <c r="F2857" s="576" t="s">
        <v>210</v>
      </c>
      <c r="G2857" s="576">
        <v>98397</v>
      </c>
      <c r="H2857" s="576" t="s">
        <v>8518</v>
      </c>
      <c r="I2857" s="576" t="s">
        <v>93</v>
      </c>
      <c r="J2857" s="576" t="s">
        <v>207</v>
      </c>
      <c r="K2857" s="577">
        <v>10.039999999999999</v>
      </c>
      <c r="L2857" s="576" t="s">
        <v>208</v>
      </c>
    </row>
    <row r="2858" spans="1:12">
      <c r="A2858" s="576" t="s">
        <v>938</v>
      </c>
      <c r="B2858" s="576" t="s">
        <v>939</v>
      </c>
      <c r="C2858" s="576" t="s">
        <v>942</v>
      </c>
      <c r="D2858" s="576" t="s">
        <v>4393</v>
      </c>
      <c r="E2858" s="577" t="s">
        <v>210</v>
      </c>
      <c r="F2858" s="576" t="s">
        <v>210</v>
      </c>
      <c r="G2858" s="576">
        <v>97280</v>
      </c>
      <c r="H2858" s="576" t="s">
        <v>8519</v>
      </c>
      <c r="I2858" s="576" t="s">
        <v>212</v>
      </c>
      <c r="J2858" s="576" t="s">
        <v>207</v>
      </c>
      <c r="K2858" s="577">
        <v>0</v>
      </c>
      <c r="L2858" s="576" t="s">
        <v>208</v>
      </c>
    </row>
    <row r="2859" spans="1:12">
      <c r="A2859" s="576" t="s">
        <v>938</v>
      </c>
      <c r="B2859" s="576" t="s">
        <v>939</v>
      </c>
      <c r="C2859" s="576" t="s">
        <v>942</v>
      </c>
      <c r="D2859" s="576" t="s">
        <v>4393</v>
      </c>
      <c r="E2859" s="577" t="s">
        <v>210</v>
      </c>
      <c r="F2859" s="576" t="s">
        <v>210</v>
      </c>
      <c r="G2859" s="576">
        <v>97275</v>
      </c>
      <c r="H2859" s="576" t="s">
        <v>8520</v>
      </c>
      <c r="I2859" s="576" t="s">
        <v>212</v>
      </c>
      <c r="J2859" s="576" t="s">
        <v>207</v>
      </c>
      <c r="K2859" s="577">
        <v>0</v>
      </c>
      <c r="L2859" s="576" t="s">
        <v>208</v>
      </c>
    </row>
    <row r="2860" spans="1:12">
      <c r="A2860" s="576" t="s">
        <v>938</v>
      </c>
      <c r="B2860" s="576" t="s">
        <v>939</v>
      </c>
      <c r="C2860" s="576" t="s">
        <v>943</v>
      </c>
      <c r="D2860" s="576" t="s">
        <v>4394</v>
      </c>
      <c r="E2860" s="577" t="s">
        <v>210</v>
      </c>
      <c r="F2860" s="576" t="s">
        <v>210</v>
      </c>
      <c r="G2860" s="576">
        <v>97279</v>
      </c>
      <c r="H2860" s="576" t="s">
        <v>8521</v>
      </c>
      <c r="I2860" s="576" t="s">
        <v>212</v>
      </c>
      <c r="J2860" s="576" t="s">
        <v>207</v>
      </c>
      <c r="K2860" s="577">
        <v>0</v>
      </c>
      <c r="L2860" s="576" t="s">
        <v>208</v>
      </c>
    </row>
    <row r="2861" spans="1:12">
      <c r="A2861" s="576" t="s">
        <v>938</v>
      </c>
      <c r="B2861" s="576" t="s">
        <v>939</v>
      </c>
      <c r="C2861" s="576" t="s">
        <v>943</v>
      </c>
      <c r="D2861" s="576" t="s">
        <v>4394</v>
      </c>
      <c r="E2861" s="577" t="s">
        <v>210</v>
      </c>
      <c r="F2861" s="576" t="s">
        <v>210</v>
      </c>
      <c r="G2861" s="576">
        <v>97285</v>
      </c>
      <c r="H2861" s="576" t="s">
        <v>8522</v>
      </c>
      <c r="I2861" s="576" t="s">
        <v>212</v>
      </c>
      <c r="J2861" s="576" t="s">
        <v>207</v>
      </c>
      <c r="K2861" s="577">
        <v>0</v>
      </c>
      <c r="L2861" s="576" t="s">
        <v>208</v>
      </c>
    </row>
    <row r="2862" spans="1:12">
      <c r="A2862" s="576" t="s">
        <v>938</v>
      </c>
      <c r="B2862" s="576" t="s">
        <v>939</v>
      </c>
      <c r="C2862" s="576" t="s">
        <v>943</v>
      </c>
      <c r="D2862" s="576" t="s">
        <v>4394</v>
      </c>
      <c r="E2862" s="577" t="s">
        <v>210</v>
      </c>
      <c r="F2862" s="576" t="s">
        <v>210</v>
      </c>
      <c r="G2862" s="576">
        <v>97286</v>
      </c>
      <c r="H2862" s="576" t="s">
        <v>8523</v>
      </c>
      <c r="I2862" s="576" t="s">
        <v>212</v>
      </c>
      <c r="J2862" s="576" t="s">
        <v>207</v>
      </c>
      <c r="K2862" s="577">
        <v>0</v>
      </c>
      <c r="L2862" s="576" t="s">
        <v>208</v>
      </c>
    </row>
    <row r="2863" spans="1:12">
      <c r="A2863" s="576" t="s">
        <v>938</v>
      </c>
      <c r="B2863" s="576" t="s">
        <v>939</v>
      </c>
      <c r="C2863" s="576" t="s">
        <v>943</v>
      </c>
      <c r="D2863" s="576" t="s">
        <v>4394</v>
      </c>
      <c r="E2863" s="577" t="s">
        <v>210</v>
      </c>
      <c r="F2863" s="576" t="s">
        <v>210</v>
      </c>
      <c r="G2863" s="576">
        <v>97291</v>
      </c>
      <c r="H2863" s="576" t="s">
        <v>8524</v>
      </c>
      <c r="I2863" s="576" t="s">
        <v>212</v>
      </c>
      <c r="J2863" s="576" t="s">
        <v>207</v>
      </c>
      <c r="K2863" s="577">
        <v>0</v>
      </c>
      <c r="L2863" s="576" t="s">
        <v>208</v>
      </c>
    </row>
    <row r="2864" spans="1:12">
      <c r="A2864" s="576" t="s">
        <v>938</v>
      </c>
      <c r="B2864" s="576" t="s">
        <v>939</v>
      </c>
      <c r="C2864" s="576" t="s">
        <v>943</v>
      </c>
      <c r="D2864" s="576" t="s">
        <v>4394</v>
      </c>
      <c r="E2864" s="577" t="s">
        <v>210</v>
      </c>
      <c r="F2864" s="576" t="s">
        <v>210</v>
      </c>
      <c r="G2864" s="576">
        <v>97292</v>
      </c>
      <c r="H2864" s="576" t="s">
        <v>8525</v>
      </c>
      <c r="I2864" s="576" t="s">
        <v>212</v>
      </c>
      <c r="J2864" s="576" t="s">
        <v>207</v>
      </c>
      <c r="K2864" s="577">
        <v>0</v>
      </c>
      <c r="L2864" s="576" t="s">
        <v>208</v>
      </c>
    </row>
    <row r="2865" spans="1:12">
      <c r="A2865" s="576" t="s">
        <v>938</v>
      </c>
      <c r="B2865" s="576" t="s">
        <v>939</v>
      </c>
      <c r="C2865" s="576" t="s">
        <v>943</v>
      </c>
      <c r="D2865" s="576" t="s">
        <v>4394</v>
      </c>
      <c r="E2865" s="577" t="s">
        <v>210</v>
      </c>
      <c r="F2865" s="576" t="s">
        <v>210</v>
      </c>
      <c r="G2865" s="576">
        <v>97297</v>
      </c>
      <c r="H2865" s="576" t="s">
        <v>8526</v>
      </c>
      <c r="I2865" s="576" t="s">
        <v>212</v>
      </c>
      <c r="J2865" s="576" t="s">
        <v>207</v>
      </c>
      <c r="K2865" s="577">
        <v>0</v>
      </c>
      <c r="L2865" s="576" t="s">
        <v>208</v>
      </c>
    </row>
    <row r="2866" spans="1:12">
      <c r="A2866" s="576" t="s">
        <v>938</v>
      </c>
      <c r="B2866" s="576" t="s">
        <v>939</v>
      </c>
      <c r="C2866" s="576" t="s">
        <v>943</v>
      </c>
      <c r="D2866" s="576" t="s">
        <v>4394</v>
      </c>
      <c r="E2866" s="577" t="s">
        <v>210</v>
      </c>
      <c r="F2866" s="576" t="s">
        <v>210</v>
      </c>
      <c r="G2866" s="576">
        <v>97298</v>
      </c>
      <c r="H2866" s="576" t="s">
        <v>8527</v>
      </c>
      <c r="I2866" s="576" t="s">
        <v>212</v>
      </c>
      <c r="J2866" s="576" t="s">
        <v>207</v>
      </c>
      <c r="K2866" s="577">
        <v>0</v>
      </c>
      <c r="L2866" s="576" t="s">
        <v>208</v>
      </c>
    </row>
    <row r="2867" spans="1:12">
      <c r="A2867" s="576" t="s">
        <v>938</v>
      </c>
      <c r="B2867" s="576" t="s">
        <v>939</v>
      </c>
      <c r="C2867" s="576" t="s">
        <v>943</v>
      </c>
      <c r="D2867" s="576" t="s">
        <v>4394</v>
      </c>
      <c r="E2867" s="577" t="s">
        <v>210</v>
      </c>
      <c r="F2867" s="576" t="s">
        <v>210</v>
      </c>
      <c r="G2867" s="576">
        <v>97303</v>
      </c>
      <c r="H2867" s="576" t="s">
        <v>8528</v>
      </c>
      <c r="I2867" s="576" t="s">
        <v>212</v>
      </c>
      <c r="J2867" s="576" t="s">
        <v>207</v>
      </c>
      <c r="K2867" s="577">
        <v>0</v>
      </c>
      <c r="L2867" s="576" t="s">
        <v>208</v>
      </c>
    </row>
    <row r="2868" spans="1:12">
      <c r="A2868" s="576" t="s">
        <v>938</v>
      </c>
      <c r="B2868" s="576" t="s">
        <v>939</v>
      </c>
      <c r="C2868" s="576" t="s">
        <v>943</v>
      </c>
      <c r="D2868" s="576" t="s">
        <v>4394</v>
      </c>
      <c r="E2868" s="577" t="s">
        <v>210</v>
      </c>
      <c r="F2868" s="576" t="s">
        <v>210</v>
      </c>
      <c r="G2868" s="576">
        <v>97304</v>
      </c>
      <c r="H2868" s="576" t="s">
        <v>8529</v>
      </c>
      <c r="I2868" s="576" t="s">
        <v>212</v>
      </c>
      <c r="J2868" s="576" t="s">
        <v>207</v>
      </c>
      <c r="K2868" s="577">
        <v>0</v>
      </c>
      <c r="L2868" s="576" t="s">
        <v>208</v>
      </c>
    </row>
    <row r="2869" spans="1:12">
      <c r="A2869" s="576" t="s">
        <v>938</v>
      </c>
      <c r="B2869" s="576" t="s">
        <v>939</v>
      </c>
      <c r="C2869" s="576" t="s">
        <v>943</v>
      </c>
      <c r="D2869" s="576" t="s">
        <v>4394</v>
      </c>
      <c r="E2869" s="577" t="s">
        <v>210</v>
      </c>
      <c r="F2869" s="576" t="s">
        <v>210</v>
      </c>
      <c r="G2869" s="576">
        <v>97309</v>
      </c>
      <c r="H2869" s="576" t="s">
        <v>8530</v>
      </c>
      <c r="I2869" s="576" t="s">
        <v>212</v>
      </c>
      <c r="J2869" s="576" t="s">
        <v>207</v>
      </c>
      <c r="K2869" s="577">
        <v>0</v>
      </c>
      <c r="L2869" s="576" t="s">
        <v>208</v>
      </c>
    </row>
    <row r="2870" spans="1:12">
      <c r="A2870" s="576" t="s">
        <v>938</v>
      </c>
      <c r="B2870" s="576" t="s">
        <v>939</v>
      </c>
      <c r="C2870" s="576" t="s">
        <v>943</v>
      </c>
      <c r="D2870" s="576" t="s">
        <v>4394</v>
      </c>
      <c r="E2870" s="577" t="s">
        <v>210</v>
      </c>
      <c r="F2870" s="576" t="s">
        <v>210</v>
      </c>
      <c r="G2870" s="576">
        <v>97310</v>
      </c>
      <c r="H2870" s="576" t="s">
        <v>8531</v>
      </c>
      <c r="I2870" s="576" t="s">
        <v>212</v>
      </c>
      <c r="J2870" s="576" t="s">
        <v>207</v>
      </c>
      <c r="K2870" s="577">
        <v>0</v>
      </c>
      <c r="L2870" s="576" t="s">
        <v>208</v>
      </c>
    </row>
    <row r="2871" spans="1:12">
      <c r="A2871" s="576" t="s">
        <v>938</v>
      </c>
      <c r="B2871" s="576" t="s">
        <v>939</v>
      </c>
      <c r="C2871" s="576" t="s">
        <v>943</v>
      </c>
      <c r="D2871" s="576" t="s">
        <v>4394</v>
      </c>
      <c r="E2871" s="577" t="s">
        <v>210</v>
      </c>
      <c r="F2871" s="576" t="s">
        <v>210</v>
      </c>
      <c r="G2871" s="576">
        <v>97282</v>
      </c>
      <c r="H2871" s="576" t="s">
        <v>8532</v>
      </c>
      <c r="I2871" s="576" t="s">
        <v>212</v>
      </c>
      <c r="J2871" s="576" t="s">
        <v>207</v>
      </c>
      <c r="K2871" s="577">
        <v>0</v>
      </c>
      <c r="L2871" s="576" t="s">
        <v>208</v>
      </c>
    </row>
    <row r="2872" spans="1:12">
      <c r="A2872" s="576" t="s">
        <v>938</v>
      </c>
      <c r="B2872" s="576" t="s">
        <v>939</v>
      </c>
      <c r="C2872" s="576" t="s">
        <v>943</v>
      </c>
      <c r="D2872" s="576" t="s">
        <v>4394</v>
      </c>
      <c r="E2872" s="577" t="s">
        <v>210</v>
      </c>
      <c r="F2872" s="576" t="s">
        <v>210</v>
      </c>
      <c r="G2872" s="576">
        <v>97276</v>
      </c>
      <c r="H2872" s="576" t="s">
        <v>8533</v>
      </c>
      <c r="I2872" s="576" t="s">
        <v>212</v>
      </c>
      <c r="J2872" s="576" t="s">
        <v>207</v>
      </c>
      <c r="K2872" s="577">
        <v>0</v>
      </c>
      <c r="L2872" s="576" t="s">
        <v>208</v>
      </c>
    </row>
    <row r="2873" spans="1:12">
      <c r="A2873" s="576" t="s">
        <v>938</v>
      </c>
      <c r="B2873" s="576" t="s">
        <v>939</v>
      </c>
      <c r="C2873" s="576" t="s">
        <v>943</v>
      </c>
      <c r="D2873" s="576" t="s">
        <v>4394</v>
      </c>
      <c r="E2873" s="577" t="s">
        <v>210</v>
      </c>
      <c r="F2873" s="576" t="s">
        <v>210</v>
      </c>
      <c r="G2873" s="576">
        <v>97281</v>
      </c>
      <c r="H2873" s="576" t="s">
        <v>8534</v>
      </c>
      <c r="I2873" s="576" t="s">
        <v>212</v>
      </c>
      <c r="J2873" s="576" t="s">
        <v>207</v>
      </c>
      <c r="K2873" s="577">
        <v>0</v>
      </c>
      <c r="L2873" s="576" t="s">
        <v>208</v>
      </c>
    </row>
    <row r="2874" spans="1:12">
      <c r="A2874" s="576" t="s">
        <v>938</v>
      </c>
      <c r="B2874" s="576" t="s">
        <v>939</v>
      </c>
      <c r="C2874" s="576" t="s">
        <v>943</v>
      </c>
      <c r="D2874" s="576" t="s">
        <v>4394</v>
      </c>
      <c r="E2874" s="577" t="s">
        <v>210</v>
      </c>
      <c r="F2874" s="576" t="s">
        <v>210</v>
      </c>
      <c r="G2874" s="576">
        <v>97287</v>
      </c>
      <c r="H2874" s="576" t="s">
        <v>8535</v>
      </c>
      <c r="I2874" s="576" t="s">
        <v>212</v>
      </c>
      <c r="J2874" s="576" t="s">
        <v>207</v>
      </c>
      <c r="K2874" s="577">
        <v>0</v>
      </c>
      <c r="L2874" s="576" t="s">
        <v>208</v>
      </c>
    </row>
    <row r="2875" spans="1:12">
      <c r="A2875" s="576" t="s">
        <v>938</v>
      </c>
      <c r="B2875" s="576" t="s">
        <v>939</v>
      </c>
      <c r="C2875" s="576" t="s">
        <v>943</v>
      </c>
      <c r="D2875" s="576" t="s">
        <v>4394</v>
      </c>
      <c r="E2875" s="577" t="s">
        <v>210</v>
      </c>
      <c r="F2875" s="576" t="s">
        <v>210</v>
      </c>
      <c r="G2875" s="576">
        <v>97288</v>
      </c>
      <c r="H2875" s="576" t="s">
        <v>8536</v>
      </c>
      <c r="I2875" s="576" t="s">
        <v>212</v>
      </c>
      <c r="J2875" s="576" t="s">
        <v>207</v>
      </c>
      <c r="K2875" s="577">
        <v>0</v>
      </c>
      <c r="L2875" s="576" t="s">
        <v>208</v>
      </c>
    </row>
    <row r="2876" spans="1:12">
      <c r="A2876" s="576" t="s">
        <v>938</v>
      </c>
      <c r="B2876" s="576" t="s">
        <v>939</v>
      </c>
      <c r="C2876" s="576" t="s">
        <v>943</v>
      </c>
      <c r="D2876" s="576" t="s">
        <v>4394</v>
      </c>
      <c r="E2876" s="577" t="s">
        <v>210</v>
      </c>
      <c r="F2876" s="576" t="s">
        <v>210</v>
      </c>
      <c r="G2876" s="576">
        <v>97293</v>
      </c>
      <c r="H2876" s="576" t="s">
        <v>8537</v>
      </c>
      <c r="I2876" s="576" t="s">
        <v>212</v>
      </c>
      <c r="J2876" s="576" t="s">
        <v>207</v>
      </c>
      <c r="K2876" s="577">
        <v>0</v>
      </c>
      <c r="L2876" s="576" t="s">
        <v>208</v>
      </c>
    </row>
    <row r="2877" spans="1:12">
      <c r="A2877" s="576" t="s">
        <v>938</v>
      </c>
      <c r="B2877" s="576" t="s">
        <v>939</v>
      </c>
      <c r="C2877" s="576" t="s">
        <v>943</v>
      </c>
      <c r="D2877" s="576" t="s">
        <v>4394</v>
      </c>
      <c r="E2877" s="577" t="s">
        <v>210</v>
      </c>
      <c r="F2877" s="576" t="s">
        <v>210</v>
      </c>
      <c r="G2877" s="576">
        <v>97294</v>
      </c>
      <c r="H2877" s="576" t="s">
        <v>8538</v>
      </c>
      <c r="I2877" s="576" t="s">
        <v>212</v>
      </c>
      <c r="J2877" s="576" t="s">
        <v>207</v>
      </c>
      <c r="K2877" s="577">
        <v>0</v>
      </c>
      <c r="L2877" s="576" t="s">
        <v>208</v>
      </c>
    </row>
    <row r="2878" spans="1:12">
      <c r="A2878" s="576" t="s">
        <v>938</v>
      </c>
      <c r="B2878" s="576" t="s">
        <v>939</v>
      </c>
      <c r="C2878" s="576" t="s">
        <v>943</v>
      </c>
      <c r="D2878" s="576" t="s">
        <v>4394</v>
      </c>
      <c r="E2878" s="577" t="s">
        <v>210</v>
      </c>
      <c r="F2878" s="576" t="s">
        <v>210</v>
      </c>
      <c r="G2878" s="576">
        <v>97299</v>
      </c>
      <c r="H2878" s="576" t="s">
        <v>8539</v>
      </c>
      <c r="I2878" s="576" t="s">
        <v>212</v>
      </c>
      <c r="J2878" s="576" t="s">
        <v>207</v>
      </c>
      <c r="K2878" s="577">
        <v>0</v>
      </c>
      <c r="L2878" s="576" t="s">
        <v>208</v>
      </c>
    </row>
    <row r="2879" spans="1:12">
      <c r="A2879" s="576" t="s">
        <v>938</v>
      </c>
      <c r="B2879" s="576" t="s">
        <v>939</v>
      </c>
      <c r="C2879" s="576" t="s">
        <v>943</v>
      </c>
      <c r="D2879" s="576" t="s">
        <v>4394</v>
      </c>
      <c r="E2879" s="577" t="s">
        <v>210</v>
      </c>
      <c r="F2879" s="576" t="s">
        <v>210</v>
      </c>
      <c r="G2879" s="576">
        <v>97300</v>
      </c>
      <c r="H2879" s="576" t="s">
        <v>8540</v>
      </c>
      <c r="I2879" s="576" t="s">
        <v>212</v>
      </c>
      <c r="J2879" s="576" t="s">
        <v>207</v>
      </c>
      <c r="K2879" s="577">
        <v>0</v>
      </c>
      <c r="L2879" s="576" t="s">
        <v>208</v>
      </c>
    </row>
    <row r="2880" spans="1:12">
      <c r="A2880" s="576" t="s">
        <v>938</v>
      </c>
      <c r="B2880" s="576" t="s">
        <v>939</v>
      </c>
      <c r="C2880" s="576" t="s">
        <v>943</v>
      </c>
      <c r="D2880" s="576" t="s">
        <v>4394</v>
      </c>
      <c r="E2880" s="577" t="s">
        <v>210</v>
      </c>
      <c r="F2880" s="576" t="s">
        <v>210</v>
      </c>
      <c r="G2880" s="576">
        <v>97305</v>
      </c>
      <c r="H2880" s="576" t="s">
        <v>8541</v>
      </c>
      <c r="I2880" s="576" t="s">
        <v>212</v>
      </c>
      <c r="J2880" s="576" t="s">
        <v>207</v>
      </c>
      <c r="K2880" s="577">
        <v>0</v>
      </c>
      <c r="L2880" s="576" t="s">
        <v>208</v>
      </c>
    </row>
    <row r="2881" spans="1:12">
      <c r="A2881" s="576" t="s">
        <v>938</v>
      </c>
      <c r="B2881" s="576" t="s">
        <v>939</v>
      </c>
      <c r="C2881" s="576" t="s">
        <v>943</v>
      </c>
      <c r="D2881" s="576" t="s">
        <v>4394</v>
      </c>
      <c r="E2881" s="577" t="s">
        <v>210</v>
      </c>
      <c r="F2881" s="576" t="s">
        <v>210</v>
      </c>
      <c r="G2881" s="576">
        <v>97306</v>
      </c>
      <c r="H2881" s="576" t="s">
        <v>8542</v>
      </c>
      <c r="I2881" s="576" t="s">
        <v>212</v>
      </c>
      <c r="J2881" s="576" t="s">
        <v>207</v>
      </c>
      <c r="K2881" s="577">
        <v>0</v>
      </c>
      <c r="L2881" s="576" t="s">
        <v>208</v>
      </c>
    </row>
    <row r="2882" spans="1:12">
      <c r="A2882" s="576" t="s">
        <v>938</v>
      </c>
      <c r="B2882" s="576" t="s">
        <v>939</v>
      </c>
      <c r="C2882" s="576" t="s">
        <v>943</v>
      </c>
      <c r="D2882" s="576" t="s">
        <v>4394</v>
      </c>
      <c r="E2882" s="577" t="s">
        <v>210</v>
      </c>
      <c r="F2882" s="576" t="s">
        <v>210</v>
      </c>
      <c r="G2882" s="576">
        <v>97311</v>
      </c>
      <c r="H2882" s="576" t="s">
        <v>8543</v>
      </c>
      <c r="I2882" s="576" t="s">
        <v>212</v>
      </c>
      <c r="J2882" s="576" t="s">
        <v>207</v>
      </c>
      <c r="K2882" s="577">
        <v>0</v>
      </c>
      <c r="L2882" s="576" t="s">
        <v>208</v>
      </c>
    </row>
    <row r="2883" spans="1:12">
      <c r="A2883" s="576" t="s">
        <v>938</v>
      </c>
      <c r="B2883" s="576" t="s">
        <v>939</v>
      </c>
      <c r="C2883" s="576" t="s">
        <v>943</v>
      </c>
      <c r="D2883" s="576" t="s">
        <v>4394</v>
      </c>
      <c r="E2883" s="577" t="s">
        <v>210</v>
      </c>
      <c r="F2883" s="576" t="s">
        <v>210</v>
      </c>
      <c r="G2883" s="576">
        <v>97312</v>
      </c>
      <c r="H2883" s="576" t="s">
        <v>8544</v>
      </c>
      <c r="I2883" s="576" t="s">
        <v>212</v>
      </c>
      <c r="J2883" s="576" t="s">
        <v>207</v>
      </c>
      <c r="K2883" s="577">
        <v>0</v>
      </c>
      <c r="L2883" s="576" t="s">
        <v>208</v>
      </c>
    </row>
    <row r="2884" spans="1:12">
      <c r="A2884" s="576" t="s">
        <v>938</v>
      </c>
      <c r="B2884" s="576" t="s">
        <v>939</v>
      </c>
      <c r="C2884" s="576" t="s">
        <v>943</v>
      </c>
      <c r="D2884" s="576" t="s">
        <v>4394</v>
      </c>
      <c r="E2884" s="577" t="s">
        <v>210</v>
      </c>
      <c r="F2884" s="576" t="s">
        <v>210</v>
      </c>
      <c r="G2884" s="576">
        <v>97278</v>
      </c>
      <c r="H2884" s="576" t="s">
        <v>8545</v>
      </c>
      <c r="I2884" s="576" t="s">
        <v>212</v>
      </c>
      <c r="J2884" s="576" t="s">
        <v>207</v>
      </c>
      <c r="K2884" s="577">
        <v>0</v>
      </c>
      <c r="L2884" s="576" t="s">
        <v>208</v>
      </c>
    </row>
    <row r="2885" spans="1:12">
      <c r="A2885" s="576" t="s">
        <v>938</v>
      </c>
      <c r="B2885" s="576" t="s">
        <v>939</v>
      </c>
      <c r="C2885" s="576" t="s">
        <v>943</v>
      </c>
      <c r="D2885" s="576" t="s">
        <v>4394</v>
      </c>
      <c r="E2885" s="577" t="s">
        <v>210</v>
      </c>
      <c r="F2885" s="576" t="s">
        <v>210</v>
      </c>
      <c r="G2885" s="576">
        <v>97274</v>
      </c>
      <c r="H2885" s="576" t="s">
        <v>8546</v>
      </c>
      <c r="I2885" s="576" t="s">
        <v>212</v>
      </c>
      <c r="J2885" s="576" t="s">
        <v>207</v>
      </c>
      <c r="K2885" s="577">
        <v>0</v>
      </c>
      <c r="L2885" s="576" t="s">
        <v>208</v>
      </c>
    </row>
    <row r="2886" spans="1:12">
      <c r="A2886" s="576" t="s">
        <v>938</v>
      </c>
      <c r="B2886" s="576" t="s">
        <v>939</v>
      </c>
      <c r="C2886" s="576" t="s">
        <v>943</v>
      </c>
      <c r="D2886" s="576" t="s">
        <v>4394</v>
      </c>
      <c r="E2886" s="577" t="s">
        <v>210</v>
      </c>
      <c r="F2886" s="576" t="s">
        <v>210</v>
      </c>
      <c r="G2886" s="576">
        <v>97283</v>
      </c>
      <c r="H2886" s="576" t="s">
        <v>8547</v>
      </c>
      <c r="I2886" s="576" t="s">
        <v>212</v>
      </c>
      <c r="J2886" s="576" t="s">
        <v>207</v>
      </c>
      <c r="K2886" s="577">
        <v>0</v>
      </c>
      <c r="L2886" s="576" t="s">
        <v>208</v>
      </c>
    </row>
    <row r="2887" spans="1:12">
      <c r="A2887" s="576" t="s">
        <v>938</v>
      </c>
      <c r="B2887" s="576" t="s">
        <v>939</v>
      </c>
      <c r="C2887" s="576" t="s">
        <v>943</v>
      </c>
      <c r="D2887" s="576" t="s">
        <v>4394</v>
      </c>
      <c r="E2887" s="577" t="s">
        <v>210</v>
      </c>
      <c r="F2887" s="576" t="s">
        <v>210</v>
      </c>
      <c r="G2887" s="576">
        <v>97284</v>
      </c>
      <c r="H2887" s="576" t="s">
        <v>8548</v>
      </c>
      <c r="I2887" s="576" t="s">
        <v>212</v>
      </c>
      <c r="J2887" s="576" t="s">
        <v>207</v>
      </c>
      <c r="K2887" s="577">
        <v>0</v>
      </c>
      <c r="L2887" s="576" t="s">
        <v>208</v>
      </c>
    </row>
    <row r="2888" spans="1:12">
      <c r="A2888" s="576" t="s">
        <v>938</v>
      </c>
      <c r="B2888" s="576" t="s">
        <v>939</v>
      </c>
      <c r="C2888" s="576" t="s">
        <v>943</v>
      </c>
      <c r="D2888" s="576" t="s">
        <v>4394</v>
      </c>
      <c r="E2888" s="577" t="s">
        <v>210</v>
      </c>
      <c r="F2888" s="576" t="s">
        <v>210</v>
      </c>
      <c r="G2888" s="576">
        <v>97289</v>
      </c>
      <c r="H2888" s="576" t="s">
        <v>8549</v>
      </c>
      <c r="I2888" s="576" t="s">
        <v>212</v>
      </c>
      <c r="J2888" s="576" t="s">
        <v>207</v>
      </c>
      <c r="K2888" s="577">
        <v>0</v>
      </c>
      <c r="L2888" s="576" t="s">
        <v>208</v>
      </c>
    </row>
    <row r="2889" spans="1:12">
      <c r="A2889" s="576" t="s">
        <v>938</v>
      </c>
      <c r="B2889" s="576" t="s">
        <v>939</v>
      </c>
      <c r="C2889" s="576" t="s">
        <v>943</v>
      </c>
      <c r="D2889" s="576" t="s">
        <v>4394</v>
      </c>
      <c r="E2889" s="577" t="s">
        <v>210</v>
      </c>
      <c r="F2889" s="576" t="s">
        <v>210</v>
      </c>
      <c r="G2889" s="576">
        <v>97290</v>
      </c>
      <c r="H2889" s="576" t="s">
        <v>8550</v>
      </c>
      <c r="I2889" s="576" t="s">
        <v>212</v>
      </c>
      <c r="J2889" s="576" t="s">
        <v>207</v>
      </c>
      <c r="K2889" s="577">
        <v>0</v>
      </c>
      <c r="L2889" s="576" t="s">
        <v>208</v>
      </c>
    </row>
    <row r="2890" spans="1:12">
      <c r="A2890" s="576" t="s">
        <v>938</v>
      </c>
      <c r="B2890" s="576" t="s">
        <v>939</v>
      </c>
      <c r="C2890" s="576" t="s">
        <v>943</v>
      </c>
      <c r="D2890" s="576" t="s">
        <v>4394</v>
      </c>
      <c r="E2890" s="577" t="s">
        <v>210</v>
      </c>
      <c r="F2890" s="576" t="s">
        <v>210</v>
      </c>
      <c r="G2890" s="576">
        <v>97295</v>
      </c>
      <c r="H2890" s="576" t="s">
        <v>8551</v>
      </c>
      <c r="I2890" s="576" t="s">
        <v>212</v>
      </c>
      <c r="J2890" s="576" t="s">
        <v>207</v>
      </c>
      <c r="K2890" s="577">
        <v>0</v>
      </c>
      <c r="L2890" s="576" t="s">
        <v>208</v>
      </c>
    </row>
    <row r="2891" spans="1:12">
      <c r="A2891" s="576" t="s">
        <v>938</v>
      </c>
      <c r="B2891" s="576" t="s">
        <v>939</v>
      </c>
      <c r="C2891" s="576" t="s">
        <v>943</v>
      </c>
      <c r="D2891" s="576" t="s">
        <v>4394</v>
      </c>
      <c r="E2891" s="577" t="s">
        <v>210</v>
      </c>
      <c r="F2891" s="576" t="s">
        <v>210</v>
      </c>
      <c r="G2891" s="576">
        <v>97296</v>
      </c>
      <c r="H2891" s="576" t="s">
        <v>8552</v>
      </c>
      <c r="I2891" s="576" t="s">
        <v>212</v>
      </c>
      <c r="J2891" s="576" t="s">
        <v>207</v>
      </c>
      <c r="K2891" s="577">
        <v>0</v>
      </c>
      <c r="L2891" s="576" t="s">
        <v>208</v>
      </c>
    </row>
    <row r="2892" spans="1:12">
      <c r="A2892" s="576" t="s">
        <v>938</v>
      </c>
      <c r="B2892" s="576" t="s">
        <v>939</v>
      </c>
      <c r="C2892" s="576" t="s">
        <v>943</v>
      </c>
      <c r="D2892" s="576" t="s">
        <v>4394</v>
      </c>
      <c r="E2892" s="577" t="s">
        <v>210</v>
      </c>
      <c r="F2892" s="576" t="s">
        <v>210</v>
      </c>
      <c r="G2892" s="576">
        <v>97301</v>
      </c>
      <c r="H2892" s="576" t="s">
        <v>8553</v>
      </c>
      <c r="I2892" s="576" t="s">
        <v>212</v>
      </c>
      <c r="J2892" s="576" t="s">
        <v>207</v>
      </c>
      <c r="K2892" s="577">
        <v>0</v>
      </c>
      <c r="L2892" s="576" t="s">
        <v>208</v>
      </c>
    </row>
    <row r="2893" spans="1:12">
      <c r="A2893" s="576" t="s">
        <v>938</v>
      </c>
      <c r="B2893" s="576" t="s">
        <v>939</v>
      </c>
      <c r="C2893" s="576" t="s">
        <v>943</v>
      </c>
      <c r="D2893" s="576" t="s">
        <v>4394</v>
      </c>
      <c r="E2893" s="577" t="s">
        <v>210</v>
      </c>
      <c r="F2893" s="576" t="s">
        <v>210</v>
      </c>
      <c r="G2893" s="576">
        <v>97302</v>
      </c>
      <c r="H2893" s="576" t="s">
        <v>8554</v>
      </c>
      <c r="I2893" s="576" t="s">
        <v>212</v>
      </c>
      <c r="J2893" s="576" t="s">
        <v>207</v>
      </c>
      <c r="K2893" s="577">
        <v>0</v>
      </c>
      <c r="L2893" s="576" t="s">
        <v>208</v>
      </c>
    </row>
    <row r="2894" spans="1:12">
      <c r="A2894" s="576" t="s">
        <v>938</v>
      </c>
      <c r="B2894" s="576" t="s">
        <v>939</v>
      </c>
      <c r="C2894" s="576" t="s">
        <v>943</v>
      </c>
      <c r="D2894" s="576" t="s">
        <v>4394</v>
      </c>
      <c r="E2894" s="577" t="s">
        <v>210</v>
      </c>
      <c r="F2894" s="576" t="s">
        <v>210</v>
      </c>
      <c r="G2894" s="576">
        <v>97307</v>
      </c>
      <c r="H2894" s="576" t="s">
        <v>8555</v>
      </c>
      <c r="I2894" s="576" t="s">
        <v>212</v>
      </c>
      <c r="J2894" s="576" t="s">
        <v>207</v>
      </c>
      <c r="K2894" s="577">
        <v>0</v>
      </c>
      <c r="L2894" s="576" t="s">
        <v>208</v>
      </c>
    </row>
    <row r="2895" spans="1:12">
      <c r="A2895" s="576" t="s">
        <v>938</v>
      </c>
      <c r="B2895" s="576" t="s">
        <v>939</v>
      </c>
      <c r="C2895" s="576" t="s">
        <v>943</v>
      </c>
      <c r="D2895" s="576" t="s">
        <v>4394</v>
      </c>
      <c r="E2895" s="577" t="s">
        <v>210</v>
      </c>
      <c r="F2895" s="576" t="s">
        <v>210</v>
      </c>
      <c r="G2895" s="576">
        <v>97277</v>
      </c>
      <c r="H2895" s="576" t="s">
        <v>8556</v>
      </c>
      <c r="I2895" s="576" t="s">
        <v>212</v>
      </c>
      <c r="J2895" s="576" t="s">
        <v>207</v>
      </c>
      <c r="K2895" s="577">
        <v>0</v>
      </c>
      <c r="L2895" s="576" t="s">
        <v>208</v>
      </c>
    </row>
    <row r="2896" spans="1:12">
      <c r="A2896" s="576" t="s">
        <v>938</v>
      </c>
      <c r="B2896" s="576" t="s">
        <v>939</v>
      </c>
      <c r="C2896" s="576" t="s">
        <v>943</v>
      </c>
      <c r="D2896" s="576" t="s">
        <v>4394</v>
      </c>
      <c r="E2896" s="577" t="s">
        <v>210</v>
      </c>
      <c r="F2896" s="576" t="s">
        <v>210</v>
      </c>
      <c r="G2896" s="576">
        <v>97308</v>
      </c>
      <c r="H2896" s="576" t="s">
        <v>8557</v>
      </c>
      <c r="I2896" s="576" t="s">
        <v>212</v>
      </c>
      <c r="J2896" s="576" t="s">
        <v>207</v>
      </c>
      <c r="K2896" s="577">
        <v>0</v>
      </c>
      <c r="L2896" s="576" t="s">
        <v>208</v>
      </c>
    </row>
    <row r="2897" spans="1:12">
      <c r="A2897" s="576" t="s">
        <v>938</v>
      </c>
      <c r="B2897" s="576" t="s">
        <v>939</v>
      </c>
      <c r="C2897" s="576" t="s">
        <v>943</v>
      </c>
      <c r="D2897" s="576" t="s">
        <v>4394</v>
      </c>
      <c r="E2897" s="577" t="s">
        <v>210</v>
      </c>
      <c r="F2897" s="576" t="s">
        <v>210</v>
      </c>
      <c r="G2897" s="576">
        <v>97238</v>
      </c>
      <c r="H2897" s="576" t="s">
        <v>8558</v>
      </c>
      <c r="I2897" s="576" t="s">
        <v>85</v>
      </c>
      <c r="J2897" s="576" t="s">
        <v>207</v>
      </c>
      <c r="K2897" s="577">
        <v>0</v>
      </c>
      <c r="L2897" s="576" t="s">
        <v>208</v>
      </c>
    </row>
    <row r="2898" spans="1:12">
      <c r="A2898" s="576" t="s">
        <v>938</v>
      </c>
      <c r="B2898" s="576" t="s">
        <v>939</v>
      </c>
      <c r="C2898" s="576" t="s">
        <v>943</v>
      </c>
      <c r="D2898" s="576" t="s">
        <v>4394</v>
      </c>
      <c r="E2898" s="577" t="s">
        <v>210</v>
      </c>
      <c r="F2898" s="576" t="s">
        <v>210</v>
      </c>
      <c r="G2898" s="576">
        <v>97239</v>
      </c>
      <c r="H2898" s="576" t="s">
        <v>8559</v>
      </c>
      <c r="I2898" s="576" t="s">
        <v>85</v>
      </c>
      <c r="J2898" s="576" t="s">
        <v>207</v>
      </c>
      <c r="K2898" s="577">
        <v>0</v>
      </c>
      <c r="L2898" s="576" t="s">
        <v>208</v>
      </c>
    </row>
    <row r="2899" spans="1:12">
      <c r="A2899" s="576" t="s">
        <v>938</v>
      </c>
      <c r="B2899" s="576" t="s">
        <v>939</v>
      </c>
      <c r="C2899" s="576" t="s">
        <v>943</v>
      </c>
      <c r="D2899" s="576" t="s">
        <v>4394</v>
      </c>
      <c r="E2899" s="577" t="s">
        <v>210</v>
      </c>
      <c r="F2899" s="576" t="s">
        <v>210</v>
      </c>
      <c r="G2899" s="576">
        <v>97240</v>
      </c>
      <c r="H2899" s="576" t="s">
        <v>8560</v>
      </c>
      <c r="I2899" s="576" t="s">
        <v>85</v>
      </c>
      <c r="J2899" s="576" t="s">
        <v>207</v>
      </c>
      <c r="K2899" s="577">
        <v>0</v>
      </c>
      <c r="L2899" s="576" t="s">
        <v>208</v>
      </c>
    </row>
    <row r="2900" spans="1:12">
      <c r="A2900" s="576" t="s">
        <v>938</v>
      </c>
      <c r="B2900" s="576" t="s">
        <v>939</v>
      </c>
      <c r="C2900" s="576" t="s">
        <v>943</v>
      </c>
      <c r="D2900" s="576" t="s">
        <v>4394</v>
      </c>
      <c r="E2900" s="577" t="s">
        <v>210</v>
      </c>
      <c r="F2900" s="576" t="s">
        <v>210</v>
      </c>
      <c r="G2900" s="576">
        <v>97241</v>
      </c>
      <c r="H2900" s="576" t="s">
        <v>8561</v>
      </c>
      <c r="I2900" s="576" t="s">
        <v>85</v>
      </c>
      <c r="J2900" s="576" t="s">
        <v>207</v>
      </c>
      <c r="K2900" s="577">
        <v>0</v>
      </c>
      <c r="L2900" s="576" t="s">
        <v>208</v>
      </c>
    </row>
    <row r="2901" spans="1:12">
      <c r="A2901" s="576" t="s">
        <v>938</v>
      </c>
      <c r="B2901" s="576" t="s">
        <v>939</v>
      </c>
      <c r="C2901" s="576" t="s">
        <v>943</v>
      </c>
      <c r="D2901" s="576" t="s">
        <v>4394</v>
      </c>
      <c r="E2901" s="577" t="s">
        <v>210</v>
      </c>
      <c r="F2901" s="576" t="s">
        <v>210</v>
      </c>
      <c r="G2901" s="576">
        <v>97242</v>
      </c>
      <c r="H2901" s="576" t="s">
        <v>8562</v>
      </c>
      <c r="I2901" s="576" t="s">
        <v>85</v>
      </c>
      <c r="J2901" s="576" t="s">
        <v>207</v>
      </c>
      <c r="K2901" s="577">
        <v>0</v>
      </c>
      <c r="L2901" s="576" t="s">
        <v>208</v>
      </c>
    </row>
    <row r="2902" spans="1:12">
      <c r="A2902" s="576" t="s">
        <v>938</v>
      </c>
      <c r="B2902" s="576" t="s">
        <v>939</v>
      </c>
      <c r="C2902" s="576" t="s">
        <v>943</v>
      </c>
      <c r="D2902" s="576" t="s">
        <v>4394</v>
      </c>
      <c r="E2902" s="577" t="s">
        <v>210</v>
      </c>
      <c r="F2902" s="576" t="s">
        <v>210</v>
      </c>
      <c r="G2902" s="576">
        <v>97243</v>
      </c>
      <c r="H2902" s="576" t="s">
        <v>8563</v>
      </c>
      <c r="I2902" s="576" t="s">
        <v>85</v>
      </c>
      <c r="J2902" s="576" t="s">
        <v>207</v>
      </c>
      <c r="K2902" s="577">
        <v>0</v>
      </c>
      <c r="L2902" s="576" t="s">
        <v>208</v>
      </c>
    </row>
    <row r="2903" spans="1:12">
      <c r="A2903" s="576" t="s">
        <v>938</v>
      </c>
      <c r="B2903" s="576" t="s">
        <v>939</v>
      </c>
      <c r="C2903" s="576" t="s">
        <v>943</v>
      </c>
      <c r="D2903" s="576" t="s">
        <v>4394</v>
      </c>
      <c r="E2903" s="577" t="s">
        <v>210</v>
      </c>
      <c r="F2903" s="576" t="s">
        <v>210</v>
      </c>
      <c r="G2903" s="576">
        <v>97244</v>
      </c>
      <c r="H2903" s="576" t="s">
        <v>8564</v>
      </c>
      <c r="I2903" s="576" t="s">
        <v>85</v>
      </c>
      <c r="J2903" s="576" t="s">
        <v>207</v>
      </c>
      <c r="K2903" s="577">
        <v>0</v>
      </c>
      <c r="L2903" s="576" t="s">
        <v>208</v>
      </c>
    </row>
    <row r="2904" spans="1:12">
      <c r="A2904" s="576" t="s">
        <v>938</v>
      </c>
      <c r="B2904" s="576" t="s">
        <v>939</v>
      </c>
      <c r="C2904" s="576" t="s">
        <v>943</v>
      </c>
      <c r="D2904" s="576" t="s">
        <v>4394</v>
      </c>
      <c r="E2904" s="577" t="s">
        <v>210</v>
      </c>
      <c r="F2904" s="576" t="s">
        <v>210</v>
      </c>
      <c r="G2904" s="576">
        <v>97245</v>
      </c>
      <c r="H2904" s="576" t="s">
        <v>8565</v>
      </c>
      <c r="I2904" s="576" t="s">
        <v>85</v>
      </c>
      <c r="J2904" s="576" t="s">
        <v>207</v>
      </c>
      <c r="K2904" s="577">
        <v>0</v>
      </c>
      <c r="L2904" s="576" t="s">
        <v>208</v>
      </c>
    </row>
    <row r="2905" spans="1:12">
      <c r="A2905" s="576" t="s">
        <v>938</v>
      </c>
      <c r="B2905" s="576" t="s">
        <v>939</v>
      </c>
      <c r="C2905" s="576" t="s">
        <v>943</v>
      </c>
      <c r="D2905" s="576" t="s">
        <v>4394</v>
      </c>
      <c r="E2905" s="577" t="s">
        <v>210</v>
      </c>
      <c r="F2905" s="576" t="s">
        <v>210</v>
      </c>
      <c r="G2905" s="576">
        <v>97236</v>
      </c>
      <c r="H2905" s="576" t="s">
        <v>8566</v>
      </c>
      <c r="I2905" s="576" t="s">
        <v>85</v>
      </c>
      <c r="J2905" s="576" t="s">
        <v>207</v>
      </c>
      <c r="K2905" s="577">
        <v>0</v>
      </c>
      <c r="L2905" s="576" t="s">
        <v>208</v>
      </c>
    </row>
    <row r="2906" spans="1:12">
      <c r="A2906" s="576" t="s">
        <v>938</v>
      </c>
      <c r="B2906" s="576" t="s">
        <v>939</v>
      </c>
      <c r="C2906" s="576" t="s">
        <v>943</v>
      </c>
      <c r="D2906" s="576" t="s">
        <v>4394</v>
      </c>
      <c r="E2906" s="577" t="s">
        <v>210</v>
      </c>
      <c r="F2906" s="576" t="s">
        <v>210</v>
      </c>
      <c r="G2906" s="576">
        <v>97246</v>
      </c>
      <c r="H2906" s="576" t="s">
        <v>8567</v>
      </c>
      <c r="I2906" s="576" t="s">
        <v>85</v>
      </c>
      <c r="J2906" s="576" t="s">
        <v>207</v>
      </c>
      <c r="K2906" s="577">
        <v>0</v>
      </c>
      <c r="L2906" s="576" t="s">
        <v>208</v>
      </c>
    </row>
    <row r="2907" spans="1:12">
      <c r="A2907" s="576" t="s">
        <v>938</v>
      </c>
      <c r="B2907" s="576" t="s">
        <v>939</v>
      </c>
      <c r="C2907" s="576" t="s">
        <v>943</v>
      </c>
      <c r="D2907" s="576" t="s">
        <v>4394</v>
      </c>
      <c r="E2907" s="577" t="s">
        <v>210</v>
      </c>
      <c r="F2907" s="576" t="s">
        <v>210</v>
      </c>
      <c r="G2907" s="576">
        <v>97247</v>
      </c>
      <c r="H2907" s="576" t="s">
        <v>8568</v>
      </c>
      <c r="I2907" s="576" t="s">
        <v>85</v>
      </c>
      <c r="J2907" s="576" t="s">
        <v>209</v>
      </c>
      <c r="K2907" s="577">
        <v>0</v>
      </c>
      <c r="L2907" s="576" t="s">
        <v>208</v>
      </c>
    </row>
    <row r="2908" spans="1:12">
      <c r="A2908" s="576" t="s">
        <v>938</v>
      </c>
      <c r="B2908" s="576" t="s">
        <v>939</v>
      </c>
      <c r="C2908" s="576" t="s">
        <v>943</v>
      </c>
      <c r="D2908" s="576" t="s">
        <v>4394</v>
      </c>
      <c r="E2908" s="577" t="s">
        <v>210</v>
      </c>
      <c r="F2908" s="576" t="s">
        <v>210</v>
      </c>
      <c r="G2908" s="576">
        <v>97237</v>
      </c>
      <c r="H2908" s="576" t="s">
        <v>8569</v>
      </c>
      <c r="I2908" s="576" t="s">
        <v>85</v>
      </c>
      <c r="J2908" s="576" t="s">
        <v>209</v>
      </c>
      <c r="K2908" s="577">
        <v>0</v>
      </c>
      <c r="L2908" s="576" t="s">
        <v>208</v>
      </c>
    </row>
    <row r="2909" spans="1:12">
      <c r="A2909" s="576" t="s">
        <v>938</v>
      </c>
      <c r="B2909" s="576" t="s">
        <v>939</v>
      </c>
      <c r="C2909" s="576" t="s">
        <v>943</v>
      </c>
      <c r="D2909" s="576" t="s">
        <v>4394</v>
      </c>
      <c r="E2909" s="577" t="s">
        <v>210</v>
      </c>
      <c r="F2909" s="576" t="s">
        <v>210</v>
      </c>
      <c r="G2909" s="576">
        <v>97248</v>
      </c>
      <c r="H2909" s="576" t="s">
        <v>8570</v>
      </c>
      <c r="I2909" s="576" t="s">
        <v>85</v>
      </c>
      <c r="J2909" s="576" t="s">
        <v>209</v>
      </c>
      <c r="K2909" s="577">
        <v>0</v>
      </c>
      <c r="L2909" s="576" t="s">
        <v>208</v>
      </c>
    </row>
    <row r="2910" spans="1:12">
      <c r="A2910" s="576" t="s">
        <v>938</v>
      </c>
      <c r="B2910" s="576" t="s">
        <v>939</v>
      </c>
      <c r="C2910" s="576" t="s">
        <v>943</v>
      </c>
      <c r="D2910" s="576" t="s">
        <v>4394</v>
      </c>
      <c r="E2910" s="577" t="s">
        <v>210</v>
      </c>
      <c r="F2910" s="576" t="s">
        <v>210</v>
      </c>
      <c r="G2910" s="576">
        <v>97251</v>
      </c>
      <c r="H2910" s="576" t="s">
        <v>8571</v>
      </c>
      <c r="I2910" s="576" t="s">
        <v>212</v>
      </c>
      <c r="J2910" s="576" t="s">
        <v>209</v>
      </c>
      <c r="K2910" s="577">
        <v>0</v>
      </c>
      <c r="L2910" s="576" t="s">
        <v>208</v>
      </c>
    </row>
    <row r="2911" spans="1:12">
      <c r="A2911" s="576" t="s">
        <v>938</v>
      </c>
      <c r="B2911" s="576" t="s">
        <v>939</v>
      </c>
      <c r="C2911" s="576" t="s">
        <v>943</v>
      </c>
      <c r="D2911" s="576" t="s">
        <v>4394</v>
      </c>
      <c r="E2911" s="577" t="s">
        <v>210</v>
      </c>
      <c r="F2911" s="576" t="s">
        <v>210</v>
      </c>
      <c r="G2911" s="576">
        <v>97254</v>
      </c>
      <c r="H2911" s="576" t="s">
        <v>8572</v>
      </c>
      <c r="I2911" s="576" t="s">
        <v>212</v>
      </c>
      <c r="J2911" s="576" t="s">
        <v>209</v>
      </c>
      <c r="K2911" s="578">
        <v>0</v>
      </c>
      <c r="L2911" s="576" t="s">
        <v>208</v>
      </c>
    </row>
    <row r="2912" spans="1:12">
      <c r="A2912" s="576" t="s">
        <v>938</v>
      </c>
      <c r="B2912" s="576" t="s">
        <v>939</v>
      </c>
      <c r="C2912" s="576" t="s">
        <v>943</v>
      </c>
      <c r="D2912" s="576" t="s">
        <v>4394</v>
      </c>
      <c r="E2912" s="577" t="s">
        <v>210</v>
      </c>
      <c r="F2912" s="576" t="s">
        <v>210</v>
      </c>
      <c r="G2912" s="576">
        <v>97255</v>
      </c>
      <c r="H2912" s="576" t="s">
        <v>8573</v>
      </c>
      <c r="I2912" s="576" t="s">
        <v>212</v>
      </c>
      <c r="J2912" s="576" t="s">
        <v>209</v>
      </c>
      <c r="K2912" s="577">
        <v>0</v>
      </c>
      <c r="L2912" s="576" t="s">
        <v>208</v>
      </c>
    </row>
    <row r="2913" spans="1:12">
      <c r="A2913" s="576" t="s">
        <v>938</v>
      </c>
      <c r="B2913" s="576" t="s">
        <v>939</v>
      </c>
      <c r="C2913" s="576" t="s">
        <v>943</v>
      </c>
      <c r="D2913" s="576" t="s">
        <v>4394</v>
      </c>
      <c r="E2913" s="577" t="s">
        <v>210</v>
      </c>
      <c r="F2913" s="576" t="s">
        <v>210</v>
      </c>
      <c r="G2913" s="576">
        <v>97249</v>
      </c>
      <c r="H2913" s="576" t="s">
        <v>8574</v>
      </c>
      <c r="I2913" s="576" t="s">
        <v>212</v>
      </c>
      <c r="J2913" s="576" t="s">
        <v>209</v>
      </c>
      <c r="K2913" s="577">
        <v>0</v>
      </c>
      <c r="L2913" s="576" t="s">
        <v>208</v>
      </c>
    </row>
    <row r="2914" spans="1:12">
      <c r="A2914" s="576" t="s">
        <v>938</v>
      </c>
      <c r="B2914" s="576" t="s">
        <v>939</v>
      </c>
      <c r="C2914" s="576" t="s">
        <v>943</v>
      </c>
      <c r="D2914" s="576" t="s">
        <v>4394</v>
      </c>
      <c r="E2914" s="577" t="s">
        <v>210</v>
      </c>
      <c r="F2914" s="576" t="s">
        <v>210</v>
      </c>
      <c r="G2914" s="576">
        <v>97250</v>
      </c>
      <c r="H2914" s="576" t="s">
        <v>8575</v>
      </c>
      <c r="I2914" s="576" t="s">
        <v>212</v>
      </c>
      <c r="J2914" s="576" t="s">
        <v>209</v>
      </c>
      <c r="K2914" s="577">
        <v>0</v>
      </c>
      <c r="L2914" s="576" t="s">
        <v>208</v>
      </c>
    </row>
    <row r="2915" spans="1:12">
      <c r="A2915" s="576" t="s">
        <v>938</v>
      </c>
      <c r="B2915" s="576" t="s">
        <v>939</v>
      </c>
      <c r="C2915" s="576" t="s">
        <v>943</v>
      </c>
      <c r="D2915" s="576" t="s">
        <v>4394</v>
      </c>
      <c r="E2915" s="577" t="s">
        <v>210</v>
      </c>
      <c r="F2915" s="576" t="s">
        <v>210</v>
      </c>
      <c r="G2915" s="576">
        <v>97258</v>
      </c>
      <c r="H2915" s="576" t="s">
        <v>8576</v>
      </c>
      <c r="I2915" s="576" t="s">
        <v>212</v>
      </c>
      <c r="J2915" s="576" t="s">
        <v>209</v>
      </c>
      <c r="K2915" s="577">
        <v>0</v>
      </c>
      <c r="L2915" s="576" t="s">
        <v>208</v>
      </c>
    </row>
    <row r="2916" spans="1:12">
      <c r="A2916" s="576" t="s">
        <v>938</v>
      </c>
      <c r="B2916" s="576" t="s">
        <v>939</v>
      </c>
      <c r="C2916" s="576" t="s">
        <v>943</v>
      </c>
      <c r="D2916" s="576" t="s">
        <v>4394</v>
      </c>
      <c r="E2916" s="577" t="s">
        <v>210</v>
      </c>
      <c r="F2916" s="576" t="s">
        <v>210</v>
      </c>
      <c r="G2916" s="576">
        <v>97259</v>
      </c>
      <c r="H2916" s="576" t="s">
        <v>8577</v>
      </c>
      <c r="I2916" s="576" t="s">
        <v>212</v>
      </c>
      <c r="J2916" s="576" t="s">
        <v>209</v>
      </c>
      <c r="K2916" s="577">
        <v>0</v>
      </c>
      <c r="L2916" s="576" t="s">
        <v>208</v>
      </c>
    </row>
    <row r="2917" spans="1:12">
      <c r="A2917" s="576" t="s">
        <v>938</v>
      </c>
      <c r="B2917" s="576" t="s">
        <v>939</v>
      </c>
      <c r="C2917" s="576" t="s">
        <v>943</v>
      </c>
      <c r="D2917" s="576" t="s">
        <v>4394</v>
      </c>
      <c r="E2917" s="577" t="s">
        <v>210</v>
      </c>
      <c r="F2917" s="576" t="s">
        <v>210</v>
      </c>
      <c r="G2917" s="576">
        <v>97262</v>
      </c>
      <c r="H2917" s="576" t="s">
        <v>8578</v>
      </c>
      <c r="I2917" s="576" t="s">
        <v>212</v>
      </c>
      <c r="J2917" s="576" t="s">
        <v>209</v>
      </c>
      <c r="K2917" s="577">
        <v>0</v>
      </c>
      <c r="L2917" s="576" t="s">
        <v>208</v>
      </c>
    </row>
    <row r="2918" spans="1:12">
      <c r="A2918" s="576" t="s">
        <v>938</v>
      </c>
      <c r="B2918" s="576" t="s">
        <v>939</v>
      </c>
      <c r="C2918" s="576" t="s">
        <v>943</v>
      </c>
      <c r="D2918" s="576" t="s">
        <v>4394</v>
      </c>
      <c r="E2918" s="577" t="s">
        <v>210</v>
      </c>
      <c r="F2918" s="576" t="s">
        <v>210</v>
      </c>
      <c r="G2918" s="576">
        <v>97263</v>
      </c>
      <c r="H2918" s="576" t="s">
        <v>8579</v>
      </c>
      <c r="I2918" s="576" t="s">
        <v>212</v>
      </c>
      <c r="J2918" s="576" t="s">
        <v>209</v>
      </c>
      <c r="K2918" s="577">
        <v>0</v>
      </c>
      <c r="L2918" s="576" t="s">
        <v>208</v>
      </c>
    </row>
    <row r="2919" spans="1:12">
      <c r="A2919" s="576" t="s">
        <v>938</v>
      </c>
      <c r="B2919" s="576" t="s">
        <v>939</v>
      </c>
      <c r="C2919" s="576" t="s">
        <v>943</v>
      </c>
      <c r="D2919" s="576" t="s">
        <v>4394</v>
      </c>
      <c r="E2919" s="577" t="s">
        <v>210</v>
      </c>
      <c r="F2919" s="576" t="s">
        <v>210</v>
      </c>
      <c r="G2919" s="576">
        <v>97266</v>
      </c>
      <c r="H2919" s="576" t="s">
        <v>8580</v>
      </c>
      <c r="I2919" s="576" t="s">
        <v>212</v>
      </c>
      <c r="J2919" s="576" t="s">
        <v>209</v>
      </c>
      <c r="K2919" s="577">
        <v>0</v>
      </c>
      <c r="L2919" s="576" t="s">
        <v>208</v>
      </c>
    </row>
    <row r="2920" spans="1:12">
      <c r="A2920" s="576" t="s">
        <v>938</v>
      </c>
      <c r="B2920" s="576" t="s">
        <v>939</v>
      </c>
      <c r="C2920" s="576" t="s">
        <v>943</v>
      </c>
      <c r="D2920" s="576" t="s">
        <v>4394</v>
      </c>
      <c r="E2920" s="577" t="s">
        <v>210</v>
      </c>
      <c r="F2920" s="576" t="s">
        <v>210</v>
      </c>
      <c r="G2920" s="576">
        <v>97267</v>
      </c>
      <c r="H2920" s="576" t="s">
        <v>8581</v>
      </c>
      <c r="I2920" s="576" t="s">
        <v>212</v>
      </c>
      <c r="J2920" s="576" t="s">
        <v>209</v>
      </c>
      <c r="K2920" s="577">
        <v>0</v>
      </c>
      <c r="L2920" s="576" t="s">
        <v>208</v>
      </c>
    </row>
    <row r="2921" spans="1:12">
      <c r="A2921" s="576" t="s">
        <v>938</v>
      </c>
      <c r="B2921" s="576" t="s">
        <v>939</v>
      </c>
      <c r="C2921" s="576" t="s">
        <v>943</v>
      </c>
      <c r="D2921" s="576" t="s">
        <v>4394</v>
      </c>
      <c r="E2921" s="577" t="s">
        <v>210</v>
      </c>
      <c r="F2921" s="576" t="s">
        <v>210</v>
      </c>
      <c r="G2921" s="576">
        <v>97270</v>
      </c>
      <c r="H2921" s="576" t="s">
        <v>8582</v>
      </c>
      <c r="I2921" s="576" t="s">
        <v>212</v>
      </c>
      <c r="J2921" s="576" t="s">
        <v>207</v>
      </c>
      <c r="K2921" s="577">
        <v>0</v>
      </c>
      <c r="L2921" s="576" t="s">
        <v>208</v>
      </c>
    </row>
    <row r="2922" spans="1:12">
      <c r="A2922" s="576" t="s">
        <v>938</v>
      </c>
      <c r="B2922" s="576" t="s">
        <v>939</v>
      </c>
      <c r="C2922" s="576" t="s">
        <v>943</v>
      </c>
      <c r="D2922" s="576" t="s">
        <v>4394</v>
      </c>
      <c r="E2922" s="577" t="s">
        <v>210</v>
      </c>
      <c r="F2922" s="576" t="s">
        <v>210</v>
      </c>
      <c r="G2922" s="576">
        <v>97271</v>
      </c>
      <c r="H2922" s="576" t="s">
        <v>8583</v>
      </c>
      <c r="I2922" s="576" t="s">
        <v>212</v>
      </c>
      <c r="J2922" s="576" t="s">
        <v>207</v>
      </c>
      <c r="K2922" s="577">
        <v>0</v>
      </c>
      <c r="L2922" s="576" t="s">
        <v>208</v>
      </c>
    </row>
    <row r="2923" spans="1:12">
      <c r="A2923" s="576" t="s">
        <v>938</v>
      </c>
      <c r="B2923" s="576" t="s">
        <v>939</v>
      </c>
      <c r="C2923" s="576" t="s">
        <v>943</v>
      </c>
      <c r="D2923" s="576" t="s">
        <v>4394</v>
      </c>
      <c r="E2923" s="577" t="s">
        <v>210</v>
      </c>
      <c r="F2923" s="576" t="s">
        <v>210</v>
      </c>
      <c r="G2923" s="576">
        <v>97252</v>
      </c>
      <c r="H2923" s="576" t="s">
        <v>8584</v>
      </c>
      <c r="I2923" s="576" t="s">
        <v>212</v>
      </c>
      <c r="J2923" s="576" t="s">
        <v>207</v>
      </c>
      <c r="K2923" s="577">
        <v>0</v>
      </c>
      <c r="L2923" s="576" t="s">
        <v>208</v>
      </c>
    </row>
    <row r="2924" spans="1:12">
      <c r="A2924" s="576" t="s">
        <v>938</v>
      </c>
      <c r="B2924" s="576" t="s">
        <v>939</v>
      </c>
      <c r="C2924" s="576" t="s">
        <v>943</v>
      </c>
      <c r="D2924" s="576" t="s">
        <v>4394</v>
      </c>
      <c r="E2924" s="577" t="s">
        <v>210</v>
      </c>
      <c r="F2924" s="576" t="s">
        <v>210</v>
      </c>
      <c r="G2924" s="576">
        <v>97257</v>
      </c>
      <c r="H2924" s="576" t="s">
        <v>8585</v>
      </c>
      <c r="I2924" s="576" t="s">
        <v>212</v>
      </c>
      <c r="J2924" s="576" t="s">
        <v>207</v>
      </c>
      <c r="K2924" s="577">
        <v>0</v>
      </c>
      <c r="L2924" s="576" t="s">
        <v>208</v>
      </c>
    </row>
    <row r="2925" spans="1:12">
      <c r="A2925" s="576" t="s">
        <v>938</v>
      </c>
      <c r="B2925" s="576" t="s">
        <v>939</v>
      </c>
      <c r="C2925" s="576" t="s">
        <v>943</v>
      </c>
      <c r="D2925" s="576" t="s">
        <v>4394</v>
      </c>
      <c r="E2925" s="577" t="s">
        <v>210</v>
      </c>
      <c r="F2925" s="576" t="s">
        <v>210</v>
      </c>
      <c r="G2925" s="576">
        <v>97256</v>
      </c>
      <c r="H2925" s="576" t="s">
        <v>8586</v>
      </c>
      <c r="I2925" s="576" t="s">
        <v>212</v>
      </c>
      <c r="J2925" s="576" t="s">
        <v>207</v>
      </c>
      <c r="K2925" s="577">
        <v>0</v>
      </c>
      <c r="L2925" s="576" t="s">
        <v>208</v>
      </c>
    </row>
    <row r="2926" spans="1:12">
      <c r="A2926" s="576" t="s">
        <v>938</v>
      </c>
      <c r="B2926" s="576" t="s">
        <v>939</v>
      </c>
      <c r="C2926" s="576" t="s">
        <v>943</v>
      </c>
      <c r="D2926" s="576" t="s">
        <v>4394</v>
      </c>
      <c r="E2926" s="577" t="s">
        <v>210</v>
      </c>
      <c r="F2926" s="576" t="s">
        <v>210</v>
      </c>
      <c r="G2926" s="576">
        <v>97253</v>
      </c>
      <c r="H2926" s="576" t="s">
        <v>8587</v>
      </c>
      <c r="I2926" s="576" t="s">
        <v>212</v>
      </c>
      <c r="J2926" s="576" t="s">
        <v>207</v>
      </c>
      <c r="K2926" s="577">
        <v>0</v>
      </c>
      <c r="L2926" s="576" t="s">
        <v>208</v>
      </c>
    </row>
    <row r="2927" spans="1:12">
      <c r="A2927" s="576" t="s">
        <v>938</v>
      </c>
      <c r="B2927" s="576" t="s">
        <v>939</v>
      </c>
      <c r="C2927" s="576" t="s">
        <v>943</v>
      </c>
      <c r="D2927" s="576" t="s">
        <v>4394</v>
      </c>
      <c r="E2927" s="577" t="s">
        <v>210</v>
      </c>
      <c r="F2927" s="576" t="s">
        <v>210</v>
      </c>
      <c r="G2927" s="576">
        <v>97261</v>
      </c>
      <c r="H2927" s="576" t="s">
        <v>8588</v>
      </c>
      <c r="I2927" s="576" t="s">
        <v>212</v>
      </c>
      <c r="J2927" s="576" t="s">
        <v>207</v>
      </c>
      <c r="K2927" s="577">
        <v>0</v>
      </c>
      <c r="L2927" s="576" t="s">
        <v>208</v>
      </c>
    </row>
    <row r="2928" spans="1:12">
      <c r="A2928" s="576" t="s">
        <v>938</v>
      </c>
      <c r="B2928" s="576" t="s">
        <v>939</v>
      </c>
      <c r="C2928" s="576" t="s">
        <v>943</v>
      </c>
      <c r="D2928" s="576" t="s">
        <v>4394</v>
      </c>
      <c r="E2928" s="577" t="s">
        <v>210</v>
      </c>
      <c r="F2928" s="576" t="s">
        <v>210</v>
      </c>
      <c r="G2928" s="576">
        <v>97260</v>
      </c>
      <c r="H2928" s="576" t="s">
        <v>8589</v>
      </c>
      <c r="I2928" s="576" t="s">
        <v>212</v>
      </c>
      <c r="J2928" s="576" t="s">
        <v>207</v>
      </c>
      <c r="K2928" s="577">
        <v>0</v>
      </c>
      <c r="L2928" s="576" t="s">
        <v>208</v>
      </c>
    </row>
    <row r="2929" spans="1:12">
      <c r="A2929" s="576" t="s">
        <v>938</v>
      </c>
      <c r="B2929" s="576" t="s">
        <v>939</v>
      </c>
      <c r="C2929" s="576" t="s">
        <v>943</v>
      </c>
      <c r="D2929" s="576" t="s">
        <v>4394</v>
      </c>
      <c r="E2929" s="577" t="s">
        <v>210</v>
      </c>
      <c r="F2929" s="576" t="s">
        <v>210</v>
      </c>
      <c r="G2929" s="576">
        <v>97265</v>
      </c>
      <c r="H2929" s="576" t="s">
        <v>8590</v>
      </c>
      <c r="I2929" s="576" t="s">
        <v>212</v>
      </c>
      <c r="J2929" s="576" t="s">
        <v>207</v>
      </c>
      <c r="K2929" s="577">
        <v>0</v>
      </c>
      <c r="L2929" s="576" t="s">
        <v>208</v>
      </c>
    </row>
    <row r="2930" spans="1:12">
      <c r="A2930" s="576" t="s">
        <v>938</v>
      </c>
      <c r="B2930" s="576" t="s">
        <v>939</v>
      </c>
      <c r="C2930" s="576" t="s">
        <v>943</v>
      </c>
      <c r="D2930" s="576" t="s">
        <v>4394</v>
      </c>
      <c r="E2930" s="577" t="s">
        <v>210</v>
      </c>
      <c r="F2930" s="576" t="s">
        <v>210</v>
      </c>
      <c r="G2930" s="576">
        <v>97264</v>
      </c>
      <c r="H2930" s="576" t="s">
        <v>8591</v>
      </c>
      <c r="I2930" s="576" t="s">
        <v>212</v>
      </c>
      <c r="J2930" s="576" t="s">
        <v>207</v>
      </c>
      <c r="K2930" s="577">
        <v>0</v>
      </c>
      <c r="L2930" s="576" t="s">
        <v>208</v>
      </c>
    </row>
    <row r="2931" spans="1:12">
      <c r="A2931" s="576" t="s">
        <v>938</v>
      </c>
      <c r="B2931" s="576" t="s">
        <v>939</v>
      </c>
      <c r="C2931" s="576" t="s">
        <v>944</v>
      </c>
      <c r="D2931" s="576" t="s">
        <v>4409</v>
      </c>
      <c r="E2931" s="577" t="s">
        <v>210</v>
      </c>
      <c r="F2931" s="576" t="s">
        <v>210</v>
      </c>
      <c r="G2931" s="576">
        <v>97269</v>
      </c>
      <c r="H2931" s="576" t="s">
        <v>8592</v>
      </c>
      <c r="I2931" s="576" t="s">
        <v>212</v>
      </c>
      <c r="J2931" s="576" t="s">
        <v>207</v>
      </c>
      <c r="K2931" s="577">
        <v>0</v>
      </c>
      <c r="L2931" s="576" t="s">
        <v>208</v>
      </c>
    </row>
    <row r="2932" spans="1:12">
      <c r="A2932" s="576" t="s">
        <v>938</v>
      </c>
      <c r="B2932" s="576" t="s">
        <v>939</v>
      </c>
      <c r="C2932" s="576" t="s">
        <v>944</v>
      </c>
      <c r="D2932" s="576" t="s">
        <v>4409</v>
      </c>
      <c r="E2932" s="577" t="s">
        <v>210</v>
      </c>
      <c r="F2932" s="576" t="s">
        <v>210</v>
      </c>
      <c r="G2932" s="576">
        <v>97268</v>
      </c>
      <c r="H2932" s="576" t="s">
        <v>8593</v>
      </c>
      <c r="I2932" s="576" t="s">
        <v>212</v>
      </c>
      <c r="J2932" s="576" t="s">
        <v>207</v>
      </c>
      <c r="K2932" s="577">
        <v>0</v>
      </c>
      <c r="L2932" s="576" t="s">
        <v>208</v>
      </c>
    </row>
    <row r="2933" spans="1:12">
      <c r="A2933" s="576" t="s">
        <v>938</v>
      </c>
      <c r="B2933" s="576" t="s">
        <v>939</v>
      </c>
      <c r="C2933" s="576" t="s">
        <v>944</v>
      </c>
      <c r="D2933" s="576" t="s">
        <v>4409</v>
      </c>
      <c r="E2933" s="577" t="s">
        <v>210</v>
      </c>
      <c r="F2933" s="576" t="s">
        <v>210</v>
      </c>
      <c r="G2933" s="576">
        <v>97273</v>
      </c>
      <c r="H2933" s="576" t="s">
        <v>8594</v>
      </c>
      <c r="I2933" s="576" t="s">
        <v>212</v>
      </c>
      <c r="J2933" s="576" t="s">
        <v>207</v>
      </c>
      <c r="K2933" s="577">
        <v>0</v>
      </c>
      <c r="L2933" s="576" t="s">
        <v>208</v>
      </c>
    </row>
    <row r="2934" spans="1:12">
      <c r="A2934" s="576" t="s">
        <v>938</v>
      </c>
      <c r="B2934" s="576" t="s">
        <v>939</v>
      </c>
      <c r="C2934" s="576" t="s">
        <v>944</v>
      </c>
      <c r="D2934" s="576" t="s">
        <v>4409</v>
      </c>
      <c r="E2934" s="577" t="s">
        <v>210</v>
      </c>
      <c r="F2934" s="576" t="s">
        <v>210</v>
      </c>
      <c r="G2934" s="576">
        <v>97272</v>
      </c>
      <c r="H2934" s="576" t="s">
        <v>8595</v>
      </c>
      <c r="I2934" s="576" t="s">
        <v>212</v>
      </c>
      <c r="J2934" s="576" t="s">
        <v>207</v>
      </c>
      <c r="K2934" s="577">
        <v>0</v>
      </c>
      <c r="L2934" s="576" t="s">
        <v>208</v>
      </c>
    </row>
    <row r="2935" spans="1:12">
      <c r="A2935" s="576" t="s">
        <v>938</v>
      </c>
      <c r="B2935" s="576" t="s">
        <v>939</v>
      </c>
      <c r="C2935" s="576" t="s">
        <v>944</v>
      </c>
      <c r="D2935" s="576" t="s">
        <v>4409</v>
      </c>
      <c r="E2935" s="577" t="s">
        <v>210</v>
      </c>
      <c r="F2935" s="576" t="s">
        <v>210</v>
      </c>
      <c r="G2935" s="576">
        <v>97315</v>
      </c>
      <c r="H2935" s="576" t="s">
        <v>8596</v>
      </c>
      <c r="I2935" s="576" t="s">
        <v>212</v>
      </c>
      <c r="J2935" s="576" t="s">
        <v>207</v>
      </c>
      <c r="K2935" s="577">
        <v>0</v>
      </c>
      <c r="L2935" s="576" t="s">
        <v>208</v>
      </c>
    </row>
    <row r="2936" spans="1:12">
      <c r="A2936" s="576" t="s">
        <v>938</v>
      </c>
      <c r="B2936" s="576" t="s">
        <v>939</v>
      </c>
      <c r="C2936" s="576" t="s">
        <v>944</v>
      </c>
      <c r="D2936" s="576" t="s">
        <v>4409</v>
      </c>
      <c r="E2936" s="577" t="s">
        <v>210</v>
      </c>
      <c r="F2936" s="576" t="s">
        <v>210</v>
      </c>
      <c r="G2936" s="576">
        <v>97316</v>
      </c>
      <c r="H2936" s="576" t="s">
        <v>8597</v>
      </c>
      <c r="I2936" s="576" t="s">
        <v>212</v>
      </c>
      <c r="J2936" s="576" t="s">
        <v>207</v>
      </c>
      <c r="K2936" s="577">
        <v>0</v>
      </c>
      <c r="L2936" s="576" t="s">
        <v>208</v>
      </c>
    </row>
    <row r="2937" spans="1:12">
      <c r="A2937" s="576" t="s">
        <v>938</v>
      </c>
      <c r="B2937" s="576" t="s">
        <v>939</v>
      </c>
      <c r="C2937" s="576" t="s">
        <v>944</v>
      </c>
      <c r="D2937" s="576" t="s">
        <v>4409</v>
      </c>
      <c r="E2937" s="577" t="s">
        <v>210</v>
      </c>
      <c r="F2937" s="576" t="s">
        <v>210</v>
      </c>
      <c r="G2937" s="576">
        <v>97317</v>
      </c>
      <c r="H2937" s="576" t="s">
        <v>8598</v>
      </c>
      <c r="I2937" s="576" t="s">
        <v>212</v>
      </c>
      <c r="J2937" s="576" t="s">
        <v>207</v>
      </c>
      <c r="K2937" s="577">
        <v>0</v>
      </c>
      <c r="L2937" s="576" t="s">
        <v>208</v>
      </c>
    </row>
    <row r="2938" spans="1:12">
      <c r="A2938" s="576" t="s">
        <v>938</v>
      </c>
      <c r="B2938" s="576" t="s">
        <v>939</v>
      </c>
      <c r="C2938" s="576" t="s">
        <v>944</v>
      </c>
      <c r="D2938" s="576" t="s">
        <v>4409</v>
      </c>
      <c r="E2938" s="577" t="s">
        <v>210</v>
      </c>
      <c r="F2938" s="576" t="s">
        <v>210</v>
      </c>
      <c r="G2938" s="576">
        <v>97318</v>
      </c>
      <c r="H2938" s="576" t="s">
        <v>8599</v>
      </c>
      <c r="I2938" s="576" t="s">
        <v>212</v>
      </c>
      <c r="J2938" s="576" t="s">
        <v>207</v>
      </c>
      <c r="K2938" s="577">
        <v>0</v>
      </c>
      <c r="L2938" s="576" t="s">
        <v>208</v>
      </c>
    </row>
    <row r="2939" spans="1:12">
      <c r="A2939" s="576" t="s">
        <v>938</v>
      </c>
      <c r="B2939" s="576" t="s">
        <v>939</v>
      </c>
      <c r="C2939" s="576" t="s">
        <v>944</v>
      </c>
      <c r="D2939" s="576" t="s">
        <v>4409</v>
      </c>
      <c r="E2939" s="577" t="s">
        <v>210</v>
      </c>
      <c r="F2939" s="576" t="s">
        <v>210</v>
      </c>
      <c r="G2939" s="576">
        <v>97319</v>
      </c>
      <c r="H2939" s="576" t="s">
        <v>8600</v>
      </c>
      <c r="I2939" s="576" t="s">
        <v>212</v>
      </c>
      <c r="J2939" s="576" t="s">
        <v>207</v>
      </c>
      <c r="K2939" s="577">
        <v>0</v>
      </c>
      <c r="L2939" s="576" t="s">
        <v>208</v>
      </c>
    </row>
    <row r="2940" spans="1:12">
      <c r="A2940" s="576" t="s">
        <v>938</v>
      </c>
      <c r="B2940" s="576" t="s">
        <v>939</v>
      </c>
      <c r="C2940" s="576" t="s">
        <v>944</v>
      </c>
      <c r="D2940" s="576" t="s">
        <v>4409</v>
      </c>
      <c r="E2940" s="577" t="s">
        <v>210</v>
      </c>
      <c r="F2940" s="576" t="s">
        <v>210</v>
      </c>
      <c r="G2940" s="576">
        <v>97320</v>
      </c>
      <c r="H2940" s="576" t="s">
        <v>8601</v>
      </c>
      <c r="I2940" s="576" t="s">
        <v>212</v>
      </c>
      <c r="J2940" s="576" t="s">
        <v>207</v>
      </c>
      <c r="K2940" s="577">
        <v>0</v>
      </c>
      <c r="L2940" s="576" t="s">
        <v>208</v>
      </c>
    </row>
    <row r="2941" spans="1:12">
      <c r="A2941" s="576" t="s">
        <v>938</v>
      </c>
      <c r="B2941" s="576" t="s">
        <v>939</v>
      </c>
      <c r="C2941" s="576" t="s">
        <v>944</v>
      </c>
      <c r="D2941" s="576" t="s">
        <v>4409</v>
      </c>
      <c r="E2941" s="577" t="s">
        <v>210</v>
      </c>
      <c r="F2941" s="576" t="s">
        <v>210</v>
      </c>
      <c r="G2941" s="576">
        <v>97321</v>
      </c>
      <c r="H2941" s="576" t="s">
        <v>8602</v>
      </c>
      <c r="I2941" s="576" t="s">
        <v>212</v>
      </c>
      <c r="J2941" s="576" t="s">
        <v>207</v>
      </c>
      <c r="K2941" s="577">
        <v>0</v>
      </c>
      <c r="L2941" s="576" t="s">
        <v>208</v>
      </c>
    </row>
    <row r="2942" spans="1:12">
      <c r="A2942" s="576" t="s">
        <v>938</v>
      </c>
      <c r="B2942" s="576" t="s">
        <v>939</v>
      </c>
      <c r="C2942" s="576" t="s">
        <v>944</v>
      </c>
      <c r="D2942" s="576" t="s">
        <v>4409</v>
      </c>
      <c r="E2942" s="577" t="s">
        <v>210</v>
      </c>
      <c r="F2942" s="576" t="s">
        <v>210</v>
      </c>
      <c r="G2942" s="576">
        <v>97322</v>
      </c>
      <c r="H2942" s="576" t="s">
        <v>8603</v>
      </c>
      <c r="I2942" s="576" t="s">
        <v>212</v>
      </c>
      <c r="J2942" s="576" t="s">
        <v>207</v>
      </c>
      <c r="K2942" s="577">
        <v>0</v>
      </c>
      <c r="L2942" s="576" t="s">
        <v>208</v>
      </c>
    </row>
    <row r="2943" spans="1:12">
      <c r="A2943" s="576" t="s">
        <v>938</v>
      </c>
      <c r="B2943" s="576" t="s">
        <v>939</v>
      </c>
      <c r="C2943" s="576" t="s">
        <v>944</v>
      </c>
      <c r="D2943" s="576" t="s">
        <v>4409</v>
      </c>
      <c r="E2943" s="577" t="s">
        <v>210</v>
      </c>
      <c r="F2943" s="576" t="s">
        <v>210</v>
      </c>
      <c r="G2943" s="576">
        <v>97313</v>
      </c>
      <c r="H2943" s="576" t="s">
        <v>8604</v>
      </c>
      <c r="I2943" s="576" t="s">
        <v>212</v>
      </c>
      <c r="J2943" s="576" t="s">
        <v>207</v>
      </c>
      <c r="K2943" s="577">
        <v>0</v>
      </c>
      <c r="L2943" s="576" t="s">
        <v>208</v>
      </c>
    </row>
    <row r="2944" spans="1:12">
      <c r="A2944" s="576" t="s">
        <v>938</v>
      </c>
      <c r="B2944" s="576" t="s">
        <v>939</v>
      </c>
      <c r="C2944" s="576" t="s">
        <v>944</v>
      </c>
      <c r="D2944" s="576" t="s">
        <v>4409</v>
      </c>
      <c r="E2944" s="577" t="s">
        <v>210</v>
      </c>
      <c r="F2944" s="576" t="s">
        <v>210</v>
      </c>
      <c r="G2944" s="576">
        <v>97323</v>
      </c>
      <c r="H2944" s="576" t="s">
        <v>8605</v>
      </c>
      <c r="I2944" s="576" t="s">
        <v>212</v>
      </c>
      <c r="J2944" s="576" t="s">
        <v>207</v>
      </c>
      <c r="K2944" s="577">
        <v>0</v>
      </c>
      <c r="L2944" s="576" t="s">
        <v>208</v>
      </c>
    </row>
    <row r="2945" spans="1:12">
      <c r="A2945" s="576" t="s">
        <v>938</v>
      </c>
      <c r="B2945" s="576" t="s">
        <v>939</v>
      </c>
      <c r="C2945" s="576" t="s">
        <v>944</v>
      </c>
      <c r="D2945" s="576" t="s">
        <v>4409</v>
      </c>
      <c r="E2945" s="577" t="s">
        <v>210</v>
      </c>
      <c r="F2945" s="576" t="s">
        <v>210</v>
      </c>
      <c r="G2945" s="576">
        <v>97324</v>
      </c>
      <c r="H2945" s="576" t="s">
        <v>8606</v>
      </c>
      <c r="I2945" s="576" t="s">
        <v>212</v>
      </c>
      <c r="J2945" s="576" t="s">
        <v>207</v>
      </c>
      <c r="K2945" s="577">
        <v>0</v>
      </c>
      <c r="L2945" s="576" t="s">
        <v>208</v>
      </c>
    </row>
    <row r="2946" spans="1:12">
      <c r="A2946" s="576" t="s">
        <v>938</v>
      </c>
      <c r="B2946" s="576" t="s">
        <v>939</v>
      </c>
      <c r="C2946" s="576" t="s">
        <v>944</v>
      </c>
      <c r="D2946" s="576" t="s">
        <v>4409</v>
      </c>
      <c r="E2946" s="577" t="s">
        <v>210</v>
      </c>
      <c r="F2946" s="576" t="s">
        <v>210</v>
      </c>
      <c r="G2946" s="576">
        <v>97314</v>
      </c>
      <c r="H2946" s="576" t="s">
        <v>8607</v>
      </c>
      <c r="I2946" s="576" t="s">
        <v>212</v>
      </c>
      <c r="J2946" s="576" t="s">
        <v>207</v>
      </c>
      <c r="K2946" s="577">
        <v>0</v>
      </c>
      <c r="L2946" s="576" t="s">
        <v>208</v>
      </c>
    </row>
    <row r="2947" spans="1:12">
      <c r="A2947" s="576" t="s">
        <v>938</v>
      </c>
      <c r="B2947" s="576" t="s">
        <v>939</v>
      </c>
      <c r="C2947" s="576" t="s">
        <v>944</v>
      </c>
      <c r="D2947" s="576" t="s">
        <v>4409</v>
      </c>
      <c r="E2947" s="577" t="s">
        <v>210</v>
      </c>
      <c r="F2947" s="576" t="s">
        <v>210</v>
      </c>
      <c r="G2947" s="576">
        <v>97325</v>
      </c>
      <c r="H2947" s="576" t="s">
        <v>8608</v>
      </c>
      <c r="I2947" s="576" t="s">
        <v>212</v>
      </c>
      <c r="J2947" s="576" t="s">
        <v>207</v>
      </c>
      <c r="K2947" s="577">
        <v>0</v>
      </c>
      <c r="L2947" s="576" t="s">
        <v>208</v>
      </c>
    </row>
    <row r="2948" spans="1:12">
      <c r="A2948" s="576" t="s">
        <v>938</v>
      </c>
      <c r="B2948" s="576" t="s">
        <v>939</v>
      </c>
      <c r="C2948" s="576" t="s">
        <v>944</v>
      </c>
      <c r="D2948" s="576" t="s">
        <v>4409</v>
      </c>
      <c r="E2948" s="577" t="s">
        <v>210</v>
      </c>
      <c r="F2948" s="576" t="s">
        <v>210</v>
      </c>
      <c r="G2948" s="576">
        <v>103517</v>
      </c>
      <c r="H2948" s="576" t="s">
        <v>5477</v>
      </c>
      <c r="I2948" s="576" t="s">
        <v>212</v>
      </c>
      <c r="J2948" s="576" t="s">
        <v>207</v>
      </c>
      <c r="K2948" s="577">
        <v>3092.47</v>
      </c>
      <c r="L2948" s="576" t="s">
        <v>208</v>
      </c>
    </row>
    <row r="2949" spans="1:12">
      <c r="A2949" s="576" t="s">
        <v>938</v>
      </c>
      <c r="B2949" s="576" t="s">
        <v>939</v>
      </c>
      <c r="C2949" s="576" t="s">
        <v>944</v>
      </c>
      <c r="D2949" s="576" t="s">
        <v>4409</v>
      </c>
      <c r="E2949" s="577" t="s">
        <v>210</v>
      </c>
      <c r="F2949" s="576" t="s">
        <v>210</v>
      </c>
      <c r="G2949" s="576">
        <v>103518</v>
      </c>
      <c r="H2949" s="576" t="s">
        <v>8609</v>
      </c>
      <c r="I2949" s="576" t="s">
        <v>212</v>
      </c>
      <c r="J2949" s="576" t="s">
        <v>207</v>
      </c>
      <c r="K2949" s="577">
        <v>0</v>
      </c>
      <c r="L2949" s="576" t="s">
        <v>208</v>
      </c>
    </row>
    <row r="2950" spans="1:12">
      <c r="A2950" s="576" t="s">
        <v>938</v>
      </c>
      <c r="B2950" s="576" t="s">
        <v>939</v>
      </c>
      <c r="C2950" s="576" t="s">
        <v>944</v>
      </c>
      <c r="D2950" s="576" t="s">
        <v>4409</v>
      </c>
      <c r="E2950" s="577" t="s">
        <v>210</v>
      </c>
      <c r="F2950" s="576" t="s">
        <v>210</v>
      </c>
      <c r="G2950" s="576">
        <v>103519</v>
      </c>
      <c r="H2950" s="576" t="s">
        <v>5478</v>
      </c>
      <c r="I2950" s="576" t="s">
        <v>212</v>
      </c>
      <c r="J2950" s="576" t="s">
        <v>207</v>
      </c>
      <c r="K2950" s="577">
        <v>9.35</v>
      </c>
      <c r="L2950" s="576" t="s">
        <v>208</v>
      </c>
    </row>
    <row r="2951" spans="1:12">
      <c r="A2951" s="576" t="s">
        <v>938</v>
      </c>
      <c r="B2951" s="576" t="s">
        <v>939</v>
      </c>
      <c r="C2951" s="576" t="s">
        <v>944</v>
      </c>
      <c r="D2951" s="576" t="s">
        <v>4409</v>
      </c>
      <c r="E2951" s="577" t="s">
        <v>210</v>
      </c>
      <c r="F2951" s="576" t="s">
        <v>210</v>
      </c>
      <c r="G2951" s="576">
        <v>103515</v>
      </c>
      <c r="H2951" s="576" t="s">
        <v>8610</v>
      </c>
      <c r="I2951" s="576" t="s">
        <v>212</v>
      </c>
      <c r="J2951" s="576" t="s">
        <v>207</v>
      </c>
      <c r="K2951" s="577">
        <v>0</v>
      </c>
      <c r="L2951" s="576" t="s">
        <v>208</v>
      </c>
    </row>
    <row r="2952" spans="1:12">
      <c r="A2952" s="576" t="s">
        <v>938</v>
      </c>
      <c r="B2952" s="576" t="s">
        <v>939</v>
      </c>
      <c r="C2952" s="576" t="s">
        <v>944</v>
      </c>
      <c r="D2952" s="576" t="s">
        <v>4409</v>
      </c>
      <c r="E2952" s="577" t="s">
        <v>210</v>
      </c>
      <c r="F2952" s="576" t="s">
        <v>210</v>
      </c>
      <c r="G2952" s="576">
        <v>103502</v>
      </c>
      <c r="H2952" s="576" t="s">
        <v>8611</v>
      </c>
      <c r="I2952" s="576" t="s">
        <v>85</v>
      </c>
      <c r="J2952" s="576" t="s">
        <v>207</v>
      </c>
      <c r="K2952" s="578">
        <v>0</v>
      </c>
      <c r="L2952" s="576" t="s">
        <v>208</v>
      </c>
    </row>
    <row r="2953" spans="1:12">
      <c r="A2953" s="576" t="s">
        <v>938</v>
      </c>
      <c r="B2953" s="576" t="s">
        <v>939</v>
      </c>
      <c r="C2953" s="576" t="s">
        <v>944</v>
      </c>
      <c r="D2953" s="576" t="s">
        <v>4409</v>
      </c>
      <c r="E2953" s="577" t="s">
        <v>210</v>
      </c>
      <c r="F2953" s="576" t="s">
        <v>210</v>
      </c>
      <c r="G2953" s="576">
        <v>103504</v>
      </c>
      <c r="H2953" s="576" t="s">
        <v>8612</v>
      </c>
      <c r="I2953" s="576" t="s">
        <v>85</v>
      </c>
      <c r="J2953" s="576" t="s">
        <v>207</v>
      </c>
      <c r="K2953" s="578">
        <v>0</v>
      </c>
      <c r="L2953" s="576" t="s">
        <v>208</v>
      </c>
    </row>
    <row r="2954" spans="1:12">
      <c r="A2954" s="576" t="s">
        <v>938</v>
      </c>
      <c r="B2954" s="576" t="s">
        <v>939</v>
      </c>
      <c r="C2954" s="576" t="s">
        <v>944</v>
      </c>
      <c r="D2954" s="576" t="s">
        <v>4409</v>
      </c>
      <c r="E2954" s="577" t="s">
        <v>210</v>
      </c>
      <c r="F2954" s="576" t="s">
        <v>210</v>
      </c>
      <c r="G2954" s="576">
        <v>103503</v>
      </c>
      <c r="H2954" s="576" t="s">
        <v>8613</v>
      </c>
      <c r="I2954" s="576" t="s">
        <v>85</v>
      </c>
      <c r="J2954" s="576" t="s">
        <v>207</v>
      </c>
      <c r="K2954" s="578">
        <v>0</v>
      </c>
      <c r="L2954" s="576" t="s">
        <v>208</v>
      </c>
    </row>
    <row r="2955" spans="1:12">
      <c r="A2955" s="576" t="s">
        <v>938</v>
      </c>
      <c r="B2955" s="576" t="s">
        <v>939</v>
      </c>
      <c r="C2955" s="576" t="s">
        <v>944</v>
      </c>
      <c r="D2955" s="576" t="s">
        <v>4409</v>
      </c>
      <c r="E2955" s="577" t="s">
        <v>210</v>
      </c>
      <c r="F2955" s="576" t="s">
        <v>210</v>
      </c>
      <c r="G2955" s="576">
        <v>103505</v>
      </c>
      <c r="H2955" s="576" t="s">
        <v>8614</v>
      </c>
      <c r="I2955" s="576" t="s">
        <v>85</v>
      </c>
      <c r="J2955" s="576" t="s">
        <v>207</v>
      </c>
      <c r="K2955" s="578">
        <v>0</v>
      </c>
      <c r="L2955" s="576" t="s">
        <v>208</v>
      </c>
    </row>
    <row r="2956" spans="1:12">
      <c r="A2956" s="576" t="s">
        <v>938</v>
      </c>
      <c r="B2956" s="576" t="s">
        <v>939</v>
      </c>
      <c r="C2956" s="576" t="s">
        <v>944</v>
      </c>
      <c r="D2956" s="576" t="s">
        <v>4409</v>
      </c>
      <c r="E2956" s="577" t="s">
        <v>210</v>
      </c>
      <c r="F2956" s="576" t="s">
        <v>210</v>
      </c>
      <c r="G2956" s="576">
        <v>103499</v>
      </c>
      <c r="H2956" s="576" t="s">
        <v>8615</v>
      </c>
      <c r="I2956" s="576" t="s">
        <v>212</v>
      </c>
      <c r="J2956" s="576" t="s">
        <v>207</v>
      </c>
      <c r="K2956" s="577">
        <v>0</v>
      </c>
      <c r="L2956" s="576" t="s">
        <v>208</v>
      </c>
    </row>
    <row r="2957" spans="1:12">
      <c r="A2957" s="576" t="s">
        <v>938</v>
      </c>
      <c r="B2957" s="576" t="s">
        <v>939</v>
      </c>
      <c r="C2957" s="576" t="s">
        <v>944</v>
      </c>
      <c r="D2957" s="576" t="s">
        <v>4409</v>
      </c>
      <c r="E2957" s="577" t="s">
        <v>210</v>
      </c>
      <c r="F2957" s="576" t="s">
        <v>210</v>
      </c>
      <c r="G2957" s="576">
        <v>103501</v>
      </c>
      <c r="H2957" s="576" t="s">
        <v>8616</v>
      </c>
      <c r="I2957" s="576" t="s">
        <v>212</v>
      </c>
      <c r="J2957" s="576" t="s">
        <v>207</v>
      </c>
      <c r="K2957" s="577">
        <v>0</v>
      </c>
      <c r="L2957" s="576" t="s">
        <v>208</v>
      </c>
    </row>
    <row r="2958" spans="1:12">
      <c r="A2958" s="576" t="s">
        <v>938</v>
      </c>
      <c r="B2958" s="576" t="s">
        <v>939</v>
      </c>
      <c r="C2958" s="576" t="s">
        <v>944</v>
      </c>
      <c r="D2958" s="576" t="s">
        <v>4409</v>
      </c>
      <c r="E2958" s="577" t="s">
        <v>210</v>
      </c>
      <c r="F2958" s="576" t="s">
        <v>210</v>
      </c>
      <c r="G2958" s="576">
        <v>103500</v>
      </c>
      <c r="H2958" s="576" t="s">
        <v>8617</v>
      </c>
      <c r="I2958" s="576" t="s">
        <v>212</v>
      </c>
      <c r="J2958" s="576" t="s">
        <v>207</v>
      </c>
      <c r="K2958" s="577">
        <v>0</v>
      </c>
      <c r="L2958" s="576" t="s">
        <v>208</v>
      </c>
    </row>
    <row r="2959" spans="1:12">
      <c r="A2959" s="576" t="s">
        <v>938</v>
      </c>
      <c r="B2959" s="576" t="s">
        <v>939</v>
      </c>
      <c r="C2959" s="576" t="s">
        <v>944</v>
      </c>
      <c r="D2959" s="576" t="s">
        <v>4409</v>
      </c>
      <c r="E2959" s="577" t="s">
        <v>210</v>
      </c>
      <c r="F2959" s="576" t="s">
        <v>210</v>
      </c>
      <c r="G2959" s="576">
        <v>103496</v>
      </c>
      <c r="H2959" s="576" t="s">
        <v>8618</v>
      </c>
      <c r="I2959" s="576" t="s">
        <v>212</v>
      </c>
      <c r="J2959" s="576" t="s">
        <v>207</v>
      </c>
      <c r="K2959" s="577">
        <v>0</v>
      </c>
      <c r="L2959" s="576" t="s">
        <v>208</v>
      </c>
    </row>
    <row r="2960" spans="1:12">
      <c r="A2960" s="576" t="s">
        <v>938</v>
      </c>
      <c r="B2960" s="576" t="s">
        <v>939</v>
      </c>
      <c r="C2960" s="576" t="s">
        <v>944</v>
      </c>
      <c r="D2960" s="576" t="s">
        <v>4409</v>
      </c>
      <c r="E2960" s="577" t="s">
        <v>210</v>
      </c>
      <c r="F2960" s="576" t="s">
        <v>210</v>
      </c>
      <c r="G2960" s="576">
        <v>103498</v>
      </c>
      <c r="H2960" s="576" t="s">
        <v>8619</v>
      </c>
      <c r="I2960" s="576" t="s">
        <v>212</v>
      </c>
      <c r="J2960" s="576" t="s">
        <v>207</v>
      </c>
      <c r="K2960" s="577">
        <v>0</v>
      </c>
      <c r="L2960" s="576" t="s">
        <v>208</v>
      </c>
    </row>
    <row r="2961" spans="1:12">
      <c r="A2961" s="576" t="s">
        <v>938</v>
      </c>
      <c r="B2961" s="576" t="s">
        <v>939</v>
      </c>
      <c r="C2961" s="576" t="s">
        <v>944</v>
      </c>
      <c r="D2961" s="576" t="s">
        <v>4409</v>
      </c>
      <c r="E2961" s="577" t="s">
        <v>210</v>
      </c>
      <c r="F2961" s="576" t="s">
        <v>210</v>
      </c>
      <c r="G2961" s="576">
        <v>103497</v>
      </c>
      <c r="H2961" s="576" t="s">
        <v>8620</v>
      </c>
      <c r="I2961" s="576" t="s">
        <v>212</v>
      </c>
      <c r="J2961" s="576" t="s">
        <v>207</v>
      </c>
      <c r="K2961" s="577">
        <v>0</v>
      </c>
      <c r="L2961" s="576" t="s">
        <v>208</v>
      </c>
    </row>
    <row r="2962" spans="1:12">
      <c r="A2962" s="576" t="s">
        <v>938</v>
      </c>
      <c r="B2962" s="576" t="s">
        <v>939</v>
      </c>
      <c r="C2962" s="576" t="s">
        <v>944</v>
      </c>
      <c r="D2962" s="576" t="s">
        <v>4409</v>
      </c>
      <c r="E2962" s="577" t="s">
        <v>210</v>
      </c>
      <c r="F2962" s="576" t="s">
        <v>210</v>
      </c>
      <c r="G2962" s="576">
        <v>103516</v>
      </c>
      <c r="H2962" s="576" t="s">
        <v>8621</v>
      </c>
      <c r="I2962" s="576" t="s">
        <v>212</v>
      </c>
      <c r="J2962" s="576" t="s">
        <v>207</v>
      </c>
      <c r="K2962" s="577">
        <v>0</v>
      </c>
      <c r="L2962" s="576" t="s">
        <v>208</v>
      </c>
    </row>
    <row r="2963" spans="1:12">
      <c r="A2963" s="576" t="s">
        <v>938</v>
      </c>
      <c r="B2963" s="576" t="s">
        <v>939</v>
      </c>
      <c r="C2963" s="576" t="s">
        <v>944</v>
      </c>
      <c r="D2963" s="576" t="s">
        <v>4409</v>
      </c>
      <c r="E2963" s="577" t="s">
        <v>210</v>
      </c>
      <c r="F2963" s="576" t="s">
        <v>210</v>
      </c>
      <c r="G2963" s="576">
        <v>103506</v>
      </c>
      <c r="H2963" s="576" t="s">
        <v>8622</v>
      </c>
      <c r="I2963" s="576" t="s">
        <v>212</v>
      </c>
      <c r="J2963" s="576" t="s">
        <v>207</v>
      </c>
      <c r="K2963" s="578">
        <v>0</v>
      </c>
      <c r="L2963" s="576" t="s">
        <v>208</v>
      </c>
    </row>
    <row r="2964" spans="1:12">
      <c r="A2964" s="576" t="s">
        <v>938</v>
      </c>
      <c r="B2964" s="576" t="s">
        <v>939</v>
      </c>
      <c r="C2964" s="576" t="s">
        <v>944</v>
      </c>
      <c r="D2964" s="576" t="s">
        <v>4409</v>
      </c>
      <c r="E2964" s="577" t="s">
        <v>210</v>
      </c>
      <c r="F2964" s="576" t="s">
        <v>210</v>
      </c>
      <c r="G2964" s="576">
        <v>103507</v>
      </c>
      <c r="H2964" s="576" t="s">
        <v>8623</v>
      </c>
      <c r="I2964" s="576" t="s">
        <v>212</v>
      </c>
      <c r="J2964" s="576" t="s">
        <v>207</v>
      </c>
      <c r="K2964" s="577">
        <v>0</v>
      </c>
      <c r="L2964" s="576" t="s">
        <v>208</v>
      </c>
    </row>
    <row r="2965" spans="1:12">
      <c r="A2965" s="576" t="s">
        <v>938</v>
      </c>
      <c r="B2965" s="576" t="s">
        <v>939</v>
      </c>
      <c r="C2965" s="576" t="s">
        <v>944</v>
      </c>
      <c r="D2965" s="576" t="s">
        <v>4409</v>
      </c>
      <c r="E2965" s="577" t="s">
        <v>210</v>
      </c>
      <c r="F2965" s="576" t="s">
        <v>210</v>
      </c>
      <c r="G2965" s="576">
        <v>103493</v>
      </c>
      <c r="H2965" s="576" t="s">
        <v>8624</v>
      </c>
      <c r="I2965" s="576" t="s">
        <v>212</v>
      </c>
      <c r="J2965" s="576" t="s">
        <v>207</v>
      </c>
      <c r="K2965" s="577">
        <v>0</v>
      </c>
      <c r="L2965" s="576" t="s">
        <v>208</v>
      </c>
    </row>
    <row r="2966" spans="1:12">
      <c r="A2966" s="576" t="s">
        <v>938</v>
      </c>
      <c r="B2966" s="576" t="s">
        <v>939</v>
      </c>
      <c r="C2966" s="576" t="s">
        <v>944</v>
      </c>
      <c r="D2966" s="576" t="s">
        <v>4409</v>
      </c>
      <c r="E2966" s="577" t="s">
        <v>210</v>
      </c>
      <c r="F2966" s="576" t="s">
        <v>210</v>
      </c>
      <c r="G2966" s="576">
        <v>103495</v>
      </c>
      <c r="H2966" s="576" t="s">
        <v>8625</v>
      </c>
      <c r="I2966" s="576" t="s">
        <v>212</v>
      </c>
      <c r="J2966" s="576" t="s">
        <v>207</v>
      </c>
      <c r="K2966" s="577">
        <v>0</v>
      </c>
      <c r="L2966" s="576" t="s">
        <v>208</v>
      </c>
    </row>
    <row r="2967" spans="1:12">
      <c r="A2967" s="576" t="s">
        <v>938</v>
      </c>
      <c r="B2967" s="576" t="s">
        <v>939</v>
      </c>
      <c r="C2967" s="576" t="s">
        <v>944</v>
      </c>
      <c r="D2967" s="576" t="s">
        <v>4409</v>
      </c>
      <c r="E2967" s="577" t="s">
        <v>210</v>
      </c>
      <c r="F2967" s="576" t="s">
        <v>210</v>
      </c>
      <c r="G2967" s="576">
        <v>103494</v>
      </c>
      <c r="H2967" s="576" t="s">
        <v>8626</v>
      </c>
      <c r="I2967" s="576" t="s">
        <v>212</v>
      </c>
      <c r="J2967" s="576" t="s">
        <v>207</v>
      </c>
      <c r="K2967" s="577">
        <v>0</v>
      </c>
      <c r="L2967" s="576" t="s">
        <v>208</v>
      </c>
    </row>
    <row r="2968" spans="1:12">
      <c r="A2968" s="576" t="s">
        <v>938</v>
      </c>
      <c r="B2968" s="576" t="s">
        <v>939</v>
      </c>
      <c r="C2968" s="576" t="s">
        <v>944</v>
      </c>
      <c r="D2968" s="576" t="s">
        <v>4409</v>
      </c>
      <c r="E2968" s="577" t="s">
        <v>210</v>
      </c>
      <c r="F2968" s="576" t="s">
        <v>210</v>
      </c>
      <c r="G2968" s="576">
        <v>103513</v>
      </c>
      <c r="H2968" s="576" t="s">
        <v>8627</v>
      </c>
      <c r="I2968" s="576" t="s">
        <v>212</v>
      </c>
      <c r="J2968" s="576" t="s">
        <v>207</v>
      </c>
      <c r="K2968" s="577">
        <v>0</v>
      </c>
      <c r="L2968" s="576" t="s">
        <v>208</v>
      </c>
    </row>
    <row r="2969" spans="1:12">
      <c r="A2969" s="576" t="s">
        <v>938</v>
      </c>
      <c r="B2969" s="576" t="s">
        <v>939</v>
      </c>
      <c r="C2969" s="576" t="s">
        <v>944</v>
      </c>
      <c r="D2969" s="576" t="s">
        <v>4409</v>
      </c>
      <c r="E2969" s="577" t="s">
        <v>210</v>
      </c>
      <c r="F2969" s="576" t="s">
        <v>210</v>
      </c>
      <c r="G2969" s="576">
        <v>103523</v>
      </c>
      <c r="H2969" s="576" t="s">
        <v>5482</v>
      </c>
      <c r="I2969" s="576" t="s">
        <v>212</v>
      </c>
      <c r="J2969" s="576" t="s">
        <v>207</v>
      </c>
      <c r="K2969" s="577">
        <v>10364.56</v>
      </c>
      <c r="L2969" s="576" t="s">
        <v>208</v>
      </c>
    </row>
    <row r="2970" spans="1:12">
      <c r="A2970" s="576" t="s">
        <v>938</v>
      </c>
      <c r="B2970" s="576" t="s">
        <v>939</v>
      </c>
      <c r="C2970" s="576" t="s">
        <v>944</v>
      </c>
      <c r="D2970" s="576" t="s">
        <v>4409</v>
      </c>
      <c r="E2970" s="577" t="s">
        <v>210</v>
      </c>
      <c r="F2970" s="576" t="s">
        <v>210</v>
      </c>
      <c r="G2970" s="576">
        <v>103509</v>
      </c>
      <c r="H2970" s="576" t="s">
        <v>8628</v>
      </c>
      <c r="I2970" s="576" t="s">
        <v>212</v>
      </c>
      <c r="J2970" s="576" t="s">
        <v>207</v>
      </c>
      <c r="K2970" s="577">
        <v>0</v>
      </c>
      <c r="L2970" s="576" t="s">
        <v>208</v>
      </c>
    </row>
    <row r="2971" spans="1:12">
      <c r="A2971" s="576" t="s">
        <v>938</v>
      </c>
      <c r="B2971" s="576" t="s">
        <v>939</v>
      </c>
      <c r="C2971" s="576" t="s">
        <v>944</v>
      </c>
      <c r="D2971" s="576" t="s">
        <v>4409</v>
      </c>
      <c r="E2971" s="577" t="s">
        <v>210</v>
      </c>
      <c r="F2971" s="576" t="s">
        <v>210</v>
      </c>
      <c r="G2971" s="576">
        <v>103514</v>
      </c>
      <c r="H2971" s="576" t="s">
        <v>8629</v>
      </c>
      <c r="I2971" s="576" t="s">
        <v>212</v>
      </c>
      <c r="J2971" s="576" t="s">
        <v>207</v>
      </c>
      <c r="K2971" s="577">
        <v>0</v>
      </c>
      <c r="L2971" s="576" t="s">
        <v>208</v>
      </c>
    </row>
    <row r="2972" spans="1:12">
      <c r="A2972" s="576" t="s">
        <v>938</v>
      </c>
      <c r="B2972" s="576" t="s">
        <v>939</v>
      </c>
      <c r="C2972" s="576" t="s">
        <v>944</v>
      </c>
      <c r="D2972" s="576" t="s">
        <v>4409</v>
      </c>
      <c r="E2972" s="577" t="s">
        <v>210</v>
      </c>
      <c r="F2972" s="576" t="s">
        <v>210</v>
      </c>
      <c r="G2972" s="576">
        <v>103510</v>
      </c>
      <c r="H2972" s="576" t="s">
        <v>8630</v>
      </c>
      <c r="I2972" s="576" t="s">
        <v>212</v>
      </c>
      <c r="J2972" s="576" t="s">
        <v>207</v>
      </c>
      <c r="K2972" s="577">
        <v>0</v>
      </c>
      <c r="L2972" s="576" t="s">
        <v>208</v>
      </c>
    </row>
    <row r="2973" spans="1:12">
      <c r="A2973" s="576" t="s">
        <v>938</v>
      </c>
      <c r="B2973" s="576" t="s">
        <v>939</v>
      </c>
      <c r="C2973" s="576" t="s">
        <v>944</v>
      </c>
      <c r="D2973" s="576" t="s">
        <v>4409</v>
      </c>
      <c r="E2973" s="577" t="s">
        <v>210</v>
      </c>
      <c r="F2973" s="576" t="s">
        <v>210</v>
      </c>
      <c r="G2973" s="576">
        <v>103520</v>
      </c>
      <c r="H2973" s="576" t="s">
        <v>5479</v>
      </c>
      <c r="I2973" s="576" t="s">
        <v>212</v>
      </c>
      <c r="J2973" s="576" t="s">
        <v>207</v>
      </c>
      <c r="K2973" s="578">
        <v>5110.82</v>
      </c>
      <c r="L2973" s="576" t="s">
        <v>208</v>
      </c>
    </row>
    <row r="2974" spans="1:12">
      <c r="A2974" s="576" t="s">
        <v>938</v>
      </c>
      <c r="B2974" s="576" t="s">
        <v>939</v>
      </c>
      <c r="C2974" s="576" t="s">
        <v>944</v>
      </c>
      <c r="D2974" s="576" t="s">
        <v>4409</v>
      </c>
      <c r="E2974" s="577" t="s">
        <v>210</v>
      </c>
      <c r="F2974" s="576" t="s">
        <v>210</v>
      </c>
      <c r="G2974" s="576">
        <v>103511</v>
      </c>
      <c r="H2974" s="576" t="s">
        <v>8631</v>
      </c>
      <c r="I2974" s="576" t="s">
        <v>212</v>
      </c>
      <c r="J2974" s="576" t="s">
        <v>207</v>
      </c>
      <c r="K2974" s="578">
        <v>0</v>
      </c>
      <c r="L2974" s="576" t="s">
        <v>208</v>
      </c>
    </row>
    <row r="2975" spans="1:12">
      <c r="A2975" s="576" t="s">
        <v>938</v>
      </c>
      <c r="B2975" s="576" t="s">
        <v>939</v>
      </c>
      <c r="C2975" s="576" t="s">
        <v>944</v>
      </c>
      <c r="D2975" s="576" t="s">
        <v>4409</v>
      </c>
      <c r="E2975" s="577" t="s">
        <v>210</v>
      </c>
      <c r="F2975" s="576" t="s">
        <v>210</v>
      </c>
      <c r="G2975" s="576">
        <v>103521</v>
      </c>
      <c r="H2975" s="576" t="s">
        <v>5480</v>
      </c>
      <c r="I2975" s="576" t="s">
        <v>212</v>
      </c>
      <c r="J2975" s="576" t="s">
        <v>207</v>
      </c>
      <c r="K2975" s="578">
        <v>6785.86</v>
      </c>
      <c r="L2975" s="576" t="s">
        <v>208</v>
      </c>
    </row>
    <row r="2976" spans="1:12">
      <c r="A2976" s="576" t="s">
        <v>938</v>
      </c>
      <c r="B2976" s="576" t="s">
        <v>939</v>
      </c>
      <c r="C2976" s="576" t="s">
        <v>944</v>
      </c>
      <c r="D2976" s="576" t="s">
        <v>4409</v>
      </c>
      <c r="E2976" s="577" t="s">
        <v>210</v>
      </c>
      <c r="F2976" s="576" t="s">
        <v>210</v>
      </c>
      <c r="G2976" s="576">
        <v>103512</v>
      </c>
      <c r="H2976" s="576" t="s">
        <v>8632</v>
      </c>
      <c r="I2976" s="576" t="s">
        <v>212</v>
      </c>
      <c r="J2976" s="576" t="s">
        <v>207</v>
      </c>
      <c r="K2976" s="577">
        <v>0</v>
      </c>
      <c r="L2976" s="576" t="s">
        <v>208</v>
      </c>
    </row>
    <row r="2977" spans="1:12">
      <c r="A2977" s="576" t="s">
        <v>938</v>
      </c>
      <c r="B2977" s="576" t="s">
        <v>939</v>
      </c>
      <c r="C2977" s="576" t="s">
        <v>944</v>
      </c>
      <c r="D2977" s="576" t="s">
        <v>4409</v>
      </c>
      <c r="E2977" s="577" t="s">
        <v>210</v>
      </c>
      <c r="F2977" s="576" t="s">
        <v>210</v>
      </c>
      <c r="G2977" s="576">
        <v>103522</v>
      </c>
      <c r="H2977" s="576" t="s">
        <v>5481</v>
      </c>
      <c r="I2977" s="576" t="s">
        <v>212</v>
      </c>
      <c r="J2977" s="576" t="s">
        <v>207</v>
      </c>
      <c r="K2977" s="577">
        <v>6910.27</v>
      </c>
      <c r="L2977" s="576" t="s">
        <v>208</v>
      </c>
    </row>
    <row r="2978" spans="1:12">
      <c r="A2978" s="576" t="s">
        <v>938</v>
      </c>
      <c r="B2978" s="576" t="s">
        <v>939</v>
      </c>
      <c r="C2978" s="576" t="s">
        <v>944</v>
      </c>
      <c r="D2978" s="576" t="s">
        <v>4409</v>
      </c>
      <c r="E2978" s="577" t="s">
        <v>210</v>
      </c>
      <c r="F2978" s="576" t="s">
        <v>210</v>
      </c>
      <c r="G2978" s="576">
        <v>103508</v>
      </c>
      <c r="H2978" s="576" t="s">
        <v>8633</v>
      </c>
      <c r="I2978" s="576" t="s">
        <v>212</v>
      </c>
      <c r="J2978" s="576" t="s">
        <v>207</v>
      </c>
      <c r="K2978" s="577">
        <v>0</v>
      </c>
      <c r="L2978" s="576" t="s">
        <v>208</v>
      </c>
    </row>
    <row r="2979" spans="1:12">
      <c r="A2979" s="576" t="s">
        <v>938</v>
      </c>
      <c r="B2979" s="576" t="s">
        <v>939</v>
      </c>
      <c r="C2979" s="576" t="s">
        <v>944</v>
      </c>
      <c r="D2979" s="576" t="s">
        <v>4409</v>
      </c>
      <c r="E2979" s="577" t="s">
        <v>210</v>
      </c>
      <c r="F2979" s="576" t="s">
        <v>210</v>
      </c>
      <c r="G2979" s="576">
        <v>103524</v>
      </c>
      <c r="H2979" s="576" t="s">
        <v>8634</v>
      </c>
      <c r="I2979" s="576" t="s">
        <v>212</v>
      </c>
      <c r="J2979" s="576" t="s">
        <v>207</v>
      </c>
      <c r="K2979" s="578">
        <v>0</v>
      </c>
      <c r="L2979" s="576" t="s">
        <v>208</v>
      </c>
    </row>
    <row r="2980" spans="1:12">
      <c r="A2980" s="576" t="s">
        <v>938</v>
      </c>
      <c r="B2980" s="576" t="s">
        <v>939</v>
      </c>
      <c r="C2980" s="576" t="s">
        <v>944</v>
      </c>
      <c r="D2980" s="576" t="s">
        <v>4409</v>
      </c>
      <c r="E2980" s="577" t="s">
        <v>210</v>
      </c>
      <c r="F2980" s="576" t="s">
        <v>210</v>
      </c>
      <c r="G2980" s="576">
        <v>103526</v>
      </c>
      <c r="H2980" s="576" t="s">
        <v>8635</v>
      </c>
      <c r="I2980" s="576" t="s">
        <v>212</v>
      </c>
      <c r="J2980" s="576" t="s">
        <v>207</v>
      </c>
      <c r="K2980" s="577">
        <v>0</v>
      </c>
      <c r="L2980" s="576" t="s">
        <v>208</v>
      </c>
    </row>
    <row r="2981" spans="1:12">
      <c r="A2981" s="576" t="s">
        <v>938</v>
      </c>
      <c r="B2981" s="576" t="s">
        <v>939</v>
      </c>
      <c r="C2981" s="576" t="s">
        <v>944</v>
      </c>
      <c r="D2981" s="576" t="s">
        <v>4409</v>
      </c>
      <c r="E2981" s="577" t="s">
        <v>210</v>
      </c>
      <c r="F2981" s="576" t="s">
        <v>210</v>
      </c>
      <c r="G2981" s="576">
        <v>103525</v>
      </c>
      <c r="H2981" s="576" t="s">
        <v>8636</v>
      </c>
      <c r="I2981" s="576" t="s">
        <v>212</v>
      </c>
      <c r="J2981" s="576" t="s">
        <v>207</v>
      </c>
      <c r="K2981" s="577">
        <v>0</v>
      </c>
      <c r="L2981" s="576" t="s">
        <v>208</v>
      </c>
    </row>
    <row r="2982" spans="1:12">
      <c r="A2982" s="576" t="s">
        <v>938</v>
      </c>
      <c r="B2982" s="576" t="s">
        <v>939</v>
      </c>
      <c r="C2982" s="576" t="s">
        <v>945</v>
      </c>
      <c r="D2982" s="576" t="s">
        <v>4410</v>
      </c>
      <c r="E2982" s="577" t="s">
        <v>210</v>
      </c>
      <c r="F2982" s="576" t="s">
        <v>210</v>
      </c>
      <c r="G2982" s="576">
        <v>97062</v>
      </c>
      <c r="H2982" s="576" t="s">
        <v>8637</v>
      </c>
      <c r="I2982" s="576" t="s">
        <v>93</v>
      </c>
      <c r="J2982" s="576" t="s">
        <v>207</v>
      </c>
      <c r="K2982" s="577">
        <v>6</v>
      </c>
      <c r="L2982" s="576" t="s">
        <v>208</v>
      </c>
    </row>
    <row r="2983" spans="1:12">
      <c r="A2983" s="576" t="s">
        <v>938</v>
      </c>
      <c r="B2983" s="576" t="s">
        <v>939</v>
      </c>
      <c r="C2983" s="576" t="s">
        <v>945</v>
      </c>
      <c r="D2983" s="576" t="s">
        <v>4410</v>
      </c>
      <c r="E2983" s="577" t="s">
        <v>210</v>
      </c>
      <c r="F2983" s="576" t="s">
        <v>210</v>
      </c>
      <c r="G2983" s="576">
        <v>97061</v>
      </c>
      <c r="H2983" s="576" t="s">
        <v>8638</v>
      </c>
      <c r="I2983" s="576" t="s">
        <v>93</v>
      </c>
      <c r="J2983" s="576" t="s">
        <v>207</v>
      </c>
      <c r="K2983" s="577">
        <v>0</v>
      </c>
      <c r="L2983" s="576" t="s">
        <v>208</v>
      </c>
    </row>
    <row r="2984" spans="1:12">
      <c r="A2984" s="576" t="s">
        <v>938</v>
      </c>
      <c r="B2984" s="576" t="s">
        <v>939</v>
      </c>
      <c r="C2984" s="576" t="s">
        <v>945</v>
      </c>
      <c r="D2984" s="576" t="s">
        <v>4410</v>
      </c>
      <c r="E2984" s="577" t="s">
        <v>210</v>
      </c>
      <c r="F2984" s="576" t="s">
        <v>210</v>
      </c>
      <c r="G2984" s="576">
        <v>104988</v>
      </c>
      <c r="H2984" s="576" t="s">
        <v>8639</v>
      </c>
      <c r="I2984" s="576" t="s">
        <v>93</v>
      </c>
      <c r="J2984" s="576" t="s">
        <v>207</v>
      </c>
      <c r="K2984" s="577">
        <v>0</v>
      </c>
      <c r="L2984" s="576" t="s">
        <v>208</v>
      </c>
    </row>
    <row r="2985" spans="1:12">
      <c r="A2985" s="576" t="s">
        <v>938</v>
      </c>
      <c r="B2985" s="576" t="s">
        <v>939</v>
      </c>
      <c r="C2985" s="576" t="s">
        <v>945</v>
      </c>
      <c r="D2985" s="576" t="s">
        <v>4410</v>
      </c>
      <c r="E2985" s="577" t="s">
        <v>210</v>
      </c>
      <c r="F2985" s="576" t="s">
        <v>210</v>
      </c>
      <c r="G2985" s="576">
        <v>104979</v>
      </c>
      <c r="H2985" s="576" t="s">
        <v>8640</v>
      </c>
      <c r="I2985" s="576" t="s">
        <v>93</v>
      </c>
      <c r="J2985" s="576" t="s">
        <v>207</v>
      </c>
      <c r="K2985" s="577">
        <v>0</v>
      </c>
      <c r="L2985" s="576" t="s">
        <v>208</v>
      </c>
    </row>
    <row r="2986" spans="1:12">
      <c r="A2986" s="576" t="s">
        <v>938</v>
      </c>
      <c r="B2986" s="576" t="s">
        <v>939</v>
      </c>
      <c r="C2986" s="576" t="s">
        <v>945</v>
      </c>
      <c r="D2986" s="576" t="s">
        <v>4410</v>
      </c>
      <c r="E2986" s="577" t="s">
        <v>210</v>
      </c>
      <c r="F2986" s="576" t="s">
        <v>210</v>
      </c>
      <c r="G2986" s="576">
        <v>97040</v>
      </c>
      <c r="H2986" s="576" t="s">
        <v>8641</v>
      </c>
      <c r="I2986" s="576" t="s">
        <v>93</v>
      </c>
      <c r="J2986" s="576" t="s">
        <v>207</v>
      </c>
      <c r="K2986" s="577">
        <v>18.239999999999998</v>
      </c>
      <c r="L2986" s="576" t="s">
        <v>208</v>
      </c>
    </row>
    <row r="2987" spans="1:12">
      <c r="A2987" s="576" t="s">
        <v>938</v>
      </c>
      <c r="B2987" s="576" t="s">
        <v>939</v>
      </c>
      <c r="C2987" s="576" t="s">
        <v>945</v>
      </c>
      <c r="D2987" s="576" t="s">
        <v>4410</v>
      </c>
      <c r="E2987" s="577" t="s">
        <v>210</v>
      </c>
      <c r="F2987" s="576" t="s">
        <v>210</v>
      </c>
      <c r="G2987" s="576">
        <v>97041</v>
      </c>
      <c r="H2987" s="576" t="s">
        <v>8642</v>
      </c>
      <c r="I2987" s="576" t="s">
        <v>93</v>
      </c>
      <c r="J2987" s="576" t="s">
        <v>207</v>
      </c>
      <c r="K2987" s="577">
        <v>189.13</v>
      </c>
      <c r="L2987" s="576" t="s">
        <v>208</v>
      </c>
    </row>
    <row r="2988" spans="1:12">
      <c r="A2988" s="576" t="s">
        <v>938</v>
      </c>
      <c r="B2988" s="576" t="s">
        <v>939</v>
      </c>
      <c r="C2988" s="576" t="s">
        <v>945</v>
      </c>
      <c r="D2988" s="576" t="s">
        <v>4410</v>
      </c>
      <c r="E2988" s="577" t="s">
        <v>210</v>
      </c>
      <c r="F2988" s="576" t="s">
        <v>210</v>
      </c>
      <c r="G2988" s="576">
        <v>97039</v>
      </c>
      <c r="H2988" s="576" t="s">
        <v>8643</v>
      </c>
      <c r="I2988" s="576" t="s">
        <v>93</v>
      </c>
      <c r="J2988" s="576" t="s">
        <v>207</v>
      </c>
      <c r="K2988" s="577">
        <v>61.53</v>
      </c>
      <c r="L2988" s="576" t="s">
        <v>208</v>
      </c>
    </row>
    <row r="2989" spans="1:12">
      <c r="A2989" s="576" t="s">
        <v>938</v>
      </c>
      <c r="B2989" s="576" t="s">
        <v>939</v>
      </c>
      <c r="C2989" s="576" t="s">
        <v>945</v>
      </c>
      <c r="D2989" s="576" t="s">
        <v>4410</v>
      </c>
      <c r="E2989" s="577" t="s">
        <v>210</v>
      </c>
      <c r="F2989" s="576" t="s">
        <v>210</v>
      </c>
      <c r="G2989" s="576">
        <v>102655</v>
      </c>
      <c r="H2989" s="576" t="s">
        <v>8644</v>
      </c>
      <c r="I2989" s="576" t="s">
        <v>85</v>
      </c>
      <c r="J2989" s="576" t="s">
        <v>207</v>
      </c>
      <c r="K2989" s="577">
        <v>0</v>
      </c>
      <c r="L2989" s="576" t="s">
        <v>208</v>
      </c>
    </row>
    <row r="2990" spans="1:12">
      <c r="A2990" s="576" t="s">
        <v>938</v>
      </c>
      <c r="B2990" s="576" t="s">
        <v>939</v>
      </c>
      <c r="C2990" s="576" t="s">
        <v>945</v>
      </c>
      <c r="D2990" s="576" t="s">
        <v>4410</v>
      </c>
      <c r="E2990" s="577" t="s">
        <v>210</v>
      </c>
      <c r="F2990" s="576" t="s">
        <v>210</v>
      </c>
      <c r="G2990" s="576">
        <v>104987</v>
      </c>
      <c r="H2990" s="576" t="s">
        <v>8645</v>
      </c>
      <c r="I2990" s="576" t="s">
        <v>85</v>
      </c>
      <c r="J2990" s="576" t="s">
        <v>207</v>
      </c>
      <c r="K2990" s="577">
        <v>0</v>
      </c>
      <c r="L2990" s="576" t="s">
        <v>208</v>
      </c>
    </row>
    <row r="2991" spans="1:12">
      <c r="A2991" s="576" t="s">
        <v>938</v>
      </c>
      <c r="B2991" s="576" t="s">
        <v>939</v>
      </c>
      <c r="C2991" s="576" t="s">
        <v>945</v>
      </c>
      <c r="D2991" s="576" t="s">
        <v>4410</v>
      </c>
      <c r="E2991" s="577" t="s">
        <v>210</v>
      </c>
      <c r="F2991" s="576" t="s">
        <v>210</v>
      </c>
      <c r="G2991" s="576">
        <v>104986</v>
      </c>
      <c r="H2991" s="576" t="s">
        <v>8646</v>
      </c>
      <c r="I2991" s="576" t="s">
        <v>85</v>
      </c>
      <c r="J2991" s="576" t="s">
        <v>207</v>
      </c>
      <c r="K2991" s="577">
        <v>0</v>
      </c>
      <c r="L2991" s="576" t="s">
        <v>208</v>
      </c>
    </row>
    <row r="2992" spans="1:12">
      <c r="A2992" s="576" t="s">
        <v>938</v>
      </c>
      <c r="B2992" s="576" t="s">
        <v>939</v>
      </c>
      <c r="C2992" s="576" t="s">
        <v>945</v>
      </c>
      <c r="D2992" s="576" t="s">
        <v>4410</v>
      </c>
      <c r="E2992" s="577" t="s">
        <v>210</v>
      </c>
      <c r="F2992" s="576" t="s">
        <v>210</v>
      </c>
      <c r="G2992" s="576">
        <v>104984</v>
      </c>
      <c r="H2992" s="576" t="s">
        <v>8647</v>
      </c>
      <c r="I2992" s="576" t="s">
        <v>85</v>
      </c>
      <c r="J2992" s="576" t="s">
        <v>207</v>
      </c>
      <c r="K2992" s="577">
        <v>0</v>
      </c>
      <c r="L2992" s="576" t="s">
        <v>208</v>
      </c>
    </row>
    <row r="2993" spans="1:12">
      <c r="A2993" s="576" t="s">
        <v>938</v>
      </c>
      <c r="B2993" s="576" t="s">
        <v>939</v>
      </c>
      <c r="C2993" s="576" t="s">
        <v>945</v>
      </c>
      <c r="D2993" s="576" t="s">
        <v>4410</v>
      </c>
      <c r="E2993" s="577" t="s">
        <v>210</v>
      </c>
      <c r="F2993" s="576" t="s">
        <v>210</v>
      </c>
      <c r="G2993" s="576">
        <v>104985</v>
      </c>
      <c r="H2993" s="576" t="s">
        <v>8648</v>
      </c>
      <c r="I2993" s="576" t="s">
        <v>85</v>
      </c>
      <c r="J2993" s="576" t="s">
        <v>207</v>
      </c>
      <c r="K2993" s="577">
        <v>0</v>
      </c>
      <c r="L2993" s="576" t="s">
        <v>208</v>
      </c>
    </row>
    <row r="2994" spans="1:12">
      <c r="A2994" s="576" t="s">
        <v>938</v>
      </c>
      <c r="B2994" s="576" t="s">
        <v>939</v>
      </c>
      <c r="C2994" s="576" t="s">
        <v>945</v>
      </c>
      <c r="D2994" s="576" t="s">
        <v>4410</v>
      </c>
      <c r="E2994" s="577" t="s">
        <v>210</v>
      </c>
      <c r="F2994" s="576" t="s">
        <v>210</v>
      </c>
      <c r="G2994" s="576">
        <v>97026</v>
      </c>
      <c r="H2994" s="576" t="s">
        <v>8649</v>
      </c>
      <c r="I2994" s="576" t="s">
        <v>85</v>
      </c>
      <c r="J2994" s="576" t="s">
        <v>207</v>
      </c>
      <c r="K2994" s="577">
        <v>0</v>
      </c>
      <c r="L2994" s="576" t="s">
        <v>208</v>
      </c>
    </row>
    <row r="2995" spans="1:12">
      <c r="A2995" s="576" t="s">
        <v>938</v>
      </c>
      <c r="B2995" s="576" t="s">
        <v>939</v>
      </c>
      <c r="C2995" s="576" t="s">
        <v>945</v>
      </c>
      <c r="D2995" s="576" t="s">
        <v>4410</v>
      </c>
      <c r="E2995" s="577" t="s">
        <v>210</v>
      </c>
      <c r="F2995" s="576" t="s">
        <v>210</v>
      </c>
      <c r="G2995" s="576">
        <v>97025</v>
      </c>
      <c r="H2995" s="576" t="s">
        <v>8650</v>
      </c>
      <c r="I2995" s="576" t="s">
        <v>85</v>
      </c>
      <c r="J2995" s="576" t="s">
        <v>207</v>
      </c>
      <c r="K2995" s="577">
        <v>0</v>
      </c>
      <c r="L2995" s="576" t="s">
        <v>208</v>
      </c>
    </row>
    <row r="2996" spans="1:12">
      <c r="A2996" s="576" t="s">
        <v>938</v>
      </c>
      <c r="B2996" s="576" t="s">
        <v>939</v>
      </c>
      <c r="C2996" s="576" t="s">
        <v>945</v>
      </c>
      <c r="D2996" s="576" t="s">
        <v>4410</v>
      </c>
      <c r="E2996" s="577" t="s">
        <v>210</v>
      </c>
      <c r="F2996" s="576" t="s">
        <v>210</v>
      </c>
      <c r="G2996" s="576">
        <v>97032</v>
      </c>
      <c r="H2996" s="576" t="s">
        <v>8651</v>
      </c>
      <c r="I2996" s="576" t="s">
        <v>85</v>
      </c>
      <c r="J2996" s="576" t="s">
        <v>207</v>
      </c>
      <c r="K2996" s="577">
        <v>54.01</v>
      </c>
      <c r="L2996" s="576" t="s">
        <v>208</v>
      </c>
    </row>
    <row r="2997" spans="1:12">
      <c r="A2997" s="576" t="s">
        <v>938</v>
      </c>
      <c r="B2997" s="576" t="s">
        <v>939</v>
      </c>
      <c r="C2997" s="576" t="s">
        <v>945</v>
      </c>
      <c r="D2997" s="576" t="s">
        <v>4410</v>
      </c>
      <c r="E2997" s="577" t="s">
        <v>210</v>
      </c>
      <c r="F2997" s="576" t="s">
        <v>210</v>
      </c>
      <c r="G2997" s="576">
        <v>97031</v>
      </c>
      <c r="H2997" s="576" t="s">
        <v>8652</v>
      </c>
      <c r="I2997" s="576" t="s">
        <v>85</v>
      </c>
      <c r="J2997" s="576" t="s">
        <v>207</v>
      </c>
      <c r="K2997" s="577">
        <v>90.44</v>
      </c>
      <c r="L2997" s="576" t="s">
        <v>208</v>
      </c>
    </row>
    <row r="2998" spans="1:12">
      <c r="A2998" s="576" t="s">
        <v>938</v>
      </c>
      <c r="B2998" s="576" t="s">
        <v>939</v>
      </c>
      <c r="C2998" s="576" t="s">
        <v>945</v>
      </c>
      <c r="D2998" s="576" t="s">
        <v>4410</v>
      </c>
      <c r="E2998" s="577" t="s">
        <v>210</v>
      </c>
      <c r="F2998" s="576" t="s">
        <v>210</v>
      </c>
      <c r="G2998" s="576">
        <v>97036</v>
      </c>
      <c r="H2998" s="576" t="s">
        <v>8653</v>
      </c>
      <c r="I2998" s="576" t="s">
        <v>85</v>
      </c>
      <c r="J2998" s="576" t="s">
        <v>207</v>
      </c>
      <c r="K2998" s="577">
        <v>0</v>
      </c>
      <c r="L2998" s="576" t="s">
        <v>208</v>
      </c>
    </row>
    <row r="2999" spans="1:12">
      <c r="A2999" s="576" t="s">
        <v>938</v>
      </c>
      <c r="B2999" s="576" t="s">
        <v>939</v>
      </c>
      <c r="C2999" s="576" t="s">
        <v>945</v>
      </c>
      <c r="D2999" s="576" t="s">
        <v>4410</v>
      </c>
      <c r="E2999" s="577" t="s">
        <v>210</v>
      </c>
      <c r="F2999" s="576" t="s">
        <v>210</v>
      </c>
      <c r="G2999" s="576">
        <v>97035</v>
      </c>
      <c r="H2999" s="576" t="s">
        <v>8654</v>
      </c>
      <c r="I2999" s="576" t="s">
        <v>85</v>
      </c>
      <c r="J2999" s="576" t="s">
        <v>207</v>
      </c>
      <c r="K2999" s="577">
        <v>0</v>
      </c>
      <c r="L2999" s="576" t="s">
        <v>208</v>
      </c>
    </row>
    <row r="3000" spans="1:12">
      <c r="A3000" s="576" t="s">
        <v>938</v>
      </c>
      <c r="B3000" s="576" t="s">
        <v>939</v>
      </c>
      <c r="C3000" s="576" t="s">
        <v>945</v>
      </c>
      <c r="D3000" s="576" t="s">
        <v>4410</v>
      </c>
      <c r="E3000" s="577" t="s">
        <v>210</v>
      </c>
      <c r="F3000" s="576" t="s">
        <v>210</v>
      </c>
      <c r="G3000" s="576">
        <v>97034</v>
      </c>
      <c r="H3000" s="576" t="s">
        <v>8655</v>
      </c>
      <c r="I3000" s="576" t="s">
        <v>85</v>
      </c>
      <c r="J3000" s="576" t="s">
        <v>207</v>
      </c>
      <c r="K3000" s="577">
        <v>47.43</v>
      </c>
      <c r="L3000" s="576" t="s">
        <v>208</v>
      </c>
    </row>
    <row r="3001" spans="1:12">
      <c r="A3001" s="576" t="s">
        <v>938</v>
      </c>
      <c r="B3001" s="576" t="s">
        <v>939</v>
      </c>
      <c r="C3001" s="576" t="s">
        <v>945</v>
      </c>
      <c r="D3001" s="576" t="s">
        <v>4410</v>
      </c>
      <c r="E3001" s="577" t="s">
        <v>210</v>
      </c>
      <c r="F3001" s="576" t="s">
        <v>210</v>
      </c>
      <c r="G3001" s="576">
        <v>97033</v>
      </c>
      <c r="H3001" s="576" t="s">
        <v>8656</v>
      </c>
      <c r="I3001" s="576" t="s">
        <v>85</v>
      </c>
      <c r="J3001" s="576" t="s">
        <v>207</v>
      </c>
      <c r="K3001" s="577">
        <v>73.510000000000005</v>
      </c>
      <c r="L3001" s="576" t="s">
        <v>208</v>
      </c>
    </row>
    <row r="3002" spans="1:12">
      <c r="A3002" s="576" t="s">
        <v>938</v>
      </c>
      <c r="B3002" s="576" t="s">
        <v>939</v>
      </c>
      <c r="C3002" s="576" t="s">
        <v>945</v>
      </c>
      <c r="D3002" s="576" t="s">
        <v>4410</v>
      </c>
      <c r="E3002" s="577" t="s">
        <v>210</v>
      </c>
      <c r="F3002" s="576" t="s">
        <v>210</v>
      </c>
      <c r="G3002" s="576">
        <v>97030</v>
      </c>
      <c r="H3002" s="576" t="s">
        <v>8657</v>
      </c>
      <c r="I3002" s="576" t="s">
        <v>85</v>
      </c>
      <c r="J3002" s="576" t="s">
        <v>207</v>
      </c>
      <c r="K3002" s="577">
        <v>0</v>
      </c>
      <c r="L3002" s="576" t="s">
        <v>208</v>
      </c>
    </row>
    <row r="3003" spans="1:12">
      <c r="A3003" s="576" t="s">
        <v>938</v>
      </c>
      <c r="B3003" s="576" t="s">
        <v>939</v>
      </c>
      <c r="C3003" s="576" t="s">
        <v>945</v>
      </c>
      <c r="D3003" s="576" t="s">
        <v>4410</v>
      </c>
      <c r="E3003" s="577" t="s">
        <v>210</v>
      </c>
      <c r="F3003" s="576" t="s">
        <v>210</v>
      </c>
      <c r="G3003" s="576">
        <v>97029</v>
      </c>
      <c r="H3003" s="576" t="s">
        <v>8658</v>
      </c>
      <c r="I3003" s="576" t="s">
        <v>85</v>
      </c>
      <c r="J3003" s="576" t="s">
        <v>207</v>
      </c>
      <c r="K3003" s="577">
        <v>0</v>
      </c>
      <c r="L3003" s="576" t="s">
        <v>208</v>
      </c>
    </row>
    <row r="3004" spans="1:12">
      <c r="A3004" s="576" t="s">
        <v>938</v>
      </c>
      <c r="B3004" s="576" t="s">
        <v>939</v>
      </c>
      <c r="C3004" s="576" t="s">
        <v>945</v>
      </c>
      <c r="D3004" s="576" t="s">
        <v>4410</v>
      </c>
      <c r="E3004" s="577" t="s">
        <v>210</v>
      </c>
      <c r="F3004" s="576" t="s">
        <v>210</v>
      </c>
      <c r="G3004" s="576">
        <v>97028</v>
      </c>
      <c r="H3004" s="576" t="s">
        <v>8659</v>
      </c>
      <c r="I3004" s="576" t="s">
        <v>85</v>
      </c>
      <c r="J3004" s="576" t="s">
        <v>207</v>
      </c>
      <c r="K3004" s="577">
        <v>0</v>
      </c>
      <c r="L3004" s="576" t="s">
        <v>208</v>
      </c>
    </row>
    <row r="3005" spans="1:12">
      <c r="A3005" s="576" t="s">
        <v>938</v>
      </c>
      <c r="B3005" s="576" t="s">
        <v>939</v>
      </c>
      <c r="C3005" s="576" t="s">
        <v>945</v>
      </c>
      <c r="D3005" s="576" t="s">
        <v>4410</v>
      </c>
      <c r="E3005" s="577" t="s">
        <v>210</v>
      </c>
      <c r="F3005" s="576" t="s">
        <v>210</v>
      </c>
      <c r="G3005" s="576">
        <v>97027</v>
      </c>
      <c r="H3005" s="576" t="s">
        <v>8660</v>
      </c>
      <c r="I3005" s="576" t="s">
        <v>85</v>
      </c>
      <c r="J3005" s="576" t="s">
        <v>207</v>
      </c>
      <c r="K3005" s="577">
        <v>0</v>
      </c>
      <c r="L3005" s="576" t="s">
        <v>208</v>
      </c>
    </row>
    <row r="3006" spans="1:12">
      <c r="A3006" s="576" t="s">
        <v>938</v>
      </c>
      <c r="B3006" s="576" t="s">
        <v>939</v>
      </c>
      <c r="C3006" s="576" t="s">
        <v>945</v>
      </c>
      <c r="D3006" s="576" t="s">
        <v>4410</v>
      </c>
      <c r="E3006" s="577" t="s">
        <v>210</v>
      </c>
      <c r="F3006" s="576" t="s">
        <v>210</v>
      </c>
      <c r="G3006" s="576">
        <v>97038</v>
      </c>
      <c r="H3006" s="576" t="s">
        <v>8661</v>
      </c>
      <c r="I3006" s="576" t="s">
        <v>85</v>
      </c>
      <c r="J3006" s="576" t="s">
        <v>207</v>
      </c>
      <c r="K3006" s="577">
        <v>0</v>
      </c>
      <c r="L3006" s="576" t="s">
        <v>208</v>
      </c>
    </row>
    <row r="3007" spans="1:12">
      <c r="A3007" s="576" t="s">
        <v>938</v>
      </c>
      <c r="B3007" s="576" t="s">
        <v>939</v>
      </c>
      <c r="C3007" s="576" t="s">
        <v>945</v>
      </c>
      <c r="D3007" s="576" t="s">
        <v>4410</v>
      </c>
      <c r="E3007" s="577" t="s">
        <v>210</v>
      </c>
      <c r="F3007" s="576" t="s">
        <v>210</v>
      </c>
      <c r="G3007" s="576">
        <v>97037</v>
      </c>
      <c r="H3007" s="576" t="s">
        <v>8662</v>
      </c>
      <c r="I3007" s="576" t="s">
        <v>85</v>
      </c>
      <c r="J3007" s="576" t="s">
        <v>207</v>
      </c>
      <c r="K3007" s="577">
        <v>0</v>
      </c>
      <c r="L3007" s="576" t="s">
        <v>208</v>
      </c>
    </row>
    <row r="3008" spans="1:12">
      <c r="A3008" s="576" t="s">
        <v>938</v>
      </c>
      <c r="B3008" s="576" t="s">
        <v>939</v>
      </c>
      <c r="C3008" s="576" t="s">
        <v>945</v>
      </c>
      <c r="D3008" s="576" t="s">
        <v>4410</v>
      </c>
      <c r="E3008" s="577" t="s">
        <v>210</v>
      </c>
      <c r="F3008" s="576" t="s">
        <v>210</v>
      </c>
      <c r="G3008" s="576">
        <v>97014</v>
      </c>
      <c r="H3008" s="576" t="s">
        <v>8663</v>
      </c>
      <c r="I3008" s="576" t="s">
        <v>85</v>
      </c>
      <c r="J3008" s="576" t="s">
        <v>207</v>
      </c>
      <c r="K3008" s="577">
        <v>47.93</v>
      </c>
      <c r="L3008" s="576" t="s">
        <v>208</v>
      </c>
    </row>
    <row r="3009" spans="1:12">
      <c r="A3009" s="576" t="s">
        <v>938</v>
      </c>
      <c r="B3009" s="576" t="s">
        <v>939</v>
      </c>
      <c r="C3009" s="576" t="s">
        <v>945</v>
      </c>
      <c r="D3009" s="576" t="s">
        <v>4410</v>
      </c>
      <c r="E3009" s="577" t="s">
        <v>210</v>
      </c>
      <c r="F3009" s="576" t="s">
        <v>210</v>
      </c>
      <c r="G3009" s="576">
        <v>97015</v>
      </c>
      <c r="H3009" s="576" t="s">
        <v>8664</v>
      </c>
      <c r="I3009" s="576" t="s">
        <v>85</v>
      </c>
      <c r="J3009" s="576" t="s">
        <v>207</v>
      </c>
      <c r="K3009" s="577">
        <v>40.07</v>
      </c>
      <c r="L3009" s="576" t="s">
        <v>208</v>
      </c>
    </row>
    <row r="3010" spans="1:12">
      <c r="A3010" s="576" t="s">
        <v>938</v>
      </c>
      <c r="B3010" s="576" t="s">
        <v>939</v>
      </c>
      <c r="C3010" s="576" t="s">
        <v>945</v>
      </c>
      <c r="D3010" s="576" t="s">
        <v>4410</v>
      </c>
      <c r="E3010" s="577" t="s">
        <v>210</v>
      </c>
      <c r="F3010" s="576" t="s">
        <v>210</v>
      </c>
      <c r="G3010" s="576">
        <v>97013</v>
      </c>
      <c r="H3010" s="576" t="s">
        <v>8665</v>
      </c>
      <c r="I3010" s="576" t="s">
        <v>85</v>
      </c>
      <c r="J3010" s="576" t="s">
        <v>207</v>
      </c>
      <c r="K3010" s="577">
        <v>63.66</v>
      </c>
      <c r="L3010" s="576" t="s">
        <v>208</v>
      </c>
    </row>
    <row r="3011" spans="1:12">
      <c r="A3011" s="576" t="s">
        <v>938</v>
      </c>
      <c r="B3011" s="576" t="s">
        <v>939</v>
      </c>
      <c r="C3011" s="576" t="s">
        <v>945</v>
      </c>
      <c r="D3011" s="576" t="s">
        <v>4410</v>
      </c>
      <c r="E3011" s="577" t="s">
        <v>210</v>
      </c>
      <c r="F3011" s="576" t="s">
        <v>210</v>
      </c>
      <c r="G3011" s="576">
        <v>97017</v>
      </c>
      <c r="H3011" s="576" t="s">
        <v>8666</v>
      </c>
      <c r="I3011" s="576" t="s">
        <v>85</v>
      </c>
      <c r="J3011" s="576" t="s">
        <v>207</v>
      </c>
      <c r="K3011" s="577">
        <v>39.14</v>
      </c>
      <c r="L3011" s="576" t="s">
        <v>208</v>
      </c>
    </row>
    <row r="3012" spans="1:12">
      <c r="A3012" s="576" t="s">
        <v>938</v>
      </c>
      <c r="B3012" s="576" t="s">
        <v>939</v>
      </c>
      <c r="C3012" s="576" t="s">
        <v>945</v>
      </c>
      <c r="D3012" s="576" t="s">
        <v>4410</v>
      </c>
      <c r="E3012" s="577" t="s">
        <v>210</v>
      </c>
      <c r="F3012" s="576" t="s">
        <v>210</v>
      </c>
      <c r="G3012" s="576">
        <v>97018</v>
      </c>
      <c r="H3012" s="576" t="s">
        <v>8667</v>
      </c>
      <c r="I3012" s="576" t="s">
        <v>85</v>
      </c>
      <c r="J3012" s="576" t="s">
        <v>207</v>
      </c>
      <c r="K3012" s="577">
        <v>32.450000000000003</v>
      </c>
      <c r="L3012" s="576" t="s">
        <v>208</v>
      </c>
    </row>
    <row r="3013" spans="1:12">
      <c r="A3013" s="576" t="s">
        <v>938</v>
      </c>
      <c r="B3013" s="576" t="s">
        <v>939</v>
      </c>
      <c r="C3013" s="576" t="s">
        <v>945</v>
      </c>
      <c r="D3013" s="576" t="s">
        <v>4410</v>
      </c>
      <c r="E3013" s="577" t="s">
        <v>210</v>
      </c>
      <c r="F3013" s="576" t="s">
        <v>210</v>
      </c>
      <c r="G3013" s="576">
        <v>97016</v>
      </c>
      <c r="H3013" s="576" t="s">
        <v>8668</v>
      </c>
      <c r="I3013" s="576" t="s">
        <v>85</v>
      </c>
      <c r="J3013" s="576" t="s">
        <v>207</v>
      </c>
      <c r="K3013" s="577">
        <v>52.64</v>
      </c>
      <c r="L3013" s="576" t="s">
        <v>208</v>
      </c>
    </row>
    <row r="3014" spans="1:12">
      <c r="A3014" s="576" t="s">
        <v>938</v>
      </c>
      <c r="B3014" s="576" t="s">
        <v>939</v>
      </c>
      <c r="C3014" s="576" t="s">
        <v>945</v>
      </c>
      <c r="D3014" s="576" t="s">
        <v>4410</v>
      </c>
      <c r="E3014" s="577" t="s">
        <v>210</v>
      </c>
      <c r="F3014" s="576" t="s">
        <v>210</v>
      </c>
      <c r="G3014" s="576">
        <v>97024</v>
      </c>
      <c r="H3014" s="576" t="s">
        <v>8669</v>
      </c>
      <c r="I3014" s="576" t="s">
        <v>85</v>
      </c>
      <c r="J3014" s="576" t="s">
        <v>207</v>
      </c>
      <c r="K3014" s="577">
        <v>0</v>
      </c>
      <c r="L3014" s="576" t="s">
        <v>208</v>
      </c>
    </row>
    <row r="3015" spans="1:12">
      <c r="A3015" s="576" t="s">
        <v>938</v>
      </c>
      <c r="B3015" s="576" t="s">
        <v>939</v>
      </c>
      <c r="C3015" s="576" t="s">
        <v>945</v>
      </c>
      <c r="D3015" s="576" t="s">
        <v>4410</v>
      </c>
      <c r="E3015" s="577" t="s">
        <v>210</v>
      </c>
      <c r="F3015" s="576" t="s">
        <v>210</v>
      </c>
      <c r="G3015" s="576">
        <v>97023</v>
      </c>
      <c r="H3015" s="576" t="s">
        <v>8670</v>
      </c>
      <c r="I3015" s="576" t="s">
        <v>85</v>
      </c>
      <c r="J3015" s="576" t="s">
        <v>207</v>
      </c>
      <c r="K3015" s="577">
        <v>0</v>
      </c>
      <c r="L3015" s="576" t="s">
        <v>208</v>
      </c>
    </row>
    <row r="3016" spans="1:12">
      <c r="A3016" s="576" t="s">
        <v>938</v>
      </c>
      <c r="B3016" s="576" t="s">
        <v>939</v>
      </c>
      <c r="C3016" s="576" t="s">
        <v>945</v>
      </c>
      <c r="D3016" s="576" t="s">
        <v>4410</v>
      </c>
      <c r="E3016" s="577" t="s">
        <v>210</v>
      </c>
      <c r="F3016" s="576" t="s">
        <v>210</v>
      </c>
      <c r="G3016" s="576">
        <v>105804</v>
      </c>
      <c r="H3016" s="576" t="s">
        <v>8671</v>
      </c>
      <c r="I3016" s="576" t="s">
        <v>85</v>
      </c>
      <c r="J3016" s="576" t="s">
        <v>207</v>
      </c>
      <c r="K3016" s="577">
        <v>0</v>
      </c>
      <c r="L3016" s="576" t="s">
        <v>208</v>
      </c>
    </row>
    <row r="3017" spans="1:12">
      <c r="A3017" s="576" t="s">
        <v>938</v>
      </c>
      <c r="B3017" s="576" t="s">
        <v>939</v>
      </c>
      <c r="C3017" s="576" t="s">
        <v>945</v>
      </c>
      <c r="D3017" s="576" t="s">
        <v>4410</v>
      </c>
      <c r="E3017" s="577" t="s">
        <v>210</v>
      </c>
      <c r="F3017" s="576" t="s">
        <v>210</v>
      </c>
      <c r="G3017" s="576">
        <v>104990</v>
      </c>
      <c r="H3017" s="576" t="s">
        <v>8672</v>
      </c>
      <c r="I3017" s="576" t="s">
        <v>85</v>
      </c>
      <c r="J3017" s="576" t="s">
        <v>207</v>
      </c>
      <c r="K3017" s="577">
        <v>10.39</v>
      </c>
      <c r="L3017" s="576" t="s">
        <v>208</v>
      </c>
    </row>
    <row r="3018" spans="1:12">
      <c r="A3018" s="576" t="s">
        <v>938</v>
      </c>
      <c r="B3018" s="576" t="s">
        <v>939</v>
      </c>
      <c r="C3018" s="576" t="s">
        <v>945</v>
      </c>
      <c r="D3018" s="576" t="s">
        <v>4410</v>
      </c>
      <c r="E3018" s="577" t="s">
        <v>210</v>
      </c>
      <c r="F3018" s="576" t="s">
        <v>210</v>
      </c>
      <c r="G3018" s="576">
        <v>97052</v>
      </c>
      <c r="H3018" s="576" t="s">
        <v>8673</v>
      </c>
      <c r="I3018" s="576" t="s">
        <v>212</v>
      </c>
      <c r="J3018" s="576" t="s">
        <v>207</v>
      </c>
      <c r="K3018" s="577">
        <v>0</v>
      </c>
      <c r="L3018" s="576" t="s">
        <v>208</v>
      </c>
    </row>
    <row r="3019" spans="1:12">
      <c r="A3019" s="576" t="s">
        <v>938</v>
      </c>
      <c r="B3019" s="576" t="s">
        <v>939</v>
      </c>
      <c r="C3019" s="576" t="s">
        <v>945</v>
      </c>
      <c r="D3019" s="576" t="s">
        <v>4410</v>
      </c>
      <c r="E3019" s="577" t="s">
        <v>210</v>
      </c>
      <c r="F3019" s="576" t="s">
        <v>210</v>
      </c>
      <c r="G3019" s="576">
        <v>97054</v>
      </c>
      <c r="H3019" s="576" t="s">
        <v>8674</v>
      </c>
      <c r="I3019" s="576" t="s">
        <v>212</v>
      </c>
      <c r="J3019" s="576" t="s">
        <v>207</v>
      </c>
      <c r="K3019" s="577">
        <v>19.22</v>
      </c>
      <c r="L3019" s="576" t="s">
        <v>208</v>
      </c>
    </row>
    <row r="3020" spans="1:12">
      <c r="A3020" s="576" t="s">
        <v>938</v>
      </c>
      <c r="B3020" s="576" t="s">
        <v>939</v>
      </c>
      <c r="C3020" s="576" t="s">
        <v>945</v>
      </c>
      <c r="D3020" s="576" t="s">
        <v>4410</v>
      </c>
      <c r="E3020" s="577" t="s">
        <v>210</v>
      </c>
      <c r="F3020" s="576" t="s">
        <v>210</v>
      </c>
      <c r="G3020" s="576">
        <v>104981</v>
      </c>
      <c r="H3020" s="576" t="s">
        <v>8675</v>
      </c>
      <c r="I3020" s="576" t="s">
        <v>85</v>
      </c>
      <c r="J3020" s="576" t="s">
        <v>207</v>
      </c>
      <c r="K3020" s="577">
        <v>0</v>
      </c>
      <c r="L3020" s="576" t="s">
        <v>208</v>
      </c>
    </row>
    <row r="3021" spans="1:12">
      <c r="A3021" s="576" t="s">
        <v>938</v>
      </c>
      <c r="B3021" s="576" t="s">
        <v>939</v>
      </c>
      <c r="C3021" s="576" t="s">
        <v>945</v>
      </c>
      <c r="D3021" s="576" t="s">
        <v>4410</v>
      </c>
      <c r="E3021" s="577" t="s">
        <v>210</v>
      </c>
      <c r="F3021" s="576" t="s">
        <v>210</v>
      </c>
      <c r="G3021" s="576">
        <v>104980</v>
      </c>
      <c r="H3021" s="576" t="s">
        <v>8676</v>
      </c>
      <c r="I3021" s="576" t="s">
        <v>85</v>
      </c>
      <c r="J3021" s="576" t="s">
        <v>207</v>
      </c>
      <c r="K3021" s="577">
        <v>0</v>
      </c>
      <c r="L3021" s="576" t="s">
        <v>208</v>
      </c>
    </row>
    <row r="3022" spans="1:12">
      <c r="A3022" s="576" t="s">
        <v>938</v>
      </c>
      <c r="B3022" s="576" t="s">
        <v>939</v>
      </c>
      <c r="C3022" s="576" t="s">
        <v>945</v>
      </c>
      <c r="D3022" s="576" t="s">
        <v>4410</v>
      </c>
      <c r="E3022" s="577" t="s">
        <v>210</v>
      </c>
      <c r="F3022" s="576" t="s">
        <v>210</v>
      </c>
      <c r="G3022" s="576">
        <v>97042</v>
      </c>
      <c r="H3022" s="576" t="s">
        <v>8677</v>
      </c>
      <c r="I3022" s="576" t="s">
        <v>85</v>
      </c>
      <c r="J3022" s="576" t="s">
        <v>207</v>
      </c>
      <c r="K3022" s="577">
        <v>0</v>
      </c>
      <c r="L3022" s="576" t="s">
        <v>208</v>
      </c>
    </row>
    <row r="3023" spans="1:12">
      <c r="A3023" s="576" t="s">
        <v>938</v>
      </c>
      <c r="B3023" s="576" t="s">
        <v>939</v>
      </c>
      <c r="C3023" s="576" t="s">
        <v>945</v>
      </c>
      <c r="D3023" s="576" t="s">
        <v>4410</v>
      </c>
      <c r="E3023" s="577" t="s">
        <v>210</v>
      </c>
      <c r="F3023" s="576" t="s">
        <v>210</v>
      </c>
      <c r="G3023" s="576">
        <v>97045</v>
      </c>
      <c r="H3023" s="576" t="s">
        <v>8678</v>
      </c>
      <c r="I3023" s="576" t="s">
        <v>85</v>
      </c>
      <c r="J3023" s="576" t="s">
        <v>207</v>
      </c>
      <c r="K3023" s="577">
        <v>0</v>
      </c>
      <c r="L3023" s="576" t="s">
        <v>208</v>
      </c>
    </row>
    <row r="3024" spans="1:12">
      <c r="A3024" s="576" t="s">
        <v>938</v>
      </c>
      <c r="B3024" s="576" t="s">
        <v>939</v>
      </c>
      <c r="C3024" s="576" t="s">
        <v>945</v>
      </c>
      <c r="D3024" s="576" t="s">
        <v>4410</v>
      </c>
      <c r="E3024" s="577" t="s">
        <v>210</v>
      </c>
      <c r="F3024" s="576" t="s">
        <v>210</v>
      </c>
      <c r="G3024" s="576">
        <v>97044</v>
      </c>
      <c r="H3024" s="576" t="s">
        <v>8679</v>
      </c>
      <c r="I3024" s="576" t="s">
        <v>85</v>
      </c>
      <c r="J3024" s="576" t="s">
        <v>207</v>
      </c>
      <c r="K3024" s="577">
        <v>0</v>
      </c>
      <c r="L3024" s="576" t="s">
        <v>208</v>
      </c>
    </row>
    <row r="3025" spans="1:12">
      <c r="A3025" s="576" t="s">
        <v>938</v>
      </c>
      <c r="B3025" s="576" t="s">
        <v>939</v>
      </c>
      <c r="C3025" s="576" t="s">
        <v>945</v>
      </c>
      <c r="D3025" s="576" t="s">
        <v>4410</v>
      </c>
      <c r="E3025" s="577" t="s">
        <v>210</v>
      </c>
      <c r="F3025" s="576" t="s">
        <v>210</v>
      </c>
      <c r="G3025" s="576">
        <v>97043</v>
      </c>
      <c r="H3025" s="576" t="s">
        <v>8680</v>
      </c>
      <c r="I3025" s="576" t="s">
        <v>85</v>
      </c>
      <c r="J3025" s="576" t="s">
        <v>207</v>
      </c>
      <c r="K3025" s="577">
        <v>0</v>
      </c>
      <c r="L3025" s="576" t="s">
        <v>208</v>
      </c>
    </row>
    <row r="3026" spans="1:12">
      <c r="A3026" s="576" t="s">
        <v>938</v>
      </c>
      <c r="B3026" s="576" t="s">
        <v>939</v>
      </c>
      <c r="C3026" s="576" t="s">
        <v>945</v>
      </c>
      <c r="D3026" s="576" t="s">
        <v>4410</v>
      </c>
      <c r="E3026" s="577" t="s">
        <v>210</v>
      </c>
      <c r="F3026" s="576" t="s">
        <v>210</v>
      </c>
      <c r="G3026" s="576">
        <v>97063</v>
      </c>
      <c r="H3026" s="576" t="s">
        <v>8681</v>
      </c>
      <c r="I3026" s="576" t="s">
        <v>93</v>
      </c>
      <c r="J3026" s="576" t="s">
        <v>207</v>
      </c>
      <c r="K3026" s="577">
        <v>13.57</v>
      </c>
      <c r="L3026" s="576" t="s">
        <v>208</v>
      </c>
    </row>
    <row r="3027" spans="1:12">
      <c r="A3027" s="576" t="s">
        <v>938</v>
      </c>
      <c r="B3027" s="576" t="s">
        <v>939</v>
      </c>
      <c r="C3027" s="576" t="s">
        <v>945</v>
      </c>
      <c r="D3027" s="576" t="s">
        <v>4410</v>
      </c>
      <c r="E3027" s="577" t="s">
        <v>210</v>
      </c>
      <c r="F3027" s="576" t="s">
        <v>210</v>
      </c>
      <c r="G3027" s="576">
        <v>97065</v>
      </c>
      <c r="H3027" s="576" t="s">
        <v>8682</v>
      </c>
      <c r="I3027" s="576" t="s">
        <v>90</v>
      </c>
      <c r="J3027" s="576" t="s">
        <v>207</v>
      </c>
      <c r="K3027" s="577">
        <v>9.3000000000000007</v>
      </c>
      <c r="L3027" s="576" t="s">
        <v>208</v>
      </c>
    </row>
    <row r="3028" spans="1:12">
      <c r="A3028" s="576" t="s">
        <v>938</v>
      </c>
      <c r="B3028" s="576" t="s">
        <v>939</v>
      </c>
      <c r="C3028" s="576" t="s">
        <v>945</v>
      </c>
      <c r="D3028" s="576" t="s">
        <v>4410</v>
      </c>
      <c r="E3028" s="577" t="s">
        <v>210</v>
      </c>
      <c r="F3028" s="576" t="s">
        <v>210</v>
      </c>
      <c r="G3028" s="576">
        <v>97064</v>
      </c>
      <c r="H3028" s="576" t="s">
        <v>8683</v>
      </c>
      <c r="I3028" s="576" t="s">
        <v>85</v>
      </c>
      <c r="J3028" s="576" t="s">
        <v>207</v>
      </c>
      <c r="K3028" s="577">
        <v>19.27</v>
      </c>
      <c r="L3028" s="576" t="s">
        <v>208</v>
      </c>
    </row>
    <row r="3029" spans="1:12">
      <c r="A3029" s="576" t="s">
        <v>938</v>
      </c>
      <c r="B3029" s="576" t="s">
        <v>939</v>
      </c>
      <c r="C3029" s="576" t="s">
        <v>945</v>
      </c>
      <c r="D3029" s="576" t="s">
        <v>4410</v>
      </c>
      <c r="E3029" s="577" t="s">
        <v>210</v>
      </c>
      <c r="F3029" s="576" t="s">
        <v>210</v>
      </c>
      <c r="G3029" s="576">
        <v>97049</v>
      </c>
      <c r="H3029" s="576" t="s">
        <v>8684</v>
      </c>
      <c r="I3029" s="576" t="s">
        <v>93</v>
      </c>
      <c r="J3029" s="576" t="s">
        <v>207</v>
      </c>
      <c r="K3029" s="577">
        <v>0</v>
      </c>
      <c r="L3029" s="576" t="s">
        <v>208</v>
      </c>
    </row>
    <row r="3030" spans="1:12">
      <c r="A3030" s="576" t="s">
        <v>938</v>
      </c>
      <c r="B3030" s="576" t="s">
        <v>939</v>
      </c>
      <c r="C3030" s="576" t="s">
        <v>945</v>
      </c>
      <c r="D3030" s="576" t="s">
        <v>4410</v>
      </c>
      <c r="E3030" s="577" t="s">
        <v>210</v>
      </c>
      <c r="F3030" s="576" t="s">
        <v>210</v>
      </c>
      <c r="G3030" s="576">
        <v>96997</v>
      </c>
      <c r="H3030" s="576" t="s">
        <v>8685</v>
      </c>
      <c r="I3030" s="576" t="s">
        <v>85</v>
      </c>
      <c r="J3030" s="576" t="s">
        <v>207</v>
      </c>
      <c r="K3030" s="577">
        <v>0</v>
      </c>
      <c r="L3030" s="576" t="s">
        <v>208</v>
      </c>
    </row>
    <row r="3031" spans="1:12">
      <c r="A3031" s="576" t="s">
        <v>938</v>
      </c>
      <c r="B3031" s="576" t="s">
        <v>939</v>
      </c>
      <c r="C3031" s="576" t="s">
        <v>945</v>
      </c>
      <c r="D3031" s="576" t="s">
        <v>4410</v>
      </c>
      <c r="E3031" s="577" t="s">
        <v>210</v>
      </c>
      <c r="F3031" s="576" t="s">
        <v>210</v>
      </c>
      <c r="G3031" s="576">
        <v>96999</v>
      </c>
      <c r="H3031" s="576" t="s">
        <v>8686</v>
      </c>
      <c r="I3031" s="576" t="s">
        <v>85</v>
      </c>
      <c r="J3031" s="576" t="s">
        <v>207</v>
      </c>
      <c r="K3031" s="577">
        <v>0</v>
      </c>
      <c r="L3031" s="576" t="s">
        <v>208</v>
      </c>
    </row>
    <row r="3032" spans="1:12">
      <c r="A3032" s="576" t="s">
        <v>938</v>
      </c>
      <c r="B3032" s="576" t="s">
        <v>939</v>
      </c>
      <c r="C3032" s="576" t="s">
        <v>945</v>
      </c>
      <c r="D3032" s="576" t="s">
        <v>4410</v>
      </c>
      <c r="E3032" s="577" t="s">
        <v>210</v>
      </c>
      <c r="F3032" s="576" t="s">
        <v>210</v>
      </c>
      <c r="G3032" s="576">
        <v>96996</v>
      </c>
      <c r="H3032" s="576" t="s">
        <v>8687</v>
      </c>
      <c r="I3032" s="576" t="s">
        <v>85</v>
      </c>
      <c r="J3032" s="576" t="s">
        <v>207</v>
      </c>
      <c r="K3032" s="577">
        <v>0</v>
      </c>
      <c r="L3032" s="576" t="s">
        <v>208</v>
      </c>
    </row>
    <row r="3033" spans="1:12">
      <c r="A3033" s="576" t="s">
        <v>938</v>
      </c>
      <c r="B3033" s="576" t="s">
        <v>939</v>
      </c>
      <c r="C3033" s="576" t="s">
        <v>945</v>
      </c>
      <c r="D3033" s="576" t="s">
        <v>4410</v>
      </c>
      <c r="E3033" s="577" t="s">
        <v>210</v>
      </c>
      <c r="F3033" s="576" t="s">
        <v>210</v>
      </c>
      <c r="G3033" s="576">
        <v>96998</v>
      </c>
      <c r="H3033" s="576" t="s">
        <v>8688</v>
      </c>
      <c r="I3033" s="576" t="s">
        <v>85</v>
      </c>
      <c r="J3033" s="576" t="s">
        <v>207</v>
      </c>
      <c r="K3033" s="577">
        <v>0</v>
      </c>
      <c r="L3033" s="576" t="s">
        <v>208</v>
      </c>
    </row>
    <row r="3034" spans="1:12">
      <c r="A3034" s="576" t="s">
        <v>938</v>
      </c>
      <c r="B3034" s="576" t="s">
        <v>939</v>
      </c>
      <c r="C3034" s="576" t="s">
        <v>945</v>
      </c>
      <c r="D3034" s="576" t="s">
        <v>4410</v>
      </c>
      <c r="E3034" s="577" t="s">
        <v>210</v>
      </c>
      <c r="F3034" s="576" t="s">
        <v>210</v>
      </c>
      <c r="G3034" s="576">
        <v>97067</v>
      </c>
      <c r="H3034" s="576" t="s">
        <v>8689</v>
      </c>
      <c r="I3034" s="576" t="s">
        <v>85</v>
      </c>
      <c r="J3034" s="576" t="s">
        <v>207</v>
      </c>
      <c r="K3034" s="577">
        <v>538.24</v>
      </c>
      <c r="L3034" s="576" t="s">
        <v>208</v>
      </c>
    </row>
    <row r="3035" spans="1:12">
      <c r="A3035" s="576" t="s">
        <v>938</v>
      </c>
      <c r="B3035" s="576" t="s">
        <v>939</v>
      </c>
      <c r="C3035" s="576" t="s">
        <v>945</v>
      </c>
      <c r="D3035" s="576" t="s">
        <v>4410</v>
      </c>
      <c r="E3035" s="577" t="s">
        <v>210</v>
      </c>
      <c r="F3035" s="576" t="s">
        <v>210</v>
      </c>
      <c r="G3035" s="576">
        <v>97001</v>
      </c>
      <c r="H3035" s="576" t="s">
        <v>8690</v>
      </c>
      <c r="I3035" s="576" t="s">
        <v>85</v>
      </c>
      <c r="J3035" s="576" t="s">
        <v>207</v>
      </c>
      <c r="K3035" s="577">
        <v>0</v>
      </c>
      <c r="L3035" s="576" t="s">
        <v>208</v>
      </c>
    </row>
    <row r="3036" spans="1:12">
      <c r="A3036" s="576" t="s">
        <v>938</v>
      </c>
      <c r="B3036" s="576" t="s">
        <v>939</v>
      </c>
      <c r="C3036" s="576" t="s">
        <v>945</v>
      </c>
      <c r="D3036" s="576" t="s">
        <v>4410</v>
      </c>
      <c r="E3036" s="577" t="s">
        <v>210</v>
      </c>
      <c r="F3036" s="576" t="s">
        <v>210</v>
      </c>
      <c r="G3036" s="576">
        <v>97003</v>
      </c>
      <c r="H3036" s="576" t="s">
        <v>8691</v>
      </c>
      <c r="I3036" s="576" t="s">
        <v>85</v>
      </c>
      <c r="J3036" s="576" t="s">
        <v>207</v>
      </c>
      <c r="K3036" s="577">
        <v>0</v>
      </c>
      <c r="L3036" s="576" t="s">
        <v>208</v>
      </c>
    </row>
    <row r="3037" spans="1:12">
      <c r="A3037" s="576" t="s">
        <v>938</v>
      </c>
      <c r="B3037" s="576" t="s">
        <v>939</v>
      </c>
      <c r="C3037" s="576" t="s">
        <v>945</v>
      </c>
      <c r="D3037" s="576" t="s">
        <v>4410</v>
      </c>
      <c r="E3037" s="577" t="s">
        <v>210</v>
      </c>
      <c r="F3037" s="576" t="s">
        <v>210</v>
      </c>
      <c r="G3037" s="576">
        <v>97005</v>
      </c>
      <c r="H3037" s="576" t="s">
        <v>8692</v>
      </c>
      <c r="I3037" s="576" t="s">
        <v>85</v>
      </c>
      <c r="J3037" s="576" t="s">
        <v>207</v>
      </c>
      <c r="K3037" s="577">
        <v>0</v>
      </c>
      <c r="L3037" s="576" t="s">
        <v>208</v>
      </c>
    </row>
    <row r="3038" spans="1:12">
      <c r="A3038" s="576" t="s">
        <v>938</v>
      </c>
      <c r="B3038" s="576" t="s">
        <v>939</v>
      </c>
      <c r="C3038" s="576" t="s">
        <v>945</v>
      </c>
      <c r="D3038" s="576" t="s">
        <v>4410</v>
      </c>
      <c r="E3038" s="577" t="s">
        <v>210</v>
      </c>
      <c r="F3038" s="576" t="s">
        <v>210</v>
      </c>
      <c r="G3038" s="576">
        <v>97000</v>
      </c>
      <c r="H3038" s="576" t="s">
        <v>8693</v>
      </c>
      <c r="I3038" s="576" t="s">
        <v>85</v>
      </c>
      <c r="J3038" s="576" t="s">
        <v>207</v>
      </c>
      <c r="K3038" s="577">
        <v>0</v>
      </c>
      <c r="L3038" s="576" t="s">
        <v>208</v>
      </c>
    </row>
    <row r="3039" spans="1:12">
      <c r="A3039" s="576" t="s">
        <v>938</v>
      </c>
      <c r="B3039" s="576" t="s">
        <v>939</v>
      </c>
      <c r="C3039" s="576" t="s">
        <v>945</v>
      </c>
      <c r="D3039" s="576" t="s">
        <v>4410</v>
      </c>
      <c r="E3039" s="577" t="s">
        <v>210</v>
      </c>
      <c r="F3039" s="576" t="s">
        <v>210</v>
      </c>
      <c r="G3039" s="576">
        <v>97002</v>
      </c>
      <c r="H3039" s="576" t="s">
        <v>8694</v>
      </c>
      <c r="I3039" s="576" t="s">
        <v>85</v>
      </c>
      <c r="J3039" s="576" t="s">
        <v>207</v>
      </c>
      <c r="K3039" s="577">
        <v>0</v>
      </c>
      <c r="L3039" s="576" t="s">
        <v>208</v>
      </c>
    </row>
    <row r="3040" spans="1:12">
      <c r="A3040" s="576" t="s">
        <v>938</v>
      </c>
      <c r="B3040" s="576" t="s">
        <v>939</v>
      </c>
      <c r="C3040" s="576" t="s">
        <v>945</v>
      </c>
      <c r="D3040" s="576" t="s">
        <v>4410</v>
      </c>
      <c r="E3040" s="577" t="s">
        <v>210</v>
      </c>
      <c r="F3040" s="576" t="s">
        <v>210</v>
      </c>
      <c r="G3040" s="576">
        <v>97004</v>
      </c>
      <c r="H3040" s="576" t="s">
        <v>8695</v>
      </c>
      <c r="I3040" s="576" t="s">
        <v>85</v>
      </c>
      <c r="J3040" s="576" t="s">
        <v>207</v>
      </c>
      <c r="K3040" s="577">
        <v>0</v>
      </c>
      <c r="L3040" s="576" t="s">
        <v>208</v>
      </c>
    </row>
    <row r="3041" spans="1:12">
      <c r="A3041" s="576" t="s">
        <v>938</v>
      </c>
      <c r="B3041" s="576" t="s">
        <v>939</v>
      </c>
      <c r="C3041" s="576" t="s">
        <v>945</v>
      </c>
      <c r="D3041" s="576" t="s">
        <v>4410</v>
      </c>
      <c r="E3041" s="577" t="s">
        <v>210</v>
      </c>
      <c r="F3041" s="576" t="s">
        <v>210</v>
      </c>
      <c r="G3041" s="576">
        <v>97007</v>
      </c>
      <c r="H3041" s="576" t="s">
        <v>8696</v>
      </c>
      <c r="I3041" s="576" t="s">
        <v>85</v>
      </c>
      <c r="J3041" s="576" t="s">
        <v>207</v>
      </c>
      <c r="K3041" s="577">
        <v>0</v>
      </c>
      <c r="L3041" s="576" t="s">
        <v>208</v>
      </c>
    </row>
    <row r="3042" spans="1:12">
      <c r="A3042" s="576" t="s">
        <v>938</v>
      </c>
      <c r="B3042" s="576" t="s">
        <v>939</v>
      </c>
      <c r="C3042" s="576" t="s">
        <v>945</v>
      </c>
      <c r="D3042" s="576" t="s">
        <v>4410</v>
      </c>
      <c r="E3042" s="577" t="s">
        <v>210</v>
      </c>
      <c r="F3042" s="576" t="s">
        <v>210</v>
      </c>
      <c r="G3042" s="576">
        <v>97009</v>
      </c>
      <c r="H3042" s="576" t="s">
        <v>8697</v>
      </c>
      <c r="I3042" s="576" t="s">
        <v>85</v>
      </c>
      <c r="J3042" s="576" t="s">
        <v>207</v>
      </c>
      <c r="K3042" s="577">
        <v>0</v>
      </c>
      <c r="L3042" s="576" t="s">
        <v>208</v>
      </c>
    </row>
    <row r="3043" spans="1:12">
      <c r="A3043" s="576" t="s">
        <v>938</v>
      </c>
      <c r="B3043" s="576" t="s">
        <v>939</v>
      </c>
      <c r="C3043" s="576" t="s">
        <v>945</v>
      </c>
      <c r="D3043" s="576" t="s">
        <v>4410</v>
      </c>
      <c r="E3043" s="577" t="s">
        <v>210</v>
      </c>
      <c r="F3043" s="576" t="s">
        <v>210</v>
      </c>
      <c r="G3043" s="576">
        <v>97006</v>
      </c>
      <c r="H3043" s="576" t="s">
        <v>8698</v>
      </c>
      <c r="I3043" s="576" t="s">
        <v>85</v>
      </c>
      <c r="J3043" s="576" t="s">
        <v>207</v>
      </c>
      <c r="K3043" s="577">
        <v>0</v>
      </c>
      <c r="L3043" s="576" t="s">
        <v>208</v>
      </c>
    </row>
    <row r="3044" spans="1:12">
      <c r="A3044" s="576" t="s">
        <v>938</v>
      </c>
      <c r="B3044" s="576" t="s">
        <v>939</v>
      </c>
      <c r="C3044" s="576" t="s">
        <v>945</v>
      </c>
      <c r="D3044" s="576" t="s">
        <v>4410</v>
      </c>
      <c r="E3044" s="577" t="s">
        <v>210</v>
      </c>
      <c r="F3044" s="576" t="s">
        <v>210</v>
      </c>
      <c r="G3044" s="576">
        <v>97008</v>
      </c>
      <c r="H3044" s="576" t="s">
        <v>8699</v>
      </c>
      <c r="I3044" s="576" t="s">
        <v>85</v>
      </c>
      <c r="J3044" s="576" t="s">
        <v>207</v>
      </c>
      <c r="K3044" s="577">
        <v>0</v>
      </c>
      <c r="L3044" s="576" t="s">
        <v>208</v>
      </c>
    </row>
    <row r="3045" spans="1:12">
      <c r="A3045" s="576" t="s">
        <v>938</v>
      </c>
      <c r="B3045" s="576" t="s">
        <v>939</v>
      </c>
      <c r="C3045" s="576" t="s">
        <v>945</v>
      </c>
      <c r="D3045" s="576" t="s">
        <v>4410</v>
      </c>
      <c r="E3045" s="577" t="s">
        <v>210</v>
      </c>
      <c r="F3045" s="576" t="s">
        <v>210</v>
      </c>
      <c r="G3045" s="576">
        <v>97048</v>
      </c>
      <c r="H3045" s="576" t="s">
        <v>8700</v>
      </c>
      <c r="I3045" s="576" t="s">
        <v>93</v>
      </c>
      <c r="J3045" s="576" t="s">
        <v>207</v>
      </c>
      <c r="K3045" s="577">
        <v>0.09</v>
      </c>
      <c r="L3045" s="576" t="s">
        <v>208</v>
      </c>
    </row>
    <row r="3046" spans="1:12">
      <c r="A3046" s="576" t="s">
        <v>938</v>
      </c>
      <c r="B3046" s="576" t="s">
        <v>939</v>
      </c>
      <c r="C3046" s="576" t="s">
        <v>945</v>
      </c>
      <c r="D3046" s="576" t="s">
        <v>4410</v>
      </c>
      <c r="E3046" s="577" t="s">
        <v>210</v>
      </c>
      <c r="F3046" s="576" t="s">
        <v>210</v>
      </c>
      <c r="G3046" s="576">
        <v>97047</v>
      </c>
      <c r="H3046" s="576" t="s">
        <v>8701</v>
      </c>
      <c r="I3046" s="576" t="s">
        <v>93</v>
      </c>
      <c r="J3046" s="576" t="s">
        <v>207</v>
      </c>
      <c r="K3046" s="577">
        <v>0.12</v>
      </c>
      <c r="L3046" s="576" t="s">
        <v>208</v>
      </c>
    </row>
    <row r="3047" spans="1:12">
      <c r="A3047" s="576" t="s">
        <v>938</v>
      </c>
      <c r="B3047" s="576" t="s">
        <v>939</v>
      </c>
      <c r="C3047" s="576" t="s">
        <v>945</v>
      </c>
      <c r="D3047" s="576" t="s">
        <v>4410</v>
      </c>
      <c r="E3047" s="577" t="s">
        <v>210</v>
      </c>
      <c r="F3047" s="576" t="s">
        <v>210</v>
      </c>
      <c r="G3047" s="576">
        <v>97046</v>
      </c>
      <c r="H3047" s="576" t="s">
        <v>8702</v>
      </c>
      <c r="I3047" s="576" t="s">
        <v>93</v>
      </c>
      <c r="J3047" s="576" t="s">
        <v>207</v>
      </c>
      <c r="K3047" s="577">
        <v>0.33</v>
      </c>
      <c r="L3047" s="576" t="s">
        <v>208</v>
      </c>
    </row>
    <row r="3048" spans="1:12">
      <c r="A3048" s="576" t="s">
        <v>938</v>
      </c>
      <c r="B3048" s="576" t="s">
        <v>939</v>
      </c>
      <c r="C3048" s="576" t="s">
        <v>945</v>
      </c>
      <c r="D3048" s="576" t="s">
        <v>4410</v>
      </c>
      <c r="E3048" s="577" t="s">
        <v>210</v>
      </c>
      <c r="F3048" s="576" t="s">
        <v>210</v>
      </c>
      <c r="G3048" s="576">
        <v>104989</v>
      </c>
      <c r="H3048" s="576" t="s">
        <v>8703</v>
      </c>
      <c r="I3048" s="576" t="s">
        <v>212</v>
      </c>
      <c r="J3048" s="576" t="s">
        <v>207</v>
      </c>
      <c r="K3048" s="577">
        <v>34.74</v>
      </c>
      <c r="L3048" s="576" t="s">
        <v>208</v>
      </c>
    </row>
    <row r="3049" spans="1:12">
      <c r="A3049" s="576" t="s">
        <v>938</v>
      </c>
      <c r="B3049" s="576" t="s">
        <v>939</v>
      </c>
      <c r="C3049" s="576" t="s">
        <v>945</v>
      </c>
      <c r="D3049" s="576" t="s">
        <v>4410</v>
      </c>
      <c r="E3049" s="577" t="s">
        <v>210</v>
      </c>
      <c r="F3049" s="576" t="s">
        <v>210</v>
      </c>
      <c r="G3049" s="576">
        <v>97066</v>
      </c>
      <c r="H3049" s="576" t="s">
        <v>8704</v>
      </c>
      <c r="I3049" s="576" t="s">
        <v>93</v>
      </c>
      <c r="J3049" s="576" t="s">
        <v>207</v>
      </c>
      <c r="K3049" s="577">
        <v>265.27</v>
      </c>
      <c r="L3049" s="576" t="s">
        <v>208</v>
      </c>
    </row>
    <row r="3050" spans="1:12">
      <c r="A3050" s="576" t="s">
        <v>938</v>
      </c>
      <c r="B3050" s="576" t="s">
        <v>939</v>
      </c>
      <c r="C3050" s="576" t="s">
        <v>945</v>
      </c>
      <c r="D3050" s="576" t="s">
        <v>4410</v>
      </c>
      <c r="E3050" s="577" t="s">
        <v>210</v>
      </c>
      <c r="F3050" s="576" t="s">
        <v>210</v>
      </c>
      <c r="G3050" s="576">
        <v>104982</v>
      </c>
      <c r="H3050" s="576" t="s">
        <v>8705</v>
      </c>
      <c r="I3050" s="576" t="s">
        <v>85</v>
      </c>
      <c r="J3050" s="576" t="s">
        <v>207</v>
      </c>
      <c r="K3050" s="577">
        <v>0</v>
      </c>
      <c r="L3050" s="576" t="s">
        <v>208</v>
      </c>
    </row>
    <row r="3051" spans="1:12">
      <c r="A3051" s="576" t="s">
        <v>938</v>
      </c>
      <c r="B3051" s="576" t="s">
        <v>939</v>
      </c>
      <c r="C3051" s="576" t="s">
        <v>945</v>
      </c>
      <c r="D3051" s="576" t="s">
        <v>4410</v>
      </c>
      <c r="E3051" s="577" t="s">
        <v>210</v>
      </c>
      <c r="F3051" s="576" t="s">
        <v>210</v>
      </c>
      <c r="G3051" s="576">
        <v>97060</v>
      </c>
      <c r="H3051" s="576" t="s">
        <v>8706</v>
      </c>
      <c r="I3051" s="576" t="s">
        <v>85</v>
      </c>
      <c r="J3051" s="576" t="s">
        <v>207</v>
      </c>
      <c r="K3051" s="577">
        <v>0</v>
      </c>
      <c r="L3051" s="576" t="s">
        <v>208</v>
      </c>
    </row>
    <row r="3052" spans="1:12">
      <c r="A3052" s="576" t="s">
        <v>938</v>
      </c>
      <c r="B3052" s="576" t="s">
        <v>939</v>
      </c>
      <c r="C3052" s="576" t="s">
        <v>945</v>
      </c>
      <c r="D3052" s="576" t="s">
        <v>4410</v>
      </c>
      <c r="E3052" s="577" t="s">
        <v>210</v>
      </c>
      <c r="F3052" s="576" t="s">
        <v>210</v>
      </c>
      <c r="G3052" s="576">
        <v>97059</v>
      </c>
      <c r="H3052" s="576" t="s">
        <v>8707</v>
      </c>
      <c r="I3052" s="576" t="s">
        <v>85</v>
      </c>
      <c r="J3052" s="576" t="s">
        <v>207</v>
      </c>
      <c r="K3052" s="577">
        <v>0</v>
      </c>
      <c r="L3052" s="576" t="s">
        <v>208</v>
      </c>
    </row>
    <row r="3053" spans="1:12">
      <c r="A3053" s="576" t="s">
        <v>938</v>
      </c>
      <c r="B3053" s="576" t="s">
        <v>939</v>
      </c>
      <c r="C3053" s="576" t="s">
        <v>945</v>
      </c>
      <c r="D3053" s="576" t="s">
        <v>4410</v>
      </c>
      <c r="E3053" s="577" t="s">
        <v>210</v>
      </c>
      <c r="F3053" s="576" t="s">
        <v>210</v>
      </c>
      <c r="G3053" s="576">
        <v>97058</v>
      </c>
      <c r="H3053" s="576" t="s">
        <v>8708</v>
      </c>
      <c r="I3053" s="576" t="s">
        <v>85</v>
      </c>
      <c r="J3053" s="576" t="s">
        <v>207</v>
      </c>
      <c r="K3053" s="577">
        <v>0</v>
      </c>
      <c r="L3053" s="576" t="s">
        <v>208</v>
      </c>
    </row>
    <row r="3054" spans="1:12">
      <c r="A3054" s="576" t="s">
        <v>938</v>
      </c>
      <c r="B3054" s="576" t="s">
        <v>939</v>
      </c>
      <c r="C3054" s="576" t="s">
        <v>945</v>
      </c>
      <c r="D3054" s="576" t="s">
        <v>4410</v>
      </c>
      <c r="E3054" s="577" t="s">
        <v>210</v>
      </c>
      <c r="F3054" s="576" t="s">
        <v>210</v>
      </c>
      <c r="G3054" s="576">
        <v>97056</v>
      </c>
      <c r="H3054" s="576" t="s">
        <v>8709</v>
      </c>
      <c r="I3054" s="576" t="s">
        <v>85</v>
      </c>
      <c r="J3054" s="576" t="s">
        <v>207</v>
      </c>
      <c r="K3054" s="577">
        <v>0</v>
      </c>
      <c r="L3054" s="576" t="s">
        <v>208</v>
      </c>
    </row>
    <row r="3055" spans="1:12">
      <c r="A3055" s="576" t="s">
        <v>938</v>
      </c>
      <c r="B3055" s="576" t="s">
        <v>939</v>
      </c>
      <c r="C3055" s="576" t="s">
        <v>945</v>
      </c>
      <c r="D3055" s="576" t="s">
        <v>4410</v>
      </c>
      <c r="E3055" s="577" t="s">
        <v>210</v>
      </c>
      <c r="F3055" s="576" t="s">
        <v>210</v>
      </c>
      <c r="G3055" s="576">
        <v>97057</v>
      </c>
      <c r="H3055" s="576" t="s">
        <v>8710</v>
      </c>
      <c r="I3055" s="576" t="s">
        <v>85</v>
      </c>
      <c r="J3055" s="576" t="s">
        <v>207</v>
      </c>
      <c r="K3055" s="577">
        <v>0</v>
      </c>
      <c r="L3055" s="576" t="s">
        <v>208</v>
      </c>
    </row>
    <row r="3056" spans="1:12">
      <c r="A3056" s="576" t="s">
        <v>938</v>
      </c>
      <c r="B3056" s="576" t="s">
        <v>939</v>
      </c>
      <c r="C3056" s="576" t="s">
        <v>945</v>
      </c>
      <c r="D3056" s="576" t="s">
        <v>4410</v>
      </c>
      <c r="E3056" s="577" t="s">
        <v>210</v>
      </c>
      <c r="F3056" s="576" t="s">
        <v>210</v>
      </c>
      <c r="G3056" s="576">
        <v>97055</v>
      </c>
      <c r="H3056" s="576" t="s">
        <v>8711</v>
      </c>
      <c r="I3056" s="576" t="s">
        <v>85</v>
      </c>
      <c r="J3056" s="576" t="s">
        <v>207</v>
      </c>
      <c r="K3056" s="577">
        <v>0</v>
      </c>
      <c r="L3056" s="576" t="s">
        <v>208</v>
      </c>
    </row>
    <row r="3057" spans="1:12">
      <c r="A3057" s="576" t="s">
        <v>938</v>
      </c>
      <c r="B3057" s="576" t="s">
        <v>939</v>
      </c>
      <c r="C3057" s="576" t="s">
        <v>945</v>
      </c>
      <c r="D3057" s="576" t="s">
        <v>4410</v>
      </c>
      <c r="E3057" s="577" t="s">
        <v>210</v>
      </c>
      <c r="F3057" s="576" t="s">
        <v>210</v>
      </c>
      <c r="G3057" s="576">
        <v>102656</v>
      </c>
      <c r="H3057" s="576" t="s">
        <v>8712</v>
      </c>
      <c r="I3057" s="576" t="s">
        <v>85</v>
      </c>
      <c r="J3057" s="576" t="s">
        <v>207</v>
      </c>
      <c r="K3057" s="577">
        <v>0</v>
      </c>
      <c r="L3057" s="576" t="s">
        <v>208</v>
      </c>
    </row>
    <row r="3058" spans="1:12">
      <c r="A3058" s="576" t="s">
        <v>938</v>
      </c>
      <c r="B3058" s="576" t="s">
        <v>939</v>
      </c>
      <c r="C3058" s="576" t="s">
        <v>945</v>
      </c>
      <c r="D3058" s="576" t="s">
        <v>4410</v>
      </c>
      <c r="E3058" s="577" t="s">
        <v>210</v>
      </c>
      <c r="F3058" s="576" t="s">
        <v>210</v>
      </c>
      <c r="G3058" s="576">
        <v>104983</v>
      </c>
      <c r="H3058" s="576" t="s">
        <v>8713</v>
      </c>
      <c r="I3058" s="576" t="s">
        <v>212</v>
      </c>
      <c r="J3058" s="576" t="s">
        <v>207</v>
      </c>
      <c r="K3058" s="577">
        <v>0</v>
      </c>
      <c r="L3058" s="576" t="s">
        <v>208</v>
      </c>
    </row>
    <row r="3059" spans="1:12">
      <c r="A3059" s="576" t="s">
        <v>938</v>
      </c>
      <c r="B3059" s="576" t="s">
        <v>939</v>
      </c>
      <c r="C3059" s="576" t="s">
        <v>945</v>
      </c>
      <c r="D3059" s="576" t="s">
        <v>4410</v>
      </c>
      <c r="E3059" s="577" t="s">
        <v>210</v>
      </c>
      <c r="F3059" s="576" t="s">
        <v>210</v>
      </c>
      <c r="G3059" s="576">
        <v>97050</v>
      </c>
      <c r="H3059" s="576" t="s">
        <v>8714</v>
      </c>
      <c r="I3059" s="576" t="s">
        <v>93</v>
      </c>
      <c r="J3059" s="576" t="s">
        <v>207</v>
      </c>
      <c r="K3059" s="577">
        <v>0</v>
      </c>
      <c r="L3059" s="576" t="s">
        <v>208</v>
      </c>
    </row>
    <row r="3060" spans="1:12">
      <c r="A3060" s="576" t="s">
        <v>938</v>
      </c>
      <c r="B3060" s="576" t="s">
        <v>939</v>
      </c>
      <c r="C3060" s="576" t="s">
        <v>945</v>
      </c>
      <c r="D3060" s="576" t="s">
        <v>4410</v>
      </c>
      <c r="E3060" s="577" t="s">
        <v>210</v>
      </c>
      <c r="F3060" s="576" t="s">
        <v>210</v>
      </c>
      <c r="G3060" s="576">
        <v>95946</v>
      </c>
      <c r="H3060" s="576" t="s">
        <v>2323</v>
      </c>
      <c r="I3060" s="576" t="s">
        <v>92</v>
      </c>
      <c r="J3060" s="576" t="s">
        <v>207</v>
      </c>
      <c r="K3060" s="577">
        <v>11.74</v>
      </c>
      <c r="L3060" s="576" t="s">
        <v>208</v>
      </c>
    </row>
    <row r="3061" spans="1:12">
      <c r="A3061" s="576" t="s">
        <v>938</v>
      </c>
      <c r="B3061" s="576" t="s">
        <v>939</v>
      </c>
      <c r="C3061" s="576" t="s">
        <v>945</v>
      </c>
      <c r="D3061" s="576" t="s">
        <v>4410</v>
      </c>
      <c r="E3061" s="577" t="s">
        <v>210</v>
      </c>
      <c r="F3061" s="576" t="s">
        <v>210</v>
      </c>
      <c r="G3061" s="576">
        <v>95947</v>
      </c>
      <c r="H3061" s="576" t="s">
        <v>2324</v>
      </c>
      <c r="I3061" s="576" t="s">
        <v>92</v>
      </c>
      <c r="J3061" s="576" t="s">
        <v>207</v>
      </c>
      <c r="K3061" s="577">
        <v>9.1300000000000008</v>
      </c>
      <c r="L3061" s="576" t="s">
        <v>208</v>
      </c>
    </row>
    <row r="3062" spans="1:12">
      <c r="A3062" s="576" t="s">
        <v>938</v>
      </c>
      <c r="B3062" s="576" t="s">
        <v>939</v>
      </c>
      <c r="C3062" s="576" t="s">
        <v>945</v>
      </c>
      <c r="D3062" s="576" t="s">
        <v>4410</v>
      </c>
      <c r="E3062" s="577" t="s">
        <v>210</v>
      </c>
      <c r="F3062" s="576" t="s">
        <v>210</v>
      </c>
      <c r="G3062" s="576">
        <v>95948</v>
      </c>
      <c r="H3062" s="576" t="s">
        <v>2325</v>
      </c>
      <c r="I3062" s="576" t="s">
        <v>92</v>
      </c>
      <c r="J3062" s="576" t="s">
        <v>207</v>
      </c>
      <c r="K3062" s="577">
        <v>8.11</v>
      </c>
      <c r="L3062" s="576" t="s">
        <v>208</v>
      </c>
    </row>
    <row r="3063" spans="1:12">
      <c r="A3063" s="576" t="s">
        <v>938</v>
      </c>
      <c r="B3063" s="576" t="s">
        <v>939</v>
      </c>
      <c r="C3063" s="576" t="s">
        <v>945</v>
      </c>
      <c r="D3063" s="576" t="s">
        <v>4410</v>
      </c>
      <c r="E3063" s="577" t="s">
        <v>210</v>
      </c>
      <c r="F3063" s="576" t="s">
        <v>210</v>
      </c>
      <c r="G3063" s="576">
        <v>95944</v>
      </c>
      <c r="H3063" s="576" t="s">
        <v>2321</v>
      </c>
      <c r="I3063" s="576" t="s">
        <v>92</v>
      </c>
      <c r="J3063" s="576" t="s">
        <v>207</v>
      </c>
      <c r="K3063" s="577">
        <v>17.82</v>
      </c>
      <c r="L3063" s="576" t="s">
        <v>208</v>
      </c>
    </row>
    <row r="3064" spans="1:12">
      <c r="A3064" s="576" t="s">
        <v>938</v>
      </c>
      <c r="B3064" s="576" t="s">
        <v>939</v>
      </c>
      <c r="C3064" s="576" t="s">
        <v>945</v>
      </c>
      <c r="D3064" s="576" t="s">
        <v>4410</v>
      </c>
      <c r="E3064" s="577" t="s">
        <v>210</v>
      </c>
      <c r="F3064" s="576" t="s">
        <v>210</v>
      </c>
      <c r="G3064" s="576">
        <v>95945</v>
      </c>
      <c r="H3064" s="576" t="s">
        <v>2322</v>
      </c>
      <c r="I3064" s="576" t="s">
        <v>92</v>
      </c>
      <c r="J3064" s="576" t="s">
        <v>207</v>
      </c>
      <c r="K3064" s="577">
        <v>14.6</v>
      </c>
      <c r="L3064" s="576" t="s">
        <v>208</v>
      </c>
    </row>
    <row r="3065" spans="1:12">
      <c r="A3065" s="576" t="s">
        <v>938</v>
      </c>
      <c r="B3065" s="576" t="s">
        <v>939</v>
      </c>
      <c r="C3065" s="576" t="s">
        <v>945</v>
      </c>
      <c r="D3065" s="576" t="s">
        <v>4410</v>
      </c>
      <c r="E3065" s="577" t="s">
        <v>210</v>
      </c>
      <c r="F3065" s="576" t="s">
        <v>210</v>
      </c>
      <c r="G3065" s="576">
        <v>95943</v>
      </c>
      <c r="H3065" s="576" t="s">
        <v>2320</v>
      </c>
      <c r="I3065" s="576" t="s">
        <v>92</v>
      </c>
      <c r="J3065" s="576" t="s">
        <v>207</v>
      </c>
      <c r="K3065" s="577">
        <v>19.48</v>
      </c>
      <c r="L3065" s="576" t="s">
        <v>208</v>
      </c>
    </row>
    <row r="3066" spans="1:12">
      <c r="A3066" s="576" t="s">
        <v>938</v>
      </c>
      <c r="B3066" s="576" t="s">
        <v>939</v>
      </c>
      <c r="C3066" s="576" t="s">
        <v>945</v>
      </c>
      <c r="D3066" s="576" t="s">
        <v>4410</v>
      </c>
      <c r="E3066" s="577" t="s">
        <v>210</v>
      </c>
      <c r="F3066" s="576" t="s">
        <v>210</v>
      </c>
      <c r="G3066" s="576">
        <v>102077</v>
      </c>
      <c r="H3066" s="576" t="s">
        <v>8715</v>
      </c>
      <c r="I3066" s="576" t="s">
        <v>90</v>
      </c>
      <c r="J3066" s="576" t="s">
        <v>207</v>
      </c>
      <c r="K3066" s="577">
        <v>4503.72</v>
      </c>
      <c r="L3066" s="576" t="s">
        <v>208</v>
      </c>
    </row>
    <row r="3067" spans="1:12">
      <c r="A3067" s="576" t="s">
        <v>938</v>
      </c>
      <c r="B3067" s="576" t="s">
        <v>939</v>
      </c>
      <c r="C3067" s="576" t="s">
        <v>945</v>
      </c>
      <c r="D3067" s="576" t="s">
        <v>4410</v>
      </c>
      <c r="E3067" s="577" t="s">
        <v>210</v>
      </c>
      <c r="F3067" s="576" t="s">
        <v>210</v>
      </c>
      <c r="G3067" s="576">
        <v>102073</v>
      </c>
      <c r="H3067" s="576" t="s">
        <v>8716</v>
      </c>
      <c r="I3067" s="576" t="s">
        <v>90</v>
      </c>
      <c r="J3067" s="576" t="s">
        <v>207</v>
      </c>
      <c r="K3067" s="577">
        <v>3402.94</v>
      </c>
      <c r="L3067" s="576" t="s">
        <v>208</v>
      </c>
    </row>
    <row r="3068" spans="1:12">
      <c r="A3068" s="576" t="s">
        <v>938</v>
      </c>
      <c r="B3068" s="576" t="s">
        <v>939</v>
      </c>
      <c r="C3068" s="576" t="s">
        <v>945</v>
      </c>
      <c r="D3068" s="576" t="s">
        <v>4410</v>
      </c>
      <c r="E3068" s="577" t="s">
        <v>210</v>
      </c>
      <c r="F3068" s="576" t="s">
        <v>210</v>
      </c>
      <c r="G3068" s="576">
        <v>102079</v>
      </c>
      <c r="H3068" s="576" t="s">
        <v>8717</v>
      </c>
      <c r="I3068" s="576" t="s">
        <v>90</v>
      </c>
      <c r="J3068" s="576" t="s">
        <v>207</v>
      </c>
      <c r="K3068" s="577">
        <v>4448.8</v>
      </c>
      <c r="L3068" s="576" t="s">
        <v>208</v>
      </c>
    </row>
    <row r="3069" spans="1:12">
      <c r="A3069" s="576" t="s">
        <v>938</v>
      </c>
      <c r="B3069" s="576" t="s">
        <v>939</v>
      </c>
      <c r="C3069" s="576" t="s">
        <v>945</v>
      </c>
      <c r="D3069" s="576" t="s">
        <v>4410</v>
      </c>
      <c r="E3069" s="577" t="s">
        <v>210</v>
      </c>
      <c r="F3069" s="576" t="s">
        <v>210</v>
      </c>
      <c r="G3069" s="576">
        <v>102075</v>
      </c>
      <c r="H3069" s="576" t="s">
        <v>8718</v>
      </c>
      <c r="I3069" s="576" t="s">
        <v>90</v>
      </c>
      <c r="J3069" s="576" t="s">
        <v>207</v>
      </c>
      <c r="K3069" s="577">
        <v>4218.99</v>
      </c>
      <c r="L3069" s="576" t="s">
        <v>208</v>
      </c>
    </row>
    <row r="3070" spans="1:12">
      <c r="A3070" s="576" t="s">
        <v>938</v>
      </c>
      <c r="B3070" s="576" t="s">
        <v>939</v>
      </c>
      <c r="C3070" s="576" t="s">
        <v>945</v>
      </c>
      <c r="D3070" s="576" t="s">
        <v>4410</v>
      </c>
      <c r="E3070" s="577" t="s">
        <v>210</v>
      </c>
      <c r="F3070" s="576" t="s">
        <v>210</v>
      </c>
      <c r="G3070" s="576">
        <v>102078</v>
      </c>
      <c r="H3070" s="576" t="s">
        <v>8719</v>
      </c>
      <c r="I3070" s="576" t="s">
        <v>90</v>
      </c>
      <c r="J3070" s="576" t="s">
        <v>207</v>
      </c>
      <c r="K3070" s="577">
        <v>4603.32</v>
      </c>
      <c r="L3070" s="576" t="s">
        <v>208</v>
      </c>
    </row>
    <row r="3071" spans="1:12">
      <c r="A3071" s="576" t="s">
        <v>938</v>
      </c>
      <c r="B3071" s="576" t="s">
        <v>939</v>
      </c>
      <c r="C3071" s="576" t="s">
        <v>945</v>
      </c>
      <c r="D3071" s="576" t="s">
        <v>4410</v>
      </c>
      <c r="E3071" s="577" t="s">
        <v>210</v>
      </c>
      <c r="F3071" s="576" t="s">
        <v>210</v>
      </c>
      <c r="G3071" s="576">
        <v>102074</v>
      </c>
      <c r="H3071" s="576" t="s">
        <v>8720</v>
      </c>
      <c r="I3071" s="576" t="s">
        <v>90</v>
      </c>
      <c r="J3071" s="576" t="s">
        <v>207</v>
      </c>
      <c r="K3071" s="577">
        <v>4054.47</v>
      </c>
      <c r="L3071" s="576" t="s">
        <v>208</v>
      </c>
    </row>
    <row r="3072" spans="1:12">
      <c r="A3072" s="576" t="s">
        <v>938</v>
      </c>
      <c r="B3072" s="576" t="s">
        <v>939</v>
      </c>
      <c r="C3072" s="576" t="s">
        <v>946</v>
      </c>
      <c r="D3072" s="576" t="s">
        <v>4411</v>
      </c>
      <c r="E3072" s="577" t="s">
        <v>210</v>
      </c>
      <c r="F3072" s="576" t="s">
        <v>210</v>
      </c>
      <c r="G3072" s="576">
        <v>102080</v>
      </c>
      <c r="H3072" s="576" t="s">
        <v>8721</v>
      </c>
      <c r="I3072" s="576" t="s">
        <v>90</v>
      </c>
      <c r="J3072" s="576" t="s">
        <v>209</v>
      </c>
      <c r="K3072" s="577">
        <v>3927.81</v>
      </c>
      <c r="L3072" s="576" t="s">
        <v>208</v>
      </c>
    </row>
    <row r="3073" spans="1:12">
      <c r="A3073" s="576" t="s">
        <v>938</v>
      </c>
      <c r="B3073" s="576" t="s">
        <v>939</v>
      </c>
      <c r="C3073" s="576" t="s">
        <v>946</v>
      </c>
      <c r="D3073" s="576" t="s">
        <v>4411</v>
      </c>
      <c r="E3073" s="577" t="s">
        <v>210</v>
      </c>
      <c r="F3073" s="576" t="s">
        <v>210</v>
      </c>
      <c r="G3073" s="576">
        <v>102076</v>
      </c>
      <c r="H3073" s="576" t="s">
        <v>8722</v>
      </c>
      <c r="I3073" s="576" t="s">
        <v>90</v>
      </c>
      <c r="J3073" s="576" t="s">
        <v>209</v>
      </c>
      <c r="K3073" s="577">
        <v>4337.45</v>
      </c>
      <c r="L3073" s="576" t="s">
        <v>208</v>
      </c>
    </row>
    <row r="3074" spans="1:12">
      <c r="A3074" s="576" t="s">
        <v>938</v>
      </c>
      <c r="B3074" s="576" t="s">
        <v>939</v>
      </c>
      <c r="C3074" s="576" t="s">
        <v>946</v>
      </c>
      <c r="D3074" s="576" t="s">
        <v>4411</v>
      </c>
      <c r="E3074" s="577" t="s">
        <v>210</v>
      </c>
      <c r="F3074" s="576" t="s">
        <v>210</v>
      </c>
      <c r="G3074" s="576">
        <v>102084</v>
      </c>
      <c r="H3074" s="576" t="s">
        <v>8723</v>
      </c>
      <c r="I3074" s="576" t="s">
        <v>85</v>
      </c>
      <c r="J3074" s="576" t="s">
        <v>209</v>
      </c>
      <c r="K3074" s="577">
        <v>0</v>
      </c>
      <c r="L3074" s="576" t="s">
        <v>208</v>
      </c>
    </row>
    <row r="3075" spans="1:12">
      <c r="A3075" s="576" t="s">
        <v>938</v>
      </c>
      <c r="B3075" s="576" t="s">
        <v>939</v>
      </c>
      <c r="C3075" s="576" t="s">
        <v>946</v>
      </c>
      <c r="D3075" s="576" t="s">
        <v>4411</v>
      </c>
      <c r="E3075" s="577" t="s">
        <v>210</v>
      </c>
      <c r="F3075" s="576" t="s">
        <v>210</v>
      </c>
      <c r="G3075" s="576">
        <v>102082</v>
      </c>
      <c r="H3075" s="576" t="s">
        <v>8724</v>
      </c>
      <c r="I3075" s="576" t="s">
        <v>85</v>
      </c>
      <c r="J3075" s="576" t="s">
        <v>209</v>
      </c>
      <c r="K3075" s="577">
        <v>0</v>
      </c>
      <c r="L3075" s="576" t="s">
        <v>208</v>
      </c>
    </row>
    <row r="3076" spans="1:12">
      <c r="A3076" s="576" t="s">
        <v>938</v>
      </c>
      <c r="B3076" s="576" t="s">
        <v>939</v>
      </c>
      <c r="C3076" s="576" t="s">
        <v>946</v>
      </c>
      <c r="D3076" s="576" t="s">
        <v>4411</v>
      </c>
      <c r="E3076" s="577" t="s">
        <v>210</v>
      </c>
      <c r="F3076" s="576" t="s">
        <v>210</v>
      </c>
      <c r="G3076" s="576">
        <v>102081</v>
      </c>
      <c r="H3076" s="576" t="s">
        <v>8725</v>
      </c>
      <c r="I3076" s="576" t="s">
        <v>85</v>
      </c>
      <c r="J3076" s="576" t="s">
        <v>209</v>
      </c>
      <c r="K3076" s="577">
        <v>0</v>
      </c>
      <c r="L3076" s="576" t="s">
        <v>208</v>
      </c>
    </row>
    <row r="3077" spans="1:12">
      <c r="A3077" s="576" t="s">
        <v>938</v>
      </c>
      <c r="B3077" s="576" t="s">
        <v>939</v>
      </c>
      <c r="C3077" s="576" t="s">
        <v>946</v>
      </c>
      <c r="D3077" s="576" t="s">
        <v>4411</v>
      </c>
      <c r="E3077" s="577" t="s">
        <v>210</v>
      </c>
      <c r="F3077" s="576" t="s">
        <v>210</v>
      </c>
      <c r="G3077" s="576">
        <v>102092</v>
      </c>
      <c r="H3077" s="576" t="s">
        <v>8726</v>
      </c>
      <c r="I3077" s="576" t="s">
        <v>85</v>
      </c>
      <c r="J3077" s="576" t="s">
        <v>209</v>
      </c>
      <c r="K3077" s="577">
        <v>0</v>
      </c>
      <c r="L3077" s="576" t="s">
        <v>208</v>
      </c>
    </row>
    <row r="3078" spans="1:12">
      <c r="A3078" s="576" t="s">
        <v>938</v>
      </c>
      <c r="B3078" s="576" t="s">
        <v>939</v>
      </c>
      <c r="C3078" s="576" t="s">
        <v>946</v>
      </c>
      <c r="D3078" s="576" t="s">
        <v>4411</v>
      </c>
      <c r="E3078" s="577" t="s">
        <v>210</v>
      </c>
      <c r="F3078" s="576" t="s">
        <v>210</v>
      </c>
      <c r="G3078" s="576">
        <v>102089</v>
      </c>
      <c r="H3078" s="576" t="s">
        <v>2318</v>
      </c>
      <c r="I3078" s="576" t="s">
        <v>93</v>
      </c>
      <c r="J3078" s="576" t="s">
        <v>209</v>
      </c>
      <c r="K3078" s="577">
        <v>144.35</v>
      </c>
      <c r="L3078" s="576" t="s">
        <v>208</v>
      </c>
    </row>
    <row r="3079" spans="1:12">
      <c r="A3079" s="576" t="s">
        <v>938</v>
      </c>
      <c r="B3079" s="576" t="s">
        <v>939</v>
      </c>
      <c r="C3079" s="576" t="s">
        <v>946</v>
      </c>
      <c r="D3079" s="576" t="s">
        <v>4411</v>
      </c>
      <c r="E3079" s="577" t="s">
        <v>210</v>
      </c>
      <c r="F3079" s="576" t="s">
        <v>210</v>
      </c>
      <c r="G3079" s="576">
        <v>102090</v>
      </c>
      <c r="H3079" s="576" t="s">
        <v>2319</v>
      </c>
      <c r="I3079" s="576" t="s">
        <v>93</v>
      </c>
      <c r="J3079" s="576" t="s">
        <v>209</v>
      </c>
      <c r="K3079" s="577">
        <v>117.43</v>
      </c>
      <c r="L3079" s="576" t="s">
        <v>208</v>
      </c>
    </row>
    <row r="3080" spans="1:12">
      <c r="A3080" s="576" t="s">
        <v>938</v>
      </c>
      <c r="B3080" s="576" t="s">
        <v>939</v>
      </c>
      <c r="C3080" s="576" t="s">
        <v>946</v>
      </c>
      <c r="D3080" s="576" t="s">
        <v>4411</v>
      </c>
      <c r="E3080" s="577" t="s">
        <v>210</v>
      </c>
      <c r="F3080" s="576" t="s">
        <v>210</v>
      </c>
      <c r="G3080" s="576">
        <v>102086</v>
      </c>
      <c r="H3080" s="576" t="s">
        <v>2316</v>
      </c>
      <c r="I3080" s="576" t="s">
        <v>93</v>
      </c>
      <c r="J3080" s="576" t="s">
        <v>209</v>
      </c>
      <c r="K3080" s="577">
        <v>176.88</v>
      </c>
      <c r="L3080" s="576" t="s">
        <v>208</v>
      </c>
    </row>
    <row r="3081" spans="1:12">
      <c r="A3081" s="576" t="s">
        <v>938</v>
      </c>
      <c r="B3081" s="576" t="s">
        <v>939</v>
      </c>
      <c r="C3081" s="576" t="s">
        <v>946</v>
      </c>
      <c r="D3081" s="576" t="s">
        <v>4411</v>
      </c>
      <c r="E3081" s="577" t="s">
        <v>210</v>
      </c>
      <c r="F3081" s="576" t="s">
        <v>210</v>
      </c>
      <c r="G3081" s="576">
        <v>102087</v>
      </c>
      <c r="H3081" s="576" t="s">
        <v>2317</v>
      </c>
      <c r="I3081" s="576" t="s">
        <v>93</v>
      </c>
      <c r="J3081" s="576" t="s">
        <v>209</v>
      </c>
      <c r="K3081" s="577">
        <v>153.16</v>
      </c>
      <c r="L3081" s="576" t="s">
        <v>208</v>
      </c>
    </row>
    <row r="3082" spans="1:12">
      <c r="A3082" s="576" t="s">
        <v>938</v>
      </c>
      <c r="B3082" s="576" t="s">
        <v>939</v>
      </c>
      <c r="C3082" s="576" t="s">
        <v>946</v>
      </c>
      <c r="D3082" s="576" t="s">
        <v>4411</v>
      </c>
      <c r="E3082" s="577" t="s">
        <v>210</v>
      </c>
      <c r="F3082" s="576" t="s">
        <v>210</v>
      </c>
      <c r="G3082" s="576">
        <v>102091</v>
      </c>
      <c r="H3082" s="576" t="s">
        <v>8727</v>
      </c>
      <c r="I3082" s="576" t="s">
        <v>93</v>
      </c>
      <c r="J3082" s="576" t="s">
        <v>209</v>
      </c>
      <c r="K3082" s="577">
        <v>229.38</v>
      </c>
      <c r="L3082" s="576" t="s">
        <v>208</v>
      </c>
    </row>
    <row r="3083" spans="1:12">
      <c r="A3083" s="576" t="s">
        <v>938</v>
      </c>
      <c r="B3083" s="576" t="s">
        <v>939</v>
      </c>
      <c r="C3083" s="576" t="s">
        <v>946</v>
      </c>
      <c r="D3083" s="576" t="s">
        <v>4411</v>
      </c>
      <c r="E3083" s="577" t="s">
        <v>210</v>
      </c>
      <c r="F3083" s="576" t="s">
        <v>210</v>
      </c>
      <c r="G3083" s="576">
        <v>102088</v>
      </c>
      <c r="H3083" s="576" t="s">
        <v>8728</v>
      </c>
      <c r="I3083" s="576" t="s">
        <v>93</v>
      </c>
      <c r="J3083" s="576" t="s">
        <v>209</v>
      </c>
      <c r="K3083" s="577">
        <v>203.31</v>
      </c>
      <c r="L3083" s="576" t="s">
        <v>208</v>
      </c>
    </row>
    <row r="3084" spans="1:12">
      <c r="A3084" s="576" t="s">
        <v>938</v>
      </c>
      <c r="B3084" s="576" t="s">
        <v>939</v>
      </c>
      <c r="C3084" s="576" t="s">
        <v>946</v>
      </c>
      <c r="D3084" s="576" t="s">
        <v>4411</v>
      </c>
      <c r="E3084" s="577" t="s">
        <v>210</v>
      </c>
      <c r="F3084" s="576" t="s">
        <v>210</v>
      </c>
      <c r="G3084" s="576">
        <v>101997</v>
      </c>
      <c r="H3084" s="576" t="s">
        <v>2264</v>
      </c>
      <c r="I3084" s="576" t="s">
        <v>93</v>
      </c>
      <c r="J3084" s="576" t="s">
        <v>209</v>
      </c>
      <c r="K3084" s="577">
        <v>150.63</v>
      </c>
      <c r="L3084" s="576" t="s">
        <v>208</v>
      </c>
    </row>
    <row r="3085" spans="1:12">
      <c r="A3085" s="576" t="s">
        <v>938</v>
      </c>
      <c r="B3085" s="576" t="s">
        <v>939</v>
      </c>
      <c r="C3085" s="576" t="s">
        <v>946</v>
      </c>
      <c r="D3085" s="576" t="s">
        <v>4411</v>
      </c>
      <c r="E3085" s="577" t="s">
        <v>210</v>
      </c>
      <c r="F3085" s="576" t="s">
        <v>210</v>
      </c>
      <c r="G3085" s="576">
        <v>101998</v>
      </c>
      <c r="H3085" s="576" t="s">
        <v>2265</v>
      </c>
      <c r="I3085" s="576" t="s">
        <v>93</v>
      </c>
      <c r="J3085" s="576" t="s">
        <v>209</v>
      </c>
      <c r="K3085" s="577">
        <v>122.19</v>
      </c>
      <c r="L3085" s="576" t="s">
        <v>208</v>
      </c>
    </row>
    <row r="3086" spans="1:12">
      <c r="A3086" s="576" t="s">
        <v>938</v>
      </c>
      <c r="B3086" s="576" t="s">
        <v>939</v>
      </c>
      <c r="C3086" s="576" t="s">
        <v>946</v>
      </c>
      <c r="D3086" s="576" t="s">
        <v>4411</v>
      </c>
      <c r="E3086" s="577" t="s">
        <v>210</v>
      </c>
      <c r="F3086" s="576" t="s">
        <v>210</v>
      </c>
      <c r="G3086" s="576">
        <v>101999</v>
      </c>
      <c r="H3086" s="576" t="s">
        <v>2266</v>
      </c>
      <c r="I3086" s="576" t="s">
        <v>93</v>
      </c>
      <c r="J3086" s="576" t="s">
        <v>207</v>
      </c>
      <c r="K3086" s="577">
        <v>269.16000000000003</v>
      </c>
      <c r="L3086" s="576" t="s">
        <v>208</v>
      </c>
    </row>
    <row r="3087" spans="1:12">
      <c r="A3087" s="576" t="s">
        <v>938</v>
      </c>
      <c r="B3087" s="576" t="s">
        <v>939</v>
      </c>
      <c r="C3087" s="576" t="s">
        <v>946</v>
      </c>
      <c r="D3087" s="576" t="s">
        <v>4411</v>
      </c>
      <c r="E3087" s="577" t="s">
        <v>210</v>
      </c>
      <c r="F3087" s="576" t="s">
        <v>210</v>
      </c>
      <c r="G3087" s="576">
        <v>101994</v>
      </c>
      <c r="H3087" s="576" t="s">
        <v>2261</v>
      </c>
      <c r="I3087" s="576" t="s">
        <v>93</v>
      </c>
      <c r="J3087" s="576" t="s">
        <v>207</v>
      </c>
      <c r="K3087" s="577">
        <v>182.83</v>
      </c>
      <c r="L3087" s="576" t="s">
        <v>208</v>
      </c>
    </row>
    <row r="3088" spans="1:12">
      <c r="A3088" s="576" t="s">
        <v>938</v>
      </c>
      <c r="B3088" s="576" t="s">
        <v>939</v>
      </c>
      <c r="C3088" s="576" t="s">
        <v>946</v>
      </c>
      <c r="D3088" s="576" t="s">
        <v>4411</v>
      </c>
      <c r="E3088" s="577" t="s">
        <v>210</v>
      </c>
      <c r="F3088" s="576" t="s">
        <v>210</v>
      </c>
      <c r="G3088" s="576">
        <v>101995</v>
      </c>
      <c r="H3088" s="576" t="s">
        <v>2262</v>
      </c>
      <c r="I3088" s="576" t="s">
        <v>93</v>
      </c>
      <c r="J3088" s="576" t="s">
        <v>207</v>
      </c>
      <c r="K3088" s="577">
        <v>157.46</v>
      </c>
      <c r="L3088" s="576" t="s">
        <v>208</v>
      </c>
    </row>
    <row r="3089" spans="1:12">
      <c r="A3089" s="576" t="s">
        <v>938</v>
      </c>
      <c r="B3089" s="576" t="s">
        <v>939</v>
      </c>
      <c r="C3089" s="576" t="s">
        <v>946</v>
      </c>
      <c r="D3089" s="576" t="s">
        <v>4411</v>
      </c>
      <c r="E3089" s="577" t="s">
        <v>210</v>
      </c>
      <c r="F3089" s="576" t="s">
        <v>210</v>
      </c>
      <c r="G3089" s="576">
        <v>101996</v>
      </c>
      <c r="H3089" s="576" t="s">
        <v>2263</v>
      </c>
      <c r="I3089" s="576" t="s">
        <v>93</v>
      </c>
      <c r="J3089" s="576" t="s">
        <v>207</v>
      </c>
      <c r="K3089" s="577">
        <v>217.59</v>
      </c>
      <c r="L3089" s="576" t="s">
        <v>208</v>
      </c>
    </row>
    <row r="3090" spans="1:12">
      <c r="A3090" s="576" t="s">
        <v>938</v>
      </c>
      <c r="B3090" s="576" t="s">
        <v>939</v>
      </c>
      <c r="C3090" s="576" t="s">
        <v>946</v>
      </c>
      <c r="D3090" s="576" t="s">
        <v>4411</v>
      </c>
      <c r="E3090" s="577" t="s">
        <v>210</v>
      </c>
      <c r="F3090" s="576" t="s">
        <v>210</v>
      </c>
      <c r="G3090" s="576">
        <v>101991</v>
      </c>
      <c r="H3090" s="576" t="s">
        <v>2258</v>
      </c>
      <c r="I3090" s="576" t="s">
        <v>93</v>
      </c>
      <c r="J3090" s="576" t="s">
        <v>207</v>
      </c>
      <c r="K3090" s="577">
        <v>153.36000000000001</v>
      </c>
      <c r="L3090" s="576" t="s">
        <v>208</v>
      </c>
    </row>
    <row r="3091" spans="1:12">
      <c r="A3091" s="576" t="s">
        <v>938</v>
      </c>
      <c r="B3091" s="576" t="s">
        <v>939</v>
      </c>
      <c r="C3091" s="576" t="s">
        <v>946</v>
      </c>
      <c r="D3091" s="576" t="s">
        <v>4411</v>
      </c>
      <c r="E3091" s="577" t="s">
        <v>210</v>
      </c>
      <c r="F3091" s="576" t="s">
        <v>210</v>
      </c>
      <c r="G3091" s="576">
        <v>101992</v>
      </c>
      <c r="H3091" s="576" t="s">
        <v>2259</v>
      </c>
      <c r="I3091" s="576" t="s">
        <v>93</v>
      </c>
      <c r="J3091" s="576" t="s">
        <v>207</v>
      </c>
      <c r="K3091" s="577">
        <v>125.55</v>
      </c>
      <c r="L3091" s="576" t="s">
        <v>208</v>
      </c>
    </row>
    <row r="3092" spans="1:12">
      <c r="A3092" s="576" t="s">
        <v>938</v>
      </c>
      <c r="B3092" s="576" t="s">
        <v>939</v>
      </c>
      <c r="C3092" s="576" t="s">
        <v>946</v>
      </c>
      <c r="D3092" s="576" t="s">
        <v>4411</v>
      </c>
      <c r="E3092" s="577" t="s">
        <v>210</v>
      </c>
      <c r="F3092" s="576" t="s">
        <v>210</v>
      </c>
      <c r="G3092" s="576">
        <v>101993</v>
      </c>
      <c r="H3092" s="576" t="s">
        <v>2260</v>
      </c>
      <c r="I3092" s="576" t="s">
        <v>93</v>
      </c>
      <c r="J3092" s="576" t="s">
        <v>207</v>
      </c>
      <c r="K3092" s="577">
        <v>251.89</v>
      </c>
      <c r="L3092" s="576" t="s">
        <v>208</v>
      </c>
    </row>
    <row r="3093" spans="1:12">
      <c r="A3093" s="576" t="s">
        <v>938</v>
      </c>
      <c r="B3093" s="576" t="s">
        <v>939</v>
      </c>
      <c r="C3093" s="576" t="s">
        <v>946</v>
      </c>
      <c r="D3093" s="576" t="s">
        <v>4411</v>
      </c>
      <c r="E3093" s="577" t="s">
        <v>210</v>
      </c>
      <c r="F3093" s="576" t="s">
        <v>210</v>
      </c>
      <c r="G3093" s="576">
        <v>101988</v>
      </c>
      <c r="H3093" s="576" t="s">
        <v>2255</v>
      </c>
      <c r="I3093" s="576" t="s">
        <v>93</v>
      </c>
      <c r="J3093" s="576" t="s">
        <v>209</v>
      </c>
      <c r="K3093" s="577">
        <v>174.97</v>
      </c>
      <c r="L3093" s="576" t="s">
        <v>208</v>
      </c>
    </row>
    <row r="3094" spans="1:12">
      <c r="A3094" s="576" t="s">
        <v>938</v>
      </c>
      <c r="B3094" s="576" t="s">
        <v>939</v>
      </c>
      <c r="C3094" s="576" t="s">
        <v>946</v>
      </c>
      <c r="D3094" s="576" t="s">
        <v>4411</v>
      </c>
      <c r="E3094" s="577" t="s">
        <v>210</v>
      </c>
      <c r="F3094" s="576" t="s">
        <v>210</v>
      </c>
      <c r="G3094" s="576">
        <v>101989</v>
      </c>
      <c r="H3094" s="576" t="s">
        <v>2256</v>
      </c>
      <c r="I3094" s="576" t="s">
        <v>93</v>
      </c>
      <c r="J3094" s="576" t="s">
        <v>209</v>
      </c>
      <c r="K3094" s="577">
        <v>152.37</v>
      </c>
      <c r="L3094" s="576" t="s">
        <v>208</v>
      </c>
    </row>
    <row r="3095" spans="1:12">
      <c r="A3095" s="576" t="s">
        <v>938</v>
      </c>
      <c r="B3095" s="576" t="s">
        <v>939</v>
      </c>
      <c r="C3095" s="576" t="s">
        <v>946</v>
      </c>
      <c r="D3095" s="576" t="s">
        <v>4411</v>
      </c>
      <c r="E3095" s="577" t="s">
        <v>210</v>
      </c>
      <c r="F3095" s="576" t="s">
        <v>210</v>
      </c>
      <c r="G3095" s="576">
        <v>101990</v>
      </c>
      <c r="H3095" s="576" t="s">
        <v>2257</v>
      </c>
      <c r="I3095" s="576" t="s">
        <v>93</v>
      </c>
      <c r="J3095" s="576" t="s">
        <v>209</v>
      </c>
      <c r="K3095" s="577">
        <v>203.03</v>
      </c>
      <c r="L3095" s="576" t="s">
        <v>208</v>
      </c>
    </row>
    <row r="3096" spans="1:12">
      <c r="A3096" s="576" t="s">
        <v>938</v>
      </c>
      <c r="B3096" s="576" t="s">
        <v>939</v>
      </c>
      <c r="C3096" s="576" t="s">
        <v>946</v>
      </c>
      <c r="D3096" s="576" t="s">
        <v>4411</v>
      </c>
      <c r="E3096" s="577" t="s">
        <v>210</v>
      </c>
      <c r="F3096" s="576" t="s">
        <v>210</v>
      </c>
      <c r="G3096" s="576">
        <v>101985</v>
      </c>
      <c r="H3096" s="576" t="s">
        <v>2252</v>
      </c>
      <c r="I3096" s="576" t="s">
        <v>93</v>
      </c>
      <c r="J3096" s="576" t="s">
        <v>209</v>
      </c>
      <c r="K3096" s="577">
        <v>150.88999999999999</v>
      </c>
      <c r="L3096" s="576" t="s">
        <v>208</v>
      </c>
    </row>
    <row r="3097" spans="1:12">
      <c r="A3097" s="576" t="s">
        <v>938</v>
      </c>
      <c r="B3097" s="576" t="s">
        <v>939</v>
      </c>
      <c r="C3097" s="576" t="s">
        <v>946</v>
      </c>
      <c r="D3097" s="576" t="s">
        <v>4411</v>
      </c>
      <c r="E3097" s="577" t="s">
        <v>210</v>
      </c>
      <c r="F3097" s="576" t="s">
        <v>210</v>
      </c>
      <c r="G3097" s="576">
        <v>101986</v>
      </c>
      <c r="H3097" s="576" t="s">
        <v>2253</v>
      </c>
      <c r="I3097" s="576" t="s">
        <v>93</v>
      </c>
      <c r="J3097" s="576" t="s">
        <v>207</v>
      </c>
      <c r="K3097" s="577">
        <v>121.8</v>
      </c>
      <c r="L3097" s="576" t="s">
        <v>208</v>
      </c>
    </row>
    <row r="3098" spans="1:12">
      <c r="A3098" s="576" t="s">
        <v>938</v>
      </c>
      <c r="B3098" s="576" t="s">
        <v>939</v>
      </c>
      <c r="C3098" s="576" t="s">
        <v>946</v>
      </c>
      <c r="D3098" s="576" t="s">
        <v>4411</v>
      </c>
      <c r="E3098" s="577" t="s">
        <v>210</v>
      </c>
      <c r="F3098" s="576" t="s">
        <v>210</v>
      </c>
      <c r="G3098" s="576">
        <v>101987</v>
      </c>
      <c r="H3098" s="576" t="s">
        <v>2254</v>
      </c>
      <c r="I3098" s="576" t="s">
        <v>93</v>
      </c>
      <c r="J3098" s="576" t="s">
        <v>207</v>
      </c>
      <c r="K3098" s="577">
        <v>216.01</v>
      </c>
      <c r="L3098" s="576" t="s">
        <v>208</v>
      </c>
    </row>
    <row r="3099" spans="1:12">
      <c r="A3099" s="576" t="s">
        <v>938</v>
      </c>
      <c r="B3099" s="576" t="s">
        <v>939</v>
      </c>
      <c r="C3099" s="576" t="s">
        <v>946</v>
      </c>
      <c r="D3099" s="576" t="s">
        <v>4411</v>
      </c>
      <c r="E3099" s="577" t="s">
        <v>210</v>
      </c>
      <c r="F3099" s="576" t="s">
        <v>210</v>
      </c>
      <c r="G3099" s="576">
        <v>101969</v>
      </c>
      <c r="H3099" s="576" t="s">
        <v>2243</v>
      </c>
      <c r="I3099" s="576" t="s">
        <v>93</v>
      </c>
      <c r="J3099" s="576" t="s">
        <v>209</v>
      </c>
      <c r="K3099" s="577">
        <v>166.66</v>
      </c>
      <c r="L3099" s="576" t="s">
        <v>208</v>
      </c>
    </row>
    <row r="3100" spans="1:12">
      <c r="A3100" s="576" t="s">
        <v>938</v>
      </c>
      <c r="B3100" s="576" t="s">
        <v>939</v>
      </c>
      <c r="C3100" s="576" t="s">
        <v>946</v>
      </c>
      <c r="D3100" s="576" t="s">
        <v>4411</v>
      </c>
      <c r="E3100" s="577" t="s">
        <v>210</v>
      </c>
      <c r="F3100" s="576" t="s">
        <v>210</v>
      </c>
      <c r="G3100" s="576">
        <v>101971</v>
      </c>
      <c r="H3100" s="576" t="s">
        <v>2244</v>
      </c>
      <c r="I3100" s="576" t="s">
        <v>93</v>
      </c>
      <c r="J3100" s="576" t="s">
        <v>209</v>
      </c>
      <c r="K3100" s="577">
        <v>143.78</v>
      </c>
      <c r="L3100" s="576" t="s">
        <v>208</v>
      </c>
    </row>
    <row r="3101" spans="1:12">
      <c r="A3101" s="576" t="s">
        <v>938</v>
      </c>
      <c r="B3101" s="576" t="s">
        <v>939</v>
      </c>
      <c r="C3101" s="576" t="s">
        <v>946</v>
      </c>
      <c r="D3101" s="576" t="s">
        <v>4411</v>
      </c>
      <c r="E3101" s="577" t="s">
        <v>210</v>
      </c>
      <c r="F3101" s="576" t="s">
        <v>210</v>
      </c>
      <c r="G3101" s="576">
        <v>101973</v>
      </c>
      <c r="H3101" s="576" t="s">
        <v>2245</v>
      </c>
      <c r="I3101" s="576" t="s">
        <v>93</v>
      </c>
      <c r="J3101" s="576" t="s">
        <v>209</v>
      </c>
      <c r="K3101" s="577">
        <v>189.03</v>
      </c>
      <c r="L3101" s="576" t="s">
        <v>208</v>
      </c>
    </row>
    <row r="3102" spans="1:12">
      <c r="A3102" s="576" t="s">
        <v>938</v>
      </c>
      <c r="B3102" s="576" t="s">
        <v>939</v>
      </c>
      <c r="C3102" s="576" t="s">
        <v>946</v>
      </c>
      <c r="D3102" s="576" t="s">
        <v>4411</v>
      </c>
      <c r="E3102" s="577" t="s">
        <v>210</v>
      </c>
      <c r="F3102" s="576" t="s">
        <v>210</v>
      </c>
      <c r="G3102" s="576">
        <v>102072</v>
      </c>
      <c r="H3102" s="576" t="s">
        <v>2315</v>
      </c>
      <c r="I3102" s="576" t="s">
        <v>93</v>
      </c>
      <c r="J3102" s="576" t="s">
        <v>207</v>
      </c>
      <c r="K3102" s="577">
        <v>152.46</v>
      </c>
      <c r="L3102" s="576" t="s">
        <v>208</v>
      </c>
    </row>
    <row r="3103" spans="1:12">
      <c r="A3103" s="576" t="s">
        <v>938</v>
      </c>
      <c r="B3103" s="576" t="s">
        <v>939</v>
      </c>
      <c r="C3103" s="576" t="s">
        <v>946</v>
      </c>
      <c r="D3103" s="576" t="s">
        <v>4411</v>
      </c>
      <c r="E3103" s="577" t="s">
        <v>210</v>
      </c>
      <c r="F3103" s="576" t="s">
        <v>210</v>
      </c>
      <c r="G3103" s="576">
        <v>102070</v>
      </c>
      <c r="H3103" s="576" t="s">
        <v>2313</v>
      </c>
      <c r="I3103" s="576" t="s">
        <v>93</v>
      </c>
      <c r="J3103" s="576" t="s">
        <v>207</v>
      </c>
      <c r="K3103" s="577">
        <v>170.58</v>
      </c>
      <c r="L3103" s="576" t="s">
        <v>208</v>
      </c>
    </row>
    <row r="3104" spans="1:12">
      <c r="A3104" s="576" t="s">
        <v>938</v>
      </c>
      <c r="B3104" s="576" t="s">
        <v>939</v>
      </c>
      <c r="C3104" s="576" t="s">
        <v>946</v>
      </c>
      <c r="D3104" s="576" t="s">
        <v>4411</v>
      </c>
      <c r="E3104" s="577" t="s">
        <v>210</v>
      </c>
      <c r="F3104" s="576" t="s">
        <v>210</v>
      </c>
      <c r="G3104" s="576">
        <v>102071</v>
      </c>
      <c r="H3104" s="576" t="s">
        <v>2314</v>
      </c>
      <c r="I3104" s="576" t="s">
        <v>93</v>
      </c>
      <c r="J3104" s="576" t="s">
        <v>209</v>
      </c>
      <c r="K3104" s="577">
        <v>150.91</v>
      </c>
      <c r="L3104" s="576" t="s">
        <v>208</v>
      </c>
    </row>
    <row r="3105" spans="1:12">
      <c r="A3105" s="576" t="s">
        <v>938</v>
      </c>
      <c r="B3105" s="576" t="s">
        <v>939</v>
      </c>
      <c r="C3105" s="576" t="s">
        <v>946</v>
      </c>
      <c r="D3105" s="576" t="s">
        <v>4411</v>
      </c>
      <c r="E3105" s="577" t="s">
        <v>210</v>
      </c>
      <c r="F3105" s="576" t="s">
        <v>210</v>
      </c>
      <c r="G3105" s="576">
        <v>102068</v>
      </c>
      <c r="H3105" s="576" t="s">
        <v>2311</v>
      </c>
      <c r="I3105" s="576" t="s">
        <v>93</v>
      </c>
      <c r="J3105" s="576" t="s">
        <v>209</v>
      </c>
      <c r="K3105" s="577">
        <v>221.01</v>
      </c>
      <c r="L3105" s="576" t="s">
        <v>208</v>
      </c>
    </row>
    <row r="3106" spans="1:12">
      <c r="A3106" s="576" t="s">
        <v>938</v>
      </c>
      <c r="B3106" s="576" t="s">
        <v>939</v>
      </c>
      <c r="C3106" s="576" t="s">
        <v>946</v>
      </c>
      <c r="D3106" s="576" t="s">
        <v>4411</v>
      </c>
      <c r="E3106" s="577" t="s">
        <v>210</v>
      </c>
      <c r="F3106" s="576" t="s">
        <v>210</v>
      </c>
      <c r="G3106" s="576">
        <v>102069</v>
      </c>
      <c r="H3106" s="576" t="s">
        <v>2312</v>
      </c>
      <c r="I3106" s="576" t="s">
        <v>93</v>
      </c>
      <c r="J3106" s="576" t="s">
        <v>209</v>
      </c>
      <c r="K3106" s="577">
        <v>204.24</v>
      </c>
      <c r="L3106" s="576" t="s">
        <v>208</v>
      </c>
    </row>
    <row r="3107" spans="1:12">
      <c r="A3107" s="576" t="s">
        <v>938</v>
      </c>
      <c r="B3107" s="576" t="s">
        <v>939</v>
      </c>
      <c r="C3107" s="576" t="s">
        <v>946</v>
      </c>
      <c r="D3107" s="576" t="s">
        <v>4411</v>
      </c>
      <c r="E3107" s="577" t="s">
        <v>210</v>
      </c>
      <c r="F3107" s="576" t="s">
        <v>210</v>
      </c>
      <c r="G3107" s="576">
        <v>102066</v>
      </c>
      <c r="H3107" s="576" t="s">
        <v>2309</v>
      </c>
      <c r="I3107" s="576" t="s">
        <v>93</v>
      </c>
      <c r="J3107" s="576" t="s">
        <v>207</v>
      </c>
      <c r="K3107" s="577">
        <v>432.99</v>
      </c>
      <c r="L3107" s="576" t="s">
        <v>208</v>
      </c>
    </row>
    <row r="3108" spans="1:12">
      <c r="A3108" s="576" t="s">
        <v>938</v>
      </c>
      <c r="B3108" s="576" t="s">
        <v>939</v>
      </c>
      <c r="C3108" s="576" t="s">
        <v>947</v>
      </c>
      <c r="D3108" s="576" t="s">
        <v>4412</v>
      </c>
      <c r="E3108" s="577" t="s">
        <v>210</v>
      </c>
      <c r="F3108" s="576" t="s">
        <v>210</v>
      </c>
      <c r="G3108" s="576">
        <v>102067</v>
      </c>
      <c r="H3108" s="576" t="s">
        <v>2310</v>
      </c>
      <c r="I3108" s="576" t="s">
        <v>93</v>
      </c>
      <c r="J3108" s="576" t="s">
        <v>209</v>
      </c>
      <c r="K3108" s="578">
        <v>372.17</v>
      </c>
      <c r="L3108" s="576" t="s">
        <v>208</v>
      </c>
    </row>
    <row r="3109" spans="1:12">
      <c r="A3109" s="576" t="s">
        <v>938</v>
      </c>
      <c r="B3109" s="576" t="s">
        <v>939</v>
      </c>
      <c r="C3109" s="576" t="s">
        <v>947</v>
      </c>
      <c r="D3109" s="576" t="s">
        <v>4412</v>
      </c>
      <c r="E3109" s="577" t="s">
        <v>210</v>
      </c>
      <c r="F3109" s="576" t="s">
        <v>210</v>
      </c>
      <c r="G3109" s="576">
        <v>102065</v>
      </c>
      <c r="H3109" s="576" t="s">
        <v>2308</v>
      </c>
      <c r="I3109" s="576" t="s">
        <v>93</v>
      </c>
      <c r="J3109" s="576" t="s">
        <v>209</v>
      </c>
      <c r="K3109" s="578">
        <v>158.44999999999999</v>
      </c>
      <c r="L3109" s="576" t="s">
        <v>208</v>
      </c>
    </row>
    <row r="3110" spans="1:12">
      <c r="A3110" s="576" t="s">
        <v>938</v>
      </c>
      <c r="B3110" s="576" t="s">
        <v>939</v>
      </c>
      <c r="C3110" s="576" t="s">
        <v>947</v>
      </c>
      <c r="D3110" s="576" t="s">
        <v>4412</v>
      </c>
      <c r="E3110" s="577" t="s">
        <v>210</v>
      </c>
      <c r="F3110" s="576" t="s">
        <v>210</v>
      </c>
      <c r="G3110" s="576">
        <v>102063</v>
      </c>
      <c r="H3110" s="576" t="s">
        <v>2306</v>
      </c>
      <c r="I3110" s="576" t="s">
        <v>93</v>
      </c>
      <c r="J3110" s="576" t="s">
        <v>209</v>
      </c>
      <c r="K3110" s="578">
        <v>194.58</v>
      </c>
      <c r="L3110" s="576" t="s">
        <v>208</v>
      </c>
    </row>
    <row r="3111" spans="1:12">
      <c r="A3111" s="576" t="s">
        <v>938</v>
      </c>
      <c r="B3111" s="576" t="s">
        <v>939</v>
      </c>
      <c r="C3111" s="576" t="s">
        <v>947</v>
      </c>
      <c r="D3111" s="576" t="s">
        <v>4412</v>
      </c>
      <c r="E3111" s="577" t="s">
        <v>210</v>
      </c>
      <c r="F3111" s="576" t="s">
        <v>210</v>
      </c>
      <c r="G3111" s="576">
        <v>102064</v>
      </c>
      <c r="H3111" s="576" t="s">
        <v>2307</v>
      </c>
      <c r="I3111" s="576" t="s">
        <v>93</v>
      </c>
      <c r="J3111" s="576" t="s">
        <v>209</v>
      </c>
      <c r="K3111" s="578">
        <v>171.33</v>
      </c>
      <c r="L3111" s="576" t="s">
        <v>208</v>
      </c>
    </row>
    <row r="3112" spans="1:12">
      <c r="A3112" s="576" t="s">
        <v>938</v>
      </c>
      <c r="B3112" s="576" t="s">
        <v>939</v>
      </c>
      <c r="C3112" s="576" t="s">
        <v>947</v>
      </c>
      <c r="D3112" s="576" t="s">
        <v>4412</v>
      </c>
      <c r="E3112" s="577" t="s">
        <v>210</v>
      </c>
      <c r="F3112" s="576" t="s">
        <v>210</v>
      </c>
      <c r="G3112" s="576">
        <v>102061</v>
      </c>
      <c r="H3112" s="576" t="s">
        <v>2304</v>
      </c>
      <c r="I3112" s="576" t="s">
        <v>93</v>
      </c>
      <c r="J3112" s="576" t="s">
        <v>209</v>
      </c>
      <c r="K3112" s="578">
        <v>256.89999999999998</v>
      </c>
      <c r="L3112" s="576" t="s">
        <v>208</v>
      </c>
    </row>
    <row r="3113" spans="1:12">
      <c r="A3113" s="576" t="s">
        <v>938</v>
      </c>
      <c r="B3113" s="576" t="s">
        <v>939</v>
      </c>
      <c r="C3113" s="576" t="s">
        <v>947</v>
      </c>
      <c r="D3113" s="576" t="s">
        <v>4412</v>
      </c>
      <c r="E3113" s="577" t="s">
        <v>210</v>
      </c>
      <c r="F3113" s="576" t="s">
        <v>210</v>
      </c>
      <c r="G3113" s="576">
        <v>102062</v>
      </c>
      <c r="H3113" s="576" t="s">
        <v>2305</v>
      </c>
      <c r="I3113" s="576" t="s">
        <v>93</v>
      </c>
      <c r="J3113" s="576" t="s">
        <v>209</v>
      </c>
      <c r="K3113" s="578">
        <v>239.94</v>
      </c>
      <c r="L3113" s="576" t="s">
        <v>208</v>
      </c>
    </row>
    <row r="3114" spans="1:12">
      <c r="A3114" s="576" t="s">
        <v>938</v>
      </c>
      <c r="B3114" s="576" t="s">
        <v>939</v>
      </c>
      <c r="C3114" s="576" t="s">
        <v>947</v>
      </c>
      <c r="D3114" s="576" t="s">
        <v>4412</v>
      </c>
      <c r="E3114" s="577" t="s">
        <v>210</v>
      </c>
      <c r="F3114" s="576" t="s">
        <v>210</v>
      </c>
      <c r="G3114" s="576">
        <v>102059</v>
      </c>
      <c r="H3114" s="576" t="s">
        <v>2302</v>
      </c>
      <c r="I3114" s="576" t="s">
        <v>93</v>
      </c>
      <c r="J3114" s="576" t="s">
        <v>209</v>
      </c>
      <c r="K3114" s="578">
        <v>428.69</v>
      </c>
      <c r="L3114" s="576" t="s">
        <v>208</v>
      </c>
    </row>
    <row r="3115" spans="1:12">
      <c r="A3115" s="576" t="s">
        <v>938</v>
      </c>
      <c r="B3115" s="576" t="s">
        <v>939</v>
      </c>
      <c r="C3115" s="576" t="s">
        <v>947</v>
      </c>
      <c r="D3115" s="576" t="s">
        <v>4412</v>
      </c>
      <c r="E3115" s="577" t="s">
        <v>210</v>
      </c>
      <c r="F3115" s="576" t="s">
        <v>210</v>
      </c>
      <c r="G3115" s="576">
        <v>102060</v>
      </c>
      <c r="H3115" s="576" t="s">
        <v>2303</v>
      </c>
      <c r="I3115" s="576" t="s">
        <v>93</v>
      </c>
      <c r="J3115" s="576" t="s">
        <v>209</v>
      </c>
      <c r="K3115" s="578">
        <v>362.32</v>
      </c>
      <c r="L3115" s="576" t="s">
        <v>208</v>
      </c>
    </row>
    <row r="3116" spans="1:12">
      <c r="A3116" s="576" t="s">
        <v>938</v>
      </c>
      <c r="B3116" s="576" t="s">
        <v>939</v>
      </c>
      <c r="C3116" s="576" t="s">
        <v>947</v>
      </c>
      <c r="D3116" s="576" t="s">
        <v>4412</v>
      </c>
      <c r="E3116" s="577" t="s">
        <v>210</v>
      </c>
      <c r="F3116" s="576" t="s">
        <v>210</v>
      </c>
      <c r="G3116" s="576">
        <v>102052</v>
      </c>
      <c r="H3116" s="576" t="s">
        <v>2301</v>
      </c>
      <c r="I3116" s="576" t="s">
        <v>93</v>
      </c>
      <c r="J3116" s="576" t="s">
        <v>209</v>
      </c>
      <c r="K3116" s="578">
        <v>146.78</v>
      </c>
      <c r="L3116" s="576" t="s">
        <v>208</v>
      </c>
    </row>
    <row r="3117" spans="1:12">
      <c r="A3117" s="576" t="s">
        <v>938</v>
      </c>
      <c r="B3117" s="576" t="s">
        <v>939</v>
      </c>
      <c r="C3117" s="576" t="s">
        <v>947</v>
      </c>
      <c r="D3117" s="576" t="s">
        <v>4412</v>
      </c>
      <c r="E3117" s="577" t="s">
        <v>210</v>
      </c>
      <c r="F3117" s="576" t="s">
        <v>210</v>
      </c>
      <c r="G3117" s="576">
        <v>102050</v>
      </c>
      <c r="H3117" s="576" t="s">
        <v>2299</v>
      </c>
      <c r="I3117" s="576" t="s">
        <v>93</v>
      </c>
      <c r="J3117" s="576" t="s">
        <v>209</v>
      </c>
      <c r="K3117" s="578">
        <v>179.63</v>
      </c>
      <c r="L3117" s="576" t="s">
        <v>208</v>
      </c>
    </row>
    <row r="3118" spans="1:12">
      <c r="A3118" s="576" t="s">
        <v>938</v>
      </c>
      <c r="B3118" s="576" t="s">
        <v>939</v>
      </c>
      <c r="C3118" s="576" t="s">
        <v>947</v>
      </c>
      <c r="D3118" s="576" t="s">
        <v>4412</v>
      </c>
      <c r="E3118" s="577" t="s">
        <v>210</v>
      </c>
      <c r="F3118" s="576" t="s">
        <v>210</v>
      </c>
      <c r="G3118" s="576">
        <v>102051</v>
      </c>
      <c r="H3118" s="576" t="s">
        <v>2300</v>
      </c>
      <c r="I3118" s="576" t="s">
        <v>93</v>
      </c>
      <c r="J3118" s="576" t="s">
        <v>209</v>
      </c>
      <c r="K3118" s="578">
        <v>158.54</v>
      </c>
      <c r="L3118" s="576" t="s">
        <v>208</v>
      </c>
    </row>
    <row r="3119" spans="1:12">
      <c r="A3119" s="576" t="s">
        <v>938</v>
      </c>
      <c r="B3119" s="576" t="s">
        <v>939</v>
      </c>
      <c r="C3119" s="576" t="s">
        <v>947</v>
      </c>
      <c r="D3119" s="576" t="s">
        <v>4412</v>
      </c>
      <c r="E3119" s="577" t="s">
        <v>210</v>
      </c>
      <c r="F3119" s="576" t="s">
        <v>210</v>
      </c>
      <c r="G3119" s="576">
        <v>102048</v>
      </c>
      <c r="H3119" s="576" t="s">
        <v>2297</v>
      </c>
      <c r="I3119" s="576" t="s">
        <v>93</v>
      </c>
      <c r="J3119" s="576" t="s">
        <v>209</v>
      </c>
      <c r="K3119" s="578">
        <v>238.93</v>
      </c>
      <c r="L3119" s="576" t="s">
        <v>208</v>
      </c>
    </row>
    <row r="3120" spans="1:12">
      <c r="A3120" s="576" t="s">
        <v>938</v>
      </c>
      <c r="B3120" s="576" t="s">
        <v>939</v>
      </c>
      <c r="C3120" s="576" t="s">
        <v>947</v>
      </c>
      <c r="D3120" s="576" t="s">
        <v>4412</v>
      </c>
      <c r="E3120" s="577" t="s">
        <v>210</v>
      </c>
      <c r="F3120" s="576" t="s">
        <v>210</v>
      </c>
      <c r="G3120" s="576">
        <v>102049</v>
      </c>
      <c r="H3120" s="576" t="s">
        <v>2298</v>
      </c>
      <c r="I3120" s="576" t="s">
        <v>93</v>
      </c>
      <c r="J3120" s="576" t="s">
        <v>209</v>
      </c>
      <c r="K3120" s="578">
        <v>214.62</v>
      </c>
      <c r="L3120" s="576" t="s">
        <v>208</v>
      </c>
    </row>
    <row r="3121" spans="1:12">
      <c r="A3121" s="576" t="s">
        <v>938</v>
      </c>
      <c r="B3121" s="576" t="s">
        <v>939</v>
      </c>
      <c r="C3121" s="576" t="s">
        <v>947</v>
      </c>
      <c r="D3121" s="576" t="s">
        <v>4412</v>
      </c>
      <c r="E3121" s="577" t="s">
        <v>210</v>
      </c>
      <c r="F3121" s="576" t="s">
        <v>210</v>
      </c>
      <c r="G3121" s="576">
        <v>102046</v>
      </c>
      <c r="H3121" s="576" t="s">
        <v>2295</v>
      </c>
      <c r="I3121" s="576" t="s">
        <v>93</v>
      </c>
      <c r="J3121" s="576" t="s">
        <v>209</v>
      </c>
      <c r="K3121" s="578">
        <v>479.53</v>
      </c>
      <c r="L3121" s="576" t="s">
        <v>208</v>
      </c>
    </row>
    <row r="3122" spans="1:12">
      <c r="A3122" s="576" t="s">
        <v>938</v>
      </c>
      <c r="B3122" s="576" t="s">
        <v>939</v>
      </c>
      <c r="C3122" s="576" t="s">
        <v>947</v>
      </c>
      <c r="D3122" s="576" t="s">
        <v>4412</v>
      </c>
      <c r="E3122" s="577" t="s">
        <v>210</v>
      </c>
      <c r="F3122" s="576" t="s">
        <v>210</v>
      </c>
      <c r="G3122" s="576">
        <v>102047</v>
      </c>
      <c r="H3122" s="576" t="s">
        <v>2296</v>
      </c>
      <c r="I3122" s="576" t="s">
        <v>93</v>
      </c>
      <c r="J3122" s="576" t="s">
        <v>209</v>
      </c>
      <c r="K3122" s="578">
        <v>410.51</v>
      </c>
      <c r="L3122" s="576" t="s">
        <v>208</v>
      </c>
    </row>
    <row r="3123" spans="1:12">
      <c r="A3123" s="576" t="s">
        <v>938</v>
      </c>
      <c r="B3123" s="576" t="s">
        <v>939</v>
      </c>
      <c r="C3123" s="576" t="s">
        <v>947</v>
      </c>
      <c r="D3123" s="576" t="s">
        <v>4412</v>
      </c>
      <c r="E3123" s="577" t="s">
        <v>210</v>
      </c>
      <c r="F3123" s="576" t="s">
        <v>210</v>
      </c>
      <c r="G3123" s="576">
        <v>102045</v>
      </c>
      <c r="H3123" s="576" t="s">
        <v>2294</v>
      </c>
      <c r="I3123" s="576" t="s">
        <v>93</v>
      </c>
      <c r="J3123" s="576" t="s">
        <v>209</v>
      </c>
      <c r="K3123" s="578">
        <v>167.7</v>
      </c>
      <c r="L3123" s="576" t="s">
        <v>208</v>
      </c>
    </row>
    <row r="3124" spans="1:12">
      <c r="A3124" s="576" t="s">
        <v>938</v>
      </c>
      <c r="B3124" s="576" t="s">
        <v>939</v>
      </c>
      <c r="C3124" s="576" t="s">
        <v>947</v>
      </c>
      <c r="D3124" s="576" t="s">
        <v>4412</v>
      </c>
      <c r="E3124" s="577" t="s">
        <v>210</v>
      </c>
      <c r="F3124" s="576" t="s">
        <v>210</v>
      </c>
      <c r="G3124" s="576">
        <v>102043</v>
      </c>
      <c r="H3124" s="576" t="s">
        <v>2292</v>
      </c>
      <c r="I3124" s="576" t="s">
        <v>93</v>
      </c>
      <c r="J3124" s="576" t="s">
        <v>209</v>
      </c>
      <c r="K3124" s="578">
        <v>204.2</v>
      </c>
      <c r="L3124" s="576" t="s">
        <v>208</v>
      </c>
    </row>
    <row r="3125" spans="1:12">
      <c r="A3125" s="576" t="s">
        <v>938</v>
      </c>
      <c r="B3125" s="576" t="s">
        <v>939</v>
      </c>
      <c r="C3125" s="576" t="s">
        <v>947</v>
      </c>
      <c r="D3125" s="576" t="s">
        <v>4412</v>
      </c>
      <c r="E3125" s="577" t="s">
        <v>210</v>
      </c>
      <c r="F3125" s="576" t="s">
        <v>210</v>
      </c>
      <c r="G3125" s="576">
        <v>102044</v>
      </c>
      <c r="H3125" s="576" t="s">
        <v>2293</v>
      </c>
      <c r="I3125" s="576" t="s">
        <v>93</v>
      </c>
      <c r="J3125" s="576" t="s">
        <v>209</v>
      </c>
      <c r="K3125" s="578">
        <v>181.39</v>
      </c>
      <c r="L3125" s="576" t="s">
        <v>208</v>
      </c>
    </row>
    <row r="3126" spans="1:12">
      <c r="A3126" s="576" t="s">
        <v>938</v>
      </c>
      <c r="B3126" s="576" t="s">
        <v>939</v>
      </c>
      <c r="C3126" s="576" t="s">
        <v>947</v>
      </c>
      <c r="D3126" s="576" t="s">
        <v>4412</v>
      </c>
      <c r="E3126" s="577" t="s">
        <v>210</v>
      </c>
      <c r="F3126" s="576" t="s">
        <v>210</v>
      </c>
      <c r="G3126" s="576">
        <v>102041</v>
      </c>
      <c r="H3126" s="576" t="s">
        <v>2290</v>
      </c>
      <c r="I3126" s="576" t="s">
        <v>93</v>
      </c>
      <c r="J3126" s="576" t="s">
        <v>209</v>
      </c>
      <c r="K3126" s="578">
        <v>274.5</v>
      </c>
      <c r="L3126" s="576" t="s">
        <v>208</v>
      </c>
    </row>
    <row r="3127" spans="1:12">
      <c r="A3127" s="576" t="s">
        <v>938</v>
      </c>
      <c r="B3127" s="576" t="s">
        <v>939</v>
      </c>
      <c r="C3127" s="576" t="s">
        <v>947</v>
      </c>
      <c r="D3127" s="576" t="s">
        <v>4412</v>
      </c>
      <c r="E3127" s="577" t="s">
        <v>210</v>
      </c>
      <c r="F3127" s="576" t="s">
        <v>210</v>
      </c>
      <c r="G3127" s="576">
        <v>102042</v>
      </c>
      <c r="H3127" s="576" t="s">
        <v>2291</v>
      </c>
      <c r="I3127" s="576" t="s">
        <v>93</v>
      </c>
      <c r="J3127" s="576" t="s">
        <v>209</v>
      </c>
      <c r="K3127" s="578">
        <v>250.48</v>
      </c>
      <c r="L3127" s="576" t="s">
        <v>208</v>
      </c>
    </row>
    <row r="3128" spans="1:12">
      <c r="A3128" s="576" t="s">
        <v>938</v>
      </c>
      <c r="B3128" s="576" t="s">
        <v>939</v>
      </c>
      <c r="C3128" s="576" t="s">
        <v>947</v>
      </c>
      <c r="D3128" s="576" t="s">
        <v>4412</v>
      </c>
      <c r="E3128" s="577" t="s">
        <v>210</v>
      </c>
      <c r="F3128" s="576" t="s">
        <v>210</v>
      </c>
      <c r="G3128" s="576">
        <v>102039</v>
      </c>
      <c r="H3128" s="576" t="s">
        <v>2288</v>
      </c>
      <c r="I3128" s="576" t="s">
        <v>93</v>
      </c>
      <c r="J3128" s="576" t="s">
        <v>209</v>
      </c>
      <c r="K3128" s="578">
        <v>456.03</v>
      </c>
      <c r="L3128" s="576" t="s">
        <v>208</v>
      </c>
    </row>
    <row r="3129" spans="1:12">
      <c r="A3129" s="576" t="s">
        <v>938</v>
      </c>
      <c r="B3129" s="576" t="s">
        <v>939</v>
      </c>
      <c r="C3129" s="576" t="s">
        <v>947</v>
      </c>
      <c r="D3129" s="576" t="s">
        <v>4412</v>
      </c>
      <c r="E3129" s="577" t="s">
        <v>210</v>
      </c>
      <c r="F3129" s="576" t="s">
        <v>210</v>
      </c>
      <c r="G3129" s="576">
        <v>102040</v>
      </c>
      <c r="H3129" s="576" t="s">
        <v>2289</v>
      </c>
      <c r="I3129" s="576" t="s">
        <v>93</v>
      </c>
      <c r="J3129" s="576" t="s">
        <v>209</v>
      </c>
      <c r="K3129" s="578">
        <v>382.05</v>
      </c>
      <c r="L3129" s="576" t="s">
        <v>208</v>
      </c>
    </row>
    <row r="3130" spans="1:12">
      <c r="A3130" s="576" t="s">
        <v>938</v>
      </c>
      <c r="B3130" s="576" t="s">
        <v>939</v>
      </c>
      <c r="C3130" s="576" t="s">
        <v>947</v>
      </c>
      <c r="D3130" s="576" t="s">
        <v>4412</v>
      </c>
      <c r="E3130" s="577" t="s">
        <v>210</v>
      </c>
      <c r="F3130" s="576" t="s">
        <v>210</v>
      </c>
      <c r="G3130" s="576">
        <v>102038</v>
      </c>
      <c r="H3130" s="576" t="s">
        <v>2287</v>
      </c>
      <c r="I3130" s="576" t="s">
        <v>93</v>
      </c>
      <c r="J3130" s="576" t="s">
        <v>209</v>
      </c>
      <c r="K3130" s="578">
        <v>155.38</v>
      </c>
      <c r="L3130" s="576" t="s">
        <v>208</v>
      </c>
    </row>
    <row r="3131" spans="1:12">
      <c r="A3131" s="576" t="s">
        <v>938</v>
      </c>
      <c r="B3131" s="576" t="s">
        <v>939</v>
      </c>
      <c r="C3131" s="576" t="s">
        <v>947</v>
      </c>
      <c r="D3131" s="576" t="s">
        <v>4412</v>
      </c>
      <c r="E3131" s="577" t="s">
        <v>210</v>
      </c>
      <c r="F3131" s="576" t="s">
        <v>210</v>
      </c>
      <c r="G3131" s="576">
        <v>102036</v>
      </c>
      <c r="H3131" s="576" t="s">
        <v>2285</v>
      </c>
      <c r="I3131" s="576" t="s">
        <v>93</v>
      </c>
      <c r="J3131" s="576" t="s">
        <v>209</v>
      </c>
      <c r="K3131" s="578">
        <v>188.69</v>
      </c>
      <c r="L3131" s="576" t="s">
        <v>208</v>
      </c>
    </row>
    <row r="3132" spans="1:12">
      <c r="A3132" s="576" t="s">
        <v>938</v>
      </c>
      <c r="B3132" s="576" t="s">
        <v>939</v>
      </c>
      <c r="C3132" s="576" t="s">
        <v>947</v>
      </c>
      <c r="D3132" s="576" t="s">
        <v>4412</v>
      </c>
      <c r="E3132" s="577" t="s">
        <v>210</v>
      </c>
      <c r="F3132" s="576" t="s">
        <v>210</v>
      </c>
      <c r="G3132" s="576">
        <v>102037</v>
      </c>
      <c r="H3132" s="576" t="s">
        <v>2286</v>
      </c>
      <c r="I3132" s="576" t="s">
        <v>93</v>
      </c>
      <c r="J3132" s="576" t="s">
        <v>207</v>
      </c>
      <c r="K3132" s="577">
        <v>167.3</v>
      </c>
      <c r="L3132" s="576" t="s">
        <v>208</v>
      </c>
    </row>
    <row r="3133" spans="1:12">
      <c r="A3133" s="576" t="s">
        <v>938</v>
      </c>
      <c r="B3133" s="576" t="s">
        <v>939</v>
      </c>
      <c r="C3133" s="576" t="s">
        <v>947</v>
      </c>
      <c r="D3133" s="576" t="s">
        <v>4412</v>
      </c>
      <c r="E3133" s="577" t="s">
        <v>210</v>
      </c>
      <c r="F3133" s="576" t="s">
        <v>210</v>
      </c>
      <c r="G3133" s="576">
        <v>102016</v>
      </c>
      <c r="H3133" s="576" t="s">
        <v>2283</v>
      </c>
      <c r="I3133" s="576" t="s">
        <v>93</v>
      </c>
      <c r="J3133" s="576" t="s">
        <v>207</v>
      </c>
      <c r="K3133" s="577">
        <v>247.34</v>
      </c>
      <c r="L3133" s="576" t="s">
        <v>208</v>
      </c>
    </row>
    <row r="3134" spans="1:12">
      <c r="A3134" s="576" t="s">
        <v>938</v>
      </c>
      <c r="B3134" s="576" t="s">
        <v>939</v>
      </c>
      <c r="C3134" s="576" t="s">
        <v>947</v>
      </c>
      <c r="D3134" s="576" t="s">
        <v>4412</v>
      </c>
      <c r="E3134" s="577" t="s">
        <v>210</v>
      </c>
      <c r="F3134" s="576" t="s">
        <v>210</v>
      </c>
      <c r="G3134" s="576">
        <v>102017</v>
      </c>
      <c r="H3134" s="576" t="s">
        <v>2284</v>
      </c>
      <c r="I3134" s="576" t="s">
        <v>93</v>
      </c>
      <c r="J3134" s="576" t="s">
        <v>207</v>
      </c>
      <c r="K3134" s="577">
        <v>226.15</v>
      </c>
      <c r="L3134" s="576" t="s">
        <v>208</v>
      </c>
    </row>
    <row r="3135" spans="1:12">
      <c r="A3135" s="576" t="s">
        <v>938</v>
      </c>
      <c r="B3135" s="576" t="s">
        <v>939</v>
      </c>
      <c r="C3135" s="576" t="s">
        <v>947</v>
      </c>
      <c r="D3135" s="576" t="s">
        <v>4412</v>
      </c>
      <c r="E3135" s="577" t="s">
        <v>210</v>
      </c>
      <c r="F3135" s="576" t="s">
        <v>210</v>
      </c>
      <c r="G3135" s="576">
        <v>102014</v>
      </c>
      <c r="H3135" s="576" t="s">
        <v>2281</v>
      </c>
      <c r="I3135" s="576" t="s">
        <v>93</v>
      </c>
      <c r="J3135" s="576" t="s">
        <v>207</v>
      </c>
      <c r="K3135" s="578">
        <v>474.95</v>
      </c>
      <c r="L3135" s="576" t="s">
        <v>208</v>
      </c>
    </row>
    <row r="3136" spans="1:12">
      <c r="A3136" s="576" t="s">
        <v>938</v>
      </c>
      <c r="B3136" s="576" t="s">
        <v>939</v>
      </c>
      <c r="C3136" s="576" t="s">
        <v>947</v>
      </c>
      <c r="D3136" s="576" t="s">
        <v>4412</v>
      </c>
      <c r="E3136" s="577" t="s">
        <v>210</v>
      </c>
      <c r="F3136" s="576" t="s">
        <v>210</v>
      </c>
      <c r="G3136" s="576">
        <v>102015</v>
      </c>
      <c r="H3136" s="576" t="s">
        <v>2282</v>
      </c>
      <c r="I3136" s="576" t="s">
        <v>93</v>
      </c>
      <c r="J3136" s="576" t="s">
        <v>207</v>
      </c>
      <c r="K3136" s="577">
        <v>399.68</v>
      </c>
      <c r="L3136" s="576" t="s">
        <v>208</v>
      </c>
    </row>
    <row r="3137" spans="1:12">
      <c r="A3137" s="576" t="s">
        <v>938</v>
      </c>
      <c r="B3137" s="576" t="s">
        <v>939</v>
      </c>
      <c r="C3137" s="576" t="s">
        <v>947</v>
      </c>
      <c r="D3137" s="576" t="s">
        <v>4412</v>
      </c>
      <c r="E3137" s="577" t="s">
        <v>210</v>
      </c>
      <c r="F3137" s="576" t="s">
        <v>210</v>
      </c>
      <c r="G3137" s="576">
        <v>102013</v>
      </c>
      <c r="H3137" s="576" t="s">
        <v>2280</v>
      </c>
      <c r="I3137" s="576" t="s">
        <v>93</v>
      </c>
      <c r="J3137" s="576" t="s">
        <v>207</v>
      </c>
      <c r="K3137" s="577">
        <v>169.61</v>
      </c>
      <c r="L3137" s="576" t="s">
        <v>208</v>
      </c>
    </row>
    <row r="3138" spans="1:12">
      <c r="A3138" s="576" t="s">
        <v>938</v>
      </c>
      <c r="B3138" s="576" t="s">
        <v>939</v>
      </c>
      <c r="C3138" s="576" t="s">
        <v>947</v>
      </c>
      <c r="D3138" s="576" t="s">
        <v>4412</v>
      </c>
      <c r="E3138" s="577" t="s">
        <v>210</v>
      </c>
      <c r="F3138" s="576" t="s">
        <v>210</v>
      </c>
      <c r="G3138" s="576">
        <v>102011</v>
      </c>
      <c r="H3138" s="576" t="s">
        <v>2278</v>
      </c>
      <c r="I3138" s="576" t="s">
        <v>93</v>
      </c>
      <c r="J3138" s="576" t="s">
        <v>207</v>
      </c>
      <c r="K3138" s="577">
        <v>206.6</v>
      </c>
      <c r="L3138" s="576" t="s">
        <v>208</v>
      </c>
    </row>
    <row r="3139" spans="1:12">
      <c r="A3139" s="576" t="s">
        <v>938</v>
      </c>
      <c r="B3139" s="576" t="s">
        <v>939</v>
      </c>
      <c r="C3139" s="576" t="s">
        <v>947</v>
      </c>
      <c r="D3139" s="576" t="s">
        <v>4412</v>
      </c>
      <c r="E3139" s="577" t="s">
        <v>210</v>
      </c>
      <c r="F3139" s="576" t="s">
        <v>210</v>
      </c>
      <c r="G3139" s="576">
        <v>102012</v>
      </c>
      <c r="H3139" s="576" t="s">
        <v>2279</v>
      </c>
      <c r="I3139" s="576" t="s">
        <v>93</v>
      </c>
      <c r="J3139" s="576" t="s">
        <v>207</v>
      </c>
      <c r="K3139" s="578">
        <v>182.83</v>
      </c>
      <c r="L3139" s="576" t="s">
        <v>208</v>
      </c>
    </row>
    <row r="3140" spans="1:12">
      <c r="A3140" s="576" t="s">
        <v>938</v>
      </c>
      <c r="B3140" s="576" t="s">
        <v>939</v>
      </c>
      <c r="C3140" s="576" t="s">
        <v>947</v>
      </c>
      <c r="D3140" s="576" t="s">
        <v>4412</v>
      </c>
      <c r="E3140" s="577" t="s">
        <v>210</v>
      </c>
      <c r="F3140" s="576" t="s">
        <v>210</v>
      </c>
      <c r="G3140" s="576">
        <v>102009</v>
      </c>
      <c r="H3140" s="576" t="s">
        <v>2276</v>
      </c>
      <c r="I3140" s="576" t="s">
        <v>93</v>
      </c>
      <c r="J3140" s="576" t="s">
        <v>207</v>
      </c>
      <c r="K3140" s="578">
        <v>275.12</v>
      </c>
      <c r="L3140" s="576" t="s">
        <v>208</v>
      </c>
    </row>
    <row r="3141" spans="1:12">
      <c r="A3141" s="576" t="s">
        <v>938</v>
      </c>
      <c r="B3141" s="576" t="s">
        <v>939</v>
      </c>
      <c r="C3141" s="576" t="s">
        <v>947</v>
      </c>
      <c r="D3141" s="576" t="s">
        <v>4412</v>
      </c>
      <c r="E3141" s="577" t="s">
        <v>210</v>
      </c>
      <c r="F3141" s="576" t="s">
        <v>210</v>
      </c>
      <c r="G3141" s="576">
        <v>102010</v>
      </c>
      <c r="H3141" s="576" t="s">
        <v>2277</v>
      </c>
      <c r="I3141" s="576" t="s">
        <v>93</v>
      </c>
      <c r="J3141" s="576" t="s">
        <v>207</v>
      </c>
      <c r="K3141" s="578">
        <v>253.77</v>
      </c>
      <c r="L3141" s="576" t="s">
        <v>208</v>
      </c>
    </row>
    <row r="3142" spans="1:12">
      <c r="A3142" s="576" t="s">
        <v>938</v>
      </c>
      <c r="B3142" s="576" t="s">
        <v>939</v>
      </c>
      <c r="C3142" s="576" t="s">
        <v>947</v>
      </c>
      <c r="D3142" s="576" t="s">
        <v>4412</v>
      </c>
      <c r="E3142" s="577" t="s">
        <v>210</v>
      </c>
      <c r="F3142" s="576" t="s">
        <v>210</v>
      </c>
      <c r="G3142" s="576">
        <v>102007</v>
      </c>
      <c r="H3142" s="576" t="s">
        <v>2274</v>
      </c>
      <c r="I3142" s="576" t="s">
        <v>93</v>
      </c>
      <c r="J3142" s="576" t="s">
        <v>207</v>
      </c>
      <c r="K3142" s="578">
        <v>437.18</v>
      </c>
      <c r="L3142" s="576" t="s">
        <v>208</v>
      </c>
    </row>
    <row r="3143" spans="1:12">
      <c r="A3143" s="576" t="s">
        <v>938</v>
      </c>
      <c r="B3143" s="576" t="s">
        <v>939</v>
      </c>
      <c r="C3143" s="576" t="s">
        <v>947</v>
      </c>
      <c r="D3143" s="576" t="s">
        <v>4412</v>
      </c>
      <c r="E3143" s="577" t="s">
        <v>210</v>
      </c>
      <c r="F3143" s="576" t="s">
        <v>210</v>
      </c>
      <c r="G3143" s="576">
        <v>102008</v>
      </c>
      <c r="H3143" s="576" t="s">
        <v>2275</v>
      </c>
      <c r="I3143" s="576" t="s">
        <v>93</v>
      </c>
      <c r="J3143" s="576" t="s">
        <v>207</v>
      </c>
      <c r="K3143" s="578">
        <v>367.41</v>
      </c>
      <c r="L3143" s="576" t="s">
        <v>208</v>
      </c>
    </row>
    <row r="3144" spans="1:12">
      <c r="A3144" s="576" t="s">
        <v>938</v>
      </c>
      <c r="B3144" s="576" t="s">
        <v>939</v>
      </c>
      <c r="C3144" s="576" t="s">
        <v>947</v>
      </c>
      <c r="D3144" s="576" t="s">
        <v>4412</v>
      </c>
      <c r="E3144" s="577" t="s">
        <v>210</v>
      </c>
      <c r="F3144" s="576" t="s">
        <v>210</v>
      </c>
      <c r="G3144" s="576">
        <v>102006</v>
      </c>
      <c r="H3144" s="576" t="s">
        <v>2273</v>
      </c>
      <c r="I3144" s="576" t="s">
        <v>93</v>
      </c>
      <c r="J3144" s="576" t="s">
        <v>207</v>
      </c>
      <c r="K3144" s="578">
        <v>157.56</v>
      </c>
      <c r="L3144" s="576" t="s">
        <v>208</v>
      </c>
    </row>
    <row r="3145" spans="1:12">
      <c r="A3145" s="576" t="s">
        <v>938</v>
      </c>
      <c r="B3145" s="576" t="s">
        <v>939</v>
      </c>
      <c r="C3145" s="576" t="s">
        <v>947</v>
      </c>
      <c r="D3145" s="576" t="s">
        <v>4412</v>
      </c>
      <c r="E3145" s="577" t="s">
        <v>210</v>
      </c>
      <c r="F3145" s="576" t="s">
        <v>210</v>
      </c>
      <c r="G3145" s="576">
        <v>102004</v>
      </c>
      <c r="H3145" s="576" t="s">
        <v>2271</v>
      </c>
      <c r="I3145" s="576" t="s">
        <v>93</v>
      </c>
      <c r="J3145" s="576" t="s">
        <v>207</v>
      </c>
      <c r="K3145" s="578">
        <v>191.96</v>
      </c>
      <c r="L3145" s="576" t="s">
        <v>208</v>
      </c>
    </row>
    <row r="3146" spans="1:12">
      <c r="A3146" s="576" t="s">
        <v>938</v>
      </c>
      <c r="B3146" s="576" t="s">
        <v>939</v>
      </c>
      <c r="C3146" s="576" t="s">
        <v>947</v>
      </c>
      <c r="D3146" s="576" t="s">
        <v>4412</v>
      </c>
      <c r="E3146" s="577" t="s">
        <v>210</v>
      </c>
      <c r="F3146" s="576" t="s">
        <v>210</v>
      </c>
      <c r="G3146" s="576">
        <v>102005</v>
      </c>
      <c r="H3146" s="576" t="s">
        <v>2272</v>
      </c>
      <c r="I3146" s="576" t="s">
        <v>93</v>
      </c>
      <c r="J3146" s="576" t="s">
        <v>207</v>
      </c>
      <c r="K3146" s="578">
        <v>170.84</v>
      </c>
      <c r="L3146" s="576" t="s">
        <v>208</v>
      </c>
    </row>
    <row r="3147" spans="1:12">
      <c r="A3147" s="576" t="s">
        <v>938</v>
      </c>
      <c r="B3147" s="576" t="s">
        <v>939</v>
      </c>
      <c r="C3147" s="576" t="s">
        <v>947</v>
      </c>
      <c r="D3147" s="576" t="s">
        <v>4412</v>
      </c>
      <c r="E3147" s="577" t="s">
        <v>210</v>
      </c>
      <c r="F3147" s="576" t="s">
        <v>210</v>
      </c>
      <c r="G3147" s="576">
        <v>102002</v>
      </c>
      <c r="H3147" s="576" t="s">
        <v>2269</v>
      </c>
      <c r="I3147" s="576" t="s">
        <v>93</v>
      </c>
      <c r="J3147" s="576" t="s">
        <v>207</v>
      </c>
      <c r="K3147" s="578">
        <v>247.44</v>
      </c>
      <c r="L3147" s="576" t="s">
        <v>208</v>
      </c>
    </row>
    <row r="3148" spans="1:12">
      <c r="A3148" s="576" t="s">
        <v>938</v>
      </c>
      <c r="B3148" s="576" t="s">
        <v>939</v>
      </c>
      <c r="C3148" s="576" t="s">
        <v>947</v>
      </c>
      <c r="D3148" s="576" t="s">
        <v>4412</v>
      </c>
      <c r="E3148" s="577" t="s">
        <v>210</v>
      </c>
      <c r="F3148" s="576" t="s">
        <v>210</v>
      </c>
      <c r="G3148" s="576">
        <v>102003</v>
      </c>
      <c r="H3148" s="576" t="s">
        <v>2270</v>
      </c>
      <c r="I3148" s="576" t="s">
        <v>93</v>
      </c>
      <c r="J3148" s="576" t="s">
        <v>207</v>
      </c>
      <c r="K3148" s="578">
        <v>228.03</v>
      </c>
      <c r="L3148" s="576" t="s">
        <v>208</v>
      </c>
    </row>
    <row r="3149" spans="1:12">
      <c r="A3149" s="576" t="s">
        <v>938</v>
      </c>
      <c r="B3149" s="576" t="s">
        <v>939</v>
      </c>
      <c r="C3149" s="576" t="s">
        <v>947</v>
      </c>
      <c r="D3149" s="576" t="s">
        <v>4412</v>
      </c>
      <c r="E3149" s="577" t="s">
        <v>210</v>
      </c>
      <c r="F3149" s="576" t="s">
        <v>210</v>
      </c>
      <c r="G3149" s="576">
        <v>102000</v>
      </c>
      <c r="H3149" s="576" t="s">
        <v>2267</v>
      </c>
      <c r="I3149" s="576" t="s">
        <v>93</v>
      </c>
      <c r="J3149" s="576" t="s">
        <v>207</v>
      </c>
      <c r="K3149" s="578">
        <v>439.64</v>
      </c>
      <c r="L3149" s="576" t="s">
        <v>208</v>
      </c>
    </row>
    <row r="3150" spans="1:12">
      <c r="A3150" s="576" t="s">
        <v>938</v>
      </c>
      <c r="B3150" s="576" t="s">
        <v>939</v>
      </c>
      <c r="C3150" s="576" t="s">
        <v>947</v>
      </c>
      <c r="D3150" s="576" t="s">
        <v>4412</v>
      </c>
      <c r="E3150" s="577" t="s">
        <v>210</v>
      </c>
      <c r="F3150" s="576" t="s">
        <v>210</v>
      </c>
      <c r="G3150" s="576">
        <v>102001</v>
      </c>
      <c r="H3150" s="576" t="s">
        <v>2268</v>
      </c>
      <c r="I3150" s="576" t="s">
        <v>93</v>
      </c>
      <c r="J3150" s="576" t="s">
        <v>207</v>
      </c>
      <c r="K3150" s="578">
        <v>379.96</v>
      </c>
      <c r="L3150" s="576" t="s">
        <v>208</v>
      </c>
    </row>
    <row r="3151" spans="1:12">
      <c r="A3151" s="576" t="s">
        <v>938</v>
      </c>
      <c r="B3151" s="576" t="s">
        <v>939</v>
      </c>
      <c r="C3151" s="576" t="s">
        <v>947</v>
      </c>
      <c r="D3151" s="576" t="s">
        <v>4412</v>
      </c>
      <c r="E3151" s="577" t="s">
        <v>210</v>
      </c>
      <c r="F3151" s="576" t="s">
        <v>210</v>
      </c>
      <c r="G3151" s="576">
        <v>101983</v>
      </c>
      <c r="H3151" s="576" t="s">
        <v>2251</v>
      </c>
      <c r="I3151" s="576" t="s">
        <v>93</v>
      </c>
      <c r="J3151" s="576" t="s">
        <v>207</v>
      </c>
      <c r="K3151" s="578">
        <v>171.35</v>
      </c>
      <c r="L3151" s="576" t="s">
        <v>208</v>
      </c>
    </row>
    <row r="3152" spans="1:12">
      <c r="A3152" s="576" t="s">
        <v>938</v>
      </c>
      <c r="B3152" s="576" t="s">
        <v>939</v>
      </c>
      <c r="C3152" s="576" t="s">
        <v>947</v>
      </c>
      <c r="D3152" s="576" t="s">
        <v>4412</v>
      </c>
      <c r="E3152" s="577" t="s">
        <v>210</v>
      </c>
      <c r="F3152" s="576" t="s">
        <v>210</v>
      </c>
      <c r="G3152" s="576">
        <v>101981</v>
      </c>
      <c r="H3152" s="576" t="s">
        <v>2249</v>
      </c>
      <c r="I3152" s="576" t="s">
        <v>93</v>
      </c>
      <c r="J3152" s="576" t="s">
        <v>207</v>
      </c>
      <c r="K3152" s="578">
        <v>208.58</v>
      </c>
      <c r="L3152" s="576" t="s">
        <v>208</v>
      </c>
    </row>
    <row r="3153" spans="1:12">
      <c r="A3153" s="576" t="s">
        <v>938</v>
      </c>
      <c r="B3153" s="576" t="s">
        <v>939</v>
      </c>
      <c r="C3153" s="576" t="s">
        <v>947</v>
      </c>
      <c r="D3153" s="576" t="s">
        <v>4412</v>
      </c>
      <c r="E3153" s="577" t="s">
        <v>210</v>
      </c>
      <c r="F3153" s="576" t="s">
        <v>210</v>
      </c>
      <c r="G3153" s="576">
        <v>101982</v>
      </c>
      <c r="H3153" s="576" t="s">
        <v>2250</v>
      </c>
      <c r="I3153" s="576" t="s">
        <v>93</v>
      </c>
      <c r="J3153" s="576" t="s">
        <v>207</v>
      </c>
      <c r="K3153" s="578">
        <v>185.73</v>
      </c>
      <c r="L3153" s="576" t="s">
        <v>208</v>
      </c>
    </row>
    <row r="3154" spans="1:12">
      <c r="A3154" s="576" t="s">
        <v>938</v>
      </c>
      <c r="B3154" s="576" t="s">
        <v>939</v>
      </c>
      <c r="C3154" s="576" t="s">
        <v>947</v>
      </c>
      <c r="D3154" s="576" t="s">
        <v>4412</v>
      </c>
      <c r="E3154" s="577" t="s">
        <v>210</v>
      </c>
      <c r="F3154" s="576" t="s">
        <v>210</v>
      </c>
      <c r="G3154" s="576">
        <v>101977</v>
      </c>
      <c r="H3154" s="576" t="s">
        <v>2247</v>
      </c>
      <c r="I3154" s="576" t="s">
        <v>93</v>
      </c>
      <c r="J3154" s="576" t="s">
        <v>207</v>
      </c>
      <c r="K3154" s="578">
        <v>272.45999999999998</v>
      </c>
      <c r="L3154" s="576" t="s">
        <v>208</v>
      </c>
    </row>
    <row r="3155" spans="1:12">
      <c r="A3155" s="576" t="s">
        <v>938</v>
      </c>
      <c r="B3155" s="576" t="s">
        <v>939</v>
      </c>
      <c r="C3155" s="576" t="s">
        <v>947</v>
      </c>
      <c r="D3155" s="576" t="s">
        <v>4412</v>
      </c>
      <c r="E3155" s="577" t="s">
        <v>210</v>
      </c>
      <c r="F3155" s="576" t="s">
        <v>210</v>
      </c>
      <c r="G3155" s="576">
        <v>101980</v>
      </c>
      <c r="H3155" s="576" t="s">
        <v>2248</v>
      </c>
      <c r="I3155" s="576" t="s">
        <v>93</v>
      </c>
      <c r="J3155" s="576" t="s">
        <v>207</v>
      </c>
      <c r="K3155" s="578">
        <v>253.75</v>
      </c>
      <c r="L3155" s="576" t="s">
        <v>208</v>
      </c>
    </row>
    <row r="3156" spans="1:12">
      <c r="A3156" s="576" t="s">
        <v>938</v>
      </c>
      <c r="B3156" s="576" t="s">
        <v>939</v>
      </c>
      <c r="C3156" s="576" t="s">
        <v>947</v>
      </c>
      <c r="D3156" s="576" t="s">
        <v>4412</v>
      </c>
      <c r="E3156" s="577" t="s">
        <v>210</v>
      </c>
      <c r="F3156" s="576" t="s">
        <v>210</v>
      </c>
      <c r="G3156" s="576">
        <v>101974</v>
      </c>
      <c r="H3156" s="576" t="s">
        <v>2246</v>
      </c>
      <c r="I3156" s="576" t="s">
        <v>93</v>
      </c>
      <c r="J3156" s="576" t="s">
        <v>207</v>
      </c>
      <c r="K3156" s="577">
        <v>447.5</v>
      </c>
      <c r="L3156" s="576" t="s">
        <v>208</v>
      </c>
    </row>
    <row r="3157" spans="1:12">
      <c r="A3157" s="576" t="s">
        <v>938</v>
      </c>
      <c r="B3157" s="576" t="s">
        <v>939</v>
      </c>
      <c r="C3157" s="576" t="s">
        <v>947</v>
      </c>
      <c r="D3157" s="576" t="s">
        <v>4412</v>
      </c>
      <c r="E3157" s="577" t="s">
        <v>210</v>
      </c>
      <c r="F3157" s="576" t="s">
        <v>210</v>
      </c>
      <c r="G3157" s="576">
        <v>101975</v>
      </c>
      <c r="H3157" s="576" t="s">
        <v>8729</v>
      </c>
      <c r="I3157" s="576" t="s">
        <v>93</v>
      </c>
      <c r="J3157" s="576" t="s">
        <v>209</v>
      </c>
      <c r="K3157" s="577">
        <v>382.96</v>
      </c>
      <c r="L3157" s="576" t="s">
        <v>208</v>
      </c>
    </row>
    <row r="3158" spans="1:12">
      <c r="A3158" s="576" t="s">
        <v>938</v>
      </c>
      <c r="B3158" s="576" t="s">
        <v>939</v>
      </c>
      <c r="C3158" s="576" t="s">
        <v>947</v>
      </c>
      <c r="D3158" s="576" t="s">
        <v>4412</v>
      </c>
      <c r="E3158" s="577" t="s">
        <v>210</v>
      </c>
      <c r="F3158" s="576" t="s">
        <v>210</v>
      </c>
      <c r="G3158" s="576">
        <v>101114</v>
      </c>
      <c r="H3158" s="576" t="s">
        <v>2822</v>
      </c>
      <c r="I3158" s="576" t="s">
        <v>90</v>
      </c>
      <c r="J3158" s="576" t="s">
        <v>209</v>
      </c>
      <c r="K3158" s="577">
        <v>4.12</v>
      </c>
      <c r="L3158" s="576" t="s">
        <v>208</v>
      </c>
    </row>
    <row r="3159" spans="1:12">
      <c r="A3159" s="576" t="s">
        <v>938</v>
      </c>
      <c r="B3159" s="576" t="s">
        <v>939</v>
      </c>
      <c r="C3159" s="576" t="s">
        <v>947</v>
      </c>
      <c r="D3159" s="576" t="s">
        <v>4412</v>
      </c>
      <c r="E3159" s="577" t="s">
        <v>210</v>
      </c>
      <c r="F3159" s="576" t="s">
        <v>210</v>
      </c>
      <c r="G3159" s="576">
        <v>101118</v>
      </c>
      <c r="H3159" s="576" t="s">
        <v>2826</v>
      </c>
      <c r="I3159" s="576" t="s">
        <v>90</v>
      </c>
      <c r="J3159" s="576" t="s">
        <v>209</v>
      </c>
      <c r="K3159" s="577">
        <v>3.56</v>
      </c>
      <c r="L3159" s="576" t="s">
        <v>208</v>
      </c>
    </row>
    <row r="3160" spans="1:12">
      <c r="A3160" s="576" t="s">
        <v>938</v>
      </c>
      <c r="B3160" s="576" t="s">
        <v>939</v>
      </c>
      <c r="C3160" s="576" t="s">
        <v>947</v>
      </c>
      <c r="D3160" s="576" t="s">
        <v>4412</v>
      </c>
      <c r="E3160" s="577" t="s">
        <v>210</v>
      </c>
      <c r="F3160" s="576" t="s">
        <v>210</v>
      </c>
      <c r="G3160" s="576">
        <v>101115</v>
      </c>
      <c r="H3160" s="576" t="s">
        <v>2823</v>
      </c>
      <c r="I3160" s="576" t="s">
        <v>90</v>
      </c>
      <c r="J3160" s="576" t="s">
        <v>209</v>
      </c>
      <c r="K3160" s="577">
        <v>3.52</v>
      </c>
      <c r="L3160" s="576" t="s">
        <v>208</v>
      </c>
    </row>
    <row r="3161" spans="1:12">
      <c r="A3161" s="576" t="s">
        <v>938</v>
      </c>
      <c r="B3161" s="576" t="s">
        <v>939</v>
      </c>
      <c r="C3161" s="576" t="s">
        <v>947</v>
      </c>
      <c r="D3161" s="576" t="s">
        <v>4412</v>
      </c>
      <c r="E3161" s="577" t="s">
        <v>210</v>
      </c>
      <c r="F3161" s="576" t="s">
        <v>210</v>
      </c>
      <c r="G3161" s="576">
        <v>101116</v>
      </c>
      <c r="H3161" s="576" t="s">
        <v>2824</v>
      </c>
      <c r="I3161" s="576" t="s">
        <v>90</v>
      </c>
      <c r="J3161" s="576" t="s">
        <v>209</v>
      </c>
      <c r="K3161" s="577">
        <v>2.19</v>
      </c>
      <c r="L3161" s="576" t="s">
        <v>208</v>
      </c>
    </row>
    <row r="3162" spans="1:12">
      <c r="A3162" s="576" t="s">
        <v>938</v>
      </c>
      <c r="B3162" s="576" t="s">
        <v>939</v>
      </c>
      <c r="C3162" s="576" t="s">
        <v>947</v>
      </c>
      <c r="D3162" s="576" t="s">
        <v>4412</v>
      </c>
      <c r="E3162" s="577" t="s">
        <v>210</v>
      </c>
      <c r="F3162" s="576" t="s">
        <v>210</v>
      </c>
      <c r="G3162" s="576">
        <v>101117</v>
      </c>
      <c r="H3162" s="576" t="s">
        <v>2825</v>
      </c>
      <c r="I3162" s="576" t="s">
        <v>90</v>
      </c>
      <c r="J3162" s="576" t="s">
        <v>209</v>
      </c>
      <c r="K3162" s="577">
        <v>3.25</v>
      </c>
      <c r="L3162" s="576" t="s">
        <v>208</v>
      </c>
    </row>
    <row r="3163" spans="1:12">
      <c r="A3163" s="576" t="s">
        <v>938</v>
      </c>
      <c r="B3163" s="576" t="s">
        <v>939</v>
      </c>
      <c r="C3163" s="576" t="s">
        <v>947</v>
      </c>
      <c r="D3163" s="576" t="s">
        <v>4412</v>
      </c>
      <c r="E3163" s="577" t="s">
        <v>210</v>
      </c>
      <c r="F3163" s="576" t="s">
        <v>210</v>
      </c>
      <c r="G3163" s="576">
        <v>101124</v>
      </c>
      <c r="H3163" s="576" t="s">
        <v>2832</v>
      </c>
      <c r="I3163" s="576" t="s">
        <v>90</v>
      </c>
      <c r="J3163" s="576" t="s">
        <v>209</v>
      </c>
      <c r="K3163" s="577">
        <v>14.24</v>
      </c>
      <c r="L3163" s="576" t="s">
        <v>208</v>
      </c>
    </row>
    <row r="3164" spans="1:12">
      <c r="A3164" s="576" t="s">
        <v>938</v>
      </c>
      <c r="B3164" s="576" t="s">
        <v>939</v>
      </c>
      <c r="C3164" s="576" t="s">
        <v>947</v>
      </c>
      <c r="D3164" s="576" t="s">
        <v>4412</v>
      </c>
      <c r="E3164" s="577" t="s">
        <v>210</v>
      </c>
      <c r="F3164" s="576" t="s">
        <v>210</v>
      </c>
      <c r="G3164" s="576">
        <v>101128</v>
      </c>
      <c r="H3164" s="576" t="s">
        <v>2836</v>
      </c>
      <c r="I3164" s="576" t="s">
        <v>90</v>
      </c>
      <c r="J3164" s="576" t="s">
        <v>209</v>
      </c>
      <c r="K3164" s="577">
        <v>13.68</v>
      </c>
      <c r="L3164" s="576" t="s">
        <v>208</v>
      </c>
    </row>
    <row r="3165" spans="1:12">
      <c r="A3165" s="576" t="s">
        <v>938</v>
      </c>
      <c r="B3165" s="576" t="s">
        <v>939</v>
      </c>
      <c r="C3165" s="576" t="s">
        <v>947</v>
      </c>
      <c r="D3165" s="576" t="s">
        <v>4412</v>
      </c>
      <c r="E3165" s="577" t="s">
        <v>210</v>
      </c>
      <c r="F3165" s="576" t="s">
        <v>210</v>
      </c>
      <c r="G3165" s="576">
        <v>101125</v>
      </c>
      <c r="H3165" s="576" t="s">
        <v>2833</v>
      </c>
      <c r="I3165" s="576" t="s">
        <v>90</v>
      </c>
      <c r="J3165" s="576" t="s">
        <v>207</v>
      </c>
      <c r="K3165" s="577">
        <v>13.64</v>
      </c>
      <c r="L3165" s="576" t="s">
        <v>208</v>
      </c>
    </row>
    <row r="3166" spans="1:12">
      <c r="A3166" s="576" t="s">
        <v>938</v>
      </c>
      <c r="B3166" s="576" t="s">
        <v>939</v>
      </c>
      <c r="C3166" s="576" t="s">
        <v>947</v>
      </c>
      <c r="D3166" s="576" t="s">
        <v>4412</v>
      </c>
      <c r="E3166" s="577" t="s">
        <v>210</v>
      </c>
      <c r="F3166" s="576" t="s">
        <v>210</v>
      </c>
      <c r="G3166" s="576">
        <v>101126</v>
      </c>
      <c r="H3166" s="576" t="s">
        <v>2834</v>
      </c>
      <c r="I3166" s="576" t="s">
        <v>90</v>
      </c>
      <c r="J3166" s="576" t="s">
        <v>207</v>
      </c>
      <c r="K3166" s="577">
        <v>12.31</v>
      </c>
      <c r="L3166" s="576" t="s">
        <v>208</v>
      </c>
    </row>
    <row r="3167" spans="1:12">
      <c r="A3167" s="576" t="s">
        <v>938</v>
      </c>
      <c r="B3167" s="576" t="s">
        <v>939</v>
      </c>
      <c r="C3167" s="576" t="s">
        <v>947</v>
      </c>
      <c r="D3167" s="576" t="s">
        <v>4412</v>
      </c>
      <c r="E3167" s="577" t="s">
        <v>210</v>
      </c>
      <c r="F3167" s="576" t="s">
        <v>210</v>
      </c>
      <c r="G3167" s="576">
        <v>101127</v>
      </c>
      <c r="H3167" s="576" t="s">
        <v>2835</v>
      </c>
      <c r="I3167" s="576" t="s">
        <v>90</v>
      </c>
      <c r="J3167" s="576" t="s">
        <v>207</v>
      </c>
      <c r="K3167" s="577">
        <v>13.37</v>
      </c>
      <c r="L3167" s="576" t="s">
        <v>208</v>
      </c>
    </row>
    <row r="3168" spans="1:12">
      <c r="A3168" s="576" t="s">
        <v>938</v>
      </c>
      <c r="B3168" s="576" t="s">
        <v>939</v>
      </c>
      <c r="C3168" s="576" t="s">
        <v>947</v>
      </c>
      <c r="D3168" s="576" t="s">
        <v>4412</v>
      </c>
      <c r="E3168" s="577" t="s">
        <v>210</v>
      </c>
      <c r="F3168" s="576" t="s">
        <v>210</v>
      </c>
      <c r="G3168" s="576">
        <v>101134</v>
      </c>
      <c r="H3168" s="576" t="s">
        <v>2842</v>
      </c>
      <c r="I3168" s="576" t="s">
        <v>90</v>
      </c>
      <c r="J3168" s="576" t="s">
        <v>207</v>
      </c>
      <c r="K3168" s="577">
        <v>14.88</v>
      </c>
      <c r="L3168" s="576" t="s">
        <v>208</v>
      </c>
    </row>
    <row r="3169" spans="1:12">
      <c r="A3169" s="576" t="s">
        <v>938</v>
      </c>
      <c r="B3169" s="576" t="s">
        <v>939</v>
      </c>
      <c r="C3169" s="576" t="s">
        <v>947</v>
      </c>
      <c r="D3169" s="576" t="s">
        <v>4412</v>
      </c>
      <c r="E3169" s="577" t="s">
        <v>210</v>
      </c>
      <c r="F3169" s="576" t="s">
        <v>210</v>
      </c>
      <c r="G3169" s="576">
        <v>101144</v>
      </c>
      <c r="H3169" s="576" t="s">
        <v>2851</v>
      </c>
      <c r="I3169" s="576" t="s">
        <v>90</v>
      </c>
      <c r="J3169" s="576" t="s">
        <v>207</v>
      </c>
      <c r="K3169" s="577">
        <v>15</v>
      </c>
      <c r="L3169" s="576" t="s">
        <v>208</v>
      </c>
    </row>
    <row r="3170" spans="1:12">
      <c r="A3170" s="576" t="s">
        <v>938</v>
      </c>
      <c r="B3170" s="576" t="s">
        <v>939</v>
      </c>
      <c r="C3170" s="576" t="s">
        <v>947</v>
      </c>
      <c r="D3170" s="576" t="s">
        <v>4412</v>
      </c>
      <c r="E3170" s="577" t="s">
        <v>210</v>
      </c>
      <c r="F3170" s="576" t="s">
        <v>210</v>
      </c>
      <c r="G3170" s="576">
        <v>101138</v>
      </c>
      <c r="H3170" s="576" t="s">
        <v>2846</v>
      </c>
      <c r="I3170" s="576" t="s">
        <v>90</v>
      </c>
      <c r="J3170" s="576" t="s">
        <v>207</v>
      </c>
      <c r="K3170" s="577">
        <v>14.32</v>
      </c>
      <c r="L3170" s="576" t="s">
        <v>208</v>
      </c>
    </row>
    <row r="3171" spans="1:12">
      <c r="A3171" s="576" t="s">
        <v>938</v>
      </c>
      <c r="B3171" s="576" t="s">
        <v>939</v>
      </c>
      <c r="C3171" s="576" t="s">
        <v>947</v>
      </c>
      <c r="D3171" s="576" t="s">
        <v>4412</v>
      </c>
      <c r="E3171" s="577" t="s">
        <v>210</v>
      </c>
      <c r="F3171" s="576" t="s">
        <v>210</v>
      </c>
      <c r="G3171" s="576">
        <v>101148</v>
      </c>
      <c r="H3171" s="576" t="s">
        <v>2855</v>
      </c>
      <c r="I3171" s="576" t="s">
        <v>90</v>
      </c>
      <c r="J3171" s="576" t="s">
        <v>207</v>
      </c>
      <c r="K3171" s="577">
        <v>14.44</v>
      </c>
      <c r="L3171" s="576" t="s">
        <v>208</v>
      </c>
    </row>
    <row r="3172" spans="1:12">
      <c r="A3172" s="576" t="s">
        <v>938</v>
      </c>
      <c r="B3172" s="576" t="s">
        <v>939</v>
      </c>
      <c r="C3172" s="576" t="s">
        <v>947</v>
      </c>
      <c r="D3172" s="576" t="s">
        <v>4412</v>
      </c>
      <c r="E3172" s="577" t="s">
        <v>210</v>
      </c>
      <c r="F3172" s="576" t="s">
        <v>210</v>
      </c>
      <c r="G3172" s="576">
        <v>101135</v>
      </c>
      <c r="H3172" s="576" t="s">
        <v>2843</v>
      </c>
      <c r="I3172" s="576" t="s">
        <v>90</v>
      </c>
      <c r="J3172" s="576" t="s">
        <v>207</v>
      </c>
      <c r="K3172" s="577">
        <v>14.28</v>
      </c>
      <c r="L3172" s="576" t="s">
        <v>208</v>
      </c>
    </row>
    <row r="3173" spans="1:12">
      <c r="A3173" s="576" t="s">
        <v>938</v>
      </c>
      <c r="B3173" s="576" t="s">
        <v>939</v>
      </c>
      <c r="C3173" s="576" t="s">
        <v>947</v>
      </c>
      <c r="D3173" s="576" t="s">
        <v>4412</v>
      </c>
      <c r="E3173" s="577" t="s">
        <v>210</v>
      </c>
      <c r="F3173" s="576" t="s">
        <v>210</v>
      </c>
      <c r="G3173" s="576">
        <v>101145</v>
      </c>
      <c r="H3173" s="576" t="s">
        <v>2852</v>
      </c>
      <c r="I3173" s="576" t="s">
        <v>90</v>
      </c>
      <c r="J3173" s="576" t="s">
        <v>207</v>
      </c>
      <c r="K3173" s="577">
        <v>14.4</v>
      </c>
      <c r="L3173" s="576" t="s">
        <v>208</v>
      </c>
    </row>
    <row r="3174" spans="1:12">
      <c r="A3174" s="576" t="s">
        <v>938</v>
      </c>
      <c r="B3174" s="576" t="s">
        <v>939</v>
      </c>
      <c r="C3174" s="576" t="s">
        <v>947</v>
      </c>
      <c r="D3174" s="576" t="s">
        <v>4412</v>
      </c>
      <c r="E3174" s="577" t="s">
        <v>210</v>
      </c>
      <c r="F3174" s="576" t="s">
        <v>210</v>
      </c>
      <c r="G3174" s="576">
        <v>101136</v>
      </c>
      <c r="H3174" s="576" t="s">
        <v>2844</v>
      </c>
      <c r="I3174" s="576" t="s">
        <v>90</v>
      </c>
      <c r="J3174" s="576" t="s">
        <v>207</v>
      </c>
      <c r="K3174" s="577">
        <v>12.95</v>
      </c>
      <c r="L3174" s="576" t="s">
        <v>208</v>
      </c>
    </row>
    <row r="3175" spans="1:12">
      <c r="A3175" s="576" t="s">
        <v>938</v>
      </c>
      <c r="B3175" s="576" t="s">
        <v>939</v>
      </c>
      <c r="C3175" s="576" t="s">
        <v>947</v>
      </c>
      <c r="D3175" s="576" t="s">
        <v>4412</v>
      </c>
      <c r="E3175" s="577" t="s">
        <v>210</v>
      </c>
      <c r="F3175" s="576" t="s">
        <v>210</v>
      </c>
      <c r="G3175" s="576">
        <v>101146</v>
      </c>
      <c r="H3175" s="576" t="s">
        <v>2853</v>
      </c>
      <c r="I3175" s="576" t="s">
        <v>90</v>
      </c>
      <c r="J3175" s="576" t="s">
        <v>207</v>
      </c>
      <c r="K3175" s="577">
        <v>13.07</v>
      </c>
      <c r="L3175" s="576" t="s">
        <v>208</v>
      </c>
    </row>
    <row r="3176" spans="1:12">
      <c r="A3176" s="576" t="s">
        <v>938</v>
      </c>
      <c r="B3176" s="576" t="s">
        <v>939</v>
      </c>
      <c r="C3176" s="576" t="s">
        <v>947</v>
      </c>
      <c r="D3176" s="576" t="s">
        <v>4412</v>
      </c>
      <c r="E3176" s="577" t="s">
        <v>210</v>
      </c>
      <c r="F3176" s="576" t="s">
        <v>210</v>
      </c>
      <c r="G3176" s="576">
        <v>101137</v>
      </c>
      <c r="H3176" s="576" t="s">
        <v>2845</v>
      </c>
      <c r="I3176" s="576" t="s">
        <v>90</v>
      </c>
      <c r="J3176" s="576" t="s">
        <v>207</v>
      </c>
      <c r="K3176" s="577">
        <v>14.01</v>
      </c>
      <c r="L3176" s="576" t="s">
        <v>208</v>
      </c>
    </row>
    <row r="3177" spans="1:12">
      <c r="A3177" s="576" t="s">
        <v>938</v>
      </c>
      <c r="B3177" s="576" t="s">
        <v>939</v>
      </c>
      <c r="C3177" s="576" t="s">
        <v>947</v>
      </c>
      <c r="D3177" s="576" t="s">
        <v>4412</v>
      </c>
      <c r="E3177" s="577" t="s">
        <v>210</v>
      </c>
      <c r="F3177" s="576" t="s">
        <v>210</v>
      </c>
      <c r="G3177" s="576">
        <v>101147</v>
      </c>
      <c r="H3177" s="576" t="s">
        <v>2854</v>
      </c>
      <c r="I3177" s="576" t="s">
        <v>90</v>
      </c>
      <c r="J3177" s="576" t="s">
        <v>207</v>
      </c>
      <c r="K3177" s="577">
        <v>14.13</v>
      </c>
      <c r="L3177" s="576" t="s">
        <v>208</v>
      </c>
    </row>
    <row r="3178" spans="1:12">
      <c r="A3178" s="576" t="s">
        <v>938</v>
      </c>
      <c r="B3178" s="576" t="s">
        <v>939</v>
      </c>
      <c r="C3178" s="576" t="s">
        <v>947</v>
      </c>
      <c r="D3178" s="576" t="s">
        <v>4412</v>
      </c>
      <c r="E3178" s="577" t="s">
        <v>210</v>
      </c>
      <c r="F3178" s="576" t="s">
        <v>210</v>
      </c>
      <c r="G3178" s="576">
        <v>101119</v>
      </c>
      <c r="H3178" s="576" t="s">
        <v>2827</v>
      </c>
      <c r="I3178" s="576" t="s">
        <v>90</v>
      </c>
      <c r="J3178" s="576" t="s">
        <v>207</v>
      </c>
      <c r="K3178" s="577">
        <v>7.87</v>
      </c>
      <c r="L3178" s="576" t="s">
        <v>208</v>
      </c>
    </row>
    <row r="3179" spans="1:12">
      <c r="A3179" s="576" t="s">
        <v>938</v>
      </c>
      <c r="B3179" s="576" t="s">
        <v>939</v>
      </c>
      <c r="C3179" s="576" t="s">
        <v>947</v>
      </c>
      <c r="D3179" s="576" t="s">
        <v>4412</v>
      </c>
      <c r="E3179" s="577" t="s">
        <v>210</v>
      </c>
      <c r="F3179" s="576" t="s">
        <v>210</v>
      </c>
      <c r="G3179" s="576">
        <v>101123</v>
      </c>
      <c r="H3179" s="576" t="s">
        <v>2831</v>
      </c>
      <c r="I3179" s="576" t="s">
        <v>90</v>
      </c>
      <c r="J3179" s="576" t="s">
        <v>207</v>
      </c>
      <c r="K3179" s="577">
        <v>6.8</v>
      </c>
      <c r="L3179" s="576" t="s">
        <v>208</v>
      </c>
    </row>
    <row r="3180" spans="1:12">
      <c r="A3180" s="576" t="s">
        <v>938</v>
      </c>
      <c r="B3180" s="576" t="s">
        <v>939</v>
      </c>
      <c r="C3180" s="576" t="s">
        <v>947</v>
      </c>
      <c r="D3180" s="576" t="s">
        <v>4412</v>
      </c>
      <c r="E3180" s="577" t="s">
        <v>210</v>
      </c>
      <c r="F3180" s="576" t="s">
        <v>210</v>
      </c>
      <c r="G3180" s="576">
        <v>101120</v>
      </c>
      <c r="H3180" s="576" t="s">
        <v>2828</v>
      </c>
      <c r="I3180" s="576" t="s">
        <v>90</v>
      </c>
      <c r="J3180" s="576" t="s">
        <v>207</v>
      </c>
      <c r="K3180" s="577">
        <v>6.73</v>
      </c>
      <c r="L3180" s="576" t="s">
        <v>208</v>
      </c>
    </row>
    <row r="3181" spans="1:12">
      <c r="A3181" s="576" t="s">
        <v>938</v>
      </c>
      <c r="B3181" s="576" t="s">
        <v>939</v>
      </c>
      <c r="C3181" s="576" t="s">
        <v>947</v>
      </c>
      <c r="D3181" s="576" t="s">
        <v>4412</v>
      </c>
      <c r="E3181" s="577" t="s">
        <v>210</v>
      </c>
      <c r="F3181" s="576" t="s">
        <v>210</v>
      </c>
      <c r="G3181" s="576">
        <v>101121</v>
      </c>
      <c r="H3181" s="576" t="s">
        <v>2829</v>
      </c>
      <c r="I3181" s="576" t="s">
        <v>90</v>
      </c>
      <c r="J3181" s="576" t="s">
        <v>209</v>
      </c>
      <c r="K3181" s="577">
        <v>4.2</v>
      </c>
      <c r="L3181" s="576" t="s">
        <v>208</v>
      </c>
    </row>
    <row r="3182" spans="1:12">
      <c r="A3182" s="576" t="s">
        <v>938</v>
      </c>
      <c r="B3182" s="576" t="s">
        <v>939</v>
      </c>
      <c r="C3182" s="576" t="s">
        <v>947</v>
      </c>
      <c r="D3182" s="576" t="s">
        <v>4412</v>
      </c>
      <c r="E3182" s="577" t="s">
        <v>210</v>
      </c>
      <c r="F3182" s="576" t="s">
        <v>210</v>
      </c>
      <c r="G3182" s="576">
        <v>101122</v>
      </c>
      <c r="H3182" s="576" t="s">
        <v>2830</v>
      </c>
      <c r="I3182" s="576" t="s">
        <v>90</v>
      </c>
      <c r="J3182" s="576" t="s">
        <v>209</v>
      </c>
      <c r="K3182" s="577">
        <v>6.2</v>
      </c>
      <c r="L3182" s="576" t="s">
        <v>208</v>
      </c>
    </row>
    <row r="3183" spans="1:12">
      <c r="A3183" s="576" t="s">
        <v>938</v>
      </c>
      <c r="B3183" s="576" t="s">
        <v>939</v>
      </c>
      <c r="C3183" s="576" t="s">
        <v>947</v>
      </c>
      <c r="D3183" s="576" t="s">
        <v>4412</v>
      </c>
      <c r="E3183" s="577" t="s">
        <v>210</v>
      </c>
      <c r="F3183" s="576" t="s">
        <v>210</v>
      </c>
      <c r="G3183" s="576">
        <v>101129</v>
      </c>
      <c r="H3183" s="576" t="s">
        <v>2837</v>
      </c>
      <c r="I3183" s="576" t="s">
        <v>90</v>
      </c>
      <c r="J3183" s="576" t="s">
        <v>209</v>
      </c>
      <c r="K3183" s="577">
        <v>18.399999999999999</v>
      </c>
      <c r="L3183" s="576" t="s">
        <v>208</v>
      </c>
    </row>
    <row r="3184" spans="1:12">
      <c r="A3184" s="576" t="s">
        <v>938</v>
      </c>
      <c r="B3184" s="576" t="s">
        <v>939</v>
      </c>
      <c r="C3184" s="576" t="s">
        <v>947</v>
      </c>
      <c r="D3184" s="576" t="s">
        <v>4412</v>
      </c>
      <c r="E3184" s="577" t="s">
        <v>210</v>
      </c>
      <c r="F3184" s="576" t="s">
        <v>210</v>
      </c>
      <c r="G3184" s="576">
        <v>101133</v>
      </c>
      <c r="H3184" s="576" t="s">
        <v>2841</v>
      </c>
      <c r="I3184" s="576" t="s">
        <v>90</v>
      </c>
      <c r="J3184" s="576" t="s">
        <v>209</v>
      </c>
      <c r="K3184" s="577">
        <v>17.329999999999998</v>
      </c>
      <c r="L3184" s="576" t="s">
        <v>208</v>
      </c>
    </row>
    <row r="3185" spans="1:12">
      <c r="A3185" s="576" t="s">
        <v>938</v>
      </c>
      <c r="B3185" s="576" t="s">
        <v>939</v>
      </c>
      <c r="C3185" s="576" t="s">
        <v>947</v>
      </c>
      <c r="D3185" s="576" t="s">
        <v>4412</v>
      </c>
      <c r="E3185" s="577" t="s">
        <v>210</v>
      </c>
      <c r="F3185" s="576" t="s">
        <v>210</v>
      </c>
      <c r="G3185" s="576">
        <v>101130</v>
      </c>
      <c r="H3185" s="576" t="s">
        <v>2838</v>
      </c>
      <c r="I3185" s="576" t="s">
        <v>90</v>
      </c>
      <c r="J3185" s="576" t="s">
        <v>209</v>
      </c>
      <c r="K3185" s="577">
        <v>17.260000000000002</v>
      </c>
      <c r="L3185" s="576" t="s">
        <v>208</v>
      </c>
    </row>
    <row r="3186" spans="1:12">
      <c r="A3186" s="576" t="s">
        <v>938</v>
      </c>
      <c r="B3186" s="576" t="s">
        <v>939</v>
      </c>
      <c r="C3186" s="576" t="s">
        <v>947</v>
      </c>
      <c r="D3186" s="576" t="s">
        <v>4412</v>
      </c>
      <c r="E3186" s="577" t="s">
        <v>210</v>
      </c>
      <c r="F3186" s="576" t="s">
        <v>210</v>
      </c>
      <c r="G3186" s="576">
        <v>101131</v>
      </c>
      <c r="H3186" s="576" t="s">
        <v>2839</v>
      </c>
      <c r="I3186" s="576" t="s">
        <v>90</v>
      </c>
      <c r="J3186" s="576" t="s">
        <v>209</v>
      </c>
      <c r="K3186" s="577">
        <v>14.73</v>
      </c>
      <c r="L3186" s="576" t="s">
        <v>208</v>
      </c>
    </row>
    <row r="3187" spans="1:12">
      <c r="A3187" s="576" t="s">
        <v>938</v>
      </c>
      <c r="B3187" s="576" t="s">
        <v>939</v>
      </c>
      <c r="C3187" s="576" t="s">
        <v>947</v>
      </c>
      <c r="D3187" s="576" t="s">
        <v>4412</v>
      </c>
      <c r="E3187" s="577" t="s">
        <v>210</v>
      </c>
      <c r="F3187" s="576" t="s">
        <v>210</v>
      </c>
      <c r="G3187" s="576">
        <v>101132</v>
      </c>
      <c r="H3187" s="576" t="s">
        <v>2840</v>
      </c>
      <c r="I3187" s="576" t="s">
        <v>90</v>
      </c>
      <c r="J3187" s="576" t="s">
        <v>209</v>
      </c>
      <c r="K3187" s="577">
        <v>16.73</v>
      </c>
      <c r="L3187" s="576" t="s">
        <v>208</v>
      </c>
    </row>
    <row r="3188" spans="1:12">
      <c r="A3188" s="576" t="s">
        <v>938</v>
      </c>
      <c r="B3188" s="576" t="s">
        <v>939</v>
      </c>
      <c r="C3188" s="576" t="s">
        <v>947</v>
      </c>
      <c r="D3188" s="576" t="s">
        <v>4412</v>
      </c>
      <c r="E3188" s="577" t="s">
        <v>210</v>
      </c>
      <c r="F3188" s="576" t="s">
        <v>210</v>
      </c>
      <c r="G3188" s="576">
        <v>101139</v>
      </c>
      <c r="H3188" s="576" t="s">
        <v>8730</v>
      </c>
      <c r="I3188" s="576" t="s">
        <v>90</v>
      </c>
      <c r="J3188" s="576" t="s">
        <v>209</v>
      </c>
      <c r="K3188" s="577">
        <v>19.07</v>
      </c>
      <c r="L3188" s="576" t="s">
        <v>208</v>
      </c>
    </row>
    <row r="3189" spans="1:12">
      <c r="A3189" s="576" t="s">
        <v>938</v>
      </c>
      <c r="B3189" s="576" t="s">
        <v>939</v>
      </c>
      <c r="C3189" s="576" t="s">
        <v>947</v>
      </c>
      <c r="D3189" s="576" t="s">
        <v>4412</v>
      </c>
      <c r="E3189" s="577" t="s">
        <v>210</v>
      </c>
      <c r="F3189" s="576" t="s">
        <v>210</v>
      </c>
      <c r="G3189" s="576">
        <v>101149</v>
      </c>
      <c r="H3189" s="576" t="s">
        <v>2856</v>
      </c>
      <c r="I3189" s="576" t="s">
        <v>90</v>
      </c>
      <c r="J3189" s="576" t="s">
        <v>209</v>
      </c>
      <c r="K3189" s="577">
        <v>19.18</v>
      </c>
      <c r="L3189" s="576" t="s">
        <v>208</v>
      </c>
    </row>
    <row r="3190" spans="1:12">
      <c r="A3190" s="576" t="s">
        <v>938</v>
      </c>
      <c r="B3190" s="576" t="s">
        <v>939</v>
      </c>
      <c r="C3190" s="576" t="s">
        <v>947</v>
      </c>
      <c r="D3190" s="576" t="s">
        <v>4412</v>
      </c>
      <c r="E3190" s="577" t="s">
        <v>210</v>
      </c>
      <c r="F3190" s="576" t="s">
        <v>210</v>
      </c>
      <c r="G3190" s="576">
        <v>101143</v>
      </c>
      <c r="H3190" s="576" t="s">
        <v>2850</v>
      </c>
      <c r="I3190" s="576" t="s">
        <v>90</v>
      </c>
      <c r="J3190" s="576" t="s">
        <v>209</v>
      </c>
      <c r="K3190" s="577">
        <v>18</v>
      </c>
      <c r="L3190" s="576" t="s">
        <v>208</v>
      </c>
    </row>
    <row r="3191" spans="1:12">
      <c r="A3191" s="576" t="s">
        <v>938</v>
      </c>
      <c r="B3191" s="576" t="s">
        <v>939</v>
      </c>
      <c r="C3191" s="576" t="s">
        <v>947</v>
      </c>
      <c r="D3191" s="576" t="s">
        <v>4412</v>
      </c>
      <c r="E3191" s="577" t="s">
        <v>210</v>
      </c>
      <c r="F3191" s="576" t="s">
        <v>210</v>
      </c>
      <c r="G3191" s="576">
        <v>101153</v>
      </c>
      <c r="H3191" s="576" t="s">
        <v>2860</v>
      </c>
      <c r="I3191" s="576" t="s">
        <v>90</v>
      </c>
      <c r="J3191" s="576" t="s">
        <v>207</v>
      </c>
      <c r="K3191" s="577">
        <v>18.11</v>
      </c>
      <c r="L3191" s="576" t="s">
        <v>208</v>
      </c>
    </row>
    <row r="3192" spans="1:12">
      <c r="A3192" s="576" t="s">
        <v>938</v>
      </c>
      <c r="B3192" s="576" t="s">
        <v>939</v>
      </c>
      <c r="C3192" s="576" t="s">
        <v>947</v>
      </c>
      <c r="D3192" s="576" t="s">
        <v>4412</v>
      </c>
      <c r="E3192" s="577" t="s">
        <v>210</v>
      </c>
      <c r="F3192" s="576" t="s">
        <v>210</v>
      </c>
      <c r="G3192" s="576">
        <v>101140</v>
      </c>
      <c r="H3192" s="576" t="s">
        <v>2847</v>
      </c>
      <c r="I3192" s="576" t="s">
        <v>90</v>
      </c>
      <c r="J3192" s="576" t="s">
        <v>207</v>
      </c>
      <c r="K3192" s="577">
        <v>17.93</v>
      </c>
      <c r="L3192" s="576" t="s">
        <v>208</v>
      </c>
    </row>
    <row r="3193" spans="1:12">
      <c r="A3193" s="576" t="s">
        <v>938</v>
      </c>
      <c r="B3193" s="576" t="s">
        <v>939</v>
      </c>
      <c r="C3193" s="576" t="s">
        <v>947</v>
      </c>
      <c r="D3193" s="576" t="s">
        <v>4412</v>
      </c>
      <c r="E3193" s="577" t="s">
        <v>210</v>
      </c>
      <c r="F3193" s="576" t="s">
        <v>210</v>
      </c>
      <c r="G3193" s="576">
        <v>101150</v>
      </c>
      <c r="H3193" s="576" t="s">
        <v>2857</v>
      </c>
      <c r="I3193" s="576" t="s">
        <v>90</v>
      </c>
      <c r="J3193" s="576" t="s">
        <v>207</v>
      </c>
      <c r="K3193" s="577">
        <v>18.04</v>
      </c>
      <c r="L3193" s="576" t="s">
        <v>208</v>
      </c>
    </row>
    <row r="3194" spans="1:12">
      <c r="A3194" s="576" t="s">
        <v>938</v>
      </c>
      <c r="B3194" s="576" t="s">
        <v>939</v>
      </c>
      <c r="C3194" s="576" t="s">
        <v>947</v>
      </c>
      <c r="D3194" s="576" t="s">
        <v>4412</v>
      </c>
      <c r="E3194" s="577" t="s">
        <v>210</v>
      </c>
      <c r="F3194" s="576" t="s">
        <v>210</v>
      </c>
      <c r="G3194" s="576">
        <v>101141</v>
      </c>
      <c r="H3194" s="576" t="s">
        <v>2848</v>
      </c>
      <c r="I3194" s="576" t="s">
        <v>90</v>
      </c>
      <c r="J3194" s="576" t="s">
        <v>207</v>
      </c>
      <c r="K3194" s="577">
        <v>15.4</v>
      </c>
      <c r="L3194" s="576" t="s">
        <v>208</v>
      </c>
    </row>
    <row r="3195" spans="1:12">
      <c r="A3195" s="576" t="s">
        <v>938</v>
      </c>
      <c r="B3195" s="576" t="s">
        <v>939</v>
      </c>
      <c r="C3195" s="576" t="s">
        <v>947</v>
      </c>
      <c r="D3195" s="576" t="s">
        <v>4412</v>
      </c>
      <c r="E3195" s="577" t="s">
        <v>210</v>
      </c>
      <c r="F3195" s="576" t="s">
        <v>210</v>
      </c>
      <c r="G3195" s="576">
        <v>101151</v>
      </c>
      <c r="H3195" s="576" t="s">
        <v>2858</v>
      </c>
      <c r="I3195" s="576" t="s">
        <v>90</v>
      </c>
      <c r="J3195" s="576" t="s">
        <v>207</v>
      </c>
      <c r="K3195" s="577">
        <v>15.51</v>
      </c>
      <c r="L3195" s="576" t="s">
        <v>208</v>
      </c>
    </row>
    <row r="3196" spans="1:12">
      <c r="A3196" s="576" t="s">
        <v>938</v>
      </c>
      <c r="B3196" s="576" t="s">
        <v>939</v>
      </c>
      <c r="C3196" s="576" t="s">
        <v>947</v>
      </c>
      <c r="D3196" s="576" t="s">
        <v>4412</v>
      </c>
      <c r="E3196" s="577" t="s">
        <v>210</v>
      </c>
      <c r="F3196" s="576" t="s">
        <v>210</v>
      </c>
      <c r="G3196" s="576">
        <v>101142</v>
      </c>
      <c r="H3196" s="576" t="s">
        <v>2849</v>
      </c>
      <c r="I3196" s="576" t="s">
        <v>90</v>
      </c>
      <c r="J3196" s="576" t="s">
        <v>207</v>
      </c>
      <c r="K3196" s="577">
        <v>17.399999999999999</v>
      </c>
      <c r="L3196" s="576" t="s">
        <v>208</v>
      </c>
    </row>
    <row r="3197" spans="1:12">
      <c r="A3197" s="576" t="s">
        <v>938</v>
      </c>
      <c r="B3197" s="576" t="s">
        <v>939</v>
      </c>
      <c r="C3197" s="576" t="s">
        <v>947</v>
      </c>
      <c r="D3197" s="576" t="s">
        <v>4412</v>
      </c>
      <c r="E3197" s="577" t="s">
        <v>210</v>
      </c>
      <c r="F3197" s="576" t="s">
        <v>210</v>
      </c>
      <c r="G3197" s="576">
        <v>101152</v>
      </c>
      <c r="H3197" s="576" t="s">
        <v>2859</v>
      </c>
      <c r="I3197" s="576" t="s">
        <v>90</v>
      </c>
      <c r="J3197" s="576" t="s">
        <v>207</v>
      </c>
      <c r="K3197" s="577">
        <v>17.510000000000002</v>
      </c>
      <c r="L3197" s="576" t="s">
        <v>208</v>
      </c>
    </row>
    <row r="3198" spans="1:12">
      <c r="A3198" s="576" t="s">
        <v>938</v>
      </c>
      <c r="B3198" s="576" t="s">
        <v>939</v>
      </c>
      <c r="C3198" s="576" t="s">
        <v>947</v>
      </c>
      <c r="D3198" s="576" t="s">
        <v>4412</v>
      </c>
      <c r="E3198" s="577" t="s">
        <v>210</v>
      </c>
      <c r="F3198" s="576" t="s">
        <v>210</v>
      </c>
      <c r="G3198" s="576">
        <v>101207</v>
      </c>
      <c r="H3198" s="576" t="s">
        <v>6857</v>
      </c>
      <c r="I3198" s="576" t="s">
        <v>90</v>
      </c>
      <c r="J3198" s="576" t="s">
        <v>207</v>
      </c>
      <c r="K3198" s="577">
        <v>10.6</v>
      </c>
      <c r="L3198" s="576" t="s">
        <v>208</v>
      </c>
    </row>
    <row r="3199" spans="1:12">
      <c r="A3199" s="576" t="s">
        <v>938</v>
      </c>
      <c r="B3199" s="576" t="s">
        <v>939</v>
      </c>
      <c r="C3199" s="576" t="s">
        <v>947</v>
      </c>
      <c r="D3199" s="576" t="s">
        <v>4412</v>
      </c>
      <c r="E3199" s="577" t="s">
        <v>210</v>
      </c>
      <c r="F3199" s="576" t="s">
        <v>210</v>
      </c>
      <c r="G3199" s="576">
        <v>101206</v>
      </c>
      <c r="H3199" s="576" t="s">
        <v>8731</v>
      </c>
      <c r="I3199" s="576" t="s">
        <v>90</v>
      </c>
      <c r="J3199" s="576" t="s">
        <v>207</v>
      </c>
      <c r="K3199" s="577">
        <v>12.26</v>
      </c>
      <c r="L3199" s="576" t="s">
        <v>208</v>
      </c>
    </row>
    <row r="3200" spans="1:12">
      <c r="A3200" s="576" t="s">
        <v>938</v>
      </c>
      <c r="B3200" s="576" t="s">
        <v>939</v>
      </c>
      <c r="C3200" s="576" t="s">
        <v>947</v>
      </c>
      <c r="D3200" s="576" t="s">
        <v>4412</v>
      </c>
      <c r="E3200" s="577" t="s">
        <v>210</v>
      </c>
      <c r="F3200" s="576" t="s">
        <v>210</v>
      </c>
      <c r="G3200" s="576">
        <v>101210</v>
      </c>
      <c r="H3200" s="576" t="s">
        <v>8732</v>
      </c>
      <c r="I3200" s="576" t="s">
        <v>90</v>
      </c>
      <c r="J3200" s="576" t="s">
        <v>207</v>
      </c>
      <c r="K3200" s="577">
        <v>17.18</v>
      </c>
      <c r="L3200" s="576" t="s">
        <v>208</v>
      </c>
    </row>
    <row r="3201" spans="1:12">
      <c r="A3201" s="576" t="s">
        <v>938</v>
      </c>
      <c r="B3201" s="576" t="s">
        <v>939</v>
      </c>
      <c r="C3201" s="576" t="s">
        <v>947</v>
      </c>
      <c r="D3201" s="576" t="s">
        <v>4412</v>
      </c>
      <c r="E3201" s="577" t="s">
        <v>210</v>
      </c>
      <c r="F3201" s="576" t="s">
        <v>210</v>
      </c>
      <c r="G3201" s="576">
        <v>101211</v>
      </c>
      <c r="H3201" s="576" t="s">
        <v>8733</v>
      </c>
      <c r="I3201" s="576" t="s">
        <v>90</v>
      </c>
      <c r="J3201" s="576" t="s">
        <v>207</v>
      </c>
      <c r="K3201" s="577">
        <v>18.440000000000001</v>
      </c>
      <c r="L3201" s="576" t="s">
        <v>208</v>
      </c>
    </row>
    <row r="3202" spans="1:12">
      <c r="A3202" s="576" t="s">
        <v>938</v>
      </c>
      <c r="B3202" s="576" t="s">
        <v>939</v>
      </c>
      <c r="C3202" s="576" t="s">
        <v>947</v>
      </c>
      <c r="D3202" s="576" t="s">
        <v>4412</v>
      </c>
      <c r="E3202" s="577" t="s">
        <v>210</v>
      </c>
      <c r="F3202" s="576" t="s">
        <v>210</v>
      </c>
      <c r="G3202" s="576">
        <v>101215</v>
      </c>
      <c r="H3202" s="576" t="s">
        <v>8734</v>
      </c>
      <c r="I3202" s="576" t="s">
        <v>90</v>
      </c>
      <c r="J3202" s="576" t="s">
        <v>209</v>
      </c>
      <c r="K3202" s="577">
        <v>16.510000000000002</v>
      </c>
      <c r="L3202" s="576" t="s">
        <v>208</v>
      </c>
    </row>
    <row r="3203" spans="1:12">
      <c r="A3203" s="576" t="s">
        <v>938</v>
      </c>
      <c r="B3203" s="576" t="s">
        <v>939</v>
      </c>
      <c r="C3203" s="576" t="s">
        <v>947</v>
      </c>
      <c r="D3203" s="576" t="s">
        <v>4412</v>
      </c>
      <c r="E3203" s="577" t="s">
        <v>210</v>
      </c>
      <c r="F3203" s="576" t="s">
        <v>210</v>
      </c>
      <c r="G3203" s="576">
        <v>101216</v>
      </c>
      <c r="H3203" s="576" t="s">
        <v>8735</v>
      </c>
      <c r="I3203" s="576" t="s">
        <v>90</v>
      </c>
      <c r="J3203" s="576" t="s">
        <v>209</v>
      </c>
      <c r="K3203" s="577">
        <v>17.32</v>
      </c>
      <c r="L3203" s="576" t="s">
        <v>208</v>
      </c>
    </row>
    <row r="3204" spans="1:12">
      <c r="A3204" s="576" t="s">
        <v>938</v>
      </c>
      <c r="B3204" s="576" t="s">
        <v>939</v>
      </c>
      <c r="C3204" s="576" t="s">
        <v>947</v>
      </c>
      <c r="D3204" s="576" t="s">
        <v>4412</v>
      </c>
      <c r="E3204" s="577" t="s">
        <v>210</v>
      </c>
      <c r="F3204" s="576" t="s">
        <v>210</v>
      </c>
      <c r="G3204" s="576">
        <v>101212</v>
      </c>
      <c r="H3204" s="576" t="s">
        <v>8736</v>
      </c>
      <c r="I3204" s="576" t="s">
        <v>90</v>
      </c>
      <c r="J3204" s="576" t="s">
        <v>209</v>
      </c>
      <c r="K3204" s="577">
        <v>21.53</v>
      </c>
      <c r="L3204" s="576" t="s">
        <v>208</v>
      </c>
    </row>
    <row r="3205" spans="1:12">
      <c r="A3205" s="576" t="s">
        <v>938</v>
      </c>
      <c r="B3205" s="576" t="s">
        <v>939</v>
      </c>
      <c r="C3205" s="576" t="s">
        <v>947</v>
      </c>
      <c r="D3205" s="576" t="s">
        <v>4412</v>
      </c>
      <c r="E3205" s="577" t="s">
        <v>210</v>
      </c>
      <c r="F3205" s="576" t="s">
        <v>210</v>
      </c>
      <c r="G3205" s="576">
        <v>101217</v>
      </c>
      <c r="H3205" s="576" t="s">
        <v>8737</v>
      </c>
      <c r="I3205" s="576" t="s">
        <v>90</v>
      </c>
      <c r="J3205" s="576" t="s">
        <v>209</v>
      </c>
      <c r="K3205" s="577">
        <v>20.18</v>
      </c>
      <c r="L3205" s="576" t="s">
        <v>208</v>
      </c>
    </row>
    <row r="3206" spans="1:12">
      <c r="A3206" s="576" t="s">
        <v>938</v>
      </c>
      <c r="B3206" s="576" t="s">
        <v>939</v>
      </c>
      <c r="C3206" s="576" t="s">
        <v>947</v>
      </c>
      <c r="D3206" s="576" t="s">
        <v>4412</v>
      </c>
      <c r="E3206" s="577" t="s">
        <v>210</v>
      </c>
      <c r="F3206" s="576" t="s">
        <v>210</v>
      </c>
      <c r="G3206" s="576">
        <v>101218</v>
      </c>
      <c r="H3206" s="576" t="s">
        <v>8738</v>
      </c>
      <c r="I3206" s="576" t="s">
        <v>90</v>
      </c>
      <c r="J3206" s="576" t="s">
        <v>209</v>
      </c>
      <c r="K3206" s="577">
        <v>21.36</v>
      </c>
      <c r="L3206" s="576" t="s">
        <v>208</v>
      </c>
    </row>
    <row r="3207" spans="1:12">
      <c r="A3207" s="576" t="s">
        <v>938</v>
      </c>
      <c r="B3207" s="576" t="s">
        <v>939</v>
      </c>
      <c r="C3207" s="576" t="s">
        <v>947</v>
      </c>
      <c r="D3207" s="576" t="s">
        <v>4412</v>
      </c>
      <c r="E3207" s="577" t="s">
        <v>210</v>
      </c>
      <c r="F3207" s="576" t="s">
        <v>210</v>
      </c>
      <c r="G3207" s="576">
        <v>101213</v>
      </c>
      <c r="H3207" s="576" t="s">
        <v>8739</v>
      </c>
      <c r="I3207" s="576" t="s">
        <v>90</v>
      </c>
      <c r="J3207" s="576" t="s">
        <v>209</v>
      </c>
      <c r="K3207" s="577">
        <v>24.08</v>
      </c>
      <c r="L3207" s="576" t="s">
        <v>208</v>
      </c>
    </row>
    <row r="3208" spans="1:12">
      <c r="A3208" s="576" t="s">
        <v>938</v>
      </c>
      <c r="B3208" s="576" t="s">
        <v>939</v>
      </c>
      <c r="C3208" s="576" t="s">
        <v>947</v>
      </c>
      <c r="D3208" s="576" t="s">
        <v>4412</v>
      </c>
      <c r="E3208" s="577" t="s">
        <v>210</v>
      </c>
      <c r="F3208" s="576" t="s">
        <v>210</v>
      </c>
      <c r="G3208" s="576">
        <v>101219</v>
      </c>
      <c r="H3208" s="576" t="s">
        <v>8740</v>
      </c>
      <c r="I3208" s="576" t="s">
        <v>90</v>
      </c>
      <c r="J3208" s="576" t="s">
        <v>209</v>
      </c>
      <c r="K3208" s="577">
        <v>25.92</v>
      </c>
      <c r="L3208" s="576" t="s">
        <v>208</v>
      </c>
    </row>
    <row r="3209" spans="1:12">
      <c r="A3209" s="576" t="s">
        <v>938</v>
      </c>
      <c r="B3209" s="576" t="s">
        <v>939</v>
      </c>
      <c r="C3209" s="576" t="s">
        <v>947</v>
      </c>
      <c r="D3209" s="576" t="s">
        <v>4412</v>
      </c>
      <c r="E3209" s="577" t="s">
        <v>210</v>
      </c>
      <c r="F3209" s="576" t="s">
        <v>210</v>
      </c>
      <c r="G3209" s="576">
        <v>101214</v>
      </c>
      <c r="H3209" s="576" t="s">
        <v>8741</v>
      </c>
      <c r="I3209" s="576" t="s">
        <v>90</v>
      </c>
      <c r="J3209" s="576" t="s">
        <v>209</v>
      </c>
      <c r="K3209" s="577">
        <v>29.13</v>
      </c>
      <c r="L3209" s="576" t="s">
        <v>208</v>
      </c>
    </row>
    <row r="3210" spans="1:12">
      <c r="A3210" s="576" t="s">
        <v>938</v>
      </c>
      <c r="B3210" s="576" t="s">
        <v>939</v>
      </c>
      <c r="C3210" s="576" t="s">
        <v>947</v>
      </c>
      <c r="D3210" s="576" t="s">
        <v>4412</v>
      </c>
      <c r="E3210" s="577" t="s">
        <v>210</v>
      </c>
      <c r="F3210" s="576" t="s">
        <v>210</v>
      </c>
      <c r="G3210" s="576">
        <v>101254</v>
      </c>
      <c r="H3210" s="576" t="s">
        <v>8742</v>
      </c>
      <c r="I3210" s="576" t="s">
        <v>90</v>
      </c>
      <c r="J3210" s="576" t="s">
        <v>209</v>
      </c>
      <c r="K3210" s="577">
        <v>12.33</v>
      </c>
      <c r="L3210" s="576" t="s">
        <v>208</v>
      </c>
    </row>
    <row r="3211" spans="1:12">
      <c r="A3211" s="576" t="s">
        <v>938</v>
      </c>
      <c r="B3211" s="576" t="s">
        <v>939</v>
      </c>
      <c r="C3211" s="576" t="s">
        <v>947</v>
      </c>
      <c r="D3211" s="576" t="s">
        <v>4412</v>
      </c>
      <c r="E3211" s="577" t="s">
        <v>210</v>
      </c>
      <c r="F3211" s="576" t="s">
        <v>210</v>
      </c>
      <c r="G3211" s="576">
        <v>101256</v>
      </c>
      <c r="H3211" s="576" t="s">
        <v>8743</v>
      </c>
      <c r="I3211" s="576" t="s">
        <v>90</v>
      </c>
      <c r="J3211" s="576" t="s">
        <v>209</v>
      </c>
      <c r="K3211" s="578">
        <v>19.07</v>
      </c>
      <c r="L3211" s="576" t="s">
        <v>208</v>
      </c>
    </row>
    <row r="3212" spans="1:12">
      <c r="A3212" s="576" t="s">
        <v>938</v>
      </c>
      <c r="B3212" s="576" t="s">
        <v>939</v>
      </c>
      <c r="C3212" s="576" t="s">
        <v>947</v>
      </c>
      <c r="D3212" s="576" t="s">
        <v>4412</v>
      </c>
      <c r="E3212" s="577" t="s">
        <v>210</v>
      </c>
      <c r="F3212" s="576" t="s">
        <v>210</v>
      </c>
      <c r="G3212" s="576">
        <v>101257</v>
      </c>
      <c r="H3212" s="576" t="s">
        <v>8744</v>
      </c>
      <c r="I3212" s="576" t="s">
        <v>90</v>
      </c>
      <c r="J3212" s="576" t="s">
        <v>209</v>
      </c>
      <c r="K3212" s="577">
        <v>20.11</v>
      </c>
      <c r="L3212" s="576" t="s">
        <v>208</v>
      </c>
    </row>
    <row r="3213" spans="1:12">
      <c r="A3213" s="576" t="s">
        <v>938</v>
      </c>
      <c r="B3213" s="576" t="s">
        <v>939</v>
      </c>
      <c r="C3213" s="576" t="s">
        <v>947</v>
      </c>
      <c r="D3213" s="576" t="s">
        <v>4412</v>
      </c>
      <c r="E3213" s="577" t="s">
        <v>210</v>
      </c>
      <c r="F3213" s="576" t="s">
        <v>210</v>
      </c>
      <c r="G3213" s="576">
        <v>101258</v>
      </c>
      <c r="H3213" s="576" t="s">
        <v>8745</v>
      </c>
      <c r="I3213" s="576" t="s">
        <v>90</v>
      </c>
      <c r="J3213" s="576" t="s">
        <v>209</v>
      </c>
      <c r="K3213" s="577">
        <v>23.35</v>
      </c>
      <c r="L3213" s="576" t="s">
        <v>208</v>
      </c>
    </row>
    <row r="3214" spans="1:12">
      <c r="A3214" s="576" t="s">
        <v>938</v>
      </c>
      <c r="B3214" s="576" t="s">
        <v>939</v>
      </c>
      <c r="C3214" s="576" t="s">
        <v>947</v>
      </c>
      <c r="D3214" s="576" t="s">
        <v>4412</v>
      </c>
      <c r="E3214" s="577" t="s">
        <v>210</v>
      </c>
      <c r="F3214" s="576" t="s">
        <v>210</v>
      </c>
      <c r="G3214" s="576">
        <v>101259</v>
      </c>
      <c r="H3214" s="576" t="s">
        <v>8746</v>
      </c>
      <c r="I3214" s="576" t="s">
        <v>90</v>
      </c>
      <c r="J3214" s="576" t="s">
        <v>209</v>
      </c>
      <c r="K3214" s="577">
        <v>25.93</v>
      </c>
      <c r="L3214" s="576" t="s">
        <v>208</v>
      </c>
    </row>
    <row r="3215" spans="1:12">
      <c r="A3215" s="576" t="s">
        <v>938</v>
      </c>
      <c r="B3215" s="576" t="s">
        <v>939</v>
      </c>
      <c r="C3215" s="576" t="s">
        <v>947</v>
      </c>
      <c r="D3215" s="576" t="s">
        <v>4412</v>
      </c>
      <c r="E3215" s="577" t="s">
        <v>210</v>
      </c>
      <c r="F3215" s="576" t="s">
        <v>210</v>
      </c>
      <c r="G3215" s="576">
        <v>101260</v>
      </c>
      <c r="H3215" s="576" t="s">
        <v>8747</v>
      </c>
      <c r="I3215" s="576" t="s">
        <v>90</v>
      </c>
      <c r="J3215" s="576" t="s">
        <v>209</v>
      </c>
      <c r="K3215" s="577">
        <v>32.44</v>
      </c>
      <c r="L3215" s="576" t="s">
        <v>208</v>
      </c>
    </row>
    <row r="3216" spans="1:12">
      <c r="A3216" s="576" t="s">
        <v>938</v>
      </c>
      <c r="B3216" s="576" t="s">
        <v>939</v>
      </c>
      <c r="C3216" s="576" t="s">
        <v>947</v>
      </c>
      <c r="D3216" s="576" t="s">
        <v>4412</v>
      </c>
      <c r="E3216" s="577" t="s">
        <v>210</v>
      </c>
      <c r="F3216" s="576" t="s">
        <v>210</v>
      </c>
      <c r="G3216" s="576">
        <v>101208</v>
      </c>
      <c r="H3216" s="576" t="s">
        <v>8748</v>
      </c>
      <c r="I3216" s="576" t="s">
        <v>90</v>
      </c>
      <c r="J3216" s="576" t="s">
        <v>209</v>
      </c>
      <c r="K3216" s="577">
        <v>10.39</v>
      </c>
      <c r="L3216" s="576" t="s">
        <v>208</v>
      </c>
    </row>
    <row r="3217" spans="1:12">
      <c r="A3217" s="576" t="s">
        <v>938</v>
      </c>
      <c r="B3217" s="576" t="s">
        <v>939</v>
      </c>
      <c r="C3217" s="576" t="s">
        <v>947</v>
      </c>
      <c r="D3217" s="576" t="s">
        <v>4412</v>
      </c>
      <c r="E3217" s="577" t="s">
        <v>210</v>
      </c>
      <c r="F3217" s="576" t="s">
        <v>210</v>
      </c>
      <c r="G3217" s="576">
        <v>101209</v>
      </c>
      <c r="H3217" s="576" t="s">
        <v>8749</v>
      </c>
      <c r="I3217" s="576" t="s">
        <v>90</v>
      </c>
      <c r="J3217" s="576" t="s">
        <v>209</v>
      </c>
      <c r="K3217" s="577">
        <v>9.65</v>
      </c>
      <c r="L3217" s="576" t="s">
        <v>208</v>
      </c>
    </row>
    <row r="3218" spans="1:12">
      <c r="A3218" s="576" t="s">
        <v>938</v>
      </c>
      <c r="B3218" s="576" t="s">
        <v>939</v>
      </c>
      <c r="C3218" s="576" t="s">
        <v>947</v>
      </c>
      <c r="D3218" s="576" t="s">
        <v>4412</v>
      </c>
      <c r="E3218" s="577" t="s">
        <v>210</v>
      </c>
      <c r="F3218" s="576" t="s">
        <v>210</v>
      </c>
      <c r="G3218" s="576">
        <v>101220</v>
      </c>
      <c r="H3218" s="576" t="s">
        <v>8750</v>
      </c>
      <c r="I3218" s="576" t="s">
        <v>90</v>
      </c>
      <c r="J3218" s="576" t="s">
        <v>209</v>
      </c>
      <c r="K3218" s="577">
        <v>16.239999999999998</v>
      </c>
      <c r="L3218" s="576" t="s">
        <v>208</v>
      </c>
    </row>
    <row r="3219" spans="1:12">
      <c r="A3219" s="576" t="s">
        <v>938</v>
      </c>
      <c r="B3219" s="576" t="s">
        <v>939</v>
      </c>
      <c r="C3219" s="576" t="s">
        <v>948</v>
      </c>
      <c r="D3219" s="576" t="s">
        <v>4413</v>
      </c>
      <c r="E3219" s="577" t="s">
        <v>210</v>
      </c>
      <c r="F3219" s="576" t="s">
        <v>210</v>
      </c>
      <c r="G3219" s="576">
        <v>101221</v>
      </c>
      <c r="H3219" s="576" t="s">
        <v>8751</v>
      </c>
      <c r="I3219" s="576" t="s">
        <v>90</v>
      </c>
      <c r="J3219" s="576" t="s">
        <v>209</v>
      </c>
      <c r="K3219" s="577">
        <v>17.170000000000002</v>
      </c>
      <c r="L3219" s="576" t="s">
        <v>208</v>
      </c>
    </row>
    <row r="3220" spans="1:12">
      <c r="A3220" s="576" t="s">
        <v>938</v>
      </c>
      <c r="B3220" s="576" t="s">
        <v>939</v>
      </c>
      <c r="C3220" s="576" t="s">
        <v>948</v>
      </c>
      <c r="D3220" s="576" t="s">
        <v>4413</v>
      </c>
      <c r="E3220" s="577" t="s">
        <v>210</v>
      </c>
      <c r="F3220" s="576" t="s">
        <v>210</v>
      </c>
      <c r="G3220" s="576">
        <v>101225</v>
      </c>
      <c r="H3220" s="576" t="s">
        <v>8752</v>
      </c>
      <c r="I3220" s="576" t="s">
        <v>90</v>
      </c>
      <c r="J3220" s="576" t="s">
        <v>209</v>
      </c>
      <c r="K3220" s="577">
        <v>14.91</v>
      </c>
      <c r="L3220" s="576" t="s">
        <v>208</v>
      </c>
    </row>
    <row r="3221" spans="1:12">
      <c r="A3221" s="576" t="s">
        <v>938</v>
      </c>
      <c r="B3221" s="576" t="s">
        <v>939</v>
      </c>
      <c r="C3221" s="576" t="s">
        <v>948</v>
      </c>
      <c r="D3221" s="576" t="s">
        <v>4413</v>
      </c>
      <c r="E3221" s="577" t="s">
        <v>210</v>
      </c>
      <c r="F3221" s="576" t="s">
        <v>210</v>
      </c>
      <c r="G3221" s="576">
        <v>101226</v>
      </c>
      <c r="H3221" s="576" t="s">
        <v>8753</v>
      </c>
      <c r="I3221" s="576" t="s">
        <v>90</v>
      </c>
      <c r="J3221" s="576" t="s">
        <v>209</v>
      </c>
      <c r="K3221" s="577">
        <v>15.73</v>
      </c>
      <c r="L3221" s="576" t="s">
        <v>208</v>
      </c>
    </row>
    <row r="3222" spans="1:12">
      <c r="A3222" s="576" t="s">
        <v>938</v>
      </c>
      <c r="B3222" s="576" t="s">
        <v>939</v>
      </c>
      <c r="C3222" s="576" t="s">
        <v>948</v>
      </c>
      <c r="D3222" s="576" t="s">
        <v>4413</v>
      </c>
      <c r="E3222" s="577" t="s">
        <v>210</v>
      </c>
      <c r="F3222" s="576" t="s">
        <v>210</v>
      </c>
      <c r="G3222" s="576">
        <v>101222</v>
      </c>
      <c r="H3222" s="576" t="s">
        <v>8754</v>
      </c>
      <c r="I3222" s="576" t="s">
        <v>90</v>
      </c>
      <c r="J3222" s="576" t="s">
        <v>209</v>
      </c>
      <c r="K3222" s="577">
        <v>19.97</v>
      </c>
      <c r="L3222" s="576" t="s">
        <v>208</v>
      </c>
    </row>
    <row r="3223" spans="1:12">
      <c r="A3223" s="576" t="s">
        <v>938</v>
      </c>
      <c r="B3223" s="576" t="s">
        <v>939</v>
      </c>
      <c r="C3223" s="576" t="s">
        <v>948</v>
      </c>
      <c r="D3223" s="576" t="s">
        <v>4413</v>
      </c>
      <c r="E3223" s="577" t="s">
        <v>210</v>
      </c>
      <c r="F3223" s="576" t="s">
        <v>210</v>
      </c>
      <c r="G3223" s="576">
        <v>101227</v>
      </c>
      <c r="H3223" s="576" t="s">
        <v>8755</v>
      </c>
      <c r="I3223" s="576" t="s">
        <v>90</v>
      </c>
      <c r="J3223" s="576" t="s">
        <v>209</v>
      </c>
      <c r="K3223" s="577">
        <v>18.23</v>
      </c>
      <c r="L3223" s="576" t="s">
        <v>208</v>
      </c>
    </row>
    <row r="3224" spans="1:12">
      <c r="A3224" s="576" t="s">
        <v>938</v>
      </c>
      <c r="B3224" s="576" t="s">
        <v>939</v>
      </c>
      <c r="C3224" s="576" t="s">
        <v>948</v>
      </c>
      <c r="D3224" s="576" t="s">
        <v>4413</v>
      </c>
      <c r="E3224" s="577" t="s">
        <v>210</v>
      </c>
      <c r="F3224" s="576" t="s">
        <v>210</v>
      </c>
      <c r="G3224" s="576">
        <v>101228</v>
      </c>
      <c r="H3224" s="576" t="s">
        <v>8756</v>
      </c>
      <c r="I3224" s="576" t="s">
        <v>90</v>
      </c>
      <c r="J3224" s="576" t="s">
        <v>209</v>
      </c>
      <c r="K3224" s="577">
        <v>19.46</v>
      </c>
      <c r="L3224" s="576" t="s">
        <v>208</v>
      </c>
    </row>
    <row r="3225" spans="1:12">
      <c r="A3225" s="576" t="s">
        <v>938</v>
      </c>
      <c r="B3225" s="576" t="s">
        <v>939</v>
      </c>
      <c r="C3225" s="576" t="s">
        <v>948</v>
      </c>
      <c r="D3225" s="576" t="s">
        <v>4413</v>
      </c>
      <c r="E3225" s="577" t="s">
        <v>210</v>
      </c>
      <c r="F3225" s="576" t="s">
        <v>210</v>
      </c>
      <c r="G3225" s="576">
        <v>101223</v>
      </c>
      <c r="H3225" s="576" t="s">
        <v>8757</v>
      </c>
      <c r="I3225" s="576" t="s">
        <v>90</v>
      </c>
      <c r="J3225" s="576" t="s">
        <v>209</v>
      </c>
      <c r="K3225" s="577">
        <v>22.22</v>
      </c>
      <c r="L3225" s="576" t="s">
        <v>208</v>
      </c>
    </row>
    <row r="3226" spans="1:12">
      <c r="A3226" s="576" t="s">
        <v>938</v>
      </c>
      <c r="B3226" s="576" t="s">
        <v>939</v>
      </c>
      <c r="C3226" s="576" t="s">
        <v>948</v>
      </c>
      <c r="D3226" s="576" t="s">
        <v>4413</v>
      </c>
      <c r="E3226" s="577" t="s">
        <v>210</v>
      </c>
      <c r="F3226" s="576" t="s">
        <v>210</v>
      </c>
      <c r="G3226" s="576">
        <v>101229</v>
      </c>
      <c r="H3226" s="576" t="s">
        <v>8758</v>
      </c>
      <c r="I3226" s="576" t="s">
        <v>90</v>
      </c>
      <c r="J3226" s="576" t="s">
        <v>209</v>
      </c>
      <c r="K3226" s="577">
        <v>24.55</v>
      </c>
      <c r="L3226" s="576" t="s">
        <v>208</v>
      </c>
    </row>
    <row r="3227" spans="1:12">
      <c r="A3227" s="576" t="s">
        <v>938</v>
      </c>
      <c r="B3227" s="576" t="s">
        <v>939</v>
      </c>
      <c r="C3227" s="576" t="s">
        <v>948</v>
      </c>
      <c r="D3227" s="576" t="s">
        <v>4413</v>
      </c>
      <c r="E3227" s="577" t="s">
        <v>210</v>
      </c>
      <c r="F3227" s="576" t="s">
        <v>210</v>
      </c>
      <c r="G3227" s="576">
        <v>101224</v>
      </c>
      <c r="H3227" s="576" t="s">
        <v>8759</v>
      </c>
      <c r="I3227" s="576" t="s">
        <v>90</v>
      </c>
      <c r="J3227" s="576" t="s">
        <v>209</v>
      </c>
      <c r="K3227" s="577">
        <v>27.88</v>
      </c>
      <c r="L3227" s="576" t="s">
        <v>208</v>
      </c>
    </row>
    <row r="3228" spans="1:12">
      <c r="A3228" s="576" t="s">
        <v>938</v>
      </c>
      <c r="B3228" s="576" t="s">
        <v>939</v>
      </c>
      <c r="C3228" s="576" t="s">
        <v>948</v>
      </c>
      <c r="D3228" s="576" t="s">
        <v>4413</v>
      </c>
      <c r="E3228" s="577" t="s">
        <v>210</v>
      </c>
      <c r="F3228" s="576" t="s">
        <v>210</v>
      </c>
      <c r="G3228" s="576">
        <v>101265</v>
      </c>
      <c r="H3228" s="576" t="s">
        <v>8760</v>
      </c>
      <c r="I3228" s="576" t="s">
        <v>90</v>
      </c>
      <c r="J3228" s="576" t="s">
        <v>209</v>
      </c>
      <c r="K3228" s="577">
        <v>30.56</v>
      </c>
      <c r="L3228" s="576" t="s">
        <v>208</v>
      </c>
    </row>
    <row r="3229" spans="1:12">
      <c r="A3229" s="576" t="s">
        <v>938</v>
      </c>
      <c r="B3229" s="576" t="s">
        <v>939</v>
      </c>
      <c r="C3229" s="576" t="s">
        <v>948</v>
      </c>
      <c r="D3229" s="576" t="s">
        <v>4413</v>
      </c>
      <c r="E3229" s="577" t="s">
        <v>210</v>
      </c>
      <c r="F3229" s="576" t="s">
        <v>210</v>
      </c>
      <c r="G3229" s="576">
        <v>101255</v>
      </c>
      <c r="H3229" s="576" t="s">
        <v>8761</v>
      </c>
      <c r="I3229" s="576" t="s">
        <v>90</v>
      </c>
      <c r="J3229" s="576" t="s">
        <v>209</v>
      </c>
      <c r="K3229" s="577">
        <v>10.94</v>
      </c>
      <c r="L3229" s="576" t="s">
        <v>208</v>
      </c>
    </row>
    <row r="3230" spans="1:12">
      <c r="A3230" s="576" t="s">
        <v>938</v>
      </c>
      <c r="B3230" s="576" t="s">
        <v>939</v>
      </c>
      <c r="C3230" s="576" t="s">
        <v>948</v>
      </c>
      <c r="D3230" s="576" t="s">
        <v>4413</v>
      </c>
      <c r="E3230" s="577" t="s">
        <v>210</v>
      </c>
      <c r="F3230" s="576" t="s">
        <v>210</v>
      </c>
      <c r="G3230" s="576">
        <v>101261</v>
      </c>
      <c r="H3230" s="576" t="s">
        <v>8762</v>
      </c>
      <c r="I3230" s="576" t="s">
        <v>90</v>
      </c>
      <c r="J3230" s="576" t="s">
        <v>209</v>
      </c>
      <c r="K3230" s="577">
        <v>18.09</v>
      </c>
      <c r="L3230" s="576" t="s">
        <v>208</v>
      </c>
    </row>
    <row r="3231" spans="1:12">
      <c r="A3231" s="576" t="s">
        <v>938</v>
      </c>
      <c r="B3231" s="576" t="s">
        <v>939</v>
      </c>
      <c r="C3231" s="576" t="s">
        <v>948</v>
      </c>
      <c r="D3231" s="576" t="s">
        <v>4413</v>
      </c>
      <c r="E3231" s="577" t="s">
        <v>210</v>
      </c>
      <c r="F3231" s="576" t="s">
        <v>210</v>
      </c>
      <c r="G3231" s="576">
        <v>101262</v>
      </c>
      <c r="H3231" s="576" t="s">
        <v>8763</v>
      </c>
      <c r="I3231" s="576" t="s">
        <v>90</v>
      </c>
      <c r="J3231" s="576" t="s">
        <v>209</v>
      </c>
      <c r="K3231" s="577">
        <v>19.11</v>
      </c>
      <c r="L3231" s="576" t="s">
        <v>208</v>
      </c>
    </row>
    <row r="3232" spans="1:12">
      <c r="A3232" s="576" t="s">
        <v>938</v>
      </c>
      <c r="B3232" s="576" t="s">
        <v>939</v>
      </c>
      <c r="C3232" s="576" t="s">
        <v>948</v>
      </c>
      <c r="D3232" s="576" t="s">
        <v>4413</v>
      </c>
      <c r="E3232" s="577" t="s">
        <v>210</v>
      </c>
      <c r="F3232" s="576" t="s">
        <v>210</v>
      </c>
      <c r="G3232" s="576">
        <v>101263</v>
      </c>
      <c r="H3232" s="576" t="s">
        <v>8764</v>
      </c>
      <c r="I3232" s="576" t="s">
        <v>90</v>
      </c>
      <c r="J3232" s="576" t="s">
        <v>209</v>
      </c>
      <c r="K3232" s="577">
        <v>22.12</v>
      </c>
      <c r="L3232" s="576" t="s">
        <v>208</v>
      </c>
    </row>
    <row r="3233" spans="1:12">
      <c r="A3233" s="576" t="s">
        <v>938</v>
      </c>
      <c r="B3233" s="576" t="s">
        <v>939</v>
      </c>
      <c r="C3233" s="576" t="s">
        <v>948</v>
      </c>
      <c r="D3233" s="576" t="s">
        <v>4413</v>
      </c>
      <c r="E3233" s="577" t="s">
        <v>210</v>
      </c>
      <c r="F3233" s="576" t="s">
        <v>210</v>
      </c>
      <c r="G3233" s="576">
        <v>101264</v>
      </c>
      <c r="H3233" s="576" t="s">
        <v>8765</v>
      </c>
      <c r="I3233" s="576" t="s">
        <v>90</v>
      </c>
      <c r="J3233" s="576" t="s">
        <v>209</v>
      </c>
      <c r="K3233" s="577">
        <v>24.51</v>
      </c>
      <c r="L3233" s="576" t="s">
        <v>208</v>
      </c>
    </row>
    <row r="3234" spans="1:12">
      <c r="A3234" s="576" t="s">
        <v>938</v>
      </c>
      <c r="B3234" s="576" t="s">
        <v>939</v>
      </c>
      <c r="C3234" s="576" t="s">
        <v>948</v>
      </c>
      <c r="D3234" s="576" t="s">
        <v>4413</v>
      </c>
      <c r="E3234" s="577" t="s">
        <v>210</v>
      </c>
      <c r="F3234" s="576" t="s">
        <v>210</v>
      </c>
      <c r="G3234" s="576">
        <v>101230</v>
      </c>
      <c r="H3234" s="576" t="s">
        <v>6858</v>
      </c>
      <c r="I3234" s="576" t="s">
        <v>90</v>
      </c>
      <c r="J3234" s="576" t="s">
        <v>209</v>
      </c>
      <c r="K3234" s="577">
        <v>10.81</v>
      </c>
      <c r="L3234" s="576" t="s">
        <v>208</v>
      </c>
    </row>
    <row r="3235" spans="1:12">
      <c r="A3235" s="576" t="s">
        <v>938</v>
      </c>
      <c r="B3235" s="576" t="s">
        <v>939</v>
      </c>
      <c r="C3235" s="576" t="s">
        <v>948</v>
      </c>
      <c r="D3235" s="576" t="s">
        <v>4413</v>
      </c>
      <c r="E3235" s="577" t="s">
        <v>210</v>
      </c>
      <c r="F3235" s="576" t="s">
        <v>210</v>
      </c>
      <c r="G3235" s="576">
        <v>101231</v>
      </c>
      <c r="H3235" s="576" t="s">
        <v>6859</v>
      </c>
      <c r="I3235" s="576" t="s">
        <v>90</v>
      </c>
      <c r="J3235" s="576" t="s">
        <v>209</v>
      </c>
      <c r="K3235" s="577">
        <v>10.28</v>
      </c>
      <c r="L3235" s="576" t="s">
        <v>208</v>
      </c>
    </row>
    <row r="3236" spans="1:12">
      <c r="A3236" s="576" t="s">
        <v>938</v>
      </c>
      <c r="B3236" s="576" t="s">
        <v>939</v>
      </c>
      <c r="C3236" s="576" t="s">
        <v>948</v>
      </c>
      <c r="D3236" s="576" t="s">
        <v>4413</v>
      </c>
      <c r="E3236" s="577" t="s">
        <v>210</v>
      </c>
      <c r="F3236" s="576" t="s">
        <v>210</v>
      </c>
      <c r="G3236" s="576">
        <v>101272</v>
      </c>
      <c r="H3236" s="576" t="s">
        <v>6888</v>
      </c>
      <c r="I3236" s="576" t="s">
        <v>90</v>
      </c>
      <c r="J3236" s="576" t="s">
        <v>209</v>
      </c>
      <c r="K3236" s="577">
        <v>31</v>
      </c>
      <c r="L3236" s="576" t="s">
        <v>208</v>
      </c>
    </row>
    <row r="3237" spans="1:12">
      <c r="A3237" s="576" t="s">
        <v>938</v>
      </c>
      <c r="B3237" s="576" t="s">
        <v>939</v>
      </c>
      <c r="C3237" s="576" t="s">
        <v>948</v>
      </c>
      <c r="D3237" s="576" t="s">
        <v>4413</v>
      </c>
      <c r="E3237" s="577" t="s">
        <v>210</v>
      </c>
      <c r="F3237" s="576" t="s">
        <v>210</v>
      </c>
      <c r="G3237" s="576">
        <v>101266</v>
      </c>
      <c r="H3237" s="576" t="s">
        <v>6882</v>
      </c>
      <c r="I3237" s="576" t="s">
        <v>90</v>
      </c>
      <c r="J3237" s="576" t="s">
        <v>209</v>
      </c>
      <c r="K3237" s="577">
        <v>10.98</v>
      </c>
      <c r="L3237" s="576" t="s">
        <v>208</v>
      </c>
    </row>
    <row r="3238" spans="1:12">
      <c r="A3238" s="576" t="s">
        <v>938</v>
      </c>
      <c r="B3238" s="576" t="s">
        <v>939</v>
      </c>
      <c r="C3238" s="576" t="s">
        <v>948</v>
      </c>
      <c r="D3238" s="576" t="s">
        <v>4413</v>
      </c>
      <c r="E3238" s="577" t="s">
        <v>210</v>
      </c>
      <c r="F3238" s="576" t="s">
        <v>210</v>
      </c>
      <c r="G3238" s="576">
        <v>101239</v>
      </c>
      <c r="H3238" s="576" t="s">
        <v>6867</v>
      </c>
      <c r="I3238" s="576" t="s">
        <v>90</v>
      </c>
      <c r="J3238" s="576" t="s">
        <v>209</v>
      </c>
      <c r="K3238" s="578">
        <v>14.8</v>
      </c>
      <c r="L3238" s="576" t="s">
        <v>208</v>
      </c>
    </row>
    <row r="3239" spans="1:12">
      <c r="A3239" s="576" t="s">
        <v>938</v>
      </c>
      <c r="B3239" s="576" t="s">
        <v>939</v>
      </c>
      <c r="C3239" s="576" t="s">
        <v>948</v>
      </c>
      <c r="D3239" s="576" t="s">
        <v>4413</v>
      </c>
      <c r="E3239" s="577" t="s">
        <v>210</v>
      </c>
      <c r="F3239" s="576" t="s">
        <v>210</v>
      </c>
      <c r="G3239" s="576">
        <v>101240</v>
      </c>
      <c r="H3239" s="576" t="s">
        <v>6868</v>
      </c>
      <c r="I3239" s="576" t="s">
        <v>90</v>
      </c>
      <c r="J3239" s="576" t="s">
        <v>209</v>
      </c>
      <c r="K3239" s="578">
        <v>15.62</v>
      </c>
      <c r="L3239" s="576" t="s">
        <v>208</v>
      </c>
    </row>
    <row r="3240" spans="1:12">
      <c r="A3240" s="576" t="s">
        <v>938</v>
      </c>
      <c r="B3240" s="576" t="s">
        <v>939</v>
      </c>
      <c r="C3240" s="576" t="s">
        <v>948</v>
      </c>
      <c r="D3240" s="576" t="s">
        <v>4413</v>
      </c>
      <c r="E3240" s="577" t="s">
        <v>210</v>
      </c>
      <c r="F3240" s="576" t="s">
        <v>210</v>
      </c>
      <c r="G3240" s="576">
        <v>101268</v>
      </c>
      <c r="H3240" s="576" t="s">
        <v>6884</v>
      </c>
      <c r="I3240" s="576" t="s">
        <v>90</v>
      </c>
      <c r="J3240" s="576" t="s">
        <v>209</v>
      </c>
      <c r="K3240" s="577">
        <v>17.350000000000001</v>
      </c>
      <c r="L3240" s="576" t="s">
        <v>208</v>
      </c>
    </row>
    <row r="3241" spans="1:12">
      <c r="A3241" s="576" t="s">
        <v>938</v>
      </c>
      <c r="B3241" s="576" t="s">
        <v>939</v>
      </c>
      <c r="C3241" s="576" t="s">
        <v>948</v>
      </c>
      <c r="D3241" s="576" t="s">
        <v>4413</v>
      </c>
      <c r="E3241" s="577" t="s">
        <v>210</v>
      </c>
      <c r="F3241" s="576" t="s">
        <v>210</v>
      </c>
      <c r="G3241" s="576">
        <v>101234</v>
      </c>
      <c r="H3241" s="576" t="s">
        <v>6862</v>
      </c>
      <c r="I3241" s="576" t="s">
        <v>90</v>
      </c>
      <c r="J3241" s="576" t="s">
        <v>209</v>
      </c>
      <c r="K3241" s="577">
        <v>16.850000000000001</v>
      </c>
      <c r="L3241" s="576" t="s">
        <v>208</v>
      </c>
    </row>
    <row r="3242" spans="1:12">
      <c r="A3242" s="576" t="s">
        <v>938</v>
      </c>
      <c r="B3242" s="576" t="s">
        <v>939</v>
      </c>
      <c r="C3242" s="576" t="s">
        <v>948</v>
      </c>
      <c r="D3242" s="576" t="s">
        <v>4413</v>
      </c>
      <c r="E3242" s="577" t="s">
        <v>210</v>
      </c>
      <c r="F3242" s="576" t="s">
        <v>210</v>
      </c>
      <c r="G3242" s="576">
        <v>101235</v>
      </c>
      <c r="H3242" s="576" t="s">
        <v>6863</v>
      </c>
      <c r="I3242" s="576" t="s">
        <v>90</v>
      </c>
      <c r="J3242" s="576" t="s">
        <v>209</v>
      </c>
      <c r="K3242" s="577">
        <v>17.75</v>
      </c>
      <c r="L3242" s="576" t="s">
        <v>208</v>
      </c>
    </row>
    <row r="3243" spans="1:12">
      <c r="A3243" s="576" t="s">
        <v>938</v>
      </c>
      <c r="B3243" s="576" t="s">
        <v>939</v>
      </c>
      <c r="C3243" s="576" t="s">
        <v>948</v>
      </c>
      <c r="D3243" s="576" t="s">
        <v>4413</v>
      </c>
      <c r="E3243" s="577" t="s">
        <v>210</v>
      </c>
      <c r="F3243" s="576" t="s">
        <v>210</v>
      </c>
      <c r="G3243" s="576">
        <v>101241</v>
      </c>
      <c r="H3243" s="576" t="s">
        <v>6869</v>
      </c>
      <c r="I3243" s="576" t="s">
        <v>90</v>
      </c>
      <c r="J3243" s="576" t="s">
        <v>209</v>
      </c>
      <c r="K3243" s="577">
        <v>18.28</v>
      </c>
      <c r="L3243" s="576" t="s">
        <v>208</v>
      </c>
    </row>
    <row r="3244" spans="1:12">
      <c r="A3244" s="576" t="s">
        <v>938</v>
      </c>
      <c r="B3244" s="576" t="s">
        <v>939</v>
      </c>
      <c r="C3244" s="576" t="s">
        <v>948</v>
      </c>
      <c r="D3244" s="576" t="s">
        <v>4413</v>
      </c>
      <c r="E3244" s="577" t="s">
        <v>210</v>
      </c>
      <c r="F3244" s="576" t="s">
        <v>210</v>
      </c>
      <c r="G3244" s="576">
        <v>101269</v>
      </c>
      <c r="H3244" s="576" t="s">
        <v>6885</v>
      </c>
      <c r="I3244" s="576" t="s">
        <v>90</v>
      </c>
      <c r="J3244" s="576" t="s">
        <v>209</v>
      </c>
      <c r="K3244" s="578">
        <v>19.309999999999999</v>
      </c>
      <c r="L3244" s="576" t="s">
        <v>208</v>
      </c>
    </row>
    <row r="3245" spans="1:12">
      <c r="A3245" s="576" t="s">
        <v>938</v>
      </c>
      <c r="B3245" s="576" t="s">
        <v>939</v>
      </c>
      <c r="C3245" s="576" t="s">
        <v>948</v>
      </c>
      <c r="D3245" s="576" t="s">
        <v>4413</v>
      </c>
      <c r="E3245" s="577" t="s">
        <v>210</v>
      </c>
      <c r="F3245" s="576" t="s">
        <v>210</v>
      </c>
      <c r="G3245" s="576">
        <v>101236</v>
      </c>
      <c r="H3245" s="576" t="s">
        <v>6864</v>
      </c>
      <c r="I3245" s="576" t="s">
        <v>90</v>
      </c>
      <c r="J3245" s="576" t="s">
        <v>209</v>
      </c>
      <c r="K3245" s="577">
        <v>20.69</v>
      </c>
      <c r="L3245" s="576" t="s">
        <v>208</v>
      </c>
    </row>
    <row r="3246" spans="1:12">
      <c r="A3246" s="576" t="s">
        <v>938</v>
      </c>
      <c r="B3246" s="576" t="s">
        <v>939</v>
      </c>
      <c r="C3246" s="576" t="s">
        <v>948</v>
      </c>
      <c r="D3246" s="576" t="s">
        <v>4413</v>
      </c>
      <c r="E3246" s="577" t="s">
        <v>210</v>
      </c>
      <c r="F3246" s="576" t="s">
        <v>210</v>
      </c>
      <c r="G3246" s="576">
        <v>101237</v>
      </c>
      <c r="H3246" s="576" t="s">
        <v>6865</v>
      </c>
      <c r="I3246" s="576" t="s">
        <v>90</v>
      </c>
      <c r="J3246" s="576" t="s">
        <v>209</v>
      </c>
      <c r="K3246" s="577">
        <v>22.06</v>
      </c>
      <c r="L3246" s="576" t="s">
        <v>208</v>
      </c>
    </row>
    <row r="3247" spans="1:12">
      <c r="A3247" s="576" t="s">
        <v>938</v>
      </c>
      <c r="B3247" s="576" t="s">
        <v>939</v>
      </c>
      <c r="C3247" s="576" t="s">
        <v>948</v>
      </c>
      <c r="D3247" s="576" t="s">
        <v>4413</v>
      </c>
      <c r="E3247" s="577" t="s">
        <v>210</v>
      </c>
      <c r="F3247" s="576" t="s">
        <v>210</v>
      </c>
      <c r="G3247" s="576">
        <v>101242</v>
      </c>
      <c r="H3247" s="576" t="s">
        <v>6870</v>
      </c>
      <c r="I3247" s="576" t="s">
        <v>90</v>
      </c>
      <c r="J3247" s="576" t="s">
        <v>209</v>
      </c>
      <c r="K3247" s="578">
        <v>20.440000000000001</v>
      </c>
      <c r="L3247" s="576" t="s">
        <v>208</v>
      </c>
    </row>
    <row r="3248" spans="1:12">
      <c r="A3248" s="576" t="s">
        <v>938</v>
      </c>
      <c r="B3248" s="576" t="s">
        <v>939</v>
      </c>
      <c r="C3248" s="576" t="s">
        <v>948</v>
      </c>
      <c r="D3248" s="576" t="s">
        <v>4413</v>
      </c>
      <c r="E3248" s="577" t="s">
        <v>210</v>
      </c>
      <c r="F3248" s="576" t="s">
        <v>210</v>
      </c>
      <c r="G3248" s="576">
        <v>101270</v>
      </c>
      <c r="H3248" s="576" t="s">
        <v>6886</v>
      </c>
      <c r="I3248" s="576" t="s">
        <v>90</v>
      </c>
      <c r="J3248" s="576" t="s">
        <v>209</v>
      </c>
      <c r="K3248" s="577">
        <v>22.39</v>
      </c>
      <c r="L3248" s="576" t="s">
        <v>208</v>
      </c>
    </row>
    <row r="3249" spans="1:12">
      <c r="A3249" s="576" t="s">
        <v>938</v>
      </c>
      <c r="B3249" s="576" t="s">
        <v>939</v>
      </c>
      <c r="C3249" s="576" t="s">
        <v>948</v>
      </c>
      <c r="D3249" s="576" t="s">
        <v>4413</v>
      </c>
      <c r="E3249" s="577" t="s">
        <v>210</v>
      </c>
      <c r="F3249" s="576" t="s">
        <v>210</v>
      </c>
      <c r="G3249" s="576">
        <v>101243</v>
      </c>
      <c r="H3249" s="576" t="s">
        <v>6871</v>
      </c>
      <c r="I3249" s="576" t="s">
        <v>90</v>
      </c>
      <c r="J3249" s="576" t="s">
        <v>209</v>
      </c>
      <c r="K3249" s="577">
        <v>24.8</v>
      </c>
      <c r="L3249" s="576" t="s">
        <v>208</v>
      </c>
    </row>
    <row r="3250" spans="1:12">
      <c r="A3250" s="576" t="s">
        <v>938</v>
      </c>
      <c r="B3250" s="576" t="s">
        <v>939</v>
      </c>
      <c r="C3250" s="576" t="s">
        <v>948</v>
      </c>
      <c r="D3250" s="576" t="s">
        <v>4413</v>
      </c>
      <c r="E3250" s="577" t="s">
        <v>210</v>
      </c>
      <c r="F3250" s="576" t="s">
        <v>210</v>
      </c>
      <c r="G3250" s="576">
        <v>101271</v>
      </c>
      <c r="H3250" s="576" t="s">
        <v>6887</v>
      </c>
      <c r="I3250" s="576" t="s">
        <v>90</v>
      </c>
      <c r="J3250" s="576" t="s">
        <v>209</v>
      </c>
      <c r="K3250" s="578">
        <v>24.83</v>
      </c>
      <c r="L3250" s="576" t="s">
        <v>208</v>
      </c>
    </row>
    <row r="3251" spans="1:12">
      <c r="A3251" s="576" t="s">
        <v>938</v>
      </c>
      <c r="B3251" s="576" t="s">
        <v>939</v>
      </c>
      <c r="C3251" s="576" t="s">
        <v>948</v>
      </c>
      <c r="D3251" s="576" t="s">
        <v>4413</v>
      </c>
      <c r="E3251" s="577" t="s">
        <v>210</v>
      </c>
      <c r="F3251" s="576" t="s">
        <v>210</v>
      </c>
      <c r="G3251" s="576">
        <v>101238</v>
      </c>
      <c r="H3251" s="576" t="s">
        <v>6866</v>
      </c>
      <c r="I3251" s="576" t="s">
        <v>90</v>
      </c>
      <c r="J3251" s="576" t="s">
        <v>209</v>
      </c>
      <c r="K3251" s="577">
        <v>27.91</v>
      </c>
      <c r="L3251" s="576" t="s">
        <v>208</v>
      </c>
    </row>
    <row r="3252" spans="1:12">
      <c r="A3252" s="576" t="s">
        <v>938</v>
      </c>
      <c r="B3252" s="576" t="s">
        <v>939</v>
      </c>
      <c r="C3252" s="576" t="s">
        <v>948</v>
      </c>
      <c r="D3252" s="576" t="s">
        <v>4413</v>
      </c>
      <c r="E3252" s="577" t="s">
        <v>210</v>
      </c>
      <c r="F3252" s="576" t="s">
        <v>210</v>
      </c>
      <c r="G3252" s="576">
        <v>101232</v>
      </c>
      <c r="H3252" s="576" t="s">
        <v>6860</v>
      </c>
      <c r="I3252" s="576" t="s">
        <v>90</v>
      </c>
      <c r="J3252" s="576" t="s">
        <v>209</v>
      </c>
      <c r="K3252" s="577">
        <v>9.2799999999999994</v>
      </c>
      <c r="L3252" s="576" t="s">
        <v>208</v>
      </c>
    </row>
    <row r="3253" spans="1:12">
      <c r="A3253" s="576" t="s">
        <v>938</v>
      </c>
      <c r="B3253" s="576" t="s">
        <v>939</v>
      </c>
      <c r="C3253" s="576" t="s">
        <v>948</v>
      </c>
      <c r="D3253" s="576" t="s">
        <v>4413</v>
      </c>
      <c r="E3253" s="577" t="s">
        <v>210</v>
      </c>
      <c r="F3253" s="576" t="s">
        <v>210</v>
      </c>
      <c r="G3253" s="576">
        <v>101233</v>
      </c>
      <c r="H3253" s="576" t="s">
        <v>6861</v>
      </c>
      <c r="I3253" s="576" t="s">
        <v>90</v>
      </c>
      <c r="J3253" s="576" t="s">
        <v>209</v>
      </c>
      <c r="K3253" s="577">
        <v>8.56</v>
      </c>
      <c r="L3253" s="576" t="s">
        <v>208</v>
      </c>
    </row>
    <row r="3254" spans="1:12">
      <c r="A3254" s="576" t="s">
        <v>938</v>
      </c>
      <c r="B3254" s="576" t="s">
        <v>939</v>
      </c>
      <c r="C3254" s="576" t="s">
        <v>948</v>
      </c>
      <c r="D3254" s="576" t="s">
        <v>4413</v>
      </c>
      <c r="E3254" s="577" t="s">
        <v>210</v>
      </c>
      <c r="F3254" s="576" t="s">
        <v>210</v>
      </c>
      <c r="G3254" s="576">
        <v>101248</v>
      </c>
      <c r="H3254" s="576" t="s">
        <v>6876</v>
      </c>
      <c r="I3254" s="576" t="s">
        <v>90</v>
      </c>
      <c r="J3254" s="576" t="s">
        <v>209</v>
      </c>
      <c r="K3254" s="578">
        <v>26.7</v>
      </c>
      <c r="L3254" s="576" t="s">
        <v>208</v>
      </c>
    </row>
    <row r="3255" spans="1:12">
      <c r="A3255" s="576" t="s">
        <v>938</v>
      </c>
      <c r="B3255" s="576" t="s">
        <v>939</v>
      </c>
      <c r="C3255" s="576" t="s">
        <v>948</v>
      </c>
      <c r="D3255" s="576" t="s">
        <v>4413</v>
      </c>
      <c r="E3255" s="577" t="s">
        <v>210</v>
      </c>
      <c r="F3255" s="576" t="s">
        <v>210</v>
      </c>
      <c r="G3255" s="576">
        <v>101277</v>
      </c>
      <c r="H3255" s="576" t="s">
        <v>6893</v>
      </c>
      <c r="I3255" s="576" t="s">
        <v>90</v>
      </c>
      <c r="J3255" s="576" t="s">
        <v>209</v>
      </c>
      <c r="K3255" s="577">
        <v>30.05</v>
      </c>
      <c r="L3255" s="576" t="s">
        <v>208</v>
      </c>
    </row>
    <row r="3256" spans="1:12">
      <c r="A3256" s="576" t="s">
        <v>938</v>
      </c>
      <c r="B3256" s="576" t="s">
        <v>939</v>
      </c>
      <c r="C3256" s="576" t="s">
        <v>948</v>
      </c>
      <c r="D3256" s="576" t="s">
        <v>4413</v>
      </c>
      <c r="E3256" s="577" t="s">
        <v>210</v>
      </c>
      <c r="F3256" s="576" t="s">
        <v>210</v>
      </c>
      <c r="G3256" s="576">
        <v>101267</v>
      </c>
      <c r="H3256" s="576" t="s">
        <v>6883</v>
      </c>
      <c r="I3256" s="576" t="s">
        <v>90</v>
      </c>
      <c r="J3256" s="576" t="s">
        <v>209</v>
      </c>
      <c r="K3256" s="577">
        <v>10.58</v>
      </c>
      <c r="L3256" s="576" t="s">
        <v>208</v>
      </c>
    </row>
    <row r="3257" spans="1:12">
      <c r="A3257" s="576" t="s">
        <v>938</v>
      </c>
      <c r="B3257" s="576" t="s">
        <v>939</v>
      </c>
      <c r="C3257" s="576" t="s">
        <v>948</v>
      </c>
      <c r="D3257" s="576" t="s">
        <v>4413</v>
      </c>
      <c r="E3257" s="577" t="s">
        <v>210</v>
      </c>
      <c r="F3257" s="576" t="s">
        <v>210</v>
      </c>
      <c r="G3257" s="576">
        <v>101249</v>
      </c>
      <c r="H3257" s="576" t="s">
        <v>6877</v>
      </c>
      <c r="I3257" s="576" t="s">
        <v>90</v>
      </c>
      <c r="J3257" s="576" t="s">
        <v>209</v>
      </c>
      <c r="K3257" s="578">
        <v>13.58</v>
      </c>
      <c r="L3257" s="576" t="s">
        <v>208</v>
      </c>
    </row>
    <row r="3258" spans="1:12">
      <c r="A3258" s="576" t="s">
        <v>938</v>
      </c>
      <c r="B3258" s="576" t="s">
        <v>939</v>
      </c>
      <c r="C3258" s="576" t="s">
        <v>948</v>
      </c>
      <c r="D3258" s="576" t="s">
        <v>4413</v>
      </c>
      <c r="E3258" s="577" t="s">
        <v>210</v>
      </c>
      <c r="F3258" s="576" t="s">
        <v>210</v>
      </c>
      <c r="G3258" s="576">
        <v>101273</v>
      </c>
      <c r="H3258" s="576" t="s">
        <v>6889</v>
      </c>
      <c r="I3258" s="576" t="s">
        <v>90</v>
      </c>
      <c r="J3258" s="576" t="s">
        <v>209</v>
      </c>
      <c r="K3258" s="578">
        <v>16.62</v>
      </c>
      <c r="L3258" s="576" t="s">
        <v>208</v>
      </c>
    </row>
    <row r="3259" spans="1:12">
      <c r="A3259" s="576" t="s">
        <v>938</v>
      </c>
      <c r="B3259" s="576" t="s">
        <v>939</v>
      </c>
      <c r="C3259" s="576" t="s">
        <v>948</v>
      </c>
      <c r="D3259" s="576" t="s">
        <v>4413</v>
      </c>
      <c r="E3259" s="577" t="s">
        <v>210</v>
      </c>
      <c r="F3259" s="576" t="s">
        <v>210</v>
      </c>
      <c r="G3259" s="576">
        <v>101245</v>
      </c>
      <c r="H3259" s="576" t="s">
        <v>6873</v>
      </c>
      <c r="I3259" s="576" t="s">
        <v>90</v>
      </c>
      <c r="J3259" s="576" t="s">
        <v>209</v>
      </c>
      <c r="K3259" s="578">
        <v>16.510000000000002</v>
      </c>
      <c r="L3259" s="576" t="s">
        <v>208</v>
      </c>
    </row>
    <row r="3260" spans="1:12">
      <c r="A3260" s="576" t="s">
        <v>938</v>
      </c>
      <c r="B3260" s="576" t="s">
        <v>939</v>
      </c>
      <c r="C3260" s="576" t="s">
        <v>949</v>
      </c>
      <c r="D3260" s="576" t="s">
        <v>4414</v>
      </c>
      <c r="E3260" s="577" t="s">
        <v>210</v>
      </c>
      <c r="F3260" s="576" t="s">
        <v>210</v>
      </c>
      <c r="G3260" s="576">
        <v>101250</v>
      </c>
      <c r="H3260" s="576" t="s">
        <v>6878</v>
      </c>
      <c r="I3260" s="576" t="s">
        <v>90</v>
      </c>
      <c r="J3260" s="576" t="s">
        <v>209</v>
      </c>
      <c r="K3260" s="577">
        <v>15.08</v>
      </c>
      <c r="L3260" s="576" t="s">
        <v>208</v>
      </c>
    </row>
    <row r="3261" spans="1:12">
      <c r="A3261" s="576" t="s">
        <v>938</v>
      </c>
      <c r="B3261" s="576" t="s">
        <v>939</v>
      </c>
      <c r="C3261" s="576" t="s">
        <v>949</v>
      </c>
      <c r="D3261" s="576" t="s">
        <v>4414</v>
      </c>
      <c r="E3261" s="577" t="s">
        <v>210</v>
      </c>
      <c r="F3261" s="576" t="s">
        <v>210</v>
      </c>
      <c r="G3261" s="576">
        <v>101251</v>
      </c>
      <c r="H3261" s="576" t="s">
        <v>6879</v>
      </c>
      <c r="I3261" s="576" t="s">
        <v>90</v>
      </c>
      <c r="J3261" s="576" t="s">
        <v>209</v>
      </c>
      <c r="K3261" s="578">
        <v>17.16</v>
      </c>
      <c r="L3261" s="576" t="s">
        <v>208</v>
      </c>
    </row>
    <row r="3262" spans="1:12">
      <c r="A3262" s="576" t="s">
        <v>938</v>
      </c>
      <c r="B3262" s="576" t="s">
        <v>939</v>
      </c>
      <c r="C3262" s="576" t="s">
        <v>949</v>
      </c>
      <c r="D3262" s="576" t="s">
        <v>4414</v>
      </c>
      <c r="E3262" s="577" t="s">
        <v>210</v>
      </c>
      <c r="F3262" s="576" t="s">
        <v>210</v>
      </c>
      <c r="G3262" s="576">
        <v>101274</v>
      </c>
      <c r="H3262" s="576" t="s">
        <v>6890</v>
      </c>
      <c r="I3262" s="576" t="s">
        <v>90</v>
      </c>
      <c r="J3262" s="576" t="s">
        <v>209</v>
      </c>
      <c r="K3262" s="578">
        <v>18.36</v>
      </c>
      <c r="L3262" s="576" t="s">
        <v>208</v>
      </c>
    </row>
    <row r="3263" spans="1:12">
      <c r="A3263" s="576" t="s">
        <v>938</v>
      </c>
      <c r="B3263" s="576" t="s">
        <v>939</v>
      </c>
      <c r="C3263" s="576" t="s">
        <v>949</v>
      </c>
      <c r="D3263" s="576" t="s">
        <v>4414</v>
      </c>
      <c r="E3263" s="577" t="s">
        <v>210</v>
      </c>
      <c r="F3263" s="576" t="s">
        <v>210</v>
      </c>
      <c r="G3263" s="576">
        <v>101246</v>
      </c>
      <c r="H3263" s="576" t="s">
        <v>6874</v>
      </c>
      <c r="I3263" s="576" t="s">
        <v>90</v>
      </c>
      <c r="J3263" s="576" t="s">
        <v>209</v>
      </c>
      <c r="K3263" s="578">
        <v>19.2</v>
      </c>
      <c r="L3263" s="576" t="s">
        <v>208</v>
      </c>
    </row>
    <row r="3264" spans="1:12">
      <c r="A3264" s="576" t="s">
        <v>938</v>
      </c>
      <c r="B3264" s="576" t="s">
        <v>939</v>
      </c>
      <c r="C3264" s="576" t="s">
        <v>949</v>
      </c>
      <c r="D3264" s="576" t="s">
        <v>4414</v>
      </c>
      <c r="E3264" s="577" t="s">
        <v>210</v>
      </c>
      <c r="F3264" s="576" t="s">
        <v>210</v>
      </c>
      <c r="G3264" s="576">
        <v>101252</v>
      </c>
      <c r="H3264" s="576" t="s">
        <v>6880</v>
      </c>
      <c r="I3264" s="576" t="s">
        <v>90</v>
      </c>
      <c r="J3264" s="576" t="s">
        <v>209</v>
      </c>
      <c r="K3264" s="578">
        <v>18.649999999999999</v>
      </c>
      <c r="L3264" s="576" t="s">
        <v>208</v>
      </c>
    </row>
    <row r="3265" spans="1:12">
      <c r="A3265" s="576" t="s">
        <v>938</v>
      </c>
      <c r="B3265" s="576" t="s">
        <v>939</v>
      </c>
      <c r="C3265" s="576" t="s">
        <v>950</v>
      </c>
      <c r="D3265" s="576" t="s">
        <v>4415</v>
      </c>
      <c r="E3265" s="577" t="s">
        <v>210</v>
      </c>
      <c r="F3265" s="576" t="s">
        <v>210</v>
      </c>
      <c r="G3265" s="576">
        <v>101275</v>
      </c>
      <c r="H3265" s="576" t="s">
        <v>6891</v>
      </c>
      <c r="I3265" s="576" t="s">
        <v>90</v>
      </c>
      <c r="J3265" s="576" t="s">
        <v>209</v>
      </c>
      <c r="K3265" s="577">
        <v>21.27</v>
      </c>
      <c r="L3265" s="576" t="s">
        <v>208</v>
      </c>
    </row>
    <row r="3266" spans="1:12">
      <c r="A3266" s="576" t="s">
        <v>938</v>
      </c>
      <c r="B3266" s="576" t="s">
        <v>939</v>
      </c>
      <c r="C3266" s="576" t="s">
        <v>950</v>
      </c>
      <c r="D3266" s="576" t="s">
        <v>4415</v>
      </c>
      <c r="E3266" s="577" t="s">
        <v>210</v>
      </c>
      <c r="F3266" s="576" t="s">
        <v>210</v>
      </c>
      <c r="G3266" s="576">
        <v>101247</v>
      </c>
      <c r="H3266" s="576" t="s">
        <v>6875</v>
      </c>
      <c r="I3266" s="576" t="s">
        <v>90</v>
      </c>
      <c r="J3266" s="576" t="s">
        <v>209</v>
      </c>
      <c r="K3266" s="577">
        <v>21.31</v>
      </c>
      <c r="L3266" s="576" t="s">
        <v>208</v>
      </c>
    </row>
    <row r="3267" spans="1:12">
      <c r="A3267" s="576" t="s">
        <v>938</v>
      </c>
      <c r="B3267" s="576" t="s">
        <v>939</v>
      </c>
      <c r="C3267" s="576" t="s">
        <v>950</v>
      </c>
      <c r="D3267" s="576" t="s">
        <v>4415</v>
      </c>
      <c r="E3267" s="577" t="s">
        <v>210</v>
      </c>
      <c r="F3267" s="576" t="s">
        <v>210</v>
      </c>
      <c r="G3267" s="576">
        <v>101276</v>
      </c>
      <c r="H3267" s="576" t="s">
        <v>6892</v>
      </c>
      <c r="I3267" s="576" t="s">
        <v>90</v>
      </c>
      <c r="J3267" s="576" t="s">
        <v>209</v>
      </c>
      <c r="K3267" s="577">
        <v>23.51</v>
      </c>
      <c r="L3267" s="576" t="s">
        <v>208</v>
      </c>
    </row>
    <row r="3268" spans="1:12">
      <c r="A3268" s="576" t="s">
        <v>938</v>
      </c>
      <c r="B3268" s="576" t="s">
        <v>939</v>
      </c>
      <c r="C3268" s="576" t="s">
        <v>950</v>
      </c>
      <c r="D3268" s="576" t="s">
        <v>4415</v>
      </c>
      <c r="E3268" s="577" t="s">
        <v>210</v>
      </c>
      <c r="F3268" s="576" t="s">
        <v>210</v>
      </c>
      <c r="G3268" s="576">
        <v>101253</v>
      </c>
      <c r="H3268" s="576" t="s">
        <v>6881</v>
      </c>
      <c r="I3268" s="576" t="s">
        <v>90</v>
      </c>
      <c r="J3268" s="576" t="s">
        <v>209</v>
      </c>
      <c r="K3268" s="577">
        <v>23.51</v>
      </c>
      <c r="L3268" s="576" t="s">
        <v>208</v>
      </c>
    </row>
    <row r="3269" spans="1:12">
      <c r="A3269" s="576" t="s">
        <v>938</v>
      </c>
      <c r="B3269" s="576" t="s">
        <v>939</v>
      </c>
      <c r="C3269" s="576" t="s">
        <v>950</v>
      </c>
      <c r="D3269" s="576" t="s">
        <v>4415</v>
      </c>
      <c r="E3269" s="577" t="s">
        <v>210</v>
      </c>
      <c r="F3269" s="576" t="s">
        <v>210</v>
      </c>
      <c r="G3269" s="576">
        <v>101244</v>
      </c>
      <c r="H3269" s="576" t="s">
        <v>6872</v>
      </c>
      <c r="I3269" s="576" t="s">
        <v>90</v>
      </c>
      <c r="J3269" s="576" t="s">
        <v>209</v>
      </c>
      <c r="K3269" s="577">
        <v>15.6</v>
      </c>
      <c r="L3269" s="576" t="s">
        <v>208</v>
      </c>
    </row>
    <row r="3270" spans="1:12">
      <c r="A3270" s="576" t="s">
        <v>938</v>
      </c>
      <c r="B3270" s="576" t="s">
        <v>939</v>
      </c>
      <c r="C3270" s="576" t="s">
        <v>950</v>
      </c>
      <c r="D3270" s="576" t="s">
        <v>4415</v>
      </c>
      <c r="E3270" s="577" t="s">
        <v>210</v>
      </c>
      <c r="F3270" s="576" t="s">
        <v>210</v>
      </c>
      <c r="G3270" s="576">
        <v>93358</v>
      </c>
      <c r="H3270" s="576" t="s">
        <v>8766</v>
      </c>
      <c r="I3270" s="576" t="s">
        <v>90</v>
      </c>
      <c r="J3270" s="576" t="s">
        <v>209</v>
      </c>
      <c r="K3270" s="577">
        <v>73.849999999999994</v>
      </c>
      <c r="L3270" s="576" t="s">
        <v>208</v>
      </c>
    </row>
    <row r="3271" spans="1:12">
      <c r="A3271" s="576" t="s">
        <v>938</v>
      </c>
      <c r="B3271" s="576" t="s">
        <v>939</v>
      </c>
      <c r="C3271" s="576" t="s">
        <v>951</v>
      </c>
      <c r="D3271" s="576" t="s">
        <v>4416</v>
      </c>
      <c r="E3271" s="577" t="s">
        <v>210</v>
      </c>
      <c r="F3271" s="576" t="s">
        <v>210</v>
      </c>
      <c r="G3271" s="576">
        <v>90082</v>
      </c>
      <c r="H3271" s="576" t="s">
        <v>8767</v>
      </c>
      <c r="I3271" s="576" t="s">
        <v>90</v>
      </c>
      <c r="J3271" s="576" t="s">
        <v>209</v>
      </c>
      <c r="K3271" s="578">
        <v>8.9700000000000006</v>
      </c>
      <c r="L3271" s="576" t="s">
        <v>208</v>
      </c>
    </row>
    <row r="3272" spans="1:12">
      <c r="A3272" s="576" t="s">
        <v>938</v>
      </c>
      <c r="B3272" s="576" t="s">
        <v>939</v>
      </c>
      <c r="C3272" s="576" t="s">
        <v>951</v>
      </c>
      <c r="D3272" s="576" t="s">
        <v>4416</v>
      </c>
      <c r="E3272" s="577" t="s">
        <v>210</v>
      </c>
      <c r="F3272" s="576" t="s">
        <v>210</v>
      </c>
      <c r="G3272" s="576">
        <v>90091</v>
      </c>
      <c r="H3272" s="576" t="s">
        <v>8768</v>
      </c>
      <c r="I3272" s="576" t="s">
        <v>90</v>
      </c>
      <c r="J3272" s="576" t="s">
        <v>209</v>
      </c>
      <c r="K3272" s="578">
        <v>5.66</v>
      </c>
      <c r="L3272" s="576" t="s">
        <v>208</v>
      </c>
    </row>
    <row r="3273" spans="1:12">
      <c r="A3273" s="576" t="s">
        <v>938</v>
      </c>
      <c r="B3273" s="576" t="s">
        <v>939</v>
      </c>
      <c r="C3273" s="576" t="s">
        <v>951</v>
      </c>
      <c r="D3273" s="576" t="s">
        <v>4416</v>
      </c>
      <c r="E3273" s="577" t="s">
        <v>210</v>
      </c>
      <c r="F3273" s="576" t="s">
        <v>210</v>
      </c>
      <c r="G3273" s="576">
        <v>102307</v>
      </c>
      <c r="H3273" s="576" t="s">
        <v>8769</v>
      </c>
      <c r="I3273" s="576" t="s">
        <v>90</v>
      </c>
      <c r="J3273" s="576" t="s">
        <v>209</v>
      </c>
      <c r="K3273" s="578">
        <v>11.21</v>
      </c>
      <c r="L3273" s="576" t="s">
        <v>208</v>
      </c>
    </row>
    <row r="3274" spans="1:12">
      <c r="A3274" s="576" t="s">
        <v>938</v>
      </c>
      <c r="B3274" s="576" t="s">
        <v>939</v>
      </c>
      <c r="C3274" s="576" t="s">
        <v>951</v>
      </c>
      <c r="D3274" s="576" t="s">
        <v>4416</v>
      </c>
      <c r="E3274" s="577" t="s">
        <v>210</v>
      </c>
      <c r="F3274" s="576" t="s">
        <v>210</v>
      </c>
      <c r="G3274" s="576">
        <v>102315</v>
      </c>
      <c r="H3274" s="576" t="s">
        <v>8770</v>
      </c>
      <c r="I3274" s="576" t="s">
        <v>90</v>
      </c>
      <c r="J3274" s="576" t="s">
        <v>209</v>
      </c>
      <c r="K3274" s="578">
        <v>7.06</v>
      </c>
      <c r="L3274" s="576" t="s">
        <v>208</v>
      </c>
    </row>
    <row r="3275" spans="1:12">
      <c r="A3275" s="576" t="s">
        <v>938</v>
      </c>
      <c r="B3275" s="576" t="s">
        <v>939</v>
      </c>
      <c r="C3275" s="576" t="s">
        <v>951</v>
      </c>
      <c r="D3275" s="576" t="s">
        <v>4416</v>
      </c>
      <c r="E3275" s="577" t="s">
        <v>210</v>
      </c>
      <c r="F3275" s="576" t="s">
        <v>210</v>
      </c>
      <c r="G3275" s="576">
        <v>102283</v>
      </c>
      <c r="H3275" s="576" t="s">
        <v>8771</v>
      </c>
      <c r="I3275" s="576" t="s">
        <v>90</v>
      </c>
      <c r="J3275" s="576" t="s">
        <v>209</v>
      </c>
      <c r="K3275" s="578">
        <v>11.74</v>
      </c>
      <c r="L3275" s="576" t="s">
        <v>208</v>
      </c>
    </row>
    <row r="3276" spans="1:12">
      <c r="A3276" s="576" t="s">
        <v>938</v>
      </c>
      <c r="B3276" s="576" t="s">
        <v>939</v>
      </c>
      <c r="C3276" s="576" t="s">
        <v>951</v>
      </c>
      <c r="D3276" s="576" t="s">
        <v>4416</v>
      </c>
      <c r="E3276" s="577" t="s">
        <v>210</v>
      </c>
      <c r="F3276" s="576" t="s">
        <v>210</v>
      </c>
      <c r="G3276" s="576">
        <v>102291</v>
      </c>
      <c r="H3276" s="576" t="s">
        <v>8772</v>
      </c>
      <c r="I3276" s="576" t="s">
        <v>90</v>
      </c>
      <c r="J3276" s="576" t="s">
        <v>209</v>
      </c>
      <c r="K3276" s="578">
        <v>7.39</v>
      </c>
      <c r="L3276" s="576" t="s">
        <v>208</v>
      </c>
    </row>
    <row r="3277" spans="1:12">
      <c r="A3277" s="576" t="s">
        <v>938</v>
      </c>
      <c r="B3277" s="576" t="s">
        <v>939</v>
      </c>
      <c r="C3277" s="576" t="s">
        <v>951</v>
      </c>
      <c r="D3277" s="576" t="s">
        <v>4416</v>
      </c>
      <c r="E3277" s="577" t="s">
        <v>210</v>
      </c>
      <c r="F3277" s="576" t="s">
        <v>210</v>
      </c>
      <c r="G3277" s="576">
        <v>102276</v>
      </c>
      <c r="H3277" s="576" t="s">
        <v>8773</v>
      </c>
      <c r="I3277" s="576" t="s">
        <v>90</v>
      </c>
      <c r="J3277" s="576" t="s">
        <v>209</v>
      </c>
      <c r="K3277" s="578">
        <v>10.09</v>
      </c>
      <c r="L3277" s="576" t="s">
        <v>208</v>
      </c>
    </row>
    <row r="3278" spans="1:12">
      <c r="A3278" s="576" t="s">
        <v>938</v>
      </c>
      <c r="B3278" s="576" t="s">
        <v>939</v>
      </c>
      <c r="C3278" s="576" t="s">
        <v>951</v>
      </c>
      <c r="D3278" s="576" t="s">
        <v>4416</v>
      </c>
      <c r="E3278" s="577" t="s">
        <v>210</v>
      </c>
      <c r="F3278" s="576" t="s">
        <v>210</v>
      </c>
      <c r="G3278" s="576">
        <v>102306</v>
      </c>
      <c r="H3278" s="576" t="s">
        <v>8774</v>
      </c>
      <c r="I3278" s="576" t="s">
        <v>90</v>
      </c>
      <c r="J3278" s="576" t="s">
        <v>207</v>
      </c>
      <c r="K3278" s="577">
        <v>12.63</v>
      </c>
      <c r="L3278" s="576" t="s">
        <v>208</v>
      </c>
    </row>
    <row r="3279" spans="1:12">
      <c r="A3279" s="576" t="s">
        <v>938</v>
      </c>
      <c r="B3279" s="576" t="s">
        <v>939</v>
      </c>
      <c r="C3279" s="576" t="s">
        <v>951</v>
      </c>
      <c r="D3279" s="576" t="s">
        <v>4416</v>
      </c>
      <c r="E3279" s="577" t="s">
        <v>210</v>
      </c>
      <c r="F3279" s="576" t="s">
        <v>210</v>
      </c>
      <c r="G3279" s="576">
        <v>102279</v>
      </c>
      <c r="H3279" s="576" t="s">
        <v>8775</v>
      </c>
      <c r="I3279" s="576" t="s">
        <v>90</v>
      </c>
      <c r="J3279" s="576" t="s">
        <v>207</v>
      </c>
      <c r="K3279" s="577">
        <v>6.36</v>
      </c>
      <c r="L3279" s="576" t="s">
        <v>208</v>
      </c>
    </row>
    <row r="3280" spans="1:12">
      <c r="A3280" s="576" t="s">
        <v>938</v>
      </c>
      <c r="B3280" s="576" t="s">
        <v>939</v>
      </c>
      <c r="C3280" s="576" t="s">
        <v>951</v>
      </c>
      <c r="D3280" s="576" t="s">
        <v>4416</v>
      </c>
      <c r="E3280" s="577" t="s">
        <v>210</v>
      </c>
      <c r="F3280" s="576" t="s">
        <v>210</v>
      </c>
      <c r="G3280" s="576">
        <v>102282</v>
      </c>
      <c r="H3280" s="576" t="s">
        <v>8776</v>
      </c>
      <c r="I3280" s="576" t="s">
        <v>90</v>
      </c>
      <c r="J3280" s="576" t="s">
        <v>209</v>
      </c>
      <c r="K3280" s="578">
        <v>13.22</v>
      </c>
      <c r="L3280" s="576" t="s">
        <v>208</v>
      </c>
    </row>
    <row r="3281" spans="1:12">
      <c r="A3281" s="576" t="s">
        <v>938</v>
      </c>
      <c r="B3281" s="576" t="s">
        <v>939</v>
      </c>
      <c r="C3281" s="576" t="s">
        <v>951</v>
      </c>
      <c r="D3281" s="576" t="s">
        <v>4416</v>
      </c>
      <c r="E3281" s="577" t="s">
        <v>210</v>
      </c>
      <c r="F3281" s="576" t="s">
        <v>210</v>
      </c>
      <c r="G3281" s="576">
        <v>102290</v>
      </c>
      <c r="H3281" s="576" t="s">
        <v>8777</v>
      </c>
      <c r="I3281" s="576" t="s">
        <v>90</v>
      </c>
      <c r="J3281" s="576" t="s">
        <v>209</v>
      </c>
      <c r="K3281" s="578">
        <v>8.32</v>
      </c>
      <c r="L3281" s="576" t="s">
        <v>208</v>
      </c>
    </row>
    <row r="3282" spans="1:12">
      <c r="A3282" s="576" t="s">
        <v>938</v>
      </c>
      <c r="B3282" s="576" t="s">
        <v>939</v>
      </c>
      <c r="C3282" s="576" t="s">
        <v>951</v>
      </c>
      <c r="D3282" s="576" t="s">
        <v>4416</v>
      </c>
      <c r="E3282" s="577" t="s">
        <v>210</v>
      </c>
      <c r="F3282" s="576" t="s">
        <v>210</v>
      </c>
      <c r="G3282" s="576">
        <v>90100</v>
      </c>
      <c r="H3282" s="576" t="s">
        <v>8778</v>
      </c>
      <c r="I3282" s="576" t="s">
        <v>90</v>
      </c>
      <c r="J3282" s="576" t="s">
        <v>209</v>
      </c>
      <c r="K3282" s="578">
        <v>11.73</v>
      </c>
      <c r="L3282" s="576" t="s">
        <v>208</v>
      </c>
    </row>
    <row r="3283" spans="1:12">
      <c r="A3283" s="576" t="s">
        <v>938</v>
      </c>
      <c r="B3283" s="576" t="s">
        <v>939</v>
      </c>
      <c r="C3283" s="576" t="s">
        <v>952</v>
      </c>
      <c r="D3283" s="576" t="s">
        <v>4426</v>
      </c>
      <c r="E3283" s="577" t="s">
        <v>210</v>
      </c>
      <c r="F3283" s="576" t="s">
        <v>210</v>
      </c>
      <c r="G3283" s="576">
        <v>102323</v>
      </c>
      <c r="H3283" s="576" t="s">
        <v>8779</v>
      </c>
      <c r="I3283" s="576" t="s">
        <v>90</v>
      </c>
      <c r="J3283" s="576" t="s">
        <v>207</v>
      </c>
      <c r="K3283" s="577">
        <v>14.66</v>
      </c>
      <c r="L3283" s="576" t="s">
        <v>208</v>
      </c>
    </row>
    <row r="3284" spans="1:12">
      <c r="A3284" s="576" t="s">
        <v>938</v>
      </c>
      <c r="B3284" s="576" t="s">
        <v>939</v>
      </c>
      <c r="C3284" s="576" t="s">
        <v>952</v>
      </c>
      <c r="D3284" s="576" t="s">
        <v>4426</v>
      </c>
      <c r="E3284" s="577" t="s">
        <v>210</v>
      </c>
      <c r="F3284" s="576" t="s">
        <v>210</v>
      </c>
      <c r="G3284" s="576">
        <v>102327</v>
      </c>
      <c r="H3284" s="576" t="s">
        <v>8780</v>
      </c>
      <c r="I3284" s="576" t="s">
        <v>90</v>
      </c>
      <c r="J3284" s="576" t="s">
        <v>207</v>
      </c>
      <c r="K3284" s="577">
        <v>9.24</v>
      </c>
      <c r="L3284" s="576" t="s">
        <v>208</v>
      </c>
    </row>
    <row r="3285" spans="1:12">
      <c r="A3285" s="576" t="s">
        <v>938</v>
      </c>
      <c r="B3285" s="576" t="s">
        <v>939</v>
      </c>
      <c r="C3285" s="576" t="s">
        <v>952</v>
      </c>
      <c r="D3285" s="576" t="s">
        <v>4426</v>
      </c>
      <c r="E3285" s="577" t="s">
        <v>210</v>
      </c>
      <c r="F3285" s="576" t="s">
        <v>210</v>
      </c>
      <c r="G3285" s="576">
        <v>102299</v>
      </c>
      <c r="H3285" s="576" t="s">
        <v>8781</v>
      </c>
      <c r="I3285" s="576" t="s">
        <v>90</v>
      </c>
      <c r="J3285" s="576" t="s">
        <v>207</v>
      </c>
      <c r="K3285" s="577">
        <v>15.35</v>
      </c>
      <c r="L3285" s="576" t="s">
        <v>208</v>
      </c>
    </row>
    <row r="3286" spans="1:12">
      <c r="A3286" s="576" t="s">
        <v>938</v>
      </c>
      <c r="B3286" s="576" t="s">
        <v>939</v>
      </c>
      <c r="C3286" s="576" t="s">
        <v>952</v>
      </c>
      <c r="D3286" s="576" t="s">
        <v>4426</v>
      </c>
      <c r="E3286" s="577" t="s">
        <v>210</v>
      </c>
      <c r="F3286" s="576" t="s">
        <v>210</v>
      </c>
      <c r="G3286" s="576">
        <v>102303</v>
      </c>
      <c r="H3286" s="576" t="s">
        <v>8782</v>
      </c>
      <c r="I3286" s="576" t="s">
        <v>90</v>
      </c>
      <c r="J3286" s="576" t="s">
        <v>207</v>
      </c>
      <c r="K3286" s="577">
        <v>9.67</v>
      </c>
      <c r="L3286" s="576" t="s">
        <v>208</v>
      </c>
    </row>
    <row r="3287" spans="1:12">
      <c r="A3287" s="576" t="s">
        <v>938</v>
      </c>
      <c r="B3287" s="576" t="s">
        <v>939</v>
      </c>
      <c r="C3287" s="576" t="s">
        <v>952</v>
      </c>
      <c r="D3287" s="576" t="s">
        <v>4426</v>
      </c>
      <c r="E3287" s="577" t="s">
        <v>210</v>
      </c>
      <c r="F3287" s="576" t="s">
        <v>210</v>
      </c>
      <c r="G3287" s="576">
        <v>90099</v>
      </c>
      <c r="H3287" s="576" t="s">
        <v>8783</v>
      </c>
      <c r="I3287" s="576" t="s">
        <v>90</v>
      </c>
      <c r="J3287" s="576" t="s">
        <v>207</v>
      </c>
      <c r="K3287" s="577">
        <v>13.69</v>
      </c>
      <c r="L3287" s="576" t="s">
        <v>208</v>
      </c>
    </row>
    <row r="3288" spans="1:12">
      <c r="A3288" s="576" t="s">
        <v>938</v>
      </c>
      <c r="B3288" s="576" t="s">
        <v>939</v>
      </c>
      <c r="C3288" s="576" t="s">
        <v>952</v>
      </c>
      <c r="D3288" s="576" t="s">
        <v>4426</v>
      </c>
      <c r="E3288" s="577" t="s">
        <v>210</v>
      </c>
      <c r="F3288" s="576" t="s">
        <v>210</v>
      </c>
      <c r="G3288" s="576">
        <v>102322</v>
      </c>
      <c r="H3288" s="576" t="s">
        <v>8784</v>
      </c>
      <c r="I3288" s="576" t="s">
        <v>90</v>
      </c>
      <c r="J3288" s="576" t="s">
        <v>207</v>
      </c>
      <c r="K3288" s="577">
        <v>17.13</v>
      </c>
      <c r="L3288" s="576" t="s">
        <v>208</v>
      </c>
    </row>
    <row r="3289" spans="1:12">
      <c r="A3289" s="576" t="s">
        <v>938</v>
      </c>
      <c r="B3289" s="576" t="s">
        <v>939</v>
      </c>
      <c r="C3289" s="576" t="s">
        <v>952</v>
      </c>
      <c r="D3289" s="576" t="s">
        <v>4426</v>
      </c>
      <c r="E3289" s="577" t="s">
        <v>210</v>
      </c>
      <c r="F3289" s="576" t="s">
        <v>210</v>
      </c>
      <c r="G3289" s="576">
        <v>102298</v>
      </c>
      <c r="H3289" s="576" t="s">
        <v>8785</v>
      </c>
      <c r="I3289" s="576" t="s">
        <v>90</v>
      </c>
      <c r="J3289" s="576" t="s">
        <v>207</v>
      </c>
      <c r="K3289" s="577">
        <v>17.920000000000002</v>
      </c>
      <c r="L3289" s="576" t="s">
        <v>208</v>
      </c>
    </row>
    <row r="3290" spans="1:12">
      <c r="A3290" s="576" t="s">
        <v>938</v>
      </c>
      <c r="B3290" s="576" t="s">
        <v>939</v>
      </c>
      <c r="C3290" s="576" t="s">
        <v>952</v>
      </c>
      <c r="D3290" s="576" t="s">
        <v>4426</v>
      </c>
      <c r="E3290" s="577" t="s">
        <v>210</v>
      </c>
      <c r="F3290" s="576" t="s">
        <v>210</v>
      </c>
      <c r="G3290" s="576">
        <v>102302</v>
      </c>
      <c r="H3290" s="576" t="s">
        <v>8786</v>
      </c>
      <c r="I3290" s="576" t="s">
        <v>90</v>
      </c>
      <c r="J3290" s="576" t="s">
        <v>207</v>
      </c>
      <c r="K3290" s="577">
        <v>11.29</v>
      </c>
      <c r="L3290" s="576" t="s">
        <v>208</v>
      </c>
    </row>
    <row r="3291" spans="1:12">
      <c r="A3291" s="576" t="s">
        <v>938</v>
      </c>
      <c r="B3291" s="576" t="s">
        <v>939</v>
      </c>
      <c r="C3291" s="576" t="s">
        <v>952</v>
      </c>
      <c r="D3291" s="576" t="s">
        <v>4426</v>
      </c>
      <c r="E3291" s="577" t="s">
        <v>210</v>
      </c>
      <c r="F3291" s="576" t="s">
        <v>210</v>
      </c>
      <c r="G3291" s="576">
        <v>102326</v>
      </c>
      <c r="H3291" s="576" t="s">
        <v>8787</v>
      </c>
      <c r="I3291" s="576" t="s">
        <v>90</v>
      </c>
      <c r="J3291" s="576" t="s">
        <v>207</v>
      </c>
      <c r="K3291" s="577">
        <v>10.78</v>
      </c>
      <c r="L3291" s="576" t="s">
        <v>208</v>
      </c>
    </row>
    <row r="3292" spans="1:12">
      <c r="A3292" s="576" t="s">
        <v>938</v>
      </c>
      <c r="B3292" s="576" t="s">
        <v>939</v>
      </c>
      <c r="C3292" s="576" t="s">
        <v>953</v>
      </c>
      <c r="D3292" s="576" t="s">
        <v>4427</v>
      </c>
      <c r="E3292" s="577" t="s">
        <v>210</v>
      </c>
      <c r="F3292" s="576" t="s">
        <v>210</v>
      </c>
      <c r="G3292" s="576">
        <v>102314</v>
      </c>
      <c r="H3292" s="576" t="s">
        <v>8788</v>
      </c>
      <c r="I3292" s="576" t="s">
        <v>90</v>
      </c>
      <c r="J3292" s="576" t="s">
        <v>209</v>
      </c>
      <c r="K3292" s="577">
        <v>7.95</v>
      </c>
      <c r="L3292" s="576" t="s">
        <v>208</v>
      </c>
    </row>
    <row r="3293" spans="1:12">
      <c r="A3293" s="576" t="s">
        <v>938</v>
      </c>
      <c r="B3293" s="576" t="s">
        <v>939</v>
      </c>
      <c r="C3293" s="576" t="s">
        <v>953</v>
      </c>
      <c r="D3293" s="576" t="s">
        <v>4427</v>
      </c>
      <c r="E3293" s="577" t="s">
        <v>210</v>
      </c>
      <c r="F3293" s="576" t="s">
        <v>210</v>
      </c>
      <c r="G3293" s="576">
        <v>102312</v>
      </c>
      <c r="H3293" s="576" t="s">
        <v>8789</v>
      </c>
      <c r="I3293" s="576" t="s">
        <v>90</v>
      </c>
      <c r="J3293" s="576" t="s">
        <v>209</v>
      </c>
      <c r="K3293" s="577">
        <v>10.19</v>
      </c>
      <c r="L3293" s="576" t="s">
        <v>208</v>
      </c>
    </row>
    <row r="3294" spans="1:12">
      <c r="A3294" s="576" t="s">
        <v>938</v>
      </c>
      <c r="B3294" s="576" t="s">
        <v>939</v>
      </c>
      <c r="C3294" s="576" t="s">
        <v>953</v>
      </c>
      <c r="D3294" s="576" t="s">
        <v>4427</v>
      </c>
      <c r="E3294" s="577" t="s">
        <v>210</v>
      </c>
      <c r="F3294" s="576" t="s">
        <v>210</v>
      </c>
      <c r="G3294" s="576">
        <v>102288</v>
      </c>
      <c r="H3294" s="576" t="s">
        <v>8790</v>
      </c>
      <c r="I3294" s="576" t="s">
        <v>90</v>
      </c>
      <c r="J3294" s="576" t="s">
        <v>209</v>
      </c>
      <c r="K3294" s="577">
        <v>10.67</v>
      </c>
      <c r="L3294" s="576" t="s">
        <v>208</v>
      </c>
    </row>
    <row r="3295" spans="1:12">
      <c r="A3295" s="576" t="s">
        <v>938</v>
      </c>
      <c r="B3295" s="576" t="s">
        <v>939</v>
      </c>
      <c r="C3295" s="576" t="s">
        <v>953</v>
      </c>
      <c r="D3295" s="576" t="s">
        <v>4427</v>
      </c>
      <c r="E3295" s="577" t="s">
        <v>210</v>
      </c>
      <c r="F3295" s="576" t="s">
        <v>210</v>
      </c>
      <c r="G3295" s="576">
        <v>90087</v>
      </c>
      <c r="H3295" s="576" t="s">
        <v>8791</v>
      </c>
      <c r="I3295" s="576" t="s">
        <v>90</v>
      </c>
      <c r="J3295" s="576" t="s">
        <v>209</v>
      </c>
      <c r="K3295" s="577">
        <v>8.15</v>
      </c>
      <c r="L3295" s="576" t="s">
        <v>208</v>
      </c>
    </row>
    <row r="3296" spans="1:12">
      <c r="A3296" s="576" t="s">
        <v>938</v>
      </c>
      <c r="B3296" s="576" t="s">
        <v>939</v>
      </c>
      <c r="C3296" s="576" t="s">
        <v>953</v>
      </c>
      <c r="D3296" s="576" t="s">
        <v>4427</v>
      </c>
      <c r="E3296" s="577" t="s">
        <v>210</v>
      </c>
      <c r="F3296" s="576" t="s">
        <v>210</v>
      </c>
      <c r="G3296" s="576">
        <v>102308</v>
      </c>
      <c r="H3296" s="576" t="s">
        <v>8792</v>
      </c>
      <c r="I3296" s="576" t="s">
        <v>90</v>
      </c>
      <c r="J3296" s="576" t="s">
        <v>209</v>
      </c>
      <c r="K3296" s="577">
        <v>10.86</v>
      </c>
      <c r="L3296" s="576" t="s">
        <v>208</v>
      </c>
    </row>
    <row r="3297" spans="1:12">
      <c r="A3297" s="576" t="s">
        <v>938</v>
      </c>
      <c r="B3297" s="576" t="s">
        <v>939</v>
      </c>
      <c r="C3297" s="576" t="s">
        <v>953</v>
      </c>
      <c r="D3297" s="576" t="s">
        <v>4427</v>
      </c>
      <c r="E3297" s="577" t="s">
        <v>210</v>
      </c>
      <c r="F3297" s="576" t="s">
        <v>210</v>
      </c>
      <c r="G3297" s="576">
        <v>90084</v>
      </c>
      <c r="H3297" s="576" t="s">
        <v>8793</v>
      </c>
      <c r="I3297" s="576" t="s">
        <v>90</v>
      </c>
      <c r="J3297" s="576" t="s">
        <v>209</v>
      </c>
      <c r="K3297" s="577">
        <v>8.69</v>
      </c>
      <c r="L3297" s="576" t="s">
        <v>208</v>
      </c>
    </row>
    <row r="3298" spans="1:12">
      <c r="A3298" s="576" t="s">
        <v>938</v>
      </c>
      <c r="B3298" s="576" t="s">
        <v>939</v>
      </c>
      <c r="C3298" s="576" t="s">
        <v>953</v>
      </c>
      <c r="D3298" s="576" t="s">
        <v>4427</v>
      </c>
      <c r="E3298" s="577" t="s">
        <v>210</v>
      </c>
      <c r="F3298" s="576" t="s">
        <v>210</v>
      </c>
      <c r="G3298" s="576">
        <v>102284</v>
      </c>
      <c r="H3298" s="576" t="s">
        <v>8794</v>
      </c>
      <c r="I3298" s="576" t="s">
        <v>90</v>
      </c>
      <c r="J3298" s="576" t="s">
        <v>207</v>
      </c>
      <c r="K3298" s="577">
        <v>11.37</v>
      </c>
      <c r="L3298" s="576" t="s">
        <v>208</v>
      </c>
    </row>
    <row r="3299" spans="1:12">
      <c r="A3299" s="576" t="s">
        <v>938</v>
      </c>
      <c r="B3299" s="576" t="s">
        <v>939</v>
      </c>
      <c r="C3299" s="576" t="s">
        <v>953</v>
      </c>
      <c r="D3299" s="576" t="s">
        <v>4427</v>
      </c>
      <c r="E3299" s="577" t="s">
        <v>210</v>
      </c>
      <c r="F3299" s="576" t="s">
        <v>210</v>
      </c>
      <c r="G3299" s="576">
        <v>102325</v>
      </c>
      <c r="H3299" s="576" t="s">
        <v>8795</v>
      </c>
      <c r="I3299" s="576" t="s">
        <v>90</v>
      </c>
      <c r="J3299" s="576" t="s">
        <v>207</v>
      </c>
      <c r="K3299" s="577">
        <v>13.27</v>
      </c>
      <c r="L3299" s="576" t="s">
        <v>208</v>
      </c>
    </row>
    <row r="3300" spans="1:12">
      <c r="A3300" s="576" t="s">
        <v>938</v>
      </c>
      <c r="B3300" s="576" t="s">
        <v>939</v>
      </c>
      <c r="C3300" s="576" t="s">
        <v>953</v>
      </c>
      <c r="D3300" s="576" t="s">
        <v>4427</v>
      </c>
      <c r="E3300" s="577" t="s">
        <v>210</v>
      </c>
      <c r="F3300" s="576" t="s">
        <v>210</v>
      </c>
      <c r="G3300" s="576">
        <v>102329</v>
      </c>
      <c r="H3300" s="576" t="s">
        <v>8796</v>
      </c>
      <c r="I3300" s="576" t="s">
        <v>90</v>
      </c>
      <c r="J3300" s="576" t="s">
        <v>207</v>
      </c>
      <c r="K3300" s="577">
        <v>8.35</v>
      </c>
      <c r="L3300" s="576" t="s">
        <v>208</v>
      </c>
    </row>
    <row r="3301" spans="1:12">
      <c r="A3301" s="576" t="s">
        <v>938</v>
      </c>
      <c r="B3301" s="576" t="s">
        <v>939</v>
      </c>
      <c r="C3301" s="576" t="s">
        <v>953</v>
      </c>
      <c r="D3301" s="576" t="s">
        <v>4427</v>
      </c>
      <c r="E3301" s="577" t="s">
        <v>210</v>
      </c>
      <c r="F3301" s="576" t="s">
        <v>210</v>
      </c>
      <c r="G3301" s="576">
        <v>102301</v>
      </c>
      <c r="H3301" s="576" t="s">
        <v>8797</v>
      </c>
      <c r="I3301" s="576" t="s">
        <v>90</v>
      </c>
      <c r="J3301" s="576" t="s">
        <v>207</v>
      </c>
      <c r="K3301" s="577">
        <v>13.88</v>
      </c>
      <c r="L3301" s="576" t="s">
        <v>208</v>
      </c>
    </row>
    <row r="3302" spans="1:12">
      <c r="A3302" s="576" t="s">
        <v>938</v>
      </c>
      <c r="B3302" s="576" t="s">
        <v>939</v>
      </c>
      <c r="C3302" s="576" t="s">
        <v>953</v>
      </c>
      <c r="D3302" s="576" t="s">
        <v>4427</v>
      </c>
      <c r="E3302" s="577" t="s">
        <v>210</v>
      </c>
      <c r="F3302" s="576" t="s">
        <v>210</v>
      </c>
      <c r="G3302" s="576">
        <v>102305</v>
      </c>
      <c r="H3302" s="576" t="s">
        <v>8798</v>
      </c>
      <c r="I3302" s="576" t="s">
        <v>90</v>
      </c>
      <c r="J3302" s="576" t="s">
        <v>207</v>
      </c>
      <c r="K3302" s="577">
        <v>8.75</v>
      </c>
      <c r="L3302" s="576" t="s">
        <v>208</v>
      </c>
    </row>
    <row r="3303" spans="1:12">
      <c r="A3303" s="576" t="s">
        <v>938</v>
      </c>
      <c r="B3303" s="576" t="s">
        <v>939</v>
      </c>
      <c r="C3303" s="576" t="s">
        <v>953</v>
      </c>
      <c r="D3303" s="576" t="s">
        <v>4427</v>
      </c>
      <c r="E3303" s="577" t="s">
        <v>210</v>
      </c>
      <c r="F3303" s="576" t="s">
        <v>210</v>
      </c>
      <c r="G3303" s="576">
        <v>90101</v>
      </c>
      <c r="H3303" s="576" t="s">
        <v>8799</v>
      </c>
      <c r="I3303" s="576" t="s">
        <v>90</v>
      </c>
      <c r="J3303" s="576" t="s">
        <v>207</v>
      </c>
      <c r="K3303" s="577">
        <v>11.6</v>
      </c>
      <c r="L3303" s="576" t="s">
        <v>208</v>
      </c>
    </row>
    <row r="3304" spans="1:12">
      <c r="A3304" s="576" t="s">
        <v>938</v>
      </c>
      <c r="B3304" s="576" t="s">
        <v>939</v>
      </c>
      <c r="C3304" s="576" t="s">
        <v>953</v>
      </c>
      <c r="D3304" s="576" t="s">
        <v>4427</v>
      </c>
      <c r="E3304" s="577" t="s">
        <v>210</v>
      </c>
      <c r="F3304" s="576" t="s">
        <v>210</v>
      </c>
      <c r="G3304" s="576">
        <v>102324</v>
      </c>
      <c r="H3304" s="576" t="s">
        <v>8800</v>
      </c>
      <c r="I3304" s="576" t="s">
        <v>90</v>
      </c>
      <c r="J3304" s="576" t="s">
        <v>207</v>
      </c>
      <c r="K3304" s="577">
        <v>14.49</v>
      </c>
      <c r="L3304" s="576" t="s">
        <v>208</v>
      </c>
    </row>
    <row r="3305" spans="1:12">
      <c r="A3305" s="576" t="s">
        <v>938</v>
      </c>
      <c r="B3305" s="576" t="s">
        <v>939</v>
      </c>
      <c r="C3305" s="576" t="s">
        <v>953</v>
      </c>
      <c r="D3305" s="576" t="s">
        <v>4427</v>
      </c>
      <c r="E3305" s="577" t="s">
        <v>210</v>
      </c>
      <c r="F3305" s="576" t="s">
        <v>210</v>
      </c>
      <c r="G3305" s="576">
        <v>102300</v>
      </c>
      <c r="H3305" s="576" t="s">
        <v>8801</v>
      </c>
      <c r="I3305" s="576" t="s">
        <v>90</v>
      </c>
      <c r="J3305" s="576" t="s">
        <v>207</v>
      </c>
      <c r="K3305" s="577">
        <v>15.18</v>
      </c>
      <c r="L3305" s="576" t="s">
        <v>208</v>
      </c>
    </row>
    <row r="3306" spans="1:12">
      <c r="A3306" s="576" t="s">
        <v>938</v>
      </c>
      <c r="B3306" s="576" t="s">
        <v>939</v>
      </c>
      <c r="C3306" s="576" t="s">
        <v>953</v>
      </c>
      <c r="D3306" s="576" t="s">
        <v>4427</v>
      </c>
      <c r="E3306" s="577" t="s">
        <v>210</v>
      </c>
      <c r="F3306" s="576" t="s">
        <v>210</v>
      </c>
      <c r="G3306" s="576">
        <v>90102</v>
      </c>
      <c r="H3306" s="576" t="s">
        <v>8802</v>
      </c>
      <c r="I3306" s="576" t="s">
        <v>90</v>
      </c>
      <c r="J3306" s="576" t="s">
        <v>207</v>
      </c>
      <c r="K3306" s="577">
        <v>10.62</v>
      </c>
      <c r="L3306" s="576" t="s">
        <v>208</v>
      </c>
    </row>
    <row r="3307" spans="1:12">
      <c r="A3307" s="576" t="s">
        <v>938</v>
      </c>
      <c r="B3307" s="576" t="s">
        <v>939</v>
      </c>
      <c r="C3307" s="576" t="s">
        <v>953</v>
      </c>
      <c r="D3307" s="576" t="s">
        <v>4427</v>
      </c>
      <c r="E3307" s="577" t="s">
        <v>210</v>
      </c>
      <c r="F3307" s="576" t="s">
        <v>210</v>
      </c>
      <c r="G3307" s="576">
        <v>102328</v>
      </c>
      <c r="H3307" s="576" t="s">
        <v>8803</v>
      </c>
      <c r="I3307" s="576" t="s">
        <v>90</v>
      </c>
      <c r="J3307" s="576" t="s">
        <v>209</v>
      </c>
      <c r="K3307" s="577">
        <v>9.1300000000000008</v>
      </c>
      <c r="L3307" s="576" t="s">
        <v>208</v>
      </c>
    </row>
    <row r="3308" spans="1:12">
      <c r="A3308" s="576" t="s">
        <v>938</v>
      </c>
      <c r="B3308" s="576" t="s">
        <v>939</v>
      </c>
      <c r="C3308" s="576" t="s">
        <v>954</v>
      </c>
      <c r="D3308" s="576" t="s">
        <v>5245</v>
      </c>
      <c r="E3308" s="577" t="s">
        <v>210</v>
      </c>
      <c r="F3308" s="576" t="s">
        <v>210</v>
      </c>
      <c r="G3308" s="576">
        <v>102304</v>
      </c>
      <c r="H3308" s="576" t="s">
        <v>8804</v>
      </c>
      <c r="I3308" s="576" t="s">
        <v>90</v>
      </c>
      <c r="J3308" s="576" t="s">
        <v>209</v>
      </c>
      <c r="K3308" s="578">
        <v>9.5500000000000007</v>
      </c>
      <c r="L3308" s="576" t="s">
        <v>208</v>
      </c>
    </row>
    <row r="3309" spans="1:12">
      <c r="A3309" s="576" t="s">
        <v>938</v>
      </c>
      <c r="B3309" s="576" t="s">
        <v>939</v>
      </c>
      <c r="C3309" s="576" t="s">
        <v>954</v>
      </c>
      <c r="D3309" s="576" t="s">
        <v>5245</v>
      </c>
      <c r="E3309" s="577" t="s">
        <v>210</v>
      </c>
      <c r="F3309" s="576" t="s">
        <v>210</v>
      </c>
      <c r="G3309" s="576">
        <v>102295</v>
      </c>
      <c r="H3309" s="576" t="s">
        <v>8805</v>
      </c>
      <c r="I3309" s="576" t="s">
        <v>90</v>
      </c>
      <c r="J3309" s="576" t="s">
        <v>207</v>
      </c>
      <c r="K3309" s="577">
        <v>6.99</v>
      </c>
      <c r="L3309" s="576" t="s">
        <v>208</v>
      </c>
    </row>
    <row r="3310" spans="1:12">
      <c r="A3310" s="576" t="s">
        <v>955</v>
      </c>
      <c r="B3310" s="576" t="s">
        <v>956</v>
      </c>
      <c r="C3310" s="576" t="s">
        <v>957</v>
      </c>
      <c r="D3310" s="576" t="s">
        <v>4428</v>
      </c>
      <c r="E3310" s="577" t="s">
        <v>210</v>
      </c>
      <c r="F3310" s="576" t="s">
        <v>210</v>
      </c>
      <c r="G3310" s="576">
        <v>102281</v>
      </c>
      <c r="H3310" s="576" t="s">
        <v>8806</v>
      </c>
      <c r="I3310" s="576" t="s">
        <v>90</v>
      </c>
      <c r="J3310" s="576" t="s">
        <v>209</v>
      </c>
      <c r="K3310" s="578">
        <v>5.33</v>
      </c>
      <c r="L3310" s="576" t="s">
        <v>208</v>
      </c>
    </row>
    <row r="3311" spans="1:12">
      <c r="A3311" s="576" t="s">
        <v>955</v>
      </c>
      <c r="B3311" s="576" t="s">
        <v>956</v>
      </c>
      <c r="C3311" s="576" t="s">
        <v>957</v>
      </c>
      <c r="D3311" s="576" t="s">
        <v>4428</v>
      </c>
      <c r="E3311" s="577" t="s">
        <v>210</v>
      </c>
      <c r="F3311" s="576" t="s">
        <v>210</v>
      </c>
      <c r="G3311" s="576">
        <v>102311</v>
      </c>
      <c r="H3311" s="576" t="s">
        <v>8807</v>
      </c>
      <c r="I3311" s="576" t="s">
        <v>90</v>
      </c>
      <c r="J3311" s="576" t="s">
        <v>209</v>
      </c>
      <c r="K3311" s="577">
        <v>10.6</v>
      </c>
      <c r="L3311" s="576" t="s">
        <v>208</v>
      </c>
    </row>
    <row r="3312" spans="1:12">
      <c r="A3312" s="576" t="s">
        <v>955</v>
      </c>
      <c r="B3312" s="576" t="s">
        <v>956</v>
      </c>
      <c r="C3312" s="576" t="s">
        <v>957</v>
      </c>
      <c r="D3312" s="576" t="s">
        <v>4428</v>
      </c>
      <c r="E3312" s="577" t="s">
        <v>210</v>
      </c>
      <c r="F3312" s="576" t="s">
        <v>210</v>
      </c>
      <c r="G3312" s="576">
        <v>102319</v>
      </c>
      <c r="H3312" s="576" t="s">
        <v>8808</v>
      </c>
      <c r="I3312" s="576" t="s">
        <v>90</v>
      </c>
      <c r="J3312" s="576" t="s">
        <v>209</v>
      </c>
      <c r="K3312" s="577">
        <v>6.67</v>
      </c>
      <c r="L3312" s="576" t="s">
        <v>208</v>
      </c>
    </row>
    <row r="3313" spans="1:12">
      <c r="A3313" s="576" t="s">
        <v>955</v>
      </c>
      <c r="B3313" s="576" t="s">
        <v>956</v>
      </c>
      <c r="C3313" s="576" t="s">
        <v>957</v>
      </c>
      <c r="D3313" s="576" t="s">
        <v>4428</v>
      </c>
      <c r="E3313" s="577" t="s">
        <v>210</v>
      </c>
      <c r="F3313" s="576" t="s">
        <v>210</v>
      </c>
      <c r="G3313" s="576">
        <v>102287</v>
      </c>
      <c r="H3313" s="576" t="s">
        <v>8809</v>
      </c>
      <c r="I3313" s="576" t="s">
        <v>90</v>
      </c>
      <c r="J3313" s="576" t="s">
        <v>209</v>
      </c>
      <c r="K3313" s="577">
        <v>11.1</v>
      </c>
      <c r="L3313" s="576" t="s">
        <v>208</v>
      </c>
    </row>
    <row r="3314" spans="1:12">
      <c r="A3314" s="576" t="s">
        <v>955</v>
      </c>
      <c r="B3314" s="576" t="s">
        <v>956</v>
      </c>
      <c r="C3314" s="576" t="s">
        <v>957</v>
      </c>
      <c r="D3314" s="576" t="s">
        <v>4428</v>
      </c>
      <c r="E3314" s="577" t="s">
        <v>210</v>
      </c>
      <c r="F3314" s="576" t="s">
        <v>210</v>
      </c>
      <c r="G3314" s="576">
        <v>102316</v>
      </c>
      <c r="H3314" s="576" t="s">
        <v>8810</v>
      </c>
      <c r="I3314" s="576" t="s">
        <v>90</v>
      </c>
      <c r="J3314" s="576" t="s">
        <v>209</v>
      </c>
      <c r="K3314" s="577">
        <v>6.84</v>
      </c>
      <c r="L3314" s="576" t="s">
        <v>208</v>
      </c>
    </row>
    <row r="3315" spans="1:12">
      <c r="A3315" s="576" t="s">
        <v>955</v>
      </c>
      <c r="B3315" s="576" t="s">
        <v>956</v>
      </c>
      <c r="C3315" s="576" t="s">
        <v>957</v>
      </c>
      <c r="D3315" s="576" t="s">
        <v>4428</v>
      </c>
      <c r="E3315" s="577" t="s">
        <v>210</v>
      </c>
      <c r="F3315" s="576" t="s">
        <v>210</v>
      </c>
      <c r="G3315" s="576">
        <v>102292</v>
      </c>
      <c r="H3315" s="576" t="s">
        <v>8811</v>
      </c>
      <c r="I3315" s="576" t="s">
        <v>90</v>
      </c>
      <c r="J3315" s="576" t="s">
        <v>209</v>
      </c>
      <c r="K3315" s="577">
        <v>7.16</v>
      </c>
      <c r="L3315" s="576" t="s">
        <v>208</v>
      </c>
    </row>
    <row r="3316" spans="1:12">
      <c r="A3316" s="576" t="s">
        <v>955</v>
      </c>
      <c r="B3316" s="576" t="s">
        <v>956</v>
      </c>
      <c r="C3316" s="576" t="s">
        <v>957</v>
      </c>
      <c r="D3316" s="576" t="s">
        <v>4428</v>
      </c>
      <c r="E3316" s="577" t="s">
        <v>210</v>
      </c>
      <c r="F3316" s="576" t="s">
        <v>210</v>
      </c>
      <c r="G3316" s="576">
        <v>90092</v>
      </c>
      <c r="H3316" s="576" t="s">
        <v>8812</v>
      </c>
      <c r="I3316" s="576" t="s">
        <v>90</v>
      </c>
      <c r="J3316" s="576" t="s">
        <v>209</v>
      </c>
      <c r="K3316" s="577">
        <v>5.48</v>
      </c>
      <c r="L3316" s="576" t="s">
        <v>208</v>
      </c>
    </row>
    <row r="3317" spans="1:12">
      <c r="A3317" s="576" t="s">
        <v>955</v>
      </c>
      <c r="B3317" s="576" t="s">
        <v>956</v>
      </c>
      <c r="C3317" s="576" t="s">
        <v>957</v>
      </c>
      <c r="D3317" s="576" t="s">
        <v>4428</v>
      </c>
      <c r="E3317" s="577" t="s">
        <v>210</v>
      </c>
      <c r="F3317" s="576" t="s">
        <v>210</v>
      </c>
      <c r="G3317" s="576">
        <v>102278</v>
      </c>
      <c r="H3317" s="576" t="s">
        <v>8813</v>
      </c>
      <c r="I3317" s="576" t="s">
        <v>90</v>
      </c>
      <c r="J3317" s="576" t="s">
        <v>209</v>
      </c>
      <c r="K3317" s="577">
        <v>8.4700000000000006</v>
      </c>
      <c r="L3317" s="576" t="s">
        <v>208</v>
      </c>
    </row>
    <row r="3318" spans="1:12">
      <c r="A3318" s="576" t="s">
        <v>955</v>
      </c>
      <c r="B3318" s="576" t="s">
        <v>956</v>
      </c>
      <c r="C3318" s="576" t="s">
        <v>957</v>
      </c>
      <c r="D3318" s="576" t="s">
        <v>4428</v>
      </c>
      <c r="E3318" s="577" t="s">
        <v>210</v>
      </c>
      <c r="F3318" s="576" t="s">
        <v>210</v>
      </c>
      <c r="G3318" s="576">
        <v>90094</v>
      </c>
      <c r="H3318" s="576" t="s">
        <v>8814</v>
      </c>
      <c r="I3318" s="576" t="s">
        <v>90</v>
      </c>
      <c r="J3318" s="576" t="s">
        <v>207</v>
      </c>
      <c r="K3318" s="578">
        <v>5.17</v>
      </c>
      <c r="L3318" s="576" t="s">
        <v>208</v>
      </c>
    </row>
    <row r="3319" spans="1:12">
      <c r="A3319" s="576" t="s">
        <v>955</v>
      </c>
      <c r="B3319" s="576" t="s">
        <v>956</v>
      </c>
      <c r="C3319" s="576" t="s">
        <v>957</v>
      </c>
      <c r="D3319" s="576" t="s">
        <v>4428</v>
      </c>
      <c r="E3319" s="577" t="s">
        <v>210</v>
      </c>
      <c r="F3319" s="576" t="s">
        <v>210</v>
      </c>
      <c r="G3319" s="576">
        <v>102309</v>
      </c>
      <c r="H3319" s="576" t="s">
        <v>8815</v>
      </c>
      <c r="I3319" s="576" t="s">
        <v>90</v>
      </c>
      <c r="J3319" s="576" t="s">
        <v>207</v>
      </c>
      <c r="K3319" s="577">
        <v>10.27</v>
      </c>
      <c r="L3319" s="576" t="s">
        <v>208</v>
      </c>
    </row>
    <row r="3320" spans="1:12">
      <c r="A3320" s="576" t="s">
        <v>955</v>
      </c>
      <c r="B3320" s="576" t="s">
        <v>956</v>
      </c>
      <c r="C3320" s="576" t="s">
        <v>957</v>
      </c>
      <c r="D3320" s="576" t="s">
        <v>4428</v>
      </c>
      <c r="E3320" s="577" t="s">
        <v>210</v>
      </c>
      <c r="F3320" s="576" t="s">
        <v>210</v>
      </c>
      <c r="G3320" s="576">
        <v>102285</v>
      </c>
      <c r="H3320" s="576" t="s">
        <v>8816</v>
      </c>
      <c r="I3320" s="576" t="s">
        <v>90</v>
      </c>
      <c r="J3320" s="576" t="s">
        <v>207</v>
      </c>
      <c r="K3320" s="577">
        <v>10.76</v>
      </c>
      <c r="L3320" s="576" t="s">
        <v>208</v>
      </c>
    </row>
    <row r="3321" spans="1:12">
      <c r="A3321" s="576" t="s">
        <v>955</v>
      </c>
      <c r="B3321" s="576" t="s">
        <v>956</v>
      </c>
      <c r="C3321" s="576" t="s">
        <v>957</v>
      </c>
      <c r="D3321" s="576" t="s">
        <v>4428</v>
      </c>
      <c r="E3321" s="577" t="s">
        <v>210</v>
      </c>
      <c r="F3321" s="576" t="s">
        <v>210</v>
      </c>
      <c r="G3321" s="576">
        <v>90095</v>
      </c>
      <c r="H3321" s="576" t="s">
        <v>8817</v>
      </c>
      <c r="I3321" s="576" t="s">
        <v>90</v>
      </c>
      <c r="J3321" s="576" t="s">
        <v>207</v>
      </c>
      <c r="K3321" s="577">
        <v>5.13</v>
      </c>
      <c r="L3321" s="576" t="s">
        <v>208</v>
      </c>
    </row>
    <row r="3322" spans="1:12">
      <c r="A3322" s="576" t="s">
        <v>955</v>
      </c>
      <c r="B3322" s="576" t="s">
        <v>956</v>
      </c>
      <c r="C3322" s="576" t="s">
        <v>957</v>
      </c>
      <c r="D3322" s="576" t="s">
        <v>4428</v>
      </c>
      <c r="E3322" s="577" t="s">
        <v>210</v>
      </c>
      <c r="F3322" s="576" t="s">
        <v>210</v>
      </c>
      <c r="G3322" s="576">
        <v>102320</v>
      </c>
      <c r="H3322" s="576" t="s">
        <v>8818</v>
      </c>
      <c r="I3322" s="576" t="s">
        <v>90</v>
      </c>
      <c r="J3322" s="576" t="s">
        <v>209</v>
      </c>
      <c r="K3322" s="578">
        <v>6.42</v>
      </c>
      <c r="L3322" s="576" t="s">
        <v>208</v>
      </c>
    </row>
    <row r="3323" spans="1:12">
      <c r="A3323" s="576" t="s">
        <v>955</v>
      </c>
      <c r="B3323" s="576" t="s">
        <v>956</v>
      </c>
      <c r="C3323" s="576" t="s">
        <v>957</v>
      </c>
      <c r="D3323" s="576" t="s">
        <v>4428</v>
      </c>
      <c r="E3323" s="577" t="s">
        <v>210</v>
      </c>
      <c r="F3323" s="576" t="s">
        <v>210</v>
      </c>
      <c r="G3323" s="576">
        <v>102296</v>
      </c>
      <c r="H3323" s="576" t="s">
        <v>8819</v>
      </c>
      <c r="I3323" s="576" t="s">
        <v>90</v>
      </c>
      <c r="J3323" s="576" t="s">
        <v>209</v>
      </c>
      <c r="K3323" s="577">
        <v>6.72</v>
      </c>
      <c r="L3323" s="576" t="s">
        <v>208</v>
      </c>
    </row>
    <row r="3324" spans="1:12">
      <c r="A3324" s="576" t="s">
        <v>955</v>
      </c>
      <c r="B3324" s="576" t="s">
        <v>956</v>
      </c>
      <c r="C3324" s="576" t="s">
        <v>958</v>
      </c>
      <c r="D3324" s="576" t="s">
        <v>4429</v>
      </c>
      <c r="E3324" s="577" t="s">
        <v>210</v>
      </c>
      <c r="F3324" s="576" t="s">
        <v>210</v>
      </c>
      <c r="G3324" s="576">
        <v>90086</v>
      </c>
      <c r="H3324" s="576" t="s">
        <v>8820</v>
      </c>
      <c r="I3324" s="576" t="s">
        <v>90</v>
      </c>
      <c r="J3324" s="576" t="s">
        <v>207</v>
      </c>
      <c r="K3324" s="577">
        <v>8.2200000000000006</v>
      </c>
      <c r="L3324" s="576" t="s">
        <v>208</v>
      </c>
    </row>
    <row r="3325" spans="1:12">
      <c r="A3325" s="576" t="s">
        <v>955</v>
      </c>
      <c r="B3325" s="576" t="s">
        <v>956</v>
      </c>
      <c r="C3325" s="576" t="s">
        <v>958</v>
      </c>
      <c r="D3325" s="576" t="s">
        <v>4429</v>
      </c>
      <c r="E3325" s="577" t="s">
        <v>210</v>
      </c>
      <c r="F3325" s="576" t="s">
        <v>210</v>
      </c>
      <c r="G3325" s="576">
        <v>102277</v>
      </c>
      <c r="H3325" s="576" t="s">
        <v>8821</v>
      </c>
      <c r="I3325" s="576" t="s">
        <v>90</v>
      </c>
      <c r="J3325" s="576" t="s">
        <v>207</v>
      </c>
      <c r="K3325" s="577">
        <v>7.98</v>
      </c>
      <c r="L3325" s="576" t="s">
        <v>208</v>
      </c>
    </row>
    <row r="3326" spans="1:12">
      <c r="A3326" s="576" t="s">
        <v>955</v>
      </c>
      <c r="B3326" s="576" t="s">
        <v>956</v>
      </c>
      <c r="C3326" s="576" t="s">
        <v>958</v>
      </c>
      <c r="D3326" s="576" t="s">
        <v>4429</v>
      </c>
      <c r="E3326" s="577" t="s">
        <v>210</v>
      </c>
      <c r="F3326" s="576" t="s">
        <v>210</v>
      </c>
      <c r="G3326" s="576">
        <v>102286</v>
      </c>
      <c r="H3326" s="576" t="s">
        <v>8822</v>
      </c>
      <c r="I3326" s="576" t="s">
        <v>90</v>
      </c>
      <c r="J3326" s="576" t="s">
        <v>207</v>
      </c>
      <c r="K3326" s="577">
        <v>10.44</v>
      </c>
      <c r="L3326" s="576" t="s">
        <v>208</v>
      </c>
    </row>
    <row r="3327" spans="1:12">
      <c r="A3327" s="576" t="s">
        <v>955</v>
      </c>
      <c r="B3327" s="576" t="s">
        <v>956</v>
      </c>
      <c r="C3327" s="576" t="s">
        <v>958</v>
      </c>
      <c r="D3327" s="576" t="s">
        <v>4429</v>
      </c>
      <c r="E3327" s="577" t="s">
        <v>210</v>
      </c>
      <c r="F3327" s="576" t="s">
        <v>210</v>
      </c>
      <c r="G3327" s="576">
        <v>90098</v>
      </c>
      <c r="H3327" s="576" t="s">
        <v>8823</v>
      </c>
      <c r="I3327" s="576" t="s">
        <v>90</v>
      </c>
      <c r="J3327" s="576" t="s">
        <v>207</v>
      </c>
      <c r="K3327" s="577">
        <v>5.03</v>
      </c>
      <c r="L3327" s="576" t="s">
        <v>208</v>
      </c>
    </row>
    <row r="3328" spans="1:12">
      <c r="A3328" s="576" t="s">
        <v>955</v>
      </c>
      <c r="B3328" s="576" t="s">
        <v>956</v>
      </c>
      <c r="C3328" s="576" t="s">
        <v>958</v>
      </c>
      <c r="D3328" s="576" t="s">
        <v>4429</v>
      </c>
      <c r="E3328" s="577" t="s">
        <v>210</v>
      </c>
      <c r="F3328" s="576" t="s">
        <v>210</v>
      </c>
      <c r="G3328" s="576">
        <v>102313</v>
      </c>
      <c r="H3328" s="576" t="s">
        <v>8824</v>
      </c>
      <c r="I3328" s="576" t="s">
        <v>90</v>
      </c>
      <c r="J3328" s="576" t="s">
        <v>207</v>
      </c>
      <c r="K3328" s="577">
        <v>9.99</v>
      </c>
      <c r="L3328" s="576" t="s">
        <v>208</v>
      </c>
    </row>
    <row r="3329" spans="1:12">
      <c r="A3329" s="576" t="s">
        <v>955</v>
      </c>
      <c r="B3329" s="576" t="s">
        <v>956</v>
      </c>
      <c r="C3329" s="576" t="s">
        <v>958</v>
      </c>
      <c r="D3329" s="576" t="s">
        <v>4429</v>
      </c>
      <c r="E3329" s="577" t="s">
        <v>210</v>
      </c>
      <c r="F3329" s="576" t="s">
        <v>210</v>
      </c>
      <c r="G3329" s="576">
        <v>102321</v>
      </c>
      <c r="H3329" s="576" t="s">
        <v>8825</v>
      </c>
      <c r="I3329" s="576" t="s">
        <v>90</v>
      </c>
      <c r="J3329" s="576" t="s">
        <v>207</v>
      </c>
      <c r="K3329" s="577">
        <v>6.28</v>
      </c>
      <c r="L3329" s="576" t="s">
        <v>208</v>
      </c>
    </row>
    <row r="3330" spans="1:12">
      <c r="A3330" s="576" t="s">
        <v>955</v>
      </c>
      <c r="B3330" s="576" t="s">
        <v>956</v>
      </c>
      <c r="C3330" s="576" t="s">
        <v>958</v>
      </c>
      <c r="D3330" s="576" t="s">
        <v>4429</v>
      </c>
      <c r="E3330" s="577" t="s">
        <v>210</v>
      </c>
      <c r="F3330" s="576" t="s">
        <v>210</v>
      </c>
      <c r="G3330" s="576">
        <v>102289</v>
      </c>
      <c r="H3330" s="576" t="s">
        <v>8826</v>
      </c>
      <c r="I3330" s="576" t="s">
        <v>90</v>
      </c>
      <c r="J3330" s="576" t="s">
        <v>207</v>
      </c>
      <c r="K3330" s="577">
        <v>10.46</v>
      </c>
      <c r="L3330" s="576" t="s">
        <v>208</v>
      </c>
    </row>
    <row r="3331" spans="1:12">
      <c r="A3331" s="576" t="s">
        <v>955</v>
      </c>
      <c r="B3331" s="576" t="s">
        <v>956</v>
      </c>
      <c r="C3331" s="576" t="s">
        <v>958</v>
      </c>
      <c r="D3331" s="576" t="s">
        <v>4429</v>
      </c>
      <c r="E3331" s="577" t="s">
        <v>210</v>
      </c>
      <c r="F3331" s="576" t="s">
        <v>210</v>
      </c>
      <c r="G3331" s="576">
        <v>102297</v>
      </c>
      <c r="H3331" s="576" t="s">
        <v>8827</v>
      </c>
      <c r="I3331" s="576" t="s">
        <v>90</v>
      </c>
      <c r="J3331" s="576" t="s">
        <v>207</v>
      </c>
      <c r="K3331" s="577">
        <v>6.58</v>
      </c>
      <c r="L3331" s="576" t="s">
        <v>208</v>
      </c>
    </row>
    <row r="3332" spans="1:12">
      <c r="A3332" s="576" t="s">
        <v>955</v>
      </c>
      <c r="B3332" s="576" t="s">
        <v>956</v>
      </c>
      <c r="C3332" s="576" t="s">
        <v>958</v>
      </c>
      <c r="D3332" s="576" t="s">
        <v>4429</v>
      </c>
      <c r="E3332" s="577" t="s">
        <v>210</v>
      </c>
      <c r="F3332" s="576" t="s">
        <v>210</v>
      </c>
      <c r="G3332" s="576">
        <v>102280</v>
      </c>
      <c r="H3332" s="576" t="s">
        <v>8828</v>
      </c>
      <c r="I3332" s="576" t="s">
        <v>90</v>
      </c>
      <c r="J3332" s="576" t="s">
        <v>207</v>
      </c>
      <c r="K3332" s="577">
        <v>5.03</v>
      </c>
      <c r="L3332" s="576" t="s">
        <v>208</v>
      </c>
    </row>
    <row r="3333" spans="1:12">
      <c r="A3333" s="576" t="s">
        <v>955</v>
      </c>
      <c r="B3333" s="576" t="s">
        <v>956</v>
      </c>
      <c r="C3333" s="576" t="s">
        <v>958</v>
      </c>
      <c r="D3333" s="576" t="s">
        <v>4429</v>
      </c>
      <c r="E3333" s="577" t="s">
        <v>210</v>
      </c>
      <c r="F3333" s="576" t="s">
        <v>210</v>
      </c>
      <c r="G3333" s="576">
        <v>102294</v>
      </c>
      <c r="H3333" s="576" t="s">
        <v>8829</v>
      </c>
      <c r="I3333" s="576" t="s">
        <v>90</v>
      </c>
      <c r="J3333" s="576" t="s">
        <v>207</v>
      </c>
      <c r="K3333" s="577">
        <v>6.58</v>
      </c>
      <c r="L3333" s="576" t="s">
        <v>208</v>
      </c>
    </row>
    <row r="3334" spans="1:12">
      <c r="A3334" s="576" t="s">
        <v>955</v>
      </c>
      <c r="B3334" s="576" t="s">
        <v>956</v>
      </c>
      <c r="C3334" s="576" t="s">
        <v>958</v>
      </c>
      <c r="D3334" s="576" t="s">
        <v>4429</v>
      </c>
      <c r="E3334" s="577" t="s">
        <v>210</v>
      </c>
      <c r="F3334" s="576" t="s">
        <v>210</v>
      </c>
      <c r="G3334" s="576">
        <v>90090</v>
      </c>
      <c r="H3334" s="576" t="s">
        <v>8830</v>
      </c>
      <c r="I3334" s="576" t="s">
        <v>90</v>
      </c>
      <c r="J3334" s="576" t="s">
        <v>207</v>
      </c>
      <c r="K3334" s="577">
        <v>7.99</v>
      </c>
      <c r="L3334" s="576" t="s">
        <v>208</v>
      </c>
    </row>
    <row r="3335" spans="1:12">
      <c r="A3335" s="576" t="s">
        <v>955</v>
      </c>
      <c r="B3335" s="576" t="s">
        <v>956</v>
      </c>
      <c r="C3335" s="576" t="s">
        <v>958</v>
      </c>
      <c r="D3335" s="576" t="s">
        <v>4429</v>
      </c>
      <c r="E3335" s="577" t="s">
        <v>210</v>
      </c>
      <c r="F3335" s="576" t="s">
        <v>210</v>
      </c>
      <c r="G3335" s="576">
        <v>102317</v>
      </c>
      <c r="H3335" s="576" t="s">
        <v>8831</v>
      </c>
      <c r="I3335" s="576" t="s">
        <v>90</v>
      </c>
      <c r="J3335" s="576" t="s">
        <v>207</v>
      </c>
      <c r="K3335" s="577">
        <v>6.47</v>
      </c>
      <c r="L3335" s="576" t="s">
        <v>208</v>
      </c>
    </row>
    <row r="3336" spans="1:12">
      <c r="A3336" s="576" t="s">
        <v>955</v>
      </c>
      <c r="B3336" s="576" t="s">
        <v>956</v>
      </c>
      <c r="C3336" s="576" t="s">
        <v>958</v>
      </c>
      <c r="D3336" s="576" t="s">
        <v>4429</v>
      </c>
      <c r="E3336" s="577" t="s">
        <v>210</v>
      </c>
      <c r="F3336" s="576" t="s">
        <v>210</v>
      </c>
      <c r="G3336" s="576">
        <v>102293</v>
      </c>
      <c r="H3336" s="576" t="s">
        <v>8832</v>
      </c>
      <c r="I3336" s="576" t="s">
        <v>90</v>
      </c>
      <c r="J3336" s="576" t="s">
        <v>207</v>
      </c>
      <c r="K3336" s="577">
        <v>6.77</v>
      </c>
      <c r="L3336" s="576" t="s">
        <v>208</v>
      </c>
    </row>
    <row r="3337" spans="1:12">
      <c r="A3337" s="576" t="s">
        <v>955</v>
      </c>
      <c r="B3337" s="576" t="s">
        <v>956</v>
      </c>
      <c r="C3337" s="576" t="s">
        <v>958</v>
      </c>
      <c r="D3337" s="576" t="s">
        <v>4429</v>
      </c>
      <c r="E3337" s="577" t="s">
        <v>210</v>
      </c>
      <c r="F3337" s="576" t="s">
        <v>210</v>
      </c>
      <c r="G3337" s="576">
        <v>102310</v>
      </c>
      <c r="H3337" s="576" t="s">
        <v>8833</v>
      </c>
      <c r="I3337" s="576" t="s">
        <v>90</v>
      </c>
      <c r="J3337" s="576" t="s">
        <v>207</v>
      </c>
      <c r="K3337" s="577">
        <v>9.98</v>
      </c>
      <c r="L3337" s="576" t="s">
        <v>208</v>
      </c>
    </row>
    <row r="3338" spans="1:12">
      <c r="A3338" s="576" t="s">
        <v>955</v>
      </c>
      <c r="B3338" s="576" t="s">
        <v>956</v>
      </c>
      <c r="C3338" s="576" t="s">
        <v>958</v>
      </c>
      <c r="D3338" s="576" t="s">
        <v>4429</v>
      </c>
      <c r="E3338" s="577" t="s">
        <v>210</v>
      </c>
      <c r="F3338" s="576" t="s">
        <v>210</v>
      </c>
      <c r="G3338" s="576">
        <v>102318</v>
      </c>
      <c r="H3338" s="576" t="s">
        <v>8834</v>
      </c>
      <c r="I3338" s="576" t="s">
        <v>90</v>
      </c>
      <c r="J3338" s="576" t="s">
        <v>207</v>
      </c>
      <c r="K3338" s="577">
        <v>6.29</v>
      </c>
      <c r="L3338" s="576" t="s">
        <v>208</v>
      </c>
    </row>
    <row r="3339" spans="1:12">
      <c r="A3339" s="576" t="s">
        <v>955</v>
      </c>
      <c r="B3339" s="576" t="s">
        <v>956</v>
      </c>
      <c r="C3339" s="576" t="s">
        <v>958</v>
      </c>
      <c r="D3339" s="576" t="s">
        <v>4429</v>
      </c>
      <c r="E3339" s="577" t="s">
        <v>210</v>
      </c>
      <c r="F3339" s="576" t="s">
        <v>210</v>
      </c>
      <c r="G3339" s="576">
        <v>90106</v>
      </c>
      <c r="H3339" s="576" t="s">
        <v>8835</v>
      </c>
      <c r="I3339" s="576" t="s">
        <v>90</v>
      </c>
      <c r="J3339" s="576" t="s">
        <v>207</v>
      </c>
      <c r="K3339" s="577">
        <v>7.39</v>
      </c>
      <c r="L3339" s="576" t="s">
        <v>208</v>
      </c>
    </row>
    <row r="3340" spans="1:12">
      <c r="A3340" s="576" t="s">
        <v>955</v>
      </c>
      <c r="B3340" s="576" t="s">
        <v>956</v>
      </c>
      <c r="C3340" s="576" t="s">
        <v>958</v>
      </c>
      <c r="D3340" s="576" t="s">
        <v>4429</v>
      </c>
      <c r="E3340" s="577" t="s">
        <v>210</v>
      </c>
      <c r="F3340" s="576" t="s">
        <v>210</v>
      </c>
      <c r="G3340" s="576">
        <v>90105</v>
      </c>
      <c r="H3340" s="576" t="s">
        <v>8836</v>
      </c>
      <c r="I3340" s="576" t="s">
        <v>90</v>
      </c>
      <c r="J3340" s="576" t="s">
        <v>207</v>
      </c>
      <c r="K3340" s="577">
        <v>8.11</v>
      </c>
      <c r="L3340" s="576" t="s">
        <v>208</v>
      </c>
    </row>
    <row r="3341" spans="1:12">
      <c r="A3341" s="576" t="s">
        <v>955</v>
      </c>
      <c r="B3341" s="576" t="s">
        <v>956</v>
      </c>
      <c r="C3341" s="576" t="s">
        <v>958</v>
      </c>
      <c r="D3341" s="576" t="s">
        <v>4429</v>
      </c>
      <c r="E3341" s="577" t="s">
        <v>210</v>
      </c>
      <c r="F3341" s="576" t="s">
        <v>210</v>
      </c>
      <c r="G3341" s="576">
        <v>90108</v>
      </c>
      <c r="H3341" s="576" t="s">
        <v>8837</v>
      </c>
      <c r="I3341" s="576" t="s">
        <v>90</v>
      </c>
      <c r="J3341" s="576" t="s">
        <v>207</v>
      </c>
      <c r="K3341" s="577">
        <v>6.68</v>
      </c>
      <c r="L3341" s="576" t="s">
        <v>208</v>
      </c>
    </row>
    <row r="3342" spans="1:12">
      <c r="A3342" s="576" t="s">
        <v>955</v>
      </c>
      <c r="B3342" s="576" t="s">
        <v>956</v>
      </c>
      <c r="C3342" s="576" t="s">
        <v>958</v>
      </c>
      <c r="D3342" s="576" t="s">
        <v>4429</v>
      </c>
      <c r="E3342" s="577" t="s">
        <v>210</v>
      </c>
      <c r="F3342" s="576" t="s">
        <v>210</v>
      </c>
      <c r="G3342" s="576">
        <v>90107</v>
      </c>
      <c r="H3342" s="576" t="s">
        <v>8838</v>
      </c>
      <c r="I3342" s="576" t="s">
        <v>90</v>
      </c>
      <c r="J3342" s="576" t="s">
        <v>207</v>
      </c>
      <c r="K3342" s="577">
        <v>7.3</v>
      </c>
      <c r="L3342" s="576" t="s">
        <v>208</v>
      </c>
    </row>
    <row r="3343" spans="1:12">
      <c r="A3343" s="576" t="s">
        <v>955</v>
      </c>
      <c r="B3343" s="576" t="s">
        <v>956</v>
      </c>
      <c r="C3343" s="576" t="s">
        <v>958</v>
      </c>
      <c r="D3343" s="576" t="s">
        <v>4429</v>
      </c>
      <c r="E3343" s="577" t="s">
        <v>210</v>
      </c>
      <c r="F3343" s="576" t="s">
        <v>210</v>
      </c>
      <c r="G3343" s="576">
        <v>102354</v>
      </c>
      <c r="H3343" s="576" t="s">
        <v>8839</v>
      </c>
      <c r="I3343" s="576" t="s">
        <v>90</v>
      </c>
      <c r="J3343" s="576" t="s">
        <v>207</v>
      </c>
      <c r="K3343" s="577">
        <v>132.6</v>
      </c>
      <c r="L3343" s="576" t="s">
        <v>208</v>
      </c>
    </row>
    <row r="3344" spans="1:12">
      <c r="A3344" s="576" t="s">
        <v>955</v>
      </c>
      <c r="B3344" s="576" t="s">
        <v>956</v>
      </c>
      <c r="C3344" s="576" t="s">
        <v>958</v>
      </c>
      <c r="D3344" s="576" t="s">
        <v>4429</v>
      </c>
      <c r="E3344" s="577" t="s">
        <v>210</v>
      </c>
      <c r="F3344" s="576" t="s">
        <v>210</v>
      </c>
      <c r="G3344" s="576">
        <v>102355</v>
      </c>
      <c r="H3344" s="576" t="s">
        <v>8840</v>
      </c>
      <c r="I3344" s="576" t="s">
        <v>90</v>
      </c>
      <c r="J3344" s="576" t="s">
        <v>207</v>
      </c>
      <c r="K3344" s="577">
        <v>152.5</v>
      </c>
      <c r="L3344" s="576" t="s">
        <v>208</v>
      </c>
    </row>
    <row r="3345" spans="1:12">
      <c r="A3345" s="576" t="s">
        <v>955</v>
      </c>
      <c r="B3345" s="576" t="s">
        <v>956</v>
      </c>
      <c r="C3345" s="576" t="s">
        <v>958</v>
      </c>
      <c r="D3345" s="576" t="s">
        <v>4429</v>
      </c>
      <c r="E3345" s="577" t="s">
        <v>210</v>
      </c>
      <c r="F3345" s="576" t="s">
        <v>210</v>
      </c>
      <c r="G3345" s="576">
        <v>102356</v>
      </c>
      <c r="H3345" s="576" t="s">
        <v>8841</v>
      </c>
      <c r="I3345" s="576" t="s">
        <v>90</v>
      </c>
      <c r="J3345" s="576" t="s">
        <v>207</v>
      </c>
      <c r="K3345" s="577">
        <v>0</v>
      </c>
      <c r="L3345" s="576" t="s">
        <v>208</v>
      </c>
    </row>
    <row r="3346" spans="1:12">
      <c r="A3346" s="576" t="s">
        <v>955</v>
      </c>
      <c r="B3346" s="576" t="s">
        <v>956</v>
      </c>
      <c r="C3346" s="576" t="s">
        <v>958</v>
      </c>
      <c r="D3346" s="576" t="s">
        <v>4429</v>
      </c>
      <c r="E3346" s="577" t="s">
        <v>210</v>
      </c>
      <c r="F3346" s="576" t="s">
        <v>210</v>
      </c>
      <c r="G3346" s="576">
        <v>102357</v>
      </c>
      <c r="H3346" s="576" t="s">
        <v>8842</v>
      </c>
      <c r="I3346" s="576" t="s">
        <v>90</v>
      </c>
      <c r="J3346" s="576" t="s">
        <v>207</v>
      </c>
      <c r="K3346" s="577">
        <v>0</v>
      </c>
      <c r="L3346" s="576" t="s">
        <v>208</v>
      </c>
    </row>
    <row r="3347" spans="1:12">
      <c r="A3347" s="576" t="s">
        <v>955</v>
      </c>
      <c r="B3347" s="576" t="s">
        <v>956</v>
      </c>
      <c r="C3347" s="576" t="s">
        <v>958</v>
      </c>
      <c r="D3347" s="576" t="s">
        <v>4429</v>
      </c>
      <c r="E3347" s="577" t="s">
        <v>210</v>
      </c>
      <c r="F3347" s="576" t="s">
        <v>210</v>
      </c>
      <c r="G3347" s="576">
        <v>102358</v>
      </c>
      <c r="H3347" s="576" t="s">
        <v>8843</v>
      </c>
      <c r="I3347" s="576" t="s">
        <v>90</v>
      </c>
      <c r="J3347" s="576" t="s">
        <v>207</v>
      </c>
      <c r="K3347" s="577">
        <v>0</v>
      </c>
      <c r="L3347" s="576" t="s">
        <v>208</v>
      </c>
    </row>
    <row r="3348" spans="1:12">
      <c r="A3348" s="576" t="s">
        <v>955</v>
      </c>
      <c r="B3348" s="576" t="s">
        <v>956</v>
      </c>
      <c r="C3348" s="576" t="s">
        <v>958</v>
      </c>
      <c r="D3348" s="576" t="s">
        <v>4429</v>
      </c>
      <c r="E3348" s="577" t="s">
        <v>210</v>
      </c>
      <c r="F3348" s="576" t="s">
        <v>210</v>
      </c>
      <c r="G3348" s="576">
        <v>102359</v>
      </c>
      <c r="H3348" s="576" t="s">
        <v>8844</v>
      </c>
      <c r="I3348" s="576" t="s">
        <v>90</v>
      </c>
      <c r="J3348" s="576" t="s">
        <v>207</v>
      </c>
      <c r="K3348" s="577">
        <v>0</v>
      </c>
      <c r="L3348" s="576" t="s">
        <v>208</v>
      </c>
    </row>
    <row r="3349" spans="1:12">
      <c r="A3349" s="576" t="s">
        <v>955</v>
      </c>
      <c r="B3349" s="576" t="s">
        <v>956</v>
      </c>
      <c r="C3349" s="576" t="s">
        <v>958</v>
      </c>
      <c r="D3349" s="576" t="s">
        <v>4429</v>
      </c>
      <c r="E3349" s="577" t="s">
        <v>210</v>
      </c>
      <c r="F3349" s="576" t="s">
        <v>210</v>
      </c>
      <c r="G3349" s="576">
        <v>102348</v>
      </c>
      <c r="H3349" s="576" t="s">
        <v>8845</v>
      </c>
      <c r="I3349" s="576" t="s">
        <v>90</v>
      </c>
      <c r="J3349" s="576" t="s">
        <v>207</v>
      </c>
      <c r="K3349" s="577">
        <v>0</v>
      </c>
      <c r="L3349" s="576" t="s">
        <v>208</v>
      </c>
    </row>
    <row r="3350" spans="1:12">
      <c r="A3350" s="576" t="s">
        <v>955</v>
      </c>
      <c r="B3350" s="576" t="s">
        <v>956</v>
      </c>
      <c r="C3350" s="576" t="s">
        <v>958</v>
      </c>
      <c r="D3350" s="576" t="s">
        <v>4429</v>
      </c>
      <c r="E3350" s="577" t="s">
        <v>210</v>
      </c>
      <c r="F3350" s="576" t="s">
        <v>210</v>
      </c>
      <c r="G3350" s="576">
        <v>102346</v>
      </c>
      <c r="H3350" s="576" t="s">
        <v>8846</v>
      </c>
      <c r="I3350" s="576" t="s">
        <v>90</v>
      </c>
      <c r="J3350" s="576" t="s">
        <v>207</v>
      </c>
      <c r="K3350" s="577">
        <v>0</v>
      </c>
      <c r="L3350" s="576" t="s">
        <v>208</v>
      </c>
    </row>
    <row r="3351" spans="1:12">
      <c r="A3351" s="576" t="s">
        <v>955</v>
      </c>
      <c r="B3351" s="576" t="s">
        <v>956</v>
      </c>
      <c r="C3351" s="576" t="s">
        <v>958</v>
      </c>
      <c r="D3351" s="576" t="s">
        <v>4429</v>
      </c>
      <c r="E3351" s="577" t="s">
        <v>210</v>
      </c>
      <c r="F3351" s="576" t="s">
        <v>210</v>
      </c>
      <c r="G3351" s="576">
        <v>102347</v>
      </c>
      <c r="H3351" s="576" t="s">
        <v>8847</v>
      </c>
      <c r="I3351" s="576" t="s">
        <v>90</v>
      </c>
      <c r="J3351" s="576" t="s">
        <v>207</v>
      </c>
      <c r="K3351" s="577">
        <v>0</v>
      </c>
      <c r="L3351" s="576" t="s">
        <v>208</v>
      </c>
    </row>
    <row r="3352" spans="1:12">
      <c r="A3352" s="576" t="s">
        <v>955</v>
      </c>
      <c r="B3352" s="576" t="s">
        <v>956</v>
      </c>
      <c r="C3352" s="576" t="s">
        <v>958</v>
      </c>
      <c r="D3352" s="576" t="s">
        <v>4429</v>
      </c>
      <c r="E3352" s="577" t="s">
        <v>210</v>
      </c>
      <c r="F3352" s="576" t="s">
        <v>210</v>
      </c>
      <c r="G3352" s="576">
        <v>102350</v>
      </c>
      <c r="H3352" s="576" t="s">
        <v>8848</v>
      </c>
      <c r="I3352" s="576" t="s">
        <v>90</v>
      </c>
      <c r="J3352" s="576" t="s">
        <v>207</v>
      </c>
      <c r="K3352" s="577">
        <v>0</v>
      </c>
      <c r="L3352" s="576" t="s">
        <v>208</v>
      </c>
    </row>
    <row r="3353" spans="1:12">
      <c r="A3353" s="576" t="s">
        <v>955</v>
      </c>
      <c r="B3353" s="576" t="s">
        <v>956</v>
      </c>
      <c r="C3353" s="576" t="s">
        <v>958</v>
      </c>
      <c r="D3353" s="576" t="s">
        <v>4429</v>
      </c>
      <c r="E3353" s="577" t="s">
        <v>210</v>
      </c>
      <c r="F3353" s="576" t="s">
        <v>210</v>
      </c>
      <c r="G3353" s="576">
        <v>102351</v>
      </c>
      <c r="H3353" s="576" t="s">
        <v>8849</v>
      </c>
      <c r="I3353" s="576" t="s">
        <v>90</v>
      </c>
      <c r="J3353" s="576" t="s">
        <v>207</v>
      </c>
      <c r="K3353" s="577">
        <v>0</v>
      </c>
      <c r="L3353" s="576" t="s">
        <v>208</v>
      </c>
    </row>
    <row r="3354" spans="1:12">
      <c r="A3354" s="576" t="s">
        <v>955</v>
      </c>
      <c r="B3354" s="576" t="s">
        <v>956</v>
      </c>
      <c r="C3354" s="576" t="s">
        <v>958</v>
      </c>
      <c r="D3354" s="576" t="s">
        <v>4429</v>
      </c>
      <c r="E3354" s="577" t="s">
        <v>210</v>
      </c>
      <c r="F3354" s="576" t="s">
        <v>210</v>
      </c>
      <c r="G3354" s="576">
        <v>102352</v>
      </c>
      <c r="H3354" s="576" t="s">
        <v>8850</v>
      </c>
      <c r="I3354" s="576" t="s">
        <v>90</v>
      </c>
      <c r="J3354" s="576" t="s">
        <v>207</v>
      </c>
      <c r="K3354" s="577">
        <v>0</v>
      </c>
      <c r="L3354" s="576" t="s">
        <v>208</v>
      </c>
    </row>
    <row r="3355" spans="1:12">
      <c r="A3355" s="576" t="s">
        <v>955</v>
      </c>
      <c r="B3355" s="576" t="s">
        <v>956</v>
      </c>
      <c r="C3355" s="576" t="s">
        <v>958</v>
      </c>
      <c r="D3355" s="576" t="s">
        <v>4429</v>
      </c>
      <c r="E3355" s="577" t="s">
        <v>210</v>
      </c>
      <c r="F3355" s="576" t="s">
        <v>210</v>
      </c>
      <c r="G3355" s="576">
        <v>102353</v>
      </c>
      <c r="H3355" s="576" t="s">
        <v>8851</v>
      </c>
      <c r="I3355" s="576" t="s">
        <v>90</v>
      </c>
      <c r="J3355" s="576" t="s">
        <v>207</v>
      </c>
      <c r="K3355" s="577">
        <v>0</v>
      </c>
      <c r="L3355" s="576" t="s">
        <v>208</v>
      </c>
    </row>
    <row r="3356" spans="1:12">
      <c r="A3356" s="576" t="s">
        <v>955</v>
      </c>
      <c r="B3356" s="576" t="s">
        <v>956</v>
      </c>
      <c r="C3356" s="576" t="s">
        <v>958</v>
      </c>
      <c r="D3356" s="576" t="s">
        <v>4429</v>
      </c>
      <c r="E3356" s="577" t="s">
        <v>210</v>
      </c>
      <c r="F3356" s="576" t="s">
        <v>210</v>
      </c>
      <c r="G3356" s="576">
        <v>102349</v>
      </c>
      <c r="H3356" s="576" t="s">
        <v>8852</v>
      </c>
      <c r="I3356" s="576" t="s">
        <v>90</v>
      </c>
      <c r="J3356" s="576" t="s">
        <v>207</v>
      </c>
      <c r="K3356" s="577">
        <v>0</v>
      </c>
      <c r="L3356" s="576" t="s">
        <v>208</v>
      </c>
    </row>
    <row r="3357" spans="1:12">
      <c r="A3357" s="576" t="s">
        <v>955</v>
      </c>
      <c r="B3357" s="576" t="s">
        <v>956</v>
      </c>
      <c r="C3357" s="576" t="s">
        <v>958</v>
      </c>
      <c r="D3357" s="576" t="s">
        <v>4429</v>
      </c>
      <c r="E3357" s="577" t="s">
        <v>210</v>
      </c>
      <c r="F3357" s="576" t="s">
        <v>210</v>
      </c>
      <c r="G3357" s="576">
        <v>102360</v>
      </c>
      <c r="H3357" s="576" t="s">
        <v>4943</v>
      </c>
      <c r="I3357" s="576" t="s">
        <v>90</v>
      </c>
      <c r="J3357" s="576" t="s">
        <v>207</v>
      </c>
      <c r="K3357" s="577">
        <v>22.96</v>
      </c>
      <c r="L3357" s="576" t="s">
        <v>208</v>
      </c>
    </row>
    <row r="3358" spans="1:12">
      <c r="A3358" s="576" t="s">
        <v>955</v>
      </c>
      <c r="B3358" s="576" t="s">
        <v>956</v>
      </c>
      <c r="C3358" s="576" t="s">
        <v>958</v>
      </c>
      <c r="D3358" s="576" t="s">
        <v>4429</v>
      </c>
      <c r="E3358" s="577" t="s">
        <v>210</v>
      </c>
      <c r="F3358" s="576" t="s">
        <v>210</v>
      </c>
      <c r="G3358" s="576">
        <v>102361</v>
      </c>
      <c r="H3358" s="576" t="s">
        <v>4944</v>
      </c>
      <c r="I3358" s="576" t="s">
        <v>90</v>
      </c>
      <c r="J3358" s="576" t="s">
        <v>207</v>
      </c>
      <c r="K3358" s="577">
        <v>32.96</v>
      </c>
      <c r="L3358" s="576" t="s">
        <v>208</v>
      </c>
    </row>
    <row r="3359" spans="1:12">
      <c r="A3359" s="576" t="s">
        <v>955</v>
      </c>
      <c r="B3359" s="576" t="s">
        <v>956</v>
      </c>
      <c r="C3359" s="576" t="s">
        <v>958</v>
      </c>
      <c r="D3359" s="576" t="s">
        <v>4429</v>
      </c>
      <c r="E3359" s="577" t="s">
        <v>210</v>
      </c>
      <c r="F3359" s="576" t="s">
        <v>210</v>
      </c>
      <c r="G3359" s="576">
        <v>101595</v>
      </c>
      <c r="H3359" s="576" t="s">
        <v>8853</v>
      </c>
      <c r="I3359" s="576" t="s">
        <v>93</v>
      </c>
      <c r="J3359" s="576" t="s">
        <v>207</v>
      </c>
      <c r="K3359" s="577">
        <v>0</v>
      </c>
      <c r="L3359" s="576" t="s">
        <v>208</v>
      </c>
    </row>
    <row r="3360" spans="1:12">
      <c r="A3360" s="576" t="s">
        <v>955</v>
      </c>
      <c r="B3360" s="576" t="s">
        <v>956</v>
      </c>
      <c r="C3360" s="576" t="s">
        <v>958</v>
      </c>
      <c r="D3360" s="576" t="s">
        <v>4429</v>
      </c>
      <c r="E3360" s="577" t="s">
        <v>210</v>
      </c>
      <c r="F3360" s="576" t="s">
        <v>210</v>
      </c>
      <c r="G3360" s="576">
        <v>101601</v>
      </c>
      <c r="H3360" s="576" t="s">
        <v>2009</v>
      </c>
      <c r="I3360" s="576" t="s">
        <v>93</v>
      </c>
      <c r="J3360" s="576" t="s">
        <v>207</v>
      </c>
      <c r="K3360" s="577">
        <v>23.9</v>
      </c>
      <c r="L3360" s="576" t="s">
        <v>208</v>
      </c>
    </row>
    <row r="3361" spans="1:12">
      <c r="A3361" s="576" t="s">
        <v>955</v>
      </c>
      <c r="B3361" s="576" t="s">
        <v>956</v>
      </c>
      <c r="C3361" s="576" t="s">
        <v>958</v>
      </c>
      <c r="D3361" s="576" t="s">
        <v>4429</v>
      </c>
      <c r="E3361" s="577" t="s">
        <v>210</v>
      </c>
      <c r="F3361" s="576" t="s">
        <v>210</v>
      </c>
      <c r="G3361" s="576">
        <v>101594</v>
      </c>
      <c r="H3361" s="576" t="s">
        <v>8854</v>
      </c>
      <c r="I3361" s="576" t="s">
        <v>93</v>
      </c>
      <c r="J3361" s="576" t="s">
        <v>207</v>
      </c>
      <c r="K3361" s="577">
        <v>0</v>
      </c>
      <c r="L3361" s="576" t="s">
        <v>208</v>
      </c>
    </row>
    <row r="3362" spans="1:12">
      <c r="A3362" s="576" t="s">
        <v>955</v>
      </c>
      <c r="B3362" s="576" t="s">
        <v>956</v>
      </c>
      <c r="C3362" s="576" t="s">
        <v>958</v>
      </c>
      <c r="D3362" s="576" t="s">
        <v>4429</v>
      </c>
      <c r="E3362" s="577" t="s">
        <v>210</v>
      </c>
      <c r="F3362" s="576" t="s">
        <v>210</v>
      </c>
      <c r="G3362" s="576">
        <v>101600</v>
      </c>
      <c r="H3362" s="576" t="s">
        <v>2008</v>
      </c>
      <c r="I3362" s="576" t="s">
        <v>93</v>
      </c>
      <c r="J3362" s="576" t="s">
        <v>207</v>
      </c>
      <c r="K3362" s="577">
        <v>16.14</v>
      </c>
      <c r="L3362" s="576" t="s">
        <v>208</v>
      </c>
    </row>
    <row r="3363" spans="1:12">
      <c r="A3363" s="576" t="s">
        <v>955</v>
      </c>
      <c r="B3363" s="576" t="s">
        <v>956</v>
      </c>
      <c r="C3363" s="576" t="s">
        <v>958</v>
      </c>
      <c r="D3363" s="576" t="s">
        <v>4429</v>
      </c>
      <c r="E3363" s="577" t="s">
        <v>210</v>
      </c>
      <c r="F3363" s="576" t="s">
        <v>210</v>
      </c>
      <c r="G3363" s="576">
        <v>101597</v>
      </c>
      <c r="H3363" s="576" t="s">
        <v>8855</v>
      </c>
      <c r="I3363" s="576" t="s">
        <v>93</v>
      </c>
      <c r="J3363" s="576" t="s">
        <v>207</v>
      </c>
      <c r="K3363" s="577">
        <v>0</v>
      </c>
      <c r="L3363" s="576" t="s">
        <v>208</v>
      </c>
    </row>
    <row r="3364" spans="1:12">
      <c r="A3364" s="576" t="s">
        <v>955</v>
      </c>
      <c r="B3364" s="576" t="s">
        <v>956</v>
      </c>
      <c r="C3364" s="576" t="s">
        <v>958</v>
      </c>
      <c r="D3364" s="576" t="s">
        <v>4429</v>
      </c>
      <c r="E3364" s="577" t="s">
        <v>210</v>
      </c>
      <c r="F3364" s="576" t="s">
        <v>210</v>
      </c>
      <c r="G3364" s="576">
        <v>101603</v>
      </c>
      <c r="H3364" s="576" t="s">
        <v>2011</v>
      </c>
      <c r="I3364" s="576" t="s">
        <v>93</v>
      </c>
      <c r="J3364" s="576" t="s">
        <v>207</v>
      </c>
      <c r="K3364" s="577">
        <v>19.73</v>
      </c>
      <c r="L3364" s="576" t="s">
        <v>208</v>
      </c>
    </row>
    <row r="3365" spans="1:12">
      <c r="A3365" s="576" t="s">
        <v>955</v>
      </c>
      <c r="B3365" s="576" t="s">
        <v>956</v>
      </c>
      <c r="C3365" s="576" t="s">
        <v>958</v>
      </c>
      <c r="D3365" s="576" t="s">
        <v>4429</v>
      </c>
      <c r="E3365" s="577" t="s">
        <v>210</v>
      </c>
      <c r="F3365" s="576" t="s">
        <v>210</v>
      </c>
      <c r="G3365" s="576">
        <v>101596</v>
      </c>
      <c r="H3365" s="576" t="s">
        <v>8856</v>
      </c>
      <c r="I3365" s="576" t="s">
        <v>93</v>
      </c>
      <c r="J3365" s="576" t="s">
        <v>207</v>
      </c>
      <c r="K3365" s="577">
        <v>0</v>
      </c>
      <c r="L3365" s="576" t="s">
        <v>208</v>
      </c>
    </row>
    <row r="3366" spans="1:12">
      <c r="A3366" s="576" t="s">
        <v>955</v>
      </c>
      <c r="B3366" s="576" t="s">
        <v>956</v>
      </c>
      <c r="C3366" s="576" t="s">
        <v>958</v>
      </c>
      <c r="D3366" s="576" t="s">
        <v>4429</v>
      </c>
      <c r="E3366" s="577" t="s">
        <v>210</v>
      </c>
      <c r="F3366" s="576" t="s">
        <v>210</v>
      </c>
      <c r="G3366" s="576">
        <v>101602</v>
      </c>
      <c r="H3366" s="576" t="s">
        <v>2010</v>
      </c>
      <c r="I3366" s="576" t="s">
        <v>93</v>
      </c>
      <c r="J3366" s="576" t="s">
        <v>209</v>
      </c>
      <c r="K3366" s="577">
        <v>11.96</v>
      </c>
      <c r="L3366" s="576" t="s">
        <v>208</v>
      </c>
    </row>
    <row r="3367" spans="1:12">
      <c r="A3367" s="576" t="s">
        <v>955</v>
      </c>
      <c r="B3367" s="576" t="s">
        <v>956</v>
      </c>
      <c r="C3367" s="576" t="s">
        <v>958</v>
      </c>
      <c r="D3367" s="576" t="s">
        <v>4429</v>
      </c>
      <c r="E3367" s="577" t="s">
        <v>210</v>
      </c>
      <c r="F3367" s="576" t="s">
        <v>210</v>
      </c>
      <c r="G3367" s="576">
        <v>101599</v>
      </c>
      <c r="H3367" s="576" t="s">
        <v>8857</v>
      </c>
      <c r="I3367" s="576" t="s">
        <v>93</v>
      </c>
      <c r="J3367" s="576" t="s">
        <v>209</v>
      </c>
      <c r="K3367" s="577">
        <v>0</v>
      </c>
      <c r="L3367" s="576" t="s">
        <v>208</v>
      </c>
    </row>
    <row r="3368" spans="1:12">
      <c r="A3368" s="576" t="s">
        <v>955</v>
      </c>
      <c r="B3368" s="576" t="s">
        <v>956</v>
      </c>
      <c r="C3368" s="576" t="s">
        <v>958</v>
      </c>
      <c r="D3368" s="576" t="s">
        <v>4429</v>
      </c>
      <c r="E3368" s="577" t="s">
        <v>210</v>
      </c>
      <c r="F3368" s="576" t="s">
        <v>210</v>
      </c>
      <c r="G3368" s="576">
        <v>101605</v>
      </c>
      <c r="H3368" s="576" t="s">
        <v>2013</v>
      </c>
      <c r="I3368" s="576" t="s">
        <v>93</v>
      </c>
      <c r="J3368" s="576" t="s">
        <v>209</v>
      </c>
      <c r="K3368" s="577">
        <v>15.57</v>
      </c>
      <c r="L3368" s="576" t="s">
        <v>208</v>
      </c>
    </row>
    <row r="3369" spans="1:12">
      <c r="A3369" s="576" t="s">
        <v>955</v>
      </c>
      <c r="B3369" s="576" t="s">
        <v>956</v>
      </c>
      <c r="C3369" s="576" t="s">
        <v>959</v>
      </c>
      <c r="D3369" s="576" t="s">
        <v>4433</v>
      </c>
      <c r="E3369" s="577" t="s">
        <v>210</v>
      </c>
      <c r="F3369" s="576" t="s">
        <v>210</v>
      </c>
      <c r="G3369" s="576">
        <v>101598</v>
      </c>
      <c r="H3369" s="576" t="s">
        <v>8858</v>
      </c>
      <c r="I3369" s="576" t="s">
        <v>93</v>
      </c>
      <c r="J3369" s="576" t="s">
        <v>207</v>
      </c>
      <c r="K3369" s="577">
        <v>0</v>
      </c>
      <c r="L3369" s="576" t="s">
        <v>208</v>
      </c>
    </row>
    <row r="3370" spans="1:12">
      <c r="A3370" s="576" t="s">
        <v>955</v>
      </c>
      <c r="B3370" s="576" t="s">
        <v>956</v>
      </c>
      <c r="C3370" s="576" t="s">
        <v>959</v>
      </c>
      <c r="D3370" s="576" t="s">
        <v>4433</v>
      </c>
      <c r="E3370" s="577" t="s">
        <v>210</v>
      </c>
      <c r="F3370" s="576" t="s">
        <v>210</v>
      </c>
      <c r="G3370" s="576">
        <v>101604</v>
      </c>
      <c r="H3370" s="576" t="s">
        <v>2012</v>
      </c>
      <c r="I3370" s="576" t="s">
        <v>93</v>
      </c>
      <c r="J3370" s="576" t="s">
        <v>209</v>
      </c>
      <c r="K3370" s="578">
        <v>7.83</v>
      </c>
      <c r="L3370" s="576" t="s">
        <v>208</v>
      </c>
    </row>
    <row r="3371" spans="1:12">
      <c r="A3371" s="576" t="s">
        <v>955</v>
      </c>
      <c r="B3371" s="576" t="s">
        <v>956</v>
      </c>
      <c r="C3371" s="576" t="s">
        <v>959</v>
      </c>
      <c r="D3371" s="576" t="s">
        <v>4433</v>
      </c>
      <c r="E3371" s="577" t="s">
        <v>210</v>
      </c>
      <c r="F3371" s="576" t="s">
        <v>210</v>
      </c>
      <c r="G3371" s="576">
        <v>101588</v>
      </c>
      <c r="H3371" s="576" t="s">
        <v>2002</v>
      </c>
      <c r="I3371" s="576" t="s">
        <v>93</v>
      </c>
      <c r="J3371" s="576" t="s">
        <v>209</v>
      </c>
      <c r="K3371" s="578">
        <v>85.89</v>
      </c>
      <c r="L3371" s="576" t="s">
        <v>208</v>
      </c>
    </row>
    <row r="3372" spans="1:12">
      <c r="A3372" s="576" t="s">
        <v>955</v>
      </c>
      <c r="B3372" s="576" t="s">
        <v>956</v>
      </c>
      <c r="C3372" s="576" t="s">
        <v>959</v>
      </c>
      <c r="D3372" s="576" t="s">
        <v>4433</v>
      </c>
      <c r="E3372" s="577" t="s">
        <v>210</v>
      </c>
      <c r="F3372" s="576" t="s">
        <v>210</v>
      </c>
      <c r="G3372" s="576">
        <v>101591</v>
      </c>
      <c r="H3372" s="576" t="s">
        <v>2005</v>
      </c>
      <c r="I3372" s="576" t="s">
        <v>93</v>
      </c>
      <c r="J3372" s="576" t="s">
        <v>209</v>
      </c>
      <c r="K3372" s="578">
        <v>104.48</v>
      </c>
      <c r="L3372" s="576" t="s">
        <v>208</v>
      </c>
    </row>
    <row r="3373" spans="1:12">
      <c r="A3373" s="576" t="s">
        <v>955</v>
      </c>
      <c r="B3373" s="576" t="s">
        <v>956</v>
      </c>
      <c r="C3373" s="576" t="s">
        <v>959</v>
      </c>
      <c r="D3373" s="576" t="s">
        <v>4433</v>
      </c>
      <c r="E3373" s="577" t="s">
        <v>210</v>
      </c>
      <c r="F3373" s="576" t="s">
        <v>210</v>
      </c>
      <c r="G3373" s="576">
        <v>101590</v>
      </c>
      <c r="H3373" s="576" t="s">
        <v>2004</v>
      </c>
      <c r="I3373" s="576" t="s">
        <v>93</v>
      </c>
      <c r="J3373" s="576" t="s">
        <v>209</v>
      </c>
      <c r="K3373" s="578">
        <v>64.98</v>
      </c>
      <c r="L3373" s="576" t="s">
        <v>208</v>
      </c>
    </row>
    <row r="3374" spans="1:12">
      <c r="A3374" s="576" t="s">
        <v>955</v>
      </c>
      <c r="B3374" s="576" t="s">
        <v>956</v>
      </c>
      <c r="C3374" s="576" t="s">
        <v>959</v>
      </c>
      <c r="D3374" s="576" t="s">
        <v>4433</v>
      </c>
      <c r="E3374" s="577" t="s">
        <v>210</v>
      </c>
      <c r="F3374" s="576" t="s">
        <v>210</v>
      </c>
      <c r="G3374" s="576">
        <v>101593</v>
      </c>
      <c r="H3374" s="576" t="s">
        <v>2007</v>
      </c>
      <c r="I3374" s="576" t="s">
        <v>93</v>
      </c>
      <c r="J3374" s="576" t="s">
        <v>209</v>
      </c>
      <c r="K3374" s="578">
        <v>85.18</v>
      </c>
      <c r="L3374" s="576" t="s">
        <v>208</v>
      </c>
    </row>
    <row r="3375" spans="1:12">
      <c r="A3375" s="576" t="s">
        <v>955</v>
      </c>
      <c r="B3375" s="576" t="s">
        <v>956</v>
      </c>
      <c r="C3375" s="576" t="s">
        <v>959</v>
      </c>
      <c r="D3375" s="576" t="s">
        <v>4433</v>
      </c>
      <c r="E3375" s="577" t="s">
        <v>210</v>
      </c>
      <c r="F3375" s="576" t="s">
        <v>210</v>
      </c>
      <c r="G3375" s="576">
        <v>101592</v>
      </c>
      <c r="H3375" s="576" t="s">
        <v>2006</v>
      </c>
      <c r="I3375" s="576" t="s">
        <v>93</v>
      </c>
      <c r="J3375" s="576" t="s">
        <v>209</v>
      </c>
      <c r="K3375" s="578">
        <v>45.5</v>
      </c>
      <c r="L3375" s="576" t="s">
        <v>208</v>
      </c>
    </row>
    <row r="3376" spans="1:12">
      <c r="A3376" s="576" t="s">
        <v>955</v>
      </c>
      <c r="B3376" s="576" t="s">
        <v>956</v>
      </c>
      <c r="C3376" s="576" t="s">
        <v>959</v>
      </c>
      <c r="D3376" s="576" t="s">
        <v>4433</v>
      </c>
      <c r="E3376" s="577" t="s">
        <v>210</v>
      </c>
      <c r="F3376" s="576" t="s">
        <v>210</v>
      </c>
      <c r="G3376" s="576">
        <v>101583</v>
      </c>
      <c r="H3376" s="576" t="s">
        <v>1996</v>
      </c>
      <c r="I3376" s="576" t="s">
        <v>93</v>
      </c>
      <c r="J3376" s="576" t="s">
        <v>209</v>
      </c>
      <c r="K3376" s="578">
        <v>72.02</v>
      </c>
      <c r="L3376" s="576" t="s">
        <v>208</v>
      </c>
    </row>
    <row r="3377" spans="1:12">
      <c r="A3377" s="576" t="s">
        <v>955</v>
      </c>
      <c r="B3377" s="576" t="s">
        <v>956</v>
      </c>
      <c r="C3377" s="576" t="s">
        <v>959</v>
      </c>
      <c r="D3377" s="576" t="s">
        <v>4433</v>
      </c>
      <c r="E3377" s="577" t="s">
        <v>210</v>
      </c>
      <c r="F3377" s="576" t="s">
        <v>210</v>
      </c>
      <c r="G3377" s="576">
        <v>101582</v>
      </c>
      <c r="H3377" s="576" t="s">
        <v>1995</v>
      </c>
      <c r="I3377" s="576" t="s">
        <v>93</v>
      </c>
      <c r="J3377" s="576" t="s">
        <v>209</v>
      </c>
      <c r="K3377" s="578">
        <v>57.65</v>
      </c>
      <c r="L3377" s="576" t="s">
        <v>208</v>
      </c>
    </row>
    <row r="3378" spans="1:12">
      <c r="A3378" s="576" t="s">
        <v>955</v>
      </c>
      <c r="B3378" s="576" t="s">
        <v>956</v>
      </c>
      <c r="C3378" s="576" t="s">
        <v>959</v>
      </c>
      <c r="D3378" s="576" t="s">
        <v>4433</v>
      </c>
      <c r="E3378" s="577" t="s">
        <v>210</v>
      </c>
      <c r="F3378" s="576" t="s">
        <v>210</v>
      </c>
      <c r="G3378" s="576">
        <v>101585</v>
      </c>
      <c r="H3378" s="576" t="s">
        <v>1998</v>
      </c>
      <c r="I3378" s="576" t="s">
        <v>93</v>
      </c>
      <c r="J3378" s="576" t="s">
        <v>209</v>
      </c>
      <c r="K3378" s="578">
        <v>61.74</v>
      </c>
      <c r="L3378" s="576" t="s">
        <v>208</v>
      </c>
    </row>
    <row r="3379" spans="1:12">
      <c r="A3379" s="576" t="s">
        <v>955</v>
      </c>
      <c r="B3379" s="576" t="s">
        <v>956</v>
      </c>
      <c r="C3379" s="576" t="s">
        <v>959</v>
      </c>
      <c r="D3379" s="576" t="s">
        <v>4433</v>
      </c>
      <c r="E3379" s="577" t="s">
        <v>210</v>
      </c>
      <c r="F3379" s="576" t="s">
        <v>210</v>
      </c>
      <c r="G3379" s="576">
        <v>101584</v>
      </c>
      <c r="H3379" s="576" t="s">
        <v>1997</v>
      </c>
      <c r="I3379" s="576" t="s">
        <v>93</v>
      </c>
      <c r="J3379" s="576" t="s">
        <v>209</v>
      </c>
      <c r="K3379" s="578">
        <v>47.37</v>
      </c>
      <c r="L3379" s="576" t="s">
        <v>208</v>
      </c>
    </row>
    <row r="3380" spans="1:12">
      <c r="A3380" s="576" t="s">
        <v>955</v>
      </c>
      <c r="B3380" s="576" t="s">
        <v>956</v>
      </c>
      <c r="C3380" s="576" t="s">
        <v>959</v>
      </c>
      <c r="D3380" s="576" t="s">
        <v>4433</v>
      </c>
      <c r="E3380" s="577" t="s">
        <v>210</v>
      </c>
      <c r="F3380" s="576" t="s">
        <v>210</v>
      </c>
      <c r="G3380" s="576">
        <v>101587</v>
      </c>
      <c r="H3380" s="576" t="s">
        <v>2000</v>
      </c>
      <c r="I3380" s="576" t="s">
        <v>93</v>
      </c>
      <c r="J3380" s="576" t="s">
        <v>209</v>
      </c>
      <c r="K3380" s="578">
        <v>55.53</v>
      </c>
      <c r="L3380" s="576" t="s">
        <v>208</v>
      </c>
    </row>
    <row r="3381" spans="1:12">
      <c r="A3381" s="576" t="s">
        <v>955</v>
      </c>
      <c r="B3381" s="576" t="s">
        <v>956</v>
      </c>
      <c r="C3381" s="576" t="s">
        <v>959</v>
      </c>
      <c r="D3381" s="576" t="s">
        <v>4433</v>
      </c>
      <c r="E3381" s="577" t="s">
        <v>210</v>
      </c>
      <c r="F3381" s="576" t="s">
        <v>210</v>
      </c>
      <c r="G3381" s="576">
        <v>101586</v>
      </c>
      <c r="H3381" s="576" t="s">
        <v>1999</v>
      </c>
      <c r="I3381" s="576" t="s">
        <v>93</v>
      </c>
      <c r="J3381" s="576" t="s">
        <v>209</v>
      </c>
      <c r="K3381" s="578">
        <v>40.97</v>
      </c>
      <c r="L3381" s="576" t="s">
        <v>208</v>
      </c>
    </row>
    <row r="3382" spans="1:12">
      <c r="A3382" s="576" t="s">
        <v>955</v>
      </c>
      <c r="B3382" s="576" t="s">
        <v>956</v>
      </c>
      <c r="C3382" s="576" t="s">
        <v>959</v>
      </c>
      <c r="D3382" s="576" t="s">
        <v>4433</v>
      </c>
      <c r="E3382" s="577" t="s">
        <v>210</v>
      </c>
      <c r="F3382" s="576" t="s">
        <v>210</v>
      </c>
      <c r="G3382" s="576">
        <v>101577</v>
      </c>
      <c r="H3382" s="576" t="s">
        <v>1990</v>
      </c>
      <c r="I3382" s="576" t="s">
        <v>93</v>
      </c>
      <c r="J3382" s="576" t="s">
        <v>209</v>
      </c>
      <c r="K3382" s="578">
        <v>44.5</v>
      </c>
      <c r="L3382" s="576" t="s">
        <v>208</v>
      </c>
    </row>
    <row r="3383" spans="1:12">
      <c r="A3383" s="576" t="s">
        <v>955</v>
      </c>
      <c r="B3383" s="576" t="s">
        <v>956</v>
      </c>
      <c r="C3383" s="576" t="s">
        <v>959</v>
      </c>
      <c r="D3383" s="576" t="s">
        <v>4433</v>
      </c>
      <c r="E3383" s="577" t="s">
        <v>210</v>
      </c>
      <c r="F3383" s="576" t="s">
        <v>210</v>
      </c>
      <c r="G3383" s="576">
        <v>101576</v>
      </c>
      <c r="H3383" s="576" t="s">
        <v>1989</v>
      </c>
      <c r="I3383" s="576" t="s">
        <v>93</v>
      </c>
      <c r="J3383" s="576" t="s">
        <v>209</v>
      </c>
      <c r="K3383" s="578">
        <v>35.200000000000003</v>
      </c>
      <c r="L3383" s="576" t="s">
        <v>208</v>
      </c>
    </row>
    <row r="3384" spans="1:12">
      <c r="A3384" s="576" t="s">
        <v>955</v>
      </c>
      <c r="B3384" s="576" t="s">
        <v>956</v>
      </c>
      <c r="C3384" s="576" t="s">
        <v>959</v>
      </c>
      <c r="D3384" s="576" t="s">
        <v>4433</v>
      </c>
      <c r="E3384" s="577" t="s">
        <v>210</v>
      </c>
      <c r="F3384" s="576" t="s">
        <v>210</v>
      </c>
      <c r="G3384" s="576">
        <v>101579</v>
      </c>
      <c r="H3384" s="576" t="s">
        <v>1992</v>
      </c>
      <c r="I3384" s="576" t="s">
        <v>93</v>
      </c>
      <c r="J3384" s="576" t="s">
        <v>209</v>
      </c>
      <c r="K3384" s="578">
        <v>38.369999999999997</v>
      </c>
      <c r="L3384" s="576" t="s">
        <v>208</v>
      </c>
    </row>
    <row r="3385" spans="1:12">
      <c r="A3385" s="576" t="s">
        <v>955</v>
      </c>
      <c r="B3385" s="576" t="s">
        <v>956</v>
      </c>
      <c r="C3385" s="576" t="s">
        <v>959</v>
      </c>
      <c r="D3385" s="576" t="s">
        <v>4433</v>
      </c>
      <c r="E3385" s="577" t="s">
        <v>210</v>
      </c>
      <c r="F3385" s="576" t="s">
        <v>210</v>
      </c>
      <c r="G3385" s="576">
        <v>101578</v>
      </c>
      <c r="H3385" s="576" t="s">
        <v>1991</v>
      </c>
      <c r="I3385" s="576" t="s">
        <v>93</v>
      </c>
      <c r="J3385" s="576" t="s">
        <v>209</v>
      </c>
      <c r="K3385" s="578">
        <v>29.08</v>
      </c>
      <c r="L3385" s="576" t="s">
        <v>208</v>
      </c>
    </row>
    <row r="3386" spans="1:12">
      <c r="A3386" s="576" t="s">
        <v>955</v>
      </c>
      <c r="B3386" s="576" t="s">
        <v>956</v>
      </c>
      <c r="C3386" s="576" t="s">
        <v>959</v>
      </c>
      <c r="D3386" s="576" t="s">
        <v>4433</v>
      </c>
      <c r="E3386" s="577" t="s">
        <v>210</v>
      </c>
      <c r="F3386" s="576" t="s">
        <v>210</v>
      </c>
      <c r="G3386" s="576">
        <v>101581</v>
      </c>
      <c r="H3386" s="576" t="s">
        <v>1994</v>
      </c>
      <c r="I3386" s="576" t="s">
        <v>93</v>
      </c>
      <c r="J3386" s="576" t="s">
        <v>209</v>
      </c>
      <c r="K3386" s="578">
        <v>35.270000000000003</v>
      </c>
      <c r="L3386" s="576" t="s">
        <v>208</v>
      </c>
    </row>
    <row r="3387" spans="1:12">
      <c r="A3387" s="576" t="s">
        <v>955</v>
      </c>
      <c r="B3387" s="576" t="s">
        <v>956</v>
      </c>
      <c r="C3387" s="576" t="s">
        <v>959</v>
      </c>
      <c r="D3387" s="576" t="s">
        <v>4433</v>
      </c>
      <c r="E3387" s="577" t="s">
        <v>210</v>
      </c>
      <c r="F3387" s="576" t="s">
        <v>210</v>
      </c>
      <c r="G3387" s="576">
        <v>101580</v>
      </c>
      <c r="H3387" s="576" t="s">
        <v>1993</v>
      </c>
      <c r="I3387" s="576" t="s">
        <v>93</v>
      </c>
      <c r="J3387" s="576" t="s">
        <v>209</v>
      </c>
      <c r="K3387" s="578">
        <v>25.78</v>
      </c>
      <c r="L3387" s="576" t="s">
        <v>208</v>
      </c>
    </row>
    <row r="3388" spans="1:12">
      <c r="A3388" s="576" t="s">
        <v>955</v>
      </c>
      <c r="B3388" s="576" t="s">
        <v>956</v>
      </c>
      <c r="C3388" s="576" t="s">
        <v>959</v>
      </c>
      <c r="D3388" s="576" t="s">
        <v>4433</v>
      </c>
      <c r="E3388" s="577" t="s">
        <v>210</v>
      </c>
      <c r="F3388" s="576" t="s">
        <v>210</v>
      </c>
      <c r="G3388" s="576">
        <v>101606</v>
      </c>
      <c r="H3388" s="576" t="s">
        <v>8859</v>
      </c>
      <c r="I3388" s="576" t="s">
        <v>93</v>
      </c>
      <c r="J3388" s="576" t="s">
        <v>209</v>
      </c>
      <c r="K3388" s="578">
        <v>0</v>
      </c>
      <c r="L3388" s="576" t="s">
        <v>208</v>
      </c>
    </row>
    <row r="3389" spans="1:12">
      <c r="A3389" s="576" t="s">
        <v>955</v>
      </c>
      <c r="B3389" s="576" t="s">
        <v>956</v>
      </c>
      <c r="C3389" s="576" t="s">
        <v>959</v>
      </c>
      <c r="D3389" s="576" t="s">
        <v>4433</v>
      </c>
      <c r="E3389" s="577" t="s">
        <v>210</v>
      </c>
      <c r="F3389" s="576" t="s">
        <v>210</v>
      </c>
      <c r="G3389" s="576">
        <v>101607</v>
      </c>
      <c r="H3389" s="576" t="s">
        <v>8860</v>
      </c>
      <c r="I3389" s="576" t="s">
        <v>93</v>
      </c>
      <c r="J3389" s="576" t="s">
        <v>209</v>
      </c>
      <c r="K3389" s="578">
        <v>0</v>
      </c>
      <c r="L3389" s="576" t="s">
        <v>208</v>
      </c>
    </row>
    <row r="3390" spans="1:12">
      <c r="A3390" s="576" t="s">
        <v>955</v>
      </c>
      <c r="B3390" s="576" t="s">
        <v>956</v>
      </c>
      <c r="C3390" s="576" t="s">
        <v>959</v>
      </c>
      <c r="D3390" s="576" t="s">
        <v>4433</v>
      </c>
      <c r="E3390" s="577" t="s">
        <v>210</v>
      </c>
      <c r="F3390" s="576" t="s">
        <v>210</v>
      </c>
      <c r="G3390" s="576">
        <v>101608</v>
      </c>
      <c r="H3390" s="576" t="s">
        <v>8861</v>
      </c>
      <c r="I3390" s="576" t="s">
        <v>93</v>
      </c>
      <c r="J3390" s="576" t="s">
        <v>209</v>
      </c>
      <c r="K3390" s="578">
        <v>0</v>
      </c>
      <c r="L3390" s="576" t="s">
        <v>208</v>
      </c>
    </row>
    <row r="3391" spans="1:12">
      <c r="A3391" s="576" t="s">
        <v>955</v>
      </c>
      <c r="B3391" s="576" t="s">
        <v>956</v>
      </c>
      <c r="C3391" s="576" t="s">
        <v>959</v>
      </c>
      <c r="D3391" s="576" t="s">
        <v>4433</v>
      </c>
      <c r="E3391" s="577" t="s">
        <v>210</v>
      </c>
      <c r="F3391" s="576" t="s">
        <v>210</v>
      </c>
      <c r="G3391" s="576">
        <v>101571</v>
      </c>
      <c r="H3391" s="576" t="s">
        <v>1984</v>
      </c>
      <c r="I3391" s="576" t="s">
        <v>93</v>
      </c>
      <c r="J3391" s="576" t="s">
        <v>209</v>
      </c>
      <c r="K3391" s="578">
        <v>27.17</v>
      </c>
      <c r="L3391" s="576" t="s">
        <v>208</v>
      </c>
    </row>
    <row r="3392" spans="1:12">
      <c r="A3392" s="576" t="s">
        <v>955</v>
      </c>
      <c r="B3392" s="576" t="s">
        <v>956</v>
      </c>
      <c r="C3392" s="576" t="s">
        <v>959</v>
      </c>
      <c r="D3392" s="576" t="s">
        <v>4433</v>
      </c>
      <c r="E3392" s="577" t="s">
        <v>210</v>
      </c>
      <c r="F3392" s="576" t="s">
        <v>210</v>
      </c>
      <c r="G3392" s="576">
        <v>101570</v>
      </c>
      <c r="H3392" s="576" t="s">
        <v>1983</v>
      </c>
      <c r="I3392" s="576" t="s">
        <v>93</v>
      </c>
      <c r="J3392" s="576" t="s">
        <v>209</v>
      </c>
      <c r="K3392" s="578">
        <v>19.88</v>
      </c>
      <c r="L3392" s="576" t="s">
        <v>208</v>
      </c>
    </row>
    <row r="3393" spans="1:12">
      <c r="A3393" s="576" t="s">
        <v>955</v>
      </c>
      <c r="B3393" s="576" t="s">
        <v>956</v>
      </c>
      <c r="C3393" s="576" t="s">
        <v>959</v>
      </c>
      <c r="D3393" s="576" t="s">
        <v>4433</v>
      </c>
      <c r="E3393" s="577" t="s">
        <v>210</v>
      </c>
      <c r="F3393" s="576" t="s">
        <v>210</v>
      </c>
      <c r="G3393" s="576">
        <v>101573</v>
      </c>
      <c r="H3393" s="576" t="s">
        <v>1986</v>
      </c>
      <c r="I3393" s="576" t="s">
        <v>93</v>
      </c>
      <c r="J3393" s="576" t="s">
        <v>209</v>
      </c>
      <c r="K3393" s="578">
        <v>22.93</v>
      </c>
      <c r="L3393" s="576" t="s">
        <v>208</v>
      </c>
    </row>
    <row r="3394" spans="1:12">
      <c r="A3394" s="576" t="s">
        <v>955</v>
      </c>
      <c r="B3394" s="576" t="s">
        <v>956</v>
      </c>
      <c r="C3394" s="576" t="s">
        <v>959</v>
      </c>
      <c r="D3394" s="576" t="s">
        <v>4433</v>
      </c>
      <c r="E3394" s="577" t="s">
        <v>210</v>
      </c>
      <c r="F3394" s="576" t="s">
        <v>210</v>
      </c>
      <c r="G3394" s="576">
        <v>101572</v>
      </c>
      <c r="H3394" s="576" t="s">
        <v>1985</v>
      </c>
      <c r="I3394" s="576" t="s">
        <v>93</v>
      </c>
      <c r="J3394" s="576" t="s">
        <v>209</v>
      </c>
      <c r="K3394" s="578">
        <v>15.63</v>
      </c>
      <c r="L3394" s="576" t="s">
        <v>208</v>
      </c>
    </row>
    <row r="3395" spans="1:12">
      <c r="A3395" s="576" t="s">
        <v>955</v>
      </c>
      <c r="B3395" s="576" t="s">
        <v>956</v>
      </c>
      <c r="C3395" s="576" t="s">
        <v>959</v>
      </c>
      <c r="D3395" s="576" t="s">
        <v>4433</v>
      </c>
      <c r="E3395" s="577" t="s">
        <v>210</v>
      </c>
      <c r="F3395" s="576" t="s">
        <v>210</v>
      </c>
      <c r="G3395" s="576">
        <v>101575</v>
      </c>
      <c r="H3395" s="576" t="s">
        <v>1988</v>
      </c>
      <c r="I3395" s="576" t="s">
        <v>93</v>
      </c>
      <c r="J3395" s="576" t="s">
        <v>209</v>
      </c>
      <c r="K3395" s="578">
        <v>19.55</v>
      </c>
      <c r="L3395" s="576" t="s">
        <v>208</v>
      </c>
    </row>
    <row r="3396" spans="1:12">
      <c r="A3396" s="576" t="s">
        <v>955</v>
      </c>
      <c r="B3396" s="576" t="s">
        <v>956</v>
      </c>
      <c r="C3396" s="576" t="s">
        <v>959</v>
      </c>
      <c r="D3396" s="576" t="s">
        <v>4433</v>
      </c>
      <c r="E3396" s="577" t="s">
        <v>210</v>
      </c>
      <c r="F3396" s="576" t="s">
        <v>210</v>
      </c>
      <c r="G3396" s="576">
        <v>101574</v>
      </c>
      <c r="H3396" s="576" t="s">
        <v>1987</v>
      </c>
      <c r="I3396" s="576" t="s">
        <v>93</v>
      </c>
      <c r="J3396" s="576" t="s">
        <v>209</v>
      </c>
      <c r="K3396" s="578">
        <v>12.07</v>
      </c>
      <c r="L3396" s="576" t="s">
        <v>208</v>
      </c>
    </row>
    <row r="3397" spans="1:12">
      <c r="A3397" s="576" t="s">
        <v>955</v>
      </c>
      <c r="B3397" s="576" t="s">
        <v>956</v>
      </c>
      <c r="C3397" s="576" t="s">
        <v>959</v>
      </c>
      <c r="D3397" s="576" t="s">
        <v>4433</v>
      </c>
      <c r="E3397" s="577" t="s">
        <v>210</v>
      </c>
      <c r="F3397" s="576" t="s">
        <v>210</v>
      </c>
      <c r="G3397" s="576">
        <v>101589</v>
      </c>
      <c r="H3397" s="576" t="s">
        <v>2003</v>
      </c>
      <c r="I3397" s="576" t="s">
        <v>93</v>
      </c>
      <c r="J3397" s="576" t="s">
        <v>209</v>
      </c>
      <c r="K3397" s="578">
        <v>125.41</v>
      </c>
      <c r="L3397" s="576" t="s">
        <v>208</v>
      </c>
    </row>
    <row r="3398" spans="1:12">
      <c r="A3398" s="576" t="s">
        <v>955</v>
      </c>
      <c r="B3398" s="576" t="s">
        <v>956</v>
      </c>
      <c r="C3398" s="576" t="s">
        <v>959</v>
      </c>
      <c r="D3398" s="576" t="s">
        <v>4433</v>
      </c>
      <c r="E3398" s="577" t="s">
        <v>210</v>
      </c>
      <c r="F3398" s="576" t="s">
        <v>210</v>
      </c>
      <c r="G3398" s="576">
        <v>101610</v>
      </c>
      <c r="H3398" s="576" t="s">
        <v>8862</v>
      </c>
      <c r="I3398" s="576" t="s">
        <v>212</v>
      </c>
      <c r="J3398" s="576" t="s">
        <v>209</v>
      </c>
      <c r="K3398" s="578">
        <v>0</v>
      </c>
      <c r="L3398" s="576" t="s">
        <v>208</v>
      </c>
    </row>
    <row r="3399" spans="1:12">
      <c r="A3399" s="576" t="s">
        <v>955</v>
      </c>
      <c r="B3399" s="576" t="s">
        <v>956</v>
      </c>
      <c r="C3399" s="576" t="s">
        <v>959</v>
      </c>
      <c r="D3399" s="576" t="s">
        <v>4433</v>
      </c>
      <c r="E3399" s="577" t="s">
        <v>210</v>
      </c>
      <c r="F3399" s="576" t="s">
        <v>210</v>
      </c>
      <c r="G3399" s="576">
        <v>101613</v>
      </c>
      <c r="H3399" s="576" t="s">
        <v>8863</v>
      </c>
      <c r="I3399" s="576" t="s">
        <v>212</v>
      </c>
      <c r="J3399" s="576" t="s">
        <v>209</v>
      </c>
      <c r="K3399" s="578">
        <v>0</v>
      </c>
      <c r="L3399" s="576" t="s">
        <v>208</v>
      </c>
    </row>
    <row r="3400" spans="1:12">
      <c r="A3400" s="576" t="s">
        <v>955</v>
      </c>
      <c r="B3400" s="576" t="s">
        <v>956</v>
      </c>
      <c r="C3400" s="576" t="s">
        <v>959</v>
      </c>
      <c r="D3400" s="576" t="s">
        <v>4433</v>
      </c>
      <c r="E3400" s="577" t="s">
        <v>210</v>
      </c>
      <c r="F3400" s="576" t="s">
        <v>210</v>
      </c>
      <c r="G3400" s="576">
        <v>101611</v>
      </c>
      <c r="H3400" s="576" t="s">
        <v>8864</v>
      </c>
      <c r="I3400" s="576" t="s">
        <v>212</v>
      </c>
      <c r="J3400" s="576" t="s">
        <v>209</v>
      </c>
      <c r="K3400" s="578">
        <v>0</v>
      </c>
      <c r="L3400" s="576" t="s">
        <v>208</v>
      </c>
    </row>
    <row r="3401" spans="1:12">
      <c r="A3401" s="576" t="s">
        <v>955</v>
      </c>
      <c r="B3401" s="576" t="s">
        <v>956</v>
      </c>
      <c r="C3401" s="576" t="s">
        <v>959</v>
      </c>
      <c r="D3401" s="576" t="s">
        <v>4433</v>
      </c>
      <c r="E3401" s="577" t="s">
        <v>210</v>
      </c>
      <c r="F3401" s="576" t="s">
        <v>210</v>
      </c>
      <c r="G3401" s="576">
        <v>101614</v>
      </c>
      <c r="H3401" s="576" t="s">
        <v>8865</v>
      </c>
      <c r="I3401" s="576" t="s">
        <v>212</v>
      </c>
      <c r="J3401" s="576" t="s">
        <v>209</v>
      </c>
      <c r="K3401" s="578">
        <v>0</v>
      </c>
      <c r="L3401" s="576" t="s">
        <v>208</v>
      </c>
    </row>
    <row r="3402" spans="1:12">
      <c r="A3402" s="576" t="s">
        <v>955</v>
      </c>
      <c r="B3402" s="576" t="s">
        <v>956</v>
      </c>
      <c r="C3402" s="576" t="s">
        <v>959</v>
      </c>
      <c r="D3402" s="576" t="s">
        <v>4433</v>
      </c>
      <c r="E3402" s="577" t="s">
        <v>210</v>
      </c>
      <c r="F3402" s="576" t="s">
        <v>210</v>
      </c>
      <c r="G3402" s="576">
        <v>101612</v>
      </c>
      <c r="H3402" s="576" t="s">
        <v>8866</v>
      </c>
      <c r="I3402" s="576" t="s">
        <v>212</v>
      </c>
      <c r="J3402" s="576" t="s">
        <v>209</v>
      </c>
      <c r="K3402" s="578">
        <v>0</v>
      </c>
      <c r="L3402" s="576" t="s">
        <v>208</v>
      </c>
    </row>
    <row r="3403" spans="1:12">
      <c r="A3403" s="576" t="s">
        <v>955</v>
      </c>
      <c r="B3403" s="576" t="s">
        <v>956</v>
      </c>
      <c r="C3403" s="576" t="s">
        <v>959</v>
      </c>
      <c r="D3403" s="576" t="s">
        <v>4433</v>
      </c>
      <c r="E3403" s="577" t="s">
        <v>210</v>
      </c>
      <c r="F3403" s="576" t="s">
        <v>210</v>
      </c>
      <c r="G3403" s="576">
        <v>101615</v>
      </c>
      <c r="H3403" s="576" t="s">
        <v>8867</v>
      </c>
      <c r="I3403" s="576" t="s">
        <v>212</v>
      </c>
      <c r="J3403" s="576" t="s">
        <v>209</v>
      </c>
      <c r="K3403" s="578">
        <v>0</v>
      </c>
      <c r="L3403" s="576" t="s">
        <v>208</v>
      </c>
    </row>
    <row r="3404" spans="1:12">
      <c r="A3404" s="576" t="s">
        <v>955</v>
      </c>
      <c r="B3404" s="576" t="s">
        <v>956</v>
      </c>
      <c r="C3404" s="576" t="s">
        <v>959</v>
      </c>
      <c r="D3404" s="576" t="s">
        <v>4433</v>
      </c>
      <c r="E3404" s="577" t="s">
        <v>210</v>
      </c>
      <c r="F3404" s="576" t="s">
        <v>210</v>
      </c>
      <c r="G3404" s="576">
        <v>101617</v>
      </c>
      <c r="H3404" s="576" t="s">
        <v>2866</v>
      </c>
      <c r="I3404" s="576" t="s">
        <v>93</v>
      </c>
      <c r="J3404" s="576" t="s">
        <v>209</v>
      </c>
      <c r="K3404" s="578">
        <v>2.65</v>
      </c>
      <c r="L3404" s="576" t="s">
        <v>208</v>
      </c>
    </row>
    <row r="3405" spans="1:12">
      <c r="A3405" s="576" t="s">
        <v>955</v>
      </c>
      <c r="B3405" s="576" t="s">
        <v>956</v>
      </c>
      <c r="C3405" s="576" t="s">
        <v>959</v>
      </c>
      <c r="D3405" s="576" t="s">
        <v>4433</v>
      </c>
      <c r="E3405" s="577" t="s">
        <v>210</v>
      </c>
      <c r="F3405" s="576" t="s">
        <v>210</v>
      </c>
      <c r="G3405" s="576">
        <v>101620</v>
      </c>
      <c r="H3405" s="576" t="s">
        <v>2869</v>
      </c>
      <c r="I3405" s="576" t="s">
        <v>90</v>
      </c>
      <c r="J3405" s="576" t="s">
        <v>207</v>
      </c>
      <c r="K3405" s="577">
        <v>239.32</v>
      </c>
      <c r="L3405" s="576" t="s">
        <v>208</v>
      </c>
    </row>
    <row r="3406" spans="1:12">
      <c r="A3406" s="576" t="s">
        <v>955</v>
      </c>
      <c r="B3406" s="576" t="s">
        <v>956</v>
      </c>
      <c r="C3406" s="576" t="s">
        <v>959</v>
      </c>
      <c r="D3406" s="576" t="s">
        <v>4433</v>
      </c>
      <c r="E3406" s="577" t="s">
        <v>210</v>
      </c>
      <c r="F3406" s="576" t="s">
        <v>210</v>
      </c>
      <c r="G3406" s="576">
        <v>101625</v>
      </c>
      <c r="H3406" s="576" t="s">
        <v>2874</v>
      </c>
      <c r="I3406" s="576" t="s">
        <v>90</v>
      </c>
      <c r="J3406" s="576" t="s">
        <v>209</v>
      </c>
      <c r="K3406" s="577">
        <v>204.14</v>
      </c>
      <c r="L3406" s="576" t="s">
        <v>208</v>
      </c>
    </row>
    <row r="3407" spans="1:12">
      <c r="A3407" s="576" t="s">
        <v>955</v>
      </c>
      <c r="B3407" s="576" t="s">
        <v>956</v>
      </c>
      <c r="C3407" s="576" t="s">
        <v>959</v>
      </c>
      <c r="D3407" s="576" t="s">
        <v>4433</v>
      </c>
      <c r="E3407" s="577" t="s">
        <v>210</v>
      </c>
      <c r="F3407" s="576" t="s">
        <v>210</v>
      </c>
      <c r="G3407" s="576">
        <v>101621</v>
      </c>
      <c r="H3407" s="576" t="s">
        <v>2870</v>
      </c>
      <c r="I3407" s="576" t="s">
        <v>90</v>
      </c>
      <c r="J3407" s="576" t="s">
        <v>209</v>
      </c>
      <c r="K3407" s="577">
        <v>235.75</v>
      </c>
      <c r="L3407" s="576" t="s">
        <v>208</v>
      </c>
    </row>
    <row r="3408" spans="1:12">
      <c r="A3408" s="576" t="s">
        <v>955</v>
      </c>
      <c r="B3408" s="576" t="s">
        <v>956</v>
      </c>
      <c r="C3408" s="576" t="s">
        <v>959</v>
      </c>
      <c r="D3408" s="576" t="s">
        <v>4433</v>
      </c>
      <c r="E3408" s="577" t="s">
        <v>210</v>
      </c>
      <c r="F3408" s="576" t="s">
        <v>210</v>
      </c>
      <c r="G3408" s="576">
        <v>101624</v>
      </c>
      <c r="H3408" s="576" t="s">
        <v>2873</v>
      </c>
      <c r="I3408" s="576" t="s">
        <v>90</v>
      </c>
      <c r="J3408" s="576" t="s">
        <v>209</v>
      </c>
      <c r="K3408" s="577">
        <v>190.43</v>
      </c>
      <c r="L3408" s="576" t="s">
        <v>208</v>
      </c>
    </row>
    <row r="3409" spans="1:12">
      <c r="A3409" s="576" t="s">
        <v>955</v>
      </c>
      <c r="B3409" s="576" t="s">
        <v>956</v>
      </c>
      <c r="C3409" s="576" t="s">
        <v>959</v>
      </c>
      <c r="D3409" s="576" t="s">
        <v>4433</v>
      </c>
      <c r="E3409" s="577" t="s">
        <v>210</v>
      </c>
      <c r="F3409" s="576" t="s">
        <v>210</v>
      </c>
      <c r="G3409" s="576">
        <v>101616</v>
      </c>
      <c r="H3409" s="576" t="s">
        <v>2865</v>
      </c>
      <c r="I3409" s="576" t="s">
        <v>93</v>
      </c>
      <c r="J3409" s="576" t="s">
        <v>209</v>
      </c>
      <c r="K3409" s="577">
        <v>5.38</v>
      </c>
      <c r="L3409" s="576" t="s">
        <v>208</v>
      </c>
    </row>
    <row r="3410" spans="1:12">
      <c r="A3410" s="576" t="s">
        <v>955</v>
      </c>
      <c r="B3410" s="576" t="s">
        <v>956</v>
      </c>
      <c r="C3410" s="576" t="s">
        <v>960</v>
      </c>
      <c r="D3410" s="576" t="s">
        <v>4434</v>
      </c>
      <c r="E3410" s="577" t="s">
        <v>210</v>
      </c>
      <c r="F3410" s="576" t="s">
        <v>210</v>
      </c>
      <c r="G3410" s="576">
        <v>101618</v>
      </c>
      <c r="H3410" s="576" t="s">
        <v>2867</v>
      </c>
      <c r="I3410" s="576" t="s">
        <v>90</v>
      </c>
      <c r="J3410" s="576" t="s">
        <v>209</v>
      </c>
      <c r="K3410" s="578">
        <v>260.98</v>
      </c>
      <c r="L3410" s="576" t="s">
        <v>208</v>
      </c>
    </row>
    <row r="3411" spans="1:12">
      <c r="A3411" s="576" t="s">
        <v>955</v>
      </c>
      <c r="B3411" s="576" t="s">
        <v>956</v>
      </c>
      <c r="C3411" s="576" t="s">
        <v>960</v>
      </c>
      <c r="D3411" s="576" t="s">
        <v>4434</v>
      </c>
      <c r="E3411" s="577" t="s">
        <v>210</v>
      </c>
      <c r="F3411" s="576" t="s">
        <v>210</v>
      </c>
      <c r="G3411" s="576">
        <v>101622</v>
      </c>
      <c r="H3411" s="576" t="s">
        <v>2871</v>
      </c>
      <c r="I3411" s="576" t="s">
        <v>90</v>
      </c>
      <c r="J3411" s="576" t="s">
        <v>209</v>
      </c>
      <c r="K3411" s="578">
        <v>239.23</v>
      </c>
      <c r="L3411" s="576" t="s">
        <v>208</v>
      </c>
    </row>
    <row r="3412" spans="1:12">
      <c r="A3412" s="576" t="s">
        <v>955</v>
      </c>
      <c r="B3412" s="576" t="s">
        <v>956</v>
      </c>
      <c r="C3412" s="576" t="s">
        <v>1832</v>
      </c>
      <c r="D3412" s="576" t="s">
        <v>4435</v>
      </c>
      <c r="E3412" s="577" t="s">
        <v>210</v>
      </c>
      <c r="F3412" s="576" t="s">
        <v>210</v>
      </c>
      <c r="G3412" s="576">
        <v>101619</v>
      </c>
      <c r="H3412" s="576" t="s">
        <v>2868</v>
      </c>
      <c r="I3412" s="576" t="s">
        <v>90</v>
      </c>
      <c r="J3412" s="576" t="s">
        <v>207</v>
      </c>
      <c r="K3412" s="577">
        <v>257.41000000000003</v>
      </c>
      <c r="L3412" s="576" t="s">
        <v>208</v>
      </c>
    </row>
    <row r="3413" spans="1:12">
      <c r="A3413" s="576" t="s">
        <v>955</v>
      </c>
      <c r="B3413" s="576" t="s">
        <v>956</v>
      </c>
      <c r="C3413" s="576" t="s">
        <v>1832</v>
      </c>
      <c r="D3413" s="576" t="s">
        <v>4435</v>
      </c>
      <c r="E3413" s="577" t="s">
        <v>210</v>
      </c>
      <c r="F3413" s="576" t="s">
        <v>210</v>
      </c>
      <c r="G3413" s="576">
        <v>101623</v>
      </c>
      <c r="H3413" s="576" t="s">
        <v>2872</v>
      </c>
      <c r="I3413" s="576" t="s">
        <v>90</v>
      </c>
      <c r="J3413" s="576" t="s">
        <v>207</v>
      </c>
      <c r="K3413" s="577">
        <v>230.62</v>
      </c>
      <c r="L3413" s="576" t="s">
        <v>208</v>
      </c>
    </row>
    <row r="3414" spans="1:12">
      <c r="A3414" s="576" t="s">
        <v>955</v>
      </c>
      <c r="B3414" s="576" t="s">
        <v>956</v>
      </c>
      <c r="C3414" s="576" t="s">
        <v>1832</v>
      </c>
      <c r="D3414" s="576" t="s">
        <v>4435</v>
      </c>
      <c r="E3414" s="577" t="s">
        <v>210</v>
      </c>
      <c r="F3414" s="576" t="s">
        <v>210</v>
      </c>
      <c r="G3414" s="576">
        <v>104482</v>
      </c>
      <c r="H3414" s="576" t="s">
        <v>6568</v>
      </c>
      <c r="I3414" s="576" t="s">
        <v>87</v>
      </c>
      <c r="J3414" s="576" t="s">
        <v>207</v>
      </c>
      <c r="K3414" s="577">
        <v>24.36</v>
      </c>
      <c r="L3414" s="576" t="s">
        <v>208</v>
      </c>
    </row>
    <row r="3415" spans="1:12">
      <c r="A3415" s="576" t="s">
        <v>955</v>
      </c>
      <c r="B3415" s="576" t="s">
        <v>956</v>
      </c>
      <c r="C3415" s="576" t="s">
        <v>1832</v>
      </c>
      <c r="D3415" s="576" t="s">
        <v>4435</v>
      </c>
      <c r="E3415" s="577" t="s">
        <v>210</v>
      </c>
      <c r="F3415" s="576" t="s">
        <v>210</v>
      </c>
      <c r="G3415" s="576">
        <v>104189</v>
      </c>
      <c r="H3415" s="576" t="s">
        <v>6573</v>
      </c>
      <c r="I3415" s="576" t="s">
        <v>90</v>
      </c>
      <c r="J3415" s="576" t="s">
        <v>207</v>
      </c>
      <c r="K3415" s="577">
        <v>188.21</v>
      </c>
      <c r="L3415" s="576" t="s">
        <v>208</v>
      </c>
    </row>
    <row r="3416" spans="1:12">
      <c r="A3416" s="576" t="s">
        <v>955</v>
      </c>
      <c r="B3416" s="576" t="s">
        <v>956</v>
      </c>
      <c r="C3416" s="576" t="s">
        <v>1832</v>
      </c>
      <c r="D3416" s="576" t="s">
        <v>4435</v>
      </c>
      <c r="E3416" s="577" t="s">
        <v>210</v>
      </c>
      <c r="F3416" s="576" t="s">
        <v>210</v>
      </c>
      <c r="G3416" s="576">
        <v>104465</v>
      </c>
      <c r="H3416" s="576" t="s">
        <v>8868</v>
      </c>
      <c r="I3416" s="576" t="s">
        <v>85</v>
      </c>
      <c r="J3416" s="576" t="s">
        <v>207</v>
      </c>
      <c r="K3416" s="577">
        <v>0</v>
      </c>
      <c r="L3416" s="576" t="s">
        <v>208</v>
      </c>
    </row>
    <row r="3417" spans="1:12">
      <c r="A3417" s="576" t="s">
        <v>955</v>
      </c>
      <c r="B3417" s="576" t="s">
        <v>956</v>
      </c>
      <c r="C3417" s="576" t="s">
        <v>1832</v>
      </c>
      <c r="D3417" s="576" t="s">
        <v>4435</v>
      </c>
      <c r="E3417" s="577" t="s">
        <v>210</v>
      </c>
      <c r="F3417" s="576" t="s">
        <v>210</v>
      </c>
      <c r="G3417" s="576">
        <v>104188</v>
      </c>
      <c r="H3417" s="576" t="s">
        <v>8869</v>
      </c>
      <c r="I3417" s="576" t="s">
        <v>85</v>
      </c>
      <c r="J3417" s="576" t="s">
        <v>207</v>
      </c>
      <c r="K3417" s="577">
        <v>0</v>
      </c>
      <c r="L3417" s="576" t="s">
        <v>208</v>
      </c>
    </row>
    <row r="3418" spans="1:12">
      <c r="A3418" s="576" t="s">
        <v>955</v>
      </c>
      <c r="B3418" s="576" t="s">
        <v>956</v>
      </c>
      <c r="C3418" s="576" t="s">
        <v>1832</v>
      </c>
      <c r="D3418" s="576" t="s">
        <v>4435</v>
      </c>
      <c r="E3418" s="577" t="s">
        <v>210</v>
      </c>
      <c r="F3418" s="576" t="s">
        <v>210</v>
      </c>
      <c r="G3418" s="576">
        <v>104185</v>
      </c>
      <c r="H3418" s="576" t="s">
        <v>6572</v>
      </c>
      <c r="I3418" s="576" t="s">
        <v>212</v>
      </c>
      <c r="J3418" s="576" t="s">
        <v>207</v>
      </c>
      <c r="K3418" s="577">
        <v>20.52</v>
      </c>
      <c r="L3418" s="576" t="s">
        <v>208</v>
      </c>
    </row>
    <row r="3419" spans="1:12">
      <c r="A3419" s="576" t="s">
        <v>955</v>
      </c>
      <c r="B3419" s="576" t="s">
        <v>956</v>
      </c>
      <c r="C3419" s="576" t="s">
        <v>1832</v>
      </c>
      <c r="D3419" s="576" t="s">
        <v>4435</v>
      </c>
      <c r="E3419" s="577" t="s">
        <v>210</v>
      </c>
      <c r="F3419" s="576" t="s">
        <v>210</v>
      </c>
      <c r="G3419" s="576">
        <v>104182</v>
      </c>
      <c r="H3419" s="576" t="s">
        <v>8870</v>
      </c>
      <c r="I3419" s="576" t="s">
        <v>85</v>
      </c>
      <c r="J3419" s="576" t="s">
        <v>209</v>
      </c>
      <c r="K3419" s="577">
        <v>0</v>
      </c>
      <c r="L3419" s="576" t="s">
        <v>208</v>
      </c>
    </row>
    <row r="3420" spans="1:12">
      <c r="A3420" s="576" t="s">
        <v>955</v>
      </c>
      <c r="B3420" s="576" t="s">
        <v>956</v>
      </c>
      <c r="C3420" s="576" t="s">
        <v>1832</v>
      </c>
      <c r="D3420" s="576" t="s">
        <v>4435</v>
      </c>
      <c r="E3420" s="577" t="s">
        <v>210</v>
      </c>
      <c r="F3420" s="576" t="s">
        <v>210</v>
      </c>
      <c r="G3420" s="576">
        <v>104184</v>
      </c>
      <c r="H3420" s="576" t="s">
        <v>6571</v>
      </c>
      <c r="I3420" s="576" t="s">
        <v>212</v>
      </c>
      <c r="J3420" s="576" t="s">
        <v>209</v>
      </c>
      <c r="K3420" s="578">
        <v>26.28</v>
      </c>
      <c r="L3420" s="576" t="s">
        <v>208</v>
      </c>
    </row>
    <row r="3421" spans="1:12">
      <c r="A3421" s="576" t="s">
        <v>955</v>
      </c>
      <c r="B3421" s="576" t="s">
        <v>956</v>
      </c>
      <c r="C3421" s="576" t="s">
        <v>1832</v>
      </c>
      <c r="D3421" s="576" t="s">
        <v>4435</v>
      </c>
      <c r="E3421" s="577" t="s">
        <v>210</v>
      </c>
      <c r="F3421" s="576" t="s">
        <v>210</v>
      </c>
      <c r="G3421" s="576">
        <v>104190</v>
      </c>
      <c r="H3421" s="576" t="s">
        <v>6574</v>
      </c>
      <c r="I3421" s="576" t="s">
        <v>212</v>
      </c>
      <c r="J3421" s="576" t="s">
        <v>209</v>
      </c>
      <c r="K3421" s="578">
        <v>556.4</v>
      </c>
      <c r="L3421" s="576" t="s">
        <v>208</v>
      </c>
    </row>
    <row r="3422" spans="1:12">
      <c r="A3422" s="576" t="s">
        <v>955</v>
      </c>
      <c r="B3422" s="576" t="s">
        <v>956</v>
      </c>
      <c r="C3422" s="576" t="s">
        <v>1832</v>
      </c>
      <c r="D3422" s="576" t="s">
        <v>4435</v>
      </c>
      <c r="E3422" s="577" t="s">
        <v>210</v>
      </c>
      <c r="F3422" s="576" t="s">
        <v>210</v>
      </c>
      <c r="G3422" s="576">
        <v>104463</v>
      </c>
      <c r="H3422" s="576" t="s">
        <v>8871</v>
      </c>
      <c r="I3422" s="576" t="s">
        <v>212</v>
      </c>
      <c r="J3422" s="576" t="s">
        <v>209</v>
      </c>
      <c r="K3422" s="578">
        <v>0</v>
      </c>
      <c r="L3422" s="576" t="s">
        <v>208</v>
      </c>
    </row>
    <row r="3423" spans="1:12">
      <c r="A3423" s="576" t="s">
        <v>955</v>
      </c>
      <c r="B3423" s="576" t="s">
        <v>956</v>
      </c>
      <c r="C3423" s="576" t="s">
        <v>1832</v>
      </c>
      <c r="D3423" s="576" t="s">
        <v>4435</v>
      </c>
      <c r="E3423" s="577" t="s">
        <v>210</v>
      </c>
      <c r="F3423" s="576" t="s">
        <v>210</v>
      </c>
      <c r="G3423" s="576">
        <v>104464</v>
      </c>
      <c r="H3423" s="576" t="s">
        <v>8872</v>
      </c>
      <c r="I3423" s="576" t="s">
        <v>212</v>
      </c>
      <c r="J3423" s="576" t="s">
        <v>209</v>
      </c>
      <c r="K3423" s="577">
        <v>0</v>
      </c>
      <c r="L3423" s="576" t="s">
        <v>208</v>
      </c>
    </row>
    <row r="3424" spans="1:12">
      <c r="A3424" s="576" t="s">
        <v>955</v>
      </c>
      <c r="B3424" s="576" t="s">
        <v>956</v>
      </c>
      <c r="C3424" s="576" t="s">
        <v>1832</v>
      </c>
      <c r="D3424" s="576" t="s">
        <v>4435</v>
      </c>
      <c r="E3424" s="577" t="s">
        <v>210</v>
      </c>
      <c r="F3424" s="576" t="s">
        <v>210</v>
      </c>
      <c r="G3424" s="576">
        <v>104183</v>
      </c>
      <c r="H3424" s="576" t="s">
        <v>8873</v>
      </c>
      <c r="I3424" s="576" t="s">
        <v>85</v>
      </c>
      <c r="J3424" s="576" t="s">
        <v>207</v>
      </c>
      <c r="K3424" s="577">
        <v>220.26</v>
      </c>
      <c r="L3424" s="576" t="s">
        <v>208</v>
      </c>
    </row>
    <row r="3425" spans="1:12">
      <c r="A3425" s="576" t="s">
        <v>955</v>
      </c>
      <c r="B3425" s="576" t="s">
        <v>956</v>
      </c>
      <c r="C3425" s="576" t="s">
        <v>1832</v>
      </c>
      <c r="D3425" s="576" t="s">
        <v>4435</v>
      </c>
      <c r="E3425" s="577" t="s">
        <v>210</v>
      </c>
      <c r="F3425" s="576" t="s">
        <v>210</v>
      </c>
      <c r="G3425" s="576">
        <v>104187</v>
      </c>
      <c r="H3425" s="576" t="s">
        <v>8874</v>
      </c>
      <c r="I3425" s="576" t="s">
        <v>85</v>
      </c>
      <c r="J3425" s="576" t="s">
        <v>207</v>
      </c>
      <c r="K3425" s="577">
        <v>1582.14</v>
      </c>
      <c r="L3425" s="576" t="s">
        <v>208</v>
      </c>
    </row>
    <row r="3426" spans="1:12">
      <c r="A3426" s="576" t="s">
        <v>955</v>
      </c>
      <c r="B3426" s="576" t="s">
        <v>956</v>
      </c>
      <c r="C3426" s="576" t="s">
        <v>1832</v>
      </c>
      <c r="D3426" s="576" t="s">
        <v>4435</v>
      </c>
      <c r="E3426" s="577" t="s">
        <v>210</v>
      </c>
      <c r="F3426" s="576" t="s">
        <v>210</v>
      </c>
      <c r="G3426" s="576">
        <v>104186</v>
      </c>
      <c r="H3426" s="576" t="s">
        <v>8875</v>
      </c>
      <c r="I3426" s="576" t="s">
        <v>85</v>
      </c>
      <c r="J3426" s="576" t="s">
        <v>209</v>
      </c>
      <c r="K3426" s="578">
        <v>265.73</v>
      </c>
      <c r="L3426" s="576" t="s">
        <v>208</v>
      </c>
    </row>
    <row r="3427" spans="1:12">
      <c r="A3427" s="576" t="s">
        <v>955</v>
      </c>
      <c r="B3427" s="576" t="s">
        <v>956</v>
      </c>
      <c r="C3427" s="576" t="s">
        <v>1832</v>
      </c>
      <c r="D3427" s="576" t="s">
        <v>4435</v>
      </c>
      <c r="E3427" s="577" t="s">
        <v>210</v>
      </c>
      <c r="F3427" s="576" t="s">
        <v>210</v>
      </c>
      <c r="G3427" s="576">
        <v>104180</v>
      </c>
      <c r="H3427" s="576" t="s">
        <v>8876</v>
      </c>
      <c r="I3427" s="576" t="s">
        <v>85</v>
      </c>
      <c r="J3427" s="576" t="s">
        <v>207</v>
      </c>
      <c r="K3427" s="577">
        <v>0</v>
      </c>
      <c r="L3427" s="576" t="s">
        <v>208</v>
      </c>
    </row>
    <row r="3428" spans="1:12">
      <c r="A3428" s="576" t="s">
        <v>955</v>
      </c>
      <c r="B3428" s="576" t="s">
        <v>956</v>
      </c>
      <c r="C3428" s="576" t="s">
        <v>1832</v>
      </c>
      <c r="D3428" s="576" t="s">
        <v>4435</v>
      </c>
      <c r="E3428" s="577" t="s">
        <v>210</v>
      </c>
      <c r="F3428" s="576" t="s">
        <v>210</v>
      </c>
      <c r="G3428" s="576">
        <v>104181</v>
      </c>
      <c r="H3428" s="576" t="s">
        <v>8877</v>
      </c>
      <c r="I3428" s="576" t="s">
        <v>85</v>
      </c>
      <c r="J3428" s="576" t="s">
        <v>207</v>
      </c>
      <c r="K3428" s="577">
        <v>0</v>
      </c>
      <c r="L3428" s="576" t="s">
        <v>208</v>
      </c>
    </row>
    <row r="3429" spans="1:12">
      <c r="A3429" s="576" t="s">
        <v>955</v>
      </c>
      <c r="B3429" s="576" t="s">
        <v>956</v>
      </c>
      <c r="C3429" s="576" t="s">
        <v>1832</v>
      </c>
      <c r="D3429" s="576" t="s">
        <v>4435</v>
      </c>
      <c r="E3429" s="577" t="s">
        <v>210</v>
      </c>
      <c r="F3429" s="576" t="s">
        <v>210</v>
      </c>
      <c r="G3429" s="576">
        <v>100674</v>
      </c>
      <c r="H3429" s="576" t="s">
        <v>8878</v>
      </c>
      <c r="I3429" s="576" t="s">
        <v>93</v>
      </c>
      <c r="J3429" s="576" t="s">
        <v>209</v>
      </c>
      <c r="K3429" s="578">
        <v>755.5</v>
      </c>
      <c r="L3429" s="576" t="s">
        <v>208</v>
      </c>
    </row>
    <row r="3430" spans="1:12">
      <c r="A3430" s="576" t="s">
        <v>961</v>
      </c>
      <c r="B3430" s="576" t="s">
        <v>962</v>
      </c>
      <c r="C3430" s="576" t="s">
        <v>963</v>
      </c>
      <c r="D3430" s="576" t="s">
        <v>4436</v>
      </c>
      <c r="E3430" s="577" t="s">
        <v>210</v>
      </c>
      <c r="F3430" s="576" t="s">
        <v>210</v>
      </c>
      <c r="G3430" s="576">
        <v>100664</v>
      </c>
      <c r="H3430" s="576" t="s">
        <v>8879</v>
      </c>
      <c r="I3430" s="576" t="s">
        <v>93</v>
      </c>
      <c r="J3430" s="576" t="s">
        <v>207</v>
      </c>
      <c r="K3430" s="577">
        <v>0</v>
      </c>
      <c r="L3430" s="576" t="s">
        <v>208</v>
      </c>
    </row>
    <row r="3431" spans="1:12">
      <c r="A3431" s="576" t="s">
        <v>961</v>
      </c>
      <c r="B3431" s="576" t="s">
        <v>962</v>
      </c>
      <c r="C3431" s="576" t="s">
        <v>963</v>
      </c>
      <c r="D3431" s="576" t="s">
        <v>4436</v>
      </c>
      <c r="E3431" s="577" t="s">
        <v>210</v>
      </c>
      <c r="F3431" s="576" t="s">
        <v>210</v>
      </c>
      <c r="G3431" s="576">
        <v>94589</v>
      </c>
      <c r="H3431" s="576" t="s">
        <v>8880</v>
      </c>
      <c r="I3431" s="576" t="s">
        <v>85</v>
      </c>
      <c r="J3431" s="576" t="s">
        <v>207</v>
      </c>
      <c r="K3431" s="577">
        <v>18.29</v>
      </c>
      <c r="L3431" s="576" t="s">
        <v>208</v>
      </c>
    </row>
    <row r="3432" spans="1:12">
      <c r="A3432" s="576" t="s">
        <v>961</v>
      </c>
      <c r="B3432" s="576" t="s">
        <v>962</v>
      </c>
      <c r="C3432" s="576" t="s">
        <v>963</v>
      </c>
      <c r="D3432" s="576" t="s">
        <v>4436</v>
      </c>
      <c r="E3432" s="577" t="s">
        <v>210</v>
      </c>
      <c r="F3432" s="576" t="s">
        <v>210</v>
      </c>
      <c r="G3432" s="576">
        <v>94590</v>
      </c>
      <c r="H3432" s="576" t="s">
        <v>8881</v>
      </c>
      <c r="I3432" s="576" t="s">
        <v>85</v>
      </c>
      <c r="J3432" s="576" t="s">
        <v>207</v>
      </c>
      <c r="K3432" s="577">
        <v>26.28</v>
      </c>
      <c r="L3432" s="576" t="s">
        <v>208</v>
      </c>
    </row>
    <row r="3433" spans="1:12">
      <c r="A3433" s="576" t="s">
        <v>961</v>
      </c>
      <c r="B3433" s="576" t="s">
        <v>962</v>
      </c>
      <c r="C3433" s="576" t="s">
        <v>963</v>
      </c>
      <c r="D3433" s="576" t="s">
        <v>4436</v>
      </c>
      <c r="E3433" s="577" t="s">
        <v>210</v>
      </c>
      <c r="F3433" s="576" t="s">
        <v>210</v>
      </c>
      <c r="G3433" s="576">
        <v>94587</v>
      </c>
      <c r="H3433" s="576" t="s">
        <v>8882</v>
      </c>
      <c r="I3433" s="576" t="s">
        <v>85</v>
      </c>
      <c r="J3433" s="576" t="s">
        <v>207</v>
      </c>
      <c r="K3433" s="577">
        <v>60.29</v>
      </c>
      <c r="L3433" s="576" t="s">
        <v>208</v>
      </c>
    </row>
    <row r="3434" spans="1:12">
      <c r="A3434" s="576" t="s">
        <v>961</v>
      </c>
      <c r="B3434" s="576" t="s">
        <v>962</v>
      </c>
      <c r="C3434" s="576" t="s">
        <v>963</v>
      </c>
      <c r="D3434" s="576" t="s">
        <v>4436</v>
      </c>
      <c r="E3434" s="577" t="s">
        <v>210</v>
      </c>
      <c r="F3434" s="576" t="s">
        <v>210</v>
      </c>
      <c r="G3434" s="576">
        <v>94588</v>
      </c>
      <c r="H3434" s="576" t="s">
        <v>8883</v>
      </c>
      <c r="I3434" s="576" t="s">
        <v>85</v>
      </c>
      <c r="J3434" s="576" t="s">
        <v>207</v>
      </c>
      <c r="K3434" s="577">
        <v>71.84</v>
      </c>
      <c r="L3434" s="576" t="s">
        <v>208</v>
      </c>
    </row>
    <row r="3435" spans="1:12">
      <c r="A3435" s="576" t="s">
        <v>961</v>
      </c>
      <c r="B3435" s="576" t="s">
        <v>962</v>
      </c>
      <c r="C3435" s="576" t="s">
        <v>963</v>
      </c>
      <c r="D3435" s="576" t="s">
        <v>4436</v>
      </c>
      <c r="E3435" s="577" t="s">
        <v>210</v>
      </c>
      <c r="F3435" s="576" t="s">
        <v>210</v>
      </c>
      <c r="G3435" s="576">
        <v>105812</v>
      </c>
      <c r="H3435" s="576" t="s">
        <v>8884</v>
      </c>
      <c r="I3435" s="576" t="s">
        <v>85</v>
      </c>
      <c r="J3435" s="576" t="s">
        <v>207</v>
      </c>
      <c r="K3435" s="577">
        <v>29.93</v>
      </c>
      <c r="L3435" s="576" t="s">
        <v>208</v>
      </c>
    </row>
    <row r="3436" spans="1:12">
      <c r="A3436" s="576" t="s">
        <v>961</v>
      </c>
      <c r="B3436" s="576" t="s">
        <v>962</v>
      </c>
      <c r="C3436" s="576" t="s">
        <v>963</v>
      </c>
      <c r="D3436" s="576" t="s">
        <v>4436</v>
      </c>
      <c r="E3436" s="577" t="s">
        <v>210</v>
      </c>
      <c r="F3436" s="576" t="s">
        <v>210</v>
      </c>
      <c r="G3436" s="576">
        <v>94571</v>
      </c>
      <c r="H3436" s="576" t="s">
        <v>8885</v>
      </c>
      <c r="I3436" s="576" t="s">
        <v>93</v>
      </c>
      <c r="J3436" s="576" t="s">
        <v>207</v>
      </c>
      <c r="K3436" s="577">
        <v>0</v>
      </c>
      <c r="L3436" s="576" t="s">
        <v>208</v>
      </c>
    </row>
    <row r="3437" spans="1:12">
      <c r="A3437" s="576" t="s">
        <v>961</v>
      </c>
      <c r="B3437" s="576" t="s">
        <v>962</v>
      </c>
      <c r="C3437" s="576" t="s">
        <v>963</v>
      </c>
      <c r="D3437" s="576" t="s">
        <v>4436</v>
      </c>
      <c r="E3437" s="577" t="s">
        <v>210</v>
      </c>
      <c r="F3437" s="576" t="s">
        <v>210</v>
      </c>
      <c r="G3437" s="576">
        <v>94570</v>
      </c>
      <c r="H3437" s="576" t="s">
        <v>8886</v>
      </c>
      <c r="I3437" s="576" t="s">
        <v>93</v>
      </c>
      <c r="J3437" s="576" t="s">
        <v>207</v>
      </c>
      <c r="K3437" s="577">
        <v>348.62</v>
      </c>
      <c r="L3437" s="576" t="s">
        <v>208</v>
      </c>
    </row>
    <row r="3438" spans="1:12">
      <c r="A3438" s="576" t="s">
        <v>961</v>
      </c>
      <c r="B3438" s="576" t="s">
        <v>962</v>
      </c>
      <c r="C3438" s="576" t="s">
        <v>963</v>
      </c>
      <c r="D3438" s="576" t="s">
        <v>4436</v>
      </c>
      <c r="E3438" s="577" t="s">
        <v>210</v>
      </c>
      <c r="F3438" s="576" t="s">
        <v>210</v>
      </c>
      <c r="G3438" s="576">
        <v>105811</v>
      </c>
      <c r="H3438" s="576" t="s">
        <v>8887</v>
      </c>
      <c r="I3438" s="576" t="s">
        <v>93</v>
      </c>
      <c r="J3438" s="576" t="s">
        <v>207</v>
      </c>
      <c r="K3438" s="577">
        <v>0</v>
      </c>
      <c r="L3438" s="576" t="s">
        <v>208</v>
      </c>
    </row>
    <row r="3439" spans="1:12">
      <c r="A3439" s="576" t="s">
        <v>961</v>
      </c>
      <c r="B3439" s="576" t="s">
        <v>962</v>
      </c>
      <c r="C3439" s="576" t="s">
        <v>963</v>
      </c>
      <c r="D3439" s="576" t="s">
        <v>4436</v>
      </c>
      <c r="E3439" s="577" t="s">
        <v>210</v>
      </c>
      <c r="F3439" s="576" t="s">
        <v>210</v>
      </c>
      <c r="G3439" s="576">
        <v>94572</v>
      </c>
      <c r="H3439" s="576" t="s">
        <v>8888</v>
      </c>
      <c r="I3439" s="576" t="s">
        <v>93</v>
      </c>
      <c r="J3439" s="576" t="s">
        <v>207</v>
      </c>
      <c r="K3439" s="577">
        <v>496.39</v>
      </c>
      <c r="L3439" s="576" t="s">
        <v>208</v>
      </c>
    </row>
    <row r="3440" spans="1:12">
      <c r="A3440" s="576" t="s">
        <v>961</v>
      </c>
      <c r="B3440" s="576" t="s">
        <v>962</v>
      </c>
      <c r="C3440" s="576" t="s">
        <v>963</v>
      </c>
      <c r="D3440" s="576" t="s">
        <v>4436</v>
      </c>
      <c r="E3440" s="577" t="s">
        <v>210</v>
      </c>
      <c r="F3440" s="576" t="s">
        <v>210</v>
      </c>
      <c r="G3440" s="576">
        <v>94573</v>
      </c>
      <c r="H3440" s="576" t="s">
        <v>8889</v>
      </c>
      <c r="I3440" s="576" t="s">
        <v>93</v>
      </c>
      <c r="J3440" s="576" t="s">
        <v>207</v>
      </c>
      <c r="K3440" s="577">
        <v>387.46</v>
      </c>
      <c r="L3440" s="576" t="s">
        <v>208</v>
      </c>
    </row>
    <row r="3441" spans="1:12">
      <c r="A3441" s="576" t="s">
        <v>961</v>
      </c>
      <c r="B3441" s="576" t="s">
        <v>962</v>
      </c>
      <c r="C3441" s="576" t="s">
        <v>963</v>
      </c>
      <c r="D3441" s="576" t="s">
        <v>4436</v>
      </c>
      <c r="E3441" s="577" t="s">
        <v>210</v>
      </c>
      <c r="F3441" s="576" t="s">
        <v>210</v>
      </c>
      <c r="G3441" s="576">
        <v>105809</v>
      </c>
      <c r="H3441" s="576" t="s">
        <v>8890</v>
      </c>
      <c r="I3441" s="576" t="s">
        <v>93</v>
      </c>
      <c r="J3441" s="576" t="s">
        <v>207</v>
      </c>
      <c r="K3441" s="577">
        <v>0</v>
      </c>
      <c r="L3441" s="576" t="s">
        <v>208</v>
      </c>
    </row>
    <row r="3442" spans="1:12">
      <c r="A3442" s="576" t="s">
        <v>961</v>
      </c>
      <c r="B3442" s="576" t="s">
        <v>962</v>
      </c>
      <c r="C3442" s="576" t="s">
        <v>963</v>
      </c>
      <c r="D3442" s="576" t="s">
        <v>4436</v>
      </c>
      <c r="E3442" s="577" t="s">
        <v>210</v>
      </c>
      <c r="F3442" s="576" t="s">
        <v>210</v>
      </c>
      <c r="G3442" s="576">
        <v>94569</v>
      </c>
      <c r="H3442" s="576" t="s">
        <v>8891</v>
      </c>
      <c r="I3442" s="576" t="s">
        <v>93</v>
      </c>
      <c r="J3442" s="576" t="s">
        <v>207</v>
      </c>
      <c r="K3442" s="577">
        <v>655.57</v>
      </c>
      <c r="L3442" s="576" t="s">
        <v>208</v>
      </c>
    </row>
    <row r="3443" spans="1:12">
      <c r="A3443" s="576" t="s">
        <v>961</v>
      </c>
      <c r="B3443" s="576" t="s">
        <v>962</v>
      </c>
      <c r="C3443" s="576" t="s">
        <v>963</v>
      </c>
      <c r="D3443" s="576" t="s">
        <v>4436</v>
      </c>
      <c r="E3443" s="577" t="s">
        <v>210</v>
      </c>
      <c r="F3443" s="576" t="s">
        <v>210</v>
      </c>
      <c r="G3443" s="576">
        <v>105810</v>
      </c>
      <c r="H3443" s="576" t="s">
        <v>8892</v>
      </c>
      <c r="I3443" s="576" t="s">
        <v>93</v>
      </c>
      <c r="J3443" s="576" t="s">
        <v>207</v>
      </c>
      <c r="K3443" s="577">
        <v>0</v>
      </c>
      <c r="L3443" s="576" t="s">
        <v>208</v>
      </c>
    </row>
    <row r="3444" spans="1:12">
      <c r="A3444" s="576" t="s">
        <v>961</v>
      </c>
      <c r="B3444" s="576" t="s">
        <v>962</v>
      </c>
      <c r="C3444" s="576" t="s">
        <v>963</v>
      </c>
      <c r="D3444" s="576" t="s">
        <v>4436</v>
      </c>
      <c r="E3444" s="577" t="s">
        <v>210</v>
      </c>
      <c r="F3444" s="576" t="s">
        <v>210</v>
      </c>
      <c r="G3444" s="576">
        <v>94561</v>
      </c>
      <c r="H3444" s="576" t="s">
        <v>8893</v>
      </c>
      <c r="I3444" s="576" t="s">
        <v>93</v>
      </c>
      <c r="J3444" s="576" t="s">
        <v>207</v>
      </c>
      <c r="K3444" s="577">
        <v>0</v>
      </c>
      <c r="L3444" s="576" t="s">
        <v>208</v>
      </c>
    </row>
    <row r="3445" spans="1:12">
      <c r="A3445" s="576" t="s">
        <v>961</v>
      </c>
      <c r="B3445" s="576" t="s">
        <v>962</v>
      </c>
      <c r="C3445" s="576" t="s">
        <v>963</v>
      </c>
      <c r="D3445" s="576" t="s">
        <v>4436</v>
      </c>
      <c r="E3445" s="577" t="s">
        <v>210</v>
      </c>
      <c r="F3445" s="576" t="s">
        <v>210</v>
      </c>
      <c r="G3445" s="576">
        <v>94562</v>
      </c>
      <c r="H3445" s="576" t="s">
        <v>8894</v>
      </c>
      <c r="I3445" s="576" t="s">
        <v>93</v>
      </c>
      <c r="J3445" s="576" t="s">
        <v>207</v>
      </c>
      <c r="K3445" s="577">
        <v>616.65</v>
      </c>
      <c r="L3445" s="576" t="s">
        <v>208</v>
      </c>
    </row>
    <row r="3446" spans="1:12">
      <c r="A3446" s="576" t="s">
        <v>961</v>
      </c>
      <c r="B3446" s="576" t="s">
        <v>962</v>
      </c>
      <c r="C3446" s="576" t="s">
        <v>963</v>
      </c>
      <c r="D3446" s="576" t="s">
        <v>4436</v>
      </c>
      <c r="E3446" s="577" t="s">
        <v>210</v>
      </c>
      <c r="F3446" s="576" t="s">
        <v>210</v>
      </c>
      <c r="G3446" s="576">
        <v>105813</v>
      </c>
      <c r="H3446" s="576" t="s">
        <v>8895</v>
      </c>
      <c r="I3446" s="576" t="s">
        <v>93</v>
      </c>
      <c r="J3446" s="576" t="s">
        <v>207</v>
      </c>
      <c r="K3446" s="577">
        <v>1015.14</v>
      </c>
      <c r="L3446" s="576" t="s">
        <v>208</v>
      </c>
    </row>
    <row r="3447" spans="1:12">
      <c r="A3447" s="576" t="s">
        <v>961</v>
      </c>
      <c r="B3447" s="576" t="s">
        <v>962</v>
      </c>
      <c r="C3447" s="576" t="s">
        <v>963</v>
      </c>
      <c r="D3447" s="576" t="s">
        <v>4436</v>
      </c>
      <c r="E3447" s="577" t="s">
        <v>210</v>
      </c>
      <c r="F3447" s="576" t="s">
        <v>210</v>
      </c>
      <c r="G3447" s="576">
        <v>94559</v>
      </c>
      <c r="H3447" s="576" t="s">
        <v>8896</v>
      </c>
      <c r="I3447" s="576" t="s">
        <v>93</v>
      </c>
      <c r="J3447" s="576" t="s">
        <v>207</v>
      </c>
      <c r="K3447" s="577">
        <v>692</v>
      </c>
      <c r="L3447" s="576" t="s">
        <v>208</v>
      </c>
    </row>
    <row r="3448" spans="1:12">
      <c r="A3448" s="576" t="s">
        <v>961</v>
      </c>
      <c r="B3448" s="576" t="s">
        <v>962</v>
      </c>
      <c r="C3448" s="576" t="s">
        <v>963</v>
      </c>
      <c r="D3448" s="576" t="s">
        <v>4436</v>
      </c>
      <c r="E3448" s="577" t="s">
        <v>210</v>
      </c>
      <c r="F3448" s="576" t="s">
        <v>210</v>
      </c>
      <c r="G3448" s="576">
        <v>100668</v>
      </c>
      <c r="H3448" s="576" t="s">
        <v>8897</v>
      </c>
      <c r="I3448" s="576" t="s">
        <v>93</v>
      </c>
      <c r="J3448" s="576" t="s">
        <v>207</v>
      </c>
      <c r="K3448" s="577">
        <v>1135.21</v>
      </c>
      <c r="L3448" s="576" t="s">
        <v>208</v>
      </c>
    </row>
    <row r="3449" spans="1:12">
      <c r="A3449" s="576" t="s">
        <v>961</v>
      </c>
      <c r="B3449" s="576" t="s">
        <v>962</v>
      </c>
      <c r="C3449" s="576" t="s">
        <v>963</v>
      </c>
      <c r="D3449" s="576" t="s">
        <v>4436</v>
      </c>
      <c r="E3449" s="577" t="s">
        <v>210</v>
      </c>
      <c r="F3449" s="576" t="s">
        <v>210</v>
      </c>
      <c r="G3449" s="576">
        <v>100670</v>
      </c>
      <c r="H3449" s="576" t="s">
        <v>8898</v>
      </c>
      <c r="I3449" s="576" t="s">
        <v>93</v>
      </c>
      <c r="J3449" s="576" t="s">
        <v>207</v>
      </c>
      <c r="K3449" s="577">
        <v>877.19</v>
      </c>
      <c r="L3449" s="576" t="s">
        <v>208</v>
      </c>
    </row>
    <row r="3450" spans="1:12">
      <c r="A3450" s="576" t="s">
        <v>961</v>
      </c>
      <c r="B3450" s="576" t="s">
        <v>962</v>
      </c>
      <c r="C3450" s="576" t="s">
        <v>963</v>
      </c>
      <c r="D3450" s="576" t="s">
        <v>4436</v>
      </c>
      <c r="E3450" s="577" t="s">
        <v>210</v>
      </c>
      <c r="F3450" s="576" t="s">
        <v>210</v>
      </c>
      <c r="G3450" s="576">
        <v>100665</v>
      </c>
      <c r="H3450" s="576" t="s">
        <v>8899</v>
      </c>
      <c r="I3450" s="576" t="s">
        <v>93</v>
      </c>
      <c r="J3450" s="576" t="s">
        <v>207</v>
      </c>
      <c r="K3450" s="577">
        <v>730.09</v>
      </c>
      <c r="L3450" s="576" t="s">
        <v>208</v>
      </c>
    </row>
    <row r="3451" spans="1:12">
      <c r="A3451" s="576" t="s">
        <v>961</v>
      </c>
      <c r="B3451" s="576" t="s">
        <v>962</v>
      </c>
      <c r="C3451" s="576" t="s">
        <v>963</v>
      </c>
      <c r="D3451" s="576" t="s">
        <v>4436</v>
      </c>
      <c r="E3451" s="577" t="s">
        <v>210</v>
      </c>
      <c r="F3451" s="576" t="s">
        <v>210</v>
      </c>
      <c r="G3451" s="576">
        <v>100924</v>
      </c>
      <c r="H3451" s="576" t="s">
        <v>8900</v>
      </c>
      <c r="I3451" s="576" t="s">
        <v>93</v>
      </c>
      <c r="J3451" s="576" t="s">
        <v>207</v>
      </c>
      <c r="K3451" s="577">
        <v>0</v>
      </c>
      <c r="L3451" s="576" t="s">
        <v>208</v>
      </c>
    </row>
    <row r="3452" spans="1:12">
      <c r="A3452" s="576" t="s">
        <v>961</v>
      </c>
      <c r="B3452" s="576" t="s">
        <v>962</v>
      </c>
      <c r="C3452" s="576" t="s">
        <v>963</v>
      </c>
      <c r="D3452" s="576" t="s">
        <v>4436</v>
      </c>
      <c r="E3452" s="577" t="s">
        <v>210</v>
      </c>
      <c r="F3452" s="576" t="s">
        <v>210</v>
      </c>
      <c r="G3452" s="576">
        <v>100671</v>
      </c>
      <c r="H3452" s="576" t="s">
        <v>8901</v>
      </c>
      <c r="I3452" s="576" t="s">
        <v>93</v>
      </c>
      <c r="J3452" s="576" t="s">
        <v>207</v>
      </c>
      <c r="K3452" s="577">
        <v>1081.22</v>
      </c>
      <c r="L3452" s="576" t="s">
        <v>208</v>
      </c>
    </row>
    <row r="3453" spans="1:12">
      <c r="A3453" s="576" t="s">
        <v>961</v>
      </c>
      <c r="B3453" s="576" t="s">
        <v>962</v>
      </c>
      <c r="C3453" s="576" t="s">
        <v>963</v>
      </c>
      <c r="D3453" s="576" t="s">
        <v>4436</v>
      </c>
      <c r="E3453" s="577" t="s">
        <v>210</v>
      </c>
      <c r="F3453" s="576" t="s">
        <v>210</v>
      </c>
      <c r="G3453" s="576">
        <v>100667</v>
      </c>
      <c r="H3453" s="576" t="s">
        <v>8902</v>
      </c>
      <c r="I3453" s="576" t="s">
        <v>93</v>
      </c>
      <c r="J3453" s="576" t="s">
        <v>207</v>
      </c>
      <c r="K3453" s="577">
        <v>930.94</v>
      </c>
      <c r="L3453" s="576" t="s">
        <v>208</v>
      </c>
    </row>
    <row r="3454" spans="1:12">
      <c r="A3454" s="576" t="s">
        <v>961</v>
      </c>
      <c r="B3454" s="576" t="s">
        <v>962</v>
      </c>
      <c r="C3454" s="576" t="s">
        <v>963</v>
      </c>
      <c r="D3454" s="576" t="s">
        <v>4436</v>
      </c>
      <c r="E3454" s="577" t="s">
        <v>210</v>
      </c>
      <c r="F3454" s="576" t="s">
        <v>210</v>
      </c>
      <c r="G3454" s="576">
        <v>100669</v>
      </c>
      <c r="H3454" s="576" t="s">
        <v>8903</v>
      </c>
      <c r="I3454" s="576" t="s">
        <v>93</v>
      </c>
      <c r="J3454" s="576" t="s">
        <v>207</v>
      </c>
      <c r="K3454" s="577">
        <v>829.59</v>
      </c>
      <c r="L3454" s="576" t="s">
        <v>208</v>
      </c>
    </row>
    <row r="3455" spans="1:12">
      <c r="A3455" s="576" t="s">
        <v>961</v>
      </c>
      <c r="B3455" s="576" t="s">
        <v>962</v>
      </c>
      <c r="C3455" s="576" t="s">
        <v>963</v>
      </c>
      <c r="D3455" s="576" t="s">
        <v>4436</v>
      </c>
      <c r="E3455" s="577" t="s">
        <v>210</v>
      </c>
      <c r="F3455" s="576" t="s">
        <v>210</v>
      </c>
      <c r="G3455" s="576">
        <v>100672</v>
      </c>
      <c r="H3455" s="576" t="s">
        <v>8904</v>
      </c>
      <c r="I3455" s="576" t="s">
        <v>93</v>
      </c>
      <c r="J3455" s="576" t="s">
        <v>207</v>
      </c>
      <c r="K3455" s="577">
        <v>708.72</v>
      </c>
      <c r="L3455" s="576" t="s">
        <v>208</v>
      </c>
    </row>
    <row r="3456" spans="1:12">
      <c r="A3456" s="576" t="s">
        <v>961</v>
      </c>
      <c r="B3456" s="576" t="s">
        <v>962</v>
      </c>
      <c r="C3456" s="576" t="s">
        <v>963</v>
      </c>
      <c r="D3456" s="576" t="s">
        <v>4436</v>
      </c>
      <c r="E3456" s="577" t="s">
        <v>210</v>
      </c>
      <c r="F3456" s="576" t="s">
        <v>210</v>
      </c>
      <c r="G3456" s="576">
        <v>100666</v>
      </c>
      <c r="H3456" s="576" t="s">
        <v>8905</v>
      </c>
      <c r="I3456" s="576" t="s">
        <v>93</v>
      </c>
      <c r="J3456" s="576" t="s">
        <v>207</v>
      </c>
      <c r="K3456" s="577">
        <v>588.01</v>
      </c>
      <c r="L3456" s="576" t="s">
        <v>208</v>
      </c>
    </row>
    <row r="3457" spans="1:12">
      <c r="A3457" s="576" t="s">
        <v>961</v>
      </c>
      <c r="B3457" s="576" t="s">
        <v>962</v>
      </c>
      <c r="C3457" s="576" t="s">
        <v>963</v>
      </c>
      <c r="D3457" s="576" t="s">
        <v>4436</v>
      </c>
      <c r="E3457" s="577" t="s">
        <v>210</v>
      </c>
      <c r="F3457" s="576" t="s">
        <v>210</v>
      </c>
      <c r="G3457" s="576">
        <v>100663</v>
      </c>
      <c r="H3457" s="576" t="s">
        <v>8906</v>
      </c>
      <c r="I3457" s="576" t="s">
        <v>93</v>
      </c>
      <c r="J3457" s="576" t="s">
        <v>207</v>
      </c>
      <c r="K3457" s="577">
        <v>0</v>
      </c>
      <c r="L3457" s="576" t="s">
        <v>208</v>
      </c>
    </row>
    <row r="3458" spans="1:12">
      <c r="A3458" s="576" t="s">
        <v>961</v>
      </c>
      <c r="B3458" s="576" t="s">
        <v>962</v>
      </c>
      <c r="C3458" s="576" t="s">
        <v>963</v>
      </c>
      <c r="D3458" s="576" t="s">
        <v>4436</v>
      </c>
      <c r="E3458" s="577" t="s">
        <v>210</v>
      </c>
      <c r="F3458" s="576" t="s">
        <v>210</v>
      </c>
      <c r="G3458" s="576">
        <v>100662</v>
      </c>
      <c r="H3458" s="576" t="s">
        <v>8907</v>
      </c>
      <c r="I3458" s="576" t="s">
        <v>93</v>
      </c>
      <c r="J3458" s="576" t="s">
        <v>207</v>
      </c>
      <c r="K3458" s="577">
        <v>0</v>
      </c>
      <c r="L3458" s="576" t="s">
        <v>208</v>
      </c>
    </row>
    <row r="3459" spans="1:12">
      <c r="A3459" s="576" t="s">
        <v>961</v>
      </c>
      <c r="B3459" s="576" t="s">
        <v>962</v>
      </c>
      <c r="C3459" s="576" t="s">
        <v>963</v>
      </c>
      <c r="D3459" s="576" t="s">
        <v>4436</v>
      </c>
      <c r="E3459" s="577" t="s">
        <v>210</v>
      </c>
      <c r="F3459" s="576" t="s">
        <v>210</v>
      </c>
      <c r="G3459" s="576">
        <v>100661</v>
      </c>
      <c r="H3459" s="576" t="s">
        <v>8908</v>
      </c>
      <c r="I3459" s="576" t="s">
        <v>93</v>
      </c>
      <c r="J3459" s="576" t="s">
        <v>207</v>
      </c>
      <c r="K3459" s="577">
        <v>0</v>
      </c>
      <c r="L3459" s="576" t="s">
        <v>208</v>
      </c>
    </row>
    <row r="3460" spans="1:12">
      <c r="A3460" s="576" t="s">
        <v>961</v>
      </c>
      <c r="B3460" s="576" t="s">
        <v>962</v>
      </c>
      <c r="C3460" s="576" t="s">
        <v>963</v>
      </c>
      <c r="D3460" s="576" t="s">
        <v>4436</v>
      </c>
      <c r="E3460" s="577" t="s">
        <v>210</v>
      </c>
      <c r="F3460" s="576" t="s">
        <v>210</v>
      </c>
      <c r="G3460" s="576">
        <v>100659</v>
      </c>
      <c r="H3460" s="576" t="s">
        <v>2090</v>
      </c>
      <c r="I3460" s="576" t="s">
        <v>85</v>
      </c>
      <c r="J3460" s="576" t="s">
        <v>207</v>
      </c>
      <c r="K3460" s="577">
        <v>10.46</v>
      </c>
      <c r="L3460" s="576" t="s">
        <v>208</v>
      </c>
    </row>
    <row r="3461" spans="1:12">
      <c r="A3461" s="576" t="s">
        <v>961</v>
      </c>
      <c r="B3461" s="576" t="s">
        <v>962</v>
      </c>
      <c r="C3461" s="576" t="s">
        <v>963</v>
      </c>
      <c r="D3461" s="576" t="s">
        <v>4436</v>
      </c>
      <c r="E3461" s="577" t="s">
        <v>210</v>
      </c>
      <c r="F3461" s="576" t="s">
        <v>210</v>
      </c>
      <c r="G3461" s="576">
        <v>100660</v>
      </c>
      <c r="H3461" s="576" t="s">
        <v>2091</v>
      </c>
      <c r="I3461" s="576" t="s">
        <v>85</v>
      </c>
      <c r="J3461" s="576" t="s">
        <v>207</v>
      </c>
      <c r="K3461" s="577">
        <v>7.14</v>
      </c>
      <c r="L3461" s="576" t="s">
        <v>208</v>
      </c>
    </row>
    <row r="3462" spans="1:12">
      <c r="A3462" s="576" t="s">
        <v>961</v>
      </c>
      <c r="B3462" s="576" t="s">
        <v>962</v>
      </c>
      <c r="C3462" s="576" t="s">
        <v>963</v>
      </c>
      <c r="D3462" s="576" t="s">
        <v>4436</v>
      </c>
      <c r="E3462" s="577" t="s">
        <v>210</v>
      </c>
      <c r="F3462" s="576" t="s">
        <v>210</v>
      </c>
      <c r="G3462" s="576">
        <v>100711</v>
      </c>
      <c r="H3462" s="576" t="s">
        <v>8909</v>
      </c>
      <c r="I3462" s="576" t="s">
        <v>85</v>
      </c>
      <c r="J3462" s="576" t="s">
        <v>207</v>
      </c>
      <c r="K3462" s="577">
        <v>0</v>
      </c>
      <c r="L3462" s="576" t="s">
        <v>208</v>
      </c>
    </row>
    <row r="3463" spans="1:12">
      <c r="A3463" s="576" t="s">
        <v>961</v>
      </c>
      <c r="B3463" s="576" t="s">
        <v>962</v>
      </c>
      <c r="C3463" s="576" t="s">
        <v>963</v>
      </c>
      <c r="D3463" s="576" t="s">
        <v>4436</v>
      </c>
      <c r="E3463" s="577" t="s">
        <v>210</v>
      </c>
      <c r="F3463" s="576" t="s">
        <v>210</v>
      </c>
      <c r="G3463" s="576">
        <v>100676</v>
      </c>
      <c r="H3463" s="576" t="s">
        <v>2093</v>
      </c>
      <c r="I3463" s="576" t="s">
        <v>212</v>
      </c>
      <c r="J3463" s="576" t="s">
        <v>207</v>
      </c>
      <c r="K3463" s="577">
        <v>172.26</v>
      </c>
      <c r="L3463" s="576" t="s">
        <v>208</v>
      </c>
    </row>
    <row r="3464" spans="1:12">
      <c r="A3464" s="576" t="s">
        <v>961</v>
      </c>
      <c r="B3464" s="576" t="s">
        <v>962</v>
      </c>
      <c r="C3464" s="576" t="s">
        <v>963</v>
      </c>
      <c r="D3464" s="576" t="s">
        <v>4436</v>
      </c>
      <c r="E3464" s="577" t="s">
        <v>210</v>
      </c>
      <c r="F3464" s="576" t="s">
        <v>210</v>
      </c>
      <c r="G3464" s="576">
        <v>90806</v>
      </c>
      <c r="H3464" s="576" t="s">
        <v>5195</v>
      </c>
      <c r="I3464" s="576" t="s">
        <v>212</v>
      </c>
      <c r="J3464" s="576" t="s">
        <v>207</v>
      </c>
      <c r="K3464" s="577">
        <v>362.99</v>
      </c>
      <c r="L3464" s="576" t="s">
        <v>208</v>
      </c>
    </row>
    <row r="3465" spans="1:12">
      <c r="A3465" s="576" t="s">
        <v>961</v>
      </c>
      <c r="B3465" s="576" t="s">
        <v>962</v>
      </c>
      <c r="C3465" s="576" t="s">
        <v>963</v>
      </c>
      <c r="D3465" s="576" t="s">
        <v>4436</v>
      </c>
      <c r="E3465" s="577" t="s">
        <v>210</v>
      </c>
      <c r="F3465" s="576" t="s">
        <v>210</v>
      </c>
      <c r="G3465" s="576">
        <v>91292</v>
      </c>
      <c r="H3465" s="576" t="s">
        <v>5196</v>
      </c>
      <c r="I3465" s="576" t="s">
        <v>212</v>
      </c>
      <c r="J3465" s="576" t="s">
        <v>207</v>
      </c>
      <c r="K3465" s="577">
        <v>289.29000000000002</v>
      </c>
      <c r="L3465" s="576" t="s">
        <v>208</v>
      </c>
    </row>
    <row r="3466" spans="1:12">
      <c r="A3466" s="576" t="s">
        <v>961</v>
      </c>
      <c r="B3466" s="576" t="s">
        <v>962</v>
      </c>
      <c r="C3466" s="576" t="s">
        <v>963</v>
      </c>
      <c r="D3466" s="576" t="s">
        <v>4436</v>
      </c>
      <c r="E3466" s="577" t="s">
        <v>210</v>
      </c>
      <c r="F3466" s="576" t="s">
        <v>210</v>
      </c>
      <c r="G3466" s="576">
        <v>90801</v>
      </c>
      <c r="H3466" s="576" t="s">
        <v>2025</v>
      </c>
      <c r="I3466" s="576" t="s">
        <v>212</v>
      </c>
      <c r="J3466" s="576" t="s">
        <v>207</v>
      </c>
      <c r="K3466" s="577">
        <v>280.22000000000003</v>
      </c>
      <c r="L3466" s="576" t="s">
        <v>208</v>
      </c>
    </row>
    <row r="3467" spans="1:12">
      <c r="A3467" s="576" t="s">
        <v>961</v>
      </c>
      <c r="B3467" s="576" t="s">
        <v>962</v>
      </c>
      <c r="C3467" s="576" t="s">
        <v>963</v>
      </c>
      <c r="D3467" s="576" t="s">
        <v>4436</v>
      </c>
      <c r="E3467" s="577" t="s">
        <v>210</v>
      </c>
      <c r="F3467" s="576" t="s">
        <v>210</v>
      </c>
      <c r="G3467" s="576">
        <v>91287</v>
      </c>
      <c r="H3467" s="576" t="s">
        <v>2054</v>
      </c>
      <c r="I3467" s="576" t="s">
        <v>212</v>
      </c>
      <c r="J3467" s="576" t="s">
        <v>207</v>
      </c>
      <c r="K3467" s="577">
        <v>206.52</v>
      </c>
      <c r="L3467" s="576" t="s">
        <v>208</v>
      </c>
    </row>
    <row r="3468" spans="1:12">
      <c r="A3468" s="576" t="s">
        <v>961</v>
      </c>
      <c r="B3468" s="576" t="s">
        <v>962</v>
      </c>
      <c r="C3468" s="576" t="s">
        <v>963</v>
      </c>
      <c r="D3468" s="576" t="s">
        <v>4436</v>
      </c>
      <c r="E3468" s="577" t="s">
        <v>210</v>
      </c>
      <c r="F3468" s="576" t="s">
        <v>210</v>
      </c>
      <c r="G3468" s="576">
        <v>100706</v>
      </c>
      <c r="H3468" s="576" t="s">
        <v>2131</v>
      </c>
      <c r="I3468" s="576" t="s">
        <v>212</v>
      </c>
      <c r="J3468" s="576" t="s">
        <v>207</v>
      </c>
      <c r="K3468" s="577">
        <v>65.73</v>
      </c>
      <c r="L3468" s="576" t="s">
        <v>208</v>
      </c>
    </row>
    <row r="3469" spans="1:12">
      <c r="A3469" s="576" t="s">
        <v>961</v>
      </c>
      <c r="B3469" s="576" t="s">
        <v>962</v>
      </c>
      <c r="C3469" s="576" t="s">
        <v>963</v>
      </c>
      <c r="D3469" s="576" t="s">
        <v>4436</v>
      </c>
      <c r="E3469" s="577" t="s">
        <v>210</v>
      </c>
      <c r="F3469" s="576" t="s">
        <v>210</v>
      </c>
      <c r="G3469" s="576">
        <v>100709</v>
      </c>
      <c r="H3469" s="576" t="s">
        <v>2134</v>
      </c>
      <c r="I3469" s="576" t="s">
        <v>212</v>
      </c>
      <c r="J3469" s="576" t="s">
        <v>207</v>
      </c>
      <c r="K3469" s="577">
        <v>44.98</v>
      </c>
      <c r="L3469" s="576" t="s">
        <v>208</v>
      </c>
    </row>
    <row r="3470" spans="1:12">
      <c r="A3470" s="576" t="s">
        <v>961</v>
      </c>
      <c r="B3470" s="576" t="s">
        <v>962</v>
      </c>
      <c r="C3470" s="576" t="s">
        <v>963</v>
      </c>
      <c r="D3470" s="576" t="s">
        <v>4436</v>
      </c>
      <c r="E3470" s="577" t="s">
        <v>210</v>
      </c>
      <c r="F3470" s="576" t="s">
        <v>210</v>
      </c>
      <c r="G3470" s="576">
        <v>100710</v>
      </c>
      <c r="H3470" s="576" t="s">
        <v>2135</v>
      </c>
      <c r="I3470" s="576" t="s">
        <v>212</v>
      </c>
      <c r="J3470" s="576" t="s">
        <v>207</v>
      </c>
      <c r="K3470" s="577">
        <v>125.47</v>
      </c>
      <c r="L3470" s="576" t="s">
        <v>208</v>
      </c>
    </row>
    <row r="3471" spans="1:12">
      <c r="A3471" s="576" t="s">
        <v>961</v>
      </c>
      <c r="B3471" s="576" t="s">
        <v>962</v>
      </c>
      <c r="C3471" s="576" t="s">
        <v>963</v>
      </c>
      <c r="D3471" s="576" t="s">
        <v>4436</v>
      </c>
      <c r="E3471" s="577" t="s">
        <v>210</v>
      </c>
      <c r="F3471" s="576" t="s">
        <v>210</v>
      </c>
      <c r="G3471" s="576">
        <v>90830</v>
      </c>
      <c r="H3471" s="576" t="s">
        <v>2032</v>
      </c>
      <c r="I3471" s="576" t="s">
        <v>212</v>
      </c>
      <c r="J3471" s="576" t="s">
        <v>209</v>
      </c>
      <c r="K3471" s="577">
        <v>156.22999999999999</v>
      </c>
      <c r="L3471" s="576" t="s">
        <v>208</v>
      </c>
    </row>
    <row r="3472" spans="1:12">
      <c r="A3472" s="576" t="s">
        <v>961</v>
      </c>
      <c r="B3472" s="576" t="s">
        <v>962</v>
      </c>
      <c r="C3472" s="576" t="s">
        <v>963</v>
      </c>
      <c r="D3472" s="576" t="s">
        <v>4436</v>
      </c>
      <c r="E3472" s="577" t="s">
        <v>210</v>
      </c>
      <c r="F3472" s="576" t="s">
        <v>210</v>
      </c>
      <c r="G3472" s="576">
        <v>91304</v>
      </c>
      <c r="H3472" s="576" t="s">
        <v>2060</v>
      </c>
      <c r="I3472" s="576" t="s">
        <v>212</v>
      </c>
      <c r="J3472" s="576" t="s">
        <v>207</v>
      </c>
      <c r="K3472" s="577">
        <v>94.36</v>
      </c>
      <c r="L3472" s="576" t="s">
        <v>208</v>
      </c>
    </row>
    <row r="3473" spans="1:12">
      <c r="A3473" s="576" t="s">
        <v>961</v>
      </c>
      <c r="B3473" s="576" t="s">
        <v>962</v>
      </c>
      <c r="C3473" s="576" t="s">
        <v>963</v>
      </c>
      <c r="D3473" s="576" t="s">
        <v>4436</v>
      </c>
      <c r="E3473" s="577" t="s">
        <v>210</v>
      </c>
      <c r="F3473" s="576" t="s">
        <v>210</v>
      </c>
      <c r="G3473" s="576">
        <v>90831</v>
      </c>
      <c r="H3473" s="576" t="s">
        <v>2033</v>
      </c>
      <c r="I3473" s="576" t="s">
        <v>212</v>
      </c>
      <c r="J3473" s="576" t="s">
        <v>209</v>
      </c>
      <c r="K3473" s="577">
        <v>137.19</v>
      </c>
      <c r="L3473" s="576" t="s">
        <v>208</v>
      </c>
    </row>
    <row r="3474" spans="1:12">
      <c r="A3474" s="576" t="s">
        <v>961</v>
      </c>
      <c r="B3474" s="576" t="s">
        <v>962</v>
      </c>
      <c r="C3474" s="576" t="s">
        <v>963</v>
      </c>
      <c r="D3474" s="576" t="s">
        <v>4436</v>
      </c>
      <c r="E3474" s="577" t="s">
        <v>210</v>
      </c>
      <c r="F3474" s="576" t="s">
        <v>210</v>
      </c>
      <c r="G3474" s="576">
        <v>91305</v>
      </c>
      <c r="H3474" s="576" t="s">
        <v>2061</v>
      </c>
      <c r="I3474" s="576" t="s">
        <v>212</v>
      </c>
      <c r="J3474" s="576" t="s">
        <v>209</v>
      </c>
      <c r="K3474" s="577">
        <v>94.62</v>
      </c>
      <c r="L3474" s="576" t="s">
        <v>208</v>
      </c>
    </row>
    <row r="3475" spans="1:12">
      <c r="A3475" s="576" t="s">
        <v>961</v>
      </c>
      <c r="B3475" s="576" t="s">
        <v>962</v>
      </c>
      <c r="C3475" s="576" t="s">
        <v>963</v>
      </c>
      <c r="D3475" s="576" t="s">
        <v>4436</v>
      </c>
      <c r="E3475" s="577" t="s">
        <v>210</v>
      </c>
      <c r="F3475" s="576" t="s">
        <v>210</v>
      </c>
      <c r="G3475" s="576">
        <v>91306</v>
      </c>
      <c r="H3475" s="576" t="s">
        <v>2062</v>
      </c>
      <c r="I3475" s="576" t="s">
        <v>212</v>
      </c>
      <c r="J3475" s="576" t="s">
        <v>207</v>
      </c>
      <c r="K3475" s="577">
        <v>137.19</v>
      </c>
      <c r="L3475" s="576" t="s">
        <v>208</v>
      </c>
    </row>
    <row r="3476" spans="1:12">
      <c r="A3476" s="576" t="s">
        <v>961</v>
      </c>
      <c r="B3476" s="576" t="s">
        <v>962</v>
      </c>
      <c r="C3476" s="576" t="s">
        <v>963</v>
      </c>
      <c r="D3476" s="576" t="s">
        <v>4436</v>
      </c>
      <c r="E3476" s="577" t="s">
        <v>210</v>
      </c>
      <c r="F3476" s="576" t="s">
        <v>210</v>
      </c>
      <c r="G3476" s="576">
        <v>91307</v>
      </c>
      <c r="H3476" s="576" t="s">
        <v>2063</v>
      </c>
      <c r="I3476" s="576" t="s">
        <v>212</v>
      </c>
      <c r="J3476" s="576" t="s">
        <v>209</v>
      </c>
      <c r="K3476" s="577">
        <v>80.260000000000005</v>
      </c>
      <c r="L3476" s="576" t="s">
        <v>208</v>
      </c>
    </row>
    <row r="3477" spans="1:12">
      <c r="A3477" s="576" t="s">
        <v>961</v>
      </c>
      <c r="B3477" s="576" t="s">
        <v>962</v>
      </c>
      <c r="C3477" s="576" t="s">
        <v>963</v>
      </c>
      <c r="D3477" s="576" t="s">
        <v>4436</v>
      </c>
      <c r="E3477" s="577" t="s">
        <v>210</v>
      </c>
      <c r="F3477" s="576" t="s">
        <v>210</v>
      </c>
      <c r="G3477" s="576">
        <v>100707</v>
      </c>
      <c r="H3477" s="576" t="s">
        <v>2132</v>
      </c>
      <c r="I3477" s="576" t="s">
        <v>212</v>
      </c>
      <c r="J3477" s="576" t="s">
        <v>209</v>
      </c>
      <c r="K3477" s="577">
        <v>144.19</v>
      </c>
      <c r="L3477" s="576" t="s">
        <v>208</v>
      </c>
    </row>
    <row r="3478" spans="1:12">
      <c r="A3478" s="576" t="s">
        <v>961</v>
      </c>
      <c r="B3478" s="576" t="s">
        <v>962</v>
      </c>
      <c r="C3478" s="576" t="s">
        <v>963</v>
      </c>
      <c r="D3478" s="576" t="s">
        <v>4436</v>
      </c>
      <c r="E3478" s="577" t="s">
        <v>210</v>
      </c>
      <c r="F3478" s="576" t="s">
        <v>210</v>
      </c>
      <c r="G3478" s="576">
        <v>100708</v>
      </c>
      <c r="H3478" s="576" t="s">
        <v>2133</v>
      </c>
      <c r="I3478" s="576" t="s">
        <v>212</v>
      </c>
      <c r="J3478" s="576" t="s">
        <v>209</v>
      </c>
      <c r="K3478" s="577">
        <v>181.64</v>
      </c>
      <c r="L3478" s="576" t="s">
        <v>208</v>
      </c>
    </row>
    <row r="3479" spans="1:12">
      <c r="A3479" s="576" t="s">
        <v>961</v>
      </c>
      <c r="B3479" s="576" t="s">
        <v>962</v>
      </c>
      <c r="C3479" s="576" t="s">
        <v>963</v>
      </c>
      <c r="D3479" s="576" t="s">
        <v>4436</v>
      </c>
      <c r="E3479" s="577" t="s">
        <v>210</v>
      </c>
      <c r="F3479" s="576" t="s">
        <v>210</v>
      </c>
      <c r="G3479" s="576">
        <v>91328</v>
      </c>
      <c r="H3479" s="576" t="s">
        <v>2080</v>
      </c>
      <c r="I3479" s="576" t="s">
        <v>212</v>
      </c>
      <c r="J3479" s="576" t="s">
        <v>209</v>
      </c>
      <c r="K3479" s="577">
        <v>832.19</v>
      </c>
      <c r="L3479" s="576" t="s">
        <v>208</v>
      </c>
    </row>
    <row r="3480" spans="1:12">
      <c r="A3480" s="576" t="s">
        <v>961</v>
      </c>
      <c r="B3480" s="576" t="s">
        <v>962</v>
      </c>
      <c r="C3480" s="576" t="s">
        <v>963</v>
      </c>
      <c r="D3480" s="576" t="s">
        <v>4436</v>
      </c>
      <c r="E3480" s="577" t="s">
        <v>210</v>
      </c>
      <c r="F3480" s="576" t="s">
        <v>210</v>
      </c>
      <c r="G3480" s="576">
        <v>100687</v>
      </c>
      <c r="H3480" s="576" t="s">
        <v>2103</v>
      </c>
      <c r="I3480" s="576" t="s">
        <v>212</v>
      </c>
      <c r="J3480" s="576" t="s">
        <v>209</v>
      </c>
      <c r="K3480" s="577">
        <v>969.38</v>
      </c>
      <c r="L3480" s="576" t="s">
        <v>208</v>
      </c>
    </row>
    <row r="3481" spans="1:12">
      <c r="A3481" s="576" t="s">
        <v>961</v>
      </c>
      <c r="B3481" s="576" t="s">
        <v>962</v>
      </c>
      <c r="C3481" s="576" t="s">
        <v>963</v>
      </c>
      <c r="D3481" s="576" t="s">
        <v>4436</v>
      </c>
      <c r="E3481" s="577" t="s">
        <v>210</v>
      </c>
      <c r="F3481" s="576" t="s">
        <v>210</v>
      </c>
      <c r="G3481" s="576">
        <v>100681</v>
      </c>
      <c r="H3481" s="576" t="s">
        <v>2097</v>
      </c>
      <c r="I3481" s="576" t="s">
        <v>212</v>
      </c>
      <c r="J3481" s="576" t="s">
        <v>209</v>
      </c>
      <c r="K3481" s="577">
        <v>996.61</v>
      </c>
      <c r="L3481" s="576" t="s">
        <v>208</v>
      </c>
    </row>
    <row r="3482" spans="1:12">
      <c r="A3482" s="576" t="s">
        <v>961</v>
      </c>
      <c r="B3482" s="576" t="s">
        <v>962</v>
      </c>
      <c r="C3482" s="576" t="s">
        <v>963</v>
      </c>
      <c r="D3482" s="576" t="s">
        <v>4436</v>
      </c>
      <c r="E3482" s="577" t="s">
        <v>210</v>
      </c>
      <c r="F3482" s="576" t="s">
        <v>210</v>
      </c>
      <c r="G3482" s="576">
        <v>91330</v>
      </c>
      <c r="H3482" s="576" t="s">
        <v>2082</v>
      </c>
      <c r="I3482" s="576" t="s">
        <v>212</v>
      </c>
      <c r="J3482" s="576" t="s">
        <v>207</v>
      </c>
      <c r="K3482" s="577">
        <v>859.42</v>
      </c>
      <c r="L3482" s="576" t="s">
        <v>208</v>
      </c>
    </row>
    <row r="3483" spans="1:12">
      <c r="A3483" s="576" t="s">
        <v>961</v>
      </c>
      <c r="B3483" s="576" t="s">
        <v>962</v>
      </c>
      <c r="C3483" s="576" t="s">
        <v>963</v>
      </c>
      <c r="D3483" s="576" t="s">
        <v>4436</v>
      </c>
      <c r="E3483" s="577" t="s">
        <v>210</v>
      </c>
      <c r="F3483" s="576" t="s">
        <v>210</v>
      </c>
      <c r="G3483" s="576">
        <v>100689</v>
      </c>
      <c r="H3483" s="576" t="s">
        <v>2105</v>
      </c>
      <c r="I3483" s="576" t="s">
        <v>212</v>
      </c>
      <c r="J3483" s="576" t="s">
        <v>209</v>
      </c>
      <c r="K3483" s="577">
        <v>1055.8699999999999</v>
      </c>
      <c r="L3483" s="576" t="s">
        <v>208</v>
      </c>
    </row>
    <row r="3484" spans="1:12">
      <c r="A3484" s="576" t="s">
        <v>961</v>
      </c>
      <c r="B3484" s="576" t="s">
        <v>962</v>
      </c>
      <c r="C3484" s="576" t="s">
        <v>963</v>
      </c>
      <c r="D3484" s="576" t="s">
        <v>4436</v>
      </c>
      <c r="E3484" s="577" t="s">
        <v>210</v>
      </c>
      <c r="F3484" s="576" t="s">
        <v>210</v>
      </c>
      <c r="G3484" s="576">
        <v>91332</v>
      </c>
      <c r="H3484" s="576" t="s">
        <v>2084</v>
      </c>
      <c r="I3484" s="576" t="s">
        <v>212</v>
      </c>
      <c r="J3484" s="576" t="s">
        <v>209</v>
      </c>
      <c r="K3484" s="577">
        <v>899.64</v>
      </c>
      <c r="L3484" s="576" t="s">
        <v>208</v>
      </c>
    </row>
    <row r="3485" spans="1:12">
      <c r="A3485" s="576" t="s">
        <v>961</v>
      </c>
      <c r="B3485" s="576" t="s">
        <v>962</v>
      </c>
      <c r="C3485" s="576" t="s">
        <v>963</v>
      </c>
      <c r="D3485" s="576" t="s">
        <v>4436</v>
      </c>
      <c r="E3485" s="577" t="s">
        <v>210</v>
      </c>
      <c r="F3485" s="576" t="s">
        <v>210</v>
      </c>
      <c r="G3485" s="576">
        <v>100688</v>
      </c>
      <c r="H3485" s="576" t="s">
        <v>2104</v>
      </c>
      <c r="I3485" s="576" t="s">
        <v>212</v>
      </c>
      <c r="J3485" s="576" t="s">
        <v>209</v>
      </c>
      <c r="K3485" s="577">
        <v>821.24</v>
      </c>
      <c r="L3485" s="576" t="s">
        <v>208</v>
      </c>
    </row>
    <row r="3486" spans="1:12">
      <c r="A3486" s="576" t="s">
        <v>961</v>
      </c>
      <c r="B3486" s="576" t="s">
        <v>962</v>
      </c>
      <c r="C3486" s="576" t="s">
        <v>963</v>
      </c>
      <c r="D3486" s="576" t="s">
        <v>4436</v>
      </c>
      <c r="E3486" s="577" t="s">
        <v>210</v>
      </c>
      <c r="F3486" s="576" t="s">
        <v>210</v>
      </c>
      <c r="G3486" s="576">
        <v>91329</v>
      </c>
      <c r="H3486" s="576" t="s">
        <v>2081</v>
      </c>
      <c r="I3486" s="576" t="s">
        <v>212</v>
      </c>
      <c r="J3486" s="576" t="s">
        <v>209</v>
      </c>
      <c r="K3486" s="577">
        <v>726.62</v>
      </c>
      <c r="L3486" s="576" t="s">
        <v>208</v>
      </c>
    </row>
    <row r="3487" spans="1:12">
      <c r="A3487" s="576" t="s">
        <v>961</v>
      </c>
      <c r="B3487" s="576" t="s">
        <v>962</v>
      </c>
      <c r="C3487" s="576" t="s">
        <v>963</v>
      </c>
      <c r="D3487" s="576" t="s">
        <v>4436</v>
      </c>
      <c r="E3487" s="577" t="s">
        <v>210</v>
      </c>
      <c r="F3487" s="576" t="s">
        <v>210</v>
      </c>
      <c r="G3487" s="576">
        <v>100682</v>
      </c>
      <c r="H3487" s="576" t="s">
        <v>2098</v>
      </c>
      <c r="I3487" s="576" t="s">
        <v>212</v>
      </c>
      <c r="J3487" s="576" t="s">
        <v>209</v>
      </c>
      <c r="K3487" s="577">
        <v>833.45</v>
      </c>
      <c r="L3487" s="576" t="s">
        <v>208</v>
      </c>
    </row>
    <row r="3488" spans="1:12">
      <c r="A3488" s="576" t="s">
        <v>961</v>
      </c>
      <c r="B3488" s="576" t="s">
        <v>962</v>
      </c>
      <c r="C3488" s="576" t="s">
        <v>963</v>
      </c>
      <c r="D3488" s="576" t="s">
        <v>4436</v>
      </c>
      <c r="E3488" s="577" t="s">
        <v>210</v>
      </c>
      <c r="F3488" s="576" t="s">
        <v>210</v>
      </c>
      <c r="G3488" s="576">
        <v>91331</v>
      </c>
      <c r="H3488" s="576" t="s">
        <v>2083</v>
      </c>
      <c r="I3488" s="576" t="s">
        <v>212</v>
      </c>
      <c r="J3488" s="576" t="s">
        <v>209</v>
      </c>
      <c r="K3488" s="577">
        <v>753.19</v>
      </c>
      <c r="L3488" s="576" t="s">
        <v>208</v>
      </c>
    </row>
    <row r="3489" spans="1:12">
      <c r="A3489" s="576" t="s">
        <v>961</v>
      </c>
      <c r="B3489" s="576" t="s">
        <v>962</v>
      </c>
      <c r="C3489" s="576" t="s">
        <v>963</v>
      </c>
      <c r="D3489" s="576" t="s">
        <v>4436</v>
      </c>
      <c r="E3489" s="577" t="s">
        <v>210</v>
      </c>
      <c r="F3489" s="576" t="s">
        <v>210</v>
      </c>
      <c r="G3489" s="576">
        <v>100690</v>
      </c>
      <c r="H3489" s="576" t="s">
        <v>2106</v>
      </c>
      <c r="I3489" s="576" t="s">
        <v>212</v>
      </c>
      <c r="J3489" s="576" t="s">
        <v>209</v>
      </c>
      <c r="K3489" s="577">
        <v>887.1</v>
      </c>
      <c r="L3489" s="576" t="s">
        <v>208</v>
      </c>
    </row>
    <row r="3490" spans="1:12">
      <c r="A3490" s="576" t="s">
        <v>961</v>
      </c>
      <c r="B3490" s="576" t="s">
        <v>962</v>
      </c>
      <c r="C3490" s="576" t="s">
        <v>963</v>
      </c>
      <c r="D3490" s="576" t="s">
        <v>4436</v>
      </c>
      <c r="E3490" s="577" t="s">
        <v>210</v>
      </c>
      <c r="F3490" s="576" t="s">
        <v>210</v>
      </c>
      <c r="G3490" s="576">
        <v>91333</v>
      </c>
      <c r="H3490" s="576" t="s">
        <v>2085</v>
      </c>
      <c r="I3490" s="576" t="s">
        <v>212</v>
      </c>
      <c r="J3490" s="576" t="s">
        <v>209</v>
      </c>
      <c r="K3490" s="577">
        <v>792.74</v>
      </c>
      <c r="L3490" s="576" t="s">
        <v>208</v>
      </c>
    </row>
    <row r="3491" spans="1:12">
      <c r="A3491" s="576" t="s">
        <v>961</v>
      </c>
      <c r="B3491" s="576" t="s">
        <v>962</v>
      </c>
      <c r="C3491" s="576" t="s">
        <v>963</v>
      </c>
      <c r="D3491" s="576" t="s">
        <v>4436</v>
      </c>
      <c r="E3491" s="577" t="s">
        <v>210</v>
      </c>
      <c r="F3491" s="576" t="s">
        <v>210</v>
      </c>
      <c r="G3491" s="576">
        <v>90841</v>
      </c>
      <c r="H3491" s="576" t="s">
        <v>2034</v>
      </c>
      <c r="I3491" s="576" t="s">
        <v>212</v>
      </c>
      <c r="J3491" s="576" t="s">
        <v>209</v>
      </c>
      <c r="K3491" s="577">
        <v>947.13</v>
      </c>
      <c r="L3491" s="576" t="s">
        <v>208</v>
      </c>
    </row>
    <row r="3492" spans="1:12">
      <c r="A3492" s="576" t="s">
        <v>961</v>
      </c>
      <c r="B3492" s="576" t="s">
        <v>962</v>
      </c>
      <c r="C3492" s="576" t="s">
        <v>963</v>
      </c>
      <c r="D3492" s="576" t="s">
        <v>4436</v>
      </c>
      <c r="E3492" s="577" t="s">
        <v>210</v>
      </c>
      <c r="F3492" s="576" t="s">
        <v>210</v>
      </c>
      <c r="G3492" s="576">
        <v>90847</v>
      </c>
      <c r="H3492" s="576" t="s">
        <v>2040</v>
      </c>
      <c r="I3492" s="576" t="s">
        <v>212</v>
      </c>
      <c r="J3492" s="576" t="s">
        <v>209</v>
      </c>
      <c r="K3492" s="577">
        <v>809.94</v>
      </c>
      <c r="L3492" s="576" t="s">
        <v>208</v>
      </c>
    </row>
    <row r="3493" spans="1:12">
      <c r="A3493" s="576" t="s">
        <v>961</v>
      </c>
      <c r="B3493" s="576" t="s">
        <v>962</v>
      </c>
      <c r="C3493" s="576" t="s">
        <v>963</v>
      </c>
      <c r="D3493" s="576" t="s">
        <v>4436</v>
      </c>
      <c r="E3493" s="577" t="s">
        <v>210</v>
      </c>
      <c r="F3493" s="576" t="s">
        <v>210</v>
      </c>
      <c r="G3493" s="576">
        <v>90842</v>
      </c>
      <c r="H3493" s="576" t="s">
        <v>2035</v>
      </c>
      <c r="I3493" s="576" t="s">
        <v>212</v>
      </c>
      <c r="J3493" s="576" t="s">
        <v>209</v>
      </c>
      <c r="K3493" s="577">
        <v>955.27</v>
      </c>
      <c r="L3493" s="576" t="s">
        <v>208</v>
      </c>
    </row>
    <row r="3494" spans="1:12">
      <c r="A3494" s="576" t="s">
        <v>961</v>
      </c>
      <c r="B3494" s="576" t="s">
        <v>962</v>
      </c>
      <c r="C3494" s="576" t="s">
        <v>963</v>
      </c>
      <c r="D3494" s="576" t="s">
        <v>4436</v>
      </c>
      <c r="E3494" s="577" t="s">
        <v>210</v>
      </c>
      <c r="F3494" s="576" t="s">
        <v>210</v>
      </c>
      <c r="G3494" s="576">
        <v>90848</v>
      </c>
      <c r="H3494" s="576" t="s">
        <v>2041</v>
      </c>
      <c r="I3494" s="576" t="s">
        <v>212</v>
      </c>
      <c r="J3494" s="576" t="s">
        <v>209</v>
      </c>
      <c r="K3494" s="577">
        <v>818.08</v>
      </c>
      <c r="L3494" s="576" t="s">
        <v>208</v>
      </c>
    </row>
    <row r="3495" spans="1:12">
      <c r="A3495" s="576" t="s">
        <v>961</v>
      </c>
      <c r="B3495" s="576" t="s">
        <v>962</v>
      </c>
      <c r="C3495" s="576" t="s">
        <v>963</v>
      </c>
      <c r="D3495" s="576" t="s">
        <v>4436</v>
      </c>
      <c r="E3495" s="577" t="s">
        <v>210</v>
      </c>
      <c r="F3495" s="576" t="s">
        <v>210</v>
      </c>
      <c r="G3495" s="576">
        <v>90843</v>
      </c>
      <c r="H3495" s="576" t="s">
        <v>2036</v>
      </c>
      <c r="I3495" s="576" t="s">
        <v>212</v>
      </c>
      <c r="J3495" s="576" t="s">
        <v>209</v>
      </c>
      <c r="K3495" s="577">
        <v>1000.57</v>
      </c>
      <c r="L3495" s="576" t="s">
        <v>208</v>
      </c>
    </row>
    <row r="3496" spans="1:12">
      <c r="A3496" s="576" t="s">
        <v>961</v>
      </c>
      <c r="B3496" s="576" t="s">
        <v>962</v>
      </c>
      <c r="C3496" s="576" t="s">
        <v>963</v>
      </c>
      <c r="D3496" s="576" t="s">
        <v>4436</v>
      </c>
      <c r="E3496" s="577" t="s">
        <v>210</v>
      </c>
      <c r="F3496" s="576" t="s">
        <v>210</v>
      </c>
      <c r="G3496" s="576">
        <v>90849</v>
      </c>
      <c r="H3496" s="576" t="s">
        <v>2042</v>
      </c>
      <c r="I3496" s="576" t="s">
        <v>212</v>
      </c>
      <c r="J3496" s="576" t="s">
        <v>209</v>
      </c>
      <c r="K3496" s="577">
        <v>844.34</v>
      </c>
      <c r="L3496" s="576" t="s">
        <v>208</v>
      </c>
    </row>
    <row r="3497" spans="1:12">
      <c r="A3497" s="576" t="s">
        <v>961</v>
      </c>
      <c r="B3497" s="576" t="s">
        <v>962</v>
      </c>
      <c r="C3497" s="576" t="s">
        <v>963</v>
      </c>
      <c r="D3497" s="576" t="s">
        <v>4436</v>
      </c>
      <c r="E3497" s="577" t="s">
        <v>210</v>
      </c>
      <c r="F3497" s="576" t="s">
        <v>210</v>
      </c>
      <c r="G3497" s="576">
        <v>90844</v>
      </c>
      <c r="H3497" s="576" t="s">
        <v>2037</v>
      </c>
      <c r="I3497" s="576" t="s">
        <v>212</v>
      </c>
      <c r="J3497" s="576" t="s">
        <v>209</v>
      </c>
      <c r="K3497" s="577">
        <v>1086.3800000000001</v>
      </c>
      <c r="L3497" s="576" t="s">
        <v>208</v>
      </c>
    </row>
    <row r="3498" spans="1:12">
      <c r="A3498" s="576" t="s">
        <v>961</v>
      </c>
      <c r="B3498" s="576" t="s">
        <v>962</v>
      </c>
      <c r="C3498" s="576" t="s">
        <v>963</v>
      </c>
      <c r="D3498" s="576" t="s">
        <v>4436</v>
      </c>
      <c r="E3498" s="577" t="s">
        <v>210</v>
      </c>
      <c r="F3498" s="576" t="s">
        <v>210</v>
      </c>
      <c r="G3498" s="576">
        <v>90850</v>
      </c>
      <c r="H3498" s="576" t="s">
        <v>2043</v>
      </c>
      <c r="I3498" s="576" t="s">
        <v>212</v>
      </c>
      <c r="J3498" s="576" t="s">
        <v>209</v>
      </c>
      <c r="K3498" s="577">
        <v>930.15</v>
      </c>
      <c r="L3498" s="576" t="s">
        <v>208</v>
      </c>
    </row>
    <row r="3499" spans="1:12">
      <c r="A3499" s="576" t="s">
        <v>961</v>
      </c>
      <c r="B3499" s="576" t="s">
        <v>962</v>
      </c>
      <c r="C3499" s="576" t="s">
        <v>963</v>
      </c>
      <c r="D3499" s="576" t="s">
        <v>4436</v>
      </c>
      <c r="E3499" s="577" t="s">
        <v>210</v>
      </c>
      <c r="F3499" s="576" t="s">
        <v>210</v>
      </c>
      <c r="G3499" s="576">
        <v>91312</v>
      </c>
      <c r="H3499" s="576" t="s">
        <v>2064</v>
      </c>
      <c r="I3499" s="576" t="s">
        <v>212</v>
      </c>
      <c r="J3499" s="576" t="s">
        <v>209</v>
      </c>
      <c r="K3499" s="577">
        <v>798.99</v>
      </c>
      <c r="L3499" s="576" t="s">
        <v>208</v>
      </c>
    </row>
    <row r="3500" spans="1:12">
      <c r="A3500" s="576" t="s">
        <v>961</v>
      </c>
      <c r="B3500" s="576" t="s">
        <v>962</v>
      </c>
      <c r="C3500" s="576" t="s">
        <v>963</v>
      </c>
      <c r="D3500" s="576" t="s">
        <v>4436</v>
      </c>
      <c r="E3500" s="577" t="s">
        <v>210</v>
      </c>
      <c r="F3500" s="576" t="s">
        <v>210</v>
      </c>
      <c r="G3500" s="576">
        <v>91318</v>
      </c>
      <c r="H3500" s="576" t="s">
        <v>2070</v>
      </c>
      <c r="I3500" s="576" t="s">
        <v>212</v>
      </c>
      <c r="J3500" s="576" t="s">
        <v>209</v>
      </c>
      <c r="K3500" s="577">
        <v>704.37</v>
      </c>
      <c r="L3500" s="576" t="s">
        <v>208</v>
      </c>
    </row>
    <row r="3501" spans="1:12">
      <c r="A3501" s="576" t="s">
        <v>961</v>
      </c>
      <c r="B3501" s="576" t="s">
        <v>962</v>
      </c>
      <c r="C3501" s="576" t="s">
        <v>963</v>
      </c>
      <c r="D3501" s="576" t="s">
        <v>4436</v>
      </c>
      <c r="E3501" s="577" t="s">
        <v>210</v>
      </c>
      <c r="F3501" s="576" t="s">
        <v>210</v>
      </c>
      <c r="G3501" s="576">
        <v>91313</v>
      </c>
      <c r="H3501" s="576" t="s">
        <v>2065</v>
      </c>
      <c r="I3501" s="576" t="s">
        <v>212</v>
      </c>
      <c r="J3501" s="576" t="s">
        <v>209</v>
      </c>
      <c r="K3501" s="577">
        <v>792.11</v>
      </c>
      <c r="L3501" s="576" t="s">
        <v>208</v>
      </c>
    </row>
    <row r="3502" spans="1:12">
      <c r="A3502" s="576" t="s">
        <v>961</v>
      </c>
      <c r="B3502" s="576" t="s">
        <v>962</v>
      </c>
      <c r="C3502" s="576" t="s">
        <v>963</v>
      </c>
      <c r="D3502" s="576" t="s">
        <v>4436</v>
      </c>
      <c r="E3502" s="577" t="s">
        <v>210</v>
      </c>
      <c r="F3502" s="576" t="s">
        <v>210</v>
      </c>
      <c r="G3502" s="576">
        <v>91319</v>
      </c>
      <c r="H3502" s="576" t="s">
        <v>2071</v>
      </c>
      <c r="I3502" s="576" t="s">
        <v>212</v>
      </c>
      <c r="J3502" s="576" t="s">
        <v>209</v>
      </c>
      <c r="K3502" s="577">
        <v>711.85</v>
      </c>
      <c r="L3502" s="576" t="s">
        <v>208</v>
      </c>
    </row>
    <row r="3503" spans="1:12">
      <c r="A3503" s="576" t="s">
        <v>961</v>
      </c>
      <c r="B3503" s="576" t="s">
        <v>962</v>
      </c>
      <c r="C3503" s="576" t="s">
        <v>963</v>
      </c>
      <c r="D3503" s="576" t="s">
        <v>4436</v>
      </c>
      <c r="E3503" s="577" t="s">
        <v>210</v>
      </c>
      <c r="F3503" s="576" t="s">
        <v>210</v>
      </c>
      <c r="G3503" s="576">
        <v>91314</v>
      </c>
      <c r="H3503" s="576" t="s">
        <v>2066</v>
      </c>
      <c r="I3503" s="576" t="s">
        <v>212</v>
      </c>
      <c r="J3503" s="576" t="s">
        <v>209</v>
      </c>
      <c r="K3503" s="577">
        <v>831.8</v>
      </c>
      <c r="L3503" s="576" t="s">
        <v>208</v>
      </c>
    </row>
    <row r="3504" spans="1:12">
      <c r="A3504" s="576" t="s">
        <v>961</v>
      </c>
      <c r="B3504" s="576" t="s">
        <v>962</v>
      </c>
      <c r="C3504" s="576" t="s">
        <v>963</v>
      </c>
      <c r="D3504" s="576" t="s">
        <v>4436</v>
      </c>
      <c r="E3504" s="577" t="s">
        <v>210</v>
      </c>
      <c r="F3504" s="576" t="s">
        <v>210</v>
      </c>
      <c r="G3504" s="576">
        <v>91320</v>
      </c>
      <c r="H3504" s="576" t="s">
        <v>2072</v>
      </c>
      <c r="I3504" s="576" t="s">
        <v>212</v>
      </c>
      <c r="J3504" s="576" t="s">
        <v>209</v>
      </c>
      <c r="K3504" s="577">
        <v>737.44</v>
      </c>
      <c r="L3504" s="576" t="s">
        <v>208</v>
      </c>
    </row>
    <row r="3505" spans="1:12">
      <c r="A3505" s="576" t="s">
        <v>961</v>
      </c>
      <c r="B3505" s="576" t="s">
        <v>962</v>
      </c>
      <c r="C3505" s="576" t="s">
        <v>963</v>
      </c>
      <c r="D3505" s="576" t="s">
        <v>4436</v>
      </c>
      <c r="E3505" s="577" t="s">
        <v>210</v>
      </c>
      <c r="F3505" s="576" t="s">
        <v>210</v>
      </c>
      <c r="G3505" s="576">
        <v>91315</v>
      </c>
      <c r="H3505" s="576" t="s">
        <v>2067</v>
      </c>
      <c r="I3505" s="576" t="s">
        <v>212</v>
      </c>
      <c r="J3505" s="576" t="s">
        <v>209</v>
      </c>
      <c r="K3505" s="577">
        <v>916.94</v>
      </c>
      <c r="L3505" s="576" t="s">
        <v>208</v>
      </c>
    </row>
    <row r="3506" spans="1:12">
      <c r="A3506" s="576" t="s">
        <v>961</v>
      </c>
      <c r="B3506" s="576" t="s">
        <v>962</v>
      </c>
      <c r="C3506" s="576" t="s">
        <v>963</v>
      </c>
      <c r="D3506" s="576" t="s">
        <v>4436</v>
      </c>
      <c r="E3506" s="577" t="s">
        <v>210</v>
      </c>
      <c r="F3506" s="576" t="s">
        <v>210</v>
      </c>
      <c r="G3506" s="576">
        <v>91321</v>
      </c>
      <c r="H3506" s="576" t="s">
        <v>2073</v>
      </c>
      <c r="I3506" s="576" t="s">
        <v>212</v>
      </c>
      <c r="J3506" s="576" t="s">
        <v>209</v>
      </c>
      <c r="K3506" s="577">
        <v>822.58</v>
      </c>
      <c r="L3506" s="576" t="s">
        <v>208</v>
      </c>
    </row>
    <row r="3507" spans="1:12">
      <c r="A3507" s="576" t="s">
        <v>961</v>
      </c>
      <c r="B3507" s="576" t="s">
        <v>962</v>
      </c>
      <c r="C3507" s="576" t="s">
        <v>963</v>
      </c>
      <c r="D3507" s="576" t="s">
        <v>4436</v>
      </c>
      <c r="E3507" s="577" t="s">
        <v>210</v>
      </c>
      <c r="F3507" s="576" t="s">
        <v>210</v>
      </c>
      <c r="G3507" s="576">
        <v>90845</v>
      </c>
      <c r="H3507" s="576" t="s">
        <v>2038</v>
      </c>
      <c r="I3507" s="576" t="s">
        <v>212</v>
      </c>
      <c r="J3507" s="576" t="s">
        <v>209</v>
      </c>
      <c r="K3507" s="577">
        <v>1276.3699999999999</v>
      </c>
      <c r="L3507" s="576" t="s">
        <v>208</v>
      </c>
    </row>
    <row r="3508" spans="1:12">
      <c r="A3508" s="576" t="s">
        <v>961</v>
      </c>
      <c r="B3508" s="576" t="s">
        <v>962</v>
      </c>
      <c r="C3508" s="576" t="s">
        <v>963</v>
      </c>
      <c r="D3508" s="576" t="s">
        <v>4436</v>
      </c>
      <c r="E3508" s="577" t="s">
        <v>210</v>
      </c>
      <c r="F3508" s="576" t="s">
        <v>210</v>
      </c>
      <c r="G3508" s="576">
        <v>90851</v>
      </c>
      <c r="H3508" s="576" t="s">
        <v>2044</v>
      </c>
      <c r="I3508" s="576" t="s">
        <v>212</v>
      </c>
      <c r="J3508" s="576" t="s">
        <v>209</v>
      </c>
      <c r="K3508" s="577">
        <v>1120.1400000000001</v>
      </c>
      <c r="L3508" s="576" t="s">
        <v>208</v>
      </c>
    </row>
    <row r="3509" spans="1:12">
      <c r="A3509" s="576" t="s">
        <v>961</v>
      </c>
      <c r="B3509" s="576" t="s">
        <v>962</v>
      </c>
      <c r="C3509" s="576" t="s">
        <v>963</v>
      </c>
      <c r="D3509" s="576" t="s">
        <v>4436</v>
      </c>
      <c r="E3509" s="577" t="s">
        <v>210</v>
      </c>
      <c r="F3509" s="576" t="s">
        <v>210</v>
      </c>
      <c r="G3509" s="576">
        <v>90846</v>
      </c>
      <c r="H3509" s="576" t="s">
        <v>2039</v>
      </c>
      <c r="I3509" s="576" t="s">
        <v>212</v>
      </c>
      <c r="J3509" s="576" t="s">
        <v>209</v>
      </c>
      <c r="K3509" s="577">
        <v>1351.06</v>
      </c>
      <c r="L3509" s="576" t="s">
        <v>208</v>
      </c>
    </row>
    <row r="3510" spans="1:12">
      <c r="A3510" s="576" t="s">
        <v>961</v>
      </c>
      <c r="B3510" s="576" t="s">
        <v>962</v>
      </c>
      <c r="C3510" s="576" t="s">
        <v>963</v>
      </c>
      <c r="D3510" s="576" t="s">
        <v>4436</v>
      </c>
      <c r="E3510" s="577" t="s">
        <v>210</v>
      </c>
      <c r="F3510" s="576" t="s">
        <v>210</v>
      </c>
      <c r="G3510" s="576">
        <v>90852</v>
      </c>
      <c r="H3510" s="576" t="s">
        <v>2045</v>
      </c>
      <c r="I3510" s="576" t="s">
        <v>212</v>
      </c>
      <c r="J3510" s="576" t="s">
        <v>209</v>
      </c>
      <c r="K3510" s="577">
        <v>1194.83</v>
      </c>
      <c r="L3510" s="576" t="s">
        <v>208</v>
      </c>
    </row>
    <row r="3511" spans="1:12">
      <c r="A3511" s="576" t="s">
        <v>961</v>
      </c>
      <c r="B3511" s="576" t="s">
        <v>962</v>
      </c>
      <c r="C3511" s="576" t="s">
        <v>963</v>
      </c>
      <c r="D3511" s="576" t="s">
        <v>4436</v>
      </c>
      <c r="E3511" s="577" t="s">
        <v>210</v>
      </c>
      <c r="F3511" s="576" t="s">
        <v>210</v>
      </c>
      <c r="G3511" s="576">
        <v>91316</v>
      </c>
      <c r="H3511" s="576" t="s">
        <v>2068</v>
      </c>
      <c r="I3511" s="576" t="s">
        <v>212</v>
      </c>
      <c r="J3511" s="576" t="s">
        <v>209</v>
      </c>
      <c r="K3511" s="577">
        <v>1107.5999999999999</v>
      </c>
      <c r="L3511" s="576" t="s">
        <v>208</v>
      </c>
    </row>
    <row r="3512" spans="1:12">
      <c r="A3512" s="576" t="s">
        <v>961</v>
      </c>
      <c r="B3512" s="576" t="s">
        <v>962</v>
      </c>
      <c r="C3512" s="576" t="s">
        <v>963</v>
      </c>
      <c r="D3512" s="576" t="s">
        <v>4436</v>
      </c>
      <c r="E3512" s="577" t="s">
        <v>210</v>
      </c>
      <c r="F3512" s="576" t="s">
        <v>210</v>
      </c>
      <c r="G3512" s="576">
        <v>91322</v>
      </c>
      <c r="H3512" s="576" t="s">
        <v>2074</v>
      </c>
      <c r="I3512" s="576" t="s">
        <v>212</v>
      </c>
      <c r="J3512" s="576" t="s">
        <v>209</v>
      </c>
      <c r="K3512" s="577">
        <v>1013.24</v>
      </c>
      <c r="L3512" s="576" t="s">
        <v>208</v>
      </c>
    </row>
    <row r="3513" spans="1:12">
      <c r="A3513" s="576" t="s">
        <v>961</v>
      </c>
      <c r="B3513" s="576" t="s">
        <v>962</v>
      </c>
      <c r="C3513" s="576" t="s">
        <v>963</v>
      </c>
      <c r="D3513" s="576" t="s">
        <v>4436</v>
      </c>
      <c r="E3513" s="577" t="s">
        <v>210</v>
      </c>
      <c r="F3513" s="576" t="s">
        <v>210</v>
      </c>
      <c r="G3513" s="576">
        <v>91317</v>
      </c>
      <c r="H3513" s="576" t="s">
        <v>2069</v>
      </c>
      <c r="I3513" s="576" t="s">
        <v>212</v>
      </c>
      <c r="J3513" s="576" t="s">
        <v>209</v>
      </c>
      <c r="K3513" s="577">
        <v>1181.6199999999999</v>
      </c>
      <c r="L3513" s="576" t="s">
        <v>208</v>
      </c>
    </row>
    <row r="3514" spans="1:12">
      <c r="A3514" s="576" t="s">
        <v>961</v>
      </c>
      <c r="B3514" s="576" t="s">
        <v>962</v>
      </c>
      <c r="C3514" s="576" t="s">
        <v>963</v>
      </c>
      <c r="D3514" s="576" t="s">
        <v>4436</v>
      </c>
      <c r="E3514" s="577" t="s">
        <v>210</v>
      </c>
      <c r="F3514" s="576" t="s">
        <v>210</v>
      </c>
      <c r="G3514" s="576">
        <v>91323</v>
      </c>
      <c r="H3514" s="576" t="s">
        <v>2075</v>
      </c>
      <c r="I3514" s="576" t="s">
        <v>212</v>
      </c>
      <c r="J3514" s="576" t="s">
        <v>209</v>
      </c>
      <c r="K3514" s="577">
        <v>1087.26</v>
      </c>
      <c r="L3514" s="576" t="s">
        <v>208</v>
      </c>
    </row>
    <row r="3515" spans="1:12">
      <c r="A3515" s="576" t="s">
        <v>961</v>
      </c>
      <c r="B3515" s="576" t="s">
        <v>962</v>
      </c>
      <c r="C3515" s="576" t="s">
        <v>963</v>
      </c>
      <c r="D3515" s="576" t="s">
        <v>4436</v>
      </c>
      <c r="E3515" s="577" t="s">
        <v>210</v>
      </c>
      <c r="F3515" s="576" t="s">
        <v>210</v>
      </c>
      <c r="G3515" s="576">
        <v>100678</v>
      </c>
      <c r="H3515" s="576" t="s">
        <v>2094</v>
      </c>
      <c r="I3515" s="576" t="s">
        <v>212</v>
      </c>
      <c r="J3515" s="576" t="s">
        <v>209</v>
      </c>
      <c r="K3515" s="577">
        <v>959.06</v>
      </c>
      <c r="L3515" s="576" t="s">
        <v>208</v>
      </c>
    </row>
    <row r="3516" spans="1:12">
      <c r="A3516" s="576" t="s">
        <v>961</v>
      </c>
      <c r="B3516" s="576" t="s">
        <v>962</v>
      </c>
      <c r="C3516" s="576" t="s">
        <v>963</v>
      </c>
      <c r="D3516" s="576" t="s">
        <v>4436</v>
      </c>
      <c r="E3516" s="577" t="s">
        <v>210</v>
      </c>
      <c r="F3516" s="576" t="s">
        <v>210</v>
      </c>
      <c r="G3516" s="576">
        <v>91013</v>
      </c>
      <c r="H3516" s="576" t="s">
        <v>2050</v>
      </c>
      <c r="I3516" s="576" t="s">
        <v>212</v>
      </c>
      <c r="J3516" s="576" t="s">
        <v>209</v>
      </c>
      <c r="K3516" s="577">
        <v>821.87</v>
      </c>
      <c r="L3516" s="576" t="s">
        <v>208</v>
      </c>
    </row>
    <row r="3517" spans="1:12">
      <c r="A3517" s="576" t="s">
        <v>961</v>
      </c>
      <c r="B3517" s="576" t="s">
        <v>962</v>
      </c>
      <c r="C3517" s="576" t="s">
        <v>963</v>
      </c>
      <c r="D3517" s="576" t="s">
        <v>4436</v>
      </c>
      <c r="E3517" s="577" t="s">
        <v>210</v>
      </c>
      <c r="F3517" s="576" t="s">
        <v>210</v>
      </c>
      <c r="G3517" s="576">
        <v>100680</v>
      </c>
      <c r="H3517" s="576" t="s">
        <v>2096</v>
      </c>
      <c r="I3517" s="576" t="s">
        <v>212</v>
      </c>
      <c r="J3517" s="576" t="s">
        <v>209</v>
      </c>
      <c r="K3517" s="577">
        <v>967.76</v>
      </c>
      <c r="L3517" s="576" t="s">
        <v>208</v>
      </c>
    </row>
    <row r="3518" spans="1:12">
      <c r="A3518" s="576" t="s">
        <v>961</v>
      </c>
      <c r="B3518" s="576" t="s">
        <v>962</v>
      </c>
      <c r="C3518" s="576" t="s">
        <v>963</v>
      </c>
      <c r="D3518" s="576" t="s">
        <v>4436</v>
      </c>
      <c r="E3518" s="577" t="s">
        <v>210</v>
      </c>
      <c r="F3518" s="576" t="s">
        <v>210</v>
      </c>
      <c r="G3518" s="576">
        <v>91014</v>
      </c>
      <c r="H3518" s="576" t="s">
        <v>2051</v>
      </c>
      <c r="I3518" s="576" t="s">
        <v>212</v>
      </c>
      <c r="J3518" s="576" t="s">
        <v>209</v>
      </c>
      <c r="K3518" s="577">
        <v>830.57</v>
      </c>
      <c r="L3518" s="576" t="s">
        <v>208</v>
      </c>
    </row>
    <row r="3519" spans="1:12">
      <c r="A3519" s="576" t="s">
        <v>961</v>
      </c>
      <c r="B3519" s="576" t="s">
        <v>962</v>
      </c>
      <c r="C3519" s="576" t="s">
        <v>963</v>
      </c>
      <c r="D3519" s="576" t="s">
        <v>4436</v>
      </c>
      <c r="E3519" s="577" t="s">
        <v>210</v>
      </c>
      <c r="F3519" s="576" t="s">
        <v>210</v>
      </c>
      <c r="G3519" s="576">
        <v>100683</v>
      </c>
      <c r="H3519" s="576" t="s">
        <v>2099</v>
      </c>
      <c r="I3519" s="576" t="s">
        <v>212</v>
      </c>
      <c r="J3519" s="576" t="s">
        <v>209</v>
      </c>
      <c r="K3519" s="577">
        <v>1048.99</v>
      </c>
      <c r="L3519" s="576" t="s">
        <v>208</v>
      </c>
    </row>
    <row r="3520" spans="1:12">
      <c r="A3520" s="576" t="s">
        <v>961</v>
      </c>
      <c r="B3520" s="576" t="s">
        <v>962</v>
      </c>
      <c r="C3520" s="576" t="s">
        <v>963</v>
      </c>
      <c r="D3520" s="576" t="s">
        <v>4436</v>
      </c>
      <c r="E3520" s="577" t="s">
        <v>210</v>
      </c>
      <c r="F3520" s="576" t="s">
        <v>210</v>
      </c>
      <c r="G3520" s="576">
        <v>91015</v>
      </c>
      <c r="H3520" s="576" t="s">
        <v>2052</v>
      </c>
      <c r="I3520" s="576" t="s">
        <v>212</v>
      </c>
      <c r="J3520" s="576" t="s">
        <v>209</v>
      </c>
      <c r="K3520" s="577">
        <v>892.76</v>
      </c>
      <c r="L3520" s="576" t="s">
        <v>208</v>
      </c>
    </row>
    <row r="3521" spans="1:12">
      <c r="A3521" s="576" t="s">
        <v>961</v>
      </c>
      <c r="B3521" s="576" t="s">
        <v>962</v>
      </c>
      <c r="C3521" s="576" t="s">
        <v>963</v>
      </c>
      <c r="D3521" s="576" t="s">
        <v>4436</v>
      </c>
      <c r="E3521" s="577" t="s">
        <v>210</v>
      </c>
      <c r="F3521" s="576" t="s">
        <v>210</v>
      </c>
      <c r="G3521" s="576">
        <v>100685</v>
      </c>
      <c r="H3521" s="576" t="s">
        <v>2101</v>
      </c>
      <c r="I3521" s="576" t="s">
        <v>212</v>
      </c>
      <c r="J3521" s="576" t="s">
        <v>209</v>
      </c>
      <c r="K3521" s="577">
        <v>1096.94</v>
      </c>
      <c r="L3521" s="576" t="s">
        <v>208</v>
      </c>
    </row>
    <row r="3522" spans="1:12">
      <c r="A3522" s="576" t="s">
        <v>961</v>
      </c>
      <c r="B3522" s="576" t="s">
        <v>962</v>
      </c>
      <c r="C3522" s="576" t="s">
        <v>963</v>
      </c>
      <c r="D3522" s="576" t="s">
        <v>4436</v>
      </c>
      <c r="E3522" s="577" t="s">
        <v>210</v>
      </c>
      <c r="F3522" s="576" t="s">
        <v>210</v>
      </c>
      <c r="G3522" s="576">
        <v>91016</v>
      </c>
      <c r="H3522" s="576" t="s">
        <v>2053</v>
      </c>
      <c r="I3522" s="576" t="s">
        <v>212</v>
      </c>
      <c r="J3522" s="576" t="s">
        <v>209</v>
      </c>
      <c r="K3522" s="577">
        <v>940.71</v>
      </c>
      <c r="L3522" s="576" t="s">
        <v>208</v>
      </c>
    </row>
    <row r="3523" spans="1:12">
      <c r="A3523" s="576" t="s">
        <v>961</v>
      </c>
      <c r="B3523" s="576" t="s">
        <v>962</v>
      </c>
      <c r="C3523" s="576" t="s">
        <v>963</v>
      </c>
      <c r="D3523" s="576" t="s">
        <v>4436</v>
      </c>
      <c r="E3523" s="577" t="s">
        <v>210</v>
      </c>
      <c r="F3523" s="576" t="s">
        <v>210</v>
      </c>
      <c r="G3523" s="576">
        <v>100679</v>
      </c>
      <c r="H3523" s="576" t="s">
        <v>2095</v>
      </c>
      <c r="I3523" s="576" t="s">
        <v>212</v>
      </c>
      <c r="J3523" s="576" t="s">
        <v>209</v>
      </c>
      <c r="K3523" s="577">
        <v>810.92</v>
      </c>
      <c r="L3523" s="576" t="s">
        <v>208</v>
      </c>
    </row>
    <row r="3524" spans="1:12">
      <c r="A3524" s="576" t="s">
        <v>961</v>
      </c>
      <c r="B3524" s="576" t="s">
        <v>962</v>
      </c>
      <c r="C3524" s="576" t="s">
        <v>963</v>
      </c>
      <c r="D3524" s="576" t="s">
        <v>4436</v>
      </c>
      <c r="E3524" s="577" t="s">
        <v>210</v>
      </c>
      <c r="F3524" s="576" t="s">
        <v>210</v>
      </c>
      <c r="G3524" s="576">
        <v>91324</v>
      </c>
      <c r="H3524" s="576" t="s">
        <v>2076</v>
      </c>
      <c r="I3524" s="576" t="s">
        <v>212</v>
      </c>
      <c r="J3524" s="576" t="s">
        <v>209</v>
      </c>
      <c r="K3524" s="577">
        <v>716.3</v>
      </c>
      <c r="L3524" s="576" t="s">
        <v>208</v>
      </c>
    </row>
    <row r="3525" spans="1:12">
      <c r="A3525" s="576" t="s">
        <v>961</v>
      </c>
      <c r="B3525" s="576" t="s">
        <v>962</v>
      </c>
      <c r="C3525" s="576" t="s">
        <v>963</v>
      </c>
      <c r="D3525" s="576" t="s">
        <v>4436</v>
      </c>
      <c r="E3525" s="577" t="s">
        <v>210</v>
      </c>
      <c r="F3525" s="576" t="s">
        <v>210</v>
      </c>
      <c r="G3525" s="576">
        <v>100712</v>
      </c>
      <c r="H3525" s="576" t="s">
        <v>2117</v>
      </c>
      <c r="I3525" s="576" t="s">
        <v>212</v>
      </c>
      <c r="J3525" s="576" t="s">
        <v>209</v>
      </c>
      <c r="K3525" s="577">
        <v>804.6</v>
      </c>
      <c r="L3525" s="576" t="s">
        <v>208</v>
      </c>
    </row>
    <row r="3526" spans="1:12">
      <c r="A3526" s="576" t="s">
        <v>961</v>
      </c>
      <c r="B3526" s="576" t="s">
        <v>962</v>
      </c>
      <c r="C3526" s="576" t="s">
        <v>963</v>
      </c>
      <c r="D3526" s="576" t="s">
        <v>4436</v>
      </c>
      <c r="E3526" s="577" t="s">
        <v>210</v>
      </c>
      <c r="F3526" s="576" t="s">
        <v>210</v>
      </c>
      <c r="G3526" s="576">
        <v>91325</v>
      </c>
      <c r="H3526" s="576" t="s">
        <v>2077</v>
      </c>
      <c r="I3526" s="576" t="s">
        <v>212</v>
      </c>
      <c r="J3526" s="576" t="s">
        <v>209</v>
      </c>
      <c r="K3526" s="577">
        <v>724.34</v>
      </c>
      <c r="L3526" s="576" t="s">
        <v>208</v>
      </c>
    </row>
    <row r="3527" spans="1:12">
      <c r="A3527" s="576" t="s">
        <v>961</v>
      </c>
      <c r="B3527" s="576" t="s">
        <v>962</v>
      </c>
      <c r="C3527" s="576" t="s">
        <v>963</v>
      </c>
      <c r="D3527" s="576" t="s">
        <v>4436</v>
      </c>
      <c r="E3527" s="577" t="s">
        <v>210</v>
      </c>
      <c r="F3527" s="576" t="s">
        <v>210</v>
      </c>
      <c r="G3527" s="576">
        <v>100684</v>
      </c>
      <c r="H3527" s="576" t="s">
        <v>2100</v>
      </c>
      <c r="I3527" s="576" t="s">
        <v>212</v>
      </c>
      <c r="J3527" s="576" t="s">
        <v>209</v>
      </c>
      <c r="K3527" s="577">
        <v>880.22</v>
      </c>
      <c r="L3527" s="576" t="s">
        <v>208</v>
      </c>
    </row>
    <row r="3528" spans="1:12">
      <c r="A3528" s="576" t="s">
        <v>961</v>
      </c>
      <c r="B3528" s="576" t="s">
        <v>962</v>
      </c>
      <c r="C3528" s="576" t="s">
        <v>963</v>
      </c>
      <c r="D3528" s="576" t="s">
        <v>4436</v>
      </c>
      <c r="E3528" s="577" t="s">
        <v>210</v>
      </c>
      <c r="F3528" s="576" t="s">
        <v>210</v>
      </c>
      <c r="G3528" s="576">
        <v>91326</v>
      </c>
      <c r="H3528" s="576" t="s">
        <v>2078</v>
      </c>
      <c r="I3528" s="576" t="s">
        <v>212</v>
      </c>
      <c r="J3528" s="576" t="s">
        <v>209</v>
      </c>
      <c r="K3528" s="577">
        <v>785.86</v>
      </c>
      <c r="L3528" s="576" t="s">
        <v>208</v>
      </c>
    </row>
    <row r="3529" spans="1:12">
      <c r="A3529" s="576" t="s">
        <v>961</v>
      </c>
      <c r="B3529" s="576" t="s">
        <v>962</v>
      </c>
      <c r="C3529" s="576" t="s">
        <v>963</v>
      </c>
      <c r="D3529" s="576" t="s">
        <v>4436</v>
      </c>
      <c r="E3529" s="577" t="s">
        <v>210</v>
      </c>
      <c r="F3529" s="576" t="s">
        <v>210</v>
      </c>
      <c r="G3529" s="576">
        <v>91327</v>
      </c>
      <c r="H3529" s="576" t="s">
        <v>2079</v>
      </c>
      <c r="I3529" s="576" t="s">
        <v>212</v>
      </c>
      <c r="J3529" s="576" t="s">
        <v>209</v>
      </c>
      <c r="K3529" s="577">
        <v>833.14</v>
      </c>
      <c r="L3529" s="576" t="s">
        <v>208</v>
      </c>
    </row>
    <row r="3530" spans="1:12">
      <c r="A3530" s="576" t="s">
        <v>961</v>
      </c>
      <c r="B3530" s="576" t="s">
        <v>962</v>
      </c>
      <c r="C3530" s="576" t="s">
        <v>963</v>
      </c>
      <c r="D3530" s="576" t="s">
        <v>4436</v>
      </c>
      <c r="E3530" s="577" t="s">
        <v>210</v>
      </c>
      <c r="F3530" s="576" t="s">
        <v>210</v>
      </c>
      <c r="G3530" s="576">
        <v>100686</v>
      </c>
      <c r="H3530" s="576" t="s">
        <v>2102</v>
      </c>
      <c r="I3530" s="576" t="s">
        <v>212</v>
      </c>
      <c r="J3530" s="576" t="s">
        <v>209</v>
      </c>
      <c r="K3530" s="577">
        <v>927.5</v>
      </c>
      <c r="L3530" s="576" t="s">
        <v>208</v>
      </c>
    </row>
    <row r="3531" spans="1:12">
      <c r="A3531" s="576" t="s">
        <v>961</v>
      </c>
      <c r="B3531" s="576" t="s">
        <v>962</v>
      </c>
      <c r="C3531" s="576" t="s">
        <v>963</v>
      </c>
      <c r="D3531" s="576" t="s">
        <v>4436</v>
      </c>
      <c r="E3531" s="577" t="s">
        <v>210</v>
      </c>
      <c r="F3531" s="576" t="s">
        <v>210</v>
      </c>
      <c r="G3531" s="576">
        <v>100693</v>
      </c>
      <c r="H3531" s="576" t="s">
        <v>2109</v>
      </c>
      <c r="I3531" s="576" t="s">
        <v>212</v>
      </c>
      <c r="J3531" s="576" t="s">
        <v>209</v>
      </c>
      <c r="K3531" s="577">
        <v>2666.16</v>
      </c>
      <c r="L3531" s="576" t="s">
        <v>208</v>
      </c>
    </row>
    <row r="3532" spans="1:12">
      <c r="A3532" s="576" t="s">
        <v>961</v>
      </c>
      <c r="B3532" s="576" t="s">
        <v>962</v>
      </c>
      <c r="C3532" s="576" t="s">
        <v>963</v>
      </c>
      <c r="D3532" s="576" t="s">
        <v>4436</v>
      </c>
      <c r="E3532" s="577" t="s">
        <v>210</v>
      </c>
      <c r="F3532" s="576" t="s">
        <v>210</v>
      </c>
      <c r="G3532" s="576">
        <v>91336</v>
      </c>
      <c r="H3532" s="576" t="s">
        <v>2088</v>
      </c>
      <c r="I3532" s="576" t="s">
        <v>212</v>
      </c>
      <c r="J3532" s="576" t="s">
        <v>209</v>
      </c>
      <c r="K3532" s="577">
        <v>2509.9299999999998</v>
      </c>
      <c r="L3532" s="576" t="s">
        <v>208</v>
      </c>
    </row>
    <row r="3533" spans="1:12">
      <c r="A3533" s="576" t="s">
        <v>961</v>
      </c>
      <c r="B3533" s="576" t="s">
        <v>962</v>
      </c>
      <c r="C3533" s="576" t="s">
        <v>963</v>
      </c>
      <c r="D3533" s="576" t="s">
        <v>4436</v>
      </c>
      <c r="E3533" s="577" t="s">
        <v>210</v>
      </c>
      <c r="F3533" s="576" t="s">
        <v>210</v>
      </c>
      <c r="G3533" s="576">
        <v>100694</v>
      </c>
      <c r="H3533" s="576" t="s">
        <v>2110</v>
      </c>
      <c r="I3533" s="576" t="s">
        <v>212</v>
      </c>
      <c r="J3533" s="576" t="s">
        <v>209</v>
      </c>
      <c r="K3533" s="577">
        <v>2497.39</v>
      </c>
      <c r="L3533" s="576" t="s">
        <v>208</v>
      </c>
    </row>
    <row r="3534" spans="1:12">
      <c r="A3534" s="576" t="s">
        <v>961</v>
      </c>
      <c r="B3534" s="576" t="s">
        <v>962</v>
      </c>
      <c r="C3534" s="576" t="s">
        <v>963</v>
      </c>
      <c r="D3534" s="576" t="s">
        <v>4436</v>
      </c>
      <c r="E3534" s="577" t="s">
        <v>210</v>
      </c>
      <c r="F3534" s="576" t="s">
        <v>210</v>
      </c>
      <c r="G3534" s="576">
        <v>91337</v>
      </c>
      <c r="H3534" s="576" t="s">
        <v>2089</v>
      </c>
      <c r="I3534" s="576" t="s">
        <v>212</v>
      </c>
      <c r="J3534" s="576" t="s">
        <v>209</v>
      </c>
      <c r="K3534" s="577">
        <v>2403.0300000000002</v>
      </c>
      <c r="L3534" s="576" t="s">
        <v>208</v>
      </c>
    </row>
    <row r="3535" spans="1:12">
      <c r="A3535" s="576" t="s">
        <v>961</v>
      </c>
      <c r="B3535" s="576" t="s">
        <v>962</v>
      </c>
      <c r="C3535" s="576" t="s">
        <v>963</v>
      </c>
      <c r="D3535" s="576" t="s">
        <v>4436</v>
      </c>
      <c r="E3535" s="577" t="s">
        <v>210</v>
      </c>
      <c r="F3535" s="576" t="s">
        <v>210</v>
      </c>
      <c r="G3535" s="576">
        <v>100691</v>
      </c>
      <c r="H3535" s="576" t="s">
        <v>2107</v>
      </c>
      <c r="I3535" s="576" t="s">
        <v>212</v>
      </c>
      <c r="J3535" s="576" t="s">
        <v>209</v>
      </c>
      <c r="K3535" s="577">
        <v>2073.35</v>
      </c>
      <c r="L3535" s="576" t="s">
        <v>208</v>
      </c>
    </row>
    <row r="3536" spans="1:12">
      <c r="A3536" s="576" t="s">
        <v>961</v>
      </c>
      <c r="B3536" s="576" t="s">
        <v>962</v>
      </c>
      <c r="C3536" s="576" t="s">
        <v>963</v>
      </c>
      <c r="D3536" s="576" t="s">
        <v>4436</v>
      </c>
      <c r="E3536" s="577" t="s">
        <v>210</v>
      </c>
      <c r="F3536" s="576" t="s">
        <v>210</v>
      </c>
      <c r="G3536" s="576">
        <v>100692</v>
      </c>
      <c r="H3536" s="576" t="s">
        <v>2108</v>
      </c>
      <c r="I3536" s="576" t="s">
        <v>212</v>
      </c>
      <c r="J3536" s="576" t="s">
        <v>209</v>
      </c>
      <c r="K3536" s="577">
        <v>1904.58</v>
      </c>
      <c r="L3536" s="576" t="s">
        <v>208</v>
      </c>
    </row>
    <row r="3537" spans="1:12">
      <c r="A3537" s="576" t="s">
        <v>961</v>
      </c>
      <c r="B3537" s="576" t="s">
        <v>962</v>
      </c>
      <c r="C3537" s="576" t="s">
        <v>963</v>
      </c>
      <c r="D3537" s="576" t="s">
        <v>4436</v>
      </c>
      <c r="E3537" s="577" t="s">
        <v>210</v>
      </c>
      <c r="F3537" s="576" t="s">
        <v>210</v>
      </c>
      <c r="G3537" s="576">
        <v>91334</v>
      </c>
      <c r="H3537" s="576" t="s">
        <v>2086</v>
      </c>
      <c r="I3537" s="576" t="s">
        <v>212</v>
      </c>
      <c r="J3537" s="576" t="s">
        <v>209</v>
      </c>
      <c r="K3537" s="577">
        <v>1917.12</v>
      </c>
      <c r="L3537" s="576" t="s">
        <v>208</v>
      </c>
    </row>
    <row r="3538" spans="1:12">
      <c r="A3538" s="576" t="s">
        <v>961</v>
      </c>
      <c r="B3538" s="576" t="s">
        <v>962</v>
      </c>
      <c r="C3538" s="576" t="s">
        <v>963</v>
      </c>
      <c r="D3538" s="576" t="s">
        <v>4436</v>
      </c>
      <c r="E3538" s="577" t="s">
        <v>210</v>
      </c>
      <c r="F3538" s="576" t="s">
        <v>210</v>
      </c>
      <c r="G3538" s="576">
        <v>91335</v>
      </c>
      <c r="H3538" s="576" t="s">
        <v>2087</v>
      </c>
      <c r="I3538" s="576" t="s">
        <v>212</v>
      </c>
      <c r="J3538" s="576" t="s">
        <v>209</v>
      </c>
      <c r="K3538" s="577">
        <v>1810.22</v>
      </c>
      <c r="L3538" s="576" t="s">
        <v>208</v>
      </c>
    </row>
    <row r="3539" spans="1:12">
      <c r="A3539" s="576" t="s">
        <v>961</v>
      </c>
      <c r="B3539" s="576" t="s">
        <v>962</v>
      </c>
      <c r="C3539" s="576" t="s">
        <v>963</v>
      </c>
      <c r="D3539" s="576" t="s">
        <v>4436</v>
      </c>
      <c r="E3539" s="577" t="s">
        <v>210</v>
      </c>
      <c r="F3539" s="576" t="s">
        <v>210</v>
      </c>
      <c r="G3539" s="576">
        <v>90788</v>
      </c>
      <c r="H3539" s="576" t="s">
        <v>2014</v>
      </c>
      <c r="I3539" s="576" t="s">
        <v>212</v>
      </c>
      <c r="J3539" s="576" t="s">
        <v>209</v>
      </c>
      <c r="K3539" s="577">
        <v>869.2</v>
      </c>
      <c r="L3539" s="576" t="s">
        <v>208</v>
      </c>
    </row>
    <row r="3540" spans="1:12">
      <c r="A3540" s="576" t="s">
        <v>961</v>
      </c>
      <c r="B3540" s="576" t="s">
        <v>962</v>
      </c>
      <c r="C3540" s="576" t="s">
        <v>963</v>
      </c>
      <c r="D3540" s="576" t="s">
        <v>4436</v>
      </c>
      <c r="E3540" s="577" t="s">
        <v>210</v>
      </c>
      <c r="F3540" s="576" t="s">
        <v>210</v>
      </c>
      <c r="G3540" s="576">
        <v>90789</v>
      </c>
      <c r="H3540" s="576" t="s">
        <v>2015</v>
      </c>
      <c r="I3540" s="576" t="s">
        <v>212</v>
      </c>
      <c r="J3540" s="576" t="s">
        <v>209</v>
      </c>
      <c r="K3540" s="577">
        <v>870.69</v>
      </c>
      <c r="L3540" s="576" t="s">
        <v>208</v>
      </c>
    </row>
    <row r="3541" spans="1:12">
      <c r="A3541" s="576" t="s">
        <v>961</v>
      </c>
      <c r="B3541" s="576" t="s">
        <v>962</v>
      </c>
      <c r="C3541" s="576" t="s">
        <v>963</v>
      </c>
      <c r="D3541" s="576" t="s">
        <v>4436</v>
      </c>
      <c r="E3541" s="577" t="s">
        <v>210</v>
      </c>
      <c r="F3541" s="576" t="s">
        <v>210</v>
      </c>
      <c r="G3541" s="576">
        <v>90790</v>
      </c>
      <c r="H3541" s="576" t="s">
        <v>2016</v>
      </c>
      <c r="I3541" s="576" t="s">
        <v>212</v>
      </c>
      <c r="J3541" s="576" t="s">
        <v>209</v>
      </c>
      <c r="K3541" s="577">
        <v>897.93</v>
      </c>
      <c r="L3541" s="576" t="s">
        <v>208</v>
      </c>
    </row>
    <row r="3542" spans="1:12">
      <c r="A3542" s="576" t="s">
        <v>961</v>
      </c>
      <c r="B3542" s="576" t="s">
        <v>962</v>
      </c>
      <c r="C3542" s="576" t="s">
        <v>963</v>
      </c>
      <c r="D3542" s="576" t="s">
        <v>4436</v>
      </c>
      <c r="E3542" s="577" t="s">
        <v>210</v>
      </c>
      <c r="F3542" s="576" t="s">
        <v>210</v>
      </c>
      <c r="G3542" s="576">
        <v>100675</v>
      </c>
      <c r="H3542" s="576" t="s">
        <v>2092</v>
      </c>
      <c r="I3542" s="576" t="s">
        <v>212</v>
      </c>
      <c r="J3542" s="576" t="s">
        <v>209</v>
      </c>
      <c r="K3542" s="577">
        <v>984.67</v>
      </c>
      <c r="L3542" s="576" t="s">
        <v>208</v>
      </c>
    </row>
    <row r="3543" spans="1:12">
      <c r="A3543" s="576" t="s">
        <v>961</v>
      </c>
      <c r="B3543" s="576" t="s">
        <v>962</v>
      </c>
      <c r="C3543" s="576" t="s">
        <v>963</v>
      </c>
      <c r="D3543" s="576" t="s">
        <v>4436</v>
      </c>
      <c r="E3543" s="577" t="s">
        <v>210</v>
      </c>
      <c r="F3543" s="576" t="s">
        <v>210</v>
      </c>
      <c r="G3543" s="576">
        <v>90794</v>
      </c>
      <c r="H3543" s="576" t="s">
        <v>2019</v>
      </c>
      <c r="I3543" s="576" t="s">
        <v>212</v>
      </c>
      <c r="J3543" s="576" t="s">
        <v>209</v>
      </c>
      <c r="K3543" s="577">
        <v>743.81</v>
      </c>
      <c r="L3543" s="576" t="s">
        <v>208</v>
      </c>
    </row>
    <row r="3544" spans="1:12">
      <c r="A3544" s="576" t="s">
        <v>961</v>
      </c>
      <c r="B3544" s="576" t="s">
        <v>962</v>
      </c>
      <c r="C3544" s="576" t="s">
        <v>963</v>
      </c>
      <c r="D3544" s="576" t="s">
        <v>4436</v>
      </c>
      <c r="E3544" s="577" t="s">
        <v>210</v>
      </c>
      <c r="F3544" s="576" t="s">
        <v>210</v>
      </c>
      <c r="G3544" s="576">
        <v>90795</v>
      </c>
      <c r="H3544" s="576" t="s">
        <v>2020</v>
      </c>
      <c r="I3544" s="576" t="s">
        <v>212</v>
      </c>
      <c r="J3544" s="576" t="s">
        <v>209</v>
      </c>
      <c r="K3544" s="577">
        <v>750.2</v>
      </c>
      <c r="L3544" s="576" t="s">
        <v>208</v>
      </c>
    </row>
    <row r="3545" spans="1:12">
      <c r="A3545" s="576" t="s">
        <v>961</v>
      </c>
      <c r="B3545" s="576" t="s">
        <v>962</v>
      </c>
      <c r="C3545" s="576" t="s">
        <v>963</v>
      </c>
      <c r="D3545" s="576" t="s">
        <v>4436</v>
      </c>
      <c r="E3545" s="577" t="s">
        <v>210</v>
      </c>
      <c r="F3545" s="576" t="s">
        <v>210</v>
      </c>
      <c r="G3545" s="576">
        <v>90796</v>
      </c>
      <c r="H3545" s="576" t="s">
        <v>2021</v>
      </c>
      <c r="I3545" s="576" t="s">
        <v>212</v>
      </c>
      <c r="J3545" s="576" t="s">
        <v>209</v>
      </c>
      <c r="K3545" s="577">
        <v>756.61</v>
      </c>
      <c r="L3545" s="576" t="s">
        <v>208</v>
      </c>
    </row>
    <row r="3546" spans="1:12">
      <c r="A3546" s="576" t="s">
        <v>961</v>
      </c>
      <c r="B3546" s="576" t="s">
        <v>962</v>
      </c>
      <c r="C3546" s="576" t="s">
        <v>963</v>
      </c>
      <c r="D3546" s="576" t="s">
        <v>4436</v>
      </c>
      <c r="E3546" s="577" t="s">
        <v>210</v>
      </c>
      <c r="F3546" s="576" t="s">
        <v>210</v>
      </c>
      <c r="G3546" s="576">
        <v>90797</v>
      </c>
      <c r="H3546" s="576" t="s">
        <v>2022</v>
      </c>
      <c r="I3546" s="576" t="s">
        <v>212</v>
      </c>
      <c r="J3546" s="576" t="s">
        <v>207</v>
      </c>
      <c r="K3546" s="577">
        <v>762.99</v>
      </c>
      <c r="L3546" s="576" t="s">
        <v>208</v>
      </c>
    </row>
    <row r="3547" spans="1:12">
      <c r="A3547" s="576" t="s">
        <v>961</v>
      </c>
      <c r="B3547" s="576" t="s">
        <v>962</v>
      </c>
      <c r="C3547" s="576" t="s">
        <v>963</v>
      </c>
      <c r="D3547" s="576" t="s">
        <v>4436</v>
      </c>
      <c r="E3547" s="577" t="s">
        <v>210</v>
      </c>
      <c r="F3547" s="576" t="s">
        <v>210</v>
      </c>
      <c r="G3547" s="576">
        <v>90791</v>
      </c>
      <c r="H3547" s="576" t="s">
        <v>2017</v>
      </c>
      <c r="I3547" s="576" t="s">
        <v>212</v>
      </c>
      <c r="J3547" s="576" t="s">
        <v>207</v>
      </c>
      <c r="K3547" s="577">
        <v>1052.31</v>
      </c>
      <c r="L3547" s="576" t="s">
        <v>208</v>
      </c>
    </row>
    <row r="3548" spans="1:12">
      <c r="A3548" s="576" t="s">
        <v>961</v>
      </c>
      <c r="B3548" s="576" t="s">
        <v>962</v>
      </c>
      <c r="C3548" s="576" t="s">
        <v>963</v>
      </c>
      <c r="D3548" s="576" t="s">
        <v>4436</v>
      </c>
      <c r="E3548" s="577" t="s">
        <v>210</v>
      </c>
      <c r="F3548" s="576" t="s">
        <v>210</v>
      </c>
      <c r="G3548" s="576">
        <v>90793</v>
      </c>
      <c r="H3548" s="576" t="s">
        <v>2018</v>
      </c>
      <c r="I3548" s="576" t="s">
        <v>212</v>
      </c>
      <c r="J3548" s="576" t="s">
        <v>207</v>
      </c>
      <c r="K3548" s="577">
        <v>1105.07</v>
      </c>
      <c r="L3548" s="576" t="s">
        <v>208</v>
      </c>
    </row>
    <row r="3549" spans="1:12">
      <c r="A3549" s="576" t="s">
        <v>961</v>
      </c>
      <c r="B3549" s="576" t="s">
        <v>962</v>
      </c>
      <c r="C3549" s="576" t="s">
        <v>963</v>
      </c>
      <c r="D3549" s="576" t="s">
        <v>4436</v>
      </c>
      <c r="E3549" s="577" t="s">
        <v>210</v>
      </c>
      <c r="F3549" s="576" t="s">
        <v>210</v>
      </c>
      <c r="G3549" s="576">
        <v>90798</v>
      </c>
      <c r="H3549" s="576" t="s">
        <v>2023</v>
      </c>
      <c r="I3549" s="576" t="s">
        <v>212</v>
      </c>
      <c r="J3549" s="576" t="s">
        <v>207</v>
      </c>
      <c r="K3549" s="577">
        <v>1112.6400000000001</v>
      </c>
      <c r="L3549" s="576" t="s">
        <v>208</v>
      </c>
    </row>
    <row r="3550" spans="1:12">
      <c r="A3550" s="576" t="s">
        <v>961</v>
      </c>
      <c r="B3550" s="576" t="s">
        <v>962</v>
      </c>
      <c r="C3550" s="576" t="s">
        <v>963</v>
      </c>
      <c r="D3550" s="576" t="s">
        <v>4436</v>
      </c>
      <c r="E3550" s="577" t="s">
        <v>210</v>
      </c>
      <c r="F3550" s="576" t="s">
        <v>210</v>
      </c>
      <c r="G3550" s="576">
        <v>90799</v>
      </c>
      <c r="H3550" s="576" t="s">
        <v>2024</v>
      </c>
      <c r="I3550" s="576" t="s">
        <v>212</v>
      </c>
      <c r="J3550" s="576" t="s">
        <v>207</v>
      </c>
      <c r="K3550" s="577">
        <v>1147.43</v>
      </c>
      <c r="L3550" s="576" t="s">
        <v>208</v>
      </c>
    </row>
    <row r="3551" spans="1:12">
      <c r="A3551" s="576" t="s">
        <v>961</v>
      </c>
      <c r="B3551" s="576" t="s">
        <v>962</v>
      </c>
      <c r="C3551" s="576" t="s">
        <v>963</v>
      </c>
      <c r="D3551" s="576" t="s">
        <v>4436</v>
      </c>
      <c r="E3551" s="577" t="s">
        <v>210</v>
      </c>
      <c r="F3551" s="576" t="s">
        <v>210</v>
      </c>
      <c r="G3551" s="576">
        <v>100704</v>
      </c>
      <c r="H3551" s="576" t="s">
        <v>2129</v>
      </c>
      <c r="I3551" s="576" t="s">
        <v>212</v>
      </c>
      <c r="J3551" s="576" t="s">
        <v>207</v>
      </c>
      <c r="K3551" s="577">
        <v>68.17</v>
      </c>
      <c r="L3551" s="576" t="s">
        <v>208</v>
      </c>
    </row>
    <row r="3552" spans="1:12">
      <c r="A3552" s="576" t="s">
        <v>961</v>
      </c>
      <c r="B3552" s="576" t="s">
        <v>962</v>
      </c>
      <c r="C3552" s="576" t="s">
        <v>963</v>
      </c>
      <c r="D3552" s="576" t="s">
        <v>4436</v>
      </c>
      <c r="E3552" s="577" t="s">
        <v>210</v>
      </c>
      <c r="F3552" s="576" t="s">
        <v>210</v>
      </c>
      <c r="G3552" s="576">
        <v>90838</v>
      </c>
      <c r="H3552" s="576" t="s">
        <v>2121</v>
      </c>
      <c r="I3552" s="576" t="s">
        <v>212</v>
      </c>
      <c r="J3552" s="576" t="s">
        <v>207</v>
      </c>
      <c r="K3552" s="577">
        <v>1807.72</v>
      </c>
      <c r="L3552" s="576" t="s">
        <v>208</v>
      </c>
    </row>
    <row r="3553" spans="1:12">
      <c r="A3553" s="576" t="s">
        <v>961</v>
      </c>
      <c r="B3553" s="576" t="s">
        <v>962</v>
      </c>
      <c r="C3553" s="576" t="s">
        <v>963</v>
      </c>
      <c r="D3553" s="576" t="s">
        <v>4436</v>
      </c>
      <c r="E3553" s="577" t="s">
        <v>210</v>
      </c>
      <c r="F3553" s="576" t="s">
        <v>210</v>
      </c>
      <c r="G3553" s="576">
        <v>91338</v>
      </c>
      <c r="H3553" s="576" t="s">
        <v>2122</v>
      </c>
      <c r="I3553" s="576" t="s">
        <v>93</v>
      </c>
      <c r="J3553" s="576" t="s">
        <v>207</v>
      </c>
      <c r="K3553" s="577">
        <v>902.13</v>
      </c>
      <c r="L3553" s="576" t="s">
        <v>208</v>
      </c>
    </row>
    <row r="3554" spans="1:12">
      <c r="A3554" s="576" t="s">
        <v>961</v>
      </c>
      <c r="B3554" s="576" t="s">
        <v>962</v>
      </c>
      <c r="C3554" s="576" t="s">
        <v>963</v>
      </c>
      <c r="D3554" s="576" t="s">
        <v>4436</v>
      </c>
      <c r="E3554" s="577" t="s">
        <v>210</v>
      </c>
      <c r="F3554" s="576" t="s">
        <v>210</v>
      </c>
      <c r="G3554" s="576">
        <v>94805</v>
      </c>
      <c r="H3554" s="576" t="s">
        <v>2124</v>
      </c>
      <c r="I3554" s="576" t="s">
        <v>212</v>
      </c>
      <c r="J3554" s="576" t="s">
        <v>207</v>
      </c>
      <c r="K3554" s="577">
        <v>909.73</v>
      </c>
      <c r="L3554" s="576" t="s">
        <v>208</v>
      </c>
    </row>
    <row r="3555" spans="1:12">
      <c r="A3555" s="576" t="s">
        <v>961</v>
      </c>
      <c r="B3555" s="576" t="s">
        <v>962</v>
      </c>
      <c r="C3555" s="576" t="s">
        <v>963</v>
      </c>
      <c r="D3555" s="576" t="s">
        <v>4436</v>
      </c>
      <c r="E3555" s="577" t="s">
        <v>210</v>
      </c>
      <c r="F3555" s="576" t="s">
        <v>210</v>
      </c>
      <c r="G3555" s="576">
        <v>100702</v>
      </c>
      <c r="H3555" s="576" t="s">
        <v>2127</v>
      </c>
      <c r="I3555" s="576" t="s">
        <v>93</v>
      </c>
      <c r="J3555" s="576" t="s">
        <v>207</v>
      </c>
      <c r="K3555" s="577">
        <v>496.93</v>
      </c>
      <c r="L3555" s="576" t="s">
        <v>208</v>
      </c>
    </row>
    <row r="3556" spans="1:12">
      <c r="A3556" s="576" t="s">
        <v>961</v>
      </c>
      <c r="B3556" s="576" t="s">
        <v>962</v>
      </c>
      <c r="C3556" s="576" t="s">
        <v>963</v>
      </c>
      <c r="D3556" s="576" t="s">
        <v>4436</v>
      </c>
      <c r="E3556" s="577" t="s">
        <v>210</v>
      </c>
      <c r="F3556" s="576" t="s">
        <v>210</v>
      </c>
      <c r="G3556" s="576">
        <v>100701</v>
      </c>
      <c r="H3556" s="576" t="s">
        <v>2118</v>
      </c>
      <c r="I3556" s="576" t="s">
        <v>93</v>
      </c>
      <c r="J3556" s="576" t="s">
        <v>207</v>
      </c>
      <c r="K3556" s="577">
        <v>729.05</v>
      </c>
      <c r="L3556" s="576" t="s">
        <v>208</v>
      </c>
    </row>
    <row r="3557" spans="1:12">
      <c r="A3557" s="576" t="s">
        <v>961</v>
      </c>
      <c r="B3557" s="576" t="s">
        <v>962</v>
      </c>
      <c r="C3557" s="576" t="s">
        <v>963</v>
      </c>
      <c r="D3557" s="576" t="s">
        <v>4436</v>
      </c>
      <c r="E3557" s="577" t="s">
        <v>210</v>
      </c>
      <c r="F3557" s="576" t="s">
        <v>210</v>
      </c>
      <c r="G3557" s="576">
        <v>100700</v>
      </c>
      <c r="H3557" s="576" t="s">
        <v>2116</v>
      </c>
      <c r="I3557" s="576" t="s">
        <v>212</v>
      </c>
      <c r="J3557" s="576" t="s">
        <v>207</v>
      </c>
      <c r="K3557" s="577">
        <v>839.91</v>
      </c>
      <c r="L3557" s="576" t="s">
        <v>208</v>
      </c>
    </row>
    <row r="3558" spans="1:12">
      <c r="A3558" s="576" t="s">
        <v>961</v>
      </c>
      <c r="B3558" s="576" t="s">
        <v>962</v>
      </c>
      <c r="C3558" s="576" t="s">
        <v>963</v>
      </c>
      <c r="D3558" s="576" t="s">
        <v>4436</v>
      </c>
      <c r="E3558" s="577" t="s">
        <v>210</v>
      </c>
      <c r="F3558" s="576" t="s">
        <v>210</v>
      </c>
      <c r="G3558" s="576">
        <v>91295</v>
      </c>
      <c r="H3558" s="576" t="s">
        <v>2055</v>
      </c>
      <c r="I3558" s="576" t="s">
        <v>212</v>
      </c>
      <c r="J3558" s="576" t="s">
        <v>207</v>
      </c>
      <c r="K3558" s="577">
        <v>368.79</v>
      </c>
      <c r="L3558" s="576" t="s">
        <v>208</v>
      </c>
    </row>
    <row r="3559" spans="1:12">
      <c r="A3559" s="576" t="s">
        <v>961</v>
      </c>
      <c r="B3559" s="576" t="s">
        <v>962</v>
      </c>
      <c r="C3559" s="576" t="s">
        <v>963</v>
      </c>
      <c r="D3559" s="576" t="s">
        <v>4436</v>
      </c>
      <c r="E3559" s="577" t="s">
        <v>210</v>
      </c>
      <c r="F3559" s="576" t="s">
        <v>210</v>
      </c>
      <c r="G3559" s="576">
        <v>91296</v>
      </c>
      <c r="H3559" s="576" t="s">
        <v>2056</v>
      </c>
      <c r="I3559" s="576" t="s">
        <v>212</v>
      </c>
      <c r="J3559" s="576" t="s">
        <v>207</v>
      </c>
      <c r="K3559" s="577">
        <v>393.93</v>
      </c>
      <c r="L3559" s="576" t="s">
        <v>208</v>
      </c>
    </row>
    <row r="3560" spans="1:12">
      <c r="A3560" s="576" t="s">
        <v>961</v>
      </c>
      <c r="B3560" s="576" t="s">
        <v>962</v>
      </c>
      <c r="C3560" s="576" t="s">
        <v>963</v>
      </c>
      <c r="D3560" s="576" t="s">
        <v>4436</v>
      </c>
      <c r="E3560" s="577" t="s">
        <v>210</v>
      </c>
      <c r="F3560" s="576" t="s">
        <v>210</v>
      </c>
      <c r="G3560" s="576">
        <v>91297</v>
      </c>
      <c r="H3560" s="576" t="s">
        <v>2057</v>
      </c>
      <c r="I3560" s="576" t="s">
        <v>212</v>
      </c>
      <c r="J3560" s="576" t="s">
        <v>207</v>
      </c>
      <c r="K3560" s="577">
        <v>432.05</v>
      </c>
      <c r="L3560" s="576" t="s">
        <v>208</v>
      </c>
    </row>
    <row r="3561" spans="1:12">
      <c r="A3561" s="576" t="s">
        <v>961</v>
      </c>
      <c r="B3561" s="576" t="s">
        <v>962</v>
      </c>
      <c r="C3561" s="576" t="s">
        <v>963</v>
      </c>
      <c r="D3561" s="576" t="s">
        <v>4436</v>
      </c>
      <c r="E3561" s="577" t="s">
        <v>210</v>
      </c>
      <c r="F3561" s="576" t="s">
        <v>210</v>
      </c>
      <c r="G3561" s="576">
        <v>90820</v>
      </c>
      <c r="H3561" s="576" t="s">
        <v>2026</v>
      </c>
      <c r="I3561" s="576" t="s">
        <v>212</v>
      </c>
      <c r="J3561" s="576" t="s">
        <v>207</v>
      </c>
      <c r="K3561" s="577">
        <v>346.54</v>
      </c>
      <c r="L3561" s="576" t="s">
        <v>208</v>
      </c>
    </row>
    <row r="3562" spans="1:12">
      <c r="A3562" s="576" t="s">
        <v>961</v>
      </c>
      <c r="B3562" s="576" t="s">
        <v>962</v>
      </c>
      <c r="C3562" s="576" t="s">
        <v>963</v>
      </c>
      <c r="D3562" s="576" t="s">
        <v>4436</v>
      </c>
      <c r="E3562" s="577" t="s">
        <v>210</v>
      </c>
      <c r="F3562" s="576" t="s">
        <v>210</v>
      </c>
      <c r="G3562" s="576">
        <v>90821</v>
      </c>
      <c r="H3562" s="576" t="s">
        <v>2027</v>
      </c>
      <c r="I3562" s="576" t="s">
        <v>212</v>
      </c>
      <c r="J3562" s="576" t="s">
        <v>209</v>
      </c>
      <c r="K3562" s="577">
        <v>352.59</v>
      </c>
      <c r="L3562" s="576" t="s">
        <v>208</v>
      </c>
    </row>
    <row r="3563" spans="1:12">
      <c r="A3563" s="576" t="s">
        <v>961</v>
      </c>
      <c r="B3563" s="576" t="s">
        <v>962</v>
      </c>
      <c r="C3563" s="576" t="s">
        <v>963</v>
      </c>
      <c r="D3563" s="576" t="s">
        <v>4436</v>
      </c>
      <c r="E3563" s="577" t="s">
        <v>210</v>
      </c>
      <c r="F3563" s="576" t="s">
        <v>210</v>
      </c>
      <c r="G3563" s="576">
        <v>90822</v>
      </c>
      <c r="H3563" s="576" t="s">
        <v>2028</v>
      </c>
      <c r="I3563" s="576" t="s">
        <v>212</v>
      </c>
      <c r="J3563" s="576" t="s">
        <v>209</v>
      </c>
      <c r="K3563" s="577">
        <v>376.75</v>
      </c>
      <c r="L3563" s="576" t="s">
        <v>208</v>
      </c>
    </row>
    <row r="3564" spans="1:12">
      <c r="A3564" s="576" t="s">
        <v>961</v>
      </c>
      <c r="B3564" s="576" t="s">
        <v>962</v>
      </c>
      <c r="C3564" s="576" t="s">
        <v>963</v>
      </c>
      <c r="D3564" s="576" t="s">
        <v>4436</v>
      </c>
      <c r="E3564" s="577" t="s">
        <v>210</v>
      </c>
      <c r="F3564" s="576" t="s">
        <v>210</v>
      </c>
      <c r="G3564" s="576">
        <v>90823</v>
      </c>
      <c r="H3564" s="576" t="s">
        <v>2029</v>
      </c>
      <c r="I3564" s="576" t="s">
        <v>212</v>
      </c>
      <c r="J3564" s="576" t="s">
        <v>209</v>
      </c>
      <c r="K3564" s="577">
        <v>460.47</v>
      </c>
      <c r="L3564" s="576" t="s">
        <v>208</v>
      </c>
    </row>
    <row r="3565" spans="1:12">
      <c r="A3565" s="576" t="s">
        <v>961</v>
      </c>
      <c r="B3565" s="576" t="s">
        <v>962</v>
      </c>
      <c r="C3565" s="576" t="s">
        <v>963</v>
      </c>
      <c r="D3565" s="576" t="s">
        <v>4436</v>
      </c>
      <c r="E3565" s="577" t="s">
        <v>210</v>
      </c>
      <c r="F3565" s="576" t="s">
        <v>210</v>
      </c>
      <c r="G3565" s="576">
        <v>90824</v>
      </c>
      <c r="H3565" s="576" t="s">
        <v>2030</v>
      </c>
      <c r="I3565" s="576" t="s">
        <v>212</v>
      </c>
      <c r="J3565" s="576" t="s">
        <v>209</v>
      </c>
      <c r="K3565" s="577">
        <v>652.54999999999995</v>
      </c>
      <c r="L3565" s="576" t="s">
        <v>208</v>
      </c>
    </row>
    <row r="3566" spans="1:12">
      <c r="A3566" s="576" t="s">
        <v>961</v>
      </c>
      <c r="B3566" s="576" t="s">
        <v>962</v>
      </c>
      <c r="C3566" s="576" t="s">
        <v>963</v>
      </c>
      <c r="D3566" s="576" t="s">
        <v>4436</v>
      </c>
      <c r="E3566" s="577" t="s">
        <v>210</v>
      </c>
      <c r="F3566" s="576" t="s">
        <v>210</v>
      </c>
      <c r="G3566" s="576">
        <v>91009</v>
      </c>
      <c r="H3566" s="576" t="s">
        <v>2046</v>
      </c>
      <c r="I3566" s="576" t="s">
        <v>212</v>
      </c>
      <c r="J3566" s="576" t="s">
        <v>209</v>
      </c>
      <c r="K3566" s="577">
        <v>358.47</v>
      </c>
      <c r="L3566" s="576" t="s">
        <v>208</v>
      </c>
    </row>
    <row r="3567" spans="1:12">
      <c r="A3567" s="576" t="s">
        <v>961</v>
      </c>
      <c r="B3567" s="576" t="s">
        <v>962</v>
      </c>
      <c r="C3567" s="576" t="s">
        <v>963</v>
      </c>
      <c r="D3567" s="576" t="s">
        <v>4436</v>
      </c>
      <c r="E3567" s="577" t="s">
        <v>210</v>
      </c>
      <c r="F3567" s="576" t="s">
        <v>210</v>
      </c>
      <c r="G3567" s="576">
        <v>91010</v>
      </c>
      <c r="H3567" s="576" t="s">
        <v>2047</v>
      </c>
      <c r="I3567" s="576" t="s">
        <v>212</v>
      </c>
      <c r="J3567" s="576" t="s">
        <v>209</v>
      </c>
      <c r="K3567" s="577">
        <v>365.08</v>
      </c>
      <c r="L3567" s="576" t="s">
        <v>208</v>
      </c>
    </row>
    <row r="3568" spans="1:12">
      <c r="A3568" s="576" t="s">
        <v>961</v>
      </c>
      <c r="B3568" s="576" t="s">
        <v>962</v>
      </c>
      <c r="C3568" s="576" t="s">
        <v>963</v>
      </c>
      <c r="D3568" s="576" t="s">
        <v>4436</v>
      </c>
      <c r="E3568" s="577" t="s">
        <v>210</v>
      </c>
      <c r="F3568" s="576" t="s">
        <v>210</v>
      </c>
      <c r="G3568" s="576">
        <v>91011</v>
      </c>
      <c r="H3568" s="576" t="s">
        <v>2048</v>
      </c>
      <c r="I3568" s="576" t="s">
        <v>212</v>
      </c>
      <c r="J3568" s="576" t="s">
        <v>209</v>
      </c>
      <c r="K3568" s="577">
        <v>425.17</v>
      </c>
      <c r="L3568" s="576" t="s">
        <v>208</v>
      </c>
    </row>
    <row r="3569" spans="1:12">
      <c r="A3569" s="576" t="s">
        <v>961</v>
      </c>
      <c r="B3569" s="576" t="s">
        <v>962</v>
      </c>
      <c r="C3569" s="576" t="s">
        <v>963</v>
      </c>
      <c r="D3569" s="576" t="s">
        <v>4436</v>
      </c>
      <c r="E3569" s="577" t="s">
        <v>210</v>
      </c>
      <c r="F3569" s="576" t="s">
        <v>210</v>
      </c>
      <c r="G3569" s="576">
        <v>91012</v>
      </c>
      <c r="H3569" s="576" t="s">
        <v>2049</v>
      </c>
      <c r="I3569" s="576" t="s">
        <v>212</v>
      </c>
      <c r="J3569" s="576" t="s">
        <v>209</v>
      </c>
      <c r="K3569" s="577">
        <v>471.03</v>
      </c>
      <c r="L3569" s="576" t="s">
        <v>208</v>
      </c>
    </row>
    <row r="3570" spans="1:12">
      <c r="A3570" s="576" t="s">
        <v>961</v>
      </c>
      <c r="B3570" s="576" t="s">
        <v>962</v>
      </c>
      <c r="C3570" s="576" t="s">
        <v>963</v>
      </c>
      <c r="D3570" s="576" t="s">
        <v>4436</v>
      </c>
      <c r="E3570" s="577" t="s">
        <v>210</v>
      </c>
      <c r="F3570" s="576" t="s">
        <v>210</v>
      </c>
      <c r="G3570" s="576">
        <v>91298</v>
      </c>
      <c r="H3570" s="576" t="s">
        <v>2058</v>
      </c>
      <c r="I3570" s="576" t="s">
        <v>212</v>
      </c>
      <c r="J3570" s="576" t="s">
        <v>209</v>
      </c>
      <c r="K3570" s="577">
        <v>1449.53</v>
      </c>
      <c r="L3570" s="576" t="s">
        <v>208</v>
      </c>
    </row>
    <row r="3571" spans="1:12">
      <c r="A3571" s="576" t="s">
        <v>961</v>
      </c>
      <c r="B3571" s="576" t="s">
        <v>962</v>
      </c>
      <c r="C3571" s="576" t="s">
        <v>963</v>
      </c>
      <c r="D3571" s="576" t="s">
        <v>4436</v>
      </c>
      <c r="E3571" s="577" t="s">
        <v>210</v>
      </c>
      <c r="F3571" s="576" t="s">
        <v>210</v>
      </c>
      <c r="G3571" s="576">
        <v>90825</v>
      </c>
      <c r="H3571" s="576" t="s">
        <v>2031</v>
      </c>
      <c r="I3571" s="576" t="s">
        <v>212</v>
      </c>
      <c r="J3571" s="576" t="s">
        <v>209</v>
      </c>
      <c r="K3571" s="577">
        <v>725.15</v>
      </c>
      <c r="L3571" s="576" t="s">
        <v>208</v>
      </c>
    </row>
    <row r="3572" spans="1:12">
      <c r="A3572" s="576" t="s">
        <v>961</v>
      </c>
      <c r="B3572" s="576" t="s">
        <v>962</v>
      </c>
      <c r="C3572" s="576" t="s">
        <v>963</v>
      </c>
      <c r="D3572" s="576" t="s">
        <v>4436</v>
      </c>
      <c r="E3572" s="577" t="s">
        <v>210</v>
      </c>
      <c r="F3572" s="576" t="s">
        <v>210</v>
      </c>
      <c r="G3572" s="576">
        <v>91299</v>
      </c>
      <c r="H3572" s="576" t="s">
        <v>2059</v>
      </c>
      <c r="I3572" s="576" t="s">
        <v>212</v>
      </c>
      <c r="J3572" s="576" t="s">
        <v>209</v>
      </c>
      <c r="K3572" s="577">
        <v>2042.34</v>
      </c>
      <c r="L3572" s="576" t="s">
        <v>208</v>
      </c>
    </row>
    <row r="3573" spans="1:12">
      <c r="A3573" s="576" t="s">
        <v>961</v>
      </c>
      <c r="B3573" s="576" t="s">
        <v>962</v>
      </c>
      <c r="C3573" s="576" t="s">
        <v>963</v>
      </c>
      <c r="D3573" s="576" t="s">
        <v>4436</v>
      </c>
      <c r="E3573" s="577" t="s">
        <v>210</v>
      </c>
      <c r="F3573" s="576" t="s">
        <v>210</v>
      </c>
      <c r="G3573" s="576">
        <v>91341</v>
      </c>
      <c r="H3573" s="576" t="s">
        <v>2123</v>
      </c>
      <c r="I3573" s="576" t="s">
        <v>93</v>
      </c>
      <c r="J3573" s="576" t="s">
        <v>209</v>
      </c>
      <c r="K3573" s="577">
        <v>700.77</v>
      </c>
      <c r="L3573" s="576" t="s">
        <v>208</v>
      </c>
    </row>
    <row r="3574" spans="1:12">
      <c r="A3574" s="576" t="s">
        <v>961</v>
      </c>
      <c r="B3574" s="576" t="s">
        <v>962</v>
      </c>
      <c r="C3574" s="576" t="s">
        <v>963</v>
      </c>
      <c r="D3574" s="576" t="s">
        <v>4436</v>
      </c>
      <c r="E3574" s="577" t="s">
        <v>210</v>
      </c>
      <c r="F3574" s="576" t="s">
        <v>210</v>
      </c>
      <c r="G3574" s="576">
        <v>94806</v>
      </c>
      <c r="H3574" s="576" t="s">
        <v>2125</v>
      </c>
      <c r="I3574" s="576" t="s">
        <v>212</v>
      </c>
      <c r="J3574" s="576" t="s">
        <v>209</v>
      </c>
      <c r="K3574" s="577">
        <v>859.69</v>
      </c>
      <c r="L3574" s="576" t="s">
        <v>208</v>
      </c>
    </row>
    <row r="3575" spans="1:12">
      <c r="A3575" s="576" t="s">
        <v>961</v>
      </c>
      <c r="B3575" s="576" t="s">
        <v>962</v>
      </c>
      <c r="C3575" s="576" t="s">
        <v>963</v>
      </c>
      <c r="D3575" s="576" t="s">
        <v>4436</v>
      </c>
      <c r="E3575" s="577" t="s">
        <v>210</v>
      </c>
      <c r="F3575" s="576" t="s">
        <v>210</v>
      </c>
      <c r="G3575" s="576">
        <v>94807</v>
      </c>
      <c r="H3575" s="576" t="s">
        <v>2126</v>
      </c>
      <c r="I3575" s="576" t="s">
        <v>212</v>
      </c>
      <c r="J3575" s="576" t="s">
        <v>209</v>
      </c>
      <c r="K3575" s="577">
        <v>782.95</v>
      </c>
      <c r="L3575" s="576" t="s">
        <v>208</v>
      </c>
    </row>
    <row r="3576" spans="1:12">
      <c r="A3576" s="576" t="s">
        <v>961</v>
      </c>
      <c r="B3576" s="576" t="s">
        <v>962</v>
      </c>
      <c r="C3576" s="576" t="s">
        <v>963</v>
      </c>
      <c r="D3576" s="576" t="s">
        <v>4436</v>
      </c>
      <c r="E3576" s="577" t="s">
        <v>210</v>
      </c>
      <c r="F3576" s="576" t="s">
        <v>210</v>
      </c>
      <c r="G3576" s="576">
        <v>100703</v>
      </c>
      <c r="H3576" s="576" t="s">
        <v>2128</v>
      </c>
      <c r="I3576" s="576" t="s">
        <v>212</v>
      </c>
      <c r="J3576" s="576" t="s">
        <v>209</v>
      </c>
      <c r="K3576" s="577">
        <v>31.6</v>
      </c>
      <c r="L3576" s="576" t="s">
        <v>208</v>
      </c>
    </row>
    <row r="3577" spans="1:12">
      <c r="A3577" s="576" t="s">
        <v>961</v>
      </c>
      <c r="B3577" s="576" t="s">
        <v>962</v>
      </c>
      <c r="C3577" s="576" t="s">
        <v>963</v>
      </c>
      <c r="D3577" s="576" t="s">
        <v>4436</v>
      </c>
      <c r="E3577" s="577" t="s">
        <v>210</v>
      </c>
      <c r="F3577" s="576" t="s">
        <v>210</v>
      </c>
      <c r="G3577" s="576">
        <v>100695</v>
      </c>
      <c r="H3577" s="576" t="s">
        <v>2111</v>
      </c>
      <c r="I3577" s="576" t="s">
        <v>212</v>
      </c>
      <c r="J3577" s="576" t="s">
        <v>209</v>
      </c>
      <c r="K3577" s="577">
        <v>51.71</v>
      </c>
      <c r="L3577" s="576" t="s">
        <v>208</v>
      </c>
    </row>
    <row r="3578" spans="1:12">
      <c r="A3578" s="576" t="s">
        <v>961</v>
      </c>
      <c r="B3578" s="576" t="s">
        <v>962</v>
      </c>
      <c r="C3578" s="576" t="s">
        <v>963</v>
      </c>
      <c r="D3578" s="576" t="s">
        <v>4436</v>
      </c>
      <c r="E3578" s="577" t="s">
        <v>210</v>
      </c>
      <c r="F3578" s="576" t="s">
        <v>210</v>
      </c>
      <c r="G3578" s="576">
        <v>100696</v>
      </c>
      <c r="H3578" s="576" t="s">
        <v>2112</v>
      </c>
      <c r="I3578" s="576" t="s">
        <v>212</v>
      </c>
      <c r="J3578" s="576" t="s">
        <v>209</v>
      </c>
      <c r="K3578" s="577">
        <v>57.44</v>
      </c>
      <c r="L3578" s="576" t="s">
        <v>208</v>
      </c>
    </row>
    <row r="3579" spans="1:12">
      <c r="A3579" s="576" t="s">
        <v>961</v>
      </c>
      <c r="B3579" s="576" t="s">
        <v>962</v>
      </c>
      <c r="C3579" s="576" t="s">
        <v>963</v>
      </c>
      <c r="D3579" s="576" t="s">
        <v>4436</v>
      </c>
      <c r="E3579" s="577" t="s">
        <v>210</v>
      </c>
      <c r="F3579" s="576" t="s">
        <v>210</v>
      </c>
      <c r="G3579" s="576">
        <v>100697</v>
      </c>
      <c r="H3579" s="576" t="s">
        <v>2113</v>
      </c>
      <c r="I3579" s="576" t="s">
        <v>212</v>
      </c>
      <c r="J3579" s="576" t="s">
        <v>209</v>
      </c>
      <c r="K3579" s="577">
        <v>63.22</v>
      </c>
      <c r="L3579" s="576" t="s">
        <v>208</v>
      </c>
    </row>
    <row r="3580" spans="1:12">
      <c r="A3580" s="576" t="s">
        <v>961</v>
      </c>
      <c r="B3580" s="576" t="s">
        <v>962</v>
      </c>
      <c r="C3580" s="576" t="s">
        <v>963</v>
      </c>
      <c r="D3580" s="576" t="s">
        <v>4436</v>
      </c>
      <c r="E3580" s="577" t="s">
        <v>210</v>
      </c>
      <c r="F3580" s="576" t="s">
        <v>210</v>
      </c>
      <c r="G3580" s="576">
        <v>100698</v>
      </c>
      <c r="H3580" s="576" t="s">
        <v>2114</v>
      </c>
      <c r="I3580" s="576" t="s">
        <v>212</v>
      </c>
      <c r="J3580" s="576" t="s">
        <v>209</v>
      </c>
      <c r="K3580" s="577">
        <v>68.97</v>
      </c>
      <c r="L3580" s="576" t="s">
        <v>208</v>
      </c>
    </row>
    <row r="3581" spans="1:12">
      <c r="A3581" s="576" t="s">
        <v>961</v>
      </c>
      <c r="B3581" s="576" t="s">
        <v>962</v>
      </c>
      <c r="C3581" s="576" t="s">
        <v>963</v>
      </c>
      <c r="D3581" s="576" t="s">
        <v>4436</v>
      </c>
      <c r="E3581" s="577" t="s">
        <v>210</v>
      </c>
      <c r="F3581" s="576" t="s">
        <v>210</v>
      </c>
      <c r="G3581" s="576">
        <v>100699</v>
      </c>
      <c r="H3581" s="576" t="s">
        <v>2115</v>
      </c>
      <c r="I3581" s="576" t="s">
        <v>212</v>
      </c>
      <c r="J3581" s="576" t="s">
        <v>209</v>
      </c>
      <c r="K3581" s="577">
        <v>81.819999999999993</v>
      </c>
      <c r="L3581" s="576" t="s">
        <v>208</v>
      </c>
    </row>
    <row r="3582" spans="1:12">
      <c r="A3582" s="576" t="s">
        <v>961</v>
      </c>
      <c r="B3582" s="576" t="s">
        <v>962</v>
      </c>
      <c r="C3582" s="576" t="s">
        <v>963</v>
      </c>
      <c r="D3582" s="576" t="s">
        <v>4436</v>
      </c>
      <c r="E3582" s="577" t="s">
        <v>210</v>
      </c>
      <c r="F3582" s="576" t="s">
        <v>210</v>
      </c>
      <c r="G3582" s="576">
        <v>100705</v>
      </c>
      <c r="H3582" s="576" t="s">
        <v>2130</v>
      </c>
      <c r="I3582" s="576" t="s">
        <v>212</v>
      </c>
      <c r="J3582" s="576" t="s">
        <v>209</v>
      </c>
      <c r="K3582" s="577">
        <v>76.48</v>
      </c>
      <c r="L3582" s="576" t="s">
        <v>208</v>
      </c>
    </row>
    <row r="3583" spans="1:12">
      <c r="A3583" s="576" t="s">
        <v>961</v>
      </c>
      <c r="B3583" s="576" t="s">
        <v>962</v>
      </c>
      <c r="C3583" s="576" t="s">
        <v>963</v>
      </c>
      <c r="D3583" s="576" t="s">
        <v>4436</v>
      </c>
      <c r="E3583" s="577" t="s">
        <v>210</v>
      </c>
      <c r="F3583" s="576" t="s">
        <v>210</v>
      </c>
      <c r="G3583" s="576">
        <v>101173</v>
      </c>
      <c r="H3583" s="576" t="s">
        <v>2145</v>
      </c>
      <c r="I3583" s="576" t="s">
        <v>85</v>
      </c>
      <c r="J3583" s="576" t="s">
        <v>209</v>
      </c>
      <c r="K3583" s="577">
        <v>54.86</v>
      </c>
      <c r="L3583" s="576" t="s">
        <v>208</v>
      </c>
    </row>
    <row r="3584" spans="1:12">
      <c r="A3584" s="576" t="s">
        <v>961</v>
      </c>
      <c r="B3584" s="576" t="s">
        <v>962</v>
      </c>
      <c r="C3584" s="576" t="s">
        <v>963</v>
      </c>
      <c r="D3584" s="576" t="s">
        <v>4436</v>
      </c>
      <c r="E3584" s="577" t="s">
        <v>210</v>
      </c>
      <c r="F3584" s="576" t="s">
        <v>210</v>
      </c>
      <c r="G3584" s="576">
        <v>101174</v>
      </c>
      <c r="H3584" s="576" t="s">
        <v>2146</v>
      </c>
      <c r="I3584" s="576" t="s">
        <v>85</v>
      </c>
      <c r="J3584" s="576" t="s">
        <v>209</v>
      </c>
      <c r="K3584" s="577">
        <v>76.849999999999994</v>
      </c>
      <c r="L3584" s="576" t="s">
        <v>208</v>
      </c>
    </row>
    <row r="3585" spans="1:12">
      <c r="A3585" s="576" t="s">
        <v>961</v>
      </c>
      <c r="B3585" s="576" t="s">
        <v>962</v>
      </c>
      <c r="C3585" s="576" t="s">
        <v>963</v>
      </c>
      <c r="D3585" s="576" t="s">
        <v>4436</v>
      </c>
      <c r="E3585" s="577" t="s">
        <v>210</v>
      </c>
      <c r="F3585" s="576" t="s">
        <v>210</v>
      </c>
      <c r="G3585" s="576">
        <v>101175</v>
      </c>
      <c r="H3585" s="576" t="s">
        <v>2147</v>
      </c>
      <c r="I3585" s="576" t="s">
        <v>85</v>
      </c>
      <c r="J3585" s="576" t="s">
        <v>209</v>
      </c>
      <c r="K3585" s="577">
        <v>105.02</v>
      </c>
      <c r="L3585" s="576" t="s">
        <v>208</v>
      </c>
    </row>
    <row r="3586" spans="1:12">
      <c r="A3586" s="576" t="s">
        <v>961</v>
      </c>
      <c r="B3586" s="576" t="s">
        <v>962</v>
      </c>
      <c r="C3586" s="576" t="s">
        <v>963</v>
      </c>
      <c r="D3586" s="576" t="s">
        <v>4436</v>
      </c>
      <c r="E3586" s="577" t="s">
        <v>210</v>
      </c>
      <c r="F3586" s="576" t="s">
        <v>210</v>
      </c>
      <c r="G3586" s="576">
        <v>101176</v>
      </c>
      <c r="H3586" s="576" t="s">
        <v>8910</v>
      </c>
      <c r="I3586" s="576" t="s">
        <v>85</v>
      </c>
      <c r="J3586" s="576" t="s">
        <v>209</v>
      </c>
      <c r="K3586" s="577">
        <v>130.69999999999999</v>
      </c>
      <c r="L3586" s="576" t="s">
        <v>208</v>
      </c>
    </row>
    <row r="3587" spans="1:12">
      <c r="A3587" s="576" t="s">
        <v>961</v>
      </c>
      <c r="B3587" s="576" t="s">
        <v>962</v>
      </c>
      <c r="C3587" s="576" t="s">
        <v>963</v>
      </c>
      <c r="D3587" s="576" t="s">
        <v>4436</v>
      </c>
      <c r="E3587" s="577" t="s">
        <v>210</v>
      </c>
      <c r="F3587" s="576" t="s">
        <v>210</v>
      </c>
      <c r="G3587" s="576">
        <v>101183</v>
      </c>
      <c r="H3587" s="576" t="s">
        <v>8911</v>
      </c>
      <c r="I3587" s="576" t="s">
        <v>85</v>
      </c>
      <c r="J3587" s="576" t="s">
        <v>209</v>
      </c>
      <c r="K3587" s="577">
        <v>0</v>
      </c>
      <c r="L3587" s="576" t="s">
        <v>208</v>
      </c>
    </row>
    <row r="3588" spans="1:12">
      <c r="A3588" s="576" t="s">
        <v>961</v>
      </c>
      <c r="B3588" s="576" t="s">
        <v>962</v>
      </c>
      <c r="C3588" s="576" t="s">
        <v>963</v>
      </c>
      <c r="D3588" s="576" t="s">
        <v>4436</v>
      </c>
      <c r="E3588" s="577" t="s">
        <v>210</v>
      </c>
      <c r="F3588" s="576" t="s">
        <v>210</v>
      </c>
      <c r="G3588" s="576">
        <v>101184</v>
      </c>
      <c r="H3588" s="576" t="s">
        <v>8912</v>
      </c>
      <c r="I3588" s="576" t="s">
        <v>85</v>
      </c>
      <c r="J3588" s="576" t="s">
        <v>209</v>
      </c>
      <c r="K3588" s="577">
        <v>0</v>
      </c>
      <c r="L3588" s="576" t="s">
        <v>208</v>
      </c>
    </row>
    <row r="3589" spans="1:12">
      <c r="A3589" s="576" t="s">
        <v>961</v>
      </c>
      <c r="B3589" s="576" t="s">
        <v>962</v>
      </c>
      <c r="C3589" s="576" t="s">
        <v>963</v>
      </c>
      <c r="D3589" s="576" t="s">
        <v>4436</v>
      </c>
      <c r="E3589" s="577" t="s">
        <v>210</v>
      </c>
      <c r="F3589" s="576" t="s">
        <v>210</v>
      </c>
      <c r="G3589" s="576">
        <v>101182</v>
      </c>
      <c r="H3589" s="576" t="s">
        <v>8913</v>
      </c>
      <c r="I3589" s="576" t="s">
        <v>85</v>
      </c>
      <c r="J3589" s="576" t="s">
        <v>209</v>
      </c>
      <c r="K3589" s="577">
        <v>0</v>
      </c>
      <c r="L3589" s="576" t="s">
        <v>208</v>
      </c>
    </row>
    <row r="3590" spans="1:12">
      <c r="A3590" s="576" t="s">
        <v>961</v>
      </c>
      <c r="B3590" s="576" t="s">
        <v>962</v>
      </c>
      <c r="C3590" s="576" t="s">
        <v>963</v>
      </c>
      <c r="D3590" s="576" t="s">
        <v>4436</v>
      </c>
      <c r="E3590" s="577" t="s">
        <v>210</v>
      </c>
      <c r="F3590" s="576" t="s">
        <v>210</v>
      </c>
      <c r="G3590" s="576">
        <v>101185</v>
      </c>
      <c r="H3590" s="576" t="s">
        <v>8914</v>
      </c>
      <c r="I3590" s="576" t="s">
        <v>85</v>
      </c>
      <c r="J3590" s="576" t="s">
        <v>209</v>
      </c>
      <c r="K3590" s="577">
        <v>0</v>
      </c>
      <c r="L3590" s="576" t="s">
        <v>208</v>
      </c>
    </row>
    <row r="3591" spans="1:12">
      <c r="A3591" s="576" t="s">
        <v>961</v>
      </c>
      <c r="B3591" s="576" t="s">
        <v>962</v>
      </c>
      <c r="C3591" s="576" t="s">
        <v>963</v>
      </c>
      <c r="D3591" s="576" t="s">
        <v>4436</v>
      </c>
      <c r="E3591" s="577" t="s">
        <v>210</v>
      </c>
      <c r="F3591" s="576" t="s">
        <v>210</v>
      </c>
      <c r="G3591" s="576">
        <v>101186</v>
      </c>
      <c r="H3591" s="576" t="s">
        <v>8915</v>
      </c>
      <c r="I3591" s="576" t="s">
        <v>85</v>
      </c>
      <c r="J3591" s="576" t="s">
        <v>209</v>
      </c>
      <c r="K3591" s="577">
        <v>0</v>
      </c>
      <c r="L3591" s="576" t="s">
        <v>208</v>
      </c>
    </row>
    <row r="3592" spans="1:12">
      <c r="A3592" s="576" t="s">
        <v>961</v>
      </c>
      <c r="B3592" s="576" t="s">
        <v>962</v>
      </c>
      <c r="C3592" s="576" t="s">
        <v>963</v>
      </c>
      <c r="D3592" s="576" t="s">
        <v>4436</v>
      </c>
      <c r="E3592" s="577" t="s">
        <v>210</v>
      </c>
      <c r="F3592" s="576" t="s">
        <v>210</v>
      </c>
      <c r="G3592" s="576">
        <v>101187</v>
      </c>
      <c r="H3592" s="576" t="s">
        <v>8916</v>
      </c>
      <c r="I3592" s="576" t="s">
        <v>85</v>
      </c>
      <c r="J3592" s="576" t="s">
        <v>209</v>
      </c>
      <c r="K3592" s="577">
        <v>0</v>
      </c>
      <c r="L3592" s="576" t="s">
        <v>208</v>
      </c>
    </row>
    <row r="3593" spans="1:12">
      <c r="A3593" s="576" t="s">
        <v>961</v>
      </c>
      <c r="B3593" s="576" t="s">
        <v>962</v>
      </c>
      <c r="C3593" s="576" t="s">
        <v>963</v>
      </c>
      <c r="D3593" s="576" t="s">
        <v>4436</v>
      </c>
      <c r="E3593" s="577" t="s">
        <v>210</v>
      </c>
      <c r="F3593" s="576" t="s">
        <v>210</v>
      </c>
      <c r="G3593" s="576">
        <v>101177</v>
      </c>
      <c r="H3593" s="576" t="s">
        <v>8917</v>
      </c>
      <c r="I3593" s="576" t="s">
        <v>85</v>
      </c>
      <c r="J3593" s="576" t="s">
        <v>209</v>
      </c>
      <c r="K3593" s="577">
        <v>0</v>
      </c>
      <c r="L3593" s="576" t="s">
        <v>208</v>
      </c>
    </row>
    <row r="3594" spans="1:12">
      <c r="A3594" s="576" t="s">
        <v>961</v>
      </c>
      <c r="B3594" s="576" t="s">
        <v>962</v>
      </c>
      <c r="C3594" s="576" t="s">
        <v>963</v>
      </c>
      <c r="D3594" s="576" t="s">
        <v>4436</v>
      </c>
      <c r="E3594" s="577" t="s">
        <v>210</v>
      </c>
      <c r="F3594" s="576" t="s">
        <v>210</v>
      </c>
      <c r="G3594" s="576">
        <v>101178</v>
      </c>
      <c r="H3594" s="576" t="s">
        <v>8918</v>
      </c>
      <c r="I3594" s="576" t="s">
        <v>85</v>
      </c>
      <c r="J3594" s="576" t="s">
        <v>209</v>
      </c>
      <c r="K3594" s="577">
        <v>0</v>
      </c>
      <c r="L3594" s="576" t="s">
        <v>208</v>
      </c>
    </row>
    <row r="3595" spans="1:12">
      <c r="A3595" s="576" t="s">
        <v>961</v>
      </c>
      <c r="B3595" s="576" t="s">
        <v>962</v>
      </c>
      <c r="C3595" s="576" t="s">
        <v>963</v>
      </c>
      <c r="D3595" s="576" t="s">
        <v>4436</v>
      </c>
      <c r="E3595" s="577" t="s">
        <v>210</v>
      </c>
      <c r="F3595" s="576" t="s">
        <v>210</v>
      </c>
      <c r="G3595" s="576">
        <v>101180</v>
      </c>
      <c r="H3595" s="576" t="s">
        <v>8919</v>
      </c>
      <c r="I3595" s="576" t="s">
        <v>85</v>
      </c>
      <c r="J3595" s="576" t="s">
        <v>209</v>
      </c>
      <c r="K3595" s="577">
        <v>0</v>
      </c>
      <c r="L3595" s="576" t="s">
        <v>208</v>
      </c>
    </row>
    <row r="3596" spans="1:12">
      <c r="A3596" s="576" t="s">
        <v>961</v>
      </c>
      <c r="B3596" s="576" t="s">
        <v>962</v>
      </c>
      <c r="C3596" s="576" t="s">
        <v>963</v>
      </c>
      <c r="D3596" s="576" t="s">
        <v>4436</v>
      </c>
      <c r="E3596" s="577" t="s">
        <v>210</v>
      </c>
      <c r="F3596" s="576" t="s">
        <v>210</v>
      </c>
      <c r="G3596" s="576">
        <v>101179</v>
      </c>
      <c r="H3596" s="576" t="s">
        <v>8920</v>
      </c>
      <c r="I3596" s="576" t="s">
        <v>85</v>
      </c>
      <c r="J3596" s="576" t="s">
        <v>209</v>
      </c>
      <c r="K3596" s="577">
        <v>0</v>
      </c>
      <c r="L3596" s="576" t="s">
        <v>208</v>
      </c>
    </row>
    <row r="3597" spans="1:12">
      <c r="A3597" s="576" t="s">
        <v>961</v>
      </c>
      <c r="B3597" s="576" t="s">
        <v>962</v>
      </c>
      <c r="C3597" s="576" t="s">
        <v>963</v>
      </c>
      <c r="D3597" s="576" t="s">
        <v>4436</v>
      </c>
      <c r="E3597" s="577" t="s">
        <v>210</v>
      </c>
      <c r="F3597" s="576" t="s">
        <v>210</v>
      </c>
      <c r="G3597" s="576">
        <v>101181</v>
      </c>
      <c r="H3597" s="576" t="s">
        <v>8921</v>
      </c>
      <c r="I3597" s="576" t="s">
        <v>85</v>
      </c>
      <c r="J3597" s="576" t="s">
        <v>209</v>
      </c>
      <c r="K3597" s="577">
        <v>0</v>
      </c>
      <c r="L3597" s="576" t="s">
        <v>208</v>
      </c>
    </row>
    <row r="3598" spans="1:12">
      <c r="A3598" s="576" t="s">
        <v>961</v>
      </c>
      <c r="B3598" s="576" t="s">
        <v>962</v>
      </c>
      <c r="C3598" s="576" t="s">
        <v>963</v>
      </c>
      <c r="D3598" s="576" t="s">
        <v>4436</v>
      </c>
      <c r="E3598" s="577" t="s">
        <v>210</v>
      </c>
      <c r="F3598" s="576" t="s">
        <v>210</v>
      </c>
      <c r="G3598" s="576">
        <v>100899</v>
      </c>
      <c r="H3598" s="576" t="s">
        <v>8922</v>
      </c>
      <c r="I3598" s="576" t="s">
        <v>85</v>
      </c>
      <c r="J3598" s="576" t="s">
        <v>209</v>
      </c>
      <c r="K3598" s="577">
        <v>82.68</v>
      </c>
      <c r="L3598" s="576" t="s">
        <v>208</v>
      </c>
    </row>
    <row r="3599" spans="1:12">
      <c r="A3599" s="576" t="s">
        <v>961</v>
      </c>
      <c r="B3599" s="576" t="s">
        <v>962</v>
      </c>
      <c r="C3599" s="576" t="s">
        <v>963</v>
      </c>
      <c r="D3599" s="576" t="s">
        <v>4436</v>
      </c>
      <c r="E3599" s="577" t="s">
        <v>210</v>
      </c>
      <c r="F3599" s="576" t="s">
        <v>210</v>
      </c>
      <c r="G3599" s="576">
        <v>100896</v>
      </c>
      <c r="H3599" s="576" t="s">
        <v>8923</v>
      </c>
      <c r="I3599" s="576" t="s">
        <v>85</v>
      </c>
      <c r="J3599" s="576" t="s">
        <v>209</v>
      </c>
      <c r="K3599" s="577">
        <v>61.72</v>
      </c>
      <c r="L3599" s="576" t="s">
        <v>208</v>
      </c>
    </row>
    <row r="3600" spans="1:12">
      <c r="A3600" s="576" t="s">
        <v>961</v>
      </c>
      <c r="B3600" s="576" t="s">
        <v>962</v>
      </c>
      <c r="C3600" s="576" t="s">
        <v>963</v>
      </c>
      <c r="D3600" s="576" t="s">
        <v>4436</v>
      </c>
      <c r="E3600" s="577" t="s">
        <v>210</v>
      </c>
      <c r="F3600" s="576" t="s">
        <v>210</v>
      </c>
      <c r="G3600" s="576">
        <v>100897</v>
      </c>
      <c r="H3600" s="576" t="s">
        <v>8924</v>
      </c>
      <c r="I3600" s="576" t="s">
        <v>85</v>
      </c>
      <c r="J3600" s="576" t="s">
        <v>209</v>
      </c>
      <c r="K3600" s="577">
        <v>122.82</v>
      </c>
      <c r="L3600" s="576" t="s">
        <v>208</v>
      </c>
    </row>
    <row r="3601" spans="1:12">
      <c r="A3601" s="576" t="s">
        <v>961</v>
      </c>
      <c r="B3601" s="576" t="s">
        <v>962</v>
      </c>
      <c r="C3601" s="576" t="s">
        <v>963</v>
      </c>
      <c r="D3601" s="576" t="s">
        <v>4436</v>
      </c>
      <c r="E3601" s="577" t="s">
        <v>210</v>
      </c>
      <c r="F3601" s="576" t="s">
        <v>210</v>
      </c>
      <c r="G3601" s="576">
        <v>100900</v>
      </c>
      <c r="H3601" s="576" t="s">
        <v>8925</v>
      </c>
      <c r="I3601" s="576" t="s">
        <v>85</v>
      </c>
      <c r="J3601" s="576" t="s">
        <v>209</v>
      </c>
      <c r="K3601" s="577">
        <v>276.27</v>
      </c>
      <c r="L3601" s="576" t="s">
        <v>208</v>
      </c>
    </row>
    <row r="3602" spans="1:12">
      <c r="A3602" s="576" t="s">
        <v>961</v>
      </c>
      <c r="B3602" s="576" t="s">
        <v>962</v>
      </c>
      <c r="C3602" s="576" t="s">
        <v>963</v>
      </c>
      <c r="D3602" s="576" t="s">
        <v>4436</v>
      </c>
      <c r="E3602" s="577" t="s">
        <v>210</v>
      </c>
      <c r="F3602" s="576" t="s">
        <v>210</v>
      </c>
      <c r="G3602" s="576">
        <v>100898</v>
      </c>
      <c r="H3602" s="576" t="s">
        <v>8926</v>
      </c>
      <c r="I3602" s="576" t="s">
        <v>85</v>
      </c>
      <c r="J3602" s="576" t="s">
        <v>209</v>
      </c>
      <c r="K3602" s="577">
        <v>240.04</v>
      </c>
      <c r="L3602" s="576" t="s">
        <v>208</v>
      </c>
    </row>
    <row r="3603" spans="1:12">
      <c r="A3603" s="576" t="s">
        <v>961</v>
      </c>
      <c r="B3603" s="576" t="s">
        <v>962</v>
      </c>
      <c r="C3603" s="576" t="s">
        <v>963</v>
      </c>
      <c r="D3603" s="576" t="s">
        <v>4436</v>
      </c>
      <c r="E3603" s="577" t="s">
        <v>210</v>
      </c>
      <c r="F3603" s="576" t="s">
        <v>210</v>
      </c>
      <c r="G3603" s="576">
        <v>100892</v>
      </c>
      <c r="H3603" s="576" t="s">
        <v>2142</v>
      </c>
      <c r="I3603" s="576" t="s">
        <v>92</v>
      </c>
      <c r="J3603" s="576" t="s">
        <v>209</v>
      </c>
      <c r="K3603" s="577">
        <v>12.25</v>
      </c>
      <c r="L3603" s="576" t="s">
        <v>208</v>
      </c>
    </row>
    <row r="3604" spans="1:12">
      <c r="A3604" s="576" t="s">
        <v>961</v>
      </c>
      <c r="B3604" s="576" t="s">
        <v>962</v>
      </c>
      <c r="C3604" s="576" t="s">
        <v>963</v>
      </c>
      <c r="D3604" s="576" t="s">
        <v>4436</v>
      </c>
      <c r="E3604" s="577" t="s">
        <v>210</v>
      </c>
      <c r="F3604" s="576" t="s">
        <v>210</v>
      </c>
      <c r="G3604" s="576">
        <v>100893</v>
      </c>
      <c r="H3604" s="576" t="s">
        <v>2143</v>
      </c>
      <c r="I3604" s="576" t="s">
        <v>92</v>
      </c>
      <c r="J3604" s="576" t="s">
        <v>209</v>
      </c>
      <c r="K3604" s="577">
        <v>12.08</v>
      </c>
      <c r="L3604" s="576" t="s">
        <v>208</v>
      </c>
    </row>
    <row r="3605" spans="1:12">
      <c r="A3605" s="576" t="s">
        <v>961</v>
      </c>
      <c r="B3605" s="576" t="s">
        <v>962</v>
      </c>
      <c r="C3605" s="576" t="s">
        <v>963</v>
      </c>
      <c r="D3605" s="576" t="s">
        <v>4436</v>
      </c>
      <c r="E3605" s="577" t="s">
        <v>210</v>
      </c>
      <c r="F3605" s="576" t="s">
        <v>210</v>
      </c>
      <c r="G3605" s="576">
        <v>100894</v>
      </c>
      <c r="H3605" s="576" t="s">
        <v>2144</v>
      </c>
      <c r="I3605" s="576" t="s">
        <v>92</v>
      </c>
      <c r="J3605" s="576" t="s">
        <v>209</v>
      </c>
      <c r="K3605" s="577">
        <v>11.97</v>
      </c>
      <c r="L3605" s="576" t="s">
        <v>208</v>
      </c>
    </row>
    <row r="3606" spans="1:12">
      <c r="A3606" s="576" t="s">
        <v>961</v>
      </c>
      <c r="B3606" s="576" t="s">
        <v>962</v>
      </c>
      <c r="C3606" s="576" t="s">
        <v>963</v>
      </c>
      <c r="D3606" s="576" t="s">
        <v>4436</v>
      </c>
      <c r="E3606" s="577" t="s">
        <v>210</v>
      </c>
      <c r="F3606" s="576" t="s">
        <v>210</v>
      </c>
      <c r="G3606" s="576">
        <v>100889</v>
      </c>
      <c r="H3606" s="576" t="s">
        <v>2140</v>
      </c>
      <c r="I3606" s="576" t="s">
        <v>92</v>
      </c>
      <c r="J3606" s="576" t="s">
        <v>209</v>
      </c>
      <c r="K3606" s="577">
        <v>11.85</v>
      </c>
      <c r="L3606" s="576" t="s">
        <v>208</v>
      </c>
    </row>
    <row r="3607" spans="1:12">
      <c r="A3607" s="576" t="s">
        <v>961</v>
      </c>
      <c r="B3607" s="576" t="s">
        <v>962</v>
      </c>
      <c r="C3607" s="576" t="s">
        <v>963</v>
      </c>
      <c r="D3607" s="576" t="s">
        <v>4436</v>
      </c>
      <c r="E3607" s="577" t="s">
        <v>210</v>
      </c>
      <c r="F3607" s="576" t="s">
        <v>210</v>
      </c>
      <c r="G3607" s="576">
        <v>100891</v>
      </c>
      <c r="H3607" s="576" t="s">
        <v>8927</v>
      </c>
      <c r="I3607" s="576" t="s">
        <v>92</v>
      </c>
      <c r="J3607" s="576" t="s">
        <v>209</v>
      </c>
      <c r="K3607" s="577">
        <v>0</v>
      </c>
      <c r="L3607" s="576" t="s">
        <v>208</v>
      </c>
    </row>
    <row r="3608" spans="1:12">
      <c r="A3608" s="576" t="s">
        <v>961</v>
      </c>
      <c r="B3608" s="576" t="s">
        <v>962</v>
      </c>
      <c r="C3608" s="576" t="s">
        <v>963</v>
      </c>
      <c r="D3608" s="576" t="s">
        <v>4436</v>
      </c>
      <c r="E3608" s="577" t="s">
        <v>210</v>
      </c>
      <c r="F3608" s="576" t="s">
        <v>210</v>
      </c>
      <c r="G3608" s="576">
        <v>100890</v>
      </c>
      <c r="H3608" s="576" t="s">
        <v>2141</v>
      </c>
      <c r="I3608" s="576" t="s">
        <v>92</v>
      </c>
      <c r="J3608" s="576" t="s">
        <v>209</v>
      </c>
      <c r="K3608" s="577">
        <v>11.71</v>
      </c>
      <c r="L3608" s="576" t="s">
        <v>208</v>
      </c>
    </row>
    <row r="3609" spans="1:12">
      <c r="A3609" s="576" t="s">
        <v>961</v>
      </c>
      <c r="B3609" s="576" t="s">
        <v>962</v>
      </c>
      <c r="C3609" s="576" t="s">
        <v>963</v>
      </c>
      <c r="D3609" s="576" t="s">
        <v>4436</v>
      </c>
      <c r="E3609" s="577" t="s">
        <v>210</v>
      </c>
      <c r="F3609" s="576" t="s">
        <v>210</v>
      </c>
      <c r="G3609" s="576">
        <v>100658</v>
      </c>
      <c r="H3609" s="576" t="s">
        <v>2139</v>
      </c>
      <c r="I3609" s="576" t="s">
        <v>85</v>
      </c>
      <c r="J3609" s="576" t="s">
        <v>209</v>
      </c>
      <c r="K3609" s="577">
        <v>358.85</v>
      </c>
      <c r="L3609" s="576" t="s">
        <v>208</v>
      </c>
    </row>
    <row r="3610" spans="1:12">
      <c r="A3610" s="576" t="s">
        <v>961</v>
      </c>
      <c r="B3610" s="576" t="s">
        <v>962</v>
      </c>
      <c r="C3610" s="576" t="s">
        <v>963</v>
      </c>
      <c r="D3610" s="576" t="s">
        <v>4436</v>
      </c>
      <c r="E3610" s="577" t="s">
        <v>210</v>
      </c>
      <c r="F3610" s="576" t="s">
        <v>210</v>
      </c>
      <c r="G3610" s="576">
        <v>100657</v>
      </c>
      <c r="H3610" s="576" t="s">
        <v>2138</v>
      </c>
      <c r="I3610" s="576" t="s">
        <v>85</v>
      </c>
      <c r="J3610" s="576" t="s">
        <v>209</v>
      </c>
      <c r="K3610" s="577">
        <v>152.72999999999999</v>
      </c>
      <c r="L3610" s="576" t="s">
        <v>208</v>
      </c>
    </row>
    <row r="3611" spans="1:12">
      <c r="A3611" s="576" t="s">
        <v>961</v>
      </c>
      <c r="B3611" s="576" t="s">
        <v>962</v>
      </c>
      <c r="C3611" s="576" t="s">
        <v>963</v>
      </c>
      <c r="D3611" s="576" t="s">
        <v>4436</v>
      </c>
      <c r="E3611" s="577" t="s">
        <v>210</v>
      </c>
      <c r="F3611" s="576" t="s">
        <v>210</v>
      </c>
      <c r="G3611" s="576">
        <v>100656</v>
      </c>
      <c r="H3611" s="576" t="s">
        <v>2137</v>
      </c>
      <c r="I3611" s="576" t="s">
        <v>85</v>
      </c>
      <c r="J3611" s="576" t="s">
        <v>209</v>
      </c>
      <c r="K3611" s="577">
        <v>117.37</v>
      </c>
      <c r="L3611" s="576" t="s">
        <v>208</v>
      </c>
    </row>
    <row r="3612" spans="1:12">
      <c r="A3612" s="576" t="s">
        <v>961</v>
      </c>
      <c r="B3612" s="576" t="s">
        <v>962</v>
      </c>
      <c r="C3612" s="576" t="s">
        <v>963</v>
      </c>
      <c r="D3612" s="576" t="s">
        <v>4436</v>
      </c>
      <c r="E3612" s="577" t="s">
        <v>210</v>
      </c>
      <c r="F3612" s="576" t="s">
        <v>210</v>
      </c>
      <c r="G3612" s="576">
        <v>102649</v>
      </c>
      <c r="H3612" s="576" t="s">
        <v>8928</v>
      </c>
      <c r="I3612" s="576" t="s">
        <v>85</v>
      </c>
      <c r="J3612" s="576" t="s">
        <v>209</v>
      </c>
      <c r="K3612" s="577">
        <v>0</v>
      </c>
      <c r="L3612" s="576" t="s">
        <v>208</v>
      </c>
    </row>
    <row r="3613" spans="1:12">
      <c r="A3613" s="576" t="s">
        <v>961</v>
      </c>
      <c r="B3613" s="576" t="s">
        <v>962</v>
      </c>
      <c r="C3613" s="576" t="s">
        <v>963</v>
      </c>
      <c r="D3613" s="576" t="s">
        <v>4436</v>
      </c>
      <c r="E3613" s="577" t="s">
        <v>210</v>
      </c>
      <c r="F3613" s="576" t="s">
        <v>210</v>
      </c>
      <c r="G3613" s="576">
        <v>102645</v>
      </c>
      <c r="H3613" s="576" t="s">
        <v>8929</v>
      </c>
      <c r="I3613" s="576" t="s">
        <v>85</v>
      </c>
      <c r="J3613" s="576" t="s">
        <v>209</v>
      </c>
      <c r="K3613" s="577">
        <v>0</v>
      </c>
      <c r="L3613" s="576" t="s">
        <v>208</v>
      </c>
    </row>
    <row r="3614" spans="1:12">
      <c r="A3614" s="576" t="s">
        <v>961</v>
      </c>
      <c r="B3614" s="576" t="s">
        <v>962</v>
      </c>
      <c r="C3614" s="576" t="s">
        <v>963</v>
      </c>
      <c r="D3614" s="576" t="s">
        <v>4436</v>
      </c>
      <c r="E3614" s="577" t="s">
        <v>210</v>
      </c>
      <c r="F3614" s="576" t="s">
        <v>210</v>
      </c>
      <c r="G3614" s="576">
        <v>102650</v>
      </c>
      <c r="H3614" s="576" t="s">
        <v>8930</v>
      </c>
      <c r="I3614" s="576" t="s">
        <v>85</v>
      </c>
      <c r="J3614" s="576" t="s">
        <v>209</v>
      </c>
      <c r="K3614" s="577">
        <v>0</v>
      </c>
      <c r="L3614" s="576" t="s">
        <v>208</v>
      </c>
    </row>
    <row r="3615" spans="1:12">
      <c r="A3615" s="576" t="s">
        <v>961</v>
      </c>
      <c r="B3615" s="576" t="s">
        <v>962</v>
      </c>
      <c r="C3615" s="576" t="s">
        <v>963</v>
      </c>
      <c r="D3615" s="576" t="s">
        <v>4436</v>
      </c>
      <c r="E3615" s="577" t="s">
        <v>210</v>
      </c>
      <c r="F3615" s="576" t="s">
        <v>210</v>
      </c>
      <c r="G3615" s="576">
        <v>102646</v>
      </c>
      <c r="H3615" s="576" t="s">
        <v>8931</v>
      </c>
      <c r="I3615" s="576" t="s">
        <v>85</v>
      </c>
      <c r="J3615" s="576" t="s">
        <v>209</v>
      </c>
      <c r="K3615" s="577">
        <v>0</v>
      </c>
      <c r="L3615" s="576" t="s">
        <v>208</v>
      </c>
    </row>
    <row r="3616" spans="1:12">
      <c r="A3616" s="576" t="s">
        <v>961</v>
      </c>
      <c r="B3616" s="576" t="s">
        <v>962</v>
      </c>
      <c r="C3616" s="576" t="s">
        <v>963</v>
      </c>
      <c r="D3616" s="576" t="s">
        <v>4436</v>
      </c>
      <c r="E3616" s="577" t="s">
        <v>210</v>
      </c>
      <c r="F3616" s="576" t="s">
        <v>210</v>
      </c>
      <c r="G3616" s="576">
        <v>102651</v>
      </c>
      <c r="H3616" s="576" t="s">
        <v>8932</v>
      </c>
      <c r="I3616" s="576" t="s">
        <v>85</v>
      </c>
      <c r="J3616" s="576" t="s">
        <v>209</v>
      </c>
      <c r="K3616" s="577">
        <v>0</v>
      </c>
      <c r="L3616" s="576" t="s">
        <v>208</v>
      </c>
    </row>
    <row r="3617" spans="1:12">
      <c r="A3617" s="576" t="s">
        <v>961</v>
      </c>
      <c r="B3617" s="576" t="s">
        <v>962</v>
      </c>
      <c r="C3617" s="576" t="s">
        <v>963</v>
      </c>
      <c r="D3617" s="576" t="s">
        <v>4436</v>
      </c>
      <c r="E3617" s="577" t="s">
        <v>210</v>
      </c>
      <c r="F3617" s="576" t="s">
        <v>210</v>
      </c>
      <c r="G3617" s="576">
        <v>102647</v>
      </c>
      <c r="H3617" s="576" t="s">
        <v>8933</v>
      </c>
      <c r="I3617" s="576" t="s">
        <v>85</v>
      </c>
      <c r="J3617" s="576" t="s">
        <v>209</v>
      </c>
      <c r="K3617" s="577">
        <v>0</v>
      </c>
      <c r="L3617" s="576" t="s">
        <v>208</v>
      </c>
    </row>
    <row r="3618" spans="1:12">
      <c r="A3618" s="576" t="s">
        <v>961</v>
      </c>
      <c r="B3618" s="576" t="s">
        <v>962</v>
      </c>
      <c r="C3618" s="576" t="s">
        <v>963</v>
      </c>
      <c r="D3618" s="576" t="s">
        <v>4436</v>
      </c>
      <c r="E3618" s="577" t="s">
        <v>210</v>
      </c>
      <c r="F3618" s="576" t="s">
        <v>210</v>
      </c>
      <c r="G3618" s="576">
        <v>102652</v>
      </c>
      <c r="H3618" s="576" t="s">
        <v>8934</v>
      </c>
      <c r="I3618" s="576" t="s">
        <v>85</v>
      </c>
      <c r="J3618" s="576" t="s">
        <v>209</v>
      </c>
      <c r="K3618" s="577">
        <v>0</v>
      </c>
      <c r="L3618" s="576" t="s">
        <v>208</v>
      </c>
    </row>
    <row r="3619" spans="1:12">
      <c r="A3619" s="576" t="s">
        <v>961</v>
      </c>
      <c r="B3619" s="576" t="s">
        <v>962</v>
      </c>
      <c r="C3619" s="576" t="s">
        <v>963</v>
      </c>
      <c r="D3619" s="576" t="s">
        <v>4436</v>
      </c>
      <c r="E3619" s="577" t="s">
        <v>210</v>
      </c>
      <c r="F3619" s="576" t="s">
        <v>210</v>
      </c>
      <c r="G3619" s="576">
        <v>102648</v>
      </c>
      <c r="H3619" s="576" t="s">
        <v>8935</v>
      </c>
      <c r="I3619" s="576" t="s">
        <v>85</v>
      </c>
      <c r="J3619" s="576" t="s">
        <v>209</v>
      </c>
      <c r="K3619" s="577">
        <v>0</v>
      </c>
      <c r="L3619" s="576" t="s">
        <v>208</v>
      </c>
    </row>
    <row r="3620" spans="1:12">
      <c r="A3620" s="576" t="s">
        <v>961</v>
      </c>
      <c r="B3620" s="576" t="s">
        <v>962</v>
      </c>
      <c r="C3620" s="576" t="s">
        <v>963</v>
      </c>
      <c r="D3620" s="576" t="s">
        <v>4436</v>
      </c>
      <c r="E3620" s="577" t="s">
        <v>210</v>
      </c>
      <c r="F3620" s="576" t="s">
        <v>210</v>
      </c>
      <c r="G3620" s="576">
        <v>100651</v>
      </c>
      <c r="H3620" s="576" t="s">
        <v>8936</v>
      </c>
      <c r="I3620" s="576" t="s">
        <v>85</v>
      </c>
      <c r="J3620" s="576" t="s">
        <v>209</v>
      </c>
      <c r="K3620" s="577">
        <v>142.80000000000001</v>
      </c>
      <c r="L3620" s="576" t="s">
        <v>208</v>
      </c>
    </row>
    <row r="3621" spans="1:12">
      <c r="A3621" s="576" t="s">
        <v>961</v>
      </c>
      <c r="B3621" s="576" t="s">
        <v>962</v>
      </c>
      <c r="C3621" s="576" t="s">
        <v>963</v>
      </c>
      <c r="D3621" s="576" t="s">
        <v>4436</v>
      </c>
      <c r="E3621" s="577" t="s">
        <v>210</v>
      </c>
      <c r="F3621" s="576" t="s">
        <v>210</v>
      </c>
      <c r="G3621" s="576">
        <v>100652</v>
      </c>
      <c r="H3621" s="576" t="s">
        <v>8937</v>
      </c>
      <c r="I3621" s="576" t="s">
        <v>85</v>
      </c>
      <c r="J3621" s="576" t="s">
        <v>209</v>
      </c>
      <c r="K3621" s="577">
        <v>275.32</v>
      </c>
      <c r="L3621" s="576" t="s">
        <v>208</v>
      </c>
    </row>
    <row r="3622" spans="1:12">
      <c r="A3622" s="576" t="s">
        <v>961</v>
      </c>
      <c r="B3622" s="576" t="s">
        <v>962</v>
      </c>
      <c r="C3622" s="576" t="s">
        <v>963</v>
      </c>
      <c r="D3622" s="576" t="s">
        <v>4436</v>
      </c>
      <c r="E3622" s="577" t="s">
        <v>210</v>
      </c>
      <c r="F3622" s="576" t="s">
        <v>210</v>
      </c>
      <c r="G3622" s="576">
        <v>100653</v>
      </c>
      <c r="H3622" s="576" t="s">
        <v>8938</v>
      </c>
      <c r="I3622" s="576" t="s">
        <v>85</v>
      </c>
      <c r="J3622" s="576" t="s">
        <v>209</v>
      </c>
      <c r="K3622" s="577">
        <v>459.04</v>
      </c>
      <c r="L3622" s="576" t="s">
        <v>208</v>
      </c>
    </row>
    <row r="3623" spans="1:12">
      <c r="A3623" s="576" t="s">
        <v>961</v>
      </c>
      <c r="B3623" s="576" t="s">
        <v>962</v>
      </c>
      <c r="C3623" s="576" t="s">
        <v>963</v>
      </c>
      <c r="D3623" s="576" t="s">
        <v>4436</v>
      </c>
      <c r="E3623" s="577" t="s">
        <v>210</v>
      </c>
      <c r="F3623" s="576" t="s">
        <v>210</v>
      </c>
      <c r="G3623" s="576">
        <v>100654</v>
      </c>
      <c r="H3623" s="576" t="s">
        <v>8939</v>
      </c>
      <c r="I3623" s="576" t="s">
        <v>85</v>
      </c>
      <c r="J3623" s="576" t="s">
        <v>209</v>
      </c>
      <c r="K3623" s="577">
        <v>610.01</v>
      </c>
      <c r="L3623" s="576" t="s">
        <v>208</v>
      </c>
    </row>
    <row r="3624" spans="1:12">
      <c r="A3624" s="576" t="s">
        <v>961</v>
      </c>
      <c r="B3624" s="576" t="s">
        <v>962</v>
      </c>
      <c r="C3624" s="576" t="s">
        <v>963</v>
      </c>
      <c r="D3624" s="576" t="s">
        <v>4436</v>
      </c>
      <c r="E3624" s="577" t="s">
        <v>210</v>
      </c>
      <c r="F3624" s="576" t="s">
        <v>210</v>
      </c>
      <c r="G3624" s="576">
        <v>100655</v>
      </c>
      <c r="H3624" s="576" t="s">
        <v>8940</v>
      </c>
      <c r="I3624" s="576" t="s">
        <v>85</v>
      </c>
      <c r="J3624" s="576" t="s">
        <v>209</v>
      </c>
      <c r="K3624" s="577">
        <v>712.57</v>
      </c>
      <c r="L3624" s="576" t="s">
        <v>208</v>
      </c>
    </row>
    <row r="3625" spans="1:12">
      <c r="A3625" s="576" t="s">
        <v>961</v>
      </c>
      <c r="B3625" s="576" t="s">
        <v>962</v>
      </c>
      <c r="C3625" s="576" t="s">
        <v>963</v>
      </c>
      <c r="D3625" s="576" t="s">
        <v>4436</v>
      </c>
      <c r="E3625" s="577" t="s">
        <v>210</v>
      </c>
      <c r="F3625" s="576" t="s">
        <v>210</v>
      </c>
      <c r="G3625" s="576">
        <v>100364</v>
      </c>
      <c r="H3625" s="576" t="s">
        <v>1966</v>
      </c>
      <c r="I3625" s="576" t="s">
        <v>212</v>
      </c>
      <c r="J3625" s="576" t="s">
        <v>209</v>
      </c>
      <c r="K3625" s="577">
        <v>2702.83</v>
      </c>
      <c r="L3625" s="576" t="s">
        <v>208</v>
      </c>
    </row>
    <row r="3626" spans="1:12">
      <c r="A3626" s="576" t="s">
        <v>961</v>
      </c>
      <c r="B3626" s="576" t="s">
        <v>962</v>
      </c>
      <c r="C3626" s="576" t="s">
        <v>963</v>
      </c>
      <c r="D3626" s="576" t="s">
        <v>4436</v>
      </c>
      <c r="E3626" s="577" t="s">
        <v>210</v>
      </c>
      <c r="F3626" s="576" t="s">
        <v>210</v>
      </c>
      <c r="G3626" s="576">
        <v>100374</v>
      </c>
      <c r="H3626" s="576" t="s">
        <v>1976</v>
      </c>
      <c r="I3626" s="576" t="s">
        <v>212</v>
      </c>
      <c r="J3626" s="576" t="s">
        <v>209</v>
      </c>
      <c r="K3626" s="577">
        <v>2519.59</v>
      </c>
      <c r="L3626" s="576" t="s">
        <v>208</v>
      </c>
    </row>
    <row r="3627" spans="1:12">
      <c r="A3627" s="576" t="s">
        <v>961</v>
      </c>
      <c r="B3627" s="576" t="s">
        <v>962</v>
      </c>
      <c r="C3627" s="576" t="s">
        <v>963</v>
      </c>
      <c r="D3627" s="576" t="s">
        <v>4436</v>
      </c>
      <c r="E3627" s="577" t="s">
        <v>210</v>
      </c>
      <c r="F3627" s="576" t="s">
        <v>210</v>
      </c>
      <c r="G3627" s="576">
        <v>100365</v>
      </c>
      <c r="H3627" s="576" t="s">
        <v>1967</v>
      </c>
      <c r="I3627" s="576" t="s">
        <v>212</v>
      </c>
      <c r="J3627" s="576" t="s">
        <v>209</v>
      </c>
      <c r="K3627" s="577">
        <v>3098.93</v>
      </c>
      <c r="L3627" s="576" t="s">
        <v>208</v>
      </c>
    </row>
    <row r="3628" spans="1:12">
      <c r="A3628" s="576" t="s">
        <v>961</v>
      </c>
      <c r="B3628" s="576" t="s">
        <v>962</v>
      </c>
      <c r="C3628" s="576" t="s">
        <v>963</v>
      </c>
      <c r="D3628" s="576" t="s">
        <v>4436</v>
      </c>
      <c r="E3628" s="577" t="s">
        <v>210</v>
      </c>
      <c r="F3628" s="576" t="s">
        <v>210</v>
      </c>
      <c r="G3628" s="576">
        <v>100375</v>
      </c>
      <c r="H3628" s="576" t="s">
        <v>1977</v>
      </c>
      <c r="I3628" s="576" t="s">
        <v>212</v>
      </c>
      <c r="J3628" s="576" t="s">
        <v>209</v>
      </c>
      <c r="K3628" s="577">
        <v>2827.24</v>
      </c>
      <c r="L3628" s="576" t="s">
        <v>208</v>
      </c>
    </row>
    <row r="3629" spans="1:12">
      <c r="A3629" s="576" t="s">
        <v>961</v>
      </c>
      <c r="B3629" s="576" t="s">
        <v>962</v>
      </c>
      <c r="C3629" s="576" t="s">
        <v>963</v>
      </c>
      <c r="D3629" s="576" t="s">
        <v>4436</v>
      </c>
      <c r="E3629" s="577" t="s">
        <v>210</v>
      </c>
      <c r="F3629" s="576" t="s">
        <v>210</v>
      </c>
      <c r="G3629" s="576">
        <v>100366</v>
      </c>
      <c r="H3629" s="576" t="s">
        <v>1968</v>
      </c>
      <c r="I3629" s="576" t="s">
        <v>212</v>
      </c>
      <c r="J3629" s="576" t="s">
        <v>209</v>
      </c>
      <c r="K3629" s="577">
        <v>3309.1</v>
      </c>
      <c r="L3629" s="576" t="s">
        <v>208</v>
      </c>
    </row>
    <row r="3630" spans="1:12">
      <c r="A3630" s="576" t="s">
        <v>961</v>
      </c>
      <c r="B3630" s="576" t="s">
        <v>962</v>
      </c>
      <c r="C3630" s="576" t="s">
        <v>963</v>
      </c>
      <c r="D3630" s="576" t="s">
        <v>4436</v>
      </c>
      <c r="E3630" s="577" t="s">
        <v>210</v>
      </c>
      <c r="F3630" s="576" t="s">
        <v>210</v>
      </c>
      <c r="G3630" s="576">
        <v>100376</v>
      </c>
      <c r="H3630" s="576" t="s">
        <v>1978</v>
      </c>
      <c r="I3630" s="576" t="s">
        <v>212</v>
      </c>
      <c r="J3630" s="576" t="s">
        <v>209</v>
      </c>
      <c r="K3630" s="577">
        <v>2770.3</v>
      </c>
      <c r="L3630" s="576" t="s">
        <v>208</v>
      </c>
    </row>
    <row r="3631" spans="1:12">
      <c r="A3631" s="576" t="s">
        <v>961</v>
      </c>
      <c r="B3631" s="576" t="s">
        <v>962</v>
      </c>
      <c r="C3631" s="576" t="s">
        <v>963</v>
      </c>
      <c r="D3631" s="576" t="s">
        <v>4436</v>
      </c>
      <c r="E3631" s="577" t="s">
        <v>210</v>
      </c>
      <c r="F3631" s="576" t="s">
        <v>210</v>
      </c>
      <c r="G3631" s="576">
        <v>100357</v>
      </c>
      <c r="H3631" s="576" t="s">
        <v>1959</v>
      </c>
      <c r="I3631" s="576" t="s">
        <v>212</v>
      </c>
      <c r="J3631" s="576" t="s">
        <v>209</v>
      </c>
      <c r="K3631" s="577">
        <v>939.28</v>
      </c>
      <c r="L3631" s="576" t="s">
        <v>208</v>
      </c>
    </row>
    <row r="3632" spans="1:12">
      <c r="A3632" s="576" t="s">
        <v>961</v>
      </c>
      <c r="B3632" s="576" t="s">
        <v>962</v>
      </c>
      <c r="C3632" s="576" t="s">
        <v>963</v>
      </c>
      <c r="D3632" s="576" t="s">
        <v>4436</v>
      </c>
      <c r="E3632" s="577" t="s">
        <v>210</v>
      </c>
      <c r="F3632" s="576" t="s">
        <v>210</v>
      </c>
      <c r="G3632" s="576">
        <v>100367</v>
      </c>
      <c r="H3632" s="576" t="s">
        <v>1969</v>
      </c>
      <c r="I3632" s="576" t="s">
        <v>212</v>
      </c>
      <c r="J3632" s="576" t="s">
        <v>209</v>
      </c>
      <c r="K3632" s="577">
        <v>915.13</v>
      </c>
      <c r="L3632" s="576" t="s">
        <v>208</v>
      </c>
    </row>
    <row r="3633" spans="1:12">
      <c r="A3633" s="576" t="s">
        <v>961</v>
      </c>
      <c r="B3633" s="576" t="s">
        <v>962</v>
      </c>
      <c r="C3633" s="576" t="s">
        <v>963</v>
      </c>
      <c r="D3633" s="576" t="s">
        <v>4436</v>
      </c>
      <c r="E3633" s="577" t="s">
        <v>210</v>
      </c>
      <c r="F3633" s="576" t="s">
        <v>210</v>
      </c>
      <c r="G3633" s="576">
        <v>100358</v>
      </c>
      <c r="H3633" s="576" t="s">
        <v>1960</v>
      </c>
      <c r="I3633" s="576" t="s">
        <v>212</v>
      </c>
      <c r="J3633" s="576" t="s">
        <v>209</v>
      </c>
      <c r="K3633" s="577">
        <v>1259.98</v>
      </c>
      <c r="L3633" s="576" t="s">
        <v>208</v>
      </c>
    </row>
    <row r="3634" spans="1:12">
      <c r="A3634" s="576" t="s">
        <v>961</v>
      </c>
      <c r="B3634" s="576" t="s">
        <v>962</v>
      </c>
      <c r="C3634" s="576" t="s">
        <v>963</v>
      </c>
      <c r="D3634" s="576" t="s">
        <v>4436</v>
      </c>
      <c r="E3634" s="577" t="s">
        <v>210</v>
      </c>
      <c r="F3634" s="576" t="s">
        <v>210</v>
      </c>
      <c r="G3634" s="576">
        <v>100368</v>
      </c>
      <c r="H3634" s="576" t="s">
        <v>1970</v>
      </c>
      <c r="I3634" s="576" t="s">
        <v>212</v>
      </c>
      <c r="J3634" s="576" t="s">
        <v>209</v>
      </c>
      <c r="K3634" s="577">
        <v>1230.19</v>
      </c>
      <c r="L3634" s="576" t="s">
        <v>208</v>
      </c>
    </row>
    <row r="3635" spans="1:12">
      <c r="A3635" s="576" t="s">
        <v>961</v>
      </c>
      <c r="B3635" s="576" t="s">
        <v>962</v>
      </c>
      <c r="C3635" s="576" t="s">
        <v>963</v>
      </c>
      <c r="D3635" s="576" t="s">
        <v>4436</v>
      </c>
      <c r="E3635" s="577" t="s">
        <v>210</v>
      </c>
      <c r="F3635" s="576" t="s">
        <v>210</v>
      </c>
      <c r="G3635" s="576">
        <v>100359</v>
      </c>
      <c r="H3635" s="576" t="s">
        <v>1961</v>
      </c>
      <c r="I3635" s="576" t="s">
        <v>212</v>
      </c>
      <c r="J3635" s="576" t="s">
        <v>209</v>
      </c>
      <c r="K3635" s="577">
        <v>1324.31</v>
      </c>
      <c r="L3635" s="576" t="s">
        <v>208</v>
      </c>
    </row>
    <row r="3636" spans="1:12">
      <c r="A3636" s="576" t="s">
        <v>961</v>
      </c>
      <c r="B3636" s="576" t="s">
        <v>962</v>
      </c>
      <c r="C3636" s="576" t="s">
        <v>963</v>
      </c>
      <c r="D3636" s="576" t="s">
        <v>4436</v>
      </c>
      <c r="E3636" s="577" t="s">
        <v>210</v>
      </c>
      <c r="F3636" s="576" t="s">
        <v>210</v>
      </c>
      <c r="G3636" s="576">
        <v>100369</v>
      </c>
      <c r="H3636" s="576" t="s">
        <v>1971</v>
      </c>
      <c r="I3636" s="576" t="s">
        <v>212</v>
      </c>
      <c r="J3636" s="576" t="s">
        <v>209</v>
      </c>
      <c r="K3636" s="577">
        <v>1294.53</v>
      </c>
      <c r="L3636" s="576" t="s">
        <v>208</v>
      </c>
    </row>
    <row r="3637" spans="1:12">
      <c r="A3637" s="576" t="s">
        <v>961</v>
      </c>
      <c r="B3637" s="576" t="s">
        <v>962</v>
      </c>
      <c r="C3637" s="576" t="s">
        <v>963</v>
      </c>
      <c r="D3637" s="576" t="s">
        <v>4436</v>
      </c>
      <c r="E3637" s="577" t="s">
        <v>210</v>
      </c>
      <c r="F3637" s="576" t="s">
        <v>210</v>
      </c>
      <c r="G3637" s="576">
        <v>100360</v>
      </c>
      <c r="H3637" s="576" t="s">
        <v>1962</v>
      </c>
      <c r="I3637" s="576" t="s">
        <v>212</v>
      </c>
      <c r="J3637" s="576" t="s">
        <v>209</v>
      </c>
      <c r="K3637" s="577">
        <v>1465.82</v>
      </c>
      <c r="L3637" s="576" t="s">
        <v>208</v>
      </c>
    </row>
    <row r="3638" spans="1:12">
      <c r="A3638" s="576" t="s">
        <v>961</v>
      </c>
      <c r="B3638" s="576" t="s">
        <v>962</v>
      </c>
      <c r="C3638" s="576" t="s">
        <v>963</v>
      </c>
      <c r="D3638" s="576" t="s">
        <v>4436</v>
      </c>
      <c r="E3638" s="577" t="s">
        <v>210</v>
      </c>
      <c r="F3638" s="576" t="s">
        <v>210</v>
      </c>
      <c r="G3638" s="576">
        <v>100370</v>
      </c>
      <c r="H3638" s="576" t="s">
        <v>1972</v>
      </c>
      <c r="I3638" s="576" t="s">
        <v>212</v>
      </c>
      <c r="J3638" s="576" t="s">
        <v>209</v>
      </c>
      <c r="K3638" s="577">
        <v>1528.34</v>
      </c>
      <c r="L3638" s="576" t="s">
        <v>208</v>
      </c>
    </row>
    <row r="3639" spans="1:12">
      <c r="A3639" s="576" t="s">
        <v>961</v>
      </c>
      <c r="B3639" s="576" t="s">
        <v>962</v>
      </c>
      <c r="C3639" s="576" t="s">
        <v>963</v>
      </c>
      <c r="D3639" s="576" t="s">
        <v>4436</v>
      </c>
      <c r="E3639" s="577" t="s">
        <v>210</v>
      </c>
      <c r="F3639" s="576" t="s">
        <v>210</v>
      </c>
      <c r="G3639" s="576">
        <v>100361</v>
      </c>
      <c r="H3639" s="576" t="s">
        <v>1963</v>
      </c>
      <c r="I3639" s="576" t="s">
        <v>212</v>
      </c>
      <c r="J3639" s="576" t="s">
        <v>209</v>
      </c>
      <c r="K3639" s="577">
        <v>1813.3</v>
      </c>
      <c r="L3639" s="576" t="s">
        <v>208</v>
      </c>
    </row>
    <row r="3640" spans="1:12">
      <c r="A3640" s="576" t="s">
        <v>961</v>
      </c>
      <c r="B3640" s="576" t="s">
        <v>962</v>
      </c>
      <c r="C3640" s="576" t="s">
        <v>963</v>
      </c>
      <c r="D3640" s="576" t="s">
        <v>4436</v>
      </c>
      <c r="E3640" s="577" t="s">
        <v>210</v>
      </c>
      <c r="F3640" s="576" t="s">
        <v>210</v>
      </c>
      <c r="G3640" s="576">
        <v>100371</v>
      </c>
      <c r="H3640" s="576" t="s">
        <v>1973</v>
      </c>
      <c r="I3640" s="576" t="s">
        <v>212</v>
      </c>
      <c r="J3640" s="576" t="s">
        <v>209</v>
      </c>
      <c r="K3640" s="577">
        <v>1733.89</v>
      </c>
      <c r="L3640" s="576" t="s">
        <v>208</v>
      </c>
    </row>
    <row r="3641" spans="1:12">
      <c r="A3641" s="576" t="s">
        <v>961</v>
      </c>
      <c r="B3641" s="576" t="s">
        <v>962</v>
      </c>
      <c r="C3641" s="576" t="s">
        <v>963</v>
      </c>
      <c r="D3641" s="576" t="s">
        <v>4436</v>
      </c>
      <c r="E3641" s="577" t="s">
        <v>210</v>
      </c>
      <c r="F3641" s="576" t="s">
        <v>210</v>
      </c>
      <c r="G3641" s="576">
        <v>100362</v>
      </c>
      <c r="H3641" s="576" t="s">
        <v>1964</v>
      </c>
      <c r="I3641" s="576" t="s">
        <v>212</v>
      </c>
      <c r="J3641" s="576" t="s">
        <v>209</v>
      </c>
      <c r="K3641" s="577">
        <v>2411.65</v>
      </c>
      <c r="L3641" s="576" t="s">
        <v>208</v>
      </c>
    </row>
    <row r="3642" spans="1:12">
      <c r="A3642" s="576" t="s">
        <v>961</v>
      </c>
      <c r="B3642" s="576" t="s">
        <v>962</v>
      </c>
      <c r="C3642" s="576" t="s">
        <v>963</v>
      </c>
      <c r="D3642" s="576" t="s">
        <v>4436</v>
      </c>
      <c r="E3642" s="577" t="s">
        <v>210</v>
      </c>
      <c r="F3642" s="576" t="s">
        <v>210</v>
      </c>
      <c r="G3642" s="576">
        <v>100372</v>
      </c>
      <c r="H3642" s="576" t="s">
        <v>1974</v>
      </c>
      <c r="I3642" s="576" t="s">
        <v>212</v>
      </c>
      <c r="J3642" s="576" t="s">
        <v>209</v>
      </c>
      <c r="K3642" s="577">
        <v>2275.56</v>
      </c>
      <c r="L3642" s="576" t="s">
        <v>208</v>
      </c>
    </row>
    <row r="3643" spans="1:12">
      <c r="A3643" s="576" t="s">
        <v>961</v>
      </c>
      <c r="B3643" s="576" t="s">
        <v>962</v>
      </c>
      <c r="C3643" s="576" t="s">
        <v>963</v>
      </c>
      <c r="D3643" s="576" t="s">
        <v>4436</v>
      </c>
      <c r="E3643" s="577" t="s">
        <v>210</v>
      </c>
      <c r="F3643" s="576" t="s">
        <v>210</v>
      </c>
      <c r="G3643" s="576">
        <v>100363</v>
      </c>
      <c r="H3643" s="576" t="s">
        <v>1965</v>
      </c>
      <c r="I3643" s="576" t="s">
        <v>212</v>
      </c>
      <c r="J3643" s="576" t="s">
        <v>209</v>
      </c>
      <c r="K3643" s="577">
        <v>2491.61</v>
      </c>
      <c r="L3643" s="576" t="s">
        <v>208</v>
      </c>
    </row>
    <row r="3644" spans="1:12">
      <c r="A3644" s="576" t="s">
        <v>961</v>
      </c>
      <c r="B3644" s="576" t="s">
        <v>962</v>
      </c>
      <c r="C3644" s="576" t="s">
        <v>963</v>
      </c>
      <c r="D3644" s="576" t="s">
        <v>4436</v>
      </c>
      <c r="E3644" s="577" t="s">
        <v>210</v>
      </c>
      <c r="F3644" s="576" t="s">
        <v>210</v>
      </c>
      <c r="G3644" s="576">
        <v>100373</v>
      </c>
      <c r="H3644" s="576" t="s">
        <v>1975</v>
      </c>
      <c r="I3644" s="576" t="s">
        <v>212</v>
      </c>
      <c r="J3644" s="576" t="s">
        <v>209</v>
      </c>
      <c r="K3644" s="577">
        <v>2353.38</v>
      </c>
      <c r="L3644" s="576" t="s">
        <v>208</v>
      </c>
    </row>
    <row r="3645" spans="1:12">
      <c r="A3645" s="576" t="s">
        <v>961</v>
      </c>
      <c r="B3645" s="576" t="s">
        <v>962</v>
      </c>
      <c r="C3645" s="576" t="s">
        <v>963</v>
      </c>
      <c r="D3645" s="576" t="s">
        <v>4436</v>
      </c>
      <c r="E3645" s="577" t="s">
        <v>210</v>
      </c>
      <c r="F3645" s="576" t="s">
        <v>210</v>
      </c>
      <c r="G3645" s="576">
        <v>100381</v>
      </c>
      <c r="H3645" s="576" t="s">
        <v>1891</v>
      </c>
      <c r="I3645" s="576" t="s">
        <v>93</v>
      </c>
      <c r="J3645" s="576" t="s">
        <v>209</v>
      </c>
      <c r="K3645" s="577">
        <v>49.36</v>
      </c>
      <c r="L3645" s="576" t="s">
        <v>208</v>
      </c>
    </row>
    <row r="3646" spans="1:12">
      <c r="A3646" s="576" t="s">
        <v>961</v>
      </c>
      <c r="B3646" s="576" t="s">
        <v>962</v>
      </c>
      <c r="C3646" s="576" t="s">
        <v>963</v>
      </c>
      <c r="D3646" s="576" t="s">
        <v>4436</v>
      </c>
      <c r="E3646" s="577" t="s">
        <v>210</v>
      </c>
      <c r="F3646" s="576" t="s">
        <v>210</v>
      </c>
      <c r="G3646" s="576">
        <v>100380</v>
      </c>
      <c r="H3646" s="576" t="s">
        <v>1890</v>
      </c>
      <c r="I3646" s="576" t="s">
        <v>93</v>
      </c>
      <c r="J3646" s="576" t="s">
        <v>209</v>
      </c>
      <c r="K3646" s="577">
        <v>44.23</v>
      </c>
      <c r="L3646" s="576" t="s">
        <v>208</v>
      </c>
    </row>
    <row r="3647" spans="1:12">
      <c r="A3647" s="576" t="s">
        <v>961</v>
      </c>
      <c r="B3647" s="576" t="s">
        <v>962</v>
      </c>
      <c r="C3647" s="576" t="s">
        <v>963</v>
      </c>
      <c r="D3647" s="576" t="s">
        <v>4436</v>
      </c>
      <c r="E3647" s="577" t="s">
        <v>210</v>
      </c>
      <c r="F3647" s="576" t="s">
        <v>210</v>
      </c>
      <c r="G3647" s="576">
        <v>100379</v>
      </c>
      <c r="H3647" s="576" t="s">
        <v>1889</v>
      </c>
      <c r="I3647" s="576" t="s">
        <v>93</v>
      </c>
      <c r="J3647" s="576" t="s">
        <v>209</v>
      </c>
      <c r="K3647" s="577">
        <v>33.76</v>
      </c>
      <c r="L3647" s="576" t="s">
        <v>208</v>
      </c>
    </row>
    <row r="3648" spans="1:12">
      <c r="A3648" s="576" t="s">
        <v>961</v>
      </c>
      <c r="B3648" s="576" t="s">
        <v>962</v>
      </c>
      <c r="C3648" s="576" t="s">
        <v>963</v>
      </c>
      <c r="D3648" s="576" t="s">
        <v>4436</v>
      </c>
      <c r="E3648" s="577" t="s">
        <v>210</v>
      </c>
      <c r="F3648" s="576" t="s">
        <v>210</v>
      </c>
      <c r="G3648" s="576">
        <v>100384</v>
      </c>
      <c r="H3648" s="576" t="s">
        <v>1893</v>
      </c>
      <c r="I3648" s="576" t="s">
        <v>93</v>
      </c>
      <c r="J3648" s="576" t="s">
        <v>209</v>
      </c>
      <c r="K3648" s="577">
        <v>23.58</v>
      </c>
      <c r="L3648" s="576" t="s">
        <v>208</v>
      </c>
    </row>
    <row r="3649" spans="1:12">
      <c r="A3649" s="576" t="s">
        <v>961</v>
      </c>
      <c r="B3649" s="576" t="s">
        <v>962</v>
      </c>
      <c r="C3649" s="576" t="s">
        <v>963</v>
      </c>
      <c r="D3649" s="576" t="s">
        <v>4436</v>
      </c>
      <c r="E3649" s="577" t="s">
        <v>210</v>
      </c>
      <c r="F3649" s="576" t="s">
        <v>210</v>
      </c>
      <c r="G3649" s="576">
        <v>100383</v>
      </c>
      <c r="H3649" s="576" t="s">
        <v>1892</v>
      </c>
      <c r="I3649" s="576" t="s">
        <v>93</v>
      </c>
      <c r="J3649" s="576" t="s">
        <v>209</v>
      </c>
      <c r="K3649" s="577">
        <v>22.52</v>
      </c>
      <c r="L3649" s="576" t="s">
        <v>208</v>
      </c>
    </row>
    <row r="3650" spans="1:12">
      <c r="A3650" s="576" t="s">
        <v>961</v>
      </c>
      <c r="B3650" s="576" t="s">
        <v>962</v>
      </c>
      <c r="C3650" s="576" t="s">
        <v>963</v>
      </c>
      <c r="D3650" s="576" t="s">
        <v>4436</v>
      </c>
      <c r="E3650" s="577" t="s">
        <v>210</v>
      </c>
      <c r="F3650" s="576" t="s">
        <v>210</v>
      </c>
      <c r="G3650" s="576">
        <v>100382</v>
      </c>
      <c r="H3650" s="576" t="s">
        <v>1981</v>
      </c>
      <c r="I3650" s="576" t="s">
        <v>93</v>
      </c>
      <c r="J3650" s="576" t="s">
        <v>209</v>
      </c>
      <c r="K3650" s="577">
        <v>20.79</v>
      </c>
      <c r="L3650" s="576" t="s">
        <v>208</v>
      </c>
    </row>
    <row r="3651" spans="1:12">
      <c r="A3651" s="576" t="s">
        <v>961</v>
      </c>
      <c r="B3651" s="576" t="s">
        <v>962</v>
      </c>
      <c r="C3651" s="576" t="s">
        <v>963</v>
      </c>
      <c r="D3651" s="576" t="s">
        <v>4436</v>
      </c>
      <c r="E3651" s="577" t="s">
        <v>210</v>
      </c>
      <c r="F3651" s="576" t="s">
        <v>210</v>
      </c>
      <c r="G3651" s="576">
        <v>100387</v>
      </c>
      <c r="H3651" s="576" t="s">
        <v>1896</v>
      </c>
      <c r="I3651" s="576" t="s">
        <v>93</v>
      </c>
      <c r="J3651" s="576" t="s">
        <v>209</v>
      </c>
      <c r="K3651" s="577">
        <v>47.04</v>
      </c>
      <c r="L3651" s="576" t="s">
        <v>208</v>
      </c>
    </row>
    <row r="3652" spans="1:12">
      <c r="A3652" s="576" t="s">
        <v>961</v>
      </c>
      <c r="B3652" s="576" t="s">
        <v>962</v>
      </c>
      <c r="C3652" s="576" t="s">
        <v>963</v>
      </c>
      <c r="D3652" s="576" t="s">
        <v>4436</v>
      </c>
      <c r="E3652" s="577" t="s">
        <v>210</v>
      </c>
      <c r="F3652" s="576" t="s">
        <v>210</v>
      </c>
      <c r="G3652" s="576">
        <v>100386</v>
      </c>
      <c r="H3652" s="576" t="s">
        <v>1895</v>
      </c>
      <c r="I3652" s="576" t="s">
        <v>93</v>
      </c>
      <c r="J3652" s="576" t="s">
        <v>209</v>
      </c>
      <c r="K3652" s="577">
        <v>38.72</v>
      </c>
      <c r="L3652" s="576" t="s">
        <v>208</v>
      </c>
    </row>
    <row r="3653" spans="1:12">
      <c r="A3653" s="576" t="s">
        <v>961</v>
      </c>
      <c r="B3653" s="576" t="s">
        <v>962</v>
      </c>
      <c r="C3653" s="576" t="s">
        <v>963</v>
      </c>
      <c r="D3653" s="576" t="s">
        <v>4436</v>
      </c>
      <c r="E3653" s="577" t="s">
        <v>210</v>
      </c>
      <c r="F3653" s="576" t="s">
        <v>210</v>
      </c>
      <c r="G3653" s="576">
        <v>100385</v>
      </c>
      <c r="H3653" s="576" t="s">
        <v>1894</v>
      </c>
      <c r="I3653" s="576" t="s">
        <v>93</v>
      </c>
      <c r="J3653" s="576" t="s">
        <v>209</v>
      </c>
      <c r="K3653" s="577">
        <v>30.44</v>
      </c>
      <c r="L3653" s="576" t="s">
        <v>208</v>
      </c>
    </row>
    <row r="3654" spans="1:12">
      <c r="A3654" s="576" t="s">
        <v>961</v>
      </c>
      <c r="B3654" s="576" t="s">
        <v>962</v>
      </c>
      <c r="C3654" s="576" t="s">
        <v>963</v>
      </c>
      <c r="D3654" s="576" t="s">
        <v>4436</v>
      </c>
      <c r="E3654" s="577" t="s">
        <v>210</v>
      </c>
      <c r="F3654" s="576" t="s">
        <v>210</v>
      </c>
      <c r="G3654" s="576">
        <v>100377</v>
      </c>
      <c r="H3654" s="576" t="s">
        <v>1979</v>
      </c>
      <c r="I3654" s="576" t="s">
        <v>92</v>
      </c>
      <c r="J3654" s="576" t="s">
        <v>209</v>
      </c>
      <c r="K3654" s="577">
        <v>11.02</v>
      </c>
      <c r="L3654" s="576" t="s">
        <v>208</v>
      </c>
    </row>
    <row r="3655" spans="1:12">
      <c r="A3655" s="576" t="s">
        <v>961</v>
      </c>
      <c r="B3655" s="576" t="s">
        <v>962</v>
      </c>
      <c r="C3655" s="576" t="s">
        <v>963</v>
      </c>
      <c r="D3655" s="576" t="s">
        <v>4436</v>
      </c>
      <c r="E3655" s="577" t="s">
        <v>210</v>
      </c>
      <c r="F3655" s="576" t="s">
        <v>210</v>
      </c>
      <c r="G3655" s="576">
        <v>100378</v>
      </c>
      <c r="H3655" s="576" t="s">
        <v>1980</v>
      </c>
      <c r="I3655" s="576" t="s">
        <v>92</v>
      </c>
      <c r="J3655" s="576" t="s">
        <v>209</v>
      </c>
      <c r="K3655" s="577">
        <v>10.17</v>
      </c>
      <c r="L3655" s="576" t="s">
        <v>208</v>
      </c>
    </row>
    <row r="3656" spans="1:12">
      <c r="A3656" s="576" t="s">
        <v>961</v>
      </c>
      <c r="B3656" s="576" t="s">
        <v>962</v>
      </c>
      <c r="C3656" s="576" t="s">
        <v>963</v>
      </c>
      <c r="D3656" s="576" t="s">
        <v>4436</v>
      </c>
      <c r="E3656" s="577" t="s">
        <v>210</v>
      </c>
      <c r="F3656" s="576" t="s">
        <v>210</v>
      </c>
      <c r="G3656" s="576">
        <v>92596</v>
      </c>
      <c r="H3656" s="576" t="s">
        <v>8941</v>
      </c>
      <c r="I3656" s="576" t="s">
        <v>212</v>
      </c>
      <c r="J3656" s="576" t="s">
        <v>209</v>
      </c>
      <c r="K3656" s="577">
        <v>1778.53</v>
      </c>
      <c r="L3656" s="576" t="s">
        <v>208</v>
      </c>
    </row>
    <row r="3657" spans="1:12">
      <c r="A3657" s="576" t="s">
        <v>961</v>
      </c>
      <c r="B3657" s="576" t="s">
        <v>962</v>
      </c>
      <c r="C3657" s="576" t="s">
        <v>963</v>
      </c>
      <c r="D3657" s="576" t="s">
        <v>4436</v>
      </c>
      <c r="E3657" s="577" t="s">
        <v>210</v>
      </c>
      <c r="F3657" s="576" t="s">
        <v>210</v>
      </c>
      <c r="G3657" s="576">
        <v>92616</v>
      </c>
      <c r="H3657" s="576" t="s">
        <v>8942</v>
      </c>
      <c r="I3657" s="576" t="s">
        <v>212</v>
      </c>
      <c r="J3657" s="576" t="s">
        <v>209</v>
      </c>
      <c r="K3657" s="577">
        <v>1690.47</v>
      </c>
      <c r="L3657" s="576" t="s">
        <v>208</v>
      </c>
    </row>
    <row r="3658" spans="1:12">
      <c r="A3658" s="576" t="s">
        <v>961</v>
      </c>
      <c r="B3658" s="576" t="s">
        <v>962</v>
      </c>
      <c r="C3658" s="576" t="s">
        <v>963</v>
      </c>
      <c r="D3658" s="576" t="s">
        <v>4436</v>
      </c>
      <c r="E3658" s="577" t="s">
        <v>210</v>
      </c>
      <c r="F3658" s="576" t="s">
        <v>210</v>
      </c>
      <c r="G3658" s="576">
        <v>92598</v>
      </c>
      <c r="H3658" s="576" t="s">
        <v>8943</v>
      </c>
      <c r="I3658" s="576" t="s">
        <v>212</v>
      </c>
      <c r="J3658" s="576" t="s">
        <v>209</v>
      </c>
      <c r="K3658" s="577">
        <v>1894.58</v>
      </c>
      <c r="L3658" s="576" t="s">
        <v>208</v>
      </c>
    </row>
    <row r="3659" spans="1:12">
      <c r="A3659" s="576" t="s">
        <v>961</v>
      </c>
      <c r="B3659" s="576" t="s">
        <v>962</v>
      </c>
      <c r="C3659" s="576" t="s">
        <v>963</v>
      </c>
      <c r="D3659" s="576" t="s">
        <v>4436</v>
      </c>
      <c r="E3659" s="577" t="s">
        <v>210</v>
      </c>
      <c r="F3659" s="576" t="s">
        <v>210</v>
      </c>
      <c r="G3659" s="576">
        <v>92618</v>
      </c>
      <c r="H3659" s="576" t="s">
        <v>8944</v>
      </c>
      <c r="I3659" s="576" t="s">
        <v>212</v>
      </c>
      <c r="J3659" s="576" t="s">
        <v>209</v>
      </c>
      <c r="K3659" s="577">
        <v>1806.52</v>
      </c>
      <c r="L3659" s="576" t="s">
        <v>208</v>
      </c>
    </row>
    <row r="3660" spans="1:12">
      <c r="A3660" s="576" t="s">
        <v>961</v>
      </c>
      <c r="B3660" s="576" t="s">
        <v>962</v>
      </c>
      <c r="C3660" s="576" t="s">
        <v>963</v>
      </c>
      <c r="D3660" s="576" t="s">
        <v>4436</v>
      </c>
      <c r="E3660" s="577" t="s">
        <v>210</v>
      </c>
      <c r="F3660" s="576" t="s">
        <v>210</v>
      </c>
      <c r="G3660" s="576">
        <v>92600</v>
      </c>
      <c r="H3660" s="576" t="s">
        <v>8945</v>
      </c>
      <c r="I3660" s="576" t="s">
        <v>212</v>
      </c>
      <c r="J3660" s="576" t="s">
        <v>209</v>
      </c>
      <c r="K3660" s="577">
        <v>2039.99</v>
      </c>
      <c r="L3660" s="576" t="s">
        <v>208</v>
      </c>
    </row>
    <row r="3661" spans="1:12">
      <c r="A3661" s="576" t="s">
        <v>961</v>
      </c>
      <c r="B3661" s="576" t="s">
        <v>962</v>
      </c>
      <c r="C3661" s="576" t="s">
        <v>963</v>
      </c>
      <c r="D3661" s="576" t="s">
        <v>4436</v>
      </c>
      <c r="E3661" s="577" t="s">
        <v>210</v>
      </c>
      <c r="F3661" s="576" t="s">
        <v>210</v>
      </c>
      <c r="G3661" s="576">
        <v>92620</v>
      </c>
      <c r="H3661" s="576" t="s">
        <v>8946</v>
      </c>
      <c r="I3661" s="576" t="s">
        <v>212</v>
      </c>
      <c r="J3661" s="576" t="s">
        <v>209</v>
      </c>
      <c r="K3661" s="577">
        <v>1922.57</v>
      </c>
      <c r="L3661" s="576" t="s">
        <v>208</v>
      </c>
    </row>
    <row r="3662" spans="1:12">
      <c r="A3662" s="576" t="s">
        <v>961</v>
      </c>
      <c r="B3662" s="576" t="s">
        <v>962</v>
      </c>
      <c r="C3662" s="576" t="s">
        <v>963</v>
      </c>
      <c r="D3662" s="576" t="s">
        <v>4436</v>
      </c>
      <c r="E3662" s="577" t="s">
        <v>210</v>
      </c>
      <c r="F3662" s="576" t="s">
        <v>210</v>
      </c>
      <c r="G3662" s="576">
        <v>92582</v>
      </c>
      <c r="H3662" s="576" t="s">
        <v>8947</v>
      </c>
      <c r="I3662" s="576" t="s">
        <v>212</v>
      </c>
      <c r="J3662" s="576" t="s">
        <v>209</v>
      </c>
      <c r="K3662" s="577">
        <v>658.57</v>
      </c>
      <c r="L3662" s="576" t="s">
        <v>208</v>
      </c>
    </row>
    <row r="3663" spans="1:12">
      <c r="A3663" s="576" t="s">
        <v>961</v>
      </c>
      <c r="B3663" s="576" t="s">
        <v>962</v>
      </c>
      <c r="C3663" s="576" t="s">
        <v>963</v>
      </c>
      <c r="D3663" s="576" t="s">
        <v>4436</v>
      </c>
      <c r="E3663" s="577" t="s">
        <v>210</v>
      </c>
      <c r="F3663" s="576" t="s">
        <v>210</v>
      </c>
      <c r="G3663" s="576">
        <v>92602</v>
      </c>
      <c r="H3663" s="576" t="s">
        <v>8948</v>
      </c>
      <c r="I3663" s="576" t="s">
        <v>212</v>
      </c>
      <c r="J3663" s="576" t="s">
        <v>209</v>
      </c>
      <c r="K3663" s="577">
        <v>658.57</v>
      </c>
      <c r="L3663" s="576" t="s">
        <v>208</v>
      </c>
    </row>
    <row r="3664" spans="1:12">
      <c r="A3664" s="576" t="s">
        <v>961</v>
      </c>
      <c r="B3664" s="576" t="s">
        <v>962</v>
      </c>
      <c r="C3664" s="576" t="s">
        <v>963</v>
      </c>
      <c r="D3664" s="576" t="s">
        <v>4436</v>
      </c>
      <c r="E3664" s="577" t="s">
        <v>210</v>
      </c>
      <c r="F3664" s="576" t="s">
        <v>210</v>
      </c>
      <c r="G3664" s="576">
        <v>92584</v>
      </c>
      <c r="H3664" s="576" t="s">
        <v>8949</v>
      </c>
      <c r="I3664" s="576" t="s">
        <v>212</v>
      </c>
      <c r="J3664" s="576" t="s">
        <v>209</v>
      </c>
      <c r="K3664" s="577">
        <v>774.63</v>
      </c>
      <c r="L3664" s="576" t="s">
        <v>208</v>
      </c>
    </row>
    <row r="3665" spans="1:12">
      <c r="A3665" s="576" t="s">
        <v>961</v>
      </c>
      <c r="B3665" s="576" t="s">
        <v>962</v>
      </c>
      <c r="C3665" s="576" t="s">
        <v>963</v>
      </c>
      <c r="D3665" s="576" t="s">
        <v>4436</v>
      </c>
      <c r="E3665" s="577" t="s">
        <v>210</v>
      </c>
      <c r="F3665" s="576" t="s">
        <v>210</v>
      </c>
      <c r="G3665" s="576">
        <v>92604</v>
      </c>
      <c r="H3665" s="576" t="s">
        <v>8950</v>
      </c>
      <c r="I3665" s="576" t="s">
        <v>212</v>
      </c>
      <c r="J3665" s="576" t="s">
        <v>209</v>
      </c>
      <c r="K3665" s="577">
        <v>745.27</v>
      </c>
      <c r="L3665" s="576" t="s">
        <v>208</v>
      </c>
    </row>
    <row r="3666" spans="1:12">
      <c r="A3666" s="576" t="s">
        <v>961</v>
      </c>
      <c r="B3666" s="576" t="s">
        <v>962</v>
      </c>
      <c r="C3666" s="576" t="s">
        <v>963</v>
      </c>
      <c r="D3666" s="576" t="s">
        <v>4436</v>
      </c>
      <c r="E3666" s="577" t="s">
        <v>210</v>
      </c>
      <c r="F3666" s="576" t="s">
        <v>210</v>
      </c>
      <c r="G3666" s="576">
        <v>92586</v>
      </c>
      <c r="H3666" s="576" t="s">
        <v>8951</v>
      </c>
      <c r="I3666" s="576" t="s">
        <v>212</v>
      </c>
      <c r="J3666" s="576" t="s">
        <v>209</v>
      </c>
      <c r="K3666" s="577">
        <v>890.68</v>
      </c>
      <c r="L3666" s="576" t="s">
        <v>208</v>
      </c>
    </row>
    <row r="3667" spans="1:12">
      <c r="A3667" s="576" t="s">
        <v>961</v>
      </c>
      <c r="B3667" s="576" t="s">
        <v>962</v>
      </c>
      <c r="C3667" s="576" t="s">
        <v>963</v>
      </c>
      <c r="D3667" s="576" t="s">
        <v>4436</v>
      </c>
      <c r="E3667" s="577" t="s">
        <v>210</v>
      </c>
      <c r="F3667" s="576" t="s">
        <v>210</v>
      </c>
      <c r="G3667" s="576">
        <v>92606</v>
      </c>
      <c r="H3667" s="576" t="s">
        <v>8952</v>
      </c>
      <c r="I3667" s="576" t="s">
        <v>212</v>
      </c>
      <c r="J3667" s="576" t="s">
        <v>209</v>
      </c>
      <c r="K3667" s="577">
        <v>861.33</v>
      </c>
      <c r="L3667" s="576" t="s">
        <v>208</v>
      </c>
    </row>
    <row r="3668" spans="1:12">
      <c r="A3668" s="576" t="s">
        <v>961</v>
      </c>
      <c r="B3668" s="576" t="s">
        <v>962</v>
      </c>
      <c r="C3668" s="576" t="s">
        <v>963</v>
      </c>
      <c r="D3668" s="576" t="s">
        <v>4436</v>
      </c>
      <c r="E3668" s="577" t="s">
        <v>210</v>
      </c>
      <c r="F3668" s="576" t="s">
        <v>210</v>
      </c>
      <c r="G3668" s="576">
        <v>92588</v>
      </c>
      <c r="H3668" s="576" t="s">
        <v>8953</v>
      </c>
      <c r="I3668" s="576" t="s">
        <v>212</v>
      </c>
      <c r="J3668" s="576" t="s">
        <v>209</v>
      </c>
      <c r="K3668" s="577">
        <v>1117.52</v>
      </c>
      <c r="L3668" s="576" t="s">
        <v>208</v>
      </c>
    </row>
    <row r="3669" spans="1:12">
      <c r="A3669" s="576" t="s">
        <v>961</v>
      </c>
      <c r="B3669" s="576" t="s">
        <v>962</v>
      </c>
      <c r="C3669" s="576" t="s">
        <v>963</v>
      </c>
      <c r="D3669" s="576" t="s">
        <v>4436</v>
      </c>
      <c r="E3669" s="577" t="s">
        <v>210</v>
      </c>
      <c r="F3669" s="576" t="s">
        <v>210</v>
      </c>
      <c r="G3669" s="576">
        <v>92608</v>
      </c>
      <c r="H3669" s="576" t="s">
        <v>8954</v>
      </c>
      <c r="I3669" s="576" t="s">
        <v>212</v>
      </c>
      <c r="J3669" s="576" t="s">
        <v>209</v>
      </c>
      <c r="K3669" s="577">
        <v>1058.81</v>
      </c>
      <c r="L3669" s="576" t="s">
        <v>208</v>
      </c>
    </row>
    <row r="3670" spans="1:12">
      <c r="A3670" s="576" t="s">
        <v>961</v>
      </c>
      <c r="B3670" s="576" t="s">
        <v>962</v>
      </c>
      <c r="C3670" s="576" t="s">
        <v>963</v>
      </c>
      <c r="D3670" s="576" t="s">
        <v>4436</v>
      </c>
      <c r="E3670" s="577" t="s">
        <v>210</v>
      </c>
      <c r="F3670" s="576" t="s">
        <v>210</v>
      </c>
      <c r="G3670" s="576">
        <v>92590</v>
      </c>
      <c r="H3670" s="576" t="s">
        <v>8955</v>
      </c>
      <c r="I3670" s="576" t="s">
        <v>212</v>
      </c>
      <c r="J3670" s="576" t="s">
        <v>209</v>
      </c>
      <c r="K3670" s="577">
        <v>1233.57</v>
      </c>
      <c r="L3670" s="576" t="s">
        <v>208</v>
      </c>
    </row>
    <row r="3671" spans="1:12">
      <c r="A3671" s="576" t="s">
        <v>961</v>
      </c>
      <c r="B3671" s="576" t="s">
        <v>962</v>
      </c>
      <c r="C3671" s="576" t="s">
        <v>963</v>
      </c>
      <c r="D3671" s="576" t="s">
        <v>4436</v>
      </c>
      <c r="E3671" s="577" t="s">
        <v>210</v>
      </c>
      <c r="F3671" s="576" t="s">
        <v>210</v>
      </c>
      <c r="G3671" s="576">
        <v>92610</v>
      </c>
      <c r="H3671" s="576" t="s">
        <v>8956</v>
      </c>
      <c r="I3671" s="576" t="s">
        <v>212</v>
      </c>
      <c r="J3671" s="576" t="s">
        <v>209</v>
      </c>
      <c r="K3671" s="577">
        <v>1174.8699999999999</v>
      </c>
      <c r="L3671" s="576" t="s">
        <v>208</v>
      </c>
    </row>
    <row r="3672" spans="1:12">
      <c r="A3672" s="576" t="s">
        <v>961</v>
      </c>
      <c r="B3672" s="576" t="s">
        <v>962</v>
      </c>
      <c r="C3672" s="576" t="s">
        <v>963</v>
      </c>
      <c r="D3672" s="576" t="s">
        <v>4436</v>
      </c>
      <c r="E3672" s="577" t="s">
        <v>210</v>
      </c>
      <c r="F3672" s="576" t="s">
        <v>210</v>
      </c>
      <c r="G3672" s="576">
        <v>92592</v>
      </c>
      <c r="H3672" s="576" t="s">
        <v>8957</v>
      </c>
      <c r="I3672" s="576" t="s">
        <v>212</v>
      </c>
      <c r="J3672" s="576" t="s">
        <v>209</v>
      </c>
      <c r="K3672" s="577">
        <v>1381.9</v>
      </c>
      <c r="L3672" s="576" t="s">
        <v>208</v>
      </c>
    </row>
    <row r="3673" spans="1:12">
      <c r="A3673" s="576" t="s">
        <v>961</v>
      </c>
      <c r="B3673" s="576" t="s">
        <v>962</v>
      </c>
      <c r="C3673" s="576" t="s">
        <v>963</v>
      </c>
      <c r="D3673" s="576" t="s">
        <v>4436</v>
      </c>
      <c r="E3673" s="577" t="s">
        <v>210</v>
      </c>
      <c r="F3673" s="576" t="s">
        <v>210</v>
      </c>
      <c r="G3673" s="576">
        <v>92612</v>
      </c>
      <c r="H3673" s="576" t="s">
        <v>8958</v>
      </c>
      <c r="I3673" s="576" t="s">
        <v>212</v>
      </c>
      <c r="J3673" s="576" t="s">
        <v>209</v>
      </c>
      <c r="K3673" s="577">
        <v>1323.19</v>
      </c>
      <c r="L3673" s="576" t="s">
        <v>208</v>
      </c>
    </row>
    <row r="3674" spans="1:12">
      <c r="A3674" s="576" t="s">
        <v>961</v>
      </c>
      <c r="B3674" s="576" t="s">
        <v>962</v>
      </c>
      <c r="C3674" s="576" t="s">
        <v>963</v>
      </c>
      <c r="D3674" s="576" t="s">
        <v>4436</v>
      </c>
      <c r="E3674" s="577" t="s">
        <v>210</v>
      </c>
      <c r="F3674" s="576" t="s">
        <v>210</v>
      </c>
      <c r="G3674" s="576">
        <v>92594</v>
      </c>
      <c r="H3674" s="576" t="s">
        <v>8959</v>
      </c>
      <c r="I3674" s="576" t="s">
        <v>212</v>
      </c>
      <c r="J3674" s="576" t="s">
        <v>209</v>
      </c>
      <c r="K3674" s="577">
        <v>1605.61</v>
      </c>
      <c r="L3674" s="576" t="s">
        <v>208</v>
      </c>
    </row>
    <row r="3675" spans="1:12">
      <c r="A3675" s="576" t="s">
        <v>961</v>
      </c>
      <c r="B3675" s="576" t="s">
        <v>962</v>
      </c>
      <c r="C3675" s="576" t="s">
        <v>963</v>
      </c>
      <c r="D3675" s="576" t="s">
        <v>4436</v>
      </c>
      <c r="E3675" s="577" t="s">
        <v>210</v>
      </c>
      <c r="F3675" s="576" t="s">
        <v>210</v>
      </c>
      <c r="G3675" s="576">
        <v>92614</v>
      </c>
      <c r="H3675" s="576" t="s">
        <v>8960</v>
      </c>
      <c r="I3675" s="576" t="s">
        <v>212</v>
      </c>
      <c r="J3675" s="576" t="s">
        <v>209</v>
      </c>
      <c r="K3675" s="577">
        <v>1488.2</v>
      </c>
      <c r="L3675" s="576" t="s">
        <v>208</v>
      </c>
    </row>
    <row r="3676" spans="1:12">
      <c r="A3676" s="576" t="s">
        <v>961</v>
      </c>
      <c r="B3676" s="576" t="s">
        <v>962</v>
      </c>
      <c r="C3676" s="576" t="s">
        <v>963</v>
      </c>
      <c r="D3676" s="576" t="s">
        <v>4436</v>
      </c>
      <c r="E3676" s="577" t="s">
        <v>210</v>
      </c>
      <c r="F3676" s="576" t="s">
        <v>210</v>
      </c>
      <c r="G3676" s="576">
        <v>92552</v>
      </c>
      <c r="H3676" s="576" t="s">
        <v>1876</v>
      </c>
      <c r="I3676" s="576" t="s">
        <v>212</v>
      </c>
      <c r="J3676" s="576" t="s">
        <v>209</v>
      </c>
      <c r="K3676" s="577">
        <v>2242.85</v>
      </c>
      <c r="L3676" s="576" t="s">
        <v>208</v>
      </c>
    </row>
    <row r="3677" spans="1:12">
      <c r="A3677" s="576" t="s">
        <v>961</v>
      </c>
      <c r="B3677" s="576" t="s">
        <v>962</v>
      </c>
      <c r="C3677" s="576" t="s">
        <v>963</v>
      </c>
      <c r="D3677" s="576" t="s">
        <v>4436</v>
      </c>
      <c r="E3677" s="577" t="s">
        <v>210</v>
      </c>
      <c r="F3677" s="576" t="s">
        <v>210</v>
      </c>
      <c r="G3677" s="576">
        <v>92562</v>
      </c>
      <c r="H3677" s="576" t="s">
        <v>1886</v>
      </c>
      <c r="I3677" s="576" t="s">
        <v>212</v>
      </c>
      <c r="J3677" s="576" t="s">
        <v>209</v>
      </c>
      <c r="K3677" s="577">
        <v>2191.91</v>
      </c>
      <c r="L3677" s="576" t="s">
        <v>208</v>
      </c>
    </row>
    <row r="3678" spans="1:12">
      <c r="A3678" s="576" t="s">
        <v>961</v>
      </c>
      <c r="B3678" s="576" t="s">
        <v>962</v>
      </c>
      <c r="C3678" s="576" t="s">
        <v>963</v>
      </c>
      <c r="D3678" s="576" t="s">
        <v>4436</v>
      </c>
      <c r="E3678" s="577" t="s">
        <v>210</v>
      </c>
      <c r="F3678" s="576" t="s">
        <v>210</v>
      </c>
      <c r="G3678" s="576">
        <v>92553</v>
      </c>
      <c r="H3678" s="576" t="s">
        <v>1877</v>
      </c>
      <c r="I3678" s="576" t="s">
        <v>212</v>
      </c>
      <c r="J3678" s="576" t="s">
        <v>209</v>
      </c>
      <c r="K3678" s="577">
        <v>2569.27</v>
      </c>
      <c r="L3678" s="576" t="s">
        <v>208</v>
      </c>
    </row>
    <row r="3679" spans="1:12">
      <c r="A3679" s="576" t="s">
        <v>961</v>
      </c>
      <c r="B3679" s="576" t="s">
        <v>962</v>
      </c>
      <c r="C3679" s="576" t="s">
        <v>963</v>
      </c>
      <c r="D3679" s="576" t="s">
        <v>4436</v>
      </c>
      <c r="E3679" s="577" t="s">
        <v>210</v>
      </c>
      <c r="F3679" s="576" t="s">
        <v>210</v>
      </c>
      <c r="G3679" s="576">
        <v>92563</v>
      </c>
      <c r="H3679" s="576" t="s">
        <v>1887</v>
      </c>
      <c r="I3679" s="576" t="s">
        <v>212</v>
      </c>
      <c r="J3679" s="576" t="s">
        <v>209</v>
      </c>
      <c r="K3679" s="577">
        <v>2509.71</v>
      </c>
      <c r="L3679" s="576" t="s">
        <v>208</v>
      </c>
    </row>
    <row r="3680" spans="1:12">
      <c r="A3680" s="576" t="s">
        <v>961</v>
      </c>
      <c r="B3680" s="576" t="s">
        <v>962</v>
      </c>
      <c r="C3680" s="576" t="s">
        <v>963</v>
      </c>
      <c r="D3680" s="576" t="s">
        <v>4436</v>
      </c>
      <c r="E3680" s="577" t="s">
        <v>210</v>
      </c>
      <c r="F3680" s="576" t="s">
        <v>210</v>
      </c>
      <c r="G3680" s="576">
        <v>92554</v>
      </c>
      <c r="H3680" s="576" t="s">
        <v>1878</v>
      </c>
      <c r="I3680" s="576" t="s">
        <v>212</v>
      </c>
      <c r="J3680" s="576" t="s">
        <v>209</v>
      </c>
      <c r="K3680" s="577">
        <v>2662.08</v>
      </c>
      <c r="L3680" s="576" t="s">
        <v>208</v>
      </c>
    </row>
    <row r="3681" spans="1:12">
      <c r="A3681" s="576" t="s">
        <v>961</v>
      </c>
      <c r="B3681" s="576" t="s">
        <v>962</v>
      </c>
      <c r="C3681" s="576" t="s">
        <v>963</v>
      </c>
      <c r="D3681" s="576" t="s">
        <v>4436</v>
      </c>
      <c r="E3681" s="577" t="s">
        <v>210</v>
      </c>
      <c r="F3681" s="576" t="s">
        <v>210</v>
      </c>
      <c r="G3681" s="576">
        <v>92564</v>
      </c>
      <c r="H3681" s="576" t="s">
        <v>1888</v>
      </c>
      <c r="I3681" s="576" t="s">
        <v>212</v>
      </c>
      <c r="J3681" s="576" t="s">
        <v>209</v>
      </c>
      <c r="K3681" s="577">
        <v>2589.13</v>
      </c>
      <c r="L3681" s="576" t="s">
        <v>208</v>
      </c>
    </row>
    <row r="3682" spans="1:12">
      <c r="A3682" s="576" t="s">
        <v>961</v>
      </c>
      <c r="B3682" s="576" t="s">
        <v>962</v>
      </c>
      <c r="C3682" s="576" t="s">
        <v>963</v>
      </c>
      <c r="D3682" s="576" t="s">
        <v>4436</v>
      </c>
      <c r="E3682" s="577" t="s">
        <v>210</v>
      </c>
      <c r="F3682" s="576" t="s">
        <v>210</v>
      </c>
      <c r="G3682" s="576">
        <v>92545</v>
      </c>
      <c r="H3682" s="576" t="s">
        <v>1869</v>
      </c>
      <c r="I3682" s="576" t="s">
        <v>212</v>
      </c>
      <c r="J3682" s="576" t="s">
        <v>209</v>
      </c>
      <c r="K3682" s="577">
        <v>906.14</v>
      </c>
      <c r="L3682" s="576" t="s">
        <v>208</v>
      </c>
    </row>
    <row r="3683" spans="1:12">
      <c r="A3683" s="576" t="s">
        <v>961</v>
      </c>
      <c r="B3683" s="576" t="s">
        <v>962</v>
      </c>
      <c r="C3683" s="576" t="s">
        <v>963</v>
      </c>
      <c r="D3683" s="576" t="s">
        <v>4436</v>
      </c>
      <c r="E3683" s="577" t="s">
        <v>210</v>
      </c>
      <c r="F3683" s="576" t="s">
        <v>210</v>
      </c>
      <c r="G3683" s="576">
        <v>92555</v>
      </c>
      <c r="H3683" s="576" t="s">
        <v>1879</v>
      </c>
      <c r="I3683" s="576" t="s">
        <v>212</v>
      </c>
      <c r="J3683" s="576" t="s">
        <v>209</v>
      </c>
      <c r="K3683" s="577">
        <v>894.07</v>
      </c>
      <c r="L3683" s="576" t="s">
        <v>208</v>
      </c>
    </row>
    <row r="3684" spans="1:12">
      <c r="A3684" s="576" t="s">
        <v>961</v>
      </c>
      <c r="B3684" s="576" t="s">
        <v>962</v>
      </c>
      <c r="C3684" s="576" t="s">
        <v>963</v>
      </c>
      <c r="D3684" s="576" t="s">
        <v>4436</v>
      </c>
      <c r="E3684" s="577" t="s">
        <v>210</v>
      </c>
      <c r="F3684" s="576" t="s">
        <v>210</v>
      </c>
      <c r="G3684" s="576">
        <v>92546</v>
      </c>
      <c r="H3684" s="576" t="s">
        <v>1870</v>
      </c>
      <c r="I3684" s="576" t="s">
        <v>212</v>
      </c>
      <c r="J3684" s="576" t="s">
        <v>209</v>
      </c>
      <c r="K3684" s="577">
        <v>1106.7</v>
      </c>
      <c r="L3684" s="576" t="s">
        <v>208</v>
      </c>
    </row>
    <row r="3685" spans="1:12">
      <c r="A3685" s="576" t="s">
        <v>961</v>
      </c>
      <c r="B3685" s="576" t="s">
        <v>962</v>
      </c>
      <c r="C3685" s="576" t="s">
        <v>963</v>
      </c>
      <c r="D3685" s="576" t="s">
        <v>4436</v>
      </c>
      <c r="E3685" s="577" t="s">
        <v>210</v>
      </c>
      <c r="F3685" s="576" t="s">
        <v>210</v>
      </c>
      <c r="G3685" s="576">
        <v>92556</v>
      </c>
      <c r="H3685" s="576" t="s">
        <v>1880</v>
      </c>
      <c r="I3685" s="576" t="s">
        <v>212</v>
      </c>
      <c r="J3685" s="576" t="s">
        <v>207</v>
      </c>
      <c r="K3685" s="577">
        <v>1085.55</v>
      </c>
      <c r="L3685" s="576" t="s">
        <v>208</v>
      </c>
    </row>
    <row r="3686" spans="1:12">
      <c r="A3686" s="576" t="s">
        <v>961</v>
      </c>
      <c r="B3686" s="576" t="s">
        <v>962</v>
      </c>
      <c r="C3686" s="576" t="s">
        <v>963</v>
      </c>
      <c r="D3686" s="576" t="s">
        <v>4436</v>
      </c>
      <c r="E3686" s="577" t="s">
        <v>210</v>
      </c>
      <c r="F3686" s="576" t="s">
        <v>210</v>
      </c>
      <c r="G3686" s="576">
        <v>92547</v>
      </c>
      <c r="H3686" s="576" t="s">
        <v>1871</v>
      </c>
      <c r="I3686" s="576" t="s">
        <v>212</v>
      </c>
      <c r="J3686" s="576" t="s">
        <v>207</v>
      </c>
      <c r="K3686" s="577">
        <v>1169.96</v>
      </c>
      <c r="L3686" s="576" t="s">
        <v>208</v>
      </c>
    </row>
    <row r="3687" spans="1:12">
      <c r="A3687" s="576" t="s">
        <v>961</v>
      </c>
      <c r="B3687" s="576" t="s">
        <v>962</v>
      </c>
      <c r="C3687" s="576" t="s">
        <v>963</v>
      </c>
      <c r="D3687" s="576" t="s">
        <v>4436</v>
      </c>
      <c r="E3687" s="577" t="s">
        <v>210</v>
      </c>
      <c r="F3687" s="576" t="s">
        <v>210</v>
      </c>
      <c r="G3687" s="576">
        <v>92557</v>
      </c>
      <c r="H3687" s="576" t="s">
        <v>1881</v>
      </c>
      <c r="I3687" s="576" t="s">
        <v>212</v>
      </c>
      <c r="J3687" s="576" t="s">
        <v>207</v>
      </c>
      <c r="K3687" s="577">
        <v>1148.8</v>
      </c>
      <c r="L3687" s="576" t="s">
        <v>208</v>
      </c>
    </row>
    <row r="3688" spans="1:12">
      <c r="A3688" s="576" t="s">
        <v>961</v>
      </c>
      <c r="B3688" s="576" t="s">
        <v>962</v>
      </c>
      <c r="C3688" s="576" t="s">
        <v>963</v>
      </c>
      <c r="D3688" s="576" t="s">
        <v>4436</v>
      </c>
      <c r="E3688" s="577" t="s">
        <v>210</v>
      </c>
      <c r="F3688" s="576" t="s">
        <v>210</v>
      </c>
      <c r="G3688" s="576">
        <v>92548</v>
      </c>
      <c r="H3688" s="576" t="s">
        <v>1872</v>
      </c>
      <c r="I3688" s="576" t="s">
        <v>212</v>
      </c>
      <c r="J3688" s="576" t="s">
        <v>207</v>
      </c>
      <c r="K3688" s="577">
        <v>1299.1500000000001</v>
      </c>
      <c r="L3688" s="576" t="s">
        <v>208</v>
      </c>
    </row>
    <row r="3689" spans="1:12">
      <c r="A3689" s="576" t="s">
        <v>961</v>
      </c>
      <c r="B3689" s="576" t="s">
        <v>962</v>
      </c>
      <c r="C3689" s="576" t="s">
        <v>963</v>
      </c>
      <c r="D3689" s="576" t="s">
        <v>4436</v>
      </c>
      <c r="E3689" s="577" t="s">
        <v>210</v>
      </c>
      <c r="F3689" s="576" t="s">
        <v>210</v>
      </c>
      <c r="G3689" s="576">
        <v>92558</v>
      </c>
      <c r="H3689" s="576" t="s">
        <v>1882</v>
      </c>
      <c r="I3689" s="576" t="s">
        <v>212</v>
      </c>
      <c r="J3689" s="576" t="s">
        <v>209</v>
      </c>
      <c r="K3689" s="577">
        <v>1287.07</v>
      </c>
      <c r="L3689" s="576" t="s">
        <v>208</v>
      </c>
    </row>
    <row r="3690" spans="1:12">
      <c r="A3690" s="576" t="s">
        <v>961</v>
      </c>
      <c r="B3690" s="576" t="s">
        <v>962</v>
      </c>
      <c r="C3690" s="576" t="s">
        <v>963</v>
      </c>
      <c r="D3690" s="576" t="s">
        <v>4436</v>
      </c>
      <c r="E3690" s="577" t="s">
        <v>210</v>
      </c>
      <c r="F3690" s="576" t="s">
        <v>210</v>
      </c>
      <c r="G3690" s="576">
        <v>92549</v>
      </c>
      <c r="H3690" s="576" t="s">
        <v>1873</v>
      </c>
      <c r="I3690" s="576" t="s">
        <v>212</v>
      </c>
      <c r="J3690" s="576" t="s">
        <v>209</v>
      </c>
      <c r="K3690" s="577">
        <v>1615.74</v>
      </c>
      <c r="L3690" s="576" t="s">
        <v>208</v>
      </c>
    </row>
    <row r="3691" spans="1:12">
      <c r="A3691" s="576" t="s">
        <v>961</v>
      </c>
      <c r="B3691" s="576" t="s">
        <v>962</v>
      </c>
      <c r="C3691" s="576" t="s">
        <v>963</v>
      </c>
      <c r="D3691" s="576" t="s">
        <v>4436</v>
      </c>
      <c r="E3691" s="577" t="s">
        <v>210</v>
      </c>
      <c r="F3691" s="576" t="s">
        <v>210</v>
      </c>
      <c r="G3691" s="576">
        <v>92559</v>
      </c>
      <c r="H3691" s="576" t="s">
        <v>1883</v>
      </c>
      <c r="I3691" s="576" t="s">
        <v>212</v>
      </c>
      <c r="J3691" s="576" t="s">
        <v>207</v>
      </c>
      <c r="K3691" s="577">
        <v>1593.26</v>
      </c>
      <c r="L3691" s="576" t="s">
        <v>208</v>
      </c>
    </row>
    <row r="3692" spans="1:12">
      <c r="A3692" s="576" t="s">
        <v>961</v>
      </c>
      <c r="B3692" s="576" t="s">
        <v>962</v>
      </c>
      <c r="C3692" s="576" t="s">
        <v>963</v>
      </c>
      <c r="D3692" s="576" t="s">
        <v>4436</v>
      </c>
      <c r="E3692" s="577" t="s">
        <v>210</v>
      </c>
      <c r="F3692" s="576" t="s">
        <v>210</v>
      </c>
      <c r="G3692" s="576">
        <v>92550</v>
      </c>
      <c r="H3692" s="576" t="s">
        <v>1874</v>
      </c>
      <c r="I3692" s="576" t="s">
        <v>212</v>
      </c>
      <c r="J3692" s="576" t="s">
        <v>207</v>
      </c>
      <c r="K3692" s="577">
        <v>1984.61</v>
      </c>
      <c r="L3692" s="576" t="s">
        <v>208</v>
      </c>
    </row>
    <row r="3693" spans="1:12">
      <c r="A3693" s="576" t="s">
        <v>961</v>
      </c>
      <c r="B3693" s="576" t="s">
        <v>962</v>
      </c>
      <c r="C3693" s="576" t="s">
        <v>941</v>
      </c>
      <c r="D3693" s="576" t="s">
        <v>4437</v>
      </c>
      <c r="E3693" s="577" t="s">
        <v>210</v>
      </c>
      <c r="F3693" s="576" t="s">
        <v>210</v>
      </c>
      <c r="G3693" s="576">
        <v>92560</v>
      </c>
      <c r="H3693" s="576" t="s">
        <v>1884</v>
      </c>
      <c r="I3693" s="576" t="s">
        <v>212</v>
      </c>
      <c r="J3693" s="576" t="s">
        <v>207</v>
      </c>
      <c r="K3693" s="577">
        <v>1953.99</v>
      </c>
      <c r="L3693" s="576" t="s">
        <v>208</v>
      </c>
    </row>
    <row r="3694" spans="1:12">
      <c r="A3694" s="576" t="s">
        <v>961</v>
      </c>
      <c r="B3694" s="576" t="s">
        <v>962</v>
      </c>
      <c r="C3694" s="576" t="s">
        <v>941</v>
      </c>
      <c r="D3694" s="576" t="s">
        <v>4437</v>
      </c>
      <c r="E3694" s="577" t="s">
        <v>210</v>
      </c>
      <c r="F3694" s="576" t="s">
        <v>210</v>
      </c>
      <c r="G3694" s="576">
        <v>92551</v>
      </c>
      <c r="H3694" s="576" t="s">
        <v>1875</v>
      </c>
      <c r="I3694" s="576" t="s">
        <v>212</v>
      </c>
      <c r="J3694" s="576" t="s">
        <v>207</v>
      </c>
      <c r="K3694" s="577">
        <v>2065.65</v>
      </c>
      <c r="L3694" s="576" t="s">
        <v>208</v>
      </c>
    </row>
    <row r="3695" spans="1:12">
      <c r="A3695" s="576" t="s">
        <v>961</v>
      </c>
      <c r="B3695" s="576" t="s">
        <v>962</v>
      </c>
      <c r="C3695" s="576" t="s">
        <v>941</v>
      </c>
      <c r="D3695" s="576" t="s">
        <v>4437</v>
      </c>
      <c r="E3695" s="577" t="s">
        <v>210</v>
      </c>
      <c r="F3695" s="576" t="s">
        <v>210</v>
      </c>
      <c r="G3695" s="576">
        <v>92561</v>
      </c>
      <c r="H3695" s="576" t="s">
        <v>1885</v>
      </c>
      <c r="I3695" s="576" t="s">
        <v>212</v>
      </c>
      <c r="J3695" s="576" t="s">
        <v>207</v>
      </c>
      <c r="K3695" s="577">
        <v>2035.86</v>
      </c>
      <c r="L3695" s="576" t="s">
        <v>208</v>
      </c>
    </row>
    <row r="3696" spans="1:12">
      <c r="A3696" s="576" t="s">
        <v>961</v>
      </c>
      <c r="B3696" s="576" t="s">
        <v>962</v>
      </c>
      <c r="C3696" s="576" t="s">
        <v>941</v>
      </c>
      <c r="D3696" s="576" t="s">
        <v>4437</v>
      </c>
      <c r="E3696" s="577" t="s">
        <v>210</v>
      </c>
      <c r="F3696" s="576" t="s">
        <v>210</v>
      </c>
      <c r="G3696" s="576">
        <v>92262</v>
      </c>
      <c r="H3696" s="576" t="s">
        <v>1862</v>
      </c>
      <c r="I3696" s="576" t="s">
        <v>212</v>
      </c>
      <c r="J3696" s="576" t="s">
        <v>207</v>
      </c>
      <c r="K3696" s="577">
        <v>606.01</v>
      </c>
      <c r="L3696" s="576" t="s">
        <v>208</v>
      </c>
    </row>
    <row r="3697" spans="1:12">
      <c r="A3697" s="576" t="s">
        <v>961</v>
      </c>
      <c r="B3697" s="576" t="s">
        <v>962</v>
      </c>
      <c r="C3697" s="576" t="s">
        <v>941</v>
      </c>
      <c r="D3697" s="576" t="s">
        <v>4437</v>
      </c>
      <c r="E3697" s="577" t="s">
        <v>210</v>
      </c>
      <c r="F3697" s="576" t="s">
        <v>210</v>
      </c>
      <c r="G3697" s="576">
        <v>92259</v>
      </c>
      <c r="H3697" s="576" t="s">
        <v>1859</v>
      </c>
      <c r="I3697" s="576" t="s">
        <v>212</v>
      </c>
      <c r="J3697" s="576" t="s">
        <v>207</v>
      </c>
      <c r="K3697" s="577">
        <v>415.87</v>
      </c>
      <c r="L3697" s="576" t="s">
        <v>208</v>
      </c>
    </row>
    <row r="3698" spans="1:12">
      <c r="A3698" s="576" t="s">
        <v>961</v>
      </c>
      <c r="B3698" s="576" t="s">
        <v>962</v>
      </c>
      <c r="C3698" s="576" t="s">
        <v>941</v>
      </c>
      <c r="D3698" s="576" t="s">
        <v>4437</v>
      </c>
      <c r="E3698" s="577" t="s">
        <v>210</v>
      </c>
      <c r="F3698" s="576" t="s">
        <v>210</v>
      </c>
      <c r="G3698" s="576">
        <v>92260</v>
      </c>
      <c r="H3698" s="576" t="s">
        <v>1860</v>
      </c>
      <c r="I3698" s="576" t="s">
        <v>212</v>
      </c>
      <c r="J3698" s="576" t="s">
        <v>207</v>
      </c>
      <c r="K3698" s="577">
        <v>469.73</v>
      </c>
      <c r="L3698" s="576" t="s">
        <v>208</v>
      </c>
    </row>
    <row r="3699" spans="1:12">
      <c r="A3699" s="576" t="s">
        <v>961</v>
      </c>
      <c r="B3699" s="576" t="s">
        <v>962</v>
      </c>
      <c r="C3699" s="576" t="s">
        <v>941</v>
      </c>
      <c r="D3699" s="576" t="s">
        <v>4437</v>
      </c>
      <c r="E3699" s="577" t="s">
        <v>210</v>
      </c>
      <c r="F3699" s="576" t="s">
        <v>210</v>
      </c>
      <c r="G3699" s="576">
        <v>92261</v>
      </c>
      <c r="H3699" s="576" t="s">
        <v>1861</v>
      </c>
      <c r="I3699" s="576" t="s">
        <v>212</v>
      </c>
      <c r="J3699" s="576" t="s">
        <v>207</v>
      </c>
      <c r="K3699" s="577">
        <v>521.94000000000005</v>
      </c>
      <c r="L3699" s="576" t="s">
        <v>208</v>
      </c>
    </row>
    <row r="3700" spans="1:12">
      <c r="A3700" s="576" t="s">
        <v>961</v>
      </c>
      <c r="B3700" s="576" t="s">
        <v>962</v>
      </c>
      <c r="C3700" s="576" t="s">
        <v>941</v>
      </c>
      <c r="D3700" s="576" t="s">
        <v>4437</v>
      </c>
      <c r="E3700" s="577" t="s">
        <v>210</v>
      </c>
      <c r="F3700" s="576" t="s">
        <v>210</v>
      </c>
      <c r="G3700" s="576">
        <v>92258</v>
      </c>
      <c r="H3700" s="576" t="s">
        <v>1944</v>
      </c>
      <c r="I3700" s="576" t="s">
        <v>212</v>
      </c>
      <c r="J3700" s="576" t="s">
        <v>207</v>
      </c>
      <c r="K3700" s="577">
        <v>286.74</v>
      </c>
      <c r="L3700" s="576" t="s">
        <v>208</v>
      </c>
    </row>
    <row r="3701" spans="1:12">
      <c r="A3701" s="576" t="s">
        <v>961</v>
      </c>
      <c r="B3701" s="576" t="s">
        <v>962</v>
      </c>
      <c r="C3701" s="576" t="s">
        <v>941</v>
      </c>
      <c r="D3701" s="576" t="s">
        <v>4437</v>
      </c>
      <c r="E3701" s="577" t="s">
        <v>210</v>
      </c>
      <c r="F3701" s="576" t="s">
        <v>210</v>
      </c>
      <c r="G3701" s="576">
        <v>92255</v>
      </c>
      <c r="H3701" s="576" t="s">
        <v>1941</v>
      </c>
      <c r="I3701" s="576" t="s">
        <v>212</v>
      </c>
      <c r="J3701" s="576" t="s">
        <v>207</v>
      </c>
      <c r="K3701" s="577">
        <v>170.06</v>
      </c>
      <c r="L3701" s="576" t="s">
        <v>208</v>
      </c>
    </row>
    <row r="3702" spans="1:12">
      <c r="A3702" s="576" t="s">
        <v>961</v>
      </c>
      <c r="B3702" s="576" t="s">
        <v>962</v>
      </c>
      <c r="C3702" s="576" t="s">
        <v>941</v>
      </c>
      <c r="D3702" s="576" t="s">
        <v>4437</v>
      </c>
      <c r="E3702" s="577" t="s">
        <v>210</v>
      </c>
      <c r="F3702" s="576" t="s">
        <v>210</v>
      </c>
      <c r="G3702" s="576">
        <v>92256</v>
      </c>
      <c r="H3702" s="576" t="s">
        <v>1942</v>
      </c>
      <c r="I3702" s="576" t="s">
        <v>212</v>
      </c>
      <c r="J3702" s="576" t="s">
        <v>207</v>
      </c>
      <c r="K3702" s="577">
        <v>202.57</v>
      </c>
      <c r="L3702" s="576" t="s">
        <v>208</v>
      </c>
    </row>
    <row r="3703" spans="1:12">
      <c r="A3703" s="576" t="s">
        <v>961</v>
      </c>
      <c r="B3703" s="576" t="s">
        <v>962</v>
      </c>
      <c r="C3703" s="576" t="s">
        <v>941</v>
      </c>
      <c r="D3703" s="576" t="s">
        <v>4437</v>
      </c>
      <c r="E3703" s="577" t="s">
        <v>210</v>
      </c>
      <c r="F3703" s="576" t="s">
        <v>210</v>
      </c>
      <c r="G3703" s="576">
        <v>92257</v>
      </c>
      <c r="H3703" s="576" t="s">
        <v>1943</v>
      </c>
      <c r="I3703" s="576" t="s">
        <v>212</v>
      </c>
      <c r="J3703" s="576" t="s">
        <v>207</v>
      </c>
      <c r="K3703" s="577">
        <v>234.84</v>
      </c>
      <c r="L3703" s="576" t="s">
        <v>208</v>
      </c>
    </row>
    <row r="3704" spans="1:12">
      <c r="A3704" s="576" t="s">
        <v>961</v>
      </c>
      <c r="B3704" s="576" t="s">
        <v>962</v>
      </c>
      <c r="C3704" s="576" t="s">
        <v>941</v>
      </c>
      <c r="D3704" s="576" t="s">
        <v>4437</v>
      </c>
      <c r="E3704" s="577" t="s">
        <v>210</v>
      </c>
      <c r="F3704" s="576" t="s">
        <v>210</v>
      </c>
      <c r="G3704" s="576">
        <v>100393</v>
      </c>
      <c r="H3704" s="576" t="s">
        <v>1902</v>
      </c>
      <c r="I3704" s="576" t="s">
        <v>93</v>
      </c>
      <c r="J3704" s="576" t="s">
        <v>207</v>
      </c>
      <c r="K3704" s="577">
        <v>17.18</v>
      </c>
      <c r="L3704" s="576" t="s">
        <v>208</v>
      </c>
    </row>
    <row r="3705" spans="1:12">
      <c r="A3705" s="576" t="s">
        <v>961</v>
      </c>
      <c r="B3705" s="576" t="s">
        <v>962</v>
      </c>
      <c r="C3705" s="576" t="s">
        <v>941</v>
      </c>
      <c r="D3705" s="576" t="s">
        <v>4437</v>
      </c>
      <c r="E3705" s="577" t="s">
        <v>210</v>
      </c>
      <c r="F3705" s="576" t="s">
        <v>210</v>
      </c>
      <c r="G3705" s="576">
        <v>100389</v>
      </c>
      <c r="H3705" s="576" t="s">
        <v>1898</v>
      </c>
      <c r="I3705" s="576" t="s">
        <v>93</v>
      </c>
      <c r="J3705" s="576" t="s">
        <v>207</v>
      </c>
      <c r="K3705" s="577">
        <v>14.98</v>
      </c>
      <c r="L3705" s="576" t="s">
        <v>208</v>
      </c>
    </row>
    <row r="3706" spans="1:12">
      <c r="A3706" s="576" t="s">
        <v>961</v>
      </c>
      <c r="B3706" s="576" t="s">
        <v>962</v>
      </c>
      <c r="C3706" s="576" t="s">
        <v>941</v>
      </c>
      <c r="D3706" s="576" t="s">
        <v>4437</v>
      </c>
      <c r="E3706" s="577" t="s">
        <v>210</v>
      </c>
      <c r="F3706" s="576" t="s">
        <v>210</v>
      </c>
      <c r="G3706" s="576">
        <v>100395</v>
      </c>
      <c r="H3706" s="576" t="s">
        <v>1904</v>
      </c>
      <c r="I3706" s="576" t="s">
        <v>93</v>
      </c>
      <c r="J3706" s="576" t="s">
        <v>207</v>
      </c>
      <c r="K3706" s="577">
        <v>20.38</v>
      </c>
      <c r="L3706" s="576" t="s">
        <v>208</v>
      </c>
    </row>
    <row r="3707" spans="1:12">
      <c r="A3707" s="576" t="s">
        <v>961</v>
      </c>
      <c r="B3707" s="576" t="s">
        <v>962</v>
      </c>
      <c r="C3707" s="576" t="s">
        <v>941</v>
      </c>
      <c r="D3707" s="576" t="s">
        <v>4437</v>
      </c>
      <c r="E3707" s="577" t="s">
        <v>210</v>
      </c>
      <c r="F3707" s="576" t="s">
        <v>210</v>
      </c>
      <c r="G3707" s="576">
        <v>100391</v>
      </c>
      <c r="H3707" s="576" t="s">
        <v>1900</v>
      </c>
      <c r="I3707" s="576" t="s">
        <v>93</v>
      </c>
      <c r="J3707" s="576" t="s">
        <v>207</v>
      </c>
      <c r="K3707" s="577">
        <v>17.13</v>
      </c>
      <c r="L3707" s="576" t="s">
        <v>208</v>
      </c>
    </row>
    <row r="3708" spans="1:12">
      <c r="A3708" s="576" t="s">
        <v>961</v>
      </c>
      <c r="B3708" s="576" t="s">
        <v>962</v>
      </c>
      <c r="C3708" s="576" t="s">
        <v>941</v>
      </c>
      <c r="D3708" s="576" t="s">
        <v>4437</v>
      </c>
      <c r="E3708" s="577" t="s">
        <v>210</v>
      </c>
      <c r="F3708" s="576" t="s">
        <v>210</v>
      </c>
      <c r="G3708" s="576">
        <v>100392</v>
      </c>
      <c r="H3708" s="576" t="s">
        <v>1901</v>
      </c>
      <c r="I3708" s="576" t="s">
        <v>93</v>
      </c>
      <c r="J3708" s="576" t="s">
        <v>207</v>
      </c>
      <c r="K3708" s="577">
        <v>13.18</v>
      </c>
      <c r="L3708" s="576" t="s">
        <v>208</v>
      </c>
    </row>
    <row r="3709" spans="1:12">
      <c r="A3709" s="576" t="s">
        <v>961</v>
      </c>
      <c r="B3709" s="576" t="s">
        <v>962</v>
      </c>
      <c r="C3709" s="576" t="s">
        <v>941</v>
      </c>
      <c r="D3709" s="576" t="s">
        <v>4437</v>
      </c>
      <c r="E3709" s="577" t="s">
        <v>210</v>
      </c>
      <c r="F3709" s="576" t="s">
        <v>210</v>
      </c>
      <c r="G3709" s="576">
        <v>100388</v>
      </c>
      <c r="H3709" s="576" t="s">
        <v>1897</v>
      </c>
      <c r="I3709" s="576" t="s">
        <v>93</v>
      </c>
      <c r="J3709" s="576" t="s">
        <v>207</v>
      </c>
      <c r="K3709" s="577">
        <v>16.68</v>
      </c>
      <c r="L3709" s="576" t="s">
        <v>208</v>
      </c>
    </row>
    <row r="3710" spans="1:12">
      <c r="A3710" s="576" t="s">
        <v>961</v>
      </c>
      <c r="B3710" s="576" t="s">
        <v>962</v>
      </c>
      <c r="C3710" s="576" t="s">
        <v>941</v>
      </c>
      <c r="D3710" s="576" t="s">
        <v>4437</v>
      </c>
      <c r="E3710" s="577" t="s">
        <v>210</v>
      </c>
      <c r="F3710" s="576" t="s">
        <v>210</v>
      </c>
      <c r="G3710" s="576">
        <v>100394</v>
      </c>
      <c r="H3710" s="576" t="s">
        <v>1903</v>
      </c>
      <c r="I3710" s="576" t="s">
        <v>93</v>
      </c>
      <c r="J3710" s="576" t="s">
        <v>207</v>
      </c>
      <c r="K3710" s="577">
        <v>15.67</v>
      </c>
      <c r="L3710" s="576" t="s">
        <v>208</v>
      </c>
    </row>
    <row r="3711" spans="1:12">
      <c r="A3711" s="576" t="s">
        <v>961</v>
      </c>
      <c r="B3711" s="576" t="s">
        <v>962</v>
      </c>
      <c r="C3711" s="576" t="s">
        <v>941</v>
      </c>
      <c r="D3711" s="576" t="s">
        <v>4437</v>
      </c>
      <c r="E3711" s="577" t="s">
        <v>210</v>
      </c>
      <c r="F3711" s="576" t="s">
        <v>210</v>
      </c>
      <c r="G3711" s="576">
        <v>100390</v>
      </c>
      <c r="H3711" s="576" t="s">
        <v>1899</v>
      </c>
      <c r="I3711" s="576" t="s">
        <v>93</v>
      </c>
      <c r="J3711" s="576" t="s">
        <v>207</v>
      </c>
      <c r="K3711" s="577">
        <v>19.86</v>
      </c>
      <c r="L3711" s="576" t="s">
        <v>208</v>
      </c>
    </row>
    <row r="3712" spans="1:12">
      <c r="A3712" s="576" t="s">
        <v>961</v>
      </c>
      <c r="B3712" s="576" t="s">
        <v>962</v>
      </c>
      <c r="C3712" s="576" t="s">
        <v>941</v>
      </c>
      <c r="D3712" s="576" t="s">
        <v>4437</v>
      </c>
      <c r="E3712" s="577" t="s">
        <v>210</v>
      </c>
      <c r="F3712" s="576" t="s">
        <v>210</v>
      </c>
      <c r="G3712" s="576">
        <v>92575</v>
      </c>
      <c r="H3712" s="576" t="s">
        <v>1952</v>
      </c>
      <c r="I3712" s="576" t="s">
        <v>93</v>
      </c>
      <c r="J3712" s="576" t="s">
        <v>207</v>
      </c>
      <c r="K3712" s="577">
        <v>61.55</v>
      </c>
      <c r="L3712" s="576" t="s">
        <v>208</v>
      </c>
    </row>
    <row r="3713" spans="1:12">
      <c r="A3713" s="576" t="s">
        <v>961</v>
      </c>
      <c r="B3713" s="576" t="s">
        <v>962</v>
      </c>
      <c r="C3713" s="576" t="s">
        <v>941</v>
      </c>
      <c r="D3713" s="576" t="s">
        <v>4437</v>
      </c>
      <c r="E3713" s="577" t="s">
        <v>210</v>
      </c>
      <c r="F3713" s="576" t="s">
        <v>210</v>
      </c>
      <c r="G3713" s="576">
        <v>92569</v>
      </c>
      <c r="H3713" s="576" t="s">
        <v>1946</v>
      </c>
      <c r="I3713" s="576" t="s">
        <v>93</v>
      </c>
      <c r="J3713" s="576" t="s">
        <v>207</v>
      </c>
      <c r="K3713" s="577">
        <v>67.319999999999993</v>
      </c>
      <c r="L3713" s="576" t="s">
        <v>208</v>
      </c>
    </row>
    <row r="3714" spans="1:12">
      <c r="A3714" s="576" t="s">
        <v>961</v>
      </c>
      <c r="B3714" s="576" t="s">
        <v>962</v>
      </c>
      <c r="C3714" s="576" t="s">
        <v>941</v>
      </c>
      <c r="D3714" s="576" t="s">
        <v>4437</v>
      </c>
      <c r="E3714" s="577" t="s">
        <v>210</v>
      </c>
      <c r="F3714" s="576" t="s">
        <v>210</v>
      </c>
      <c r="G3714" s="576">
        <v>92578</v>
      </c>
      <c r="H3714" s="576" t="s">
        <v>1955</v>
      </c>
      <c r="I3714" s="576" t="s">
        <v>93</v>
      </c>
      <c r="J3714" s="576" t="s">
        <v>207</v>
      </c>
      <c r="K3714" s="577">
        <v>65.42</v>
      </c>
      <c r="L3714" s="576" t="s">
        <v>208</v>
      </c>
    </row>
    <row r="3715" spans="1:12">
      <c r="A3715" s="576" t="s">
        <v>961</v>
      </c>
      <c r="B3715" s="576" t="s">
        <v>962</v>
      </c>
      <c r="C3715" s="576" t="s">
        <v>941</v>
      </c>
      <c r="D3715" s="576" t="s">
        <v>4437</v>
      </c>
      <c r="E3715" s="577" t="s">
        <v>210</v>
      </c>
      <c r="F3715" s="576" t="s">
        <v>210</v>
      </c>
      <c r="G3715" s="576">
        <v>92572</v>
      </c>
      <c r="H3715" s="576" t="s">
        <v>1949</v>
      </c>
      <c r="I3715" s="576" t="s">
        <v>93</v>
      </c>
      <c r="J3715" s="576" t="s">
        <v>207</v>
      </c>
      <c r="K3715" s="577">
        <v>76.44</v>
      </c>
      <c r="L3715" s="576" t="s">
        <v>208</v>
      </c>
    </row>
    <row r="3716" spans="1:12">
      <c r="A3716" s="576" t="s">
        <v>961</v>
      </c>
      <c r="B3716" s="576" t="s">
        <v>962</v>
      </c>
      <c r="C3716" s="576" t="s">
        <v>941</v>
      </c>
      <c r="D3716" s="576" t="s">
        <v>4437</v>
      </c>
      <c r="E3716" s="577" t="s">
        <v>210</v>
      </c>
      <c r="F3716" s="576" t="s">
        <v>210</v>
      </c>
      <c r="G3716" s="576">
        <v>92576</v>
      </c>
      <c r="H3716" s="576" t="s">
        <v>1953</v>
      </c>
      <c r="I3716" s="576" t="s">
        <v>93</v>
      </c>
      <c r="J3716" s="576" t="s">
        <v>207</v>
      </c>
      <c r="K3716" s="577">
        <v>34.06</v>
      </c>
      <c r="L3716" s="576" t="s">
        <v>208</v>
      </c>
    </row>
    <row r="3717" spans="1:12">
      <c r="A3717" s="576" t="s">
        <v>961</v>
      </c>
      <c r="B3717" s="576" t="s">
        <v>962</v>
      </c>
      <c r="C3717" s="576" t="s">
        <v>941</v>
      </c>
      <c r="D3717" s="576" t="s">
        <v>4437</v>
      </c>
      <c r="E3717" s="577" t="s">
        <v>210</v>
      </c>
      <c r="F3717" s="576" t="s">
        <v>210</v>
      </c>
      <c r="G3717" s="576">
        <v>92570</v>
      </c>
      <c r="H3717" s="576" t="s">
        <v>1947</v>
      </c>
      <c r="I3717" s="576" t="s">
        <v>93</v>
      </c>
      <c r="J3717" s="576" t="s">
        <v>207</v>
      </c>
      <c r="K3717" s="577">
        <v>43.05</v>
      </c>
      <c r="L3717" s="576" t="s">
        <v>208</v>
      </c>
    </row>
    <row r="3718" spans="1:12">
      <c r="A3718" s="576" t="s">
        <v>961</v>
      </c>
      <c r="B3718" s="576" t="s">
        <v>962</v>
      </c>
      <c r="C3718" s="576" t="s">
        <v>941</v>
      </c>
      <c r="D3718" s="576" t="s">
        <v>4437</v>
      </c>
      <c r="E3718" s="577" t="s">
        <v>210</v>
      </c>
      <c r="F3718" s="576" t="s">
        <v>210</v>
      </c>
      <c r="G3718" s="576">
        <v>92579</v>
      </c>
      <c r="H3718" s="576" t="s">
        <v>1956</v>
      </c>
      <c r="I3718" s="576" t="s">
        <v>93</v>
      </c>
      <c r="J3718" s="576" t="s">
        <v>207</v>
      </c>
      <c r="K3718" s="577">
        <v>36.26</v>
      </c>
      <c r="L3718" s="576" t="s">
        <v>208</v>
      </c>
    </row>
    <row r="3719" spans="1:12">
      <c r="A3719" s="576" t="s">
        <v>961</v>
      </c>
      <c r="B3719" s="576" t="s">
        <v>962</v>
      </c>
      <c r="C3719" s="576" t="s">
        <v>941</v>
      </c>
      <c r="D3719" s="576" t="s">
        <v>4437</v>
      </c>
      <c r="E3719" s="577" t="s">
        <v>210</v>
      </c>
      <c r="F3719" s="576" t="s">
        <v>210</v>
      </c>
      <c r="G3719" s="576">
        <v>92573</v>
      </c>
      <c r="H3719" s="576" t="s">
        <v>1950</v>
      </c>
      <c r="I3719" s="576" t="s">
        <v>93</v>
      </c>
      <c r="J3719" s="576" t="s">
        <v>207</v>
      </c>
      <c r="K3719" s="577">
        <v>45.81</v>
      </c>
      <c r="L3719" s="576" t="s">
        <v>208</v>
      </c>
    </row>
    <row r="3720" spans="1:12">
      <c r="A3720" s="576" t="s">
        <v>961</v>
      </c>
      <c r="B3720" s="576" t="s">
        <v>962</v>
      </c>
      <c r="C3720" s="576" t="s">
        <v>941</v>
      </c>
      <c r="D3720" s="576" t="s">
        <v>4437</v>
      </c>
      <c r="E3720" s="577" t="s">
        <v>210</v>
      </c>
      <c r="F3720" s="576" t="s">
        <v>210</v>
      </c>
      <c r="G3720" s="576">
        <v>92574</v>
      </c>
      <c r="H3720" s="576" t="s">
        <v>1951</v>
      </c>
      <c r="I3720" s="576" t="s">
        <v>93</v>
      </c>
      <c r="J3720" s="576" t="s">
        <v>207</v>
      </c>
      <c r="K3720" s="577">
        <v>121.7</v>
      </c>
      <c r="L3720" s="576" t="s">
        <v>208</v>
      </c>
    </row>
    <row r="3721" spans="1:12">
      <c r="A3721" s="576" t="s">
        <v>961</v>
      </c>
      <c r="B3721" s="576" t="s">
        <v>962</v>
      </c>
      <c r="C3721" s="576" t="s">
        <v>941</v>
      </c>
      <c r="D3721" s="576" t="s">
        <v>4437</v>
      </c>
      <c r="E3721" s="577" t="s">
        <v>210</v>
      </c>
      <c r="F3721" s="576" t="s">
        <v>210</v>
      </c>
      <c r="G3721" s="576">
        <v>92568</v>
      </c>
      <c r="H3721" s="576" t="s">
        <v>1945</v>
      </c>
      <c r="I3721" s="576" t="s">
        <v>93</v>
      </c>
      <c r="J3721" s="576" t="s">
        <v>207</v>
      </c>
      <c r="K3721" s="577">
        <v>119.84</v>
      </c>
      <c r="L3721" s="576" t="s">
        <v>208</v>
      </c>
    </row>
    <row r="3722" spans="1:12">
      <c r="A3722" s="576" t="s">
        <v>961</v>
      </c>
      <c r="B3722" s="576" t="s">
        <v>962</v>
      </c>
      <c r="C3722" s="576" t="s">
        <v>941</v>
      </c>
      <c r="D3722" s="576" t="s">
        <v>4437</v>
      </c>
      <c r="E3722" s="577" t="s">
        <v>210</v>
      </c>
      <c r="F3722" s="576" t="s">
        <v>210</v>
      </c>
      <c r="G3722" s="576">
        <v>92577</v>
      </c>
      <c r="H3722" s="576" t="s">
        <v>1954</v>
      </c>
      <c r="I3722" s="576" t="s">
        <v>93</v>
      </c>
      <c r="J3722" s="576" t="s">
        <v>207</v>
      </c>
      <c r="K3722" s="577">
        <v>128.68</v>
      </c>
      <c r="L3722" s="576" t="s">
        <v>208</v>
      </c>
    </row>
    <row r="3723" spans="1:12">
      <c r="A3723" s="576" t="s">
        <v>961</v>
      </c>
      <c r="B3723" s="576" t="s">
        <v>962</v>
      </c>
      <c r="C3723" s="576" t="s">
        <v>941</v>
      </c>
      <c r="D3723" s="576" t="s">
        <v>4437</v>
      </c>
      <c r="E3723" s="577" t="s">
        <v>210</v>
      </c>
      <c r="F3723" s="576" t="s">
        <v>210</v>
      </c>
      <c r="G3723" s="576">
        <v>92571</v>
      </c>
      <c r="H3723" s="576" t="s">
        <v>1948</v>
      </c>
      <c r="I3723" s="576" t="s">
        <v>93</v>
      </c>
      <c r="J3723" s="576" t="s">
        <v>207</v>
      </c>
      <c r="K3723" s="577">
        <v>126.41</v>
      </c>
      <c r="L3723" s="576" t="s">
        <v>208</v>
      </c>
    </row>
    <row r="3724" spans="1:12">
      <c r="A3724" s="576" t="s">
        <v>961</v>
      </c>
      <c r="B3724" s="576" t="s">
        <v>962</v>
      </c>
      <c r="C3724" s="576" t="s">
        <v>941</v>
      </c>
      <c r="D3724" s="576" t="s">
        <v>4437</v>
      </c>
      <c r="E3724" s="577" t="s">
        <v>210</v>
      </c>
      <c r="F3724" s="576" t="s">
        <v>210</v>
      </c>
      <c r="G3724" s="576">
        <v>92581</v>
      </c>
      <c r="H3724" s="576" t="s">
        <v>1958</v>
      </c>
      <c r="I3724" s="576" t="s">
        <v>93</v>
      </c>
      <c r="J3724" s="576" t="s">
        <v>207</v>
      </c>
      <c r="K3724" s="577">
        <v>47.04</v>
      </c>
      <c r="L3724" s="576" t="s">
        <v>208</v>
      </c>
    </row>
    <row r="3725" spans="1:12">
      <c r="A3725" s="576" t="s">
        <v>961</v>
      </c>
      <c r="B3725" s="576" t="s">
        <v>962</v>
      </c>
      <c r="C3725" s="576" t="s">
        <v>941</v>
      </c>
      <c r="D3725" s="576" t="s">
        <v>4437</v>
      </c>
      <c r="E3725" s="577" t="s">
        <v>210</v>
      </c>
      <c r="F3725" s="576" t="s">
        <v>210</v>
      </c>
      <c r="G3725" s="576">
        <v>104314</v>
      </c>
      <c r="H3725" s="576" t="s">
        <v>5539</v>
      </c>
      <c r="I3725" s="576" t="s">
        <v>92</v>
      </c>
      <c r="J3725" s="576" t="s">
        <v>207</v>
      </c>
      <c r="K3725" s="577">
        <v>10.36</v>
      </c>
      <c r="L3725" s="576" t="s">
        <v>208</v>
      </c>
    </row>
    <row r="3726" spans="1:12">
      <c r="A3726" s="576" t="s">
        <v>961</v>
      </c>
      <c r="B3726" s="576" t="s">
        <v>962</v>
      </c>
      <c r="C3726" s="576" t="s">
        <v>941</v>
      </c>
      <c r="D3726" s="576" t="s">
        <v>4437</v>
      </c>
      <c r="E3726" s="577" t="s">
        <v>210</v>
      </c>
      <c r="F3726" s="576" t="s">
        <v>210</v>
      </c>
      <c r="G3726" s="576">
        <v>92580</v>
      </c>
      <c r="H3726" s="576" t="s">
        <v>1957</v>
      </c>
      <c r="I3726" s="576" t="s">
        <v>93</v>
      </c>
      <c r="J3726" s="576" t="s">
        <v>207</v>
      </c>
      <c r="K3726" s="577">
        <v>44.94</v>
      </c>
      <c r="L3726" s="576" t="s">
        <v>208</v>
      </c>
    </row>
    <row r="3727" spans="1:12">
      <c r="A3727" s="576" t="s">
        <v>961</v>
      </c>
      <c r="B3727" s="576" t="s">
        <v>962</v>
      </c>
      <c r="C3727" s="576" t="s">
        <v>941</v>
      </c>
      <c r="D3727" s="576" t="s">
        <v>4437</v>
      </c>
      <c r="E3727" s="577" t="s">
        <v>210</v>
      </c>
      <c r="F3727" s="576" t="s">
        <v>210</v>
      </c>
      <c r="G3727" s="576">
        <v>92541</v>
      </c>
      <c r="H3727" s="576" t="s">
        <v>1865</v>
      </c>
      <c r="I3727" s="576" t="s">
        <v>93</v>
      </c>
      <c r="J3727" s="576" t="s">
        <v>207</v>
      </c>
      <c r="K3727" s="577">
        <v>71.98</v>
      </c>
      <c r="L3727" s="576" t="s">
        <v>208</v>
      </c>
    </row>
    <row r="3728" spans="1:12">
      <c r="A3728" s="576" t="s">
        <v>961</v>
      </c>
      <c r="B3728" s="576" t="s">
        <v>962</v>
      </c>
      <c r="C3728" s="576" t="s">
        <v>941</v>
      </c>
      <c r="D3728" s="576" t="s">
        <v>4437</v>
      </c>
      <c r="E3728" s="577" t="s">
        <v>210</v>
      </c>
      <c r="F3728" s="576" t="s">
        <v>210</v>
      </c>
      <c r="G3728" s="576">
        <v>92539</v>
      </c>
      <c r="H3728" s="576" t="s">
        <v>1863</v>
      </c>
      <c r="I3728" s="576" t="s">
        <v>93</v>
      </c>
      <c r="J3728" s="576" t="s">
        <v>207</v>
      </c>
      <c r="K3728" s="577">
        <v>66.790000000000006</v>
      </c>
      <c r="L3728" s="576" t="s">
        <v>208</v>
      </c>
    </row>
    <row r="3729" spans="1:12">
      <c r="A3729" s="576" t="s">
        <v>961</v>
      </c>
      <c r="B3729" s="576" t="s">
        <v>962</v>
      </c>
      <c r="C3729" s="576" t="s">
        <v>941</v>
      </c>
      <c r="D3729" s="576" t="s">
        <v>4437</v>
      </c>
      <c r="E3729" s="577" t="s">
        <v>210</v>
      </c>
      <c r="F3729" s="576" t="s">
        <v>210</v>
      </c>
      <c r="G3729" s="576">
        <v>92542</v>
      </c>
      <c r="H3729" s="576" t="s">
        <v>1866</v>
      </c>
      <c r="I3729" s="576" t="s">
        <v>93</v>
      </c>
      <c r="J3729" s="576" t="s">
        <v>207</v>
      </c>
      <c r="K3729" s="577">
        <v>87.18</v>
      </c>
      <c r="L3729" s="576" t="s">
        <v>208</v>
      </c>
    </row>
    <row r="3730" spans="1:12">
      <c r="A3730" s="576" t="s">
        <v>961</v>
      </c>
      <c r="B3730" s="576" t="s">
        <v>962</v>
      </c>
      <c r="C3730" s="576" t="s">
        <v>941</v>
      </c>
      <c r="D3730" s="576" t="s">
        <v>4437</v>
      </c>
      <c r="E3730" s="577" t="s">
        <v>210</v>
      </c>
      <c r="F3730" s="576" t="s">
        <v>210</v>
      </c>
      <c r="G3730" s="576">
        <v>92540</v>
      </c>
      <c r="H3730" s="576" t="s">
        <v>1864</v>
      </c>
      <c r="I3730" s="576" t="s">
        <v>93</v>
      </c>
      <c r="J3730" s="576" t="s">
        <v>207</v>
      </c>
      <c r="K3730" s="577">
        <v>74.83</v>
      </c>
      <c r="L3730" s="576" t="s">
        <v>208</v>
      </c>
    </row>
    <row r="3731" spans="1:12">
      <c r="A3731" s="576" t="s">
        <v>961</v>
      </c>
      <c r="B3731" s="576" t="s">
        <v>962</v>
      </c>
      <c r="C3731" s="576" t="s">
        <v>941</v>
      </c>
      <c r="D3731" s="576" t="s">
        <v>4437</v>
      </c>
      <c r="E3731" s="577" t="s">
        <v>210</v>
      </c>
      <c r="F3731" s="576" t="s">
        <v>210</v>
      </c>
      <c r="G3731" s="576">
        <v>92544</v>
      </c>
      <c r="H3731" s="576" t="s">
        <v>1868</v>
      </c>
      <c r="I3731" s="576" t="s">
        <v>93</v>
      </c>
      <c r="J3731" s="576" t="s">
        <v>207</v>
      </c>
      <c r="K3731" s="577">
        <v>15.93</v>
      </c>
      <c r="L3731" s="576" t="s">
        <v>208</v>
      </c>
    </row>
    <row r="3732" spans="1:12">
      <c r="A3732" s="576" t="s">
        <v>961</v>
      </c>
      <c r="B3732" s="576" t="s">
        <v>962</v>
      </c>
      <c r="C3732" s="576" t="s">
        <v>941</v>
      </c>
      <c r="D3732" s="576" t="s">
        <v>4437</v>
      </c>
      <c r="E3732" s="577" t="s">
        <v>210</v>
      </c>
      <c r="F3732" s="576" t="s">
        <v>210</v>
      </c>
      <c r="G3732" s="576">
        <v>92543</v>
      </c>
      <c r="H3732" s="576" t="s">
        <v>1867</v>
      </c>
      <c r="I3732" s="576" t="s">
        <v>93</v>
      </c>
      <c r="J3732" s="576" t="s">
        <v>207</v>
      </c>
      <c r="K3732" s="577">
        <v>20.05</v>
      </c>
      <c r="L3732" s="576" t="s">
        <v>208</v>
      </c>
    </row>
    <row r="3733" spans="1:12">
      <c r="A3733" s="576" t="s">
        <v>961</v>
      </c>
      <c r="B3733" s="576" t="s">
        <v>962</v>
      </c>
      <c r="C3733" s="576" t="s">
        <v>941</v>
      </c>
      <c r="D3733" s="576" t="s">
        <v>4437</v>
      </c>
      <c r="E3733" s="577" t="s">
        <v>210</v>
      </c>
      <c r="F3733" s="576" t="s">
        <v>210</v>
      </c>
      <c r="G3733" s="576">
        <v>97725</v>
      </c>
      <c r="H3733" s="576" t="s">
        <v>8961</v>
      </c>
      <c r="I3733" s="576" t="s">
        <v>90</v>
      </c>
      <c r="J3733" s="576" t="s">
        <v>207</v>
      </c>
      <c r="K3733" s="577">
        <v>0</v>
      </c>
      <c r="L3733" s="576" t="s">
        <v>208</v>
      </c>
    </row>
    <row r="3734" spans="1:12">
      <c r="A3734" s="576" t="s">
        <v>961</v>
      </c>
      <c r="B3734" s="576" t="s">
        <v>962</v>
      </c>
      <c r="C3734" s="576" t="s">
        <v>941</v>
      </c>
      <c r="D3734" s="576" t="s">
        <v>4437</v>
      </c>
      <c r="E3734" s="577" t="s">
        <v>210</v>
      </c>
      <c r="F3734" s="576" t="s">
        <v>210</v>
      </c>
      <c r="G3734" s="576">
        <v>97721</v>
      </c>
      <c r="H3734" s="576" t="s">
        <v>8962</v>
      </c>
      <c r="I3734" s="576" t="s">
        <v>90</v>
      </c>
      <c r="J3734" s="576" t="s">
        <v>207</v>
      </c>
      <c r="K3734" s="577">
        <v>0</v>
      </c>
      <c r="L3734" s="576" t="s">
        <v>208</v>
      </c>
    </row>
    <row r="3735" spans="1:12">
      <c r="A3735" s="576" t="s">
        <v>961</v>
      </c>
      <c r="B3735" s="576" t="s">
        <v>962</v>
      </c>
      <c r="C3735" s="576" t="s">
        <v>941</v>
      </c>
      <c r="D3735" s="576" t="s">
        <v>4437</v>
      </c>
      <c r="E3735" s="577" t="s">
        <v>210</v>
      </c>
      <c r="F3735" s="576" t="s">
        <v>210</v>
      </c>
      <c r="G3735" s="576">
        <v>97722</v>
      </c>
      <c r="H3735" s="576" t="s">
        <v>8963</v>
      </c>
      <c r="I3735" s="576" t="s">
        <v>90</v>
      </c>
      <c r="J3735" s="576" t="s">
        <v>207</v>
      </c>
      <c r="K3735" s="577">
        <v>0</v>
      </c>
      <c r="L3735" s="576" t="s">
        <v>208</v>
      </c>
    </row>
    <row r="3736" spans="1:12">
      <c r="A3736" s="576" t="s">
        <v>961</v>
      </c>
      <c r="B3736" s="576" t="s">
        <v>962</v>
      </c>
      <c r="C3736" s="576" t="s">
        <v>941</v>
      </c>
      <c r="D3736" s="576" t="s">
        <v>4437</v>
      </c>
      <c r="E3736" s="577" t="s">
        <v>210</v>
      </c>
      <c r="F3736" s="576" t="s">
        <v>210</v>
      </c>
      <c r="G3736" s="576">
        <v>97724</v>
      </c>
      <c r="H3736" s="576" t="s">
        <v>8964</v>
      </c>
      <c r="I3736" s="576" t="s">
        <v>90</v>
      </c>
      <c r="J3736" s="576" t="s">
        <v>207</v>
      </c>
      <c r="K3736" s="577">
        <v>0</v>
      </c>
      <c r="L3736" s="576" t="s">
        <v>208</v>
      </c>
    </row>
    <row r="3737" spans="1:12">
      <c r="A3737" s="576" t="s">
        <v>961</v>
      </c>
      <c r="B3737" s="576" t="s">
        <v>962</v>
      </c>
      <c r="C3737" s="576" t="s">
        <v>941</v>
      </c>
      <c r="D3737" s="576" t="s">
        <v>4437</v>
      </c>
      <c r="E3737" s="577" t="s">
        <v>210</v>
      </c>
      <c r="F3737" s="576" t="s">
        <v>210</v>
      </c>
      <c r="G3737" s="576">
        <v>97719</v>
      </c>
      <c r="H3737" s="576" t="s">
        <v>8965</v>
      </c>
      <c r="I3737" s="576" t="s">
        <v>90</v>
      </c>
      <c r="J3737" s="576" t="s">
        <v>207</v>
      </c>
      <c r="K3737" s="577">
        <v>0</v>
      </c>
      <c r="L3737" s="576" t="s">
        <v>208</v>
      </c>
    </row>
    <row r="3738" spans="1:12">
      <c r="A3738" s="576" t="s">
        <v>961</v>
      </c>
      <c r="B3738" s="576" t="s">
        <v>962</v>
      </c>
      <c r="C3738" s="576" t="s">
        <v>941</v>
      </c>
      <c r="D3738" s="576" t="s">
        <v>4437</v>
      </c>
      <c r="E3738" s="577" t="s">
        <v>210</v>
      </c>
      <c r="F3738" s="576" t="s">
        <v>210</v>
      </c>
      <c r="G3738" s="576">
        <v>97723</v>
      </c>
      <c r="H3738" s="576" t="s">
        <v>8966</v>
      </c>
      <c r="I3738" s="576" t="s">
        <v>90</v>
      </c>
      <c r="J3738" s="576" t="s">
        <v>207</v>
      </c>
      <c r="K3738" s="577">
        <v>0</v>
      </c>
      <c r="L3738" s="576" t="s">
        <v>208</v>
      </c>
    </row>
    <row r="3739" spans="1:12">
      <c r="A3739" s="576" t="s">
        <v>961</v>
      </c>
      <c r="B3739" s="576" t="s">
        <v>962</v>
      </c>
      <c r="C3739" s="576" t="s">
        <v>941</v>
      </c>
      <c r="D3739" s="576" t="s">
        <v>4437</v>
      </c>
      <c r="E3739" s="577" t="s">
        <v>210</v>
      </c>
      <c r="F3739" s="576" t="s">
        <v>210</v>
      </c>
      <c r="G3739" s="576">
        <v>104946</v>
      </c>
      <c r="H3739" s="576" t="s">
        <v>8967</v>
      </c>
      <c r="I3739" s="576" t="s">
        <v>90</v>
      </c>
      <c r="J3739" s="576" t="s">
        <v>207</v>
      </c>
      <c r="K3739" s="577">
        <v>0</v>
      </c>
      <c r="L3739" s="576" t="s">
        <v>208</v>
      </c>
    </row>
    <row r="3740" spans="1:12">
      <c r="A3740" s="576" t="s">
        <v>961</v>
      </c>
      <c r="B3740" s="576" t="s">
        <v>962</v>
      </c>
      <c r="C3740" s="576" t="s">
        <v>941</v>
      </c>
      <c r="D3740" s="576" t="s">
        <v>4437</v>
      </c>
      <c r="E3740" s="577" t="s">
        <v>210</v>
      </c>
      <c r="F3740" s="576" t="s">
        <v>210</v>
      </c>
      <c r="G3740" s="576">
        <v>104944</v>
      </c>
      <c r="H3740" s="576" t="s">
        <v>8968</v>
      </c>
      <c r="I3740" s="576" t="s">
        <v>90</v>
      </c>
      <c r="J3740" s="576" t="s">
        <v>207</v>
      </c>
      <c r="K3740" s="577">
        <v>0</v>
      </c>
      <c r="L3740" s="576" t="s">
        <v>208</v>
      </c>
    </row>
    <row r="3741" spans="1:12">
      <c r="A3741" s="576" t="s">
        <v>961</v>
      </c>
      <c r="B3741" s="576" t="s">
        <v>962</v>
      </c>
      <c r="C3741" s="576" t="s">
        <v>941</v>
      </c>
      <c r="D3741" s="576" t="s">
        <v>4437</v>
      </c>
      <c r="E3741" s="577" t="s">
        <v>210</v>
      </c>
      <c r="F3741" s="576" t="s">
        <v>210</v>
      </c>
      <c r="G3741" s="576">
        <v>104945</v>
      </c>
      <c r="H3741" s="576" t="s">
        <v>8969</v>
      </c>
      <c r="I3741" s="576" t="s">
        <v>90</v>
      </c>
      <c r="J3741" s="576" t="s">
        <v>207</v>
      </c>
      <c r="K3741" s="577">
        <v>0</v>
      </c>
      <c r="L3741" s="576" t="s">
        <v>208</v>
      </c>
    </row>
    <row r="3742" spans="1:12">
      <c r="A3742" s="576" t="s">
        <v>961</v>
      </c>
      <c r="B3742" s="576" t="s">
        <v>962</v>
      </c>
      <c r="C3742" s="576" t="s">
        <v>941</v>
      </c>
      <c r="D3742" s="576" t="s">
        <v>4437</v>
      </c>
      <c r="E3742" s="577" t="s">
        <v>210</v>
      </c>
      <c r="F3742" s="576" t="s">
        <v>210</v>
      </c>
      <c r="G3742" s="576">
        <v>97720</v>
      </c>
      <c r="H3742" s="576" t="s">
        <v>8970</v>
      </c>
      <c r="I3742" s="576" t="s">
        <v>90</v>
      </c>
      <c r="J3742" s="576" t="s">
        <v>207</v>
      </c>
      <c r="K3742" s="577">
        <v>0</v>
      </c>
      <c r="L3742" s="576" t="s">
        <v>208</v>
      </c>
    </row>
    <row r="3743" spans="1:12">
      <c r="A3743" s="576" t="s">
        <v>961</v>
      </c>
      <c r="B3743" s="576" t="s">
        <v>962</v>
      </c>
      <c r="C3743" s="576" t="s">
        <v>941</v>
      </c>
      <c r="D3743" s="576" t="s">
        <v>4437</v>
      </c>
      <c r="E3743" s="577" t="s">
        <v>210</v>
      </c>
      <c r="F3743" s="576" t="s">
        <v>210</v>
      </c>
      <c r="G3743" s="576">
        <v>97740</v>
      </c>
      <c r="H3743" s="576" t="s">
        <v>8971</v>
      </c>
      <c r="I3743" s="576" t="s">
        <v>90</v>
      </c>
      <c r="J3743" s="576" t="s">
        <v>207</v>
      </c>
      <c r="K3743" s="577">
        <v>1740.69</v>
      </c>
      <c r="L3743" s="576" t="s">
        <v>208</v>
      </c>
    </row>
    <row r="3744" spans="1:12">
      <c r="A3744" s="576" t="s">
        <v>961</v>
      </c>
      <c r="B3744" s="576" t="s">
        <v>962</v>
      </c>
      <c r="C3744" s="576" t="s">
        <v>941</v>
      </c>
      <c r="D3744" s="576" t="s">
        <v>4437</v>
      </c>
      <c r="E3744" s="577" t="s">
        <v>210</v>
      </c>
      <c r="F3744" s="576" t="s">
        <v>210</v>
      </c>
      <c r="G3744" s="576">
        <v>97738</v>
      </c>
      <c r="H3744" s="576" t="s">
        <v>8972</v>
      </c>
      <c r="I3744" s="576" t="s">
        <v>90</v>
      </c>
      <c r="J3744" s="576" t="s">
        <v>207</v>
      </c>
      <c r="K3744" s="577">
        <v>3122.68</v>
      </c>
      <c r="L3744" s="576" t="s">
        <v>208</v>
      </c>
    </row>
    <row r="3745" spans="1:12">
      <c r="A3745" s="576" t="s">
        <v>961</v>
      </c>
      <c r="B3745" s="576" t="s">
        <v>962</v>
      </c>
      <c r="C3745" s="576" t="s">
        <v>941</v>
      </c>
      <c r="D3745" s="576" t="s">
        <v>4437</v>
      </c>
      <c r="E3745" s="577" t="s">
        <v>210</v>
      </c>
      <c r="F3745" s="576" t="s">
        <v>210</v>
      </c>
      <c r="G3745" s="576">
        <v>97739</v>
      </c>
      <c r="H3745" s="576" t="s">
        <v>8973</v>
      </c>
      <c r="I3745" s="576" t="s">
        <v>90</v>
      </c>
      <c r="J3745" s="576" t="s">
        <v>207</v>
      </c>
      <c r="K3745" s="577">
        <v>2390.3200000000002</v>
      </c>
      <c r="L3745" s="576" t="s">
        <v>208</v>
      </c>
    </row>
    <row r="3746" spans="1:12">
      <c r="A3746" s="576" t="s">
        <v>961</v>
      </c>
      <c r="B3746" s="576" t="s">
        <v>962</v>
      </c>
      <c r="C3746" s="576" t="s">
        <v>941</v>
      </c>
      <c r="D3746" s="576" t="s">
        <v>4437</v>
      </c>
      <c r="E3746" s="577" t="s">
        <v>210</v>
      </c>
      <c r="F3746" s="576" t="s">
        <v>210</v>
      </c>
      <c r="G3746" s="576">
        <v>97736</v>
      </c>
      <c r="H3746" s="576" t="s">
        <v>8974</v>
      </c>
      <c r="I3746" s="576" t="s">
        <v>90</v>
      </c>
      <c r="J3746" s="576" t="s">
        <v>207</v>
      </c>
      <c r="K3746" s="577">
        <v>1345.6</v>
      </c>
      <c r="L3746" s="576" t="s">
        <v>208</v>
      </c>
    </row>
    <row r="3747" spans="1:12">
      <c r="A3747" s="576" t="s">
        <v>961</v>
      </c>
      <c r="B3747" s="576" t="s">
        <v>962</v>
      </c>
      <c r="C3747" s="576" t="s">
        <v>941</v>
      </c>
      <c r="D3747" s="576" t="s">
        <v>4437</v>
      </c>
      <c r="E3747" s="577" t="s">
        <v>210</v>
      </c>
      <c r="F3747" s="576" t="s">
        <v>210</v>
      </c>
      <c r="G3747" s="576">
        <v>97734</v>
      </c>
      <c r="H3747" s="576" t="s">
        <v>8975</v>
      </c>
      <c r="I3747" s="576" t="s">
        <v>90</v>
      </c>
      <c r="J3747" s="576" t="s">
        <v>207</v>
      </c>
      <c r="K3747" s="577">
        <v>2558.48</v>
      </c>
      <c r="L3747" s="576" t="s">
        <v>208</v>
      </c>
    </row>
    <row r="3748" spans="1:12">
      <c r="A3748" s="576" t="s">
        <v>961</v>
      </c>
      <c r="B3748" s="576" t="s">
        <v>962</v>
      </c>
      <c r="C3748" s="576" t="s">
        <v>941</v>
      </c>
      <c r="D3748" s="576" t="s">
        <v>4437</v>
      </c>
      <c r="E3748" s="577" t="s">
        <v>210</v>
      </c>
      <c r="F3748" s="576" t="s">
        <v>210</v>
      </c>
      <c r="G3748" s="576">
        <v>97735</v>
      </c>
      <c r="H3748" s="576" t="s">
        <v>8976</v>
      </c>
      <c r="I3748" s="576" t="s">
        <v>90</v>
      </c>
      <c r="J3748" s="576" t="s">
        <v>207</v>
      </c>
      <c r="K3748" s="577">
        <v>2121.14</v>
      </c>
      <c r="L3748" s="576" t="s">
        <v>208</v>
      </c>
    </row>
    <row r="3749" spans="1:12">
      <c r="A3749" s="576" t="s">
        <v>961</v>
      </c>
      <c r="B3749" s="576" t="s">
        <v>962</v>
      </c>
      <c r="C3749" s="576" t="s">
        <v>941</v>
      </c>
      <c r="D3749" s="576" t="s">
        <v>4437</v>
      </c>
      <c r="E3749" s="577" t="s">
        <v>210</v>
      </c>
      <c r="F3749" s="576" t="s">
        <v>210</v>
      </c>
      <c r="G3749" s="576">
        <v>97737</v>
      </c>
      <c r="H3749" s="576" t="s">
        <v>8977</v>
      </c>
      <c r="I3749" s="576" t="s">
        <v>90</v>
      </c>
      <c r="J3749" s="576" t="s">
        <v>207</v>
      </c>
      <c r="K3749" s="577">
        <v>2780.95</v>
      </c>
      <c r="L3749" s="576" t="s">
        <v>208</v>
      </c>
    </row>
    <row r="3750" spans="1:12">
      <c r="A3750" s="576" t="s">
        <v>961</v>
      </c>
      <c r="B3750" s="576" t="s">
        <v>962</v>
      </c>
      <c r="C3750" s="576" t="s">
        <v>941</v>
      </c>
      <c r="D3750" s="576" t="s">
        <v>4437</v>
      </c>
      <c r="E3750" s="577" t="s">
        <v>210</v>
      </c>
      <c r="F3750" s="576" t="s">
        <v>210</v>
      </c>
      <c r="G3750" s="576">
        <v>97733</v>
      </c>
      <c r="H3750" s="576" t="s">
        <v>8978</v>
      </c>
      <c r="I3750" s="576" t="s">
        <v>90</v>
      </c>
      <c r="J3750" s="576" t="s">
        <v>207</v>
      </c>
      <c r="K3750" s="577">
        <v>2895.78</v>
      </c>
      <c r="L3750" s="576" t="s">
        <v>208</v>
      </c>
    </row>
    <row r="3751" spans="1:12">
      <c r="A3751" s="576" t="s">
        <v>961</v>
      </c>
      <c r="B3751" s="576" t="s">
        <v>962</v>
      </c>
      <c r="C3751" s="576" t="s">
        <v>941</v>
      </c>
      <c r="D3751" s="576" t="s">
        <v>4437</v>
      </c>
      <c r="E3751" s="577" t="s">
        <v>210</v>
      </c>
      <c r="F3751" s="576" t="s">
        <v>210</v>
      </c>
      <c r="G3751" s="576">
        <v>98616</v>
      </c>
      <c r="H3751" s="576" t="s">
        <v>8979</v>
      </c>
      <c r="I3751" s="576" t="s">
        <v>93</v>
      </c>
      <c r="J3751" s="576" t="s">
        <v>207</v>
      </c>
      <c r="K3751" s="577">
        <v>254.6</v>
      </c>
      <c r="L3751" s="576" t="s">
        <v>208</v>
      </c>
    </row>
    <row r="3752" spans="1:12">
      <c r="A3752" s="576" t="s">
        <v>961</v>
      </c>
      <c r="B3752" s="576" t="s">
        <v>962</v>
      </c>
      <c r="C3752" s="576" t="s">
        <v>941</v>
      </c>
      <c r="D3752" s="576" t="s">
        <v>4437</v>
      </c>
      <c r="E3752" s="577" t="s">
        <v>210</v>
      </c>
      <c r="F3752" s="576" t="s">
        <v>210</v>
      </c>
      <c r="G3752" s="576">
        <v>98619</v>
      </c>
      <c r="H3752" s="576" t="s">
        <v>8980</v>
      </c>
      <c r="I3752" s="576" t="s">
        <v>93</v>
      </c>
      <c r="J3752" s="576" t="s">
        <v>207</v>
      </c>
      <c r="K3752" s="577">
        <v>280.92</v>
      </c>
      <c r="L3752" s="576" t="s">
        <v>208</v>
      </c>
    </row>
    <row r="3753" spans="1:12">
      <c r="A3753" s="576" t="s">
        <v>961</v>
      </c>
      <c r="B3753" s="576" t="s">
        <v>962</v>
      </c>
      <c r="C3753" s="576" t="s">
        <v>941</v>
      </c>
      <c r="D3753" s="576" t="s">
        <v>4437</v>
      </c>
      <c r="E3753" s="577" t="s">
        <v>210</v>
      </c>
      <c r="F3753" s="576" t="s">
        <v>210</v>
      </c>
      <c r="G3753" s="576">
        <v>98622</v>
      </c>
      <c r="H3753" s="576" t="s">
        <v>8981</v>
      </c>
      <c r="I3753" s="576" t="s">
        <v>93</v>
      </c>
      <c r="J3753" s="576" t="s">
        <v>207</v>
      </c>
      <c r="K3753" s="577">
        <v>432.55</v>
      </c>
      <c r="L3753" s="576" t="s">
        <v>208</v>
      </c>
    </row>
    <row r="3754" spans="1:12">
      <c r="A3754" s="576" t="s">
        <v>961</v>
      </c>
      <c r="B3754" s="576" t="s">
        <v>962</v>
      </c>
      <c r="C3754" s="576" t="s">
        <v>941</v>
      </c>
      <c r="D3754" s="576" t="s">
        <v>4437</v>
      </c>
      <c r="E3754" s="577" t="s">
        <v>210</v>
      </c>
      <c r="F3754" s="576" t="s">
        <v>210</v>
      </c>
      <c r="G3754" s="576">
        <v>98625</v>
      </c>
      <c r="H3754" s="576" t="s">
        <v>8982</v>
      </c>
      <c r="I3754" s="576" t="s">
        <v>93</v>
      </c>
      <c r="J3754" s="576" t="s">
        <v>207</v>
      </c>
      <c r="K3754" s="577">
        <v>458.58</v>
      </c>
      <c r="L3754" s="576" t="s">
        <v>208</v>
      </c>
    </row>
    <row r="3755" spans="1:12">
      <c r="A3755" s="576" t="s">
        <v>961</v>
      </c>
      <c r="B3755" s="576" t="s">
        <v>962</v>
      </c>
      <c r="C3755" s="576" t="s">
        <v>941</v>
      </c>
      <c r="D3755" s="576" t="s">
        <v>4437</v>
      </c>
      <c r="E3755" s="577" t="s">
        <v>210</v>
      </c>
      <c r="F3755" s="576" t="s">
        <v>210</v>
      </c>
      <c r="G3755" s="576">
        <v>105918</v>
      </c>
      <c r="H3755" s="576" t="s">
        <v>8983</v>
      </c>
      <c r="I3755" s="576" t="s">
        <v>93</v>
      </c>
      <c r="J3755" s="576" t="s">
        <v>207</v>
      </c>
      <c r="K3755" s="577">
        <v>0</v>
      </c>
      <c r="L3755" s="576" t="s">
        <v>208</v>
      </c>
    </row>
    <row r="3756" spans="1:12">
      <c r="A3756" s="576" t="s">
        <v>961</v>
      </c>
      <c r="B3756" s="576" t="s">
        <v>962</v>
      </c>
      <c r="C3756" s="576" t="s">
        <v>941</v>
      </c>
      <c r="D3756" s="576" t="s">
        <v>4437</v>
      </c>
      <c r="E3756" s="577" t="s">
        <v>210</v>
      </c>
      <c r="F3756" s="576" t="s">
        <v>210</v>
      </c>
      <c r="G3756" s="576">
        <v>98631</v>
      </c>
      <c r="H3756" s="576" t="s">
        <v>8984</v>
      </c>
      <c r="I3756" s="576" t="s">
        <v>93</v>
      </c>
      <c r="J3756" s="576" t="s">
        <v>207</v>
      </c>
      <c r="K3756" s="577">
        <v>0</v>
      </c>
      <c r="L3756" s="576" t="s">
        <v>208</v>
      </c>
    </row>
    <row r="3757" spans="1:12">
      <c r="A3757" s="576" t="s">
        <v>961</v>
      </c>
      <c r="B3757" s="576" t="s">
        <v>962</v>
      </c>
      <c r="C3757" s="576" t="s">
        <v>941</v>
      </c>
      <c r="D3757" s="576" t="s">
        <v>4437</v>
      </c>
      <c r="E3757" s="577" t="s">
        <v>210</v>
      </c>
      <c r="F3757" s="576" t="s">
        <v>210</v>
      </c>
      <c r="G3757" s="576">
        <v>98637</v>
      </c>
      <c r="H3757" s="576" t="s">
        <v>8985</v>
      </c>
      <c r="I3757" s="576" t="s">
        <v>90</v>
      </c>
      <c r="J3757" s="576" t="s">
        <v>207</v>
      </c>
      <c r="K3757" s="577">
        <v>0</v>
      </c>
      <c r="L3757" s="576" t="s">
        <v>208</v>
      </c>
    </row>
    <row r="3758" spans="1:12">
      <c r="A3758" s="576" t="s">
        <v>961</v>
      </c>
      <c r="B3758" s="576" t="s">
        <v>962</v>
      </c>
      <c r="C3758" s="576" t="s">
        <v>941</v>
      </c>
      <c r="D3758" s="576" t="s">
        <v>4437</v>
      </c>
      <c r="E3758" s="577" t="s">
        <v>210</v>
      </c>
      <c r="F3758" s="576" t="s">
        <v>210</v>
      </c>
      <c r="G3758" s="576">
        <v>98641</v>
      </c>
      <c r="H3758" s="576" t="s">
        <v>8986</v>
      </c>
      <c r="I3758" s="576" t="s">
        <v>90</v>
      </c>
      <c r="J3758" s="576" t="s">
        <v>207</v>
      </c>
      <c r="K3758" s="577">
        <v>0</v>
      </c>
      <c r="L3758" s="576" t="s">
        <v>208</v>
      </c>
    </row>
    <row r="3759" spans="1:12">
      <c r="A3759" s="576" t="s">
        <v>961</v>
      </c>
      <c r="B3759" s="576" t="s">
        <v>962</v>
      </c>
      <c r="C3759" s="576" t="s">
        <v>941</v>
      </c>
      <c r="D3759" s="576" t="s">
        <v>4437</v>
      </c>
      <c r="E3759" s="577" t="s">
        <v>210</v>
      </c>
      <c r="F3759" s="576" t="s">
        <v>210</v>
      </c>
      <c r="G3759" s="576">
        <v>98645</v>
      </c>
      <c r="H3759" s="576" t="s">
        <v>8987</v>
      </c>
      <c r="I3759" s="576" t="s">
        <v>90</v>
      </c>
      <c r="J3759" s="576" t="s">
        <v>207</v>
      </c>
      <c r="K3759" s="577">
        <v>0</v>
      </c>
      <c r="L3759" s="576" t="s">
        <v>208</v>
      </c>
    </row>
    <row r="3760" spans="1:12">
      <c r="A3760" s="576" t="s">
        <v>961</v>
      </c>
      <c r="B3760" s="576" t="s">
        <v>962</v>
      </c>
      <c r="C3760" s="576" t="s">
        <v>941</v>
      </c>
      <c r="D3760" s="576" t="s">
        <v>4437</v>
      </c>
      <c r="E3760" s="577" t="s">
        <v>210</v>
      </c>
      <c r="F3760" s="576" t="s">
        <v>210</v>
      </c>
      <c r="G3760" s="576">
        <v>98649</v>
      </c>
      <c r="H3760" s="576" t="s">
        <v>8988</v>
      </c>
      <c r="I3760" s="576" t="s">
        <v>90</v>
      </c>
      <c r="J3760" s="576" t="s">
        <v>207</v>
      </c>
      <c r="K3760" s="577">
        <v>0</v>
      </c>
      <c r="L3760" s="576" t="s">
        <v>208</v>
      </c>
    </row>
    <row r="3761" spans="1:12">
      <c r="A3761" s="576" t="s">
        <v>961</v>
      </c>
      <c r="B3761" s="576" t="s">
        <v>962</v>
      </c>
      <c r="C3761" s="576" t="s">
        <v>941</v>
      </c>
      <c r="D3761" s="576" t="s">
        <v>4437</v>
      </c>
      <c r="E3761" s="577" t="s">
        <v>210</v>
      </c>
      <c r="F3761" s="576" t="s">
        <v>210</v>
      </c>
      <c r="G3761" s="576">
        <v>98653</v>
      </c>
      <c r="H3761" s="576" t="s">
        <v>8989</v>
      </c>
      <c r="I3761" s="576" t="s">
        <v>90</v>
      </c>
      <c r="J3761" s="576" t="s">
        <v>207</v>
      </c>
      <c r="K3761" s="577">
        <v>0</v>
      </c>
      <c r="L3761" s="576" t="s">
        <v>208</v>
      </c>
    </row>
    <row r="3762" spans="1:12">
      <c r="A3762" s="576" t="s">
        <v>961</v>
      </c>
      <c r="B3762" s="576" t="s">
        <v>962</v>
      </c>
      <c r="C3762" s="576" t="s">
        <v>941</v>
      </c>
      <c r="D3762" s="576" t="s">
        <v>4437</v>
      </c>
      <c r="E3762" s="577" t="s">
        <v>210</v>
      </c>
      <c r="F3762" s="576" t="s">
        <v>210</v>
      </c>
      <c r="G3762" s="576">
        <v>98657</v>
      </c>
      <c r="H3762" s="576" t="s">
        <v>8990</v>
      </c>
      <c r="I3762" s="576" t="s">
        <v>85</v>
      </c>
      <c r="J3762" s="576" t="s">
        <v>207</v>
      </c>
      <c r="K3762" s="577">
        <v>630.99</v>
      </c>
      <c r="L3762" s="576" t="s">
        <v>208</v>
      </c>
    </row>
    <row r="3763" spans="1:12">
      <c r="A3763" s="576" t="s">
        <v>961</v>
      </c>
      <c r="B3763" s="576" t="s">
        <v>962</v>
      </c>
      <c r="C3763" s="576" t="s">
        <v>941</v>
      </c>
      <c r="D3763" s="576" t="s">
        <v>4437</v>
      </c>
      <c r="E3763" s="577" t="s">
        <v>210</v>
      </c>
      <c r="F3763" s="576" t="s">
        <v>210</v>
      </c>
      <c r="G3763" s="576">
        <v>100344</v>
      </c>
      <c r="H3763" s="576" t="s">
        <v>8991</v>
      </c>
      <c r="I3763" s="576" t="s">
        <v>92</v>
      </c>
      <c r="J3763" s="576" t="s">
        <v>207</v>
      </c>
      <c r="K3763" s="577">
        <v>11.45</v>
      </c>
      <c r="L3763" s="576" t="s">
        <v>208</v>
      </c>
    </row>
    <row r="3764" spans="1:12">
      <c r="A3764" s="576" t="s">
        <v>961</v>
      </c>
      <c r="B3764" s="576" t="s">
        <v>962</v>
      </c>
      <c r="C3764" s="576" t="s">
        <v>941</v>
      </c>
      <c r="D3764" s="576" t="s">
        <v>4437</v>
      </c>
      <c r="E3764" s="577" t="s">
        <v>210</v>
      </c>
      <c r="F3764" s="576" t="s">
        <v>210</v>
      </c>
      <c r="G3764" s="576">
        <v>100345</v>
      </c>
      <c r="H3764" s="576" t="s">
        <v>8992</v>
      </c>
      <c r="I3764" s="576" t="s">
        <v>92</v>
      </c>
      <c r="J3764" s="576" t="s">
        <v>207</v>
      </c>
      <c r="K3764" s="577">
        <v>9.08</v>
      </c>
      <c r="L3764" s="576" t="s">
        <v>208</v>
      </c>
    </row>
    <row r="3765" spans="1:12">
      <c r="A3765" s="576" t="s">
        <v>961</v>
      </c>
      <c r="B3765" s="576" t="s">
        <v>962</v>
      </c>
      <c r="C3765" s="576" t="s">
        <v>941</v>
      </c>
      <c r="D3765" s="576" t="s">
        <v>4437</v>
      </c>
      <c r="E3765" s="577" t="s">
        <v>210</v>
      </c>
      <c r="F3765" s="576" t="s">
        <v>210</v>
      </c>
      <c r="G3765" s="576">
        <v>100346</v>
      </c>
      <c r="H3765" s="576" t="s">
        <v>8993</v>
      </c>
      <c r="I3765" s="576" t="s">
        <v>92</v>
      </c>
      <c r="J3765" s="576" t="s">
        <v>207</v>
      </c>
      <c r="K3765" s="577">
        <v>8.7200000000000006</v>
      </c>
      <c r="L3765" s="576" t="s">
        <v>208</v>
      </c>
    </row>
    <row r="3766" spans="1:12">
      <c r="A3766" s="576" t="s">
        <v>961</v>
      </c>
      <c r="B3766" s="576" t="s">
        <v>962</v>
      </c>
      <c r="C3766" s="576" t="s">
        <v>941</v>
      </c>
      <c r="D3766" s="576" t="s">
        <v>4437</v>
      </c>
      <c r="E3766" s="577" t="s">
        <v>210</v>
      </c>
      <c r="F3766" s="576" t="s">
        <v>210</v>
      </c>
      <c r="G3766" s="576">
        <v>100347</v>
      </c>
      <c r="H3766" s="576" t="s">
        <v>8994</v>
      </c>
      <c r="I3766" s="576" t="s">
        <v>92</v>
      </c>
      <c r="J3766" s="576" t="s">
        <v>207</v>
      </c>
      <c r="K3766" s="577">
        <v>9.84</v>
      </c>
      <c r="L3766" s="576" t="s">
        <v>208</v>
      </c>
    </row>
    <row r="3767" spans="1:12">
      <c r="A3767" s="576" t="s">
        <v>961</v>
      </c>
      <c r="B3767" s="576" t="s">
        <v>962</v>
      </c>
      <c r="C3767" s="576" t="s">
        <v>941</v>
      </c>
      <c r="D3767" s="576" t="s">
        <v>4437</v>
      </c>
      <c r="E3767" s="577" t="s">
        <v>210</v>
      </c>
      <c r="F3767" s="576" t="s">
        <v>210</v>
      </c>
      <c r="G3767" s="576">
        <v>100348</v>
      </c>
      <c r="H3767" s="576" t="s">
        <v>8995</v>
      </c>
      <c r="I3767" s="576" t="s">
        <v>92</v>
      </c>
      <c r="J3767" s="576" t="s">
        <v>207</v>
      </c>
      <c r="K3767" s="577">
        <v>9.6999999999999993</v>
      </c>
      <c r="L3767" s="576" t="s">
        <v>208</v>
      </c>
    </row>
    <row r="3768" spans="1:12">
      <c r="A3768" s="576" t="s">
        <v>961</v>
      </c>
      <c r="B3768" s="576" t="s">
        <v>962</v>
      </c>
      <c r="C3768" s="576" t="s">
        <v>941</v>
      </c>
      <c r="D3768" s="576" t="s">
        <v>4437</v>
      </c>
      <c r="E3768" s="577" t="s">
        <v>210</v>
      </c>
      <c r="F3768" s="576" t="s">
        <v>210</v>
      </c>
      <c r="G3768" s="576">
        <v>100342</v>
      </c>
      <c r="H3768" s="576" t="s">
        <v>8996</v>
      </c>
      <c r="I3768" s="576" t="s">
        <v>92</v>
      </c>
      <c r="J3768" s="576" t="s">
        <v>207</v>
      </c>
      <c r="K3768" s="577">
        <v>15.22</v>
      </c>
      <c r="L3768" s="576" t="s">
        <v>208</v>
      </c>
    </row>
    <row r="3769" spans="1:12">
      <c r="A3769" s="576" t="s">
        <v>961</v>
      </c>
      <c r="B3769" s="576" t="s">
        <v>962</v>
      </c>
      <c r="C3769" s="576" t="s">
        <v>941</v>
      </c>
      <c r="D3769" s="576" t="s">
        <v>4437</v>
      </c>
      <c r="E3769" s="577" t="s">
        <v>210</v>
      </c>
      <c r="F3769" s="576" t="s">
        <v>210</v>
      </c>
      <c r="G3769" s="576">
        <v>100343</v>
      </c>
      <c r="H3769" s="576" t="s">
        <v>8997</v>
      </c>
      <c r="I3769" s="576" t="s">
        <v>92</v>
      </c>
      <c r="J3769" s="576" t="s">
        <v>207</v>
      </c>
      <c r="K3769" s="577">
        <v>13.7</v>
      </c>
      <c r="L3769" s="576" t="s">
        <v>208</v>
      </c>
    </row>
    <row r="3770" spans="1:12">
      <c r="A3770" s="576" t="s">
        <v>961</v>
      </c>
      <c r="B3770" s="576" t="s">
        <v>962</v>
      </c>
      <c r="C3770" s="576" t="s">
        <v>941</v>
      </c>
      <c r="D3770" s="576" t="s">
        <v>4437</v>
      </c>
      <c r="E3770" s="577" t="s">
        <v>210</v>
      </c>
      <c r="F3770" s="576" t="s">
        <v>210</v>
      </c>
      <c r="G3770" s="576">
        <v>100349</v>
      </c>
      <c r="H3770" s="576" t="s">
        <v>8998</v>
      </c>
      <c r="I3770" s="576" t="s">
        <v>90</v>
      </c>
      <c r="J3770" s="576" t="s">
        <v>207</v>
      </c>
      <c r="K3770" s="577">
        <v>695.93</v>
      </c>
      <c r="L3770" s="576" t="s">
        <v>208</v>
      </c>
    </row>
    <row r="3771" spans="1:12">
      <c r="A3771" s="576" t="s">
        <v>961</v>
      </c>
      <c r="B3771" s="576" t="s">
        <v>962</v>
      </c>
      <c r="C3771" s="576" t="s">
        <v>941</v>
      </c>
      <c r="D3771" s="576" t="s">
        <v>4437</v>
      </c>
      <c r="E3771" s="577" t="s">
        <v>210</v>
      </c>
      <c r="F3771" s="576" t="s">
        <v>210</v>
      </c>
      <c r="G3771" s="576">
        <v>100336</v>
      </c>
      <c r="H3771" s="576" t="s">
        <v>8999</v>
      </c>
      <c r="I3771" s="576" t="s">
        <v>93</v>
      </c>
      <c r="J3771" s="576" t="s">
        <v>207</v>
      </c>
      <c r="K3771" s="577">
        <v>0</v>
      </c>
      <c r="L3771" s="576" t="s">
        <v>208</v>
      </c>
    </row>
    <row r="3772" spans="1:12">
      <c r="A3772" s="576" t="s">
        <v>961</v>
      </c>
      <c r="B3772" s="576" t="s">
        <v>962</v>
      </c>
      <c r="C3772" s="576" t="s">
        <v>941</v>
      </c>
      <c r="D3772" s="576" t="s">
        <v>4437</v>
      </c>
      <c r="E3772" s="577" t="s">
        <v>210</v>
      </c>
      <c r="F3772" s="576" t="s">
        <v>210</v>
      </c>
      <c r="G3772" s="576">
        <v>100337</v>
      </c>
      <c r="H3772" s="576" t="s">
        <v>9000</v>
      </c>
      <c r="I3772" s="576" t="s">
        <v>93</v>
      </c>
      <c r="J3772" s="576" t="s">
        <v>207</v>
      </c>
      <c r="K3772" s="577">
        <v>0</v>
      </c>
      <c r="L3772" s="576" t="s">
        <v>208</v>
      </c>
    </row>
    <row r="3773" spans="1:12">
      <c r="A3773" s="576" t="s">
        <v>961</v>
      </c>
      <c r="B3773" s="576" t="s">
        <v>962</v>
      </c>
      <c r="C3773" s="576" t="s">
        <v>941</v>
      </c>
      <c r="D3773" s="576" t="s">
        <v>4437</v>
      </c>
      <c r="E3773" s="577" t="s">
        <v>210</v>
      </c>
      <c r="F3773" s="576" t="s">
        <v>210</v>
      </c>
      <c r="G3773" s="576">
        <v>100339</v>
      </c>
      <c r="H3773" s="576" t="s">
        <v>9001</v>
      </c>
      <c r="I3773" s="576" t="s">
        <v>93</v>
      </c>
      <c r="J3773" s="576" t="s">
        <v>207</v>
      </c>
      <c r="K3773" s="577">
        <v>0</v>
      </c>
      <c r="L3773" s="576" t="s">
        <v>208</v>
      </c>
    </row>
    <row r="3774" spans="1:12">
      <c r="A3774" s="576" t="s">
        <v>961</v>
      </c>
      <c r="B3774" s="576" t="s">
        <v>962</v>
      </c>
      <c r="C3774" s="576" t="s">
        <v>941</v>
      </c>
      <c r="D3774" s="576" t="s">
        <v>4437</v>
      </c>
      <c r="E3774" s="577" t="s">
        <v>210</v>
      </c>
      <c r="F3774" s="576" t="s">
        <v>210</v>
      </c>
      <c r="G3774" s="576">
        <v>100340</v>
      </c>
      <c r="H3774" s="576" t="s">
        <v>9002</v>
      </c>
      <c r="I3774" s="576" t="s">
        <v>93</v>
      </c>
      <c r="J3774" s="576" t="s">
        <v>207</v>
      </c>
      <c r="K3774" s="577">
        <v>0</v>
      </c>
      <c r="L3774" s="576" t="s">
        <v>208</v>
      </c>
    </row>
    <row r="3775" spans="1:12">
      <c r="A3775" s="576" t="s">
        <v>961</v>
      </c>
      <c r="B3775" s="576" t="s">
        <v>962</v>
      </c>
      <c r="C3775" s="576" t="s">
        <v>941</v>
      </c>
      <c r="D3775" s="576" t="s">
        <v>4437</v>
      </c>
      <c r="E3775" s="577" t="s">
        <v>210</v>
      </c>
      <c r="F3775" s="576" t="s">
        <v>210</v>
      </c>
      <c r="G3775" s="576">
        <v>105805</v>
      </c>
      <c r="H3775" s="576" t="s">
        <v>9003</v>
      </c>
      <c r="I3775" s="576" t="s">
        <v>93</v>
      </c>
      <c r="J3775" s="576" t="s">
        <v>207</v>
      </c>
      <c r="K3775" s="577">
        <v>0</v>
      </c>
      <c r="L3775" s="576" t="s">
        <v>208</v>
      </c>
    </row>
    <row r="3776" spans="1:12">
      <c r="A3776" s="576" t="s">
        <v>961</v>
      </c>
      <c r="B3776" s="576" t="s">
        <v>962</v>
      </c>
      <c r="C3776" s="576" t="s">
        <v>941</v>
      </c>
      <c r="D3776" s="576" t="s">
        <v>4437</v>
      </c>
      <c r="E3776" s="577" t="s">
        <v>210</v>
      </c>
      <c r="F3776" s="576" t="s">
        <v>210</v>
      </c>
      <c r="G3776" s="576">
        <v>105806</v>
      </c>
      <c r="H3776" s="576" t="s">
        <v>9004</v>
      </c>
      <c r="I3776" s="576" t="s">
        <v>93</v>
      </c>
      <c r="J3776" s="576" t="s">
        <v>207</v>
      </c>
      <c r="K3776" s="577">
        <v>0</v>
      </c>
      <c r="L3776" s="576" t="s">
        <v>208</v>
      </c>
    </row>
    <row r="3777" spans="1:12">
      <c r="A3777" s="576" t="s">
        <v>961</v>
      </c>
      <c r="B3777" s="576" t="s">
        <v>962</v>
      </c>
      <c r="C3777" s="576" t="s">
        <v>941</v>
      </c>
      <c r="D3777" s="576" t="s">
        <v>4437</v>
      </c>
      <c r="E3777" s="577" t="s">
        <v>210</v>
      </c>
      <c r="F3777" s="576" t="s">
        <v>210</v>
      </c>
      <c r="G3777" s="576">
        <v>105807</v>
      </c>
      <c r="H3777" s="576" t="s">
        <v>9005</v>
      </c>
      <c r="I3777" s="576" t="s">
        <v>93</v>
      </c>
      <c r="J3777" s="576" t="s">
        <v>207</v>
      </c>
      <c r="K3777" s="577">
        <v>0</v>
      </c>
      <c r="L3777" s="576" t="s">
        <v>208</v>
      </c>
    </row>
    <row r="3778" spans="1:12">
      <c r="A3778" s="576" t="s">
        <v>961</v>
      </c>
      <c r="B3778" s="576" t="s">
        <v>962</v>
      </c>
      <c r="C3778" s="576" t="s">
        <v>941</v>
      </c>
      <c r="D3778" s="576" t="s">
        <v>4437</v>
      </c>
      <c r="E3778" s="577" t="s">
        <v>210</v>
      </c>
      <c r="F3778" s="576" t="s">
        <v>210</v>
      </c>
      <c r="G3778" s="576">
        <v>105808</v>
      </c>
      <c r="H3778" s="576" t="s">
        <v>9006</v>
      </c>
      <c r="I3778" s="576" t="s">
        <v>93</v>
      </c>
      <c r="J3778" s="576" t="s">
        <v>207</v>
      </c>
      <c r="K3778" s="577">
        <v>0</v>
      </c>
      <c r="L3778" s="576" t="s">
        <v>208</v>
      </c>
    </row>
    <row r="3779" spans="1:12">
      <c r="A3779" s="576" t="s">
        <v>961</v>
      </c>
      <c r="B3779" s="576" t="s">
        <v>962</v>
      </c>
      <c r="C3779" s="576" t="s">
        <v>941</v>
      </c>
      <c r="D3779" s="576" t="s">
        <v>4437</v>
      </c>
      <c r="E3779" s="577" t="s">
        <v>210</v>
      </c>
      <c r="F3779" s="576" t="s">
        <v>210</v>
      </c>
      <c r="G3779" s="576">
        <v>100341</v>
      </c>
      <c r="H3779" s="576" t="s">
        <v>9007</v>
      </c>
      <c r="I3779" s="576" t="s">
        <v>93</v>
      </c>
      <c r="J3779" s="576" t="s">
        <v>207</v>
      </c>
      <c r="K3779" s="577">
        <v>32.33</v>
      </c>
      <c r="L3779" s="576" t="s">
        <v>208</v>
      </c>
    </row>
    <row r="3780" spans="1:12">
      <c r="A3780" s="576" t="s">
        <v>961</v>
      </c>
      <c r="B3780" s="576" t="s">
        <v>962</v>
      </c>
      <c r="C3780" s="576" t="s">
        <v>941</v>
      </c>
      <c r="D3780" s="576" t="s">
        <v>4437</v>
      </c>
      <c r="E3780" s="577" t="s">
        <v>210</v>
      </c>
      <c r="F3780" s="576" t="s">
        <v>210</v>
      </c>
      <c r="G3780" s="576">
        <v>100351</v>
      </c>
      <c r="H3780" s="576" t="s">
        <v>9008</v>
      </c>
      <c r="I3780" s="576" t="s">
        <v>93</v>
      </c>
      <c r="J3780" s="576" t="s">
        <v>207</v>
      </c>
      <c r="K3780" s="577">
        <v>0</v>
      </c>
      <c r="L3780" s="576" t="s">
        <v>208</v>
      </c>
    </row>
    <row r="3781" spans="1:12">
      <c r="A3781" s="576" t="s">
        <v>961</v>
      </c>
      <c r="B3781" s="576" t="s">
        <v>962</v>
      </c>
      <c r="C3781" s="576" t="s">
        <v>941</v>
      </c>
      <c r="D3781" s="576" t="s">
        <v>4437</v>
      </c>
      <c r="E3781" s="577" t="s">
        <v>210</v>
      </c>
      <c r="F3781" s="576" t="s">
        <v>210</v>
      </c>
      <c r="G3781" s="576">
        <v>100353</v>
      </c>
      <c r="H3781" s="576" t="s">
        <v>9009</v>
      </c>
      <c r="I3781" s="576" t="s">
        <v>93</v>
      </c>
      <c r="J3781" s="576" t="s">
        <v>207</v>
      </c>
      <c r="K3781" s="577">
        <v>0</v>
      </c>
      <c r="L3781" s="576" t="s">
        <v>208</v>
      </c>
    </row>
    <row r="3782" spans="1:12">
      <c r="A3782" s="576" t="s">
        <v>961</v>
      </c>
      <c r="B3782" s="576" t="s">
        <v>962</v>
      </c>
      <c r="C3782" s="576" t="s">
        <v>941</v>
      </c>
      <c r="D3782" s="576" t="s">
        <v>4437</v>
      </c>
      <c r="E3782" s="577" t="s">
        <v>210</v>
      </c>
      <c r="F3782" s="576" t="s">
        <v>210</v>
      </c>
      <c r="G3782" s="576">
        <v>100350</v>
      </c>
      <c r="H3782" s="576" t="s">
        <v>9010</v>
      </c>
      <c r="I3782" s="576" t="s">
        <v>93</v>
      </c>
      <c r="J3782" s="576" t="s">
        <v>207</v>
      </c>
      <c r="K3782" s="577">
        <v>0</v>
      </c>
      <c r="L3782" s="576" t="s">
        <v>208</v>
      </c>
    </row>
    <row r="3783" spans="1:12">
      <c r="A3783" s="576" t="s">
        <v>961</v>
      </c>
      <c r="B3783" s="576" t="s">
        <v>962</v>
      </c>
      <c r="C3783" s="576" t="s">
        <v>941</v>
      </c>
      <c r="D3783" s="576" t="s">
        <v>4437</v>
      </c>
      <c r="E3783" s="577" t="s">
        <v>210</v>
      </c>
      <c r="F3783" s="576" t="s">
        <v>210</v>
      </c>
      <c r="G3783" s="576">
        <v>105043</v>
      </c>
      <c r="H3783" s="576" t="s">
        <v>9011</v>
      </c>
      <c r="I3783" s="576" t="s">
        <v>85</v>
      </c>
      <c r="J3783" s="576" t="s">
        <v>207</v>
      </c>
      <c r="K3783" s="577">
        <v>0</v>
      </c>
      <c r="L3783" s="576" t="s">
        <v>208</v>
      </c>
    </row>
    <row r="3784" spans="1:12">
      <c r="A3784" s="576" t="s">
        <v>961</v>
      </c>
      <c r="B3784" s="576" t="s">
        <v>962</v>
      </c>
      <c r="C3784" s="576" t="s">
        <v>941</v>
      </c>
      <c r="D3784" s="576" t="s">
        <v>4437</v>
      </c>
      <c r="E3784" s="577" t="s">
        <v>210</v>
      </c>
      <c r="F3784" s="576" t="s">
        <v>210</v>
      </c>
      <c r="G3784" s="576">
        <v>105047</v>
      </c>
      <c r="H3784" s="576" t="s">
        <v>9012</v>
      </c>
      <c r="I3784" s="576" t="s">
        <v>85</v>
      </c>
      <c r="J3784" s="576" t="s">
        <v>207</v>
      </c>
      <c r="K3784" s="577">
        <v>0</v>
      </c>
      <c r="L3784" s="576" t="s">
        <v>208</v>
      </c>
    </row>
    <row r="3785" spans="1:12">
      <c r="A3785" s="576" t="s">
        <v>961</v>
      </c>
      <c r="B3785" s="576" t="s">
        <v>962</v>
      </c>
      <c r="C3785" s="576" t="s">
        <v>941</v>
      </c>
      <c r="D3785" s="576" t="s">
        <v>4437</v>
      </c>
      <c r="E3785" s="577" t="s">
        <v>210</v>
      </c>
      <c r="F3785" s="576" t="s">
        <v>210</v>
      </c>
      <c r="G3785" s="576">
        <v>105044</v>
      </c>
      <c r="H3785" s="576" t="s">
        <v>9013</v>
      </c>
      <c r="I3785" s="576" t="s">
        <v>85</v>
      </c>
      <c r="J3785" s="576" t="s">
        <v>207</v>
      </c>
      <c r="K3785" s="577">
        <v>0</v>
      </c>
      <c r="L3785" s="576" t="s">
        <v>208</v>
      </c>
    </row>
    <row r="3786" spans="1:12">
      <c r="A3786" s="576" t="s">
        <v>961</v>
      </c>
      <c r="B3786" s="576" t="s">
        <v>962</v>
      </c>
      <c r="C3786" s="576" t="s">
        <v>941</v>
      </c>
      <c r="D3786" s="576" t="s">
        <v>4437</v>
      </c>
      <c r="E3786" s="577" t="s">
        <v>210</v>
      </c>
      <c r="F3786" s="576" t="s">
        <v>210</v>
      </c>
      <c r="G3786" s="576">
        <v>105094</v>
      </c>
      <c r="H3786" s="576" t="s">
        <v>9014</v>
      </c>
      <c r="I3786" s="576" t="s">
        <v>85</v>
      </c>
      <c r="J3786" s="576" t="s">
        <v>207</v>
      </c>
      <c r="K3786" s="577">
        <v>0</v>
      </c>
      <c r="L3786" s="576" t="s">
        <v>208</v>
      </c>
    </row>
    <row r="3787" spans="1:12">
      <c r="A3787" s="576" t="s">
        <v>961</v>
      </c>
      <c r="B3787" s="576" t="s">
        <v>962</v>
      </c>
      <c r="C3787" s="576" t="s">
        <v>941</v>
      </c>
      <c r="D3787" s="576" t="s">
        <v>4437</v>
      </c>
      <c r="E3787" s="577" t="s">
        <v>210</v>
      </c>
      <c r="F3787" s="576" t="s">
        <v>210</v>
      </c>
      <c r="G3787" s="576">
        <v>105096</v>
      </c>
      <c r="H3787" s="576" t="s">
        <v>9015</v>
      </c>
      <c r="I3787" s="576" t="s">
        <v>85</v>
      </c>
      <c r="J3787" s="576" t="s">
        <v>207</v>
      </c>
      <c r="K3787" s="577">
        <v>0</v>
      </c>
      <c r="L3787" s="576" t="s">
        <v>208</v>
      </c>
    </row>
    <row r="3788" spans="1:12">
      <c r="A3788" s="576" t="s">
        <v>961</v>
      </c>
      <c r="B3788" s="576" t="s">
        <v>962</v>
      </c>
      <c r="C3788" s="576" t="s">
        <v>941</v>
      </c>
      <c r="D3788" s="576" t="s">
        <v>4437</v>
      </c>
      <c r="E3788" s="577" t="s">
        <v>210</v>
      </c>
      <c r="F3788" s="576" t="s">
        <v>210</v>
      </c>
      <c r="G3788" s="576">
        <v>105048</v>
      </c>
      <c r="H3788" s="576" t="s">
        <v>9016</v>
      </c>
      <c r="I3788" s="576" t="s">
        <v>85</v>
      </c>
      <c r="J3788" s="576" t="s">
        <v>207</v>
      </c>
      <c r="K3788" s="577">
        <v>0</v>
      </c>
      <c r="L3788" s="576" t="s">
        <v>208</v>
      </c>
    </row>
    <row r="3789" spans="1:12">
      <c r="A3789" s="576" t="s">
        <v>961</v>
      </c>
      <c r="B3789" s="576" t="s">
        <v>962</v>
      </c>
      <c r="C3789" s="576" t="s">
        <v>941</v>
      </c>
      <c r="D3789" s="576" t="s">
        <v>4437</v>
      </c>
      <c r="E3789" s="577" t="s">
        <v>210</v>
      </c>
      <c r="F3789" s="576" t="s">
        <v>210</v>
      </c>
      <c r="G3789" s="576">
        <v>105097</v>
      </c>
      <c r="H3789" s="576" t="s">
        <v>9017</v>
      </c>
      <c r="I3789" s="576" t="s">
        <v>85</v>
      </c>
      <c r="J3789" s="576" t="s">
        <v>207</v>
      </c>
      <c r="K3789" s="577">
        <v>0</v>
      </c>
      <c r="L3789" s="576" t="s">
        <v>208</v>
      </c>
    </row>
    <row r="3790" spans="1:12">
      <c r="A3790" s="576" t="s">
        <v>961</v>
      </c>
      <c r="B3790" s="576" t="s">
        <v>962</v>
      </c>
      <c r="C3790" s="576" t="s">
        <v>941</v>
      </c>
      <c r="D3790" s="576" t="s">
        <v>4437</v>
      </c>
      <c r="E3790" s="577" t="s">
        <v>210</v>
      </c>
      <c r="F3790" s="576" t="s">
        <v>210</v>
      </c>
      <c r="G3790" s="576">
        <v>105049</v>
      </c>
      <c r="H3790" s="576" t="s">
        <v>9018</v>
      </c>
      <c r="I3790" s="576" t="s">
        <v>85</v>
      </c>
      <c r="J3790" s="576" t="s">
        <v>207</v>
      </c>
      <c r="K3790" s="577">
        <v>0</v>
      </c>
      <c r="L3790" s="576" t="s">
        <v>208</v>
      </c>
    </row>
    <row r="3791" spans="1:12">
      <c r="A3791" s="576" t="s">
        <v>961</v>
      </c>
      <c r="B3791" s="576" t="s">
        <v>962</v>
      </c>
      <c r="C3791" s="576" t="s">
        <v>941</v>
      </c>
      <c r="D3791" s="576" t="s">
        <v>4437</v>
      </c>
      <c r="E3791" s="577" t="s">
        <v>210</v>
      </c>
      <c r="F3791" s="576" t="s">
        <v>210</v>
      </c>
      <c r="G3791" s="576">
        <v>105051</v>
      </c>
      <c r="H3791" s="576" t="s">
        <v>9019</v>
      </c>
      <c r="I3791" s="576" t="s">
        <v>85</v>
      </c>
      <c r="J3791" s="576" t="s">
        <v>207</v>
      </c>
      <c r="K3791" s="577">
        <v>0</v>
      </c>
      <c r="L3791" s="576" t="s">
        <v>208</v>
      </c>
    </row>
    <row r="3792" spans="1:12">
      <c r="A3792" s="576" t="s">
        <v>961</v>
      </c>
      <c r="B3792" s="576" t="s">
        <v>962</v>
      </c>
      <c r="C3792" s="576" t="s">
        <v>941</v>
      </c>
      <c r="D3792" s="576" t="s">
        <v>4437</v>
      </c>
      <c r="E3792" s="577" t="s">
        <v>210</v>
      </c>
      <c r="F3792" s="576" t="s">
        <v>210</v>
      </c>
      <c r="G3792" s="576">
        <v>105054</v>
      </c>
      <c r="H3792" s="576" t="s">
        <v>9020</v>
      </c>
      <c r="I3792" s="576" t="s">
        <v>85</v>
      </c>
      <c r="J3792" s="576" t="s">
        <v>207</v>
      </c>
      <c r="K3792" s="577">
        <v>0</v>
      </c>
      <c r="L3792" s="576" t="s">
        <v>208</v>
      </c>
    </row>
    <row r="3793" spans="1:12">
      <c r="A3793" s="576" t="s">
        <v>961</v>
      </c>
      <c r="B3793" s="576" t="s">
        <v>962</v>
      </c>
      <c r="C3793" s="576" t="s">
        <v>941</v>
      </c>
      <c r="D3793" s="576" t="s">
        <v>4437</v>
      </c>
      <c r="E3793" s="577" t="s">
        <v>210</v>
      </c>
      <c r="F3793" s="576" t="s">
        <v>210</v>
      </c>
      <c r="G3793" s="576">
        <v>105052</v>
      </c>
      <c r="H3793" s="576" t="s">
        <v>9021</v>
      </c>
      <c r="I3793" s="576" t="s">
        <v>85</v>
      </c>
      <c r="J3793" s="576" t="s">
        <v>207</v>
      </c>
      <c r="K3793" s="577">
        <v>0</v>
      </c>
      <c r="L3793" s="576" t="s">
        <v>208</v>
      </c>
    </row>
    <row r="3794" spans="1:12">
      <c r="A3794" s="576" t="s">
        <v>961</v>
      </c>
      <c r="B3794" s="576" t="s">
        <v>962</v>
      </c>
      <c r="C3794" s="576" t="s">
        <v>941</v>
      </c>
      <c r="D3794" s="576" t="s">
        <v>4437</v>
      </c>
      <c r="E3794" s="577" t="s">
        <v>210</v>
      </c>
      <c r="F3794" s="576" t="s">
        <v>210</v>
      </c>
      <c r="G3794" s="576">
        <v>105055</v>
      </c>
      <c r="H3794" s="576" t="s">
        <v>9022</v>
      </c>
      <c r="I3794" s="576" t="s">
        <v>85</v>
      </c>
      <c r="J3794" s="576" t="s">
        <v>207</v>
      </c>
      <c r="K3794" s="577">
        <v>0</v>
      </c>
      <c r="L3794" s="576" t="s">
        <v>208</v>
      </c>
    </row>
    <row r="3795" spans="1:12">
      <c r="A3795" s="576" t="s">
        <v>961</v>
      </c>
      <c r="B3795" s="576" t="s">
        <v>962</v>
      </c>
      <c r="C3795" s="576" t="s">
        <v>941</v>
      </c>
      <c r="D3795" s="576" t="s">
        <v>4437</v>
      </c>
      <c r="E3795" s="577" t="s">
        <v>210</v>
      </c>
      <c r="F3795" s="576" t="s">
        <v>210</v>
      </c>
      <c r="G3795" s="576">
        <v>105065</v>
      </c>
      <c r="H3795" s="576" t="s">
        <v>9023</v>
      </c>
      <c r="I3795" s="576" t="s">
        <v>85</v>
      </c>
      <c r="J3795" s="576" t="s">
        <v>207</v>
      </c>
      <c r="K3795" s="577">
        <v>0</v>
      </c>
      <c r="L3795" s="576" t="s">
        <v>208</v>
      </c>
    </row>
    <row r="3796" spans="1:12">
      <c r="A3796" s="576" t="s">
        <v>961</v>
      </c>
      <c r="B3796" s="576" t="s">
        <v>962</v>
      </c>
      <c r="C3796" s="576" t="s">
        <v>941</v>
      </c>
      <c r="D3796" s="576" t="s">
        <v>4437</v>
      </c>
      <c r="E3796" s="577" t="s">
        <v>210</v>
      </c>
      <c r="F3796" s="576" t="s">
        <v>210</v>
      </c>
      <c r="G3796" s="576">
        <v>105059</v>
      </c>
      <c r="H3796" s="576" t="s">
        <v>9024</v>
      </c>
      <c r="I3796" s="576" t="s">
        <v>85</v>
      </c>
      <c r="J3796" s="576" t="s">
        <v>207</v>
      </c>
      <c r="K3796" s="577">
        <v>0</v>
      </c>
      <c r="L3796" s="576" t="s">
        <v>208</v>
      </c>
    </row>
    <row r="3797" spans="1:12">
      <c r="A3797" s="576" t="s">
        <v>961</v>
      </c>
      <c r="B3797" s="576" t="s">
        <v>962</v>
      </c>
      <c r="C3797" s="576" t="s">
        <v>941</v>
      </c>
      <c r="D3797" s="576" t="s">
        <v>4437</v>
      </c>
      <c r="E3797" s="577" t="s">
        <v>210</v>
      </c>
      <c r="F3797" s="576" t="s">
        <v>210</v>
      </c>
      <c r="G3797" s="576">
        <v>105057</v>
      </c>
      <c r="H3797" s="576" t="s">
        <v>9025</v>
      </c>
      <c r="I3797" s="576" t="s">
        <v>85</v>
      </c>
      <c r="J3797" s="576" t="s">
        <v>207</v>
      </c>
      <c r="K3797" s="577">
        <v>0</v>
      </c>
      <c r="L3797" s="576" t="s">
        <v>208</v>
      </c>
    </row>
    <row r="3798" spans="1:12">
      <c r="A3798" s="576" t="s">
        <v>961</v>
      </c>
      <c r="B3798" s="576" t="s">
        <v>962</v>
      </c>
      <c r="C3798" s="576" t="s">
        <v>941</v>
      </c>
      <c r="D3798" s="576" t="s">
        <v>4437</v>
      </c>
      <c r="E3798" s="577" t="s">
        <v>210</v>
      </c>
      <c r="F3798" s="576" t="s">
        <v>210</v>
      </c>
      <c r="G3798" s="576">
        <v>105060</v>
      </c>
      <c r="H3798" s="576" t="s">
        <v>9026</v>
      </c>
      <c r="I3798" s="576" t="s">
        <v>85</v>
      </c>
      <c r="J3798" s="576" t="s">
        <v>207</v>
      </c>
      <c r="K3798" s="577">
        <v>0</v>
      </c>
      <c r="L3798" s="576" t="s">
        <v>208</v>
      </c>
    </row>
    <row r="3799" spans="1:12">
      <c r="A3799" s="576" t="s">
        <v>961</v>
      </c>
      <c r="B3799" s="576" t="s">
        <v>962</v>
      </c>
      <c r="C3799" s="576" t="s">
        <v>941</v>
      </c>
      <c r="D3799" s="576" t="s">
        <v>4437</v>
      </c>
      <c r="E3799" s="577" t="s">
        <v>210</v>
      </c>
      <c r="F3799" s="576" t="s">
        <v>210</v>
      </c>
      <c r="G3799" s="576">
        <v>105042</v>
      </c>
      <c r="H3799" s="576" t="s">
        <v>9027</v>
      </c>
      <c r="I3799" s="576" t="s">
        <v>85</v>
      </c>
      <c r="J3799" s="576" t="s">
        <v>207</v>
      </c>
      <c r="K3799" s="577">
        <v>61.14</v>
      </c>
      <c r="L3799" s="576" t="s">
        <v>208</v>
      </c>
    </row>
    <row r="3800" spans="1:12">
      <c r="A3800" s="576" t="s">
        <v>961</v>
      </c>
      <c r="B3800" s="576" t="s">
        <v>962</v>
      </c>
      <c r="C3800" s="576" t="s">
        <v>941</v>
      </c>
      <c r="D3800" s="576" t="s">
        <v>4437</v>
      </c>
      <c r="E3800" s="577" t="s">
        <v>210</v>
      </c>
      <c r="F3800" s="576" t="s">
        <v>210</v>
      </c>
      <c r="G3800" s="576">
        <v>105046</v>
      </c>
      <c r="H3800" s="576" t="s">
        <v>9028</v>
      </c>
      <c r="I3800" s="576" t="s">
        <v>85</v>
      </c>
      <c r="J3800" s="576" t="s">
        <v>207</v>
      </c>
      <c r="K3800" s="577">
        <v>52.52</v>
      </c>
      <c r="L3800" s="576" t="s">
        <v>208</v>
      </c>
    </row>
    <row r="3801" spans="1:12">
      <c r="A3801" s="576" t="s">
        <v>961</v>
      </c>
      <c r="B3801" s="576" t="s">
        <v>962</v>
      </c>
      <c r="C3801" s="576" t="s">
        <v>941</v>
      </c>
      <c r="D3801" s="576" t="s">
        <v>4437</v>
      </c>
      <c r="E3801" s="577" t="s">
        <v>210</v>
      </c>
      <c r="F3801" s="576" t="s">
        <v>210</v>
      </c>
      <c r="G3801" s="576">
        <v>105095</v>
      </c>
      <c r="H3801" s="576" t="s">
        <v>9029</v>
      </c>
      <c r="I3801" s="576" t="s">
        <v>85</v>
      </c>
      <c r="J3801" s="576" t="s">
        <v>207</v>
      </c>
      <c r="K3801" s="577">
        <v>93.88</v>
      </c>
      <c r="L3801" s="576" t="s">
        <v>208</v>
      </c>
    </row>
    <row r="3802" spans="1:12">
      <c r="A3802" s="576" t="s">
        <v>961</v>
      </c>
      <c r="B3802" s="576" t="s">
        <v>962</v>
      </c>
      <c r="C3802" s="576" t="s">
        <v>941</v>
      </c>
      <c r="D3802" s="576" t="s">
        <v>4437</v>
      </c>
      <c r="E3802" s="577" t="s">
        <v>210</v>
      </c>
      <c r="F3802" s="576" t="s">
        <v>210</v>
      </c>
      <c r="G3802" s="576">
        <v>105098</v>
      </c>
      <c r="H3802" s="576" t="s">
        <v>9030</v>
      </c>
      <c r="I3802" s="576" t="s">
        <v>85</v>
      </c>
      <c r="J3802" s="576" t="s">
        <v>207</v>
      </c>
      <c r="K3802" s="577">
        <v>85.27</v>
      </c>
      <c r="L3802" s="576" t="s">
        <v>208</v>
      </c>
    </row>
    <row r="3803" spans="1:12">
      <c r="A3803" s="576" t="s">
        <v>961</v>
      </c>
      <c r="B3803" s="576" t="s">
        <v>962</v>
      </c>
      <c r="C3803" s="576" t="s">
        <v>941</v>
      </c>
      <c r="D3803" s="576" t="s">
        <v>4437</v>
      </c>
      <c r="E3803" s="577" t="s">
        <v>210</v>
      </c>
      <c r="F3803" s="576" t="s">
        <v>210</v>
      </c>
      <c r="G3803" s="576">
        <v>105050</v>
      </c>
      <c r="H3803" s="576" t="s">
        <v>9031</v>
      </c>
      <c r="I3803" s="576" t="s">
        <v>85</v>
      </c>
      <c r="J3803" s="576" t="s">
        <v>207</v>
      </c>
      <c r="K3803" s="577">
        <v>200.97</v>
      </c>
      <c r="L3803" s="576" t="s">
        <v>208</v>
      </c>
    </row>
    <row r="3804" spans="1:12">
      <c r="A3804" s="576" t="s">
        <v>961</v>
      </c>
      <c r="B3804" s="576" t="s">
        <v>962</v>
      </c>
      <c r="C3804" s="576" t="s">
        <v>941</v>
      </c>
      <c r="D3804" s="576" t="s">
        <v>4437</v>
      </c>
      <c r="E3804" s="577" t="s">
        <v>210</v>
      </c>
      <c r="F3804" s="576" t="s">
        <v>210</v>
      </c>
      <c r="G3804" s="576">
        <v>105053</v>
      </c>
      <c r="H3804" s="576" t="s">
        <v>9032</v>
      </c>
      <c r="I3804" s="576" t="s">
        <v>85</v>
      </c>
      <c r="J3804" s="576" t="s">
        <v>207</v>
      </c>
      <c r="K3804" s="577">
        <v>192.46</v>
      </c>
      <c r="L3804" s="576" t="s">
        <v>208</v>
      </c>
    </row>
    <row r="3805" spans="1:12">
      <c r="A3805" s="576" t="s">
        <v>961</v>
      </c>
      <c r="B3805" s="576" t="s">
        <v>962</v>
      </c>
      <c r="C3805" s="576" t="s">
        <v>941</v>
      </c>
      <c r="D3805" s="576" t="s">
        <v>4437</v>
      </c>
      <c r="E3805" s="577" t="s">
        <v>210</v>
      </c>
      <c r="F3805" s="576" t="s">
        <v>210</v>
      </c>
      <c r="G3805" s="576">
        <v>105056</v>
      </c>
      <c r="H3805" s="576" t="s">
        <v>9033</v>
      </c>
      <c r="I3805" s="576" t="s">
        <v>85</v>
      </c>
      <c r="J3805" s="576" t="s">
        <v>207</v>
      </c>
      <c r="K3805" s="577">
        <v>279.7</v>
      </c>
      <c r="L3805" s="576" t="s">
        <v>208</v>
      </c>
    </row>
    <row r="3806" spans="1:12">
      <c r="A3806" s="576" t="s">
        <v>961</v>
      </c>
      <c r="B3806" s="576" t="s">
        <v>962</v>
      </c>
      <c r="C3806" s="576" t="s">
        <v>941</v>
      </c>
      <c r="D3806" s="576" t="s">
        <v>4437</v>
      </c>
      <c r="E3806" s="577" t="s">
        <v>210</v>
      </c>
      <c r="F3806" s="576" t="s">
        <v>210</v>
      </c>
      <c r="G3806" s="576">
        <v>105058</v>
      </c>
      <c r="H3806" s="576" t="s">
        <v>9034</v>
      </c>
      <c r="I3806" s="576" t="s">
        <v>85</v>
      </c>
      <c r="J3806" s="576" t="s">
        <v>207</v>
      </c>
      <c r="K3806" s="577">
        <v>271.76</v>
      </c>
      <c r="L3806" s="576" t="s">
        <v>208</v>
      </c>
    </row>
    <row r="3807" spans="1:12">
      <c r="A3807" s="576" t="s">
        <v>961</v>
      </c>
      <c r="B3807" s="576" t="s">
        <v>962</v>
      </c>
      <c r="C3807" s="576" t="s">
        <v>941</v>
      </c>
      <c r="D3807" s="576" t="s">
        <v>4437</v>
      </c>
      <c r="E3807" s="577" t="s">
        <v>210</v>
      </c>
      <c r="F3807" s="576" t="s">
        <v>210</v>
      </c>
      <c r="G3807" s="576">
        <v>105062</v>
      </c>
      <c r="H3807" s="576" t="s">
        <v>9035</v>
      </c>
      <c r="I3807" s="576" t="s">
        <v>85</v>
      </c>
      <c r="J3807" s="576" t="s">
        <v>207</v>
      </c>
      <c r="K3807" s="577">
        <v>0</v>
      </c>
      <c r="L3807" s="576" t="s">
        <v>208</v>
      </c>
    </row>
    <row r="3808" spans="1:12">
      <c r="A3808" s="576" t="s">
        <v>961</v>
      </c>
      <c r="B3808" s="576" t="s">
        <v>962</v>
      </c>
      <c r="C3808" s="576" t="s">
        <v>941</v>
      </c>
      <c r="D3808" s="576" t="s">
        <v>4437</v>
      </c>
      <c r="E3808" s="577" t="s">
        <v>210</v>
      </c>
      <c r="F3808" s="576" t="s">
        <v>210</v>
      </c>
      <c r="G3808" s="576">
        <v>105066</v>
      </c>
      <c r="H3808" s="576" t="s">
        <v>9036</v>
      </c>
      <c r="I3808" s="576" t="s">
        <v>85</v>
      </c>
      <c r="J3808" s="576" t="s">
        <v>207</v>
      </c>
      <c r="K3808" s="577">
        <v>0</v>
      </c>
      <c r="L3808" s="576" t="s">
        <v>208</v>
      </c>
    </row>
    <row r="3809" spans="1:12">
      <c r="A3809" s="576" t="s">
        <v>961</v>
      </c>
      <c r="B3809" s="576" t="s">
        <v>962</v>
      </c>
      <c r="C3809" s="576" t="s">
        <v>941</v>
      </c>
      <c r="D3809" s="576" t="s">
        <v>4437</v>
      </c>
      <c r="E3809" s="577" t="s">
        <v>210</v>
      </c>
      <c r="F3809" s="576" t="s">
        <v>210</v>
      </c>
      <c r="G3809" s="576">
        <v>105063</v>
      </c>
      <c r="H3809" s="576" t="s">
        <v>9037</v>
      </c>
      <c r="I3809" s="576" t="s">
        <v>85</v>
      </c>
      <c r="J3809" s="576" t="s">
        <v>207</v>
      </c>
      <c r="K3809" s="577">
        <v>0</v>
      </c>
      <c r="L3809" s="576" t="s">
        <v>208</v>
      </c>
    </row>
    <row r="3810" spans="1:12">
      <c r="A3810" s="576" t="s">
        <v>961</v>
      </c>
      <c r="B3810" s="576" t="s">
        <v>962</v>
      </c>
      <c r="C3810" s="576" t="s">
        <v>941</v>
      </c>
      <c r="D3810" s="576" t="s">
        <v>4437</v>
      </c>
      <c r="E3810" s="577" t="s">
        <v>210</v>
      </c>
      <c r="F3810" s="576" t="s">
        <v>210</v>
      </c>
      <c r="G3810" s="576">
        <v>105067</v>
      </c>
      <c r="H3810" s="576" t="s">
        <v>9038</v>
      </c>
      <c r="I3810" s="576" t="s">
        <v>85</v>
      </c>
      <c r="J3810" s="576" t="s">
        <v>207</v>
      </c>
      <c r="K3810" s="577">
        <v>0</v>
      </c>
      <c r="L3810" s="576" t="s">
        <v>208</v>
      </c>
    </row>
    <row r="3811" spans="1:12">
      <c r="A3811" s="576" t="s">
        <v>961</v>
      </c>
      <c r="B3811" s="576" t="s">
        <v>962</v>
      </c>
      <c r="C3811" s="576" t="s">
        <v>941</v>
      </c>
      <c r="D3811" s="576" t="s">
        <v>4437</v>
      </c>
      <c r="E3811" s="577" t="s">
        <v>210</v>
      </c>
      <c r="F3811" s="576" t="s">
        <v>210</v>
      </c>
      <c r="G3811" s="576">
        <v>105069</v>
      </c>
      <c r="H3811" s="576" t="s">
        <v>9039</v>
      </c>
      <c r="I3811" s="576" t="s">
        <v>85</v>
      </c>
      <c r="J3811" s="576" t="s">
        <v>207</v>
      </c>
      <c r="K3811" s="577">
        <v>0</v>
      </c>
      <c r="L3811" s="576" t="s">
        <v>208</v>
      </c>
    </row>
    <row r="3812" spans="1:12">
      <c r="A3812" s="576" t="s">
        <v>961</v>
      </c>
      <c r="B3812" s="576" t="s">
        <v>962</v>
      </c>
      <c r="C3812" s="576" t="s">
        <v>941</v>
      </c>
      <c r="D3812" s="576" t="s">
        <v>4437</v>
      </c>
      <c r="E3812" s="577" t="s">
        <v>210</v>
      </c>
      <c r="F3812" s="576" t="s">
        <v>210</v>
      </c>
      <c r="G3812" s="576">
        <v>105072</v>
      </c>
      <c r="H3812" s="576" t="s">
        <v>9040</v>
      </c>
      <c r="I3812" s="576" t="s">
        <v>85</v>
      </c>
      <c r="J3812" s="576" t="s">
        <v>207</v>
      </c>
      <c r="K3812" s="577">
        <v>0</v>
      </c>
      <c r="L3812" s="576" t="s">
        <v>208</v>
      </c>
    </row>
    <row r="3813" spans="1:12">
      <c r="A3813" s="576" t="s">
        <v>961</v>
      </c>
      <c r="B3813" s="576" t="s">
        <v>962</v>
      </c>
      <c r="C3813" s="576" t="s">
        <v>941</v>
      </c>
      <c r="D3813" s="576" t="s">
        <v>4437</v>
      </c>
      <c r="E3813" s="577" t="s">
        <v>210</v>
      </c>
      <c r="F3813" s="576" t="s">
        <v>210</v>
      </c>
      <c r="G3813" s="576">
        <v>105070</v>
      </c>
      <c r="H3813" s="576" t="s">
        <v>9041</v>
      </c>
      <c r="I3813" s="576" t="s">
        <v>85</v>
      </c>
      <c r="J3813" s="576" t="s">
        <v>207</v>
      </c>
      <c r="K3813" s="577">
        <v>0</v>
      </c>
      <c r="L3813" s="576" t="s">
        <v>208</v>
      </c>
    </row>
    <row r="3814" spans="1:12">
      <c r="A3814" s="576" t="s">
        <v>961</v>
      </c>
      <c r="B3814" s="576" t="s">
        <v>962</v>
      </c>
      <c r="C3814" s="576" t="s">
        <v>941</v>
      </c>
      <c r="D3814" s="576" t="s">
        <v>4437</v>
      </c>
      <c r="E3814" s="577" t="s">
        <v>210</v>
      </c>
      <c r="F3814" s="576" t="s">
        <v>210</v>
      </c>
      <c r="G3814" s="576">
        <v>105073</v>
      </c>
      <c r="H3814" s="576" t="s">
        <v>9042</v>
      </c>
      <c r="I3814" s="576" t="s">
        <v>85</v>
      </c>
      <c r="J3814" s="576" t="s">
        <v>207</v>
      </c>
      <c r="K3814" s="577">
        <v>0</v>
      </c>
      <c r="L3814" s="576" t="s">
        <v>208</v>
      </c>
    </row>
    <row r="3815" spans="1:12">
      <c r="A3815" s="576" t="s">
        <v>961</v>
      </c>
      <c r="B3815" s="576" t="s">
        <v>962</v>
      </c>
      <c r="C3815" s="576" t="s">
        <v>941</v>
      </c>
      <c r="D3815" s="576" t="s">
        <v>4437</v>
      </c>
      <c r="E3815" s="577" t="s">
        <v>210</v>
      </c>
      <c r="F3815" s="576" t="s">
        <v>210</v>
      </c>
      <c r="G3815" s="576">
        <v>105075</v>
      </c>
      <c r="H3815" s="576" t="s">
        <v>9043</v>
      </c>
      <c r="I3815" s="576" t="s">
        <v>85</v>
      </c>
      <c r="J3815" s="576" t="s">
        <v>207</v>
      </c>
      <c r="K3815" s="577">
        <v>0</v>
      </c>
      <c r="L3815" s="576" t="s">
        <v>208</v>
      </c>
    </row>
    <row r="3816" spans="1:12">
      <c r="A3816" s="576" t="s">
        <v>961</v>
      </c>
      <c r="B3816" s="576" t="s">
        <v>962</v>
      </c>
      <c r="C3816" s="576" t="s">
        <v>941</v>
      </c>
      <c r="D3816" s="576" t="s">
        <v>4437</v>
      </c>
      <c r="E3816" s="577" t="s">
        <v>210</v>
      </c>
      <c r="F3816" s="576" t="s">
        <v>210</v>
      </c>
      <c r="G3816" s="576">
        <v>105078</v>
      </c>
      <c r="H3816" s="576" t="s">
        <v>9044</v>
      </c>
      <c r="I3816" s="576" t="s">
        <v>85</v>
      </c>
      <c r="J3816" s="576" t="s">
        <v>207</v>
      </c>
      <c r="K3816" s="577">
        <v>0</v>
      </c>
      <c r="L3816" s="576" t="s">
        <v>208</v>
      </c>
    </row>
    <row r="3817" spans="1:12">
      <c r="A3817" s="576" t="s">
        <v>961</v>
      </c>
      <c r="B3817" s="576" t="s">
        <v>962</v>
      </c>
      <c r="C3817" s="576" t="s">
        <v>941</v>
      </c>
      <c r="D3817" s="576" t="s">
        <v>4437</v>
      </c>
      <c r="E3817" s="577" t="s">
        <v>210</v>
      </c>
      <c r="F3817" s="576" t="s">
        <v>210</v>
      </c>
      <c r="G3817" s="576">
        <v>105076</v>
      </c>
      <c r="H3817" s="576" t="s">
        <v>9045</v>
      </c>
      <c r="I3817" s="576" t="s">
        <v>85</v>
      </c>
      <c r="J3817" s="576" t="s">
        <v>207</v>
      </c>
      <c r="K3817" s="577">
        <v>0</v>
      </c>
      <c r="L3817" s="576" t="s">
        <v>208</v>
      </c>
    </row>
    <row r="3818" spans="1:12">
      <c r="A3818" s="576" t="s">
        <v>961</v>
      </c>
      <c r="B3818" s="576" t="s">
        <v>962</v>
      </c>
      <c r="C3818" s="576" t="s">
        <v>941</v>
      </c>
      <c r="D3818" s="576" t="s">
        <v>4437</v>
      </c>
      <c r="E3818" s="577" t="s">
        <v>210</v>
      </c>
      <c r="F3818" s="576" t="s">
        <v>210</v>
      </c>
      <c r="G3818" s="576">
        <v>105079</v>
      </c>
      <c r="H3818" s="576" t="s">
        <v>9046</v>
      </c>
      <c r="I3818" s="576" t="s">
        <v>85</v>
      </c>
      <c r="J3818" s="576" t="s">
        <v>207</v>
      </c>
      <c r="K3818" s="577">
        <v>0</v>
      </c>
      <c r="L3818" s="576" t="s">
        <v>208</v>
      </c>
    </row>
    <row r="3819" spans="1:12">
      <c r="A3819" s="576" t="s">
        <v>961</v>
      </c>
      <c r="B3819" s="576" t="s">
        <v>962</v>
      </c>
      <c r="C3819" s="576" t="s">
        <v>941</v>
      </c>
      <c r="D3819" s="576" t="s">
        <v>4437</v>
      </c>
      <c r="E3819" s="577" t="s">
        <v>210</v>
      </c>
      <c r="F3819" s="576" t="s">
        <v>210</v>
      </c>
      <c r="G3819" s="576">
        <v>105061</v>
      </c>
      <c r="H3819" s="576" t="s">
        <v>9047</v>
      </c>
      <c r="I3819" s="576" t="s">
        <v>85</v>
      </c>
      <c r="J3819" s="576" t="s">
        <v>207</v>
      </c>
      <c r="K3819" s="577">
        <v>81.16</v>
      </c>
      <c r="L3819" s="576" t="s">
        <v>208</v>
      </c>
    </row>
    <row r="3820" spans="1:12">
      <c r="A3820" s="576" t="s">
        <v>961</v>
      </c>
      <c r="B3820" s="576" t="s">
        <v>962</v>
      </c>
      <c r="C3820" s="576" t="s">
        <v>941</v>
      </c>
      <c r="D3820" s="576" t="s">
        <v>4437</v>
      </c>
      <c r="E3820" s="577" t="s">
        <v>210</v>
      </c>
      <c r="F3820" s="576" t="s">
        <v>210</v>
      </c>
      <c r="G3820" s="576">
        <v>105064</v>
      </c>
      <c r="H3820" s="576" t="s">
        <v>9048</v>
      </c>
      <c r="I3820" s="576" t="s">
        <v>85</v>
      </c>
      <c r="J3820" s="576" t="s">
        <v>207</v>
      </c>
      <c r="K3820" s="577">
        <v>70.22</v>
      </c>
      <c r="L3820" s="576" t="s">
        <v>208</v>
      </c>
    </row>
    <row r="3821" spans="1:12">
      <c r="A3821" s="576" t="s">
        <v>961</v>
      </c>
      <c r="B3821" s="576" t="s">
        <v>962</v>
      </c>
      <c r="C3821" s="576" t="s">
        <v>941</v>
      </c>
      <c r="D3821" s="576" t="s">
        <v>4437</v>
      </c>
      <c r="E3821" s="577" t="s">
        <v>210</v>
      </c>
      <c r="F3821" s="576" t="s">
        <v>210</v>
      </c>
      <c r="G3821" s="576">
        <v>105068</v>
      </c>
      <c r="H3821" s="576" t="s">
        <v>9049</v>
      </c>
      <c r="I3821" s="576" t="s">
        <v>85</v>
      </c>
      <c r="J3821" s="576" t="s">
        <v>207</v>
      </c>
      <c r="K3821" s="577">
        <v>134.49</v>
      </c>
      <c r="L3821" s="576" t="s">
        <v>208</v>
      </c>
    </row>
    <row r="3822" spans="1:12">
      <c r="A3822" s="576" t="s">
        <v>961</v>
      </c>
      <c r="B3822" s="576" t="s">
        <v>962</v>
      </c>
      <c r="C3822" s="576" t="s">
        <v>941</v>
      </c>
      <c r="D3822" s="576" t="s">
        <v>4437</v>
      </c>
      <c r="E3822" s="577" t="s">
        <v>210</v>
      </c>
      <c r="F3822" s="576" t="s">
        <v>210</v>
      </c>
      <c r="G3822" s="576">
        <v>105071</v>
      </c>
      <c r="H3822" s="576" t="s">
        <v>9050</v>
      </c>
      <c r="I3822" s="576" t="s">
        <v>85</v>
      </c>
      <c r="J3822" s="576" t="s">
        <v>207</v>
      </c>
      <c r="K3822" s="577">
        <v>123.57</v>
      </c>
      <c r="L3822" s="576" t="s">
        <v>208</v>
      </c>
    </row>
    <row r="3823" spans="1:12">
      <c r="A3823" s="576" t="s">
        <v>961</v>
      </c>
      <c r="B3823" s="576" t="s">
        <v>962</v>
      </c>
      <c r="C3823" s="576" t="s">
        <v>941</v>
      </c>
      <c r="D3823" s="576" t="s">
        <v>4437</v>
      </c>
      <c r="E3823" s="577" t="s">
        <v>210</v>
      </c>
      <c r="F3823" s="576" t="s">
        <v>210</v>
      </c>
      <c r="G3823" s="576">
        <v>105074</v>
      </c>
      <c r="H3823" s="576" t="s">
        <v>9051</v>
      </c>
      <c r="I3823" s="576" t="s">
        <v>85</v>
      </c>
      <c r="J3823" s="576" t="s">
        <v>207</v>
      </c>
      <c r="K3823" s="577">
        <v>209.16</v>
      </c>
      <c r="L3823" s="576" t="s">
        <v>208</v>
      </c>
    </row>
    <row r="3824" spans="1:12">
      <c r="A3824" s="576" t="s">
        <v>961</v>
      </c>
      <c r="B3824" s="576" t="s">
        <v>962</v>
      </c>
      <c r="C3824" s="576" t="s">
        <v>941</v>
      </c>
      <c r="D3824" s="576" t="s">
        <v>4437</v>
      </c>
      <c r="E3824" s="577" t="s">
        <v>210</v>
      </c>
      <c r="F3824" s="576" t="s">
        <v>210</v>
      </c>
      <c r="G3824" s="576">
        <v>105077</v>
      </c>
      <c r="H3824" s="576" t="s">
        <v>9052</v>
      </c>
      <c r="I3824" s="576" t="s">
        <v>85</v>
      </c>
      <c r="J3824" s="576" t="s">
        <v>207</v>
      </c>
      <c r="K3824" s="577">
        <v>198.29</v>
      </c>
      <c r="L3824" s="576" t="s">
        <v>208</v>
      </c>
    </row>
    <row r="3825" spans="1:12">
      <c r="A3825" s="576" t="s">
        <v>961</v>
      </c>
      <c r="B3825" s="576" t="s">
        <v>962</v>
      </c>
      <c r="C3825" s="576" t="s">
        <v>941</v>
      </c>
      <c r="D3825" s="576" t="s">
        <v>4437</v>
      </c>
      <c r="E3825" s="577" t="s">
        <v>210</v>
      </c>
      <c r="F3825" s="576" t="s">
        <v>210</v>
      </c>
      <c r="G3825" s="576">
        <v>105090</v>
      </c>
      <c r="H3825" s="576" t="s">
        <v>9053</v>
      </c>
      <c r="I3825" s="576" t="s">
        <v>93</v>
      </c>
      <c r="J3825" s="576" t="s">
        <v>207</v>
      </c>
      <c r="K3825" s="577">
        <v>552.53</v>
      </c>
      <c r="L3825" s="576" t="s">
        <v>208</v>
      </c>
    </row>
    <row r="3826" spans="1:12">
      <c r="A3826" s="576" t="s">
        <v>961</v>
      </c>
      <c r="B3826" s="576" t="s">
        <v>962</v>
      </c>
      <c r="C3826" s="576" t="s">
        <v>941</v>
      </c>
      <c r="D3826" s="576" t="s">
        <v>4437</v>
      </c>
      <c r="E3826" s="577" t="s">
        <v>210</v>
      </c>
      <c r="F3826" s="576" t="s">
        <v>210</v>
      </c>
      <c r="G3826" s="576">
        <v>105099</v>
      </c>
      <c r="H3826" s="576" t="s">
        <v>9054</v>
      </c>
      <c r="I3826" s="576" t="s">
        <v>85</v>
      </c>
      <c r="J3826" s="576" t="s">
        <v>207</v>
      </c>
      <c r="K3826" s="577">
        <v>75.010000000000005</v>
      </c>
      <c r="L3826" s="576" t="s">
        <v>208</v>
      </c>
    </row>
    <row r="3827" spans="1:12">
      <c r="A3827" s="576" t="s">
        <v>961</v>
      </c>
      <c r="B3827" s="576" t="s">
        <v>962</v>
      </c>
      <c r="C3827" s="576" t="s">
        <v>941</v>
      </c>
      <c r="D3827" s="576" t="s">
        <v>4437</v>
      </c>
      <c r="E3827" s="577" t="s">
        <v>210</v>
      </c>
      <c r="F3827" s="576" t="s">
        <v>210</v>
      </c>
      <c r="G3827" s="576">
        <v>105100</v>
      </c>
      <c r="H3827" s="576" t="s">
        <v>9055</v>
      </c>
      <c r="I3827" s="576" t="s">
        <v>85</v>
      </c>
      <c r="J3827" s="576" t="s">
        <v>207</v>
      </c>
      <c r="K3827" s="577">
        <v>109.99</v>
      </c>
      <c r="L3827" s="576" t="s">
        <v>208</v>
      </c>
    </row>
    <row r="3828" spans="1:12">
      <c r="A3828" s="576" t="s">
        <v>961</v>
      </c>
      <c r="B3828" s="576" t="s">
        <v>962</v>
      </c>
      <c r="C3828" s="576" t="s">
        <v>941</v>
      </c>
      <c r="D3828" s="576" t="s">
        <v>4437</v>
      </c>
      <c r="E3828" s="577" t="s">
        <v>210</v>
      </c>
      <c r="F3828" s="576" t="s">
        <v>210</v>
      </c>
      <c r="G3828" s="576">
        <v>105101</v>
      </c>
      <c r="H3828" s="576" t="s">
        <v>9056</v>
      </c>
      <c r="I3828" s="576" t="s">
        <v>85</v>
      </c>
      <c r="J3828" s="576" t="s">
        <v>207</v>
      </c>
      <c r="K3828" s="577">
        <v>221.75</v>
      </c>
      <c r="L3828" s="576" t="s">
        <v>208</v>
      </c>
    </row>
    <row r="3829" spans="1:12">
      <c r="A3829" s="576" t="s">
        <v>961</v>
      </c>
      <c r="B3829" s="576" t="s">
        <v>962</v>
      </c>
      <c r="C3829" s="576" t="s">
        <v>941</v>
      </c>
      <c r="D3829" s="576" t="s">
        <v>4437</v>
      </c>
      <c r="E3829" s="577" t="s">
        <v>210</v>
      </c>
      <c r="F3829" s="576" t="s">
        <v>210</v>
      </c>
      <c r="G3829" s="576">
        <v>105102</v>
      </c>
      <c r="H3829" s="576" t="s">
        <v>9057</v>
      </c>
      <c r="I3829" s="576" t="s">
        <v>85</v>
      </c>
      <c r="J3829" s="576" t="s">
        <v>207</v>
      </c>
      <c r="K3829" s="577">
        <v>306.57</v>
      </c>
      <c r="L3829" s="576" t="s">
        <v>208</v>
      </c>
    </row>
    <row r="3830" spans="1:12">
      <c r="A3830" s="576" t="s">
        <v>961</v>
      </c>
      <c r="B3830" s="576" t="s">
        <v>962</v>
      </c>
      <c r="C3830" s="576" t="s">
        <v>941</v>
      </c>
      <c r="D3830" s="576" t="s">
        <v>4437</v>
      </c>
      <c r="E3830" s="577" t="s">
        <v>210</v>
      </c>
      <c r="F3830" s="576" t="s">
        <v>210</v>
      </c>
      <c r="G3830" s="576">
        <v>105080</v>
      </c>
      <c r="H3830" s="576" t="s">
        <v>9058</v>
      </c>
      <c r="I3830" s="576" t="s">
        <v>85</v>
      </c>
      <c r="J3830" s="576" t="s">
        <v>207</v>
      </c>
      <c r="K3830" s="577">
        <v>56.3</v>
      </c>
      <c r="L3830" s="576" t="s">
        <v>208</v>
      </c>
    </row>
    <row r="3831" spans="1:12">
      <c r="A3831" s="576" t="s">
        <v>961</v>
      </c>
      <c r="B3831" s="576" t="s">
        <v>962</v>
      </c>
      <c r="C3831" s="576" t="s">
        <v>941</v>
      </c>
      <c r="D3831" s="576" t="s">
        <v>4437</v>
      </c>
      <c r="E3831" s="577" t="s">
        <v>210</v>
      </c>
      <c r="F3831" s="576" t="s">
        <v>210</v>
      </c>
      <c r="G3831" s="576">
        <v>105081</v>
      </c>
      <c r="H3831" s="576" t="s">
        <v>9059</v>
      </c>
      <c r="I3831" s="576" t="s">
        <v>85</v>
      </c>
      <c r="J3831" s="576" t="s">
        <v>207</v>
      </c>
      <c r="K3831" s="577">
        <v>64.7</v>
      </c>
      <c r="L3831" s="576" t="s">
        <v>208</v>
      </c>
    </row>
    <row r="3832" spans="1:12">
      <c r="A3832" s="576" t="s">
        <v>961</v>
      </c>
      <c r="B3832" s="576" t="s">
        <v>962</v>
      </c>
      <c r="C3832" s="576" t="s">
        <v>941</v>
      </c>
      <c r="D3832" s="576" t="s">
        <v>4437</v>
      </c>
      <c r="E3832" s="577" t="s">
        <v>210</v>
      </c>
      <c r="F3832" s="576" t="s">
        <v>210</v>
      </c>
      <c r="G3832" s="576">
        <v>105091</v>
      </c>
      <c r="H3832" s="576" t="s">
        <v>9060</v>
      </c>
      <c r="I3832" s="576" t="s">
        <v>85</v>
      </c>
      <c r="J3832" s="576" t="s">
        <v>207</v>
      </c>
      <c r="K3832" s="577">
        <v>110.86</v>
      </c>
      <c r="L3832" s="576" t="s">
        <v>208</v>
      </c>
    </row>
    <row r="3833" spans="1:12">
      <c r="A3833" s="576" t="s">
        <v>961</v>
      </c>
      <c r="B3833" s="576" t="s">
        <v>962</v>
      </c>
      <c r="C3833" s="576" t="s">
        <v>941</v>
      </c>
      <c r="D3833" s="576" t="s">
        <v>4437</v>
      </c>
      <c r="E3833" s="577" t="s">
        <v>210</v>
      </c>
      <c r="F3833" s="576" t="s">
        <v>210</v>
      </c>
      <c r="G3833" s="576">
        <v>105089</v>
      </c>
      <c r="H3833" s="576" t="s">
        <v>9061</v>
      </c>
      <c r="I3833" s="576" t="s">
        <v>85</v>
      </c>
      <c r="J3833" s="576" t="s">
        <v>207</v>
      </c>
      <c r="K3833" s="577">
        <v>139.13999999999999</v>
      </c>
      <c r="L3833" s="576" t="s">
        <v>208</v>
      </c>
    </row>
    <row r="3834" spans="1:12">
      <c r="A3834" s="576" t="s">
        <v>961</v>
      </c>
      <c r="B3834" s="576" t="s">
        <v>962</v>
      </c>
      <c r="C3834" s="576" t="s">
        <v>941</v>
      </c>
      <c r="D3834" s="576" t="s">
        <v>4437</v>
      </c>
      <c r="E3834" s="577" t="s">
        <v>210</v>
      </c>
      <c r="F3834" s="576" t="s">
        <v>210</v>
      </c>
      <c r="G3834" s="576">
        <v>105082</v>
      </c>
      <c r="H3834" s="576" t="s">
        <v>9062</v>
      </c>
      <c r="I3834" s="576" t="s">
        <v>85</v>
      </c>
      <c r="J3834" s="576" t="s">
        <v>207</v>
      </c>
      <c r="K3834" s="577">
        <v>58.57</v>
      </c>
      <c r="L3834" s="576" t="s">
        <v>208</v>
      </c>
    </row>
    <row r="3835" spans="1:12">
      <c r="A3835" s="576" t="s">
        <v>961</v>
      </c>
      <c r="B3835" s="576" t="s">
        <v>962</v>
      </c>
      <c r="C3835" s="576" t="s">
        <v>941</v>
      </c>
      <c r="D3835" s="576" t="s">
        <v>4437</v>
      </c>
      <c r="E3835" s="577" t="s">
        <v>210</v>
      </c>
      <c r="F3835" s="576" t="s">
        <v>210</v>
      </c>
      <c r="G3835" s="576">
        <v>105083</v>
      </c>
      <c r="H3835" s="576" t="s">
        <v>9063</v>
      </c>
      <c r="I3835" s="576" t="s">
        <v>85</v>
      </c>
      <c r="J3835" s="576" t="s">
        <v>207</v>
      </c>
      <c r="K3835" s="577">
        <v>65.739999999999995</v>
      </c>
      <c r="L3835" s="576" t="s">
        <v>208</v>
      </c>
    </row>
    <row r="3836" spans="1:12">
      <c r="A3836" s="576" t="s">
        <v>961</v>
      </c>
      <c r="B3836" s="576" t="s">
        <v>962</v>
      </c>
      <c r="C3836" s="576" t="s">
        <v>941</v>
      </c>
      <c r="D3836" s="576" t="s">
        <v>4437</v>
      </c>
      <c r="E3836" s="577" t="s">
        <v>210</v>
      </c>
      <c r="F3836" s="576" t="s">
        <v>210</v>
      </c>
      <c r="G3836" s="576">
        <v>105084</v>
      </c>
      <c r="H3836" s="576" t="s">
        <v>9064</v>
      </c>
      <c r="I3836" s="576" t="s">
        <v>85</v>
      </c>
      <c r="J3836" s="576" t="s">
        <v>207</v>
      </c>
      <c r="K3836" s="577">
        <v>81.02</v>
      </c>
      <c r="L3836" s="576" t="s">
        <v>208</v>
      </c>
    </row>
    <row r="3837" spans="1:12">
      <c r="A3837" s="576" t="s">
        <v>961</v>
      </c>
      <c r="B3837" s="576" t="s">
        <v>962</v>
      </c>
      <c r="C3837" s="576" t="s">
        <v>941</v>
      </c>
      <c r="D3837" s="576" t="s">
        <v>4437</v>
      </c>
      <c r="E3837" s="577" t="s">
        <v>210</v>
      </c>
      <c r="F3837" s="576" t="s">
        <v>210</v>
      </c>
      <c r="G3837" s="576">
        <v>105086</v>
      </c>
      <c r="H3837" s="576" t="s">
        <v>9065</v>
      </c>
      <c r="I3837" s="576" t="s">
        <v>85</v>
      </c>
      <c r="J3837" s="576" t="s">
        <v>207</v>
      </c>
      <c r="K3837" s="577">
        <v>75.41</v>
      </c>
      <c r="L3837" s="576" t="s">
        <v>208</v>
      </c>
    </row>
    <row r="3838" spans="1:12">
      <c r="A3838" s="576" t="s">
        <v>961</v>
      </c>
      <c r="B3838" s="576" t="s">
        <v>962</v>
      </c>
      <c r="C3838" s="576" t="s">
        <v>941</v>
      </c>
      <c r="D3838" s="576" t="s">
        <v>4437</v>
      </c>
      <c r="E3838" s="577" t="s">
        <v>210</v>
      </c>
      <c r="F3838" s="576" t="s">
        <v>210</v>
      </c>
      <c r="G3838" s="576">
        <v>105087</v>
      </c>
      <c r="H3838" s="576" t="s">
        <v>9066</v>
      </c>
      <c r="I3838" s="576" t="s">
        <v>85</v>
      </c>
      <c r="J3838" s="576" t="s">
        <v>207</v>
      </c>
      <c r="K3838" s="577">
        <v>84.37</v>
      </c>
      <c r="L3838" s="576" t="s">
        <v>208</v>
      </c>
    </row>
    <row r="3839" spans="1:12">
      <c r="A3839" s="576" t="s">
        <v>961</v>
      </c>
      <c r="B3839" s="576" t="s">
        <v>962</v>
      </c>
      <c r="C3839" s="576" t="s">
        <v>941</v>
      </c>
      <c r="D3839" s="576" t="s">
        <v>4437</v>
      </c>
      <c r="E3839" s="577" t="s">
        <v>210</v>
      </c>
      <c r="F3839" s="576" t="s">
        <v>210</v>
      </c>
      <c r="G3839" s="576">
        <v>105088</v>
      </c>
      <c r="H3839" s="576" t="s">
        <v>9067</v>
      </c>
      <c r="I3839" s="576" t="s">
        <v>85</v>
      </c>
      <c r="J3839" s="576" t="s">
        <v>207</v>
      </c>
      <c r="K3839" s="577">
        <v>150.57</v>
      </c>
      <c r="L3839" s="576" t="s">
        <v>208</v>
      </c>
    </row>
    <row r="3840" spans="1:12">
      <c r="A3840" s="576" t="s">
        <v>961</v>
      </c>
      <c r="B3840" s="576" t="s">
        <v>962</v>
      </c>
      <c r="C3840" s="576" t="s">
        <v>941</v>
      </c>
      <c r="D3840" s="576" t="s">
        <v>4437</v>
      </c>
      <c r="E3840" s="577" t="s">
        <v>210</v>
      </c>
      <c r="F3840" s="576" t="s">
        <v>210</v>
      </c>
      <c r="G3840" s="576">
        <v>105092</v>
      </c>
      <c r="H3840" s="576" t="s">
        <v>9068</v>
      </c>
      <c r="I3840" s="576" t="s">
        <v>85</v>
      </c>
      <c r="J3840" s="576" t="s">
        <v>207</v>
      </c>
      <c r="K3840" s="577">
        <v>120.38</v>
      </c>
      <c r="L3840" s="576" t="s">
        <v>208</v>
      </c>
    </row>
    <row r="3841" spans="1:12">
      <c r="A3841" s="576" t="s">
        <v>961</v>
      </c>
      <c r="B3841" s="576" t="s">
        <v>962</v>
      </c>
      <c r="C3841" s="576" t="s">
        <v>941</v>
      </c>
      <c r="D3841" s="576" t="s">
        <v>4437</v>
      </c>
      <c r="E3841" s="577" t="s">
        <v>210</v>
      </c>
      <c r="F3841" s="576" t="s">
        <v>210</v>
      </c>
      <c r="G3841" s="576">
        <v>105085</v>
      </c>
      <c r="H3841" s="576" t="s">
        <v>9069</v>
      </c>
      <c r="I3841" s="576" t="s">
        <v>85</v>
      </c>
      <c r="J3841" s="576" t="s">
        <v>207</v>
      </c>
      <c r="K3841" s="577">
        <v>84.56</v>
      </c>
      <c r="L3841" s="576" t="s">
        <v>208</v>
      </c>
    </row>
    <row r="3842" spans="1:12">
      <c r="A3842" s="576" t="s">
        <v>961</v>
      </c>
      <c r="B3842" s="576" t="s">
        <v>962</v>
      </c>
      <c r="C3842" s="576" t="s">
        <v>941</v>
      </c>
      <c r="D3842" s="576" t="s">
        <v>4437</v>
      </c>
      <c r="E3842" s="577" t="s">
        <v>210</v>
      </c>
      <c r="F3842" s="576" t="s">
        <v>210</v>
      </c>
      <c r="G3842" s="576">
        <v>105093</v>
      </c>
      <c r="H3842" s="576" t="s">
        <v>9070</v>
      </c>
      <c r="I3842" s="576" t="s">
        <v>85</v>
      </c>
      <c r="J3842" s="576" t="s">
        <v>207</v>
      </c>
      <c r="K3842" s="577">
        <v>122</v>
      </c>
      <c r="L3842" s="576" t="s">
        <v>208</v>
      </c>
    </row>
    <row r="3843" spans="1:12">
      <c r="A3843" s="576" t="s">
        <v>961</v>
      </c>
      <c r="B3843" s="576" t="s">
        <v>962</v>
      </c>
      <c r="C3843" s="576" t="s">
        <v>941</v>
      </c>
      <c r="D3843" s="576" t="s">
        <v>4437</v>
      </c>
      <c r="E3843" s="577" t="s">
        <v>210</v>
      </c>
      <c r="F3843" s="576" t="s">
        <v>210</v>
      </c>
      <c r="G3843" s="576">
        <v>105041</v>
      </c>
      <c r="H3843" s="576" t="s">
        <v>9071</v>
      </c>
      <c r="I3843" s="576" t="s">
        <v>85</v>
      </c>
      <c r="J3843" s="576" t="s">
        <v>207</v>
      </c>
      <c r="K3843" s="577">
        <v>57.59</v>
      </c>
      <c r="L3843" s="576" t="s">
        <v>208</v>
      </c>
    </row>
    <row r="3844" spans="1:12">
      <c r="A3844" s="576" t="s">
        <v>961</v>
      </c>
      <c r="B3844" s="576" t="s">
        <v>962</v>
      </c>
      <c r="C3844" s="576" t="s">
        <v>941</v>
      </c>
      <c r="D3844" s="576" t="s">
        <v>4437</v>
      </c>
      <c r="E3844" s="577" t="s">
        <v>210</v>
      </c>
      <c r="F3844" s="576" t="s">
        <v>210</v>
      </c>
      <c r="G3844" s="576">
        <v>105045</v>
      </c>
      <c r="H3844" s="576" t="s">
        <v>9072</v>
      </c>
      <c r="I3844" s="576" t="s">
        <v>85</v>
      </c>
      <c r="J3844" s="576" t="s">
        <v>207</v>
      </c>
      <c r="K3844" s="577">
        <v>67.98</v>
      </c>
      <c r="L3844" s="576" t="s">
        <v>208</v>
      </c>
    </row>
    <row r="3845" spans="1:12">
      <c r="A3845" s="576" t="s">
        <v>961</v>
      </c>
      <c r="B3845" s="576" t="s">
        <v>962</v>
      </c>
      <c r="C3845" s="576" t="s">
        <v>941</v>
      </c>
      <c r="D3845" s="576" t="s">
        <v>4437</v>
      </c>
      <c r="E3845" s="577" t="s">
        <v>210</v>
      </c>
      <c r="F3845" s="576" t="s">
        <v>210</v>
      </c>
      <c r="G3845" s="576">
        <v>93961</v>
      </c>
      <c r="H3845" s="576" t="s">
        <v>9073</v>
      </c>
      <c r="I3845" s="576" t="s">
        <v>85</v>
      </c>
      <c r="J3845" s="576" t="s">
        <v>207</v>
      </c>
      <c r="K3845" s="577">
        <v>217.67</v>
      </c>
      <c r="L3845" s="576" t="s">
        <v>208</v>
      </c>
    </row>
    <row r="3846" spans="1:12">
      <c r="A3846" s="576" t="s">
        <v>961</v>
      </c>
      <c r="B3846" s="576" t="s">
        <v>962</v>
      </c>
      <c r="C3846" s="576" t="s">
        <v>941</v>
      </c>
      <c r="D3846" s="576" t="s">
        <v>4437</v>
      </c>
      <c r="E3846" s="577" t="s">
        <v>210</v>
      </c>
      <c r="F3846" s="576" t="s">
        <v>210</v>
      </c>
      <c r="G3846" s="576">
        <v>93971</v>
      </c>
      <c r="H3846" s="576" t="s">
        <v>9074</v>
      </c>
      <c r="I3846" s="576" t="s">
        <v>85</v>
      </c>
      <c r="J3846" s="576" t="s">
        <v>207</v>
      </c>
      <c r="K3846" s="577">
        <v>181.84</v>
      </c>
      <c r="L3846" s="576" t="s">
        <v>208</v>
      </c>
    </row>
    <row r="3847" spans="1:12">
      <c r="A3847" s="576" t="s">
        <v>961</v>
      </c>
      <c r="B3847" s="576" t="s">
        <v>962</v>
      </c>
      <c r="C3847" s="576" t="s">
        <v>941</v>
      </c>
      <c r="D3847" s="576" t="s">
        <v>4437</v>
      </c>
      <c r="E3847" s="577" t="s">
        <v>210</v>
      </c>
      <c r="F3847" s="576" t="s">
        <v>210</v>
      </c>
      <c r="G3847" s="576">
        <v>93959</v>
      </c>
      <c r="H3847" s="576" t="s">
        <v>9075</v>
      </c>
      <c r="I3847" s="576" t="s">
        <v>85</v>
      </c>
      <c r="J3847" s="576" t="s">
        <v>207</v>
      </c>
      <c r="K3847" s="577">
        <v>242.28</v>
      </c>
      <c r="L3847" s="576" t="s">
        <v>208</v>
      </c>
    </row>
    <row r="3848" spans="1:12">
      <c r="A3848" s="576" t="s">
        <v>961</v>
      </c>
      <c r="B3848" s="576" t="s">
        <v>962</v>
      </c>
      <c r="C3848" s="576" t="s">
        <v>941</v>
      </c>
      <c r="D3848" s="576" t="s">
        <v>4437</v>
      </c>
      <c r="E3848" s="577" t="s">
        <v>210</v>
      </c>
      <c r="F3848" s="576" t="s">
        <v>210</v>
      </c>
      <c r="G3848" s="576">
        <v>93969</v>
      </c>
      <c r="H3848" s="576" t="s">
        <v>9076</v>
      </c>
      <c r="I3848" s="576" t="s">
        <v>85</v>
      </c>
      <c r="J3848" s="576" t="s">
        <v>207</v>
      </c>
      <c r="K3848" s="577">
        <v>201.59</v>
      </c>
      <c r="L3848" s="576" t="s">
        <v>208</v>
      </c>
    </row>
    <row r="3849" spans="1:12">
      <c r="A3849" s="576" t="s">
        <v>961</v>
      </c>
      <c r="B3849" s="576" t="s">
        <v>962</v>
      </c>
      <c r="C3849" s="576" t="s">
        <v>941</v>
      </c>
      <c r="D3849" s="576" t="s">
        <v>4437</v>
      </c>
      <c r="E3849" s="577" t="s">
        <v>210</v>
      </c>
      <c r="F3849" s="576" t="s">
        <v>210</v>
      </c>
      <c r="G3849" s="576">
        <v>93957</v>
      </c>
      <c r="H3849" s="576" t="s">
        <v>9077</v>
      </c>
      <c r="I3849" s="576" t="s">
        <v>85</v>
      </c>
      <c r="J3849" s="576" t="s">
        <v>207</v>
      </c>
      <c r="K3849" s="577">
        <v>300.62</v>
      </c>
      <c r="L3849" s="576" t="s">
        <v>208</v>
      </c>
    </row>
    <row r="3850" spans="1:12">
      <c r="A3850" s="576" t="s">
        <v>961</v>
      </c>
      <c r="B3850" s="576" t="s">
        <v>962</v>
      </c>
      <c r="C3850" s="576" t="s">
        <v>941</v>
      </c>
      <c r="D3850" s="576" t="s">
        <v>4437</v>
      </c>
      <c r="E3850" s="577" t="s">
        <v>210</v>
      </c>
      <c r="F3850" s="576" t="s">
        <v>210</v>
      </c>
      <c r="G3850" s="576">
        <v>93967</v>
      </c>
      <c r="H3850" s="576" t="s">
        <v>9078</v>
      </c>
      <c r="I3850" s="576" t="s">
        <v>85</v>
      </c>
      <c r="J3850" s="576" t="s">
        <v>207</v>
      </c>
      <c r="K3850" s="577">
        <v>250.16</v>
      </c>
      <c r="L3850" s="576" t="s">
        <v>208</v>
      </c>
    </row>
    <row r="3851" spans="1:12">
      <c r="A3851" s="576" t="s">
        <v>961</v>
      </c>
      <c r="B3851" s="576" t="s">
        <v>962</v>
      </c>
      <c r="C3851" s="576" t="s">
        <v>941</v>
      </c>
      <c r="D3851" s="576" t="s">
        <v>4437</v>
      </c>
      <c r="E3851" s="577" t="s">
        <v>210</v>
      </c>
      <c r="F3851" s="576" t="s">
        <v>210</v>
      </c>
      <c r="G3851" s="576">
        <v>104878</v>
      </c>
      <c r="H3851" s="576" t="s">
        <v>9079</v>
      </c>
      <c r="I3851" s="576" t="s">
        <v>212</v>
      </c>
      <c r="J3851" s="576" t="s">
        <v>207</v>
      </c>
      <c r="K3851" s="577">
        <v>2281.44</v>
      </c>
      <c r="L3851" s="576" t="s">
        <v>208</v>
      </c>
    </row>
    <row r="3852" spans="1:12">
      <c r="A3852" s="576" t="s">
        <v>961</v>
      </c>
      <c r="B3852" s="576" t="s">
        <v>962</v>
      </c>
      <c r="C3852" s="576" t="s">
        <v>941</v>
      </c>
      <c r="D3852" s="576" t="s">
        <v>4437</v>
      </c>
      <c r="E3852" s="577" t="s">
        <v>210</v>
      </c>
      <c r="F3852" s="576" t="s">
        <v>210</v>
      </c>
      <c r="G3852" s="576">
        <v>104877</v>
      </c>
      <c r="H3852" s="576" t="s">
        <v>9080</v>
      </c>
      <c r="I3852" s="576" t="s">
        <v>212</v>
      </c>
      <c r="J3852" s="576" t="s">
        <v>207</v>
      </c>
      <c r="K3852" s="577">
        <v>579.04</v>
      </c>
      <c r="L3852" s="576" t="s">
        <v>208</v>
      </c>
    </row>
    <row r="3853" spans="1:12">
      <c r="A3853" s="576" t="s">
        <v>961</v>
      </c>
      <c r="B3853" s="576" t="s">
        <v>962</v>
      </c>
      <c r="C3853" s="576" t="s">
        <v>941</v>
      </c>
      <c r="D3853" s="576" t="s">
        <v>4437</v>
      </c>
      <c r="E3853" s="577" t="s">
        <v>210</v>
      </c>
      <c r="F3853" s="576" t="s">
        <v>210</v>
      </c>
      <c r="G3853" s="576">
        <v>104841</v>
      </c>
      <c r="H3853" s="576" t="s">
        <v>9081</v>
      </c>
      <c r="I3853" s="576" t="s">
        <v>85</v>
      </c>
      <c r="J3853" s="576" t="s">
        <v>207</v>
      </c>
      <c r="K3853" s="577">
        <v>75.599999999999994</v>
      </c>
      <c r="L3853" s="576" t="s">
        <v>208</v>
      </c>
    </row>
    <row r="3854" spans="1:12">
      <c r="A3854" s="576" t="s">
        <v>961</v>
      </c>
      <c r="B3854" s="576" t="s">
        <v>962</v>
      </c>
      <c r="C3854" s="576" t="s">
        <v>941</v>
      </c>
      <c r="D3854" s="576" t="s">
        <v>4437</v>
      </c>
      <c r="E3854" s="577" t="s">
        <v>210</v>
      </c>
      <c r="F3854" s="576" t="s">
        <v>210</v>
      </c>
      <c r="G3854" s="576">
        <v>104849</v>
      </c>
      <c r="H3854" s="576" t="s">
        <v>9082</v>
      </c>
      <c r="I3854" s="576" t="s">
        <v>85</v>
      </c>
      <c r="J3854" s="576" t="s">
        <v>207</v>
      </c>
      <c r="K3854" s="577">
        <v>50.5</v>
      </c>
      <c r="L3854" s="576" t="s">
        <v>208</v>
      </c>
    </row>
    <row r="3855" spans="1:12">
      <c r="A3855" s="576" t="s">
        <v>961</v>
      </c>
      <c r="B3855" s="576" t="s">
        <v>962</v>
      </c>
      <c r="C3855" s="576" t="s">
        <v>941</v>
      </c>
      <c r="D3855" s="576" t="s">
        <v>4437</v>
      </c>
      <c r="E3855" s="577" t="s">
        <v>210</v>
      </c>
      <c r="F3855" s="576" t="s">
        <v>210</v>
      </c>
      <c r="G3855" s="576">
        <v>104887</v>
      </c>
      <c r="H3855" s="576" t="s">
        <v>9083</v>
      </c>
      <c r="I3855" s="576" t="s">
        <v>85</v>
      </c>
      <c r="J3855" s="576" t="s">
        <v>207</v>
      </c>
      <c r="K3855" s="577">
        <v>39.1</v>
      </c>
      <c r="L3855" s="576" t="s">
        <v>208</v>
      </c>
    </row>
    <row r="3856" spans="1:12">
      <c r="A3856" s="576" t="s">
        <v>961</v>
      </c>
      <c r="B3856" s="576" t="s">
        <v>962</v>
      </c>
      <c r="C3856" s="576" t="s">
        <v>941</v>
      </c>
      <c r="D3856" s="576" t="s">
        <v>4437</v>
      </c>
      <c r="E3856" s="577" t="s">
        <v>210</v>
      </c>
      <c r="F3856" s="576" t="s">
        <v>210</v>
      </c>
      <c r="G3856" s="576">
        <v>104844</v>
      </c>
      <c r="H3856" s="576" t="s">
        <v>9084</v>
      </c>
      <c r="I3856" s="576" t="s">
        <v>85</v>
      </c>
      <c r="J3856" s="576" t="s">
        <v>207</v>
      </c>
      <c r="K3856" s="577">
        <v>83.69</v>
      </c>
      <c r="L3856" s="576" t="s">
        <v>208</v>
      </c>
    </row>
    <row r="3857" spans="1:12">
      <c r="A3857" s="576" t="s">
        <v>961</v>
      </c>
      <c r="B3857" s="576" t="s">
        <v>962</v>
      </c>
      <c r="C3857" s="576" t="s">
        <v>941</v>
      </c>
      <c r="D3857" s="576" t="s">
        <v>4437</v>
      </c>
      <c r="E3857" s="577" t="s">
        <v>210</v>
      </c>
      <c r="F3857" s="576" t="s">
        <v>210</v>
      </c>
      <c r="G3857" s="576">
        <v>104852</v>
      </c>
      <c r="H3857" s="576" t="s">
        <v>9085</v>
      </c>
      <c r="I3857" s="576" t="s">
        <v>85</v>
      </c>
      <c r="J3857" s="576" t="s">
        <v>207</v>
      </c>
      <c r="K3857" s="577">
        <v>55.78</v>
      </c>
      <c r="L3857" s="576" t="s">
        <v>208</v>
      </c>
    </row>
    <row r="3858" spans="1:12">
      <c r="A3858" s="576" t="s">
        <v>961</v>
      </c>
      <c r="B3858" s="576" t="s">
        <v>962</v>
      </c>
      <c r="C3858" s="576" t="s">
        <v>941</v>
      </c>
      <c r="D3858" s="576" t="s">
        <v>4437</v>
      </c>
      <c r="E3858" s="577" t="s">
        <v>210</v>
      </c>
      <c r="F3858" s="576" t="s">
        <v>210</v>
      </c>
      <c r="G3858" s="576">
        <v>104846</v>
      </c>
      <c r="H3858" s="576" t="s">
        <v>9086</v>
      </c>
      <c r="I3858" s="576" t="s">
        <v>85</v>
      </c>
      <c r="J3858" s="576" t="s">
        <v>207</v>
      </c>
      <c r="K3858" s="577">
        <v>95.71</v>
      </c>
      <c r="L3858" s="576" t="s">
        <v>208</v>
      </c>
    </row>
    <row r="3859" spans="1:12">
      <c r="A3859" s="576" t="s">
        <v>961</v>
      </c>
      <c r="B3859" s="576" t="s">
        <v>962</v>
      </c>
      <c r="C3859" s="576" t="s">
        <v>941</v>
      </c>
      <c r="D3859" s="576" t="s">
        <v>4437</v>
      </c>
      <c r="E3859" s="577" t="s">
        <v>210</v>
      </c>
      <c r="F3859" s="576" t="s">
        <v>210</v>
      </c>
      <c r="G3859" s="576">
        <v>104854</v>
      </c>
      <c r="H3859" s="576" t="s">
        <v>9087</v>
      </c>
      <c r="I3859" s="576" t="s">
        <v>85</v>
      </c>
      <c r="J3859" s="576" t="s">
        <v>207</v>
      </c>
      <c r="K3859" s="577">
        <v>63.68</v>
      </c>
      <c r="L3859" s="576" t="s">
        <v>208</v>
      </c>
    </row>
    <row r="3860" spans="1:12">
      <c r="A3860" s="576" t="s">
        <v>961</v>
      </c>
      <c r="B3860" s="576" t="s">
        <v>962</v>
      </c>
      <c r="C3860" s="576" t="s">
        <v>941</v>
      </c>
      <c r="D3860" s="576" t="s">
        <v>4437</v>
      </c>
      <c r="E3860" s="577" t="s">
        <v>210</v>
      </c>
      <c r="F3860" s="576" t="s">
        <v>210</v>
      </c>
      <c r="G3860" s="576">
        <v>104890</v>
      </c>
      <c r="H3860" s="576" t="s">
        <v>9088</v>
      </c>
      <c r="I3860" s="576" t="s">
        <v>85</v>
      </c>
      <c r="J3860" s="576" t="s">
        <v>207</v>
      </c>
      <c r="K3860" s="577">
        <v>45.2</v>
      </c>
      <c r="L3860" s="576" t="s">
        <v>208</v>
      </c>
    </row>
    <row r="3861" spans="1:12">
      <c r="A3861" s="576" t="s">
        <v>961</v>
      </c>
      <c r="B3861" s="576" t="s">
        <v>962</v>
      </c>
      <c r="C3861" s="576" t="s">
        <v>941</v>
      </c>
      <c r="D3861" s="576" t="s">
        <v>4437</v>
      </c>
      <c r="E3861" s="577" t="s">
        <v>210</v>
      </c>
      <c r="F3861" s="576" t="s">
        <v>210</v>
      </c>
      <c r="G3861" s="576">
        <v>104842</v>
      </c>
      <c r="H3861" s="576" t="s">
        <v>9089</v>
      </c>
      <c r="I3861" s="576" t="s">
        <v>85</v>
      </c>
      <c r="J3861" s="576" t="s">
        <v>207</v>
      </c>
      <c r="K3861" s="577">
        <v>64.27</v>
      </c>
      <c r="L3861" s="576" t="s">
        <v>208</v>
      </c>
    </row>
    <row r="3862" spans="1:12">
      <c r="A3862" s="576" t="s">
        <v>961</v>
      </c>
      <c r="B3862" s="576" t="s">
        <v>962</v>
      </c>
      <c r="C3862" s="576" t="s">
        <v>941</v>
      </c>
      <c r="D3862" s="576" t="s">
        <v>4437</v>
      </c>
      <c r="E3862" s="577" t="s">
        <v>210</v>
      </c>
      <c r="F3862" s="576" t="s">
        <v>210</v>
      </c>
      <c r="G3862" s="576">
        <v>104850</v>
      </c>
      <c r="H3862" s="576" t="s">
        <v>9090</v>
      </c>
      <c r="I3862" s="576" t="s">
        <v>85</v>
      </c>
      <c r="J3862" s="576" t="s">
        <v>207</v>
      </c>
      <c r="K3862" s="577">
        <v>44.75</v>
      </c>
      <c r="L3862" s="576" t="s">
        <v>208</v>
      </c>
    </row>
    <row r="3863" spans="1:12">
      <c r="A3863" s="576" t="s">
        <v>961</v>
      </c>
      <c r="B3863" s="576" t="s">
        <v>962</v>
      </c>
      <c r="C3863" s="576" t="s">
        <v>941</v>
      </c>
      <c r="D3863" s="576" t="s">
        <v>4437</v>
      </c>
      <c r="E3863" s="577" t="s">
        <v>210</v>
      </c>
      <c r="F3863" s="576" t="s">
        <v>210</v>
      </c>
      <c r="G3863" s="576">
        <v>104888</v>
      </c>
      <c r="H3863" s="576" t="s">
        <v>9091</v>
      </c>
      <c r="I3863" s="576" t="s">
        <v>85</v>
      </c>
      <c r="J3863" s="576" t="s">
        <v>207</v>
      </c>
      <c r="K3863" s="577">
        <v>35.29</v>
      </c>
      <c r="L3863" s="576" t="s">
        <v>208</v>
      </c>
    </row>
    <row r="3864" spans="1:12">
      <c r="A3864" s="576" t="s">
        <v>961</v>
      </c>
      <c r="B3864" s="576" t="s">
        <v>962</v>
      </c>
      <c r="C3864" s="576" t="s">
        <v>941</v>
      </c>
      <c r="D3864" s="576" t="s">
        <v>4437</v>
      </c>
      <c r="E3864" s="577" t="s">
        <v>210</v>
      </c>
      <c r="F3864" s="576" t="s">
        <v>210</v>
      </c>
      <c r="G3864" s="576">
        <v>104879</v>
      </c>
      <c r="H3864" s="576" t="s">
        <v>9092</v>
      </c>
      <c r="I3864" s="576" t="s">
        <v>85</v>
      </c>
      <c r="J3864" s="576" t="s">
        <v>207</v>
      </c>
      <c r="K3864" s="577">
        <v>71.03</v>
      </c>
      <c r="L3864" s="576" t="s">
        <v>208</v>
      </c>
    </row>
    <row r="3865" spans="1:12">
      <c r="A3865" s="576" t="s">
        <v>961</v>
      </c>
      <c r="B3865" s="576" t="s">
        <v>962</v>
      </c>
      <c r="C3865" s="576" t="s">
        <v>941</v>
      </c>
      <c r="D3865" s="576" t="s">
        <v>4437</v>
      </c>
      <c r="E3865" s="577" t="s">
        <v>210</v>
      </c>
      <c r="F3865" s="576" t="s">
        <v>210</v>
      </c>
      <c r="G3865" s="576">
        <v>104853</v>
      </c>
      <c r="H3865" s="576" t="s">
        <v>9093</v>
      </c>
      <c r="I3865" s="576" t="s">
        <v>85</v>
      </c>
      <c r="J3865" s="576" t="s">
        <v>207</v>
      </c>
      <c r="K3865" s="577">
        <v>49.18</v>
      </c>
      <c r="L3865" s="576" t="s">
        <v>208</v>
      </c>
    </row>
    <row r="3866" spans="1:12">
      <c r="A3866" s="576" t="s">
        <v>961</v>
      </c>
      <c r="B3866" s="576" t="s">
        <v>962</v>
      </c>
      <c r="C3866" s="576" t="s">
        <v>941</v>
      </c>
      <c r="D3866" s="576" t="s">
        <v>4437</v>
      </c>
      <c r="E3866" s="577" t="s">
        <v>210</v>
      </c>
      <c r="F3866" s="576" t="s">
        <v>210</v>
      </c>
      <c r="G3866" s="576">
        <v>104847</v>
      </c>
      <c r="H3866" s="576" t="s">
        <v>9094</v>
      </c>
      <c r="I3866" s="576" t="s">
        <v>85</v>
      </c>
      <c r="J3866" s="576" t="s">
        <v>207</v>
      </c>
      <c r="K3866" s="577">
        <v>81.05</v>
      </c>
      <c r="L3866" s="576" t="s">
        <v>208</v>
      </c>
    </row>
    <row r="3867" spans="1:12">
      <c r="A3867" s="576" t="s">
        <v>961</v>
      </c>
      <c r="B3867" s="576" t="s">
        <v>962</v>
      </c>
      <c r="C3867" s="576" t="s">
        <v>941</v>
      </c>
      <c r="D3867" s="576" t="s">
        <v>4437</v>
      </c>
      <c r="E3867" s="577" t="s">
        <v>210</v>
      </c>
      <c r="F3867" s="576" t="s">
        <v>210</v>
      </c>
      <c r="G3867" s="576">
        <v>104855</v>
      </c>
      <c r="H3867" s="576" t="s">
        <v>9095</v>
      </c>
      <c r="I3867" s="576" t="s">
        <v>85</v>
      </c>
      <c r="J3867" s="576" t="s">
        <v>207</v>
      </c>
      <c r="K3867" s="577">
        <v>55.76</v>
      </c>
      <c r="L3867" s="576" t="s">
        <v>208</v>
      </c>
    </row>
    <row r="3868" spans="1:12">
      <c r="A3868" s="576" t="s">
        <v>961</v>
      </c>
      <c r="B3868" s="576" t="s">
        <v>962</v>
      </c>
      <c r="C3868" s="576" t="s">
        <v>941</v>
      </c>
      <c r="D3868" s="576" t="s">
        <v>4437</v>
      </c>
      <c r="E3868" s="577" t="s">
        <v>210</v>
      </c>
      <c r="F3868" s="576" t="s">
        <v>210</v>
      </c>
      <c r="G3868" s="576">
        <v>104891</v>
      </c>
      <c r="H3868" s="576" t="s">
        <v>9096</v>
      </c>
      <c r="I3868" s="576" t="s">
        <v>85</v>
      </c>
      <c r="J3868" s="576" t="s">
        <v>207</v>
      </c>
      <c r="K3868" s="577">
        <v>40.409999999999997</v>
      </c>
      <c r="L3868" s="576" t="s">
        <v>208</v>
      </c>
    </row>
    <row r="3869" spans="1:12">
      <c r="A3869" s="576" t="s">
        <v>961</v>
      </c>
      <c r="B3869" s="576" t="s">
        <v>962</v>
      </c>
      <c r="C3869" s="576" t="s">
        <v>941</v>
      </c>
      <c r="D3869" s="576" t="s">
        <v>4437</v>
      </c>
      <c r="E3869" s="577" t="s">
        <v>210</v>
      </c>
      <c r="F3869" s="576" t="s">
        <v>210</v>
      </c>
      <c r="G3869" s="576">
        <v>104892</v>
      </c>
      <c r="H3869" s="576" t="s">
        <v>9097</v>
      </c>
      <c r="I3869" s="576" t="s">
        <v>85</v>
      </c>
      <c r="J3869" s="576" t="s">
        <v>207</v>
      </c>
      <c r="K3869" s="577">
        <v>94.52</v>
      </c>
      <c r="L3869" s="576" t="s">
        <v>208</v>
      </c>
    </row>
    <row r="3870" spans="1:12">
      <c r="A3870" s="576" t="s">
        <v>961</v>
      </c>
      <c r="B3870" s="576" t="s">
        <v>962</v>
      </c>
      <c r="C3870" s="576" t="s">
        <v>941</v>
      </c>
      <c r="D3870" s="576" t="s">
        <v>4437</v>
      </c>
      <c r="E3870" s="577" t="s">
        <v>210</v>
      </c>
      <c r="F3870" s="576" t="s">
        <v>210</v>
      </c>
      <c r="G3870" s="576">
        <v>104848</v>
      </c>
      <c r="H3870" s="576" t="s">
        <v>9098</v>
      </c>
      <c r="I3870" s="576" t="s">
        <v>85</v>
      </c>
      <c r="J3870" s="576" t="s">
        <v>207</v>
      </c>
      <c r="K3870" s="577">
        <v>59.03</v>
      </c>
      <c r="L3870" s="576" t="s">
        <v>208</v>
      </c>
    </row>
    <row r="3871" spans="1:12">
      <c r="A3871" s="576" t="s">
        <v>961</v>
      </c>
      <c r="B3871" s="576" t="s">
        <v>962</v>
      </c>
      <c r="C3871" s="576" t="s">
        <v>941</v>
      </c>
      <c r="D3871" s="576" t="s">
        <v>4437</v>
      </c>
      <c r="E3871" s="577" t="s">
        <v>210</v>
      </c>
      <c r="F3871" s="576" t="s">
        <v>210</v>
      </c>
      <c r="G3871" s="576">
        <v>104886</v>
      </c>
      <c r="H3871" s="576" t="s">
        <v>9099</v>
      </c>
      <c r="I3871" s="576" t="s">
        <v>85</v>
      </c>
      <c r="J3871" s="576" t="s">
        <v>207</v>
      </c>
      <c r="K3871" s="577">
        <v>44.75</v>
      </c>
      <c r="L3871" s="576" t="s">
        <v>208</v>
      </c>
    </row>
    <row r="3872" spans="1:12">
      <c r="A3872" s="576" t="s">
        <v>961</v>
      </c>
      <c r="B3872" s="576" t="s">
        <v>962</v>
      </c>
      <c r="C3872" s="576" t="s">
        <v>941</v>
      </c>
      <c r="D3872" s="576" t="s">
        <v>4437</v>
      </c>
      <c r="E3872" s="577" t="s">
        <v>210</v>
      </c>
      <c r="F3872" s="576" t="s">
        <v>210</v>
      </c>
      <c r="G3872" s="576">
        <v>104843</v>
      </c>
      <c r="H3872" s="576" t="s">
        <v>9100</v>
      </c>
      <c r="I3872" s="576" t="s">
        <v>85</v>
      </c>
      <c r="J3872" s="576" t="s">
        <v>207</v>
      </c>
      <c r="K3872" s="577">
        <v>104.6</v>
      </c>
      <c r="L3872" s="576" t="s">
        <v>208</v>
      </c>
    </row>
    <row r="3873" spans="1:12">
      <c r="A3873" s="576" t="s">
        <v>961</v>
      </c>
      <c r="B3873" s="576" t="s">
        <v>962</v>
      </c>
      <c r="C3873" s="576" t="s">
        <v>941</v>
      </c>
      <c r="D3873" s="576" t="s">
        <v>4437</v>
      </c>
      <c r="E3873" s="577" t="s">
        <v>210</v>
      </c>
      <c r="F3873" s="576" t="s">
        <v>210</v>
      </c>
      <c r="G3873" s="576">
        <v>104851</v>
      </c>
      <c r="H3873" s="576" t="s">
        <v>9101</v>
      </c>
      <c r="I3873" s="576" t="s">
        <v>85</v>
      </c>
      <c r="J3873" s="576" t="s">
        <v>207</v>
      </c>
      <c r="K3873" s="577">
        <v>65.66</v>
      </c>
      <c r="L3873" s="576" t="s">
        <v>208</v>
      </c>
    </row>
    <row r="3874" spans="1:12">
      <c r="A3874" s="576" t="s">
        <v>961</v>
      </c>
      <c r="B3874" s="576" t="s">
        <v>962</v>
      </c>
      <c r="C3874" s="576" t="s">
        <v>941</v>
      </c>
      <c r="D3874" s="576" t="s">
        <v>4437</v>
      </c>
      <c r="E3874" s="577" t="s">
        <v>210</v>
      </c>
      <c r="F3874" s="576" t="s">
        <v>210</v>
      </c>
      <c r="G3874" s="576">
        <v>104845</v>
      </c>
      <c r="H3874" s="576" t="s">
        <v>9102</v>
      </c>
      <c r="I3874" s="576" t="s">
        <v>85</v>
      </c>
      <c r="J3874" s="576" t="s">
        <v>207</v>
      </c>
      <c r="K3874" s="577">
        <v>119.58</v>
      </c>
      <c r="L3874" s="576" t="s">
        <v>208</v>
      </c>
    </row>
    <row r="3875" spans="1:12">
      <c r="A3875" s="576" t="s">
        <v>961</v>
      </c>
      <c r="B3875" s="576" t="s">
        <v>962</v>
      </c>
      <c r="C3875" s="576" t="s">
        <v>941</v>
      </c>
      <c r="D3875" s="576" t="s">
        <v>4437</v>
      </c>
      <c r="E3875" s="577" t="s">
        <v>210</v>
      </c>
      <c r="F3875" s="576" t="s">
        <v>210</v>
      </c>
      <c r="G3875" s="576">
        <v>104880</v>
      </c>
      <c r="H3875" s="576" t="s">
        <v>9103</v>
      </c>
      <c r="I3875" s="576" t="s">
        <v>85</v>
      </c>
      <c r="J3875" s="576" t="s">
        <v>207</v>
      </c>
      <c r="K3875" s="577">
        <v>75.48</v>
      </c>
      <c r="L3875" s="576" t="s">
        <v>208</v>
      </c>
    </row>
    <row r="3876" spans="1:12">
      <c r="A3876" s="576" t="s">
        <v>961</v>
      </c>
      <c r="B3876" s="576" t="s">
        <v>962</v>
      </c>
      <c r="C3876" s="576" t="s">
        <v>941</v>
      </c>
      <c r="D3876" s="576" t="s">
        <v>4437</v>
      </c>
      <c r="E3876" s="577" t="s">
        <v>210</v>
      </c>
      <c r="F3876" s="576" t="s">
        <v>210</v>
      </c>
      <c r="G3876" s="576">
        <v>104889</v>
      </c>
      <c r="H3876" s="576" t="s">
        <v>9104</v>
      </c>
      <c r="I3876" s="576" t="s">
        <v>85</v>
      </c>
      <c r="J3876" s="576" t="s">
        <v>207</v>
      </c>
      <c r="K3876" s="577">
        <v>52.31</v>
      </c>
      <c r="L3876" s="576" t="s">
        <v>208</v>
      </c>
    </row>
    <row r="3877" spans="1:12">
      <c r="A3877" s="576" t="s">
        <v>961</v>
      </c>
      <c r="B3877" s="576" t="s">
        <v>962</v>
      </c>
      <c r="C3877" s="576" t="s">
        <v>941</v>
      </c>
      <c r="D3877" s="576" t="s">
        <v>4437</v>
      </c>
      <c r="E3877" s="577" t="s">
        <v>210</v>
      </c>
      <c r="F3877" s="576" t="s">
        <v>210</v>
      </c>
      <c r="G3877" s="576">
        <v>95108</v>
      </c>
      <c r="H3877" s="576" t="s">
        <v>9105</v>
      </c>
      <c r="I3877" s="576" t="s">
        <v>212</v>
      </c>
      <c r="J3877" s="576" t="s">
        <v>207</v>
      </c>
      <c r="K3877" s="577">
        <v>32.69</v>
      </c>
      <c r="L3877" s="576" t="s">
        <v>208</v>
      </c>
    </row>
    <row r="3878" spans="1:12">
      <c r="A3878" s="576" t="s">
        <v>961</v>
      </c>
      <c r="B3878" s="576" t="s">
        <v>962</v>
      </c>
      <c r="C3878" s="576" t="s">
        <v>941</v>
      </c>
      <c r="D3878" s="576" t="s">
        <v>4437</v>
      </c>
      <c r="E3878" s="577" t="s">
        <v>210</v>
      </c>
      <c r="F3878" s="576" t="s">
        <v>210</v>
      </c>
      <c r="G3878" s="576">
        <v>104857</v>
      </c>
      <c r="H3878" s="576" t="s">
        <v>9106</v>
      </c>
      <c r="I3878" s="576" t="s">
        <v>85</v>
      </c>
      <c r="J3878" s="576" t="s">
        <v>207</v>
      </c>
      <c r="K3878" s="577">
        <v>0</v>
      </c>
      <c r="L3878" s="576" t="s">
        <v>208</v>
      </c>
    </row>
    <row r="3879" spans="1:12">
      <c r="A3879" s="576" t="s">
        <v>961</v>
      </c>
      <c r="B3879" s="576" t="s">
        <v>962</v>
      </c>
      <c r="C3879" s="576" t="s">
        <v>941</v>
      </c>
      <c r="D3879" s="576" t="s">
        <v>4437</v>
      </c>
      <c r="E3879" s="577" t="s">
        <v>210</v>
      </c>
      <c r="F3879" s="576" t="s">
        <v>210</v>
      </c>
      <c r="G3879" s="576">
        <v>104859</v>
      </c>
      <c r="H3879" s="576" t="s">
        <v>9107</v>
      </c>
      <c r="I3879" s="576" t="s">
        <v>85</v>
      </c>
      <c r="J3879" s="576" t="s">
        <v>207</v>
      </c>
      <c r="K3879" s="577">
        <v>0</v>
      </c>
      <c r="L3879" s="576" t="s">
        <v>208</v>
      </c>
    </row>
    <row r="3880" spans="1:12">
      <c r="A3880" s="576" t="s">
        <v>961</v>
      </c>
      <c r="B3880" s="576" t="s">
        <v>962</v>
      </c>
      <c r="C3880" s="576" t="s">
        <v>941</v>
      </c>
      <c r="D3880" s="576" t="s">
        <v>4437</v>
      </c>
      <c r="E3880" s="577" t="s">
        <v>210</v>
      </c>
      <c r="F3880" s="576" t="s">
        <v>210</v>
      </c>
      <c r="G3880" s="576">
        <v>104861</v>
      </c>
      <c r="H3880" s="576" t="s">
        <v>9108</v>
      </c>
      <c r="I3880" s="576" t="s">
        <v>85</v>
      </c>
      <c r="J3880" s="576" t="s">
        <v>207</v>
      </c>
      <c r="K3880" s="577">
        <v>0</v>
      </c>
      <c r="L3880" s="576" t="s">
        <v>208</v>
      </c>
    </row>
    <row r="3881" spans="1:12">
      <c r="A3881" s="576" t="s">
        <v>961</v>
      </c>
      <c r="B3881" s="576" t="s">
        <v>962</v>
      </c>
      <c r="C3881" s="576" t="s">
        <v>941</v>
      </c>
      <c r="D3881" s="576" t="s">
        <v>4437</v>
      </c>
      <c r="E3881" s="577" t="s">
        <v>210</v>
      </c>
      <c r="F3881" s="576" t="s">
        <v>210</v>
      </c>
      <c r="G3881" s="576">
        <v>104856</v>
      </c>
      <c r="H3881" s="576" t="s">
        <v>9109</v>
      </c>
      <c r="I3881" s="576" t="s">
        <v>85</v>
      </c>
      <c r="J3881" s="576" t="s">
        <v>207</v>
      </c>
      <c r="K3881" s="577">
        <v>0</v>
      </c>
      <c r="L3881" s="576" t="s">
        <v>208</v>
      </c>
    </row>
    <row r="3882" spans="1:12">
      <c r="A3882" s="576" t="s">
        <v>961</v>
      </c>
      <c r="B3882" s="576" t="s">
        <v>962</v>
      </c>
      <c r="C3882" s="576" t="s">
        <v>941</v>
      </c>
      <c r="D3882" s="576" t="s">
        <v>4437</v>
      </c>
      <c r="E3882" s="577" t="s">
        <v>210</v>
      </c>
      <c r="F3882" s="576" t="s">
        <v>210</v>
      </c>
      <c r="G3882" s="576">
        <v>104858</v>
      </c>
      <c r="H3882" s="576" t="s">
        <v>9110</v>
      </c>
      <c r="I3882" s="576" t="s">
        <v>85</v>
      </c>
      <c r="J3882" s="576" t="s">
        <v>207</v>
      </c>
      <c r="K3882" s="577">
        <v>0</v>
      </c>
      <c r="L3882" s="576" t="s">
        <v>208</v>
      </c>
    </row>
    <row r="3883" spans="1:12">
      <c r="A3883" s="576" t="s">
        <v>961</v>
      </c>
      <c r="B3883" s="576" t="s">
        <v>962</v>
      </c>
      <c r="C3883" s="576" t="s">
        <v>941</v>
      </c>
      <c r="D3883" s="576" t="s">
        <v>4437</v>
      </c>
      <c r="E3883" s="577" t="s">
        <v>210</v>
      </c>
      <c r="F3883" s="576" t="s">
        <v>210</v>
      </c>
      <c r="G3883" s="576">
        <v>104860</v>
      </c>
      <c r="H3883" s="576" t="s">
        <v>9111</v>
      </c>
      <c r="I3883" s="576" t="s">
        <v>85</v>
      </c>
      <c r="J3883" s="576" t="s">
        <v>207</v>
      </c>
      <c r="K3883" s="577">
        <v>0</v>
      </c>
      <c r="L3883" s="576" t="s">
        <v>208</v>
      </c>
    </row>
    <row r="3884" spans="1:12">
      <c r="A3884" s="576" t="s">
        <v>961</v>
      </c>
      <c r="B3884" s="576" t="s">
        <v>962</v>
      </c>
      <c r="C3884" s="576" t="s">
        <v>941</v>
      </c>
      <c r="D3884" s="576" t="s">
        <v>4437</v>
      </c>
      <c r="E3884" s="577" t="s">
        <v>210</v>
      </c>
      <c r="F3884" s="576" t="s">
        <v>210</v>
      </c>
      <c r="G3884" s="576">
        <v>104871</v>
      </c>
      <c r="H3884" s="576" t="s">
        <v>9112</v>
      </c>
      <c r="I3884" s="576" t="s">
        <v>85</v>
      </c>
      <c r="J3884" s="576" t="s">
        <v>207</v>
      </c>
      <c r="K3884" s="577">
        <v>0</v>
      </c>
      <c r="L3884" s="576" t="s">
        <v>208</v>
      </c>
    </row>
    <row r="3885" spans="1:12">
      <c r="A3885" s="576" t="s">
        <v>961</v>
      </c>
      <c r="B3885" s="576" t="s">
        <v>962</v>
      </c>
      <c r="C3885" s="576" t="s">
        <v>941</v>
      </c>
      <c r="D3885" s="576" t="s">
        <v>4437</v>
      </c>
      <c r="E3885" s="577" t="s">
        <v>210</v>
      </c>
      <c r="F3885" s="576" t="s">
        <v>210</v>
      </c>
      <c r="G3885" s="576">
        <v>104883</v>
      </c>
      <c r="H3885" s="576" t="s">
        <v>9113</v>
      </c>
      <c r="I3885" s="576" t="s">
        <v>85</v>
      </c>
      <c r="J3885" s="576" t="s">
        <v>207</v>
      </c>
      <c r="K3885" s="577">
        <v>0</v>
      </c>
      <c r="L3885" s="576" t="s">
        <v>208</v>
      </c>
    </row>
    <row r="3886" spans="1:12">
      <c r="A3886" s="576" t="s">
        <v>961</v>
      </c>
      <c r="B3886" s="576" t="s">
        <v>962</v>
      </c>
      <c r="C3886" s="576" t="s">
        <v>941</v>
      </c>
      <c r="D3886" s="576" t="s">
        <v>4437</v>
      </c>
      <c r="E3886" s="577" t="s">
        <v>210</v>
      </c>
      <c r="F3886" s="576" t="s">
        <v>210</v>
      </c>
      <c r="G3886" s="576">
        <v>104865</v>
      </c>
      <c r="H3886" s="576" t="s">
        <v>9114</v>
      </c>
      <c r="I3886" s="576" t="s">
        <v>85</v>
      </c>
      <c r="J3886" s="576" t="s">
        <v>207</v>
      </c>
      <c r="K3886" s="577">
        <v>0</v>
      </c>
      <c r="L3886" s="576" t="s">
        <v>208</v>
      </c>
    </row>
    <row r="3887" spans="1:12">
      <c r="A3887" s="576" t="s">
        <v>961</v>
      </c>
      <c r="B3887" s="576" t="s">
        <v>962</v>
      </c>
      <c r="C3887" s="576" t="s">
        <v>941</v>
      </c>
      <c r="D3887" s="576" t="s">
        <v>4437</v>
      </c>
      <c r="E3887" s="577" t="s">
        <v>210</v>
      </c>
      <c r="F3887" s="576" t="s">
        <v>210</v>
      </c>
      <c r="G3887" s="576">
        <v>104872</v>
      </c>
      <c r="H3887" s="576" t="s">
        <v>9115</v>
      </c>
      <c r="I3887" s="576" t="s">
        <v>85</v>
      </c>
      <c r="J3887" s="576" t="s">
        <v>207</v>
      </c>
      <c r="K3887" s="577">
        <v>0</v>
      </c>
      <c r="L3887" s="576" t="s">
        <v>208</v>
      </c>
    </row>
    <row r="3888" spans="1:12">
      <c r="A3888" s="576" t="s">
        <v>961</v>
      </c>
      <c r="B3888" s="576" t="s">
        <v>962</v>
      </c>
      <c r="C3888" s="576" t="s">
        <v>941</v>
      </c>
      <c r="D3888" s="576" t="s">
        <v>4437</v>
      </c>
      <c r="E3888" s="577" t="s">
        <v>210</v>
      </c>
      <c r="F3888" s="576" t="s">
        <v>210</v>
      </c>
      <c r="G3888" s="576">
        <v>104884</v>
      </c>
      <c r="H3888" s="576" t="s">
        <v>9116</v>
      </c>
      <c r="I3888" s="576" t="s">
        <v>85</v>
      </c>
      <c r="J3888" s="576" t="s">
        <v>207</v>
      </c>
      <c r="K3888" s="577">
        <v>0</v>
      </c>
      <c r="L3888" s="576" t="s">
        <v>208</v>
      </c>
    </row>
    <row r="3889" spans="1:12">
      <c r="A3889" s="576" t="s">
        <v>961</v>
      </c>
      <c r="B3889" s="576" t="s">
        <v>962</v>
      </c>
      <c r="C3889" s="576" t="s">
        <v>941</v>
      </c>
      <c r="D3889" s="576" t="s">
        <v>4437</v>
      </c>
      <c r="E3889" s="577" t="s">
        <v>210</v>
      </c>
      <c r="F3889" s="576" t="s">
        <v>210</v>
      </c>
      <c r="G3889" s="576">
        <v>104866</v>
      </c>
      <c r="H3889" s="576" t="s">
        <v>9117</v>
      </c>
      <c r="I3889" s="576" t="s">
        <v>85</v>
      </c>
      <c r="J3889" s="576" t="s">
        <v>207</v>
      </c>
      <c r="K3889" s="577">
        <v>0</v>
      </c>
      <c r="L3889" s="576" t="s">
        <v>208</v>
      </c>
    </row>
    <row r="3890" spans="1:12">
      <c r="A3890" s="576" t="s">
        <v>961</v>
      </c>
      <c r="B3890" s="576" t="s">
        <v>962</v>
      </c>
      <c r="C3890" s="576" t="s">
        <v>941</v>
      </c>
      <c r="D3890" s="576" t="s">
        <v>4437</v>
      </c>
      <c r="E3890" s="577" t="s">
        <v>210</v>
      </c>
      <c r="F3890" s="576" t="s">
        <v>210</v>
      </c>
      <c r="G3890" s="576">
        <v>104873</v>
      </c>
      <c r="H3890" s="576" t="s">
        <v>9118</v>
      </c>
      <c r="I3890" s="576" t="s">
        <v>85</v>
      </c>
      <c r="J3890" s="576" t="s">
        <v>207</v>
      </c>
      <c r="K3890" s="577">
        <v>0</v>
      </c>
      <c r="L3890" s="576" t="s">
        <v>208</v>
      </c>
    </row>
    <row r="3891" spans="1:12">
      <c r="A3891" s="576" t="s">
        <v>961</v>
      </c>
      <c r="B3891" s="576" t="s">
        <v>962</v>
      </c>
      <c r="C3891" s="576" t="s">
        <v>941</v>
      </c>
      <c r="D3891" s="576" t="s">
        <v>4437</v>
      </c>
      <c r="E3891" s="577" t="s">
        <v>210</v>
      </c>
      <c r="F3891" s="576" t="s">
        <v>210</v>
      </c>
      <c r="G3891" s="576">
        <v>104885</v>
      </c>
      <c r="H3891" s="576" t="s">
        <v>9119</v>
      </c>
      <c r="I3891" s="576" t="s">
        <v>85</v>
      </c>
      <c r="J3891" s="576" t="s">
        <v>207</v>
      </c>
      <c r="K3891" s="577">
        <v>0</v>
      </c>
      <c r="L3891" s="576" t="s">
        <v>208</v>
      </c>
    </row>
    <row r="3892" spans="1:12">
      <c r="A3892" s="576" t="s">
        <v>961</v>
      </c>
      <c r="B3892" s="576" t="s">
        <v>962</v>
      </c>
      <c r="C3892" s="576" t="s">
        <v>941</v>
      </c>
      <c r="D3892" s="576" t="s">
        <v>4437</v>
      </c>
      <c r="E3892" s="577" t="s">
        <v>210</v>
      </c>
      <c r="F3892" s="576" t="s">
        <v>210</v>
      </c>
      <c r="G3892" s="576">
        <v>104867</v>
      </c>
      <c r="H3892" s="576" t="s">
        <v>9120</v>
      </c>
      <c r="I3892" s="576" t="s">
        <v>85</v>
      </c>
      <c r="J3892" s="576" t="s">
        <v>207</v>
      </c>
      <c r="K3892" s="577">
        <v>0</v>
      </c>
      <c r="L3892" s="576" t="s">
        <v>208</v>
      </c>
    </row>
    <row r="3893" spans="1:12">
      <c r="A3893" s="576" t="s">
        <v>961</v>
      </c>
      <c r="B3893" s="576" t="s">
        <v>962</v>
      </c>
      <c r="C3893" s="576" t="s">
        <v>941</v>
      </c>
      <c r="D3893" s="576" t="s">
        <v>4437</v>
      </c>
      <c r="E3893" s="577" t="s">
        <v>210</v>
      </c>
      <c r="F3893" s="576" t="s">
        <v>210</v>
      </c>
      <c r="G3893" s="576">
        <v>104868</v>
      </c>
      <c r="H3893" s="576" t="s">
        <v>9121</v>
      </c>
      <c r="I3893" s="576" t="s">
        <v>85</v>
      </c>
      <c r="J3893" s="576" t="s">
        <v>207</v>
      </c>
      <c r="K3893" s="577">
        <v>0</v>
      </c>
      <c r="L3893" s="576" t="s">
        <v>208</v>
      </c>
    </row>
    <row r="3894" spans="1:12">
      <c r="A3894" s="576" t="s">
        <v>961</v>
      </c>
      <c r="B3894" s="576" t="s">
        <v>962</v>
      </c>
      <c r="C3894" s="576" t="s">
        <v>941</v>
      </c>
      <c r="D3894" s="576" t="s">
        <v>4437</v>
      </c>
      <c r="E3894" s="577" t="s">
        <v>210</v>
      </c>
      <c r="F3894" s="576" t="s">
        <v>210</v>
      </c>
      <c r="G3894" s="576">
        <v>104874</v>
      </c>
      <c r="H3894" s="576" t="s">
        <v>9122</v>
      </c>
      <c r="I3894" s="576" t="s">
        <v>85</v>
      </c>
      <c r="J3894" s="576" t="s">
        <v>207</v>
      </c>
      <c r="K3894" s="577">
        <v>0</v>
      </c>
      <c r="L3894" s="576" t="s">
        <v>208</v>
      </c>
    </row>
    <row r="3895" spans="1:12">
      <c r="A3895" s="576" t="s">
        <v>961</v>
      </c>
      <c r="B3895" s="576" t="s">
        <v>962</v>
      </c>
      <c r="C3895" s="576" t="s">
        <v>941</v>
      </c>
      <c r="D3895" s="576" t="s">
        <v>4437</v>
      </c>
      <c r="E3895" s="577" t="s">
        <v>210</v>
      </c>
      <c r="F3895" s="576" t="s">
        <v>210</v>
      </c>
      <c r="G3895" s="576">
        <v>104862</v>
      </c>
      <c r="H3895" s="576" t="s">
        <v>9123</v>
      </c>
      <c r="I3895" s="576" t="s">
        <v>85</v>
      </c>
      <c r="J3895" s="576" t="s">
        <v>207</v>
      </c>
      <c r="K3895" s="577">
        <v>0</v>
      </c>
      <c r="L3895" s="576" t="s">
        <v>208</v>
      </c>
    </row>
    <row r="3896" spans="1:12">
      <c r="A3896" s="576" t="s">
        <v>961</v>
      </c>
      <c r="B3896" s="576" t="s">
        <v>962</v>
      </c>
      <c r="C3896" s="576" t="s">
        <v>941</v>
      </c>
      <c r="D3896" s="576" t="s">
        <v>4437</v>
      </c>
      <c r="E3896" s="577" t="s">
        <v>210</v>
      </c>
      <c r="F3896" s="576" t="s">
        <v>210</v>
      </c>
      <c r="G3896" s="576">
        <v>104869</v>
      </c>
      <c r="H3896" s="576" t="s">
        <v>9124</v>
      </c>
      <c r="I3896" s="576" t="s">
        <v>85</v>
      </c>
      <c r="J3896" s="576" t="s">
        <v>207</v>
      </c>
      <c r="K3896" s="577">
        <v>0</v>
      </c>
      <c r="L3896" s="576" t="s">
        <v>208</v>
      </c>
    </row>
    <row r="3897" spans="1:12">
      <c r="A3897" s="576" t="s">
        <v>961</v>
      </c>
      <c r="B3897" s="576" t="s">
        <v>962</v>
      </c>
      <c r="C3897" s="576" t="s">
        <v>941</v>
      </c>
      <c r="D3897" s="576" t="s">
        <v>4437</v>
      </c>
      <c r="E3897" s="577" t="s">
        <v>210</v>
      </c>
      <c r="F3897" s="576" t="s">
        <v>210</v>
      </c>
      <c r="G3897" s="576">
        <v>104881</v>
      </c>
      <c r="H3897" s="576" t="s">
        <v>9125</v>
      </c>
      <c r="I3897" s="576" t="s">
        <v>85</v>
      </c>
      <c r="J3897" s="576" t="s">
        <v>207</v>
      </c>
      <c r="K3897" s="577">
        <v>0</v>
      </c>
      <c r="L3897" s="576" t="s">
        <v>208</v>
      </c>
    </row>
    <row r="3898" spans="1:12">
      <c r="A3898" s="576" t="s">
        <v>961</v>
      </c>
      <c r="B3898" s="576" t="s">
        <v>962</v>
      </c>
      <c r="C3898" s="576" t="s">
        <v>941</v>
      </c>
      <c r="D3898" s="576" t="s">
        <v>4437</v>
      </c>
      <c r="E3898" s="577" t="s">
        <v>210</v>
      </c>
      <c r="F3898" s="576" t="s">
        <v>210</v>
      </c>
      <c r="G3898" s="576">
        <v>104863</v>
      </c>
      <c r="H3898" s="576" t="s">
        <v>9126</v>
      </c>
      <c r="I3898" s="576" t="s">
        <v>85</v>
      </c>
      <c r="J3898" s="576" t="s">
        <v>207</v>
      </c>
      <c r="K3898" s="577">
        <v>0</v>
      </c>
      <c r="L3898" s="576" t="s">
        <v>208</v>
      </c>
    </row>
    <row r="3899" spans="1:12">
      <c r="A3899" s="576" t="s">
        <v>961</v>
      </c>
      <c r="B3899" s="576" t="s">
        <v>962</v>
      </c>
      <c r="C3899" s="576" t="s">
        <v>941</v>
      </c>
      <c r="D3899" s="576" t="s">
        <v>4437</v>
      </c>
      <c r="E3899" s="577" t="s">
        <v>210</v>
      </c>
      <c r="F3899" s="576" t="s">
        <v>210</v>
      </c>
      <c r="G3899" s="576">
        <v>104870</v>
      </c>
      <c r="H3899" s="576" t="s">
        <v>9127</v>
      </c>
      <c r="I3899" s="576" t="s">
        <v>85</v>
      </c>
      <c r="J3899" s="576" t="s">
        <v>207</v>
      </c>
      <c r="K3899" s="577">
        <v>0</v>
      </c>
      <c r="L3899" s="576" t="s">
        <v>208</v>
      </c>
    </row>
    <row r="3900" spans="1:12">
      <c r="A3900" s="576" t="s">
        <v>961</v>
      </c>
      <c r="B3900" s="576" t="s">
        <v>962</v>
      </c>
      <c r="C3900" s="576" t="s">
        <v>941</v>
      </c>
      <c r="D3900" s="576" t="s">
        <v>4437</v>
      </c>
      <c r="E3900" s="577" t="s">
        <v>210</v>
      </c>
      <c r="F3900" s="576" t="s">
        <v>210</v>
      </c>
      <c r="G3900" s="576">
        <v>104882</v>
      </c>
      <c r="H3900" s="576" t="s">
        <v>9128</v>
      </c>
      <c r="I3900" s="576" t="s">
        <v>85</v>
      </c>
      <c r="J3900" s="576" t="s">
        <v>207</v>
      </c>
      <c r="K3900" s="577">
        <v>0</v>
      </c>
      <c r="L3900" s="576" t="s">
        <v>208</v>
      </c>
    </row>
    <row r="3901" spans="1:12">
      <c r="A3901" s="576" t="s">
        <v>961</v>
      </c>
      <c r="B3901" s="576" t="s">
        <v>962</v>
      </c>
      <c r="C3901" s="576" t="s">
        <v>941</v>
      </c>
      <c r="D3901" s="576" t="s">
        <v>4437</v>
      </c>
      <c r="E3901" s="577" t="s">
        <v>210</v>
      </c>
      <c r="F3901" s="576" t="s">
        <v>210</v>
      </c>
      <c r="G3901" s="576">
        <v>104864</v>
      </c>
      <c r="H3901" s="576" t="s">
        <v>9129</v>
      </c>
      <c r="I3901" s="576" t="s">
        <v>85</v>
      </c>
      <c r="J3901" s="576" t="s">
        <v>207</v>
      </c>
      <c r="K3901" s="577">
        <v>0</v>
      </c>
      <c r="L3901" s="576" t="s">
        <v>208</v>
      </c>
    </row>
    <row r="3902" spans="1:12">
      <c r="A3902" s="576" t="s">
        <v>961</v>
      </c>
      <c r="B3902" s="576" t="s">
        <v>962</v>
      </c>
      <c r="C3902" s="576" t="s">
        <v>941</v>
      </c>
      <c r="D3902" s="576" t="s">
        <v>4437</v>
      </c>
      <c r="E3902" s="577" t="s">
        <v>210</v>
      </c>
      <c r="F3902" s="576" t="s">
        <v>210</v>
      </c>
      <c r="G3902" s="576">
        <v>104876</v>
      </c>
      <c r="H3902" s="576" t="s">
        <v>9130</v>
      </c>
      <c r="I3902" s="576" t="s">
        <v>212</v>
      </c>
      <c r="J3902" s="576" t="s">
        <v>207</v>
      </c>
      <c r="K3902" s="577">
        <v>18.13</v>
      </c>
      <c r="L3902" s="576" t="s">
        <v>208</v>
      </c>
    </row>
    <row r="3903" spans="1:12">
      <c r="A3903" s="576" t="s">
        <v>961</v>
      </c>
      <c r="B3903" s="576" t="s">
        <v>962</v>
      </c>
      <c r="C3903" s="576" t="s">
        <v>941</v>
      </c>
      <c r="D3903" s="576" t="s">
        <v>4437</v>
      </c>
      <c r="E3903" s="577" t="s">
        <v>210</v>
      </c>
      <c r="F3903" s="576" t="s">
        <v>210</v>
      </c>
      <c r="G3903" s="576">
        <v>104875</v>
      </c>
      <c r="H3903" s="576" t="s">
        <v>9131</v>
      </c>
      <c r="I3903" s="576" t="s">
        <v>85</v>
      </c>
      <c r="J3903" s="576" t="s">
        <v>207</v>
      </c>
      <c r="K3903" s="577">
        <v>100.2</v>
      </c>
      <c r="L3903" s="576" t="s">
        <v>208</v>
      </c>
    </row>
    <row r="3904" spans="1:12">
      <c r="A3904" s="576" t="s">
        <v>961</v>
      </c>
      <c r="B3904" s="576" t="s">
        <v>962</v>
      </c>
      <c r="C3904" s="576" t="s">
        <v>941</v>
      </c>
      <c r="D3904" s="576" t="s">
        <v>4437</v>
      </c>
      <c r="E3904" s="577" t="s">
        <v>210</v>
      </c>
      <c r="F3904" s="576" t="s">
        <v>210</v>
      </c>
      <c r="G3904" s="576">
        <v>105942</v>
      </c>
      <c r="H3904" s="576" t="s">
        <v>9132</v>
      </c>
      <c r="I3904" s="576" t="s">
        <v>85</v>
      </c>
      <c r="J3904" s="576" t="s">
        <v>207</v>
      </c>
      <c r="K3904" s="577">
        <v>0</v>
      </c>
      <c r="L3904" s="576" t="s">
        <v>208</v>
      </c>
    </row>
    <row r="3905" spans="1:12">
      <c r="A3905" s="576" t="s">
        <v>961</v>
      </c>
      <c r="B3905" s="576" t="s">
        <v>962</v>
      </c>
      <c r="C3905" s="576" t="s">
        <v>941</v>
      </c>
      <c r="D3905" s="576" t="s">
        <v>4437</v>
      </c>
      <c r="E3905" s="577" t="s">
        <v>210</v>
      </c>
      <c r="F3905" s="576" t="s">
        <v>210</v>
      </c>
      <c r="G3905" s="576">
        <v>105943</v>
      </c>
      <c r="H3905" s="576" t="s">
        <v>9133</v>
      </c>
      <c r="I3905" s="576" t="s">
        <v>85</v>
      </c>
      <c r="J3905" s="576" t="s">
        <v>207</v>
      </c>
      <c r="K3905" s="577">
        <v>0</v>
      </c>
      <c r="L3905" s="576" t="s">
        <v>208</v>
      </c>
    </row>
    <row r="3906" spans="1:12">
      <c r="A3906" s="576" t="s">
        <v>961</v>
      </c>
      <c r="B3906" s="576" t="s">
        <v>962</v>
      </c>
      <c r="C3906" s="576" t="s">
        <v>941</v>
      </c>
      <c r="D3906" s="576" t="s">
        <v>4437</v>
      </c>
      <c r="E3906" s="577" t="s">
        <v>210</v>
      </c>
      <c r="F3906" s="576" t="s">
        <v>210</v>
      </c>
      <c r="G3906" s="576">
        <v>105941</v>
      </c>
      <c r="H3906" s="576" t="s">
        <v>9134</v>
      </c>
      <c r="I3906" s="576" t="s">
        <v>93</v>
      </c>
      <c r="J3906" s="576" t="s">
        <v>207</v>
      </c>
      <c r="K3906" s="577">
        <v>0</v>
      </c>
      <c r="L3906" s="576" t="s">
        <v>208</v>
      </c>
    </row>
    <row r="3907" spans="1:12">
      <c r="A3907" s="576" t="s">
        <v>961</v>
      </c>
      <c r="B3907" s="576" t="s">
        <v>962</v>
      </c>
      <c r="C3907" s="576" t="s">
        <v>941</v>
      </c>
      <c r="D3907" s="576" t="s">
        <v>4437</v>
      </c>
      <c r="E3907" s="577" t="s">
        <v>210</v>
      </c>
      <c r="F3907" s="576" t="s">
        <v>210</v>
      </c>
      <c r="G3907" s="576">
        <v>105940</v>
      </c>
      <c r="H3907" s="576" t="s">
        <v>9135</v>
      </c>
      <c r="I3907" s="576" t="s">
        <v>93</v>
      </c>
      <c r="J3907" s="576" t="s">
        <v>207</v>
      </c>
      <c r="K3907" s="577">
        <v>0</v>
      </c>
      <c r="L3907" s="576" t="s">
        <v>208</v>
      </c>
    </row>
    <row r="3908" spans="1:12">
      <c r="A3908" s="576" t="s">
        <v>961</v>
      </c>
      <c r="B3908" s="576" t="s">
        <v>962</v>
      </c>
      <c r="C3908" s="576" t="s">
        <v>941</v>
      </c>
      <c r="D3908" s="576" t="s">
        <v>4437</v>
      </c>
      <c r="E3908" s="577" t="s">
        <v>210</v>
      </c>
      <c r="F3908" s="576" t="s">
        <v>210</v>
      </c>
      <c r="G3908" s="576">
        <v>105938</v>
      </c>
      <c r="H3908" s="576" t="s">
        <v>9136</v>
      </c>
      <c r="I3908" s="576" t="s">
        <v>93</v>
      </c>
      <c r="J3908" s="576" t="s">
        <v>207</v>
      </c>
      <c r="K3908" s="577">
        <v>0</v>
      </c>
      <c r="L3908" s="576" t="s">
        <v>208</v>
      </c>
    </row>
    <row r="3909" spans="1:12">
      <c r="A3909" s="576" t="s">
        <v>961</v>
      </c>
      <c r="B3909" s="576" t="s">
        <v>962</v>
      </c>
      <c r="C3909" s="576" t="s">
        <v>941</v>
      </c>
      <c r="D3909" s="576" t="s">
        <v>4437</v>
      </c>
      <c r="E3909" s="577" t="s">
        <v>210</v>
      </c>
      <c r="F3909" s="576" t="s">
        <v>210</v>
      </c>
      <c r="G3909" s="576">
        <v>105939</v>
      </c>
      <c r="H3909" s="576" t="s">
        <v>9137</v>
      </c>
      <c r="I3909" s="576" t="s">
        <v>93</v>
      </c>
      <c r="J3909" s="576" t="s">
        <v>207</v>
      </c>
      <c r="K3909" s="577">
        <v>0</v>
      </c>
      <c r="L3909" s="576" t="s">
        <v>208</v>
      </c>
    </row>
    <row r="3910" spans="1:12">
      <c r="A3910" s="576" t="s">
        <v>961</v>
      </c>
      <c r="B3910" s="576" t="s">
        <v>962</v>
      </c>
      <c r="C3910" s="576" t="s">
        <v>941</v>
      </c>
      <c r="D3910" s="576" t="s">
        <v>4437</v>
      </c>
      <c r="E3910" s="577" t="s">
        <v>210</v>
      </c>
      <c r="F3910" s="576" t="s">
        <v>210</v>
      </c>
      <c r="G3910" s="576">
        <v>96120</v>
      </c>
      <c r="H3910" s="576" t="s">
        <v>9138</v>
      </c>
      <c r="I3910" s="576" t="s">
        <v>85</v>
      </c>
      <c r="J3910" s="576" t="s">
        <v>207</v>
      </c>
      <c r="K3910" s="577">
        <v>2.75</v>
      </c>
      <c r="L3910" s="576" t="s">
        <v>208</v>
      </c>
    </row>
    <row r="3911" spans="1:12">
      <c r="A3911" s="576" t="s">
        <v>961</v>
      </c>
      <c r="B3911" s="576" t="s">
        <v>962</v>
      </c>
      <c r="C3911" s="576" t="s">
        <v>941</v>
      </c>
      <c r="D3911" s="576" t="s">
        <v>4437</v>
      </c>
      <c r="E3911" s="577" t="s">
        <v>210</v>
      </c>
      <c r="F3911" s="576" t="s">
        <v>210</v>
      </c>
      <c r="G3911" s="576">
        <v>96123</v>
      </c>
      <c r="H3911" s="576" t="s">
        <v>9139</v>
      </c>
      <c r="I3911" s="576" t="s">
        <v>85</v>
      </c>
      <c r="J3911" s="576" t="s">
        <v>207</v>
      </c>
      <c r="K3911" s="577">
        <v>25.36</v>
      </c>
      <c r="L3911" s="576" t="s">
        <v>208</v>
      </c>
    </row>
    <row r="3912" spans="1:12">
      <c r="A3912" s="576" t="s">
        <v>961</v>
      </c>
      <c r="B3912" s="576" t="s">
        <v>962</v>
      </c>
      <c r="C3912" s="576" t="s">
        <v>941</v>
      </c>
      <c r="D3912" s="576" t="s">
        <v>4437</v>
      </c>
      <c r="E3912" s="577" t="s">
        <v>210</v>
      </c>
      <c r="F3912" s="576" t="s">
        <v>210</v>
      </c>
      <c r="G3912" s="576">
        <v>96122</v>
      </c>
      <c r="H3912" s="576" t="s">
        <v>9140</v>
      </c>
      <c r="I3912" s="576" t="s">
        <v>85</v>
      </c>
      <c r="J3912" s="576" t="s">
        <v>207</v>
      </c>
      <c r="K3912" s="577">
        <v>37.96</v>
      </c>
      <c r="L3912" s="576" t="s">
        <v>208</v>
      </c>
    </row>
    <row r="3913" spans="1:12">
      <c r="A3913" s="576" t="s">
        <v>961</v>
      </c>
      <c r="B3913" s="576" t="s">
        <v>962</v>
      </c>
      <c r="C3913" s="576" t="s">
        <v>941</v>
      </c>
      <c r="D3913" s="576" t="s">
        <v>4437</v>
      </c>
      <c r="E3913" s="577" t="s">
        <v>210</v>
      </c>
      <c r="F3913" s="576" t="s">
        <v>210</v>
      </c>
      <c r="G3913" s="576">
        <v>96121</v>
      </c>
      <c r="H3913" s="576" t="s">
        <v>9141</v>
      </c>
      <c r="I3913" s="576" t="s">
        <v>85</v>
      </c>
      <c r="J3913" s="576" t="s">
        <v>207</v>
      </c>
      <c r="K3913" s="577">
        <v>9.4499999999999993</v>
      </c>
      <c r="L3913" s="576" t="s">
        <v>208</v>
      </c>
    </row>
    <row r="3914" spans="1:12">
      <c r="A3914" s="576" t="s">
        <v>961</v>
      </c>
      <c r="B3914" s="576" t="s">
        <v>962</v>
      </c>
      <c r="C3914" s="576" t="s">
        <v>941</v>
      </c>
      <c r="D3914" s="576" t="s">
        <v>4437</v>
      </c>
      <c r="E3914" s="577" t="s">
        <v>210</v>
      </c>
      <c r="F3914" s="576" t="s">
        <v>210</v>
      </c>
      <c r="G3914" s="576">
        <v>99054</v>
      </c>
      <c r="H3914" s="576" t="s">
        <v>9142</v>
      </c>
      <c r="I3914" s="576" t="s">
        <v>93</v>
      </c>
      <c r="J3914" s="576" t="s">
        <v>207</v>
      </c>
      <c r="K3914" s="577">
        <v>52.26</v>
      </c>
      <c r="L3914" s="576" t="s">
        <v>208</v>
      </c>
    </row>
    <row r="3915" spans="1:12">
      <c r="A3915" s="576" t="s">
        <v>961</v>
      </c>
      <c r="B3915" s="576" t="s">
        <v>962</v>
      </c>
      <c r="C3915" s="576" t="s">
        <v>941</v>
      </c>
      <c r="D3915" s="576" t="s">
        <v>4437</v>
      </c>
      <c r="E3915" s="577" t="s">
        <v>210</v>
      </c>
      <c r="F3915" s="576" t="s">
        <v>210</v>
      </c>
      <c r="G3915" s="576">
        <v>96110</v>
      </c>
      <c r="H3915" s="576" t="s">
        <v>9143</v>
      </c>
      <c r="I3915" s="576" t="s">
        <v>93</v>
      </c>
      <c r="J3915" s="576" t="s">
        <v>207</v>
      </c>
      <c r="K3915" s="577">
        <v>66.739999999999995</v>
      </c>
      <c r="L3915" s="576" t="s">
        <v>208</v>
      </c>
    </row>
    <row r="3916" spans="1:12">
      <c r="A3916" s="576" t="s">
        <v>961</v>
      </c>
      <c r="B3916" s="576" t="s">
        <v>962</v>
      </c>
      <c r="C3916" s="576" t="s">
        <v>941</v>
      </c>
      <c r="D3916" s="576" t="s">
        <v>4437</v>
      </c>
      <c r="E3916" s="577" t="s">
        <v>210</v>
      </c>
      <c r="F3916" s="576" t="s">
        <v>210</v>
      </c>
      <c r="G3916" s="576">
        <v>96114</v>
      </c>
      <c r="H3916" s="576" t="s">
        <v>9144</v>
      </c>
      <c r="I3916" s="576" t="s">
        <v>93</v>
      </c>
      <c r="J3916" s="576" t="s">
        <v>207</v>
      </c>
      <c r="K3916" s="577">
        <v>67.91</v>
      </c>
      <c r="L3916" s="576" t="s">
        <v>208</v>
      </c>
    </row>
    <row r="3917" spans="1:12">
      <c r="A3917" s="576" t="s">
        <v>961</v>
      </c>
      <c r="B3917" s="576" t="s">
        <v>962</v>
      </c>
      <c r="C3917" s="576" t="s">
        <v>941</v>
      </c>
      <c r="D3917" s="576" t="s">
        <v>4437</v>
      </c>
      <c r="E3917" s="577" t="s">
        <v>210</v>
      </c>
      <c r="F3917" s="576" t="s">
        <v>210</v>
      </c>
      <c r="G3917" s="576">
        <v>104757</v>
      </c>
      <c r="H3917" s="576" t="s">
        <v>9145</v>
      </c>
      <c r="I3917" s="576" t="s">
        <v>93</v>
      </c>
      <c r="J3917" s="576" t="s">
        <v>207</v>
      </c>
      <c r="K3917" s="577">
        <v>0</v>
      </c>
      <c r="L3917" s="576" t="s">
        <v>208</v>
      </c>
    </row>
    <row r="3918" spans="1:12">
      <c r="A3918" s="576" t="s">
        <v>961</v>
      </c>
      <c r="B3918" s="576" t="s">
        <v>962</v>
      </c>
      <c r="C3918" s="576" t="s">
        <v>941</v>
      </c>
      <c r="D3918" s="576" t="s">
        <v>4437</v>
      </c>
      <c r="E3918" s="577" t="s">
        <v>210</v>
      </c>
      <c r="F3918" s="576" t="s">
        <v>210</v>
      </c>
      <c r="G3918" s="576">
        <v>104756</v>
      </c>
      <c r="H3918" s="576" t="s">
        <v>9146</v>
      </c>
      <c r="I3918" s="576" t="s">
        <v>93</v>
      </c>
      <c r="J3918" s="576" t="s">
        <v>207</v>
      </c>
      <c r="K3918" s="577">
        <v>165.3</v>
      </c>
      <c r="L3918" s="576" t="s">
        <v>208</v>
      </c>
    </row>
    <row r="3919" spans="1:12">
      <c r="A3919" s="576" t="s">
        <v>961</v>
      </c>
      <c r="B3919" s="576" t="s">
        <v>962</v>
      </c>
      <c r="C3919" s="576" t="s">
        <v>941</v>
      </c>
      <c r="D3919" s="576" t="s">
        <v>4437</v>
      </c>
      <c r="E3919" s="577" t="s">
        <v>210</v>
      </c>
      <c r="F3919" s="576" t="s">
        <v>210</v>
      </c>
      <c r="G3919" s="576">
        <v>96112</v>
      </c>
      <c r="H3919" s="576" t="s">
        <v>9147</v>
      </c>
      <c r="I3919" s="576" t="s">
        <v>93</v>
      </c>
      <c r="J3919" s="576" t="s">
        <v>207</v>
      </c>
      <c r="K3919" s="577">
        <v>124.49</v>
      </c>
      <c r="L3919" s="576" t="s">
        <v>208</v>
      </c>
    </row>
    <row r="3920" spans="1:12">
      <c r="A3920" s="576" t="s">
        <v>961</v>
      </c>
      <c r="B3920" s="576" t="s">
        <v>962</v>
      </c>
      <c r="C3920" s="576" t="s">
        <v>941</v>
      </c>
      <c r="D3920" s="576" t="s">
        <v>4437</v>
      </c>
      <c r="E3920" s="577" t="s">
        <v>210</v>
      </c>
      <c r="F3920" s="576" t="s">
        <v>210</v>
      </c>
      <c r="G3920" s="576">
        <v>96113</v>
      </c>
      <c r="H3920" s="576" t="s">
        <v>9148</v>
      </c>
      <c r="I3920" s="576" t="s">
        <v>93</v>
      </c>
      <c r="J3920" s="576" t="s">
        <v>207</v>
      </c>
      <c r="K3920" s="577">
        <v>41.77</v>
      </c>
      <c r="L3920" s="576" t="s">
        <v>208</v>
      </c>
    </row>
    <row r="3921" spans="1:12">
      <c r="A3921" s="576" t="s">
        <v>961</v>
      </c>
      <c r="B3921" s="576" t="s">
        <v>962</v>
      </c>
      <c r="C3921" s="576" t="s">
        <v>941</v>
      </c>
      <c r="D3921" s="576" t="s">
        <v>4437</v>
      </c>
      <c r="E3921" s="577" t="s">
        <v>210</v>
      </c>
      <c r="F3921" s="576" t="s">
        <v>210</v>
      </c>
      <c r="G3921" s="576">
        <v>96109</v>
      </c>
      <c r="H3921" s="576" t="s">
        <v>9149</v>
      </c>
      <c r="I3921" s="576" t="s">
        <v>93</v>
      </c>
      <c r="J3921" s="576" t="s">
        <v>207</v>
      </c>
      <c r="K3921" s="577">
        <v>46</v>
      </c>
      <c r="L3921" s="576" t="s">
        <v>208</v>
      </c>
    </row>
    <row r="3922" spans="1:12">
      <c r="A3922" s="576" t="s">
        <v>961</v>
      </c>
      <c r="B3922" s="576" t="s">
        <v>962</v>
      </c>
      <c r="C3922" s="576" t="s">
        <v>941</v>
      </c>
      <c r="D3922" s="576" t="s">
        <v>4437</v>
      </c>
      <c r="E3922" s="577" t="s">
        <v>210</v>
      </c>
      <c r="F3922" s="576" t="s">
        <v>210</v>
      </c>
      <c r="G3922" s="576">
        <v>96116</v>
      </c>
      <c r="H3922" s="576" t="s">
        <v>9150</v>
      </c>
      <c r="I3922" s="576" t="s">
        <v>93</v>
      </c>
      <c r="J3922" s="576" t="s">
        <v>207</v>
      </c>
      <c r="K3922" s="577">
        <v>54.11</v>
      </c>
      <c r="L3922" s="576" t="s">
        <v>208</v>
      </c>
    </row>
    <row r="3923" spans="1:12">
      <c r="A3923" s="576" t="s">
        <v>961</v>
      </c>
      <c r="B3923" s="576" t="s">
        <v>962</v>
      </c>
      <c r="C3923" s="576" t="s">
        <v>941</v>
      </c>
      <c r="D3923" s="576" t="s">
        <v>4437</v>
      </c>
      <c r="E3923" s="577" t="s">
        <v>210</v>
      </c>
      <c r="F3923" s="576" t="s">
        <v>210</v>
      </c>
      <c r="G3923" s="576">
        <v>96111</v>
      </c>
      <c r="H3923" s="576" t="s">
        <v>9151</v>
      </c>
      <c r="I3923" s="576" t="s">
        <v>93</v>
      </c>
      <c r="J3923" s="576" t="s">
        <v>207</v>
      </c>
      <c r="K3923" s="577">
        <v>51.4</v>
      </c>
      <c r="L3923" s="576" t="s">
        <v>208</v>
      </c>
    </row>
    <row r="3924" spans="1:12">
      <c r="A3924" s="576" t="s">
        <v>961</v>
      </c>
      <c r="B3924" s="576" t="s">
        <v>962</v>
      </c>
      <c r="C3924" s="576" t="s">
        <v>941</v>
      </c>
      <c r="D3924" s="576" t="s">
        <v>4437</v>
      </c>
      <c r="E3924" s="577" t="s">
        <v>210</v>
      </c>
      <c r="F3924" s="576" t="s">
        <v>210</v>
      </c>
      <c r="G3924" s="576">
        <v>96486</v>
      </c>
      <c r="H3924" s="576" t="s">
        <v>9152</v>
      </c>
      <c r="I3924" s="576" t="s">
        <v>93</v>
      </c>
      <c r="J3924" s="576" t="s">
        <v>207</v>
      </c>
      <c r="K3924" s="577">
        <v>62.43</v>
      </c>
      <c r="L3924" s="576" t="s">
        <v>208</v>
      </c>
    </row>
    <row r="3925" spans="1:12">
      <c r="A3925" s="576" t="s">
        <v>961</v>
      </c>
      <c r="B3925" s="576" t="s">
        <v>962</v>
      </c>
      <c r="C3925" s="576" t="s">
        <v>941</v>
      </c>
      <c r="D3925" s="576" t="s">
        <v>4437</v>
      </c>
      <c r="E3925" s="577" t="s">
        <v>210</v>
      </c>
      <c r="F3925" s="576" t="s">
        <v>210</v>
      </c>
      <c r="G3925" s="576">
        <v>96485</v>
      </c>
      <c r="H3925" s="576" t="s">
        <v>9153</v>
      </c>
      <c r="I3925" s="576" t="s">
        <v>93</v>
      </c>
      <c r="J3925" s="576" t="s">
        <v>207</v>
      </c>
      <c r="K3925" s="577">
        <v>59.72</v>
      </c>
      <c r="L3925" s="576" t="s">
        <v>208</v>
      </c>
    </row>
    <row r="3926" spans="1:12">
      <c r="A3926" s="576" t="s">
        <v>961</v>
      </c>
      <c r="B3926" s="576" t="s">
        <v>962</v>
      </c>
      <c r="C3926" s="576" t="s">
        <v>941</v>
      </c>
      <c r="D3926" s="576" t="s">
        <v>4437</v>
      </c>
      <c r="E3926" s="577" t="s">
        <v>210</v>
      </c>
      <c r="F3926" s="576" t="s">
        <v>210</v>
      </c>
      <c r="G3926" s="576">
        <v>97557</v>
      </c>
      <c r="H3926" s="576" t="s">
        <v>9154</v>
      </c>
      <c r="I3926" s="576" t="s">
        <v>93</v>
      </c>
      <c r="J3926" s="576" t="s">
        <v>207</v>
      </c>
      <c r="K3926" s="577">
        <v>0</v>
      </c>
      <c r="L3926" s="576" t="s">
        <v>208</v>
      </c>
    </row>
    <row r="3927" spans="1:12">
      <c r="A3927" s="576" t="s">
        <v>961</v>
      </c>
      <c r="B3927" s="576" t="s">
        <v>962</v>
      </c>
      <c r="C3927" s="576" t="s">
        <v>941</v>
      </c>
      <c r="D3927" s="576" t="s">
        <v>4437</v>
      </c>
      <c r="E3927" s="577" t="s">
        <v>210</v>
      </c>
      <c r="F3927" s="576" t="s">
        <v>210</v>
      </c>
      <c r="G3927" s="576">
        <v>101807</v>
      </c>
      <c r="H3927" s="576" t="s">
        <v>5548</v>
      </c>
      <c r="I3927" s="576" t="s">
        <v>212</v>
      </c>
      <c r="J3927" s="576" t="s">
        <v>207</v>
      </c>
      <c r="K3927" s="577">
        <v>445.37</v>
      </c>
      <c r="L3927" s="576" t="s">
        <v>208</v>
      </c>
    </row>
    <row r="3928" spans="1:12">
      <c r="A3928" s="576" t="s">
        <v>961</v>
      </c>
      <c r="B3928" s="576" t="s">
        <v>962</v>
      </c>
      <c r="C3928" s="576" t="s">
        <v>941</v>
      </c>
      <c r="D3928" s="576" t="s">
        <v>4437</v>
      </c>
      <c r="E3928" s="577" t="s">
        <v>210</v>
      </c>
      <c r="F3928" s="576" t="s">
        <v>210</v>
      </c>
      <c r="G3928" s="576">
        <v>101806</v>
      </c>
      <c r="H3928" s="576" t="s">
        <v>5547</v>
      </c>
      <c r="I3928" s="576" t="s">
        <v>212</v>
      </c>
      <c r="J3928" s="576" t="s">
        <v>207</v>
      </c>
      <c r="K3928" s="577">
        <v>479.82</v>
      </c>
      <c r="L3928" s="576" t="s">
        <v>208</v>
      </c>
    </row>
    <row r="3929" spans="1:12">
      <c r="A3929" s="576" t="s">
        <v>961</v>
      </c>
      <c r="B3929" s="576" t="s">
        <v>962</v>
      </c>
      <c r="C3929" s="576" t="s">
        <v>941</v>
      </c>
      <c r="D3929" s="576" t="s">
        <v>4437</v>
      </c>
      <c r="E3929" s="577" t="s">
        <v>210</v>
      </c>
      <c r="F3929" s="576" t="s">
        <v>210</v>
      </c>
      <c r="G3929" s="576">
        <v>101808</v>
      </c>
      <c r="H3929" s="576" t="s">
        <v>5549</v>
      </c>
      <c r="I3929" s="576" t="s">
        <v>212</v>
      </c>
      <c r="J3929" s="576" t="s">
        <v>207</v>
      </c>
      <c r="K3929" s="577">
        <v>589.79</v>
      </c>
      <c r="L3929" s="576" t="s">
        <v>208</v>
      </c>
    </row>
    <row r="3930" spans="1:12">
      <c r="A3930" s="576" t="s">
        <v>961</v>
      </c>
      <c r="B3930" s="576" t="s">
        <v>962</v>
      </c>
      <c r="C3930" s="576" t="s">
        <v>941</v>
      </c>
      <c r="D3930" s="576" t="s">
        <v>4437</v>
      </c>
      <c r="E3930" s="577" t="s">
        <v>210</v>
      </c>
      <c r="F3930" s="576" t="s">
        <v>210</v>
      </c>
      <c r="G3930" s="576">
        <v>98058</v>
      </c>
      <c r="H3930" s="576" t="s">
        <v>9155</v>
      </c>
      <c r="I3930" s="576" t="s">
        <v>212</v>
      </c>
      <c r="J3930" s="576" t="s">
        <v>207</v>
      </c>
      <c r="K3930" s="577">
        <v>1798.82</v>
      </c>
      <c r="L3930" s="576" t="s">
        <v>208</v>
      </c>
    </row>
    <row r="3931" spans="1:12">
      <c r="A3931" s="576" t="s">
        <v>961</v>
      </c>
      <c r="B3931" s="576" t="s">
        <v>962</v>
      </c>
      <c r="C3931" s="576" t="s">
        <v>941</v>
      </c>
      <c r="D3931" s="576" t="s">
        <v>4437</v>
      </c>
      <c r="E3931" s="577" t="s">
        <v>210</v>
      </c>
      <c r="F3931" s="576" t="s">
        <v>210</v>
      </c>
      <c r="G3931" s="576">
        <v>98059</v>
      </c>
      <c r="H3931" s="576" t="s">
        <v>9156</v>
      </c>
      <c r="I3931" s="576" t="s">
        <v>212</v>
      </c>
      <c r="J3931" s="576" t="s">
        <v>207</v>
      </c>
      <c r="K3931" s="577">
        <v>3923.49</v>
      </c>
      <c r="L3931" s="576" t="s">
        <v>208</v>
      </c>
    </row>
    <row r="3932" spans="1:12">
      <c r="A3932" s="576" t="s">
        <v>961</v>
      </c>
      <c r="B3932" s="576" t="s">
        <v>962</v>
      </c>
      <c r="C3932" s="576" t="s">
        <v>941</v>
      </c>
      <c r="D3932" s="576" t="s">
        <v>4437</v>
      </c>
      <c r="E3932" s="577" t="s">
        <v>210</v>
      </c>
      <c r="F3932" s="576" t="s">
        <v>210</v>
      </c>
      <c r="G3932" s="576">
        <v>98060</v>
      </c>
      <c r="H3932" s="576" t="s">
        <v>9157</v>
      </c>
      <c r="I3932" s="576" t="s">
        <v>212</v>
      </c>
      <c r="J3932" s="576" t="s">
        <v>207</v>
      </c>
      <c r="K3932" s="577">
        <v>5437.95</v>
      </c>
      <c r="L3932" s="576" t="s">
        <v>208</v>
      </c>
    </row>
    <row r="3933" spans="1:12">
      <c r="A3933" s="576" t="s">
        <v>961</v>
      </c>
      <c r="B3933" s="576" t="s">
        <v>962</v>
      </c>
      <c r="C3933" s="576" t="s">
        <v>941</v>
      </c>
      <c r="D3933" s="576" t="s">
        <v>4437</v>
      </c>
      <c r="E3933" s="577" t="s">
        <v>210</v>
      </c>
      <c r="F3933" s="576" t="s">
        <v>210</v>
      </c>
      <c r="G3933" s="576">
        <v>98061</v>
      </c>
      <c r="H3933" s="576" t="s">
        <v>9158</v>
      </c>
      <c r="I3933" s="576" t="s">
        <v>212</v>
      </c>
      <c r="J3933" s="576" t="s">
        <v>207</v>
      </c>
      <c r="K3933" s="577">
        <v>7580.12</v>
      </c>
      <c r="L3933" s="576" t="s">
        <v>208</v>
      </c>
    </row>
    <row r="3934" spans="1:12">
      <c r="A3934" s="576" t="s">
        <v>961</v>
      </c>
      <c r="B3934" s="576" t="s">
        <v>962</v>
      </c>
      <c r="C3934" s="576" t="s">
        <v>941</v>
      </c>
      <c r="D3934" s="576" t="s">
        <v>4437</v>
      </c>
      <c r="E3934" s="577" t="s">
        <v>210</v>
      </c>
      <c r="F3934" s="576" t="s">
        <v>210</v>
      </c>
      <c r="G3934" s="576">
        <v>98088</v>
      </c>
      <c r="H3934" s="576" t="s">
        <v>6205</v>
      </c>
      <c r="I3934" s="576" t="s">
        <v>212</v>
      </c>
      <c r="J3934" s="576" t="s">
        <v>207</v>
      </c>
      <c r="K3934" s="577">
        <v>2869.13</v>
      </c>
      <c r="L3934" s="576" t="s">
        <v>208</v>
      </c>
    </row>
    <row r="3935" spans="1:12">
      <c r="A3935" s="576" t="s">
        <v>961</v>
      </c>
      <c r="B3935" s="576" t="s">
        <v>962</v>
      </c>
      <c r="C3935" s="576" t="s">
        <v>941</v>
      </c>
      <c r="D3935" s="576" t="s">
        <v>4437</v>
      </c>
      <c r="E3935" s="577" t="s">
        <v>210</v>
      </c>
      <c r="F3935" s="576" t="s">
        <v>210</v>
      </c>
      <c r="G3935" s="576">
        <v>98089</v>
      </c>
      <c r="H3935" s="576" t="s">
        <v>6206</v>
      </c>
      <c r="I3935" s="576" t="s">
        <v>212</v>
      </c>
      <c r="J3935" s="576" t="s">
        <v>207</v>
      </c>
      <c r="K3935" s="577">
        <v>4535.78</v>
      </c>
      <c r="L3935" s="576" t="s">
        <v>208</v>
      </c>
    </row>
    <row r="3936" spans="1:12">
      <c r="A3936" s="576" t="s">
        <v>961</v>
      </c>
      <c r="B3936" s="576" t="s">
        <v>962</v>
      </c>
      <c r="C3936" s="576" t="s">
        <v>941</v>
      </c>
      <c r="D3936" s="576" t="s">
        <v>4437</v>
      </c>
      <c r="E3936" s="577" t="s">
        <v>210</v>
      </c>
      <c r="F3936" s="576" t="s">
        <v>210</v>
      </c>
      <c r="G3936" s="576">
        <v>98090</v>
      </c>
      <c r="H3936" s="576" t="s">
        <v>6207</v>
      </c>
      <c r="I3936" s="576" t="s">
        <v>212</v>
      </c>
      <c r="J3936" s="576" t="s">
        <v>207</v>
      </c>
      <c r="K3936" s="577">
        <v>7127.83</v>
      </c>
      <c r="L3936" s="576" t="s">
        <v>208</v>
      </c>
    </row>
    <row r="3937" spans="1:12">
      <c r="A3937" s="576" t="s">
        <v>961</v>
      </c>
      <c r="B3937" s="576" t="s">
        <v>962</v>
      </c>
      <c r="C3937" s="576" t="s">
        <v>941</v>
      </c>
      <c r="D3937" s="576" t="s">
        <v>4437</v>
      </c>
      <c r="E3937" s="577" t="s">
        <v>210</v>
      </c>
      <c r="F3937" s="576" t="s">
        <v>210</v>
      </c>
      <c r="G3937" s="576">
        <v>98091</v>
      </c>
      <c r="H3937" s="576" t="s">
        <v>6208</v>
      </c>
      <c r="I3937" s="576" t="s">
        <v>212</v>
      </c>
      <c r="J3937" s="576" t="s">
        <v>207</v>
      </c>
      <c r="K3937" s="577">
        <v>9312.9699999999993</v>
      </c>
      <c r="L3937" s="576" t="s">
        <v>208</v>
      </c>
    </row>
    <row r="3938" spans="1:12">
      <c r="A3938" s="576" t="s">
        <v>961</v>
      </c>
      <c r="B3938" s="576" t="s">
        <v>962</v>
      </c>
      <c r="C3938" s="576" t="s">
        <v>941</v>
      </c>
      <c r="D3938" s="576" t="s">
        <v>4437</v>
      </c>
      <c r="E3938" s="577" t="s">
        <v>210</v>
      </c>
      <c r="F3938" s="576" t="s">
        <v>210</v>
      </c>
      <c r="G3938" s="576">
        <v>98092</v>
      </c>
      <c r="H3938" s="576" t="s">
        <v>6209</v>
      </c>
      <c r="I3938" s="576" t="s">
        <v>212</v>
      </c>
      <c r="J3938" s="576" t="s">
        <v>207</v>
      </c>
      <c r="K3938" s="577">
        <v>10818.14</v>
      </c>
      <c r="L3938" s="576" t="s">
        <v>208</v>
      </c>
    </row>
    <row r="3939" spans="1:12">
      <c r="A3939" s="576" t="s">
        <v>961</v>
      </c>
      <c r="B3939" s="576" t="s">
        <v>962</v>
      </c>
      <c r="C3939" s="576" t="s">
        <v>941</v>
      </c>
      <c r="D3939" s="576" t="s">
        <v>4437</v>
      </c>
      <c r="E3939" s="577" t="s">
        <v>210</v>
      </c>
      <c r="F3939" s="576" t="s">
        <v>210</v>
      </c>
      <c r="G3939" s="576">
        <v>98093</v>
      </c>
      <c r="H3939" s="576" t="s">
        <v>6210</v>
      </c>
      <c r="I3939" s="576" t="s">
        <v>212</v>
      </c>
      <c r="J3939" s="576" t="s">
        <v>207</v>
      </c>
      <c r="K3939" s="577">
        <v>12771.5</v>
      </c>
      <c r="L3939" s="576" t="s">
        <v>208</v>
      </c>
    </row>
    <row r="3940" spans="1:12">
      <c r="A3940" s="576" t="s">
        <v>961</v>
      </c>
      <c r="B3940" s="576" t="s">
        <v>962</v>
      </c>
      <c r="C3940" s="576" t="s">
        <v>941</v>
      </c>
      <c r="D3940" s="576" t="s">
        <v>4437</v>
      </c>
      <c r="E3940" s="577" t="s">
        <v>210</v>
      </c>
      <c r="F3940" s="576" t="s">
        <v>210</v>
      </c>
      <c r="G3940" s="576">
        <v>98072</v>
      </c>
      <c r="H3940" s="576" t="s">
        <v>6189</v>
      </c>
      <c r="I3940" s="576" t="s">
        <v>212</v>
      </c>
      <c r="J3940" s="576" t="s">
        <v>207</v>
      </c>
      <c r="K3940" s="577">
        <v>3465.84</v>
      </c>
      <c r="L3940" s="576" t="s">
        <v>208</v>
      </c>
    </row>
    <row r="3941" spans="1:12">
      <c r="A3941" s="576" t="s">
        <v>961</v>
      </c>
      <c r="B3941" s="576" t="s">
        <v>962</v>
      </c>
      <c r="C3941" s="576" t="s">
        <v>941</v>
      </c>
      <c r="D3941" s="576" t="s">
        <v>4437</v>
      </c>
      <c r="E3941" s="577" t="s">
        <v>210</v>
      </c>
      <c r="F3941" s="576" t="s">
        <v>210</v>
      </c>
      <c r="G3941" s="576">
        <v>98073</v>
      </c>
      <c r="H3941" s="576" t="s">
        <v>6190</v>
      </c>
      <c r="I3941" s="576" t="s">
        <v>212</v>
      </c>
      <c r="J3941" s="576" t="s">
        <v>207</v>
      </c>
      <c r="K3941" s="577">
        <v>5447.57</v>
      </c>
      <c r="L3941" s="576" t="s">
        <v>208</v>
      </c>
    </row>
    <row r="3942" spans="1:12">
      <c r="A3942" s="576" t="s">
        <v>961</v>
      </c>
      <c r="B3942" s="576" t="s">
        <v>962</v>
      </c>
      <c r="C3942" s="576" t="s">
        <v>941</v>
      </c>
      <c r="D3942" s="576" t="s">
        <v>4437</v>
      </c>
      <c r="E3942" s="577" t="s">
        <v>210</v>
      </c>
      <c r="F3942" s="576" t="s">
        <v>210</v>
      </c>
      <c r="G3942" s="576">
        <v>98074</v>
      </c>
      <c r="H3942" s="576" t="s">
        <v>6191</v>
      </c>
      <c r="I3942" s="576" t="s">
        <v>212</v>
      </c>
      <c r="J3942" s="576" t="s">
        <v>207</v>
      </c>
      <c r="K3942" s="577">
        <v>8495.5300000000007</v>
      </c>
      <c r="L3942" s="576" t="s">
        <v>208</v>
      </c>
    </row>
    <row r="3943" spans="1:12">
      <c r="A3943" s="576" t="s">
        <v>961</v>
      </c>
      <c r="B3943" s="576" t="s">
        <v>962</v>
      </c>
      <c r="C3943" s="576" t="s">
        <v>941</v>
      </c>
      <c r="D3943" s="576" t="s">
        <v>4437</v>
      </c>
      <c r="E3943" s="577" t="s">
        <v>210</v>
      </c>
      <c r="F3943" s="576" t="s">
        <v>210</v>
      </c>
      <c r="G3943" s="576">
        <v>98075</v>
      </c>
      <c r="H3943" s="576" t="s">
        <v>6192</v>
      </c>
      <c r="I3943" s="576" t="s">
        <v>212</v>
      </c>
      <c r="J3943" s="576" t="s">
        <v>207</v>
      </c>
      <c r="K3943" s="577">
        <v>11066.39</v>
      </c>
      <c r="L3943" s="576" t="s">
        <v>208</v>
      </c>
    </row>
    <row r="3944" spans="1:12">
      <c r="A3944" s="576" t="s">
        <v>961</v>
      </c>
      <c r="B3944" s="576" t="s">
        <v>962</v>
      </c>
      <c r="C3944" s="576" t="s">
        <v>941</v>
      </c>
      <c r="D3944" s="576" t="s">
        <v>4437</v>
      </c>
      <c r="E3944" s="577" t="s">
        <v>210</v>
      </c>
      <c r="F3944" s="576" t="s">
        <v>210</v>
      </c>
      <c r="G3944" s="576">
        <v>98076</v>
      </c>
      <c r="H3944" s="576" t="s">
        <v>6193</v>
      </c>
      <c r="I3944" s="576" t="s">
        <v>212</v>
      </c>
      <c r="J3944" s="576" t="s">
        <v>207</v>
      </c>
      <c r="K3944" s="577">
        <v>12776.02</v>
      </c>
      <c r="L3944" s="576" t="s">
        <v>208</v>
      </c>
    </row>
    <row r="3945" spans="1:12">
      <c r="A3945" s="576" t="s">
        <v>961</v>
      </c>
      <c r="B3945" s="576" t="s">
        <v>962</v>
      </c>
      <c r="C3945" s="576" t="s">
        <v>941</v>
      </c>
      <c r="D3945" s="576" t="s">
        <v>4437</v>
      </c>
      <c r="E3945" s="577" t="s">
        <v>210</v>
      </c>
      <c r="F3945" s="576" t="s">
        <v>210</v>
      </c>
      <c r="G3945" s="576">
        <v>98077</v>
      </c>
      <c r="H3945" s="576" t="s">
        <v>6194</v>
      </c>
      <c r="I3945" s="576" t="s">
        <v>212</v>
      </c>
      <c r="J3945" s="576" t="s">
        <v>207</v>
      </c>
      <c r="K3945" s="577">
        <v>15054.68</v>
      </c>
      <c r="L3945" s="576" t="s">
        <v>208</v>
      </c>
    </row>
    <row r="3946" spans="1:12">
      <c r="A3946" s="576" t="s">
        <v>961</v>
      </c>
      <c r="B3946" s="576" t="s">
        <v>962</v>
      </c>
      <c r="C3946" s="576" t="s">
        <v>941</v>
      </c>
      <c r="D3946" s="576" t="s">
        <v>4437</v>
      </c>
      <c r="E3946" s="577" t="s">
        <v>210</v>
      </c>
      <c r="F3946" s="576" t="s">
        <v>210</v>
      </c>
      <c r="G3946" s="576">
        <v>98062</v>
      </c>
      <c r="H3946" s="576" t="s">
        <v>9159</v>
      </c>
      <c r="I3946" s="576" t="s">
        <v>212</v>
      </c>
      <c r="J3946" s="576" t="s">
        <v>207</v>
      </c>
      <c r="K3946" s="577">
        <v>3232.1</v>
      </c>
      <c r="L3946" s="576" t="s">
        <v>208</v>
      </c>
    </row>
    <row r="3947" spans="1:12">
      <c r="A3947" s="576" t="s">
        <v>961</v>
      </c>
      <c r="B3947" s="576" t="s">
        <v>962</v>
      </c>
      <c r="C3947" s="576" t="s">
        <v>941</v>
      </c>
      <c r="D3947" s="576" t="s">
        <v>4437</v>
      </c>
      <c r="E3947" s="577" t="s">
        <v>210</v>
      </c>
      <c r="F3947" s="576" t="s">
        <v>210</v>
      </c>
      <c r="G3947" s="576">
        <v>98063</v>
      </c>
      <c r="H3947" s="576" t="s">
        <v>9160</v>
      </c>
      <c r="I3947" s="576" t="s">
        <v>212</v>
      </c>
      <c r="J3947" s="576" t="s">
        <v>207</v>
      </c>
      <c r="K3947" s="577">
        <v>4945.3500000000004</v>
      </c>
      <c r="L3947" s="576" t="s">
        <v>208</v>
      </c>
    </row>
    <row r="3948" spans="1:12">
      <c r="A3948" s="576" t="s">
        <v>961</v>
      </c>
      <c r="B3948" s="576" t="s">
        <v>962</v>
      </c>
      <c r="C3948" s="576" t="s">
        <v>941</v>
      </c>
      <c r="D3948" s="576" t="s">
        <v>4437</v>
      </c>
      <c r="E3948" s="577" t="s">
        <v>210</v>
      </c>
      <c r="F3948" s="576" t="s">
        <v>210</v>
      </c>
      <c r="G3948" s="576">
        <v>98064</v>
      </c>
      <c r="H3948" s="576" t="s">
        <v>9161</v>
      </c>
      <c r="I3948" s="576" t="s">
        <v>212</v>
      </c>
      <c r="J3948" s="576" t="s">
        <v>207</v>
      </c>
      <c r="K3948" s="577">
        <v>5768.77</v>
      </c>
      <c r="L3948" s="576" t="s">
        <v>208</v>
      </c>
    </row>
    <row r="3949" spans="1:12">
      <c r="A3949" s="576" t="s">
        <v>961</v>
      </c>
      <c r="B3949" s="576" t="s">
        <v>962</v>
      </c>
      <c r="C3949" s="576" t="s">
        <v>941</v>
      </c>
      <c r="D3949" s="576" t="s">
        <v>4437</v>
      </c>
      <c r="E3949" s="577" t="s">
        <v>210</v>
      </c>
      <c r="F3949" s="576" t="s">
        <v>210</v>
      </c>
      <c r="G3949" s="576">
        <v>98065</v>
      </c>
      <c r="H3949" s="576" t="s">
        <v>9162</v>
      </c>
      <c r="I3949" s="576" t="s">
        <v>212</v>
      </c>
      <c r="J3949" s="576" t="s">
        <v>207</v>
      </c>
      <c r="K3949" s="577">
        <v>8029.56</v>
      </c>
      <c r="L3949" s="576" t="s">
        <v>208</v>
      </c>
    </row>
    <row r="3950" spans="1:12">
      <c r="A3950" s="576" t="s">
        <v>961</v>
      </c>
      <c r="B3950" s="576" t="s">
        <v>962</v>
      </c>
      <c r="C3950" s="576" t="s">
        <v>941</v>
      </c>
      <c r="D3950" s="576" t="s">
        <v>4437</v>
      </c>
      <c r="E3950" s="577" t="s">
        <v>210</v>
      </c>
      <c r="F3950" s="576" t="s">
        <v>210</v>
      </c>
      <c r="G3950" s="576">
        <v>98094</v>
      </c>
      <c r="H3950" s="576" t="s">
        <v>6211</v>
      </c>
      <c r="I3950" s="576" t="s">
        <v>212</v>
      </c>
      <c r="J3950" s="576" t="s">
        <v>207</v>
      </c>
      <c r="K3950" s="577">
        <v>2423.7199999999998</v>
      </c>
      <c r="L3950" s="576" t="s">
        <v>208</v>
      </c>
    </row>
    <row r="3951" spans="1:12">
      <c r="A3951" s="576" t="s">
        <v>961</v>
      </c>
      <c r="B3951" s="576" t="s">
        <v>962</v>
      </c>
      <c r="C3951" s="576" t="s">
        <v>941</v>
      </c>
      <c r="D3951" s="576" t="s">
        <v>4437</v>
      </c>
      <c r="E3951" s="577" t="s">
        <v>210</v>
      </c>
      <c r="F3951" s="576" t="s">
        <v>210</v>
      </c>
      <c r="G3951" s="576">
        <v>98099</v>
      </c>
      <c r="H3951" s="576" t="s">
        <v>6212</v>
      </c>
      <c r="I3951" s="576" t="s">
        <v>212</v>
      </c>
      <c r="J3951" s="576" t="s">
        <v>207</v>
      </c>
      <c r="K3951" s="577">
        <v>4141.5600000000004</v>
      </c>
      <c r="L3951" s="576" t="s">
        <v>208</v>
      </c>
    </row>
    <row r="3952" spans="1:12">
      <c r="A3952" s="576" t="s">
        <v>961</v>
      </c>
      <c r="B3952" s="576" t="s">
        <v>962</v>
      </c>
      <c r="C3952" s="576" t="s">
        <v>941</v>
      </c>
      <c r="D3952" s="576" t="s">
        <v>4437</v>
      </c>
      <c r="E3952" s="577" t="s">
        <v>210</v>
      </c>
      <c r="F3952" s="576" t="s">
        <v>210</v>
      </c>
      <c r="G3952" s="576">
        <v>98100</v>
      </c>
      <c r="H3952" s="576" t="s">
        <v>6213</v>
      </c>
      <c r="I3952" s="576" t="s">
        <v>212</v>
      </c>
      <c r="J3952" s="576" t="s">
        <v>207</v>
      </c>
      <c r="K3952" s="577">
        <v>5421.93</v>
      </c>
      <c r="L3952" s="576" t="s">
        <v>208</v>
      </c>
    </row>
    <row r="3953" spans="1:12">
      <c r="A3953" s="576" t="s">
        <v>961</v>
      </c>
      <c r="B3953" s="576" t="s">
        <v>962</v>
      </c>
      <c r="C3953" s="576" t="s">
        <v>941</v>
      </c>
      <c r="D3953" s="576" t="s">
        <v>4437</v>
      </c>
      <c r="E3953" s="577" t="s">
        <v>210</v>
      </c>
      <c r="F3953" s="576" t="s">
        <v>210</v>
      </c>
      <c r="G3953" s="576">
        <v>98101</v>
      </c>
      <c r="H3953" s="576" t="s">
        <v>6214</v>
      </c>
      <c r="I3953" s="576" t="s">
        <v>212</v>
      </c>
      <c r="J3953" s="576" t="s">
        <v>207</v>
      </c>
      <c r="K3953" s="577">
        <v>8011.52</v>
      </c>
      <c r="L3953" s="576" t="s">
        <v>208</v>
      </c>
    </row>
    <row r="3954" spans="1:12">
      <c r="A3954" s="576" t="s">
        <v>961</v>
      </c>
      <c r="B3954" s="576" t="s">
        <v>962</v>
      </c>
      <c r="C3954" s="576" t="s">
        <v>941</v>
      </c>
      <c r="D3954" s="576" t="s">
        <v>4437</v>
      </c>
      <c r="E3954" s="577" t="s">
        <v>210</v>
      </c>
      <c r="F3954" s="576" t="s">
        <v>210</v>
      </c>
      <c r="G3954" s="576">
        <v>98078</v>
      </c>
      <c r="H3954" s="576" t="s">
        <v>6195</v>
      </c>
      <c r="I3954" s="576" t="s">
        <v>212</v>
      </c>
      <c r="J3954" s="576" t="s">
        <v>207</v>
      </c>
      <c r="K3954" s="577">
        <v>3819.22</v>
      </c>
      <c r="L3954" s="576" t="s">
        <v>208</v>
      </c>
    </row>
    <row r="3955" spans="1:12">
      <c r="A3955" s="576" t="s">
        <v>961</v>
      </c>
      <c r="B3955" s="576" t="s">
        <v>962</v>
      </c>
      <c r="C3955" s="576" t="s">
        <v>941</v>
      </c>
      <c r="D3955" s="576" t="s">
        <v>4437</v>
      </c>
      <c r="E3955" s="577" t="s">
        <v>210</v>
      </c>
      <c r="F3955" s="576" t="s">
        <v>210</v>
      </c>
      <c r="G3955" s="576">
        <v>98079</v>
      </c>
      <c r="H3955" s="576" t="s">
        <v>6196</v>
      </c>
      <c r="I3955" s="576" t="s">
        <v>212</v>
      </c>
      <c r="J3955" s="576" t="s">
        <v>207</v>
      </c>
      <c r="K3955" s="577">
        <v>6700.2</v>
      </c>
      <c r="L3955" s="576" t="s">
        <v>208</v>
      </c>
    </row>
    <row r="3956" spans="1:12">
      <c r="A3956" s="576" t="s">
        <v>961</v>
      </c>
      <c r="B3956" s="576" t="s">
        <v>962</v>
      </c>
      <c r="C3956" s="576" t="s">
        <v>941</v>
      </c>
      <c r="D3956" s="576" t="s">
        <v>4437</v>
      </c>
      <c r="E3956" s="577" t="s">
        <v>210</v>
      </c>
      <c r="F3956" s="576" t="s">
        <v>210</v>
      </c>
      <c r="G3956" s="576">
        <v>98080</v>
      </c>
      <c r="H3956" s="576" t="s">
        <v>6197</v>
      </c>
      <c r="I3956" s="576" t="s">
        <v>212</v>
      </c>
      <c r="J3956" s="576" t="s">
        <v>207</v>
      </c>
      <c r="K3956" s="577">
        <v>8626.82</v>
      </c>
      <c r="L3956" s="576" t="s">
        <v>208</v>
      </c>
    </row>
    <row r="3957" spans="1:12">
      <c r="A3957" s="576" t="s">
        <v>961</v>
      </c>
      <c r="B3957" s="576" t="s">
        <v>962</v>
      </c>
      <c r="C3957" s="576" t="s">
        <v>941</v>
      </c>
      <c r="D3957" s="576" t="s">
        <v>4437</v>
      </c>
      <c r="E3957" s="577" t="s">
        <v>210</v>
      </c>
      <c r="F3957" s="576" t="s">
        <v>210</v>
      </c>
      <c r="G3957" s="576">
        <v>98081</v>
      </c>
      <c r="H3957" s="576" t="s">
        <v>6198</v>
      </c>
      <c r="I3957" s="576" t="s">
        <v>212</v>
      </c>
      <c r="J3957" s="576" t="s">
        <v>207</v>
      </c>
      <c r="K3957" s="577">
        <v>12789.06</v>
      </c>
      <c r="L3957" s="576" t="s">
        <v>208</v>
      </c>
    </row>
    <row r="3958" spans="1:12">
      <c r="A3958" s="576" t="s">
        <v>961</v>
      </c>
      <c r="B3958" s="576" t="s">
        <v>962</v>
      </c>
      <c r="C3958" s="576" t="s">
        <v>941</v>
      </c>
      <c r="D3958" s="576" t="s">
        <v>4437</v>
      </c>
      <c r="E3958" s="577" t="s">
        <v>210</v>
      </c>
      <c r="F3958" s="576" t="s">
        <v>210</v>
      </c>
      <c r="G3958" s="576">
        <v>98052</v>
      </c>
      <c r="H3958" s="576" t="s">
        <v>9163</v>
      </c>
      <c r="I3958" s="576" t="s">
        <v>212</v>
      </c>
      <c r="J3958" s="576" t="s">
        <v>207</v>
      </c>
      <c r="K3958" s="577">
        <v>2181.4499999999998</v>
      </c>
      <c r="L3958" s="576" t="s">
        <v>208</v>
      </c>
    </row>
    <row r="3959" spans="1:12">
      <c r="A3959" s="576" t="s">
        <v>961</v>
      </c>
      <c r="B3959" s="576" t="s">
        <v>962</v>
      </c>
      <c r="C3959" s="576" t="s">
        <v>941</v>
      </c>
      <c r="D3959" s="576" t="s">
        <v>4437</v>
      </c>
      <c r="E3959" s="577" t="s">
        <v>210</v>
      </c>
      <c r="F3959" s="576" t="s">
        <v>210</v>
      </c>
      <c r="G3959" s="576">
        <v>98053</v>
      </c>
      <c r="H3959" s="576" t="s">
        <v>9164</v>
      </c>
      <c r="I3959" s="576" t="s">
        <v>212</v>
      </c>
      <c r="J3959" s="576" t="s">
        <v>207</v>
      </c>
      <c r="K3959" s="577">
        <v>3004.78</v>
      </c>
      <c r="L3959" s="576" t="s">
        <v>208</v>
      </c>
    </row>
    <row r="3960" spans="1:12">
      <c r="A3960" s="576" t="s">
        <v>961</v>
      </c>
      <c r="B3960" s="576" t="s">
        <v>962</v>
      </c>
      <c r="C3960" s="576" t="s">
        <v>941</v>
      </c>
      <c r="D3960" s="576" t="s">
        <v>4437</v>
      </c>
      <c r="E3960" s="577" t="s">
        <v>210</v>
      </c>
      <c r="F3960" s="576" t="s">
        <v>210</v>
      </c>
      <c r="G3960" s="576">
        <v>98054</v>
      </c>
      <c r="H3960" s="576" t="s">
        <v>9165</v>
      </c>
      <c r="I3960" s="576" t="s">
        <v>212</v>
      </c>
      <c r="J3960" s="576" t="s">
        <v>207</v>
      </c>
      <c r="K3960" s="577">
        <v>4964.92</v>
      </c>
      <c r="L3960" s="576" t="s">
        <v>208</v>
      </c>
    </row>
    <row r="3961" spans="1:12">
      <c r="A3961" s="576" t="s">
        <v>961</v>
      </c>
      <c r="B3961" s="576" t="s">
        <v>962</v>
      </c>
      <c r="C3961" s="576" t="s">
        <v>941</v>
      </c>
      <c r="D3961" s="576" t="s">
        <v>4437</v>
      </c>
      <c r="E3961" s="577" t="s">
        <v>210</v>
      </c>
      <c r="F3961" s="576" t="s">
        <v>210</v>
      </c>
      <c r="G3961" s="576">
        <v>98055</v>
      </c>
      <c r="H3961" s="576" t="s">
        <v>9166</v>
      </c>
      <c r="I3961" s="576" t="s">
        <v>212</v>
      </c>
      <c r="J3961" s="576" t="s">
        <v>207</v>
      </c>
      <c r="K3961" s="577">
        <v>6732.3</v>
      </c>
      <c r="L3961" s="576" t="s">
        <v>208</v>
      </c>
    </row>
    <row r="3962" spans="1:12">
      <c r="A3962" s="576" t="s">
        <v>961</v>
      </c>
      <c r="B3962" s="576" t="s">
        <v>962</v>
      </c>
      <c r="C3962" s="576" t="s">
        <v>941</v>
      </c>
      <c r="D3962" s="576" t="s">
        <v>4437</v>
      </c>
      <c r="E3962" s="577" t="s">
        <v>210</v>
      </c>
      <c r="F3962" s="576" t="s">
        <v>210</v>
      </c>
      <c r="G3962" s="576">
        <v>98056</v>
      </c>
      <c r="H3962" s="576" t="s">
        <v>9167</v>
      </c>
      <c r="I3962" s="576" t="s">
        <v>212</v>
      </c>
      <c r="J3962" s="576" t="s">
        <v>207</v>
      </c>
      <c r="K3962" s="577">
        <v>7912.58</v>
      </c>
      <c r="L3962" s="576" t="s">
        <v>208</v>
      </c>
    </row>
    <row r="3963" spans="1:12">
      <c r="A3963" s="576" t="s">
        <v>961</v>
      </c>
      <c r="B3963" s="576" t="s">
        <v>962</v>
      </c>
      <c r="C3963" s="576" t="s">
        <v>941</v>
      </c>
      <c r="D3963" s="576" t="s">
        <v>4437</v>
      </c>
      <c r="E3963" s="577" t="s">
        <v>210</v>
      </c>
      <c r="F3963" s="576" t="s">
        <v>210</v>
      </c>
      <c r="G3963" s="576">
        <v>98057</v>
      </c>
      <c r="H3963" s="576" t="s">
        <v>9168</v>
      </c>
      <c r="I3963" s="576" t="s">
        <v>212</v>
      </c>
      <c r="J3963" s="576" t="s">
        <v>207</v>
      </c>
      <c r="K3963" s="577">
        <v>9371.89</v>
      </c>
      <c r="L3963" s="576" t="s">
        <v>208</v>
      </c>
    </row>
    <row r="3964" spans="1:12">
      <c r="A3964" s="576" t="s">
        <v>961</v>
      </c>
      <c r="B3964" s="576" t="s">
        <v>962</v>
      </c>
      <c r="C3964" s="576" t="s">
        <v>941</v>
      </c>
      <c r="D3964" s="576" t="s">
        <v>4437</v>
      </c>
      <c r="E3964" s="577" t="s">
        <v>210</v>
      </c>
      <c r="F3964" s="576" t="s">
        <v>210</v>
      </c>
      <c r="G3964" s="576">
        <v>98082</v>
      </c>
      <c r="H3964" s="576" t="s">
        <v>6199</v>
      </c>
      <c r="I3964" s="576" t="s">
        <v>212</v>
      </c>
      <c r="J3964" s="576" t="s">
        <v>207</v>
      </c>
      <c r="K3964" s="577">
        <v>3317.49</v>
      </c>
      <c r="L3964" s="576" t="s">
        <v>208</v>
      </c>
    </row>
    <row r="3965" spans="1:12">
      <c r="A3965" s="576" t="s">
        <v>961</v>
      </c>
      <c r="B3965" s="576" t="s">
        <v>962</v>
      </c>
      <c r="C3965" s="576" t="s">
        <v>941</v>
      </c>
      <c r="D3965" s="576" t="s">
        <v>4437</v>
      </c>
      <c r="E3965" s="577" t="s">
        <v>210</v>
      </c>
      <c r="F3965" s="576" t="s">
        <v>210</v>
      </c>
      <c r="G3965" s="576">
        <v>98083</v>
      </c>
      <c r="H3965" s="576" t="s">
        <v>6200</v>
      </c>
      <c r="I3965" s="576" t="s">
        <v>212</v>
      </c>
      <c r="J3965" s="576" t="s">
        <v>207</v>
      </c>
      <c r="K3965" s="577">
        <v>4371.76</v>
      </c>
      <c r="L3965" s="576" t="s">
        <v>208</v>
      </c>
    </row>
    <row r="3966" spans="1:12">
      <c r="A3966" s="576" t="s">
        <v>961</v>
      </c>
      <c r="B3966" s="576" t="s">
        <v>962</v>
      </c>
      <c r="C3966" s="576" t="s">
        <v>941</v>
      </c>
      <c r="D3966" s="576" t="s">
        <v>4437</v>
      </c>
      <c r="E3966" s="577" t="s">
        <v>210</v>
      </c>
      <c r="F3966" s="576" t="s">
        <v>210</v>
      </c>
      <c r="G3966" s="576">
        <v>98084</v>
      </c>
      <c r="H3966" s="576" t="s">
        <v>6201</v>
      </c>
      <c r="I3966" s="576" t="s">
        <v>212</v>
      </c>
      <c r="J3966" s="576" t="s">
        <v>207</v>
      </c>
      <c r="K3966" s="577">
        <v>6124.63</v>
      </c>
      <c r="L3966" s="576" t="s">
        <v>208</v>
      </c>
    </row>
    <row r="3967" spans="1:12">
      <c r="A3967" s="576" t="s">
        <v>961</v>
      </c>
      <c r="B3967" s="576" t="s">
        <v>962</v>
      </c>
      <c r="C3967" s="576" t="s">
        <v>941</v>
      </c>
      <c r="D3967" s="576" t="s">
        <v>4437</v>
      </c>
      <c r="E3967" s="577" t="s">
        <v>210</v>
      </c>
      <c r="F3967" s="576" t="s">
        <v>210</v>
      </c>
      <c r="G3967" s="576">
        <v>98085</v>
      </c>
      <c r="H3967" s="576" t="s">
        <v>6202</v>
      </c>
      <c r="I3967" s="576" t="s">
        <v>212</v>
      </c>
      <c r="J3967" s="576" t="s">
        <v>207</v>
      </c>
      <c r="K3967" s="577">
        <v>8297.9699999999993</v>
      </c>
      <c r="L3967" s="576" t="s">
        <v>208</v>
      </c>
    </row>
    <row r="3968" spans="1:12">
      <c r="A3968" s="576" t="s">
        <v>961</v>
      </c>
      <c r="B3968" s="576" t="s">
        <v>962</v>
      </c>
      <c r="C3968" s="576" t="s">
        <v>941</v>
      </c>
      <c r="D3968" s="576" t="s">
        <v>4437</v>
      </c>
      <c r="E3968" s="577" t="s">
        <v>210</v>
      </c>
      <c r="F3968" s="576" t="s">
        <v>210</v>
      </c>
      <c r="G3968" s="576">
        <v>98087</v>
      </c>
      <c r="H3968" s="576" t="s">
        <v>6204</v>
      </c>
      <c r="I3968" s="576" t="s">
        <v>212</v>
      </c>
      <c r="J3968" s="576" t="s">
        <v>207</v>
      </c>
      <c r="K3968" s="577">
        <v>9996.64</v>
      </c>
      <c r="L3968" s="576" t="s">
        <v>208</v>
      </c>
    </row>
    <row r="3969" spans="1:12">
      <c r="A3969" s="576" t="s">
        <v>961</v>
      </c>
      <c r="B3969" s="576" t="s">
        <v>962</v>
      </c>
      <c r="C3969" s="576" t="s">
        <v>941</v>
      </c>
      <c r="D3969" s="576" t="s">
        <v>4437</v>
      </c>
      <c r="E3969" s="577" t="s">
        <v>210</v>
      </c>
      <c r="F3969" s="576" t="s">
        <v>210</v>
      </c>
      <c r="G3969" s="576">
        <v>98086</v>
      </c>
      <c r="H3969" s="576" t="s">
        <v>6203</v>
      </c>
      <c r="I3969" s="576" t="s">
        <v>212</v>
      </c>
      <c r="J3969" s="576" t="s">
        <v>207</v>
      </c>
      <c r="K3969" s="577">
        <v>9365.65</v>
      </c>
      <c r="L3969" s="576" t="s">
        <v>208</v>
      </c>
    </row>
    <row r="3970" spans="1:12">
      <c r="A3970" s="576" t="s">
        <v>961</v>
      </c>
      <c r="B3970" s="576" t="s">
        <v>962</v>
      </c>
      <c r="C3970" s="576" t="s">
        <v>941</v>
      </c>
      <c r="D3970" s="576" t="s">
        <v>4437</v>
      </c>
      <c r="E3970" s="577" t="s">
        <v>210</v>
      </c>
      <c r="F3970" s="576" t="s">
        <v>210</v>
      </c>
      <c r="G3970" s="576">
        <v>98066</v>
      </c>
      <c r="H3970" s="576" t="s">
        <v>6183</v>
      </c>
      <c r="I3970" s="576" t="s">
        <v>212</v>
      </c>
      <c r="J3970" s="576" t="s">
        <v>207</v>
      </c>
      <c r="K3970" s="577">
        <v>4108.96</v>
      </c>
      <c r="L3970" s="576" t="s">
        <v>208</v>
      </c>
    </row>
    <row r="3971" spans="1:12">
      <c r="A3971" s="576" t="s">
        <v>961</v>
      </c>
      <c r="B3971" s="576" t="s">
        <v>962</v>
      </c>
      <c r="C3971" s="576" t="s">
        <v>941</v>
      </c>
      <c r="D3971" s="576" t="s">
        <v>4437</v>
      </c>
      <c r="E3971" s="577" t="s">
        <v>210</v>
      </c>
      <c r="F3971" s="576" t="s">
        <v>210</v>
      </c>
      <c r="G3971" s="576">
        <v>98067</v>
      </c>
      <c r="H3971" s="576" t="s">
        <v>6184</v>
      </c>
      <c r="I3971" s="576" t="s">
        <v>212</v>
      </c>
      <c r="J3971" s="576" t="s">
        <v>207</v>
      </c>
      <c r="K3971" s="577">
        <v>5471.87</v>
      </c>
      <c r="L3971" s="576" t="s">
        <v>208</v>
      </c>
    </row>
    <row r="3972" spans="1:12">
      <c r="A3972" s="576" t="s">
        <v>961</v>
      </c>
      <c r="B3972" s="576" t="s">
        <v>962</v>
      </c>
      <c r="C3972" s="576" t="s">
        <v>941</v>
      </c>
      <c r="D3972" s="576" t="s">
        <v>4437</v>
      </c>
      <c r="E3972" s="577" t="s">
        <v>210</v>
      </c>
      <c r="F3972" s="576" t="s">
        <v>210</v>
      </c>
      <c r="G3972" s="576">
        <v>98068</v>
      </c>
      <c r="H3972" s="576" t="s">
        <v>6185</v>
      </c>
      <c r="I3972" s="576" t="s">
        <v>212</v>
      </c>
      <c r="J3972" s="576" t="s">
        <v>207</v>
      </c>
      <c r="K3972" s="577">
        <v>7724.69</v>
      </c>
      <c r="L3972" s="576" t="s">
        <v>208</v>
      </c>
    </row>
    <row r="3973" spans="1:12">
      <c r="A3973" s="576" t="s">
        <v>961</v>
      </c>
      <c r="B3973" s="576" t="s">
        <v>962</v>
      </c>
      <c r="C3973" s="576" t="s">
        <v>941</v>
      </c>
      <c r="D3973" s="576" t="s">
        <v>4437</v>
      </c>
      <c r="E3973" s="577" t="s">
        <v>210</v>
      </c>
      <c r="F3973" s="576" t="s">
        <v>210</v>
      </c>
      <c r="G3973" s="576">
        <v>98069</v>
      </c>
      <c r="H3973" s="576" t="s">
        <v>6186</v>
      </c>
      <c r="I3973" s="576" t="s">
        <v>212</v>
      </c>
      <c r="J3973" s="576" t="s">
        <v>207</v>
      </c>
      <c r="K3973" s="577">
        <v>10394.19</v>
      </c>
      <c r="L3973" s="576" t="s">
        <v>208</v>
      </c>
    </row>
    <row r="3974" spans="1:12">
      <c r="A3974" s="576" t="s">
        <v>961</v>
      </c>
      <c r="B3974" s="576" t="s">
        <v>962</v>
      </c>
      <c r="C3974" s="576" t="s">
        <v>941</v>
      </c>
      <c r="D3974" s="576" t="s">
        <v>4437</v>
      </c>
      <c r="E3974" s="577" t="s">
        <v>210</v>
      </c>
      <c r="F3974" s="576" t="s">
        <v>210</v>
      </c>
      <c r="G3974" s="576">
        <v>98071</v>
      </c>
      <c r="H3974" s="576" t="s">
        <v>6188</v>
      </c>
      <c r="I3974" s="576" t="s">
        <v>212</v>
      </c>
      <c r="J3974" s="576" t="s">
        <v>207</v>
      </c>
      <c r="K3974" s="577">
        <v>12920.33</v>
      </c>
      <c r="L3974" s="576" t="s">
        <v>208</v>
      </c>
    </row>
    <row r="3975" spans="1:12">
      <c r="A3975" s="576" t="s">
        <v>961</v>
      </c>
      <c r="B3975" s="576" t="s">
        <v>962</v>
      </c>
      <c r="C3975" s="576" t="s">
        <v>941</v>
      </c>
      <c r="D3975" s="576" t="s">
        <v>4437</v>
      </c>
      <c r="E3975" s="577" t="s">
        <v>210</v>
      </c>
      <c r="F3975" s="576" t="s">
        <v>210</v>
      </c>
      <c r="G3975" s="576">
        <v>98070</v>
      </c>
      <c r="H3975" s="576" t="s">
        <v>6187</v>
      </c>
      <c r="I3975" s="576" t="s">
        <v>212</v>
      </c>
      <c r="J3975" s="576" t="s">
        <v>207</v>
      </c>
      <c r="K3975" s="577">
        <v>11864</v>
      </c>
      <c r="L3975" s="576" t="s">
        <v>208</v>
      </c>
    </row>
    <row r="3976" spans="1:12">
      <c r="A3976" s="576" t="s">
        <v>961</v>
      </c>
      <c r="B3976" s="576" t="s">
        <v>962</v>
      </c>
      <c r="C3976" s="576" t="s">
        <v>941</v>
      </c>
      <c r="D3976" s="576" t="s">
        <v>4437</v>
      </c>
      <c r="E3976" s="577" t="s">
        <v>210</v>
      </c>
      <c r="F3976" s="576" t="s">
        <v>210</v>
      </c>
      <c r="G3976" s="576">
        <v>104915</v>
      </c>
      <c r="H3976" s="576" t="s">
        <v>9169</v>
      </c>
      <c r="I3976" s="576" t="s">
        <v>92</v>
      </c>
      <c r="J3976" s="576" t="s">
        <v>207</v>
      </c>
      <c r="K3976" s="577">
        <v>9.59</v>
      </c>
      <c r="L3976" s="576" t="s">
        <v>208</v>
      </c>
    </row>
    <row r="3977" spans="1:12">
      <c r="A3977" s="576" t="s">
        <v>961</v>
      </c>
      <c r="B3977" s="576" t="s">
        <v>962</v>
      </c>
      <c r="C3977" s="576" t="s">
        <v>941</v>
      </c>
      <c r="D3977" s="576" t="s">
        <v>4437</v>
      </c>
      <c r="E3977" s="577" t="s">
        <v>210</v>
      </c>
      <c r="F3977" s="576" t="s">
        <v>210</v>
      </c>
      <c r="G3977" s="576">
        <v>96546</v>
      </c>
      <c r="H3977" s="576" t="s">
        <v>9170</v>
      </c>
      <c r="I3977" s="576" t="s">
        <v>92</v>
      </c>
      <c r="J3977" s="576" t="s">
        <v>207</v>
      </c>
      <c r="K3977" s="577">
        <v>12.82</v>
      </c>
      <c r="L3977" s="576" t="s">
        <v>208</v>
      </c>
    </row>
    <row r="3978" spans="1:12">
      <c r="A3978" s="576" t="s">
        <v>961</v>
      </c>
      <c r="B3978" s="576" t="s">
        <v>962</v>
      </c>
      <c r="C3978" s="576" t="s">
        <v>941</v>
      </c>
      <c r="D3978" s="576" t="s">
        <v>4437</v>
      </c>
      <c r="E3978" s="577" t="s">
        <v>210</v>
      </c>
      <c r="F3978" s="576" t="s">
        <v>210</v>
      </c>
      <c r="G3978" s="576">
        <v>96544</v>
      </c>
      <c r="H3978" s="576" t="s">
        <v>9171</v>
      </c>
      <c r="I3978" s="576" t="s">
        <v>92</v>
      </c>
      <c r="J3978" s="576" t="s">
        <v>207</v>
      </c>
      <c r="K3978" s="577">
        <v>16.04</v>
      </c>
      <c r="L3978" s="576" t="s">
        <v>208</v>
      </c>
    </row>
    <row r="3979" spans="1:12">
      <c r="A3979" s="576" t="s">
        <v>961</v>
      </c>
      <c r="B3979" s="576" t="s">
        <v>962</v>
      </c>
      <c r="C3979" s="576" t="s">
        <v>941</v>
      </c>
      <c r="D3979" s="576" t="s">
        <v>4437</v>
      </c>
      <c r="E3979" s="577" t="s">
        <v>210</v>
      </c>
      <c r="F3979" s="576" t="s">
        <v>210</v>
      </c>
      <c r="G3979" s="576">
        <v>96545</v>
      </c>
      <c r="H3979" s="576" t="s">
        <v>9172</v>
      </c>
      <c r="I3979" s="576" t="s">
        <v>92</v>
      </c>
      <c r="J3979" s="576" t="s">
        <v>207</v>
      </c>
      <c r="K3979" s="577">
        <v>14.59</v>
      </c>
      <c r="L3979" s="576" t="s">
        <v>208</v>
      </c>
    </row>
    <row r="3980" spans="1:12">
      <c r="A3980" s="576" t="s">
        <v>961</v>
      </c>
      <c r="B3980" s="576" t="s">
        <v>962</v>
      </c>
      <c r="C3980" s="576" t="s">
        <v>941</v>
      </c>
      <c r="D3980" s="576" t="s">
        <v>4437</v>
      </c>
      <c r="E3980" s="577" t="s">
        <v>210</v>
      </c>
      <c r="F3980" s="576" t="s">
        <v>210</v>
      </c>
      <c r="G3980" s="576">
        <v>96543</v>
      </c>
      <c r="H3980" s="576" t="s">
        <v>9173</v>
      </c>
      <c r="I3980" s="576" t="s">
        <v>92</v>
      </c>
      <c r="J3980" s="576" t="s">
        <v>207</v>
      </c>
      <c r="K3980" s="577">
        <v>17.66</v>
      </c>
      <c r="L3980" s="576" t="s">
        <v>208</v>
      </c>
    </row>
    <row r="3981" spans="1:12">
      <c r="A3981" s="576" t="s">
        <v>961</v>
      </c>
      <c r="B3981" s="576" t="s">
        <v>962</v>
      </c>
      <c r="C3981" s="576" t="s">
        <v>941</v>
      </c>
      <c r="D3981" s="576" t="s">
        <v>4437</v>
      </c>
      <c r="E3981" s="577" t="s">
        <v>210</v>
      </c>
      <c r="F3981" s="576" t="s">
        <v>210</v>
      </c>
      <c r="G3981" s="576">
        <v>104922</v>
      </c>
      <c r="H3981" s="576" t="s">
        <v>9174</v>
      </c>
      <c r="I3981" s="576" t="s">
        <v>92</v>
      </c>
      <c r="J3981" s="576" t="s">
        <v>207</v>
      </c>
      <c r="K3981" s="577">
        <v>10.44</v>
      </c>
      <c r="L3981" s="576" t="s">
        <v>208</v>
      </c>
    </row>
    <row r="3982" spans="1:12">
      <c r="A3982" s="576" t="s">
        <v>961</v>
      </c>
      <c r="B3982" s="576" t="s">
        <v>962</v>
      </c>
      <c r="C3982" s="576" t="s">
        <v>941</v>
      </c>
      <c r="D3982" s="576" t="s">
        <v>4437</v>
      </c>
      <c r="E3982" s="577" t="s">
        <v>210</v>
      </c>
      <c r="F3982" s="576" t="s">
        <v>210</v>
      </c>
      <c r="G3982" s="576">
        <v>104920</v>
      </c>
      <c r="H3982" s="576" t="s">
        <v>9175</v>
      </c>
      <c r="I3982" s="576" t="s">
        <v>92</v>
      </c>
      <c r="J3982" s="576" t="s">
        <v>207</v>
      </c>
      <c r="K3982" s="577">
        <v>9.98</v>
      </c>
      <c r="L3982" s="576" t="s">
        <v>208</v>
      </c>
    </row>
    <row r="3983" spans="1:12">
      <c r="A3983" s="576" t="s">
        <v>961</v>
      </c>
      <c r="B3983" s="576" t="s">
        <v>962</v>
      </c>
      <c r="C3983" s="576" t="s">
        <v>941</v>
      </c>
      <c r="D3983" s="576" t="s">
        <v>4437</v>
      </c>
      <c r="E3983" s="577" t="s">
        <v>210</v>
      </c>
      <c r="F3983" s="576" t="s">
        <v>210</v>
      </c>
      <c r="G3983" s="576">
        <v>104921</v>
      </c>
      <c r="H3983" s="576" t="s">
        <v>9176</v>
      </c>
      <c r="I3983" s="576" t="s">
        <v>92</v>
      </c>
      <c r="J3983" s="576" t="s">
        <v>207</v>
      </c>
      <c r="K3983" s="577">
        <v>9.44</v>
      </c>
      <c r="L3983" s="576" t="s">
        <v>208</v>
      </c>
    </row>
    <row r="3984" spans="1:12">
      <c r="A3984" s="576" t="s">
        <v>961</v>
      </c>
      <c r="B3984" s="576" t="s">
        <v>962</v>
      </c>
      <c r="C3984" s="576" t="s">
        <v>941</v>
      </c>
      <c r="D3984" s="576" t="s">
        <v>4437</v>
      </c>
      <c r="E3984" s="577" t="s">
        <v>210</v>
      </c>
      <c r="F3984" s="576" t="s">
        <v>210</v>
      </c>
      <c r="G3984" s="576">
        <v>104919</v>
      </c>
      <c r="H3984" s="576" t="s">
        <v>9177</v>
      </c>
      <c r="I3984" s="576" t="s">
        <v>92</v>
      </c>
      <c r="J3984" s="576" t="s">
        <v>207</v>
      </c>
      <c r="K3984" s="577">
        <v>11.74</v>
      </c>
      <c r="L3984" s="576" t="s">
        <v>208</v>
      </c>
    </row>
    <row r="3985" spans="1:12">
      <c r="A3985" s="576" t="s">
        <v>961</v>
      </c>
      <c r="B3985" s="576" t="s">
        <v>962</v>
      </c>
      <c r="C3985" s="576" t="s">
        <v>941</v>
      </c>
      <c r="D3985" s="576" t="s">
        <v>4437</v>
      </c>
      <c r="E3985" s="577" t="s">
        <v>210</v>
      </c>
      <c r="F3985" s="576" t="s">
        <v>210</v>
      </c>
      <c r="G3985" s="576">
        <v>104917</v>
      </c>
      <c r="H3985" s="576" t="s">
        <v>9178</v>
      </c>
      <c r="I3985" s="576" t="s">
        <v>92</v>
      </c>
      <c r="J3985" s="576" t="s">
        <v>207</v>
      </c>
      <c r="K3985" s="577">
        <v>14.03</v>
      </c>
      <c r="L3985" s="576" t="s">
        <v>208</v>
      </c>
    </row>
    <row r="3986" spans="1:12">
      <c r="A3986" s="576" t="s">
        <v>961</v>
      </c>
      <c r="B3986" s="576" t="s">
        <v>962</v>
      </c>
      <c r="C3986" s="576" t="s">
        <v>941</v>
      </c>
      <c r="D3986" s="576" t="s">
        <v>4437</v>
      </c>
      <c r="E3986" s="577" t="s">
        <v>210</v>
      </c>
      <c r="F3986" s="576" t="s">
        <v>210</v>
      </c>
      <c r="G3986" s="576">
        <v>104918</v>
      </c>
      <c r="H3986" s="576" t="s">
        <v>9179</v>
      </c>
      <c r="I3986" s="576" t="s">
        <v>92</v>
      </c>
      <c r="J3986" s="576" t="s">
        <v>207</v>
      </c>
      <c r="K3986" s="577">
        <v>13.11</v>
      </c>
      <c r="L3986" s="576" t="s">
        <v>208</v>
      </c>
    </row>
    <row r="3987" spans="1:12">
      <c r="A3987" s="576" t="s">
        <v>961</v>
      </c>
      <c r="B3987" s="576" t="s">
        <v>962</v>
      </c>
      <c r="C3987" s="576" t="s">
        <v>941</v>
      </c>
      <c r="D3987" s="576" t="s">
        <v>4437</v>
      </c>
      <c r="E3987" s="577" t="s">
        <v>210</v>
      </c>
      <c r="F3987" s="576" t="s">
        <v>210</v>
      </c>
      <c r="G3987" s="576">
        <v>104916</v>
      </c>
      <c r="H3987" s="576" t="s">
        <v>9180</v>
      </c>
      <c r="I3987" s="576" t="s">
        <v>92</v>
      </c>
      <c r="J3987" s="576" t="s">
        <v>207</v>
      </c>
      <c r="K3987" s="577">
        <v>14.97</v>
      </c>
      <c r="L3987" s="576" t="s">
        <v>208</v>
      </c>
    </row>
    <row r="3988" spans="1:12">
      <c r="A3988" s="576" t="s">
        <v>961</v>
      </c>
      <c r="B3988" s="576" t="s">
        <v>962</v>
      </c>
      <c r="C3988" s="576" t="s">
        <v>941</v>
      </c>
      <c r="D3988" s="576" t="s">
        <v>4437</v>
      </c>
      <c r="E3988" s="577" t="s">
        <v>210</v>
      </c>
      <c r="F3988" s="576" t="s">
        <v>210</v>
      </c>
      <c r="G3988" s="576">
        <v>96557</v>
      </c>
      <c r="H3988" s="576" t="s">
        <v>9181</v>
      </c>
      <c r="I3988" s="576" t="s">
        <v>90</v>
      </c>
      <c r="J3988" s="576" t="s">
        <v>207</v>
      </c>
      <c r="K3988" s="577">
        <v>765.67</v>
      </c>
      <c r="L3988" s="576" t="s">
        <v>208</v>
      </c>
    </row>
    <row r="3989" spans="1:12">
      <c r="A3989" s="576" t="s">
        <v>961</v>
      </c>
      <c r="B3989" s="576" t="s">
        <v>962</v>
      </c>
      <c r="C3989" s="576" t="s">
        <v>941</v>
      </c>
      <c r="D3989" s="576" t="s">
        <v>4437</v>
      </c>
      <c r="E3989" s="577" t="s">
        <v>210</v>
      </c>
      <c r="F3989" s="576" t="s">
        <v>210</v>
      </c>
      <c r="G3989" s="576">
        <v>96555</v>
      </c>
      <c r="H3989" s="576" t="s">
        <v>9182</v>
      </c>
      <c r="I3989" s="576" t="s">
        <v>90</v>
      </c>
      <c r="J3989" s="576" t="s">
        <v>207</v>
      </c>
      <c r="K3989" s="577">
        <v>681.66</v>
      </c>
      <c r="L3989" s="576" t="s">
        <v>208</v>
      </c>
    </row>
    <row r="3990" spans="1:12">
      <c r="A3990" s="576" t="s">
        <v>961</v>
      </c>
      <c r="B3990" s="576" t="s">
        <v>962</v>
      </c>
      <c r="C3990" s="576" t="s">
        <v>941</v>
      </c>
      <c r="D3990" s="576" t="s">
        <v>4437</v>
      </c>
      <c r="E3990" s="577" t="s">
        <v>210</v>
      </c>
      <c r="F3990" s="576" t="s">
        <v>210</v>
      </c>
      <c r="G3990" s="576">
        <v>104924</v>
      </c>
      <c r="H3990" s="576" t="s">
        <v>9183</v>
      </c>
      <c r="I3990" s="576" t="s">
        <v>90</v>
      </c>
      <c r="J3990" s="576" t="s">
        <v>207</v>
      </c>
      <c r="K3990" s="577">
        <v>789.4</v>
      </c>
      <c r="L3990" s="576" t="s">
        <v>208</v>
      </c>
    </row>
    <row r="3991" spans="1:12">
      <c r="A3991" s="576" t="s">
        <v>961</v>
      </c>
      <c r="B3991" s="576" t="s">
        <v>962</v>
      </c>
      <c r="C3991" s="576" t="s">
        <v>941</v>
      </c>
      <c r="D3991" s="576" t="s">
        <v>4437</v>
      </c>
      <c r="E3991" s="577" t="s">
        <v>210</v>
      </c>
      <c r="F3991" s="576" t="s">
        <v>210</v>
      </c>
      <c r="G3991" s="576">
        <v>104923</v>
      </c>
      <c r="H3991" s="576" t="s">
        <v>9184</v>
      </c>
      <c r="I3991" s="576" t="s">
        <v>90</v>
      </c>
      <c r="J3991" s="576" t="s">
        <v>207</v>
      </c>
      <c r="K3991" s="577">
        <v>730.08</v>
      </c>
      <c r="L3991" s="576" t="s">
        <v>208</v>
      </c>
    </row>
    <row r="3992" spans="1:12">
      <c r="A3992" s="576" t="s">
        <v>961</v>
      </c>
      <c r="B3992" s="576" t="s">
        <v>962</v>
      </c>
      <c r="C3992" s="576" t="s">
        <v>941</v>
      </c>
      <c r="D3992" s="576" t="s">
        <v>4437</v>
      </c>
      <c r="E3992" s="577" t="s">
        <v>210</v>
      </c>
      <c r="F3992" s="576" t="s">
        <v>210</v>
      </c>
      <c r="G3992" s="576">
        <v>96558</v>
      </c>
      <c r="H3992" s="576" t="s">
        <v>9185</v>
      </c>
      <c r="I3992" s="576" t="s">
        <v>90</v>
      </c>
      <c r="J3992" s="576" t="s">
        <v>207</v>
      </c>
      <c r="K3992" s="577">
        <v>796.98</v>
      </c>
      <c r="L3992" s="576" t="s">
        <v>208</v>
      </c>
    </row>
    <row r="3993" spans="1:12">
      <c r="A3993" s="576" t="s">
        <v>961</v>
      </c>
      <c r="B3993" s="576" t="s">
        <v>962</v>
      </c>
      <c r="C3993" s="576" t="s">
        <v>941</v>
      </c>
      <c r="D3993" s="576" t="s">
        <v>4437</v>
      </c>
      <c r="E3993" s="577" t="s">
        <v>210</v>
      </c>
      <c r="F3993" s="576" t="s">
        <v>210</v>
      </c>
      <c r="G3993" s="576">
        <v>96556</v>
      </c>
      <c r="H3993" s="576" t="s">
        <v>9186</v>
      </c>
      <c r="I3993" s="576" t="s">
        <v>90</v>
      </c>
      <c r="J3993" s="576" t="s">
        <v>207</v>
      </c>
      <c r="K3993" s="577">
        <v>811.36</v>
      </c>
      <c r="L3993" s="576" t="s">
        <v>208</v>
      </c>
    </row>
    <row r="3994" spans="1:12">
      <c r="A3994" s="576" t="s">
        <v>961</v>
      </c>
      <c r="B3994" s="576" t="s">
        <v>962</v>
      </c>
      <c r="C3994" s="576" t="s">
        <v>941</v>
      </c>
      <c r="D3994" s="576" t="s">
        <v>4437</v>
      </c>
      <c r="E3994" s="577" t="s">
        <v>210</v>
      </c>
      <c r="F3994" s="576" t="s">
        <v>210</v>
      </c>
      <c r="G3994" s="576">
        <v>96523</v>
      </c>
      <c r="H3994" s="576" t="s">
        <v>9187</v>
      </c>
      <c r="I3994" s="576" t="s">
        <v>90</v>
      </c>
      <c r="J3994" s="576" t="s">
        <v>207</v>
      </c>
      <c r="K3994" s="577">
        <v>80.67</v>
      </c>
      <c r="L3994" s="576" t="s">
        <v>208</v>
      </c>
    </row>
    <row r="3995" spans="1:12">
      <c r="A3995" s="576" t="s">
        <v>961</v>
      </c>
      <c r="B3995" s="576" t="s">
        <v>962</v>
      </c>
      <c r="C3995" s="576" t="s">
        <v>941</v>
      </c>
      <c r="D3995" s="576" t="s">
        <v>4437</v>
      </c>
      <c r="E3995" s="577" t="s">
        <v>210</v>
      </c>
      <c r="F3995" s="576" t="s">
        <v>210</v>
      </c>
      <c r="G3995" s="576">
        <v>96522</v>
      </c>
      <c r="H3995" s="576" t="s">
        <v>9188</v>
      </c>
      <c r="I3995" s="576" t="s">
        <v>90</v>
      </c>
      <c r="J3995" s="576" t="s">
        <v>207</v>
      </c>
      <c r="K3995" s="577">
        <v>121.78</v>
      </c>
      <c r="L3995" s="576" t="s">
        <v>208</v>
      </c>
    </row>
    <row r="3996" spans="1:12">
      <c r="A3996" s="576" t="s">
        <v>961</v>
      </c>
      <c r="B3996" s="576" t="s">
        <v>962</v>
      </c>
      <c r="C3996" s="576" t="s">
        <v>941</v>
      </c>
      <c r="D3996" s="576" t="s">
        <v>4437</v>
      </c>
      <c r="E3996" s="577" t="s">
        <v>210</v>
      </c>
      <c r="F3996" s="576" t="s">
        <v>210</v>
      </c>
      <c r="G3996" s="576">
        <v>96527</v>
      </c>
      <c r="H3996" s="576" t="s">
        <v>9189</v>
      </c>
      <c r="I3996" s="576" t="s">
        <v>90</v>
      </c>
      <c r="J3996" s="576" t="s">
        <v>207</v>
      </c>
      <c r="K3996" s="577">
        <v>88.81</v>
      </c>
      <c r="L3996" s="576" t="s">
        <v>208</v>
      </c>
    </row>
    <row r="3997" spans="1:12">
      <c r="A3997" s="576" t="s">
        <v>961</v>
      </c>
      <c r="B3997" s="576" t="s">
        <v>962</v>
      </c>
      <c r="C3997" s="576" t="s">
        <v>941</v>
      </c>
      <c r="D3997" s="576" t="s">
        <v>4437</v>
      </c>
      <c r="E3997" s="577" t="s">
        <v>210</v>
      </c>
      <c r="F3997" s="576" t="s">
        <v>210</v>
      </c>
      <c r="G3997" s="576">
        <v>96526</v>
      </c>
      <c r="H3997" s="576" t="s">
        <v>9190</v>
      </c>
      <c r="I3997" s="576" t="s">
        <v>90</v>
      </c>
      <c r="J3997" s="576" t="s">
        <v>207</v>
      </c>
      <c r="K3997" s="577">
        <v>173.98</v>
      </c>
      <c r="L3997" s="576" t="s">
        <v>208</v>
      </c>
    </row>
    <row r="3998" spans="1:12">
      <c r="A3998" s="576" t="s">
        <v>961</v>
      </c>
      <c r="B3998" s="576" t="s">
        <v>962</v>
      </c>
      <c r="C3998" s="576" t="s">
        <v>941</v>
      </c>
      <c r="D3998" s="576" t="s">
        <v>4437</v>
      </c>
      <c r="E3998" s="577" t="s">
        <v>210</v>
      </c>
      <c r="F3998" s="576" t="s">
        <v>210</v>
      </c>
      <c r="G3998" s="576">
        <v>96521</v>
      </c>
      <c r="H3998" s="576" t="s">
        <v>9191</v>
      </c>
      <c r="I3998" s="576" t="s">
        <v>90</v>
      </c>
      <c r="J3998" s="576" t="s">
        <v>207</v>
      </c>
      <c r="K3998" s="577">
        <v>37.43</v>
      </c>
      <c r="L3998" s="576" t="s">
        <v>208</v>
      </c>
    </row>
    <row r="3999" spans="1:12">
      <c r="A3999" s="576" t="s">
        <v>961</v>
      </c>
      <c r="B3999" s="576" t="s">
        <v>962</v>
      </c>
      <c r="C3999" s="576" t="s">
        <v>941</v>
      </c>
      <c r="D3999" s="576" t="s">
        <v>4437</v>
      </c>
      <c r="E3999" s="577" t="s">
        <v>210</v>
      </c>
      <c r="F3999" s="576" t="s">
        <v>210</v>
      </c>
      <c r="G3999" s="576">
        <v>96520</v>
      </c>
      <c r="H3999" s="576" t="s">
        <v>9192</v>
      </c>
      <c r="I3999" s="576" t="s">
        <v>90</v>
      </c>
      <c r="J3999" s="576" t="s">
        <v>207</v>
      </c>
      <c r="K3999" s="577">
        <v>80.53</v>
      </c>
      <c r="L3999" s="576" t="s">
        <v>208</v>
      </c>
    </row>
    <row r="4000" spans="1:12">
      <c r="A4000" s="576" t="s">
        <v>961</v>
      </c>
      <c r="B4000" s="576" t="s">
        <v>962</v>
      </c>
      <c r="C4000" s="576" t="s">
        <v>941</v>
      </c>
      <c r="D4000" s="576" t="s">
        <v>4437</v>
      </c>
      <c r="E4000" s="577" t="s">
        <v>210</v>
      </c>
      <c r="F4000" s="576" t="s">
        <v>210</v>
      </c>
      <c r="G4000" s="576">
        <v>96525</v>
      </c>
      <c r="H4000" s="576" t="s">
        <v>9193</v>
      </c>
      <c r="I4000" s="576" t="s">
        <v>90</v>
      </c>
      <c r="J4000" s="576" t="s">
        <v>207</v>
      </c>
      <c r="K4000" s="577">
        <v>50.55</v>
      </c>
      <c r="L4000" s="576" t="s">
        <v>208</v>
      </c>
    </row>
    <row r="4001" spans="1:12">
      <c r="A4001" s="576" t="s">
        <v>961</v>
      </c>
      <c r="B4001" s="576" t="s">
        <v>962</v>
      </c>
      <c r="C4001" s="576" t="s">
        <v>941</v>
      </c>
      <c r="D4001" s="576" t="s">
        <v>4437</v>
      </c>
      <c r="E4001" s="577" t="s">
        <v>210</v>
      </c>
      <c r="F4001" s="576" t="s">
        <v>210</v>
      </c>
      <c r="G4001" s="576">
        <v>96524</v>
      </c>
      <c r="H4001" s="576" t="s">
        <v>9194</v>
      </c>
      <c r="I4001" s="576" t="s">
        <v>90</v>
      </c>
      <c r="J4001" s="576" t="s">
        <v>207</v>
      </c>
      <c r="K4001" s="577">
        <v>134.06</v>
      </c>
      <c r="L4001" s="576" t="s">
        <v>208</v>
      </c>
    </row>
    <row r="4002" spans="1:12">
      <c r="A4002" s="576" t="s">
        <v>961</v>
      </c>
      <c r="B4002" s="576" t="s">
        <v>962</v>
      </c>
      <c r="C4002" s="576" t="s">
        <v>941</v>
      </c>
      <c r="D4002" s="576" t="s">
        <v>4437</v>
      </c>
      <c r="E4002" s="577" t="s">
        <v>210</v>
      </c>
      <c r="F4002" s="576" t="s">
        <v>210</v>
      </c>
      <c r="G4002" s="576">
        <v>96537</v>
      </c>
      <c r="H4002" s="576" t="s">
        <v>9195</v>
      </c>
      <c r="I4002" s="576" t="s">
        <v>93</v>
      </c>
      <c r="J4002" s="576" t="s">
        <v>207</v>
      </c>
      <c r="K4002" s="577">
        <v>171.64</v>
      </c>
      <c r="L4002" s="576" t="s">
        <v>208</v>
      </c>
    </row>
    <row r="4003" spans="1:12">
      <c r="A4003" s="576" t="s">
        <v>961</v>
      </c>
      <c r="B4003" s="576" t="s">
        <v>962</v>
      </c>
      <c r="C4003" s="576" t="s">
        <v>941</v>
      </c>
      <c r="D4003" s="576" t="s">
        <v>4437</v>
      </c>
      <c r="E4003" s="577" t="s">
        <v>210</v>
      </c>
      <c r="F4003" s="576" t="s">
        <v>210</v>
      </c>
      <c r="G4003" s="576">
        <v>96540</v>
      </c>
      <c r="H4003" s="576" t="s">
        <v>9196</v>
      </c>
      <c r="I4003" s="576" t="s">
        <v>93</v>
      </c>
      <c r="J4003" s="576" t="s">
        <v>207</v>
      </c>
      <c r="K4003" s="577">
        <v>117.2</v>
      </c>
      <c r="L4003" s="576" t="s">
        <v>208</v>
      </c>
    </row>
    <row r="4004" spans="1:12">
      <c r="A4004" s="576" t="s">
        <v>961</v>
      </c>
      <c r="B4004" s="576" t="s">
        <v>962</v>
      </c>
      <c r="C4004" s="576" t="s">
        <v>941</v>
      </c>
      <c r="D4004" s="576" t="s">
        <v>4437</v>
      </c>
      <c r="E4004" s="577" t="s">
        <v>210</v>
      </c>
      <c r="F4004" s="576" t="s">
        <v>210</v>
      </c>
      <c r="G4004" s="576">
        <v>96528</v>
      </c>
      <c r="H4004" s="576" t="s">
        <v>9197</v>
      </c>
      <c r="I4004" s="576" t="s">
        <v>93</v>
      </c>
      <c r="J4004" s="576" t="s">
        <v>207</v>
      </c>
      <c r="K4004" s="577">
        <v>184.87</v>
      </c>
      <c r="L4004" s="576" t="s">
        <v>208</v>
      </c>
    </row>
    <row r="4005" spans="1:12">
      <c r="A4005" s="576" t="s">
        <v>961</v>
      </c>
      <c r="B4005" s="576" t="s">
        <v>962</v>
      </c>
      <c r="C4005" s="576" t="s">
        <v>941</v>
      </c>
      <c r="D4005" s="576" t="s">
        <v>4437</v>
      </c>
      <c r="E4005" s="577" t="s">
        <v>210</v>
      </c>
      <c r="F4005" s="576" t="s">
        <v>210</v>
      </c>
      <c r="G4005" s="576">
        <v>96531</v>
      </c>
      <c r="H4005" s="576" t="s">
        <v>9198</v>
      </c>
      <c r="I4005" s="576" t="s">
        <v>93</v>
      </c>
      <c r="J4005" s="576" t="s">
        <v>207</v>
      </c>
      <c r="K4005" s="577">
        <v>115.07</v>
      </c>
      <c r="L4005" s="576" t="s">
        <v>208</v>
      </c>
    </row>
    <row r="4006" spans="1:12">
      <c r="A4006" s="576" t="s">
        <v>961</v>
      </c>
      <c r="B4006" s="576" t="s">
        <v>962</v>
      </c>
      <c r="C4006" s="576" t="s">
        <v>941</v>
      </c>
      <c r="D4006" s="576" t="s">
        <v>4437</v>
      </c>
      <c r="E4006" s="577" t="s">
        <v>210</v>
      </c>
      <c r="F4006" s="576" t="s">
        <v>210</v>
      </c>
      <c r="G4006" s="576">
        <v>96534</v>
      </c>
      <c r="H4006" s="576" t="s">
        <v>9199</v>
      </c>
      <c r="I4006" s="576" t="s">
        <v>93</v>
      </c>
      <c r="J4006" s="576" t="s">
        <v>207</v>
      </c>
      <c r="K4006" s="577">
        <v>78.739999999999995</v>
      </c>
      <c r="L4006" s="576" t="s">
        <v>208</v>
      </c>
    </row>
    <row r="4007" spans="1:12">
      <c r="A4007" s="576" t="s">
        <v>961</v>
      </c>
      <c r="B4007" s="576" t="s">
        <v>962</v>
      </c>
      <c r="C4007" s="576" t="s">
        <v>941</v>
      </c>
      <c r="D4007" s="576" t="s">
        <v>4437</v>
      </c>
      <c r="E4007" s="577" t="s">
        <v>210</v>
      </c>
      <c r="F4007" s="576" t="s">
        <v>210</v>
      </c>
      <c r="G4007" s="576">
        <v>104928</v>
      </c>
      <c r="H4007" s="576" t="s">
        <v>9200</v>
      </c>
      <c r="I4007" s="576" t="s">
        <v>93</v>
      </c>
      <c r="J4007" s="576" t="s">
        <v>207</v>
      </c>
      <c r="K4007" s="577">
        <v>129.69999999999999</v>
      </c>
      <c r="L4007" s="576" t="s">
        <v>208</v>
      </c>
    </row>
    <row r="4008" spans="1:12">
      <c r="A4008" s="576" t="s">
        <v>961</v>
      </c>
      <c r="B4008" s="576" t="s">
        <v>962</v>
      </c>
      <c r="C4008" s="576" t="s">
        <v>941</v>
      </c>
      <c r="D4008" s="576" t="s">
        <v>4437</v>
      </c>
      <c r="E4008" s="577" t="s">
        <v>210</v>
      </c>
      <c r="F4008" s="576" t="s">
        <v>210</v>
      </c>
      <c r="G4008" s="576">
        <v>104929</v>
      </c>
      <c r="H4008" s="576" t="s">
        <v>9201</v>
      </c>
      <c r="I4008" s="576" t="s">
        <v>93</v>
      </c>
      <c r="J4008" s="576" t="s">
        <v>207</v>
      </c>
      <c r="K4008" s="577">
        <v>78.61</v>
      </c>
      <c r="L4008" s="576" t="s">
        <v>208</v>
      </c>
    </row>
    <row r="4009" spans="1:12">
      <c r="A4009" s="576" t="s">
        <v>961</v>
      </c>
      <c r="B4009" s="576" t="s">
        <v>962</v>
      </c>
      <c r="C4009" s="576" t="s">
        <v>941</v>
      </c>
      <c r="D4009" s="576" t="s">
        <v>4437</v>
      </c>
      <c r="E4009" s="577" t="s">
        <v>210</v>
      </c>
      <c r="F4009" s="576" t="s">
        <v>210</v>
      </c>
      <c r="G4009" s="576">
        <v>104925</v>
      </c>
      <c r="H4009" s="576" t="s">
        <v>9202</v>
      </c>
      <c r="I4009" s="576" t="s">
        <v>93</v>
      </c>
      <c r="J4009" s="576" t="s">
        <v>207</v>
      </c>
      <c r="K4009" s="577">
        <v>192.03</v>
      </c>
      <c r="L4009" s="576" t="s">
        <v>208</v>
      </c>
    </row>
    <row r="4010" spans="1:12">
      <c r="A4010" s="576" t="s">
        <v>961</v>
      </c>
      <c r="B4010" s="576" t="s">
        <v>962</v>
      </c>
      <c r="C4010" s="576" t="s">
        <v>941</v>
      </c>
      <c r="D4010" s="576" t="s">
        <v>4437</v>
      </c>
      <c r="E4010" s="577" t="s">
        <v>210</v>
      </c>
      <c r="F4010" s="576" t="s">
        <v>210</v>
      </c>
      <c r="G4010" s="576">
        <v>104926</v>
      </c>
      <c r="H4010" s="576" t="s">
        <v>9203</v>
      </c>
      <c r="I4010" s="576" t="s">
        <v>93</v>
      </c>
      <c r="J4010" s="576" t="s">
        <v>207</v>
      </c>
      <c r="K4010" s="577">
        <v>115.73</v>
      </c>
      <c r="L4010" s="576" t="s">
        <v>208</v>
      </c>
    </row>
    <row r="4011" spans="1:12">
      <c r="A4011" s="576" t="s">
        <v>961</v>
      </c>
      <c r="B4011" s="576" t="s">
        <v>962</v>
      </c>
      <c r="C4011" s="576" t="s">
        <v>941</v>
      </c>
      <c r="D4011" s="576" t="s">
        <v>4437</v>
      </c>
      <c r="E4011" s="577" t="s">
        <v>210</v>
      </c>
      <c r="F4011" s="576" t="s">
        <v>210</v>
      </c>
      <c r="G4011" s="576">
        <v>104927</v>
      </c>
      <c r="H4011" s="576" t="s">
        <v>9204</v>
      </c>
      <c r="I4011" s="576" t="s">
        <v>93</v>
      </c>
      <c r="J4011" s="576" t="s">
        <v>207</v>
      </c>
      <c r="K4011" s="577">
        <v>76.06</v>
      </c>
      <c r="L4011" s="576" t="s">
        <v>208</v>
      </c>
    </row>
    <row r="4012" spans="1:12">
      <c r="A4012" s="576" t="s">
        <v>961</v>
      </c>
      <c r="B4012" s="576" t="s">
        <v>962</v>
      </c>
      <c r="C4012" s="576" t="s">
        <v>941</v>
      </c>
      <c r="D4012" s="576" t="s">
        <v>4437</v>
      </c>
      <c r="E4012" s="577" t="s">
        <v>210</v>
      </c>
      <c r="F4012" s="576" t="s">
        <v>210</v>
      </c>
      <c r="G4012" s="576">
        <v>96538</v>
      </c>
      <c r="H4012" s="576" t="s">
        <v>9205</v>
      </c>
      <c r="I4012" s="576" t="s">
        <v>93</v>
      </c>
      <c r="J4012" s="576" t="s">
        <v>207</v>
      </c>
      <c r="K4012" s="577">
        <v>216.02</v>
      </c>
      <c r="L4012" s="576" t="s">
        <v>208</v>
      </c>
    </row>
    <row r="4013" spans="1:12">
      <c r="A4013" s="576" t="s">
        <v>961</v>
      </c>
      <c r="B4013" s="576" t="s">
        <v>962</v>
      </c>
      <c r="C4013" s="576" t="s">
        <v>941</v>
      </c>
      <c r="D4013" s="576" t="s">
        <v>4437</v>
      </c>
      <c r="E4013" s="577" t="s">
        <v>210</v>
      </c>
      <c r="F4013" s="576" t="s">
        <v>210</v>
      </c>
      <c r="G4013" s="576">
        <v>96541</v>
      </c>
      <c r="H4013" s="576" t="s">
        <v>9206</v>
      </c>
      <c r="I4013" s="576" t="s">
        <v>93</v>
      </c>
      <c r="J4013" s="576" t="s">
        <v>207</v>
      </c>
      <c r="K4013" s="577">
        <v>155.47</v>
      </c>
      <c r="L4013" s="576" t="s">
        <v>208</v>
      </c>
    </row>
    <row r="4014" spans="1:12">
      <c r="A4014" s="576" t="s">
        <v>961</v>
      </c>
      <c r="B4014" s="576" t="s">
        <v>962</v>
      </c>
      <c r="C4014" s="576" t="s">
        <v>941</v>
      </c>
      <c r="D4014" s="576" t="s">
        <v>4437</v>
      </c>
      <c r="E4014" s="577" t="s">
        <v>210</v>
      </c>
      <c r="F4014" s="576" t="s">
        <v>210</v>
      </c>
      <c r="G4014" s="576">
        <v>96529</v>
      </c>
      <c r="H4014" s="576" t="s">
        <v>9207</v>
      </c>
      <c r="I4014" s="576" t="s">
        <v>93</v>
      </c>
      <c r="J4014" s="576" t="s">
        <v>207</v>
      </c>
      <c r="K4014" s="577">
        <v>273.93</v>
      </c>
      <c r="L4014" s="576" t="s">
        <v>208</v>
      </c>
    </row>
    <row r="4015" spans="1:12">
      <c r="A4015" s="576" t="s">
        <v>961</v>
      </c>
      <c r="B4015" s="576" t="s">
        <v>962</v>
      </c>
      <c r="C4015" s="576" t="s">
        <v>941</v>
      </c>
      <c r="D4015" s="576" t="s">
        <v>4437</v>
      </c>
      <c r="E4015" s="577" t="s">
        <v>210</v>
      </c>
      <c r="F4015" s="576" t="s">
        <v>210</v>
      </c>
      <c r="G4015" s="576">
        <v>96532</v>
      </c>
      <c r="H4015" s="576" t="s">
        <v>9208</v>
      </c>
      <c r="I4015" s="576" t="s">
        <v>93</v>
      </c>
      <c r="J4015" s="576" t="s">
        <v>207</v>
      </c>
      <c r="K4015" s="577">
        <v>175.51</v>
      </c>
      <c r="L4015" s="576" t="s">
        <v>208</v>
      </c>
    </row>
    <row r="4016" spans="1:12">
      <c r="A4016" s="576" t="s">
        <v>961</v>
      </c>
      <c r="B4016" s="576" t="s">
        <v>962</v>
      </c>
      <c r="C4016" s="576" t="s">
        <v>941</v>
      </c>
      <c r="D4016" s="576" t="s">
        <v>4437</v>
      </c>
      <c r="E4016" s="577" t="s">
        <v>210</v>
      </c>
      <c r="F4016" s="576" t="s">
        <v>210</v>
      </c>
      <c r="G4016" s="576">
        <v>96535</v>
      </c>
      <c r="H4016" s="576" t="s">
        <v>9209</v>
      </c>
      <c r="I4016" s="576" t="s">
        <v>93</v>
      </c>
      <c r="J4016" s="576" t="s">
        <v>207</v>
      </c>
      <c r="K4016" s="577">
        <v>124.32</v>
      </c>
      <c r="L4016" s="576" t="s">
        <v>208</v>
      </c>
    </row>
    <row r="4017" spans="1:12">
      <c r="A4017" s="576" t="s">
        <v>961</v>
      </c>
      <c r="B4017" s="576" t="s">
        <v>962</v>
      </c>
      <c r="C4017" s="576" t="s">
        <v>941</v>
      </c>
      <c r="D4017" s="576" t="s">
        <v>4437</v>
      </c>
      <c r="E4017" s="577" t="s">
        <v>210</v>
      </c>
      <c r="F4017" s="576" t="s">
        <v>210</v>
      </c>
      <c r="G4017" s="576">
        <v>96539</v>
      </c>
      <c r="H4017" s="576" t="s">
        <v>9210</v>
      </c>
      <c r="I4017" s="576" t="s">
        <v>93</v>
      </c>
      <c r="J4017" s="576" t="s">
        <v>207</v>
      </c>
      <c r="K4017" s="577">
        <v>111.54</v>
      </c>
      <c r="L4017" s="576" t="s">
        <v>208</v>
      </c>
    </row>
    <row r="4018" spans="1:12">
      <c r="A4018" s="576" t="s">
        <v>961</v>
      </c>
      <c r="B4018" s="576" t="s">
        <v>962</v>
      </c>
      <c r="C4018" s="576" t="s">
        <v>941</v>
      </c>
      <c r="D4018" s="576" t="s">
        <v>4437</v>
      </c>
      <c r="E4018" s="577" t="s">
        <v>210</v>
      </c>
      <c r="F4018" s="576" t="s">
        <v>210</v>
      </c>
      <c r="G4018" s="576">
        <v>96542</v>
      </c>
      <c r="H4018" s="576" t="s">
        <v>9211</v>
      </c>
      <c r="I4018" s="576" t="s">
        <v>93</v>
      </c>
      <c r="J4018" s="576" t="s">
        <v>207</v>
      </c>
      <c r="K4018" s="577">
        <v>81.45</v>
      </c>
      <c r="L4018" s="576" t="s">
        <v>208</v>
      </c>
    </row>
    <row r="4019" spans="1:12">
      <c r="A4019" s="576" t="s">
        <v>961</v>
      </c>
      <c r="B4019" s="576" t="s">
        <v>962</v>
      </c>
      <c r="C4019" s="576" t="s">
        <v>941</v>
      </c>
      <c r="D4019" s="576" t="s">
        <v>4437</v>
      </c>
      <c r="E4019" s="577" t="s">
        <v>210</v>
      </c>
      <c r="F4019" s="576" t="s">
        <v>210</v>
      </c>
      <c r="G4019" s="576">
        <v>96530</v>
      </c>
      <c r="H4019" s="576" t="s">
        <v>9212</v>
      </c>
      <c r="I4019" s="576" t="s">
        <v>93</v>
      </c>
      <c r="J4019" s="576" t="s">
        <v>207</v>
      </c>
      <c r="K4019" s="577">
        <v>169.56</v>
      </c>
      <c r="L4019" s="576" t="s">
        <v>208</v>
      </c>
    </row>
    <row r="4020" spans="1:12">
      <c r="A4020" s="576" t="s">
        <v>961</v>
      </c>
      <c r="B4020" s="576" t="s">
        <v>962</v>
      </c>
      <c r="C4020" s="576" t="s">
        <v>941</v>
      </c>
      <c r="D4020" s="576" t="s">
        <v>4437</v>
      </c>
      <c r="E4020" s="577" t="s">
        <v>210</v>
      </c>
      <c r="F4020" s="576" t="s">
        <v>210</v>
      </c>
      <c r="G4020" s="576">
        <v>96533</v>
      </c>
      <c r="H4020" s="576" t="s">
        <v>9213</v>
      </c>
      <c r="I4020" s="576" t="s">
        <v>93</v>
      </c>
      <c r="J4020" s="576" t="s">
        <v>207</v>
      </c>
      <c r="K4020" s="577">
        <v>103.65</v>
      </c>
      <c r="L4020" s="576" t="s">
        <v>208</v>
      </c>
    </row>
    <row r="4021" spans="1:12">
      <c r="A4021" s="576" t="s">
        <v>961</v>
      </c>
      <c r="B4021" s="576" t="s">
        <v>962</v>
      </c>
      <c r="C4021" s="576" t="s">
        <v>941</v>
      </c>
      <c r="D4021" s="576" t="s">
        <v>4437</v>
      </c>
      <c r="E4021" s="577" t="s">
        <v>210</v>
      </c>
      <c r="F4021" s="576" t="s">
        <v>210</v>
      </c>
      <c r="G4021" s="576">
        <v>96536</v>
      </c>
      <c r="H4021" s="576" t="s">
        <v>9214</v>
      </c>
      <c r="I4021" s="576" t="s">
        <v>93</v>
      </c>
      <c r="J4021" s="576" t="s">
        <v>207</v>
      </c>
      <c r="K4021" s="577">
        <v>69.37</v>
      </c>
      <c r="L4021" s="576" t="s">
        <v>208</v>
      </c>
    </row>
    <row r="4022" spans="1:12">
      <c r="A4022" s="576" t="s">
        <v>961</v>
      </c>
      <c r="B4022" s="576" t="s">
        <v>962</v>
      </c>
      <c r="C4022" s="576" t="s">
        <v>941</v>
      </c>
      <c r="D4022" s="576" t="s">
        <v>4437</v>
      </c>
      <c r="E4022" s="577" t="s">
        <v>210</v>
      </c>
      <c r="F4022" s="576" t="s">
        <v>210</v>
      </c>
      <c r="G4022" s="576">
        <v>105518</v>
      </c>
      <c r="H4022" s="576" t="s">
        <v>9215</v>
      </c>
      <c r="I4022" s="576" t="s">
        <v>93</v>
      </c>
      <c r="J4022" s="576" t="s">
        <v>207</v>
      </c>
      <c r="K4022" s="577">
        <v>0</v>
      </c>
      <c r="L4022" s="576" t="s">
        <v>208</v>
      </c>
    </row>
    <row r="4023" spans="1:12">
      <c r="A4023" s="576" t="s">
        <v>961</v>
      </c>
      <c r="B4023" s="576" t="s">
        <v>962</v>
      </c>
      <c r="C4023" s="576" t="s">
        <v>941</v>
      </c>
      <c r="D4023" s="576" t="s">
        <v>4437</v>
      </c>
      <c r="E4023" s="577" t="s">
        <v>210</v>
      </c>
      <c r="F4023" s="576" t="s">
        <v>210</v>
      </c>
      <c r="G4023" s="576">
        <v>105517</v>
      </c>
      <c r="H4023" s="576" t="s">
        <v>9216</v>
      </c>
      <c r="I4023" s="576" t="s">
        <v>93</v>
      </c>
      <c r="J4023" s="576" t="s">
        <v>207</v>
      </c>
      <c r="K4023" s="577">
        <v>0</v>
      </c>
      <c r="L4023" s="576" t="s">
        <v>208</v>
      </c>
    </row>
    <row r="4024" spans="1:12">
      <c r="A4024" s="576" t="s">
        <v>961</v>
      </c>
      <c r="B4024" s="576" t="s">
        <v>962</v>
      </c>
      <c r="C4024" s="576" t="s">
        <v>941</v>
      </c>
      <c r="D4024" s="576" t="s">
        <v>4437</v>
      </c>
      <c r="E4024" s="577" t="s">
        <v>210</v>
      </c>
      <c r="F4024" s="576" t="s">
        <v>210</v>
      </c>
      <c r="G4024" s="576">
        <v>105520</v>
      </c>
      <c r="H4024" s="576" t="s">
        <v>9217</v>
      </c>
      <c r="I4024" s="576" t="s">
        <v>93</v>
      </c>
      <c r="J4024" s="576" t="s">
        <v>207</v>
      </c>
      <c r="K4024" s="577">
        <v>0</v>
      </c>
      <c r="L4024" s="576" t="s">
        <v>208</v>
      </c>
    </row>
    <row r="4025" spans="1:12">
      <c r="A4025" s="576" t="s">
        <v>961</v>
      </c>
      <c r="B4025" s="576" t="s">
        <v>962</v>
      </c>
      <c r="C4025" s="576" t="s">
        <v>941</v>
      </c>
      <c r="D4025" s="576" t="s">
        <v>4437</v>
      </c>
      <c r="E4025" s="577" t="s">
        <v>210</v>
      </c>
      <c r="F4025" s="576" t="s">
        <v>210</v>
      </c>
      <c r="G4025" s="576">
        <v>105519</v>
      </c>
      <c r="H4025" s="576" t="s">
        <v>9218</v>
      </c>
      <c r="I4025" s="576" t="s">
        <v>93</v>
      </c>
      <c r="J4025" s="576" t="s">
        <v>207</v>
      </c>
      <c r="K4025" s="577">
        <v>0</v>
      </c>
      <c r="L4025" s="576" t="s">
        <v>208</v>
      </c>
    </row>
    <row r="4026" spans="1:12">
      <c r="A4026" s="576" t="s">
        <v>961</v>
      </c>
      <c r="B4026" s="576" t="s">
        <v>962</v>
      </c>
      <c r="C4026" s="576" t="s">
        <v>941</v>
      </c>
      <c r="D4026" s="576" t="s">
        <v>4437</v>
      </c>
      <c r="E4026" s="577" t="s">
        <v>210</v>
      </c>
      <c r="F4026" s="576" t="s">
        <v>210</v>
      </c>
      <c r="G4026" s="576">
        <v>101793</v>
      </c>
      <c r="H4026" s="576" t="s">
        <v>2242</v>
      </c>
      <c r="I4026" s="576" t="s">
        <v>90</v>
      </c>
      <c r="J4026" s="576" t="s">
        <v>207</v>
      </c>
      <c r="K4026" s="577">
        <v>29.49</v>
      </c>
      <c r="L4026" s="576" t="s">
        <v>208</v>
      </c>
    </row>
    <row r="4027" spans="1:12">
      <c r="A4027" s="576" t="s">
        <v>961</v>
      </c>
      <c r="B4027" s="576" t="s">
        <v>962</v>
      </c>
      <c r="C4027" s="576" t="s">
        <v>941</v>
      </c>
      <c r="D4027" s="576" t="s">
        <v>4437</v>
      </c>
      <c r="E4027" s="577" t="s">
        <v>210</v>
      </c>
      <c r="F4027" s="576" t="s">
        <v>210</v>
      </c>
      <c r="G4027" s="576">
        <v>101792</v>
      </c>
      <c r="H4027" s="576" t="s">
        <v>2241</v>
      </c>
      <c r="I4027" s="576" t="s">
        <v>90</v>
      </c>
      <c r="J4027" s="576" t="s">
        <v>207</v>
      </c>
      <c r="K4027" s="577">
        <v>17.78</v>
      </c>
      <c r="L4027" s="576" t="s">
        <v>208</v>
      </c>
    </row>
    <row r="4028" spans="1:12">
      <c r="A4028" s="576" t="s">
        <v>961</v>
      </c>
      <c r="B4028" s="576" t="s">
        <v>962</v>
      </c>
      <c r="C4028" s="576" t="s">
        <v>941</v>
      </c>
      <c r="D4028" s="576" t="s">
        <v>4437</v>
      </c>
      <c r="E4028" s="577" t="s">
        <v>210</v>
      </c>
      <c r="F4028" s="576" t="s">
        <v>210</v>
      </c>
      <c r="G4028" s="576">
        <v>92272</v>
      </c>
      <c r="H4028" s="576" t="s">
        <v>2157</v>
      </c>
      <c r="I4028" s="576" t="s">
        <v>85</v>
      </c>
      <c r="J4028" s="576" t="s">
        <v>207</v>
      </c>
      <c r="K4028" s="577">
        <v>39.65</v>
      </c>
      <c r="L4028" s="576" t="s">
        <v>208</v>
      </c>
    </row>
    <row r="4029" spans="1:12">
      <c r="A4029" s="576" t="s">
        <v>961</v>
      </c>
      <c r="B4029" s="576" t="s">
        <v>962</v>
      </c>
      <c r="C4029" s="576" t="s">
        <v>941</v>
      </c>
      <c r="D4029" s="576" t="s">
        <v>4437</v>
      </c>
      <c r="E4029" s="577" t="s">
        <v>210</v>
      </c>
      <c r="F4029" s="576" t="s">
        <v>210</v>
      </c>
      <c r="G4029" s="576">
        <v>101791</v>
      </c>
      <c r="H4029" s="576" t="s">
        <v>2240</v>
      </c>
      <c r="I4029" s="576" t="s">
        <v>85</v>
      </c>
      <c r="J4029" s="576" t="s">
        <v>207</v>
      </c>
      <c r="K4029" s="577">
        <v>36.479999999999997</v>
      </c>
      <c r="L4029" s="576" t="s">
        <v>208</v>
      </c>
    </row>
    <row r="4030" spans="1:12">
      <c r="A4030" s="576" t="s">
        <v>961</v>
      </c>
      <c r="B4030" s="576" t="s">
        <v>962</v>
      </c>
      <c r="C4030" s="576" t="s">
        <v>941</v>
      </c>
      <c r="D4030" s="576" t="s">
        <v>4437</v>
      </c>
      <c r="E4030" s="577" t="s">
        <v>210</v>
      </c>
      <c r="F4030" s="576" t="s">
        <v>210</v>
      </c>
      <c r="G4030" s="576">
        <v>92273</v>
      </c>
      <c r="H4030" s="576" t="s">
        <v>2158</v>
      </c>
      <c r="I4030" s="576" t="s">
        <v>85</v>
      </c>
      <c r="J4030" s="576" t="s">
        <v>207</v>
      </c>
      <c r="K4030" s="577">
        <v>19.489999999999998</v>
      </c>
      <c r="L4030" s="576" t="s">
        <v>208</v>
      </c>
    </row>
    <row r="4031" spans="1:12">
      <c r="A4031" s="576" t="s">
        <v>961</v>
      </c>
      <c r="B4031" s="576" t="s">
        <v>962</v>
      </c>
      <c r="C4031" s="576" t="s">
        <v>941</v>
      </c>
      <c r="D4031" s="576" t="s">
        <v>4437</v>
      </c>
      <c r="E4031" s="577" t="s">
        <v>210</v>
      </c>
      <c r="F4031" s="576" t="s">
        <v>210</v>
      </c>
      <c r="G4031" s="576">
        <v>92268</v>
      </c>
      <c r="H4031" s="576" t="s">
        <v>2153</v>
      </c>
      <c r="I4031" s="576" t="s">
        <v>93</v>
      </c>
      <c r="J4031" s="576" t="s">
        <v>207</v>
      </c>
      <c r="K4031" s="577">
        <v>49.75</v>
      </c>
      <c r="L4031" s="576" t="s">
        <v>208</v>
      </c>
    </row>
    <row r="4032" spans="1:12">
      <c r="A4032" s="576" t="s">
        <v>961</v>
      </c>
      <c r="B4032" s="576" t="s">
        <v>962</v>
      </c>
      <c r="C4032" s="576" t="s">
        <v>941</v>
      </c>
      <c r="D4032" s="576" t="s">
        <v>4437</v>
      </c>
      <c r="E4032" s="577" t="s">
        <v>210</v>
      </c>
      <c r="F4032" s="576" t="s">
        <v>210</v>
      </c>
      <c r="G4032" s="576">
        <v>92267</v>
      </c>
      <c r="H4032" s="576" t="s">
        <v>2152</v>
      </c>
      <c r="I4032" s="576" t="s">
        <v>93</v>
      </c>
      <c r="J4032" s="576" t="s">
        <v>207</v>
      </c>
      <c r="K4032" s="577">
        <v>29.69</v>
      </c>
      <c r="L4032" s="576" t="s">
        <v>208</v>
      </c>
    </row>
    <row r="4033" spans="1:12">
      <c r="A4033" s="576" t="s">
        <v>961</v>
      </c>
      <c r="B4033" s="576" t="s">
        <v>962</v>
      </c>
      <c r="C4033" s="576" t="s">
        <v>941</v>
      </c>
      <c r="D4033" s="576" t="s">
        <v>4437</v>
      </c>
      <c r="E4033" s="577" t="s">
        <v>210</v>
      </c>
      <c r="F4033" s="576" t="s">
        <v>210</v>
      </c>
      <c r="G4033" s="576">
        <v>92271</v>
      </c>
      <c r="H4033" s="576" t="s">
        <v>2156</v>
      </c>
      <c r="I4033" s="576" t="s">
        <v>93</v>
      </c>
      <c r="J4033" s="576" t="s">
        <v>207</v>
      </c>
      <c r="K4033" s="577">
        <v>91.17</v>
      </c>
      <c r="L4033" s="576" t="s">
        <v>208</v>
      </c>
    </row>
    <row r="4034" spans="1:12">
      <c r="A4034" s="576" t="s">
        <v>961</v>
      </c>
      <c r="B4034" s="576" t="s">
        <v>962</v>
      </c>
      <c r="C4034" s="576" t="s">
        <v>941</v>
      </c>
      <c r="D4034" s="576" t="s">
        <v>4437</v>
      </c>
      <c r="E4034" s="577" t="s">
        <v>210</v>
      </c>
      <c r="F4034" s="576" t="s">
        <v>210</v>
      </c>
      <c r="G4034" s="576">
        <v>92264</v>
      </c>
      <c r="H4034" s="576" t="s">
        <v>2149</v>
      </c>
      <c r="I4034" s="576" t="s">
        <v>93</v>
      </c>
      <c r="J4034" s="576" t="s">
        <v>207</v>
      </c>
      <c r="K4034" s="577">
        <v>171.73</v>
      </c>
      <c r="L4034" s="576" t="s">
        <v>208</v>
      </c>
    </row>
    <row r="4035" spans="1:12">
      <c r="A4035" s="576" t="s">
        <v>961</v>
      </c>
      <c r="B4035" s="576" t="s">
        <v>962</v>
      </c>
      <c r="C4035" s="576" t="s">
        <v>941</v>
      </c>
      <c r="D4035" s="576" t="s">
        <v>4437</v>
      </c>
      <c r="E4035" s="577" t="s">
        <v>210</v>
      </c>
      <c r="F4035" s="576" t="s">
        <v>210</v>
      </c>
      <c r="G4035" s="576">
        <v>92263</v>
      </c>
      <c r="H4035" s="576" t="s">
        <v>2148</v>
      </c>
      <c r="I4035" s="576" t="s">
        <v>93</v>
      </c>
      <c r="J4035" s="576" t="s">
        <v>207</v>
      </c>
      <c r="K4035" s="577">
        <v>146.22</v>
      </c>
      <c r="L4035" s="576" t="s">
        <v>208</v>
      </c>
    </row>
    <row r="4036" spans="1:12">
      <c r="A4036" s="576" t="s">
        <v>961</v>
      </c>
      <c r="B4036" s="576" t="s">
        <v>962</v>
      </c>
      <c r="C4036" s="576" t="s">
        <v>941</v>
      </c>
      <c r="D4036" s="576" t="s">
        <v>4437</v>
      </c>
      <c r="E4036" s="577" t="s">
        <v>210</v>
      </c>
      <c r="F4036" s="576" t="s">
        <v>210</v>
      </c>
      <c r="G4036" s="576">
        <v>92269</v>
      </c>
      <c r="H4036" s="576" t="s">
        <v>2154</v>
      </c>
      <c r="I4036" s="576" t="s">
        <v>93</v>
      </c>
      <c r="J4036" s="576" t="s">
        <v>207</v>
      </c>
      <c r="K4036" s="577">
        <v>172.6</v>
      </c>
      <c r="L4036" s="576" t="s">
        <v>208</v>
      </c>
    </row>
    <row r="4037" spans="1:12">
      <c r="A4037" s="576" t="s">
        <v>961</v>
      </c>
      <c r="B4037" s="576" t="s">
        <v>962</v>
      </c>
      <c r="C4037" s="576" t="s">
        <v>941</v>
      </c>
      <c r="D4037" s="576" t="s">
        <v>4437</v>
      </c>
      <c r="E4037" s="577" t="s">
        <v>210</v>
      </c>
      <c r="F4037" s="576" t="s">
        <v>210</v>
      </c>
      <c r="G4037" s="576">
        <v>92270</v>
      </c>
      <c r="H4037" s="576" t="s">
        <v>2155</v>
      </c>
      <c r="I4037" s="576" t="s">
        <v>93</v>
      </c>
      <c r="J4037" s="576" t="s">
        <v>207</v>
      </c>
      <c r="K4037" s="577">
        <v>152.69</v>
      </c>
      <c r="L4037" s="576" t="s">
        <v>208</v>
      </c>
    </row>
    <row r="4038" spans="1:12">
      <c r="A4038" s="576" t="s">
        <v>961</v>
      </c>
      <c r="B4038" s="576" t="s">
        <v>962</v>
      </c>
      <c r="C4038" s="576" t="s">
        <v>941</v>
      </c>
      <c r="D4038" s="576" t="s">
        <v>4437</v>
      </c>
      <c r="E4038" s="577" t="s">
        <v>210</v>
      </c>
      <c r="F4038" s="576" t="s">
        <v>210</v>
      </c>
      <c r="G4038" s="576">
        <v>92266</v>
      </c>
      <c r="H4038" s="576" t="s">
        <v>2151</v>
      </c>
      <c r="I4038" s="576" t="s">
        <v>93</v>
      </c>
      <c r="J4038" s="576" t="s">
        <v>207</v>
      </c>
      <c r="K4038" s="577">
        <v>118.76</v>
      </c>
      <c r="L4038" s="576" t="s">
        <v>208</v>
      </c>
    </row>
    <row r="4039" spans="1:12">
      <c r="A4039" s="576" t="s">
        <v>961</v>
      </c>
      <c r="B4039" s="576" t="s">
        <v>962</v>
      </c>
      <c r="C4039" s="576" t="s">
        <v>941</v>
      </c>
      <c r="D4039" s="576" t="s">
        <v>4437</v>
      </c>
      <c r="E4039" s="577" t="s">
        <v>210</v>
      </c>
      <c r="F4039" s="576" t="s">
        <v>210</v>
      </c>
      <c r="G4039" s="576">
        <v>92265</v>
      </c>
      <c r="H4039" s="576" t="s">
        <v>2150</v>
      </c>
      <c r="I4039" s="576" t="s">
        <v>93</v>
      </c>
      <c r="J4039" s="576" t="s">
        <v>207</v>
      </c>
      <c r="K4039" s="577">
        <v>96.87</v>
      </c>
      <c r="L4039" s="576" t="s">
        <v>208</v>
      </c>
    </row>
    <row r="4040" spans="1:12">
      <c r="A4040" s="576" t="s">
        <v>961</v>
      </c>
      <c r="B4040" s="576" t="s">
        <v>962</v>
      </c>
      <c r="C4040" s="576" t="s">
        <v>941</v>
      </c>
      <c r="D4040" s="576" t="s">
        <v>4437</v>
      </c>
      <c r="E4040" s="577" t="s">
        <v>210</v>
      </c>
      <c r="F4040" s="576" t="s">
        <v>210</v>
      </c>
      <c r="G4040" s="576">
        <v>92524</v>
      </c>
      <c r="H4040" s="576" t="s">
        <v>5197</v>
      </c>
      <c r="I4040" s="576" t="s">
        <v>93</v>
      </c>
      <c r="J4040" s="576" t="s">
        <v>207</v>
      </c>
      <c r="K4040" s="577">
        <v>59.14</v>
      </c>
      <c r="L4040" s="576" t="s">
        <v>208</v>
      </c>
    </row>
    <row r="4041" spans="1:12">
      <c r="A4041" s="576" t="s">
        <v>961</v>
      </c>
      <c r="B4041" s="576" t="s">
        <v>962</v>
      </c>
      <c r="C4041" s="576" t="s">
        <v>941</v>
      </c>
      <c r="D4041" s="576" t="s">
        <v>4437</v>
      </c>
      <c r="E4041" s="577" t="s">
        <v>210</v>
      </c>
      <c r="F4041" s="576" t="s">
        <v>210</v>
      </c>
      <c r="G4041" s="576">
        <v>92528</v>
      </c>
      <c r="H4041" s="576" t="s">
        <v>2234</v>
      </c>
      <c r="I4041" s="576" t="s">
        <v>93</v>
      </c>
      <c r="J4041" s="576" t="s">
        <v>207</v>
      </c>
      <c r="K4041" s="577">
        <v>56.73</v>
      </c>
      <c r="L4041" s="576" t="s">
        <v>208</v>
      </c>
    </row>
    <row r="4042" spans="1:12">
      <c r="A4042" s="576" t="s">
        <v>961</v>
      </c>
      <c r="B4042" s="576" t="s">
        <v>962</v>
      </c>
      <c r="C4042" s="576" t="s">
        <v>941</v>
      </c>
      <c r="D4042" s="576" t="s">
        <v>4437</v>
      </c>
      <c r="E4042" s="577" t="s">
        <v>210</v>
      </c>
      <c r="F4042" s="576" t="s">
        <v>210</v>
      </c>
      <c r="G4042" s="576">
        <v>92532</v>
      </c>
      <c r="H4042" s="576" t="s">
        <v>2236</v>
      </c>
      <c r="I4042" s="576" t="s">
        <v>93</v>
      </c>
      <c r="J4042" s="576" t="s">
        <v>207</v>
      </c>
      <c r="K4042" s="577">
        <v>54.63</v>
      </c>
      <c r="L4042" s="576" t="s">
        <v>208</v>
      </c>
    </row>
    <row r="4043" spans="1:12">
      <c r="A4043" s="576" t="s">
        <v>961</v>
      </c>
      <c r="B4043" s="576" t="s">
        <v>962</v>
      </c>
      <c r="C4043" s="576" t="s">
        <v>941</v>
      </c>
      <c r="D4043" s="576" t="s">
        <v>4437</v>
      </c>
      <c r="E4043" s="577" t="s">
        <v>210</v>
      </c>
      <c r="F4043" s="576" t="s">
        <v>210</v>
      </c>
      <c r="G4043" s="576">
        <v>92536</v>
      </c>
      <c r="H4043" s="576" t="s">
        <v>2238</v>
      </c>
      <c r="I4043" s="576" t="s">
        <v>93</v>
      </c>
      <c r="J4043" s="576" t="s">
        <v>207</v>
      </c>
      <c r="K4043" s="577">
        <v>50.61</v>
      </c>
      <c r="L4043" s="576" t="s">
        <v>208</v>
      </c>
    </row>
    <row r="4044" spans="1:12">
      <c r="A4044" s="576" t="s">
        <v>961</v>
      </c>
      <c r="B4044" s="576" t="s">
        <v>962</v>
      </c>
      <c r="C4044" s="576" t="s">
        <v>941</v>
      </c>
      <c r="D4044" s="576" t="s">
        <v>4437</v>
      </c>
      <c r="E4044" s="577" t="s">
        <v>210</v>
      </c>
      <c r="F4044" s="576" t="s">
        <v>210</v>
      </c>
      <c r="G4044" s="576">
        <v>92508</v>
      </c>
      <c r="H4044" s="576" t="s">
        <v>2225</v>
      </c>
      <c r="I4044" s="576" t="s">
        <v>93</v>
      </c>
      <c r="J4044" s="576" t="s">
        <v>207</v>
      </c>
      <c r="K4044" s="577">
        <v>77.91</v>
      </c>
      <c r="L4044" s="576" t="s">
        <v>208</v>
      </c>
    </row>
    <row r="4045" spans="1:12">
      <c r="A4045" s="576" t="s">
        <v>961</v>
      </c>
      <c r="B4045" s="576" t="s">
        <v>962</v>
      </c>
      <c r="C4045" s="576" t="s">
        <v>941</v>
      </c>
      <c r="D4045" s="576" t="s">
        <v>4437</v>
      </c>
      <c r="E4045" s="577" t="s">
        <v>210</v>
      </c>
      <c r="F4045" s="576" t="s">
        <v>210</v>
      </c>
      <c r="G4045" s="576">
        <v>92512</v>
      </c>
      <c r="H4045" s="576" t="s">
        <v>2227</v>
      </c>
      <c r="I4045" s="576" t="s">
        <v>93</v>
      </c>
      <c r="J4045" s="576" t="s">
        <v>207</v>
      </c>
      <c r="K4045" s="577">
        <v>68.569999999999993</v>
      </c>
      <c r="L4045" s="576" t="s">
        <v>208</v>
      </c>
    </row>
    <row r="4046" spans="1:12">
      <c r="A4046" s="576" t="s">
        <v>961</v>
      </c>
      <c r="B4046" s="576" t="s">
        <v>962</v>
      </c>
      <c r="C4046" s="576" t="s">
        <v>941</v>
      </c>
      <c r="D4046" s="576" t="s">
        <v>4437</v>
      </c>
      <c r="E4046" s="577" t="s">
        <v>210</v>
      </c>
      <c r="F4046" s="576" t="s">
        <v>210</v>
      </c>
      <c r="G4046" s="576">
        <v>92515</v>
      </c>
      <c r="H4046" s="576" t="s">
        <v>2229</v>
      </c>
      <c r="I4046" s="576" t="s">
        <v>93</v>
      </c>
      <c r="J4046" s="576" t="s">
        <v>207</v>
      </c>
      <c r="K4046" s="577">
        <v>63.57</v>
      </c>
      <c r="L4046" s="576" t="s">
        <v>208</v>
      </c>
    </row>
    <row r="4047" spans="1:12">
      <c r="A4047" s="576" t="s">
        <v>961</v>
      </c>
      <c r="B4047" s="576" t="s">
        <v>962</v>
      </c>
      <c r="C4047" s="576" t="s">
        <v>941</v>
      </c>
      <c r="D4047" s="576" t="s">
        <v>4437</v>
      </c>
      <c r="E4047" s="577" t="s">
        <v>210</v>
      </c>
      <c r="F4047" s="576" t="s">
        <v>210</v>
      </c>
      <c r="G4047" s="576">
        <v>92520</v>
      </c>
      <c r="H4047" s="576" t="s">
        <v>2231</v>
      </c>
      <c r="I4047" s="576" t="s">
        <v>93</v>
      </c>
      <c r="J4047" s="576" t="s">
        <v>207</v>
      </c>
      <c r="K4047" s="577">
        <v>60.07</v>
      </c>
      <c r="L4047" s="576" t="s">
        <v>208</v>
      </c>
    </row>
    <row r="4048" spans="1:12">
      <c r="A4048" s="576" t="s">
        <v>961</v>
      </c>
      <c r="B4048" s="576" t="s">
        <v>962</v>
      </c>
      <c r="C4048" s="576" t="s">
        <v>941</v>
      </c>
      <c r="D4048" s="576" t="s">
        <v>4437</v>
      </c>
      <c r="E4048" s="577" t="s">
        <v>210</v>
      </c>
      <c r="F4048" s="576" t="s">
        <v>210</v>
      </c>
      <c r="G4048" s="576">
        <v>92526</v>
      </c>
      <c r="H4048" s="576" t="s">
        <v>2233</v>
      </c>
      <c r="I4048" s="576" t="s">
        <v>93</v>
      </c>
      <c r="J4048" s="576" t="s">
        <v>207</v>
      </c>
      <c r="K4048" s="577">
        <v>31.84</v>
      </c>
      <c r="L4048" s="576" t="s">
        <v>208</v>
      </c>
    </row>
    <row r="4049" spans="1:12">
      <c r="A4049" s="576" t="s">
        <v>961</v>
      </c>
      <c r="B4049" s="576" t="s">
        <v>962</v>
      </c>
      <c r="C4049" s="576" t="s">
        <v>941</v>
      </c>
      <c r="D4049" s="576" t="s">
        <v>4437</v>
      </c>
      <c r="E4049" s="577" t="s">
        <v>210</v>
      </c>
      <c r="F4049" s="576" t="s">
        <v>210</v>
      </c>
      <c r="G4049" s="576">
        <v>92530</v>
      </c>
      <c r="H4049" s="576" t="s">
        <v>2235</v>
      </c>
      <c r="I4049" s="576" t="s">
        <v>93</v>
      </c>
      <c r="J4049" s="576" t="s">
        <v>207</v>
      </c>
      <c r="K4049" s="577">
        <v>30.15</v>
      </c>
      <c r="L4049" s="576" t="s">
        <v>208</v>
      </c>
    </row>
    <row r="4050" spans="1:12">
      <c r="A4050" s="576" t="s">
        <v>961</v>
      </c>
      <c r="B4050" s="576" t="s">
        <v>962</v>
      </c>
      <c r="C4050" s="576" t="s">
        <v>941</v>
      </c>
      <c r="D4050" s="576" t="s">
        <v>4437</v>
      </c>
      <c r="E4050" s="577" t="s">
        <v>210</v>
      </c>
      <c r="F4050" s="576" t="s">
        <v>210</v>
      </c>
      <c r="G4050" s="576">
        <v>92534</v>
      </c>
      <c r="H4050" s="576" t="s">
        <v>2237</v>
      </c>
      <c r="I4050" s="576" t="s">
        <v>93</v>
      </c>
      <c r="J4050" s="576" t="s">
        <v>207</v>
      </c>
      <c r="K4050" s="577">
        <v>28.7</v>
      </c>
      <c r="L4050" s="576" t="s">
        <v>208</v>
      </c>
    </row>
    <row r="4051" spans="1:12">
      <c r="A4051" s="576" t="s">
        <v>961</v>
      </c>
      <c r="B4051" s="576" t="s">
        <v>962</v>
      </c>
      <c r="C4051" s="576" t="s">
        <v>941</v>
      </c>
      <c r="D4051" s="576" t="s">
        <v>4437</v>
      </c>
      <c r="E4051" s="577" t="s">
        <v>210</v>
      </c>
      <c r="F4051" s="576" t="s">
        <v>210</v>
      </c>
      <c r="G4051" s="576">
        <v>92538</v>
      </c>
      <c r="H4051" s="576" t="s">
        <v>2239</v>
      </c>
      <c r="I4051" s="576" t="s">
        <v>93</v>
      </c>
      <c r="J4051" s="576" t="s">
        <v>207</v>
      </c>
      <c r="K4051" s="577">
        <v>25.85</v>
      </c>
      <c r="L4051" s="576" t="s">
        <v>208</v>
      </c>
    </row>
    <row r="4052" spans="1:12">
      <c r="A4052" s="576" t="s">
        <v>961</v>
      </c>
      <c r="B4052" s="576" t="s">
        <v>962</v>
      </c>
      <c r="C4052" s="576" t="s">
        <v>941</v>
      </c>
      <c r="D4052" s="576" t="s">
        <v>4437</v>
      </c>
      <c r="E4052" s="577" t="s">
        <v>210</v>
      </c>
      <c r="F4052" s="576" t="s">
        <v>210</v>
      </c>
      <c r="G4052" s="576">
        <v>103760</v>
      </c>
      <c r="H4052" s="576" t="s">
        <v>5198</v>
      </c>
      <c r="I4052" s="576" t="s">
        <v>93</v>
      </c>
      <c r="J4052" s="576" t="s">
        <v>207</v>
      </c>
      <c r="K4052" s="577">
        <v>95.78</v>
      </c>
      <c r="L4052" s="576" t="s">
        <v>208</v>
      </c>
    </row>
    <row r="4053" spans="1:12">
      <c r="A4053" s="576" t="s">
        <v>961</v>
      </c>
      <c r="B4053" s="576" t="s">
        <v>962</v>
      </c>
      <c r="C4053" s="576" t="s">
        <v>941</v>
      </c>
      <c r="D4053" s="576" t="s">
        <v>4437</v>
      </c>
      <c r="E4053" s="577" t="s">
        <v>210</v>
      </c>
      <c r="F4053" s="576" t="s">
        <v>210</v>
      </c>
      <c r="G4053" s="576">
        <v>103761</v>
      </c>
      <c r="H4053" s="576" t="s">
        <v>5199</v>
      </c>
      <c r="I4053" s="576" t="s">
        <v>93</v>
      </c>
      <c r="J4053" s="576" t="s">
        <v>207</v>
      </c>
      <c r="K4053" s="577">
        <v>67.540000000000006</v>
      </c>
      <c r="L4053" s="576" t="s">
        <v>208</v>
      </c>
    </row>
    <row r="4054" spans="1:12">
      <c r="A4054" s="576" t="s">
        <v>961</v>
      </c>
      <c r="B4054" s="576" t="s">
        <v>962</v>
      </c>
      <c r="C4054" s="576" t="s">
        <v>941</v>
      </c>
      <c r="D4054" s="576" t="s">
        <v>4437</v>
      </c>
      <c r="E4054" s="577" t="s">
        <v>210</v>
      </c>
      <c r="F4054" s="576" t="s">
        <v>210</v>
      </c>
      <c r="G4054" s="576">
        <v>103762</v>
      </c>
      <c r="H4054" s="576" t="s">
        <v>5200</v>
      </c>
      <c r="I4054" s="576" t="s">
        <v>93</v>
      </c>
      <c r="J4054" s="576" t="s">
        <v>207</v>
      </c>
      <c r="K4054" s="577">
        <v>58.67</v>
      </c>
      <c r="L4054" s="576" t="s">
        <v>208</v>
      </c>
    </row>
    <row r="4055" spans="1:12">
      <c r="A4055" s="576" t="s">
        <v>961</v>
      </c>
      <c r="B4055" s="576" t="s">
        <v>962</v>
      </c>
      <c r="C4055" s="576" t="s">
        <v>941</v>
      </c>
      <c r="D4055" s="576" t="s">
        <v>4437</v>
      </c>
      <c r="E4055" s="577" t="s">
        <v>210</v>
      </c>
      <c r="F4055" s="576" t="s">
        <v>210</v>
      </c>
      <c r="G4055" s="576">
        <v>103763</v>
      </c>
      <c r="H4055" s="576" t="s">
        <v>5201</v>
      </c>
      <c r="I4055" s="576" t="s">
        <v>93</v>
      </c>
      <c r="J4055" s="576" t="s">
        <v>207</v>
      </c>
      <c r="K4055" s="577">
        <v>52.46</v>
      </c>
      <c r="L4055" s="576" t="s">
        <v>208</v>
      </c>
    </row>
    <row r="4056" spans="1:12">
      <c r="A4056" s="576" t="s">
        <v>961</v>
      </c>
      <c r="B4056" s="576" t="s">
        <v>962</v>
      </c>
      <c r="C4056" s="576" t="s">
        <v>941</v>
      </c>
      <c r="D4056" s="576" t="s">
        <v>4437</v>
      </c>
      <c r="E4056" s="577" t="s">
        <v>210</v>
      </c>
      <c r="F4056" s="576" t="s">
        <v>210</v>
      </c>
      <c r="G4056" s="576">
        <v>92510</v>
      </c>
      <c r="H4056" s="576" t="s">
        <v>2226</v>
      </c>
      <c r="I4056" s="576" t="s">
        <v>93</v>
      </c>
      <c r="J4056" s="576" t="s">
        <v>207</v>
      </c>
      <c r="K4056" s="577">
        <v>47.09</v>
      </c>
      <c r="L4056" s="576" t="s">
        <v>208</v>
      </c>
    </row>
    <row r="4057" spans="1:12">
      <c r="A4057" s="576" t="s">
        <v>961</v>
      </c>
      <c r="B4057" s="576" t="s">
        <v>962</v>
      </c>
      <c r="C4057" s="576" t="s">
        <v>941</v>
      </c>
      <c r="D4057" s="576" t="s">
        <v>4437</v>
      </c>
      <c r="E4057" s="577" t="s">
        <v>210</v>
      </c>
      <c r="F4057" s="576" t="s">
        <v>210</v>
      </c>
      <c r="G4057" s="576">
        <v>92514</v>
      </c>
      <c r="H4057" s="576" t="s">
        <v>2228</v>
      </c>
      <c r="I4057" s="576" t="s">
        <v>93</v>
      </c>
      <c r="J4057" s="576" t="s">
        <v>207</v>
      </c>
      <c r="K4057" s="577">
        <v>38.71</v>
      </c>
      <c r="L4057" s="576" t="s">
        <v>208</v>
      </c>
    </row>
    <row r="4058" spans="1:12">
      <c r="A4058" s="576" t="s">
        <v>961</v>
      </c>
      <c r="B4058" s="576" t="s">
        <v>962</v>
      </c>
      <c r="C4058" s="576" t="s">
        <v>941</v>
      </c>
      <c r="D4058" s="576" t="s">
        <v>4437</v>
      </c>
      <c r="E4058" s="577" t="s">
        <v>210</v>
      </c>
      <c r="F4058" s="576" t="s">
        <v>210</v>
      </c>
      <c r="G4058" s="576">
        <v>92518</v>
      </c>
      <c r="H4058" s="576" t="s">
        <v>2230</v>
      </c>
      <c r="I4058" s="576" t="s">
        <v>93</v>
      </c>
      <c r="J4058" s="576" t="s">
        <v>207</v>
      </c>
      <c r="K4058" s="577">
        <v>34.630000000000003</v>
      </c>
      <c r="L4058" s="576" t="s">
        <v>208</v>
      </c>
    </row>
    <row r="4059" spans="1:12">
      <c r="A4059" s="576" t="s">
        <v>961</v>
      </c>
      <c r="B4059" s="576" t="s">
        <v>962</v>
      </c>
      <c r="C4059" s="576" t="s">
        <v>941</v>
      </c>
      <c r="D4059" s="576" t="s">
        <v>4437</v>
      </c>
      <c r="E4059" s="577" t="s">
        <v>210</v>
      </c>
      <c r="F4059" s="576" t="s">
        <v>210</v>
      </c>
      <c r="G4059" s="576">
        <v>92522</v>
      </c>
      <c r="H4059" s="576" t="s">
        <v>2232</v>
      </c>
      <c r="I4059" s="576" t="s">
        <v>93</v>
      </c>
      <c r="J4059" s="576" t="s">
        <v>207</v>
      </c>
      <c r="K4059" s="577">
        <v>31.98</v>
      </c>
      <c r="L4059" s="576" t="s">
        <v>208</v>
      </c>
    </row>
    <row r="4060" spans="1:12">
      <c r="A4060" s="576" t="s">
        <v>961</v>
      </c>
      <c r="B4060" s="576" t="s">
        <v>962</v>
      </c>
      <c r="C4060" s="576" t="s">
        <v>941</v>
      </c>
      <c r="D4060" s="576" t="s">
        <v>4437</v>
      </c>
      <c r="E4060" s="577" t="s">
        <v>210</v>
      </c>
      <c r="F4060" s="576" t="s">
        <v>210</v>
      </c>
      <c r="G4060" s="576">
        <v>92482</v>
      </c>
      <c r="H4060" s="576" t="s">
        <v>2212</v>
      </c>
      <c r="I4060" s="576" t="s">
        <v>93</v>
      </c>
      <c r="J4060" s="576" t="s">
        <v>207</v>
      </c>
      <c r="K4060" s="577">
        <v>286.83999999999997</v>
      </c>
      <c r="L4060" s="576" t="s">
        <v>208</v>
      </c>
    </row>
    <row r="4061" spans="1:12">
      <c r="A4061" s="576" t="s">
        <v>961</v>
      </c>
      <c r="B4061" s="576" t="s">
        <v>962</v>
      </c>
      <c r="C4061" s="576" t="s">
        <v>941</v>
      </c>
      <c r="D4061" s="576" t="s">
        <v>4437</v>
      </c>
      <c r="E4061" s="577" t="s">
        <v>210</v>
      </c>
      <c r="F4061" s="576" t="s">
        <v>210</v>
      </c>
      <c r="G4061" s="576">
        <v>92484</v>
      </c>
      <c r="H4061" s="576" t="s">
        <v>2213</v>
      </c>
      <c r="I4061" s="576" t="s">
        <v>93</v>
      </c>
      <c r="J4061" s="576" t="s">
        <v>207</v>
      </c>
      <c r="K4061" s="577">
        <v>199.93</v>
      </c>
      <c r="L4061" s="576" t="s">
        <v>208</v>
      </c>
    </row>
    <row r="4062" spans="1:12">
      <c r="A4062" s="576" t="s">
        <v>961</v>
      </c>
      <c r="B4062" s="576" t="s">
        <v>962</v>
      </c>
      <c r="C4062" s="576" t="s">
        <v>941</v>
      </c>
      <c r="D4062" s="576" t="s">
        <v>4437</v>
      </c>
      <c r="E4062" s="577" t="s">
        <v>210</v>
      </c>
      <c r="F4062" s="576" t="s">
        <v>210</v>
      </c>
      <c r="G4062" s="576">
        <v>92486</v>
      </c>
      <c r="H4062" s="576" t="s">
        <v>2214</v>
      </c>
      <c r="I4062" s="576" t="s">
        <v>93</v>
      </c>
      <c r="J4062" s="576" t="s">
        <v>207</v>
      </c>
      <c r="K4062" s="577">
        <v>144.15</v>
      </c>
      <c r="L4062" s="576" t="s">
        <v>208</v>
      </c>
    </row>
    <row r="4063" spans="1:12">
      <c r="A4063" s="576" t="s">
        <v>961</v>
      </c>
      <c r="B4063" s="576" t="s">
        <v>962</v>
      </c>
      <c r="C4063" s="576" t="s">
        <v>941</v>
      </c>
      <c r="D4063" s="576" t="s">
        <v>4437</v>
      </c>
      <c r="E4063" s="577" t="s">
        <v>210</v>
      </c>
      <c r="F4063" s="576" t="s">
        <v>210</v>
      </c>
      <c r="G4063" s="576">
        <v>92492</v>
      </c>
      <c r="H4063" s="576" t="s">
        <v>2217</v>
      </c>
      <c r="I4063" s="576" t="s">
        <v>93</v>
      </c>
      <c r="J4063" s="576" t="s">
        <v>207</v>
      </c>
      <c r="K4063" s="577">
        <v>81.06</v>
      </c>
      <c r="L4063" s="576" t="s">
        <v>208</v>
      </c>
    </row>
    <row r="4064" spans="1:12">
      <c r="A4064" s="576" t="s">
        <v>961</v>
      </c>
      <c r="B4064" s="576" t="s">
        <v>962</v>
      </c>
      <c r="C4064" s="576" t="s">
        <v>941</v>
      </c>
      <c r="D4064" s="576" t="s">
        <v>4437</v>
      </c>
      <c r="E4064" s="577" t="s">
        <v>210</v>
      </c>
      <c r="F4064" s="576" t="s">
        <v>210</v>
      </c>
      <c r="G4064" s="576">
        <v>92496</v>
      </c>
      <c r="H4064" s="576" t="s">
        <v>2219</v>
      </c>
      <c r="I4064" s="576" t="s">
        <v>93</v>
      </c>
      <c r="J4064" s="576" t="s">
        <v>207</v>
      </c>
      <c r="K4064" s="577">
        <v>77.55</v>
      </c>
      <c r="L4064" s="576" t="s">
        <v>208</v>
      </c>
    </row>
    <row r="4065" spans="1:12">
      <c r="A4065" s="576" t="s">
        <v>961</v>
      </c>
      <c r="B4065" s="576" t="s">
        <v>962</v>
      </c>
      <c r="C4065" s="576" t="s">
        <v>941</v>
      </c>
      <c r="D4065" s="576" t="s">
        <v>4437</v>
      </c>
      <c r="E4065" s="577" t="s">
        <v>210</v>
      </c>
      <c r="F4065" s="576" t="s">
        <v>210</v>
      </c>
      <c r="G4065" s="576">
        <v>92500</v>
      </c>
      <c r="H4065" s="576" t="s">
        <v>2221</v>
      </c>
      <c r="I4065" s="576" t="s">
        <v>93</v>
      </c>
      <c r="J4065" s="576" t="s">
        <v>207</v>
      </c>
      <c r="K4065" s="577">
        <v>74.599999999999994</v>
      </c>
      <c r="L4065" s="576" t="s">
        <v>208</v>
      </c>
    </row>
    <row r="4066" spans="1:12">
      <c r="A4066" s="576" t="s">
        <v>961</v>
      </c>
      <c r="B4066" s="576" t="s">
        <v>962</v>
      </c>
      <c r="C4066" s="576" t="s">
        <v>941</v>
      </c>
      <c r="D4066" s="576" t="s">
        <v>4437</v>
      </c>
      <c r="E4066" s="577" t="s">
        <v>210</v>
      </c>
      <c r="F4066" s="576" t="s">
        <v>210</v>
      </c>
      <c r="G4066" s="576">
        <v>92504</v>
      </c>
      <c r="H4066" s="576" t="s">
        <v>2223</v>
      </c>
      <c r="I4066" s="576" t="s">
        <v>93</v>
      </c>
      <c r="J4066" s="576" t="s">
        <v>207</v>
      </c>
      <c r="K4066" s="577">
        <v>69.3</v>
      </c>
      <c r="L4066" s="576" t="s">
        <v>208</v>
      </c>
    </row>
    <row r="4067" spans="1:12">
      <c r="A4067" s="576" t="s">
        <v>961</v>
      </c>
      <c r="B4067" s="576" t="s">
        <v>962</v>
      </c>
      <c r="C4067" s="576" t="s">
        <v>941</v>
      </c>
      <c r="D4067" s="576" t="s">
        <v>4437</v>
      </c>
      <c r="E4067" s="577" t="s">
        <v>210</v>
      </c>
      <c r="F4067" s="576" t="s">
        <v>210</v>
      </c>
      <c r="G4067" s="576">
        <v>92488</v>
      </c>
      <c r="H4067" s="576" t="s">
        <v>2215</v>
      </c>
      <c r="I4067" s="576" t="s">
        <v>93</v>
      </c>
      <c r="J4067" s="576" t="s">
        <v>207</v>
      </c>
      <c r="K4067" s="577">
        <v>85.19</v>
      </c>
      <c r="L4067" s="576" t="s">
        <v>208</v>
      </c>
    </row>
    <row r="4068" spans="1:12">
      <c r="A4068" s="576" t="s">
        <v>961</v>
      </c>
      <c r="B4068" s="576" t="s">
        <v>962</v>
      </c>
      <c r="C4068" s="576" t="s">
        <v>941</v>
      </c>
      <c r="D4068" s="576" t="s">
        <v>4437</v>
      </c>
      <c r="E4068" s="577" t="s">
        <v>210</v>
      </c>
      <c r="F4068" s="576" t="s">
        <v>210</v>
      </c>
      <c r="G4068" s="576">
        <v>92494</v>
      </c>
      <c r="H4068" s="576" t="s">
        <v>2218</v>
      </c>
      <c r="I4068" s="576" t="s">
        <v>93</v>
      </c>
      <c r="J4068" s="576" t="s">
        <v>207</v>
      </c>
      <c r="K4068" s="577">
        <v>52.7</v>
      </c>
      <c r="L4068" s="576" t="s">
        <v>208</v>
      </c>
    </row>
    <row r="4069" spans="1:12">
      <c r="A4069" s="576" t="s">
        <v>961</v>
      </c>
      <c r="B4069" s="576" t="s">
        <v>962</v>
      </c>
      <c r="C4069" s="576" t="s">
        <v>941</v>
      </c>
      <c r="D4069" s="576" t="s">
        <v>4437</v>
      </c>
      <c r="E4069" s="577" t="s">
        <v>210</v>
      </c>
      <c r="F4069" s="576" t="s">
        <v>210</v>
      </c>
      <c r="G4069" s="576">
        <v>92498</v>
      </c>
      <c r="H4069" s="576" t="s">
        <v>2220</v>
      </c>
      <c r="I4069" s="576" t="s">
        <v>93</v>
      </c>
      <c r="J4069" s="576" t="s">
        <v>207</v>
      </c>
      <c r="K4069" s="577">
        <v>49.96</v>
      </c>
      <c r="L4069" s="576" t="s">
        <v>208</v>
      </c>
    </row>
    <row r="4070" spans="1:12">
      <c r="A4070" s="576" t="s">
        <v>961</v>
      </c>
      <c r="B4070" s="576" t="s">
        <v>962</v>
      </c>
      <c r="C4070" s="576" t="s">
        <v>941</v>
      </c>
      <c r="D4070" s="576" t="s">
        <v>4437</v>
      </c>
      <c r="E4070" s="577" t="s">
        <v>210</v>
      </c>
      <c r="F4070" s="576" t="s">
        <v>210</v>
      </c>
      <c r="G4070" s="576">
        <v>92502</v>
      </c>
      <c r="H4070" s="576" t="s">
        <v>2222</v>
      </c>
      <c r="I4070" s="576" t="s">
        <v>93</v>
      </c>
      <c r="J4070" s="576" t="s">
        <v>207</v>
      </c>
      <c r="K4070" s="577">
        <v>47.76</v>
      </c>
      <c r="L4070" s="576" t="s">
        <v>208</v>
      </c>
    </row>
    <row r="4071" spans="1:12">
      <c r="A4071" s="576" t="s">
        <v>961</v>
      </c>
      <c r="B4071" s="576" t="s">
        <v>962</v>
      </c>
      <c r="C4071" s="576" t="s">
        <v>941</v>
      </c>
      <c r="D4071" s="576" t="s">
        <v>4437</v>
      </c>
      <c r="E4071" s="577" t="s">
        <v>210</v>
      </c>
      <c r="F4071" s="576" t="s">
        <v>210</v>
      </c>
      <c r="G4071" s="576">
        <v>92506</v>
      </c>
      <c r="H4071" s="576" t="s">
        <v>2224</v>
      </c>
      <c r="I4071" s="576" t="s">
        <v>93</v>
      </c>
      <c r="J4071" s="576" t="s">
        <v>207</v>
      </c>
      <c r="K4071" s="577">
        <v>43.75</v>
      </c>
      <c r="L4071" s="576" t="s">
        <v>208</v>
      </c>
    </row>
    <row r="4072" spans="1:12">
      <c r="A4072" s="576" t="s">
        <v>961</v>
      </c>
      <c r="B4072" s="576" t="s">
        <v>962</v>
      </c>
      <c r="C4072" s="576" t="s">
        <v>941</v>
      </c>
      <c r="D4072" s="576" t="s">
        <v>4437</v>
      </c>
      <c r="E4072" s="577" t="s">
        <v>210</v>
      </c>
      <c r="F4072" s="576" t="s">
        <v>210</v>
      </c>
      <c r="G4072" s="576">
        <v>92490</v>
      </c>
      <c r="H4072" s="576" t="s">
        <v>2216</v>
      </c>
      <c r="I4072" s="576" t="s">
        <v>93</v>
      </c>
      <c r="J4072" s="576" t="s">
        <v>207</v>
      </c>
      <c r="K4072" s="577">
        <v>55.93</v>
      </c>
      <c r="L4072" s="576" t="s">
        <v>208</v>
      </c>
    </row>
    <row r="4073" spans="1:12">
      <c r="A4073" s="576" t="s">
        <v>961</v>
      </c>
      <c r="B4073" s="576" t="s">
        <v>962</v>
      </c>
      <c r="C4073" s="576" t="s">
        <v>941</v>
      </c>
      <c r="D4073" s="576" t="s">
        <v>4437</v>
      </c>
      <c r="E4073" s="577" t="s">
        <v>210</v>
      </c>
      <c r="F4073" s="576" t="s">
        <v>210</v>
      </c>
      <c r="G4073" s="576">
        <v>92433</v>
      </c>
      <c r="H4073" s="576" t="s">
        <v>2171</v>
      </c>
      <c r="I4073" s="576" t="s">
        <v>93</v>
      </c>
      <c r="J4073" s="576" t="s">
        <v>207</v>
      </c>
      <c r="K4073" s="577">
        <v>60.62</v>
      </c>
      <c r="L4073" s="576" t="s">
        <v>208</v>
      </c>
    </row>
    <row r="4074" spans="1:12">
      <c r="A4074" s="576" t="s">
        <v>961</v>
      </c>
      <c r="B4074" s="576" t="s">
        <v>962</v>
      </c>
      <c r="C4074" s="576" t="s">
        <v>941</v>
      </c>
      <c r="D4074" s="576" t="s">
        <v>4437</v>
      </c>
      <c r="E4074" s="577" t="s">
        <v>210</v>
      </c>
      <c r="F4074" s="576" t="s">
        <v>210</v>
      </c>
      <c r="G4074" s="576">
        <v>92437</v>
      </c>
      <c r="H4074" s="576" t="s">
        <v>2173</v>
      </c>
      <c r="I4074" s="576" t="s">
        <v>93</v>
      </c>
      <c r="J4074" s="576" t="s">
        <v>207</v>
      </c>
      <c r="K4074" s="577">
        <v>57.75</v>
      </c>
      <c r="L4074" s="576" t="s">
        <v>208</v>
      </c>
    </row>
    <row r="4075" spans="1:12">
      <c r="A4075" s="576" t="s">
        <v>961</v>
      </c>
      <c r="B4075" s="576" t="s">
        <v>962</v>
      </c>
      <c r="C4075" s="576" t="s">
        <v>941</v>
      </c>
      <c r="D4075" s="576" t="s">
        <v>4437</v>
      </c>
      <c r="E4075" s="577" t="s">
        <v>210</v>
      </c>
      <c r="F4075" s="576" t="s">
        <v>210</v>
      </c>
      <c r="G4075" s="576">
        <v>92441</v>
      </c>
      <c r="H4075" s="576" t="s">
        <v>2175</v>
      </c>
      <c r="I4075" s="576" t="s">
        <v>93</v>
      </c>
      <c r="J4075" s="576" t="s">
        <v>207</v>
      </c>
      <c r="K4075" s="577">
        <v>55.7</v>
      </c>
      <c r="L4075" s="576" t="s">
        <v>208</v>
      </c>
    </row>
    <row r="4076" spans="1:12">
      <c r="A4076" s="576" t="s">
        <v>961</v>
      </c>
      <c r="B4076" s="576" t="s">
        <v>962</v>
      </c>
      <c r="C4076" s="576" t="s">
        <v>941</v>
      </c>
      <c r="D4076" s="576" t="s">
        <v>4437</v>
      </c>
      <c r="E4076" s="577" t="s">
        <v>210</v>
      </c>
      <c r="F4076" s="576" t="s">
        <v>210</v>
      </c>
      <c r="G4076" s="576">
        <v>92445</v>
      </c>
      <c r="H4076" s="576" t="s">
        <v>2177</v>
      </c>
      <c r="I4076" s="576" t="s">
        <v>93</v>
      </c>
      <c r="J4076" s="576" t="s">
        <v>207</v>
      </c>
      <c r="K4076" s="577">
        <v>51.48</v>
      </c>
      <c r="L4076" s="576" t="s">
        <v>208</v>
      </c>
    </row>
    <row r="4077" spans="1:12">
      <c r="A4077" s="576" t="s">
        <v>961</v>
      </c>
      <c r="B4077" s="576" t="s">
        <v>962</v>
      </c>
      <c r="C4077" s="576" t="s">
        <v>941</v>
      </c>
      <c r="D4077" s="576" t="s">
        <v>4437</v>
      </c>
      <c r="E4077" s="577" t="s">
        <v>210</v>
      </c>
      <c r="F4077" s="576" t="s">
        <v>210</v>
      </c>
      <c r="G4077" s="576">
        <v>92417</v>
      </c>
      <c r="H4077" s="576" t="s">
        <v>2163</v>
      </c>
      <c r="I4077" s="576" t="s">
        <v>93</v>
      </c>
      <c r="J4077" s="576" t="s">
        <v>207</v>
      </c>
      <c r="K4077" s="577">
        <v>139.31</v>
      </c>
      <c r="L4077" s="576" t="s">
        <v>208</v>
      </c>
    </row>
    <row r="4078" spans="1:12">
      <c r="A4078" s="576" t="s">
        <v>961</v>
      </c>
      <c r="B4078" s="576" t="s">
        <v>962</v>
      </c>
      <c r="C4078" s="576" t="s">
        <v>941</v>
      </c>
      <c r="D4078" s="576" t="s">
        <v>4437</v>
      </c>
      <c r="E4078" s="577" t="s">
        <v>210</v>
      </c>
      <c r="F4078" s="576" t="s">
        <v>210</v>
      </c>
      <c r="G4078" s="576">
        <v>92421</v>
      </c>
      <c r="H4078" s="576" t="s">
        <v>2165</v>
      </c>
      <c r="I4078" s="576" t="s">
        <v>93</v>
      </c>
      <c r="J4078" s="576" t="s">
        <v>207</v>
      </c>
      <c r="K4078" s="577">
        <v>89.85</v>
      </c>
      <c r="L4078" s="576" t="s">
        <v>208</v>
      </c>
    </row>
    <row r="4079" spans="1:12">
      <c r="A4079" s="576" t="s">
        <v>961</v>
      </c>
      <c r="B4079" s="576" t="s">
        <v>962</v>
      </c>
      <c r="C4079" s="576" t="s">
        <v>941</v>
      </c>
      <c r="D4079" s="576" t="s">
        <v>4437</v>
      </c>
      <c r="E4079" s="577" t="s">
        <v>210</v>
      </c>
      <c r="F4079" s="576" t="s">
        <v>210</v>
      </c>
      <c r="G4079" s="576">
        <v>92425</v>
      </c>
      <c r="H4079" s="576" t="s">
        <v>2167</v>
      </c>
      <c r="I4079" s="576" t="s">
        <v>93</v>
      </c>
      <c r="J4079" s="576" t="s">
        <v>207</v>
      </c>
      <c r="K4079" s="577">
        <v>74.02</v>
      </c>
      <c r="L4079" s="576" t="s">
        <v>208</v>
      </c>
    </row>
    <row r="4080" spans="1:12">
      <c r="A4080" s="576" t="s">
        <v>961</v>
      </c>
      <c r="B4080" s="576" t="s">
        <v>962</v>
      </c>
      <c r="C4080" s="576" t="s">
        <v>941</v>
      </c>
      <c r="D4080" s="576" t="s">
        <v>4437</v>
      </c>
      <c r="E4080" s="577" t="s">
        <v>210</v>
      </c>
      <c r="F4080" s="576" t="s">
        <v>210</v>
      </c>
      <c r="G4080" s="576">
        <v>92429</v>
      </c>
      <c r="H4080" s="576" t="s">
        <v>2169</v>
      </c>
      <c r="I4080" s="576" t="s">
        <v>93</v>
      </c>
      <c r="J4080" s="576" t="s">
        <v>207</v>
      </c>
      <c r="K4080" s="577">
        <v>66.05</v>
      </c>
      <c r="L4080" s="576" t="s">
        <v>208</v>
      </c>
    </row>
    <row r="4081" spans="1:12">
      <c r="A4081" s="576" t="s">
        <v>961</v>
      </c>
      <c r="B4081" s="576" t="s">
        <v>962</v>
      </c>
      <c r="C4081" s="576" t="s">
        <v>941</v>
      </c>
      <c r="D4081" s="576" t="s">
        <v>4437</v>
      </c>
      <c r="E4081" s="577" t="s">
        <v>210</v>
      </c>
      <c r="F4081" s="576" t="s">
        <v>210</v>
      </c>
      <c r="G4081" s="576">
        <v>92431</v>
      </c>
      <c r="H4081" s="576" t="s">
        <v>2170</v>
      </c>
      <c r="I4081" s="576" t="s">
        <v>93</v>
      </c>
      <c r="J4081" s="576" t="s">
        <v>207</v>
      </c>
      <c r="K4081" s="577">
        <v>49.5</v>
      </c>
      <c r="L4081" s="576" t="s">
        <v>208</v>
      </c>
    </row>
    <row r="4082" spans="1:12">
      <c r="A4082" s="576" t="s">
        <v>961</v>
      </c>
      <c r="B4082" s="576" t="s">
        <v>962</v>
      </c>
      <c r="C4082" s="576" t="s">
        <v>941</v>
      </c>
      <c r="D4082" s="576" t="s">
        <v>4437</v>
      </c>
      <c r="E4082" s="577" t="s">
        <v>210</v>
      </c>
      <c r="F4082" s="576" t="s">
        <v>210</v>
      </c>
      <c r="G4082" s="576">
        <v>92435</v>
      </c>
      <c r="H4082" s="576" t="s">
        <v>2172</v>
      </c>
      <c r="I4082" s="576" t="s">
        <v>93</v>
      </c>
      <c r="J4082" s="576" t="s">
        <v>207</v>
      </c>
      <c r="K4082" s="577">
        <v>47.02</v>
      </c>
      <c r="L4082" s="576" t="s">
        <v>208</v>
      </c>
    </row>
    <row r="4083" spans="1:12">
      <c r="A4083" s="576" t="s">
        <v>961</v>
      </c>
      <c r="B4083" s="576" t="s">
        <v>962</v>
      </c>
      <c r="C4083" s="576" t="s">
        <v>941</v>
      </c>
      <c r="D4083" s="576" t="s">
        <v>4437</v>
      </c>
      <c r="E4083" s="577" t="s">
        <v>210</v>
      </c>
      <c r="F4083" s="576" t="s">
        <v>210</v>
      </c>
      <c r="G4083" s="576">
        <v>92439</v>
      </c>
      <c r="H4083" s="576" t="s">
        <v>2174</v>
      </c>
      <c r="I4083" s="576" t="s">
        <v>93</v>
      </c>
      <c r="J4083" s="576" t="s">
        <v>207</v>
      </c>
      <c r="K4083" s="577">
        <v>45.23</v>
      </c>
      <c r="L4083" s="576" t="s">
        <v>208</v>
      </c>
    </row>
    <row r="4084" spans="1:12">
      <c r="A4084" s="576" t="s">
        <v>961</v>
      </c>
      <c r="B4084" s="576" t="s">
        <v>962</v>
      </c>
      <c r="C4084" s="576" t="s">
        <v>941</v>
      </c>
      <c r="D4084" s="576" t="s">
        <v>4437</v>
      </c>
      <c r="E4084" s="577" t="s">
        <v>210</v>
      </c>
      <c r="F4084" s="576" t="s">
        <v>210</v>
      </c>
      <c r="G4084" s="576">
        <v>92443</v>
      </c>
      <c r="H4084" s="576" t="s">
        <v>2176</v>
      </c>
      <c r="I4084" s="576" t="s">
        <v>93</v>
      </c>
      <c r="J4084" s="576" t="s">
        <v>207</v>
      </c>
      <c r="K4084" s="577">
        <v>41.39</v>
      </c>
      <c r="L4084" s="576" t="s">
        <v>208</v>
      </c>
    </row>
    <row r="4085" spans="1:12">
      <c r="A4085" s="576" t="s">
        <v>961</v>
      </c>
      <c r="B4085" s="576" t="s">
        <v>962</v>
      </c>
      <c r="C4085" s="576" t="s">
        <v>941</v>
      </c>
      <c r="D4085" s="576" t="s">
        <v>4437</v>
      </c>
      <c r="E4085" s="577" t="s">
        <v>210</v>
      </c>
      <c r="F4085" s="576" t="s">
        <v>210</v>
      </c>
      <c r="G4085" s="576">
        <v>92415</v>
      </c>
      <c r="H4085" s="576" t="s">
        <v>2162</v>
      </c>
      <c r="I4085" s="576" t="s">
        <v>93</v>
      </c>
      <c r="J4085" s="576" t="s">
        <v>207</v>
      </c>
      <c r="K4085" s="577">
        <v>120.37</v>
      </c>
      <c r="L4085" s="576" t="s">
        <v>208</v>
      </c>
    </row>
    <row r="4086" spans="1:12">
      <c r="A4086" s="576" t="s">
        <v>961</v>
      </c>
      <c r="B4086" s="576" t="s">
        <v>962</v>
      </c>
      <c r="C4086" s="576" t="s">
        <v>941</v>
      </c>
      <c r="D4086" s="576" t="s">
        <v>4437</v>
      </c>
      <c r="E4086" s="577" t="s">
        <v>210</v>
      </c>
      <c r="F4086" s="576" t="s">
        <v>210</v>
      </c>
      <c r="G4086" s="576">
        <v>92419</v>
      </c>
      <c r="H4086" s="576" t="s">
        <v>2164</v>
      </c>
      <c r="I4086" s="576" t="s">
        <v>93</v>
      </c>
      <c r="J4086" s="576" t="s">
        <v>207</v>
      </c>
      <c r="K4086" s="577">
        <v>75.33</v>
      </c>
      <c r="L4086" s="576" t="s">
        <v>208</v>
      </c>
    </row>
    <row r="4087" spans="1:12">
      <c r="A4087" s="576" t="s">
        <v>961</v>
      </c>
      <c r="B4087" s="576" t="s">
        <v>962</v>
      </c>
      <c r="C4087" s="576" t="s">
        <v>941</v>
      </c>
      <c r="D4087" s="576" t="s">
        <v>4437</v>
      </c>
      <c r="E4087" s="577" t="s">
        <v>210</v>
      </c>
      <c r="F4087" s="576" t="s">
        <v>210</v>
      </c>
      <c r="G4087" s="576">
        <v>92423</v>
      </c>
      <c r="H4087" s="576" t="s">
        <v>2166</v>
      </c>
      <c r="I4087" s="576" t="s">
        <v>93</v>
      </c>
      <c r="J4087" s="576" t="s">
        <v>207</v>
      </c>
      <c r="K4087" s="577">
        <v>61.39</v>
      </c>
      <c r="L4087" s="576" t="s">
        <v>208</v>
      </c>
    </row>
    <row r="4088" spans="1:12">
      <c r="A4088" s="576" t="s">
        <v>961</v>
      </c>
      <c r="B4088" s="576" t="s">
        <v>962</v>
      </c>
      <c r="C4088" s="576" t="s">
        <v>941</v>
      </c>
      <c r="D4088" s="576" t="s">
        <v>4437</v>
      </c>
      <c r="E4088" s="577" t="s">
        <v>210</v>
      </c>
      <c r="F4088" s="576" t="s">
        <v>210</v>
      </c>
      <c r="G4088" s="576">
        <v>92427</v>
      </c>
      <c r="H4088" s="576" t="s">
        <v>2168</v>
      </c>
      <c r="I4088" s="576" t="s">
        <v>93</v>
      </c>
      <c r="J4088" s="576" t="s">
        <v>207</v>
      </c>
      <c r="K4088" s="577">
        <v>54.35</v>
      </c>
      <c r="L4088" s="576" t="s">
        <v>208</v>
      </c>
    </row>
    <row r="4089" spans="1:12">
      <c r="A4089" s="576" t="s">
        <v>961</v>
      </c>
      <c r="B4089" s="576" t="s">
        <v>962</v>
      </c>
      <c r="C4089" s="576" t="s">
        <v>941</v>
      </c>
      <c r="D4089" s="576" t="s">
        <v>4437</v>
      </c>
      <c r="E4089" s="577" t="s">
        <v>210</v>
      </c>
      <c r="F4089" s="576" t="s">
        <v>210</v>
      </c>
      <c r="G4089" s="576">
        <v>92409</v>
      </c>
      <c r="H4089" s="576" t="s">
        <v>2159</v>
      </c>
      <c r="I4089" s="576" t="s">
        <v>93</v>
      </c>
      <c r="J4089" s="576" t="s">
        <v>207</v>
      </c>
      <c r="K4089" s="577">
        <v>255.59</v>
      </c>
      <c r="L4089" s="576" t="s">
        <v>208</v>
      </c>
    </row>
    <row r="4090" spans="1:12">
      <c r="A4090" s="576" t="s">
        <v>961</v>
      </c>
      <c r="B4090" s="576" t="s">
        <v>962</v>
      </c>
      <c r="C4090" s="576" t="s">
        <v>941</v>
      </c>
      <c r="D4090" s="576" t="s">
        <v>4437</v>
      </c>
      <c r="E4090" s="577" t="s">
        <v>210</v>
      </c>
      <c r="F4090" s="576" t="s">
        <v>210</v>
      </c>
      <c r="G4090" s="576">
        <v>92411</v>
      </c>
      <c r="H4090" s="576" t="s">
        <v>2160</v>
      </c>
      <c r="I4090" s="576" t="s">
        <v>93</v>
      </c>
      <c r="J4090" s="576" t="s">
        <v>207</v>
      </c>
      <c r="K4090" s="577">
        <v>161.77000000000001</v>
      </c>
      <c r="L4090" s="576" t="s">
        <v>208</v>
      </c>
    </row>
    <row r="4091" spans="1:12">
      <c r="A4091" s="576" t="s">
        <v>961</v>
      </c>
      <c r="B4091" s="576" t="s">
        <v>962</v>
      </c>
      <c r="C4091" s="576" t="s">
        <v>941</v>
      </c>
      <c r="D4091" s="576" t="s">
        <v>4437</v>
      </c>
      <c r="E4091" s="577" t="s">
        <v>210</v>
      </c>
      <c r="F4091" s="576" t="s">
        <v>210</v>
      </c>
      <c r="G4091" s="576">
        <v>92413</v>
      </c>
      <c r="H4091" s="576" t="s">
        <v>2161</v>
      </c>
      <c r="I4091" s="576" t="s">
        <v>93</v>
      </c>
      <c r="J4091" s="576" t="s">
        <v>207</v>
      </c>
      <c r="K4091" s="577">
        <v>101.73</v>
      </c>
      <c r="L4091" s="576" t="s">
        <v>208</v>
      </c>
    </row>
    <row r="4092" spans="1:12">
      <c r="A4092" s="576" t="s">
        <v>961</v>
      </c>
      <c r="B4092" s="576" t="s">
        <v>962</v>
      </c>
      <c r="C4092" s="576" t="s">
        <v>941</v>
      </c>
      <c r="D4092" s="576" t="s">
        <v>4437</v>
      </c>
      <c r="E4092" s="577" t="s">
        <v>210</v>
      </c>
      <c r="F4092" s="576" t="s">
        <v>210</v>
      </c>
      <c r="G4092" s="576">
        <v>92465</v>
      </c>
      <c r="H4092" s="576" t="s">
        <v>2196</v>
      </c>
      <c r="I4092" s="576" t="s">
        <v>93</v>
      </c>
      <c r="J4092" s="576" t="s">
        <v>207</v>
      </c>
      <c r="K4092" s="577">
        <v>142.47</v>
      </c>
      <c r="L4092" s="576" t="s">
        <v>208</v>
      </c>
    </row>
    <row r="4093" spans="1:12">
      <c r="A4093" s="576" t="s">
        <v>961</v>
      </c>
      <c r="B4093" s="576" t="s">
        <v>962</v>
      </c>
      <c r="C4093" s="576" t="s">
        <v>941</v>
      </c>
      <c r="D4093" s="576" t="s">
        <v>4437</v>
      </c>
      <c r="E4093" s="577" t="s">
        <v>210</v>
      </c>
      <c r="F4093" s="576" t="s">
        <v>210</v>
      </c>
      <c r="G4093" s="576">
        <v>92469</v>
      </c>
      <c r="H4093" s="576" t="s">
        <v>2200</v>
      </c>
      <c r="I4093" s="576" t="s">
        <v>93</v>
      </c>
      <c r="J4093" s="576" t="s">
        <v>207</v>
      </c>
      <c r="K4093" s="577">
        <v>129.57</v>
      </c>
      <c r="L4093" s="576" t="s">
        <v>208</v>
      </c>
    </row>
    <row r="4094" spans="1:12">
      <c r="A4094" s="576" t="s">
        <v>961</v>
      </c>
      <c r="B4094" s="576" t="s">
        <v>962</v>
      </c>
      <c r="C4094" s="576" t="s">
        <v>941</v>
      </c>
      <c r="D4094" s="576" t="s">
        <v>4437</v>
      </c>
      <c r="E4094" s="577" t="s">
        <v>210</v>
      </c>
      <c r="F4094" s="576" t="s">
        <v>210</v>
      </c>
      <c r="G4094" s="576">
        <v>92473</v>
      </c>
      <c r="H4094" s="576" t="s">
        <v>2204</v>
      </c>
      <c r="I4094" s="576" t="s">
        <v>93</v>
      </c>
      <c r="J4094" s="576" t="s">
        <v>207</v>
      </c>
      <c r="K4094" s="577">
        <v>119.19</v>
      </c>
      <c r="L4094" s="576" t="s">
        <v>208</v>
      </c>
    </row>
    <row r="4095" spans="1:12">
      <c r="A4095" s="576" t="s">
        <v>961</v>
      </c>
      <c r="B4095" s="576" t="s">
        <v>962</v>
      </c>
      <c r="C4095" s="576" t="s">
        <v>941</v>
      </c>
      <c r="D4095" s="576" t="s">
        <v>4437</v>
      </c>
      <c r="E4095" s="577" t="s">
        <v>210</v>
      </c>
      <c r="F4095" s="576" t="s">
        <v>210</v>
      </c>
      <c r="G4095" s="576">
        <v>92477</v>
      </c>
      <c r="H4095" s="576" t="s">
        <v>2208</v>
      </c>
      <c r="I4095" s="576" t="s">
        <v>93</v>
      </c>
      <c r="J4095" s="576" t="s">
        <v>209</v>
      </c>
      <c r="K4095" s="577">
        <v>96.81</v>
      </c>
      <c r="L4095" s="576" t="s">
        <v>208</v>
      </c>
    </row>
    <row r="4096" spans="1:12">
      <c r="A4096" s="576" t="s">
        <v>961</v>
      </c>
      <c r="B4096" s="576" t="s">
        <v>962</v>
      </c>
      <c r="C4096" s="576" t="s">
        <v>941</v>
      </c>
      <c r="D4096" s="576" t="s">
        <v>4437</v>
      </c>
      <c r="E4096" s="577" t="s">
        <v>210</v>
      </c>
      <c r="F4096" s="576" t="s">
        <v>210</v>
      </c>
      <c r="G4096" s="576">
        <v>92449</v>
      </c>
      <c r="H4096" s="576" t="s">
        <v>2181</v>
      </c>
      <c r="I4096" s="576" t="s">
        <v>93</v>
      </c>
      <c r="J4096" s="576" t="s">
        <v>209</v>
      </c>
      <c r="K4096" s="577">
        <v>260.39</v>
      </c>
      <c r="L4096" s="576" t="s">
        <v>208</v>
      </c>
    </row>
    <row r="4097" spans="1:12">
      <c r="A4097" s="576" t="s">
        <v>961</v>
      </c>
      <c r="B4097" s="576" t="s">
        <v>962</v>
      </c>
      <c r="C4097" s="576" t="s">
        <v>941</v>
      </c>
      <c r="D4097" s="576" t="s">
        <v>4437</v>
      </c>
      <c r="E4097" s="577" t="s">
        <v>210</v>
      </c>
      <c r="F4097" s="576" t="s">
        <v>210</v>
      </c>
      <c r="G4097" s="576">
        <v>92453</v>
      </c>
      <c r="H4097" s="576" t="s">
        <v>2185</v>
      </c>
      <c r="I4097" s="576" t="s">
        <v>93</v>
      </c>
      <c r="J4097" s="576" t="s">
        <v>209</v>
      </c>
      <c r="K4097" s="577">
        <v>226.26</v>
      </c>
      <c r="L4097" s="576" t="s">
        <v>208</v>
      </c>
    </row>
    <row r="4098" spans="1:12">
      <c r="A4098" s="576" t="s">
        <v>961</v>
      </c>
      <c r="B4098" s="576" t="s">
        <v>962</v>
      </c>
      <c r="C4098" s="576" t="s">
        <v>941</v>
      </c>
      <c r="D4098" s="576" t="s">
        <v>4437</v>
      </c>
      <c r="E4098" s="577" t="s">
        <v>210</v>
      </c>
      <c r="F4098" s="576" t="s">
        <v>210</v>
      </c>
      <c r="G4098" s="576">
        <v>92457</v>
      </c>
      <c r="H4098" s="576" t="s">
        <v>2189</v>
      </c>
      <c r="I4098" s="576" t="s">
        <v>93</v>
      </c>
      <c r="J4098" s="576" t="s">
        <v>209</v>
      </c>
      <c r="K4098" s="577">
        <v>197.78</v>
      </c>
      <c r="L4098" s="576" t="s">
        <v>208</v>
      </c>
    </row>
    <row r="4099" spans="1:12">
      <c r="A4099" s="576" t="s">
        <v>961</v>
      </c>
      <c r="B4099" s="576" t="s">
        <v>962</v>
      </c>
      <c r="C4099" s="576" t="s">
        <v>941</v>
      </c>
      <c r="D4099" s="576" t="s">
        <v>4437</v>
      </c>
      <c r="E4099" s="577" t="s">
        <v>210</v>
      </c>
      <c r="F4099" s="576" t="s">
        <v>210</v>
      </c>
      <c r="G4099" s="576">
        <v>92461</v>
      </c>
      <c r="H4099" s="576" t="s">
        <v>2192</v>
      </c>
      <c r="I4099" s="576" t="s">
        <v>93</v>
      </c>
      <c r="J4099" s="576" t="s">
        <v>209</v>
      </c>
      <c r="K4099" s="577">
        <v>183.63</v>
      </c>
      <c r="L4099" s="576" t="s">
        <v>208</v>
      </c>
    </row>
    <row r="4100" spans="1:12">
      <c r="A4100" s="576" t="s">
        <v>961</v>
      </c>
      <c r="B4100" s="576" t="s">
        <v>962</v>
      </c>
      <c r="C4100" s="576" t="s">
        <v>941</v>
      </c>
      <c r="D4100" s="576" t="s">
        <v>4437</v>
      </c>
      <c r="E4100" s="577" t="s">
        <v>210</v>
      </c>
      <c r="F4100" s="576" t="s">
        <v>210</v>
      </c>
      <c r="G4100" s="576">
        <v>92467</v>
      </c>
      <c r="H4100" s="576" t="s">
        <v>2198</v>
      </c>
      <c r="I4100" s="576" t="s">
        <v>93</v>
      </c>
      <c r="J4100" s="576" t="s">
        <v>209</v>
      </c>
      <c r="K4100" s="577">
        <v>88.62</v>
      </c>
      <c r="L4100" s="576" t="s">
        <v>208</v>
      </c>
    </row>
    <row r="4101" spans="1:12">
      <c r="A4101" s="576" t="s">
        <v>961</v>
      </c>
      <c r="B4101" s="576" t="s">
        <v>962</v>
      </c>
      <c r="C4101" s="576" t="s">
        <v>941</v>
      </c>
      <c r="D4101" s="576" t="s">
        <v>4437</v>
      </c>
      <c r="E4101" s="577" t="s">
        <v>210</v>
      </c>
      <c r="F4101" s="576" t="s">
        <v>210</v>
      </c>
      <c r="G4101" s="576">
        <v>92471</v>
      </c>
      <c r="H4101" s="576" t="s">
        <v>2202</v>
      </c>
      <c r="I4101" s="576" t="s">
        <v>93</v>
      </c>
      <c r="J4101" s="576" t="s">
        <v>209</v>
      </c>
      <c r="K4101" s="577">
        <v>80.75</v>
      </c>
      <c r="L4101" s="576" t="s">
        <v>208</v>
      </c>
    </row>
    <row r="4102" spans="1:12">
      <c r="A4102" s="576" t="s">
        <v>961</v>
      </c>
      <c r="B4102" s="576" t="s">
        <v>962</v>
      </c>
      <c r="C4102" s="576" t="s">
        <v>941</v>
      </c>
      <c r="D4102" s="576" t="s">
        <v>4437</v>
      </c>
      <c r="E4102" s="577" t="s">
        <v>210</v>
      </c>
      <c r="F4102" s="576" t="s">
        <v>210</v>
      </c>
      <c r="G4102" s="576">
        <v>92475</v>
      </c>
      <c r="H4102" s="576" t="s">
        <v>2206</v>
      </c>
      <c r="I4102" s="576" t="s">
        <v>93</v>
      </c>
      <c r="J4102" s="576" t="s">
        <v>209</v>
      </c>
      <c r="K4102" s="577">
        <v>74.39</v>
      </c>
      <c r="L4102" s="576" t="s">
        <v>208</v>
      </c>
    </row>
    <row r="4103" spans="1:12">
      <c r="A4103" s="576" t="s">
        <v>961</v>
      </c>
      <c r="B4103" s="576" t="s">
        <v>962</v>
      </c>
      <c r="C4103" s="576" t="s">
        <v>941</v>
      </c>
      <c r="D4103" s="576" t="s">
        <v>4437</v>
      </c>
      <c r="E4103" s="577" t="s">
        <v>210</v>
      </c>
      <c r="F4103" s="576" t="s">
        <v>210</v>
      </c>
      <c r="G4103" s="576">
        <v>92479</v>
      </c>
      <c r="H4103" s="576" t="s">
        <v>2210</v>
      </c>
      <c r="I4103" s="576" t="s">
        <v>93</v>
      </c>
      <c r="J4103" s="576" t="s">
        <v>209</v>
      </c>
      <c r="K4103" s="577">
        <v>60.69</v>
      </c>
      <c r="L4103" s="576" t="s">
        <v>208</v>
      </c>
    </row>
    <row r="4104" spans="1:12">
      <c r="A4104" s="576" t="s">
        <v>961</v>
      </c>
      <c r="B4104" s="576" t="s">
        <v>962</v>
      </c>
      <c r="C4104" s="576" t="s">
        <v>941</v>
      </c>
      <c r="D4104" s="576" t="s">
        <v>4437</v>
      </c>
      <c r="E4104" s="577" t="s">
        <v>210</v>
      </c>
      <c r="F4104" s="576" t="s">
        <v>210</v>
      </c>
      <c r="G4104" s="576">
        <v>92451</v>
      </c>
      <c r="H4104" s="576" t="s">
        <v>2183</v>
      </c>
      <c r="I4104" s="576" t="s">
        <v>93</v>
      </c>
      <c r="J4104" s="576" t="s">
        <v>209</v>
      </c>
      <c r="K4104" s="577">
        <v>170.81</v>
      </c>
      <c r="L4104" s="576" t="s">
        <v>208</v>
      </c>
    </row>
    <row r="4105" spans="1:12">
      <c r="A4105" s="576" t="s">
        <v>961</v>
      </c>
      <c r="B4105" s="576" t="s">
        <v>962</v>
      </c>
      <c r="C4105" s="576" t="s">
        <v>941</v>
      </c>
      <c r="D4105" s="576" t="s">
        <v>4437</v>
      </c>
      <c r="E4105" s="577" t="s">
        <v>210</v>
      </c>
      <c r="F4105" s="576" t="s">
        <v>210</v>
      </c>
      <c r="G4105" s="576">
        <v>92455</v>
      </c>
      <c r="H4105" s="576" t="s">
        <v>2187</v>
      </c>
      <c r="I4105" s="576" t="s">
        <v>93</v>
      </c>
      <c r="J4105" s="576" t="s">
        <v>209</v>
      </c>
      <c r="K4105" s="577">
        <v>142.26</v>
      </c>
      <c r="L4105" s="576" t="s">
        <v>208</v>
      </c>
    </row>
    <row r="4106" spans="1:12">
      <c r="A4106" s="576" t="s">
        <v>961</v>
      </c>
      <c r="B4106" s="576" t="s">
        <v>962</v>
      </c>
      <c r="C4106" s="576" t="s">
        <v>941</v>
      </c>
      <c r="D4106" s="576" t="s">
        <v>4437</v>
      </c>
      <c r="E4106" s="577" t="s">
        <v>210</v>
      </c>
      <c r="F4106" s="576" t="s">
        <v>210</v>
      </c>
      <c r="G4106" s="576">
        <v>92459</v>
      </c>
      <c r="H4106" s="576" t="s">
        <v>2190</v>
      </c>
      <c r="I4106" s="576" t="s">
        <v>93</v>
      </c>
      <c r="J4106" s="576" t="s">
        <v>209</v>
      </c>
      <c r="K4106" s="577">
        <v>121.83</v>
      </c>
      <c r="L4106" s="576" t="s">
        <v>208</v>
      </c>
    </row>
    <row r="4107" spans="1:12">
      <c r="A4107" s="576" t="s">
        <v>961</v>
      </c>
      <c r="B4107" s="576" t="s">
        <v>962</v>
      </c>
      <c r="C4107" s="576" t="s">
        <v>941</v>
      </c>
      <c r="D4107" s="576" t="s">
        <v>4437</v>
      </c>
      <c r="E4107" s="577" t="s">
        <v>210</v>
      </c>
      <c r="F4107" s="576" t="s">
        <v>210</v>
      </c>
      <c r="G4107" s="576">
        <v>92463</v>
      </c>
      <c r="H4107" s="576" t="s">
        <v>2194</v>
      </c>
      <c r="I4107" s="576" t="s">
        <v>93</v>
      </c>
      <c r="J4107" s="576" t="s">
        <v>209</v>
      </c>
      <c r="K4107" s="577">
        <v>111.29</v>
      </c>
      <c r="L4107" s="576" t="s">
        <v>208</v>
      </c>
    </row>
    <row r="4108" spans="1:12">
      <c r="A4108" s="576" t="s">
        <v>961</v>
      </c>
      <c r="B4108" s="576" t="s">
        <v>962</v>
      </c>
      <c r="C4108" s="576" t="s">
        <v>941</v>
      </c>
      <c r="D4108" s="576" t="s">
        <v>4437</v>
      </c>
      <c r="E4108" s="577" t="s">
        <v>210</v>
      </c>
      <c r="F4108" s="576" t="s">
        <v>210</v>
      </c>
      <c r="G4108" s="576">
        <v>92446</v>
      </c>
      <c r="H4108" s="576" t="s">
        <v>2178</v>
      </c>
      <c r="I4108" s="576" t="s">
        <v>93</v>
      </c>
      <c r="J4108" s="576" t="s">
        <v>209</v>
      </c>
      <c r="K4108" s="577">
        <v>269.69</v>
      </c>
      <c r="L4108" s="576" t="s">
        <v>208</v>
      </c>
    </row>
    <row r="4109" spans="1:12">
      <c r="A4109" s="576" t="s">
        <v>961</v>
      </c>
      <c r="B4109" s="576" t="s">
        <v>962</v>
      </c>
      <c r="C4109" s="576" t="s">
        <v>941</v>
      </c>
      <c r="D4109" s="576" t="s">
        <v>4437</v>
      </c>
      <c r="E4109" s="577" t="s">
        <v>210</v>
      </c>
      <c r="F4109" s="576" t="s">
        <v>210</v>
      </c>
      <c r="G4109" s="576">
        <v>92447</v>
      </c>
      <c r="H4109" s="576" t="s">
        <v>2179</v>
      </c>
      <c r="I4109" s="576" t="s">
        <v>93</v>
      </c>
      <c r="J4109" s="576" t="s">
        <v>209</v>
      </c>
      <c r="K4109" s="577">
        <v>189.06</v>
      </c>
      <c r="L4109" s="576" t="s">
        <v>208</v>
      </c>
    </row>
    <row r="4110" spans="1:12">
      <c r="A4110" s="576" t="s">
        <v>961</v>
      </c>
      <c r="B4110" s="576" t="s">
        <v>962</v>
      </c>
      <c r="C4110" s="576" t="s">
        <v>941</v>
      </c>
      <c r="D4110" s="576" t="s">
        <v>4437</v>
      </c>
      <c r="E4110" s="577" t="s">
        <v>210</v>
      </c>
      <c r="F4110" s="576" t="s">
        <v>210</v>
      </c>
      <c r="G4110" s="576">
        <v>92448</v>
      </c>
      <c r="H4110" s="576" t="s">
        <v>2180</v>
      </c>
      <c r="I4110" s="576" t="s">
        <v>93</v>
      </c>
      <c r="J4110" s="576" t="s">
        <v>209</v>
      </c>
      <c r="K4110" s="577">
        <v>151.65</v>
      </c>
      <c r="L4110" s="576" t="s">
        <v>208</v>
      </c>
    </row>
    <row r="4111" spans="1:12">
      <c r="A4111" s="576" t="s">
        <v>961</v>
      </c>
      <c r="B4111" s="576" t="s">
        <v>962</v>
      </c>
      <c r="C4111" s="576" t="s">
        <v>941</v>
      </c>
      <c r="D4111" s="576" t="s">
        <v>4437</v>
      </c>
      <c r="E4111" s="577" t="s">
        <v>210</v>
      </c>
      <c r="F4111" s="576" t="s">
        <v>210</v>
      </c>
      <c r="G4111" s="576">
        <v>92466</v>
      </c>
      <c r="H4111" s="576" t="s">
        <v>2197</v>
      </c>
      <c r="I4111" s="576" t="s">
        <v>93</v>
      </c>
      <c r="J4111" s="576" t="s">
        <v>209</v>
      </c>
      <c r="K4111" s="577">
        <v>193.58</v>
      </c>
      <c r="L4111" s="576" t="s">
        <v>208</v>
      </c>
    </row>
    <row r="4112" spans="1:12">
      <c r="A4112" s="576" t="s">
        <v>961</v>
      </c>
      <c r="B4112" s="576" t="s">
        <v>962</v>
      </c>
      <c r="C4112" s="576" t="s">
        <v>941</v>
      </c>
      <c r="D4112" s="576" t="s">
        <v>4437</v>
      </c>
      <c r="E4112" s="577" t="s">
        <v>210</v>
      </c>
      <c r="F4112" s="576" t="s">
        <v>210</v>
      </c>
      <c r="G4112" s="576">
        <v>92470</v>
      </c>
      <c r="H4112" s="576" t="s">
        <v>2201</v>
      </c>
      <c r="I4112" s="576" t="s">
        <v>93</v>
      </c>
      <c r="J4112" s="576" t="s">
        <v>209</v>
      </c>
      <c r="K4112" s="577">
        <v>188.18</v>
      </c>
      <c r="L4112" s="576" t="s">
        <v>208</v>
      </c>
    </row>
    <row r="4113" spans="1:12">
      <c r="A4113" s="576" t="s">
        <v>961</v>
      </c>
      <c r="B4113" s="576" t="s">
        <v>962</v>
      </c>
      <c r="C4113" s="576" t="s">
        <v>941</v>
      </c>
      <c r="D4113" s="576" t="s">
        <v>4437</v>
      </c>
      <c r="E4113" s="577" t="s">
        <v>210</v>
      </c>
      <c r="F4113" s="576" t="s">
        <v>210</v>
      </c>
      <c r="G4113" s="576">
        <v>92474</v>
      </c>
      <c r="H4113" s="576" t="s">
        <v>2205</v>
      </c>
      <c r="I4113" s="576" t="s">
        <v>93</v>
      </c>
      <c r="J4113" s="576" t="s">
        <v>209</v>
      </c>
      <c r="K4113" s="577">
        <v>183.5</v>
      </c>
      <c r="L4113" s="576" t="s">
        <v>208</v>
      </c>
    </row>
    <row r="4114" spans="1:12">
      <c r="A4114" s="576" t="s">
        <v>961</v>
      </c>
      <c r="B4114" s="576" t="s">
        <v>962</v>
      </c>
      <c r="C4114" s="576" t="s">
        <v>941</v>
      </c>
      <c r="D4114" s="576" t="s">
        <v>4437</v>
      </c>
      <c r="E4114" s="577" t="s">
        <v>210</v>
      </c>
      <c r="F4114" s="576" t="s">
        <v>210</v>
      </c>
      <c r="G4114" s="576">
        <v>92478</v>
      </c>
      <c r="H4114" s="576" t="s">
        <v>2209</v>
      </c>
      <c r="I4114" s="576" t="s">
        <v>93</v>
      </c>
      <c r="J4114" s="576" t="s">
        <v>209</v>
      </c>
      <c r="K4114" s="577">
        <v>174.34</v>
      </c>
      <c r="L4114" s="576" t="s">
        <v>208</v>
      </c>
    </row>
    <row r="4115" spans="1:12">
      <c r="A4115" s="576" t="s">
        <v>961</v>
      </c>
      <c r="B4115" s="576" t="s">
        <v>962</v>
      </c>
      <c r="C4115" s="576" t="s">
        <v>941</v>
      </c>
      <c r="D4115" s="576" t="s">
        <v>4437</v>
      </c>
      <c r="E4115" s="577" t="s">
        <v>210</v>
      </c>
      <c r="F4115" s="576" t="s">
        <v>210</v>
      </c>
      <c r="G4115" s="576">
        <v>92450</v>
      </c>
      <c r="H4115" s="576" t="s">
        <v>2182</v>
      </c>
      <c r="I4115" s="576" t="s">
        <v>93</v>
      </c>
      <c r="J4115" s="576" t="s">
        <v>209</v>
      </c>
      <c r="K4115" s="577">
        <v>251.26</v>
      </c>
      <c r="L4115" s="576" t="s">
        <v>208</v>
      </c>
    </row>
    <row r="4116" spans="1:12">
      <c r="A4116" s="576" t="s">
        <v>961</v>
      </c>
      <c r="B4116" s="576" t="s">
        <v>962</v>
      </c>
      <c r="C4116" s="576" t="s">
        <v>941</v>
      </c>
      <c r="D4116" s="576" t="s">
        <v>4437</v>
      </c>
      <c r="E4116" s="577" t="s">
        <v>210</v>
      </c>
      <c r="F4116" s="576" t="s">
        <v>210</v>
      </c>
      <c r="G4116" s="576">
        <v>92454</v>
      </c>
      <c r="H4116" s="576" t="s">
        <v>2186</v>
      </c>
      <c r="I4116" s="576" t="s">
        <v>93</v>
      </c>
      <c r="J4116" s="576" t="s">
        <v>209</v>
      </c>
      <c r="K4116" s="577">
        <v>226.09</v>
      </c>
      <c r="L4116" s="576" t="s">
        <v>208</v>
      </c>
    </row>
    <row r="4117" spans="1:12">
      <c r="A4117" s="576" t="s">
        <v>961</v>
      </c>
      <c r="B4117" s="576" t="s">
        <v>962</v>
      </c>
      <c r="C4117" s="576" t="s">
        <v>941</v>
      </c>
      <c r="D4117" s="576" t="s">
        <v>4437</v>
      </c>
      <c r="E4117" s="577" t="s">
        <v>210</v>
      </c>
      <c r="F4117" s="576" t="s">
        <v>210</v>
      </c>
      <c r="G4117" s="576">
        <v>92458</v>
      </c>
      <c r="H4117" s="576" t="s">
        <v>9219</v>
      </c>
      <c r="I4117" s="576" t="s">
        <v>93</v>
      </c>
      <c r="J4117" s="576" t="s">
        <v>209</v>
      </c>
      <c r="K4117" s="577">
        <v>210.46</v>
      </c>
      <c r="L4117" s="576" t="s">
        <v>208</v>
      </c>
    </row>
    <row r="4118" spans="1:12">
      <c r="A4118" s="576" t="s">
        <v>961</v>
      </c>
      <c r="B4118" s="576" t="s">
        <v>962</v>
      </c>
      <c r="C4118" s="576" t="s">
        <v>941</v>
      </c>
      <c r="D4118" s="576" t="s">
        <v>4437</v>
      </c>
      <c r="E4118" s="577" t="s">
        <v>210</v>
      </c>
      <c r="F4118" s="576" t="s">
        <v>210</v>
      </c>
      <c r="G4118" s="576">
        <v>92462</v>
      </c>
      <c r="H4118" s="576" t="s">
        <v>2193</v>
      </c>
      <c r="I4118" s="576" t="s">
        <v>93</v>
      </c>
      <c r="J4118" s="576" t="s">
        <v>209</v>
      </c>
      <c r="K4118" s="577">
        <v>200.57</v>
      </c>
      <c r="L4118" s="576" t="s">
        <v>208</v>
      </c>
    </row>
    <row r="4119" spans="1:12">
      <c r="A4119" s="576" t="s">
        <v>961</v>
      </c>
      <c r="B4119" s="576" t="s">
        <v>962</v>
      </c>
      <c r="C4119" s="576" t="s">
        <v>941</v>
      </c>
      <c r="D4119" s="576" t="s">
        <v>4437</v>
      </c>
      <c r="E4119" s="577" t="s">
        <v>210</v>
      </c>
      <c r="F4119" s="576" t="s">
        <v>210</v>
      </c>
      <c r="G4119" s="576">
        <v>92468</v>
      </c>
      <c r="H4119" s="576" t="s">
        <v>2199</v>
      </c>
      <c r="I4119" s="576" t="s">
        <v>93</v>
      </c>
      <c r="J4119" s="576" t="s">
        <v>209</v>
      </c>
      <c r="K4119" s="577">
        <v>92.11</v>
      </c>
      <c r="L4119" s="576" t="s">
        <v>208</v>
      </c>
    </row>
    <row r="4120" spans="1:12">
      <c r="A4120" s="576" t="s">
        <v>961</v>
      </c>
      <c r="B4120" s="576" t="s">
        <v>962</v>
      </c>
      <c r="C4120" s="576" t="s">
        <v>941</v>
      </c>
      <c r="D4120" s="576" t="s">
        <v>4437</v>
      </c>
      <c r="E4120" s="577" t="s">
        <v>210</v>
      </c>
      <c r="F4120" s="576" t="s">
        <v>210</v>
      </c>
      <c r="G4120" s="576">
        <v>92472</v>
      </c>
      <c r="H4120" s="576" t="s">
        <v>2203</v>
      </c>
      <c r="I4120" s="576" t="s">
        <v>93</v>
      </c>
      <c r="J4120" s="576" t="s">
        <v>209</v>
      </c>
      <c r="K4120" s="577">
        <v>87.26</v>
      </c>
      <c r="L4120" s="576" t="s">
        <v>208</v>
      </c>
    </row>
    <row r="4121" spans="1:12">
      <c r="A4121" s="576" t="s">
        <v>961</v>
      </c>
      <c r="B4121" s="576" t="s">
        <v>962</v>
      </c>
      <c r="C4121" s="576" t="s">
        <v>941</v>
      </c>
      <c r="D4121" s="576" t="s">
        <v>4437</v>
      </c>
      <c r="E4121" s="577" t="s">
        <v>210</v>
      </c>
      <c r="F4121" s="576" t="s">
        <v>210</v>
      </c>
      <c r="G4121" s="576">
        <v>92476</v>
      </c>
      <c r="H4121" s="576" t="s">
        <v>2207</v>
      </c>
      <c r="I4121" s="576" t="s">
        <v>93</v>
      </c>
      <c r="J4121" s="576" t="s">
        <v>209</v>
      </c>
      <c r="K4121" s="577">
        <v>83.17</v>
      </c>
      <c r="L4121" s="576" t="s">
        <v>208</v>
      </c>
    </row>
    <row r="4122" spans="1:12">
      <c r="A4122" s="576" t="s">
        <v>961</v>
      </c>
      <c r="B4122" s="576" t="s">
        <v>962</v>
      </c>
      <c r="C4122" s="576" t="s">
        <v>941</v>
      </c>
      <c r="D4122" s="576" t="s">
        <v>4437</v>
      </c>
      <c r="E4122" s="577" t="s">
        <v>210</v>
      </c>
      <c r="F4122" s="576" t="s">
        <v>210</v>
      </c>
      <c r="G4122" s="576">
        <v>92480</v>
      </c>
      <c r="H4122" s="576" t="s">
        <v>2211</v>
      </c>
      <c r="I4122" s="576" t="s">
        <v>93</v>
      </c>
      <c r="J4122" s="576" t="s">
        <v>209</v>
      </c>
      <c r="K4122" s="577">
        <v>74.97</v>
      </c>
      <c r="L4122" s="576" t="s">
        <v>208</v>
      </c>
    </row>
    <row r="4123" spans="1:12">
      <c r="A4123" s="576" t="s">
        <v>961</v>
      </c>
      <c r="B4123" s="576" t="s">
        <v>962</v>
      </c>
      <c r="C4123" s="576" t="s">
        <v>941</v>
      </c>
      <c r="D4123" s="576" t="s">
        <v>4437</v>
      </c>
      <c r="E4123" s="577" t="s">
        <v>210</v>
      </c>
      <c r="F4123" s="576" t="s">
        <v>210</v>
      </c>
      <c r="G4123" s="576">
        <v>92452</v>
      </c>
      <c r="H4123" s="576" t="s">
        <v>2184</v>
      </c>
      <c r="I4123" s="576" t="s">
        <v>93</v>
      </c>
      <c r="J4123" s="576" t="s">
        <v>209</v>
      </c>
      <c r="K4123" s="577">
        <v>151.88</v>
      </c>
      <c r="L4123" s="576" t="s">
        <v>208</v>
      </c>
    </row>
    <row r="4124" spans="1:12">
      <c r="A4124" s="576" t="s">
        <v>961</v>
      </c>
      <c r="B4124" s="576" t="s">
        <v>962</v>
      </c>
      <c r="C4124" s="576" t="s">
        <v>941</v>
      </c>
      <c r="D4124" s="576" t="s">
        <v>4437</v>
      </c>
      <c r="E4124" s="577" t="s">
        <v>210</v>
      </c>
      <c r="F4124" s="576" t="s">
        <v>210</v>
      </c>
      <c r="G4124" s="576">
        <v>92456</v>
      </c>
      <c r="H4124" s="576" t="s">
        <v>2188</v>
      </c>
      <c r="I4124" s="576" t="s">
        <v>93</v>
      </c>
      <c r="J4124" s="576" t="s">
        <v>209</v>
      </c>
      <c r="K4124" s="577">
        <v>125.37</v>
      </c>
      <c r="L4124" s="576" t="s">
        <v>208</v>
      </c>
    </row>
    <row r="4125" spans="1:12">
      <c r="A4125" s="576" t="s">
        <v>961</v>
      </c>
      <c r="B4125" s="576" t="s">
        <v>962</v>
      </c>
      <c r="C4125" s="576" t="s">
        <v>941</v>
      </c>
      <c r="D4125" s="576" t="s">
        <v>4437</v>
      </c>
      <c r="E4125" s="577" t="s">
        <v>210</v>
      </c>
      <c r="F4125" s="576" t="s">
        <v>210</v>
      </c>
      <c r="G4125" s="576">
        <v>92460</v>
      </c>
      <c r="H4125" s="576" t="s">
        <v>2191</v>
      </c>
      <c r="I4125" s="576" t="s">
        <v>93</v>
      </c>
      <c r="J4125" s="576" t="s">
        <v>209</v>
      </c>
      <c r="K4125" s="577">
        <v>104.84</v>
      </c>
      <c r="L4125" s="576" t="s">
        <v>208</v>
      </c>
    </row>
    <row r="4126" spans="1:12">
      <c r="A4126" s="576" t="s">
        <v>961</v>
      </c>
      <c r="B4126" s="576" t="s">
        <v>962</v>
      </c>
      <c r="C4126" s="576" t="s">
        <v>941</v>
      </c>
      <c r="D4126" s="576" t="s">
        <v>4437</v>
      </c>
      <c r="E4126" s="577" t="s">
        <v>210</v>
      </c>
      <c r="F4126" s="576" t="s">
        <v>210</v>
      </c>
      <c r="G4126" s="576">
        <v>92464</v>
      </c>
      <c r="H4126" s="576" t="s">
        <v>2195</v>
      </c>
      <c r="I4126" s="576" t="s">
        <v>93</v>
      </c>
      <c r="J4126" s="576" t="s">
        <v>209</v>
      </c>
      <c r="K4126" s="577">
        <v>99.25</v>
      </c>
      <c r="L4126" s="576" t="s">
        <v>208</v>
      </c>
    </row>
    <row r="4127" spans="1:12">
      <c r="A4127" s="576" t="s">
        <v>961</v>
      </c>
      <c r="B4127" s="576" t="s">
        <v>962</v>
      </c>
      <c r="C4127" s="576" t="s">
        <v>941</v>
      </c>
      <c r="D4127" s="576" t="s">
        <v>4437</v>
      </c>
      <c r="E4127" s="577" t="s">
        <v>210</v>
      </c>
      <c r="F4127" s="576" t="s">
        <v>210</v>
      </c>
      <c r="G4127" s="576">
        <v>105403</v>
      </c>
      <c r="H4127" s="576" t="s">
        <v>9220</v>
      </c>
      <c r="I4127" s="576" t="s">
        <v>93</v>
      </c>
      <c r="J4127" s="576" t="s">
        <v>209</v>
      </c>
      <c r="K4127" s="577">
        <v>173.72</v>
      </c>
      <c r="L4127" s="576" t="s">
        <v>208</v>
      </c>
    </row>
    <row r="4128" spans="1:12">
      <c r="A4128" s="576" t="s">
        <v>961</v>
      </c>
      <c r="B4128" s="576" t="s">
        <v>962</v>
      </c>
      <c r="C4128" s="576" t="s">
        <v>941</v>
      </c>
      <c r="D4128" s="576" t="s">
        <v>4437</v>
      </c>
      <c r="E4128" s="577" t="s">
        <v>210</v>
      </c>
      <c r="F4128" s="576" t="s">
        <v>210</v>
      </c>
      <c r="G4128" s="576">
        <v>96252</v>
      </c>
      <c r="H4128" s="576" t="s">
        <v>9221</v>
      </c>
      <c r="I4128" s="576" t="s">
        <v>93</v>
      </c>
      <c r="J4128" s="576" t="s">
        <v>209</v>
      </c>
      <c r="K4128" s="577">
        <v>148.57</v>
      </c>
      <c r="L4128" s="576" t="s">
        <v>208</v>
      </c>
    </row>
    <row r="4129" spans="1:12">
      <c r="A4129" s="576" t="s">
        <v>961</v>
      </c>
      <c r="B4129" s="576" t="s">
        <v>962</v>
      </c>
      <c r="C4129" s="576" t="s">
        <v>941</v>
      </c>
      <c r="D4129" s="576" t="s">
        <v>4437</v>
      </c>
      <c r="E4129" s="577" t="s">
        <v>210</v>
      </c>
      <c r="F4129" s="576" t="s">
        <v>210</v>
      </c>
      <c r="G4129" s="576">
        <v>96254</v>
      </c>
      <c r="H4129" s="576" t="s">
        <v>9222</v>
      </c>
      <c r="I4129" s="576" t="s">
        <v>85</v>
      </c>
      <c r="J4129" s="576" t="s">
        <v>209</v>
      </c>
      <c r="K4129" s="577">
        <v>0</v>
      </c>
      <c r="L4129" s="576" t="s">
        <v>208</v>
      </c>
    </row>
    <row r="4130" spans="1:12">
      <c r="A4130" s="576" t="s">
        <v>961</v>
      </c>
      <c r="B4130" s="576" t="s">
        <v>962</v>
      </c>
      <c r="C4130" s="576" t="s">
        <v>941</v>
      </c>
      <c r="D4130" s="576" t="s">
        <v>4437</v>
      </c>
      <c r="E4130" s="577" t="s">
        <v>210</v>
      </c>
      <c r="F4130" s="576" t="s">
        <v>210</v>
      </c>
      <c r="G4130" s="576">
        <v>96253</v>
      </c>
      <c r="H4130" s="576" t="s">
        <v>9223</v>
      </c>
      <c r="I4130" s="576" t="s">
        <v>85</v>
      </c>
      <c r="J4130" s="576" t="s">
        <v>209</v>
      </c>
      <c r="K4130" s="577">
        <v>0</v>
      </c>
      <c r="L4130" s="576" t="s">
        <v>208</v>
      </c>
    </row>
    <row r="4131" spans="1:12">
      <c r="A4131" s="576" t="s">
        <v>961</v>
      </c>
      <c r="B4131" s="576" t="s">
        <v>962</v>
      </c>
      <c r="C4131" s="576" t="s">
        <v>941</v>
      </c>
      <c r="D4131" s="576" t="s">
        <v>4437</v>
      </c>
      <c r="E4131" s="577" t="s">
        <v>210</v>
      </c>
      <c r="F4131" s="576" t="s">
        <v>210</v>
      </c>
      <c r="G4131" s="576">
        <v>105406</v>
      </c>
      <c r="H4131" s="576" t="s">
        <v>9224</v>
      </c>
      <c r="I4131" s="576" t="s">
        <v>93</v>
      </c>
      <c r="J4131" s="576" t="s">
        <v>209</v>
      </c>
      <c r="K4131" s="577">
        <v>172.39</v>
      </c>
      <c r="L4131" s="576" t="s">
        <v>208</v>
      </c>
    </row>
    <row r="4132" spans="1:12">
      <c r="A4132" s="576" t="s">
        <v>961</v>
      </c>
      <c r="B4132" s="576" t="s">
        <v>962</v>
      </c>
      <c r="C4132" s="576" t="s">
        <v>941</v>
      </c>
      <c r="D4132" s="576" t="s">
        <v>4437</v>
      </c>
      <c r="E4132" s="577" t="s">
        <v>210</v>
      </c>
      <c r="F4132" s="576" t="s">
        <v>210</v>
      </c>
      <c r="G4132" s="576">
        <v>96264</v>
      </c>
      <c r="H4132" s="576" t="s">
        <v>9225</v>
      </c>
      <c r="I4132" s="576" t="s">
        <v>93</v>
      </c>
      <c r="J4132" s="576" t="s">
        <v>209</v>
      </c>
      <c r="K4132" s="577">
        <v>0</v>
      </c>
      <c r="L4132" s="576" t="s">
        <v>208</v>
      </c>
    </row>
    <row r="4133" spans="1:12">
      <c r="A4133" s="576" t="s">
        <v>961</v>
      </c>
      <c r="B4133" s="576" t="s">
        <v>962</v>
      </c>
      <c r="C4133" s="576" t="s">
        <v>941</v>
      </c>
      <c r="D4133" s="576" t="s">
        <v>4437</v>
      </c>
      <c r="E4133" s="577" t="s">
        <v>210</v>
      </c>
      <c r="F4133" s="576" t="s">
        <v>210</v>
      </c>
      <c r="G4133" s="576">
        <v>105405</v>
      </c>
      <c r="H4133" s="576" t="s">
        <v>9226</v>
      </c>
      <c r="I4133" s="576" t="s">
        <v>93</v>
      </c>
      <c r="J4133" s="576" t="s">
        <v>209</v>
      </c>
      <c r="K4133" s="577">
        <v>0</v>
      </c>
      <c r="L4133" s="576" t="s">
        <v>208</v>
      </c>
    </row>
    <row r="4134" spans="1:12">
      <c r="A4134" s="576" t="s">
        <v>961</v>
      </c>
      <c r="B4134" s="576" t="s">
        <v>962</v>
      </c>
      <c r="C4134" s="576" t="s">
        <v>941</v>
      </c>
      <c r="D4134" s="576" t="s">
        <v>4437</v>
      </c>
      <c r="E4134" s="577" t="s">
        <v>210</v>
      </c>
      <c r="F4134" s="576" t="s">
        <v>210</v>
      </c>
      <c r="G4134" s="576">
        <v>96258</v>
      </c>
      <c r="H4134" s="576" t="s">
        <v>9227</v>
      </c>
      <c r="I4134" s="576" t="s">
        <v>93</v>
      </c>
      <c r="J4134" s="576" t="s">
        <v>209</v>
      </c>
      <c r="K4134" s="577">
        <v>128.52000000000001</v>
      </c>
      <c r="L4134" s="576" t="s">
        <v>208</v>
      </c>
    </row>
    <row r="4135" spans="1:12">
      <c r="A4135" s="576" t="s">
        <v>961</v>
      </c>
      <c r="B4135" s="576" t="s">
        <v>962</v>
      </c>
      <c r="C4135" s="576" t="s">
        <v>941</v>
      </c>
      <c r="D4135" s="576" t="s">
        <v>4437</v>
      </c>
      <c r="E4135" s="577" t="s">
        <v>210</v>
      </c>
      <c r="F4135" s="576" t="s">
        <v>210</v>
      </c>
      <c r="G4135" s="576">
        <v>96262</v>
      </c>
      <c r="H4135" s="576" t="s">
        <v>9228</v>
      </c>
      <c r="I4135" s="576" t="s">
        <v>93</v>
      </c>
      <c r="J4135" s="576" t="s">
        <v>209</v>
      </c>
      <c r="K4135" s="577">
        <v>0</v>
      </c>
      <c r="L4135" s="576" t="s">
        <v>208</v>
      </c>
    </row>
    <row r="4136" spans="1:12">
      <c r="A4136" s="576" t="s">
        <v>961</v>
      </c>
      <c r="B4136" s="576" t="s">
        <v>962</v>
      </c>
      <c r="C4136" s="576" t="s">
        <v>941</v>
      </c>
      <c r="D4136" s="576" t="s">
        <v>4437</v>
      </c>
      <c r="E4136" s="577" t="s">
        <v>210</v>
      </c>
      <c r="F4136" s="576" t="s">
        <v>210</v>
      </c>
      <c r="G4136" s="576">
        <v>105404</v>
      </c>
      <c r="H4136" s="576" t="s">
        <v>9229</v>
      </c>
      <c r="I4136" s="576" t="s">
        <v>93</v>
      </c>
      <c r="J4136" s="576" t="s">
        <v>209</v>
      </c>
      <c r="K4136" s="577">
        <v>0</v>
      </c>
      <c r="L4136" s="576" t="s">
        <v>208</v>
      </c>
    </row>
    <row r="4137" spans="1:12">
      <c r="A4137" s="576" t="s">
        <v>961</v>
      </c>
      <c r="B4137" s="576" t="s">
        <v>962</v>
      </c>
      <c r="C4137" s="576" t="s">
        <v>941</v>
      </c>
      <c r="D4137" s="576" t="s">
        <v>4437</v>
      </c>
      <c r="E4137" s="577" t="s">
        <v>210</v>
      </c>
      <c r="F4137" s="576" t="s">
        <v>210</v>
      </c>
      <c r="G4137" s="576">
        <v>92751</v>
      </c>
      <c r="H4137" s="576" t="s">
        <v>9230</v>
      </c>
      <c r="I4137" s="576" t="s">
        <v>90</v>
      </c>
      <c r="J4137" s="576" t="s">
        <v>209</v>
      </c>
      <c r="K4137" s="577">
        <v>2020.34</v>
      </c>
      <c r="L4137" s="576" t="s">
        <v>208</v>
      </c>
    </row>
    <row r="4138" spans="1:12">
      <c r="A4138" s="576" t="s">
        <v>961</v>
      </c>
      <c r="B4138" s="576" t="s">
        <v>962</v>
      </c>
      <c r="C4138" s="576" t="s">
        <v>941</v>
      </c>
      <c r="D4138" s="576" t="s">
        <v>4437</v>
      </c>
      <c r="E4138" s="577" t="s">
        <v>210</v>
      </c>
      <c r="F4138" s="576" t="s">
        <v>210</v>
      </c>
      <c r="G4138" s="576">
        <v>92752</v>
      </c>
      <c r="H4138" s="576" t="s">
        <v>9231</v>
      </c>
      <c r="I4138" s="576" t="s">
        <v>90</v>
      </c>
      <c r="J4138" s="576" t="s">
        <v>209</v>
      </c>
      <c r="K4138" s="577">
        <v>2410.12</v>
      </c>
      <c r="L4138" s="576" t="s">
        <v>208</v>
      </c>
    </row>
    <row r="4139" spans="1:12">
      <c r="A4139" s="576" t="s">
        <v>961</v>
      </c>
      <c r="B4139" s="576" t="s">
        <v>962</v>
      </c>
      <c r="C4139" s="576" t="s">
        <v>941</v>
      </c>
      <c r="D4139" s="576" t="s">
        <v>4437</v>
      </c>
      <c r="E4139" s="577" t="s">
        <v>210</v>
      </c>
      <c r="F4139" s="576" t="s">
        <v>210</v>
      </c>
      <c r="G4139" s="576">
        <v>92750</v>
      </c>
      <c r="H4139" s="576" t="s">
        <v>9232</v>
      </c>
      <c r="I4139" s="576" t="s">
        <v>90</v>
      </c>
      <c r="J4139" s="576" t="s">
        <v>209</v>
      </c>
      <c r="K4139" s="577">
        <v>1628.38</v>
      </c>
      <c r="L4139" s="576" t="s">
        <v>208</v>
      </c>
    </row>
    <row r="4140" spans="1:12">
      <c r="A4140" s="576" t="s">
        <v>961</v>
      </c>
      <c r="B4140" s="576" t="s">
        <v>962</v>
      </c>
      <c r="C4140" s="576" t="s">
        <v>941</v>
      </c>
      <c r="D4140" s="576" t="s">
        <v>4437</v>
      </c>
      <c r="E4140" s="577" t="s">
        <v>210</v>
      </c>
      <c r="F4140" s="576" t="s">
        <v>210</v>
      </c>
      <c r="G4140" s="576">
        <v>92749</v>
      </c>
      <c r="H4140" s="576" t="s">
        <v>9233</v>
      </c>
      <c r="I4140" s="576" t="s">
        <v>90</v>
      </c>
      <c r="J4140" s="576" t="s">
        <v>209</v>
      </c>
      <c r="K4140" s="577">
        <v>958.46</v>
      </c>
      <c r="L4140" s="576" t="s">
        <v>208</v>
      </c>
    </row>
    <row r="4141" spans="1:12">
      <c r="A4141" s="576" t="s">
        <v>961</v>
      </c>
      <c r="B4141" s="576" t="s">
        <v>962</v>
      </c>
      <c r="C4141" s="576" t="s">
        <v>941</v>
      </c>
      <c r="D4141" s="576" t="s">
        <v>4437</v>
      </c>
      <c r="E4141" s="577" t="s">
        <v>210</v>
      </c>
      <c r="F4141" s="576" t="s">
        <v>210</v>
      </c>
      <c r="G4141" s="576">
        <v>92745</v>
      </c>
      <c r="H4141" s="576" t="s">
        <v>9234</v>
      </c>
      <c r="I4141" s="576" t="s">
        <v>90</v>
      </c>
      <c r="J4141" s="576" t="s">
        <v>209</v>
      </c>
      <c r="K4141" s="577">
        <v>805.1</v>
      </c>
      <c r="L4141" s="576" t="s">
        <v>208</v>
      </c>
    </row>
    <row r="4142" spans="1:12">
      <c r="A4142" s="576" t="s">
        <v>961</v>
      </c>
      <c r="B4142" s="576" t="s">
        <v>962</v>
      </c>
      <c r="C4142" s="576" t="s">
        <v>941</v>
      </c>
      <c r="D4142" s="576" t="s">
        <v>4437</v>
      </c>
      <c r="E4142" s="577" t="s">
        <v>210</v>
      </c>
      <c r="F4142" s="576" t="s">
        <v>210</v>
      </c>
      <c r="G4142" s="576">
        <v>92747</v>
      </c>
      <c r="H4142" s="576" t="s">
        <v>9235</v>
      </c>
      <c r="I4142" s="576" t="s">
        <v>90</v>
      </c>
      <c r="J4142" s="576" t="s">
        <v>209</v>
      </c>
      <c r="K4142" s="577">
        <v>895.83</v>
      </c>
      <c r="L4142" s="576" t="s">
        <v>208</v>
      </c>
    </row>
    <row r="4143" spans="1:12">
      <c r="A4143" s="576" t="s">
        <v>961</v>
      </c>
      <c r="B4143" s="576" t="s">
        <v>962</v>
      </c>
      <c r="C4143" s="576" t="s">
        <v>941</v>
      </c>
      <c r="D4143" s="576" t="s">
        <v>4437</v>
      </c>
      <c r="E4143" s="577" t="s">
        <v>210</v>
      </c>
      <c r="F4143" s="576" t="s">
        <v>210</v>
      </c>
      <c r="G4143" s="576">
        <v>92743</v>
      </c>
      <c r="H4143" s="576" t="s">
        <v>9236</v>
      </c>
      <c r="I4143" s="576" t="s">
        <v>90</v>
      </c>
      <c r="J4143" s="576" t="s">
        <v>209</v>
      </c>
      <c r="K4143" s="577">
        <v>657.35</v>
      </c>
      <c r="L4143" s="576" t="s">
        <v>208</v>
      </c>
    </row>
    <row r="4144" spans="1:12">
      <c r="A4144" s="576" t="s">
        <v>961</v>
      </c>
      <c r="B4144" s="576" t="s">
        <v>962</v>
      </c>
      <c r="C4144" s="576" t="s">
        <v>941</v>
      </c>
      <c r="D4144" s="576" t="s">
        <v>4437</v>
      </c>
      <c r="E4144" s="577" t="s">
        <v>210</v>
      </c>
      <c r="F4144" s="576" t="s">
        <v>210</v>
      </c>
      <c r="G4144" s="576">
        <v>92746</v>
      </c>
      <c r="H4144" s="576" t="s">
        <v>9237</v>
      </c>
      <c r="I4144" s="576" t="s">
        <v>90</v>
      </c>
      <c r="J4144" s="576" t="s">
        <v>209</v>
      </c>
      <c r="K4144" s="577">
        <v>750.27</v>
      </c>
      <c r="L4144" s="576" t="s">
        <v>208</v>
      </c>
    </row>
    <row r="4145" spans="1:12">
      <c r="A4145" s="576" t="s">
        <v>961</v>
      </c>
      <c r="B4145" s="576" t="s">
        <v>962</v>
      </c>
      <c r="C4145" s="576" t="s">
        <v>941</v>
      </c>
      <c r="D4145" s="576" t="s">
        <v>4437</v>
      </c>
      <c r="E4145" s="577" t="s">
        <v>210</v>
      </c>
      <c r="F4145" s="576" t="s">
        <v>210</v>
      </c>
      <c r="G4145" s="576">
        <v>92748</v>
      </c>
      <c r="H4145" s="576" t="s">
        <v>9238</v>
      </c>
      <c r="I4145" s="576" t="s">
        <v>90</v>
      </c>
      <c r="J4145" s="576" t="s">
        <v>209</v>
      </c>
      <c r="K4145" s="577">
        <v>819.54</v>
      </c>
      <c r="L4145" s="576" t="s">
        <v>208</v>
      </c>
    </row>
    <row r="4146" spans="1:12">
      <c r="A4146" s="576" t="s">
        <v>961</v>
      </c>
      <c r="B4146" s="576" t="s">
        <v>962</v>
      </c>
      <c r="C4146" s="576" t="s">
        <v>941</v>
      </c>
      <c r="D4146" s="576" t="s">
        <v>4437</v>
      </c>
      <c r="E4146" s="577" t="s">
        <v>210</v>
      </c>
      <c r="F4146" s="576" t="s">
        <v>210</v>
      </c>
      <c r="G4146" s="576">
        <v>92744</v>
      </c>
      <c r="H4146" s="576" t="s">
        <v>9239</v>
      </c>
      <c r="I4146" s="576" t="s">
        <v>90</v>
      </c>
      <c r="J4146" s="576" t="s">
        <v>209</v>
      </c>
      <c r="K4146" s="577">
        <v>634.79</v>
      </c>
      <c r="L4146" s="576" t="s">
        <v>208</v>
      </c>
    </row>
    <row r="4147" spans="1:12">
      <c r="A4147" s="576" t="s">
        <v>961</v>
      </c>
      <c r="B4147" s="576" t="s">
        <v>962</v>
      </c>
      <c r="C4147" s="576" t="s">
        <v>941</v>
      </c>
      <c r="D4147" s="576" t="s">
        <v>4437</v>
      </c>
      <c r="E4147" s="577" t="s">
        <v>210</v>
      </c>
      <c r="F4147" s="576" t="s">
        <v>210</v>
      </c>
      <c r="G4147" s="576">
        <v>92754</v>
      </c>
      <c r="H4147" s="576" t="s">
        <v>9240</v>
      </c>
      <c r="I4147" s="576" t="s">
        <v>90</v>
      </c>
      <c r="J4147" s="576" t="s">
        <v>209</v>
      </c>
      <c r="K4147" s="577">
        <v>620.24</v>
      </c>
      <c r="L4147" s="576" t="s">
        <v>208</v>
      </c>
    </row>
    <row r="4148" spans="1:12">
      <c r="A4148" s="576" t="s">
        <v>961</v>
      </c>
      <c r="B4148" s="576" t="s">
        <v>962</v>
      </c>
      <c r="C4148" s="576" t="s">
        <v>941</v>
      </c>
      <c r="D4148" s="576" t="s">
        <v>4437</v>
      </c>
      <c r="E4148" s="577" t="s">
        <v>210</v>
      </c>
      <c r="F4148" s="576" t="s">
        <v>210</v>
      </c>
      <c r="G4148" s="576">
        <v>92753</v>
      </c>
      <c r="H4148" s="576" t="s">
        <v>9241</v>
      </c>
      <c r="I4148" s="576" t="s">
        <v>90</v>
      </c>
      <c r="J4148" s="576" t="s">
        <v>209</v>
      </c>
      <c r="K4148" s="577">
        <v>639.41</v>
      </c>
      <c r="L4148" s="576" t="s">
        <v>208</v>
      </c>
    </row>
    <row r="4149" spans="1:12">
      <c r="A4149" s="576" t="s">
        <v>961</v>
      </c>
      <c r="B4149" s="576" t="s">
        <v>962</v>
      </c>
      <c r="C4149" s="576" t="s">
        <v>941</v>
      </c>
      <c r="D4149" s="576" t="s">
        <v>4437</v>
      </c>
      <c r="E4149" s="577" t="s">
        <v>210</v>
      </c>
      <c r="F4149" s="576" t="s">
        <v>210</v>
      </c>
      <c r="G4149" s="576">
        <v>92755</v>
      </c>
      <c r="H4149" s="576" t="s">
        <v>9242</v>
      </c>
      <c r="I4149" s="576" t="s">
        <v>93</v>
      </c>
      <c r="J4149" s="576" t="s">
        <v>209</v>
      </c>
      <c r="K4149" s="577">
        <v>244.79</v>
      </c>
      <c r="L4149" s="576" t="s">
        <v>208</v>
      </c>
    </row>
    <row r="4150" spans="1:12">
      <c r="A4150" s="576" t="s">
        <v>961</v>
      </c>
      <c r="B4150" s="576" t="s">
        <v>962</v>
      </c>
      <c r="C4150" s="576" t="s">
        <v>941</v>
      </c>
      <c r="D4150" s="576" t="s">
        <v>4437</v>
      </c>
      <c r="E4150" s="577" t="s">
        <v>210</v>
      </c>
      <c r="F4150" s="576" t="s">
        <v>210</v>
      </c>
      <c r="G4150" s="576">
        <v>92756</v>
      </c>
      <c r="H4150" s="576" t="s">
        <v>9243</v>
      </c>
      <c r="I4150" s="576" t="s">
        <v>93</v>
      </c>
      <c r="J4150" s="576" t="s">
        <v>209</v>
      </c>
      <c r="K4150" s="577">
        <v>279.32</v>
      </c>
      <c r="L4150" s="576" t="s">
        <v>208</v>
      </c>
    </row>
    <row r="4151" spans="1:12">
      <c r="A4151" s="576" t="s">
        <v>961</v>
      </c>
      <c r="B4151" s="576" t="s">
        <v>962</v>
      </c>
      <c r="C4151" s="576" t="s">
        <v>941</v>
      </c>
      <c r="D4151" s="576" t="s">
        <v>4437</v>
      </c>
      <c r="E4151" s="577" t="s">
        <v>210</v>
      </c>
      <c r="F4151" s="576" t="s">
        <v>210</v>
      </c>
      <c r="G4151" s="576">
        <v>92757</v>
      </c>
      <c r="H4151" s="576" t="s">
        <v>9244</v>
      </c>
      <c r="I4151" s="576" t="s">
        <v>93</v>
      </c>
      <c r="J4151" s="576" t="s">
        <v>209</v>
      </c>
      <c r="K4151" s="577">
        <v>320.91000000000003</v>
      </c>
      <c r="L4151" s="576" t="s">
        <v>208</v>
      </c>
    </row>
    <row r="4152" spans="1:12">
      <c r="A4152" s="576" t="s">
        <v>961</v>
      </c>
      <c r="B4152" s="576" t="s">
        <v>962</v>
      </c>
      <c r="C4152" s="576" t="s">
        <v>941</v>
      </c>
      <c r="D4152" s="576" t="s">
        <v>4437</v>
      </c>
      <c r="E4152" s="577" t="s">
        <v>210</v>
      </c>
      <c r="F4152" s="576" t="s">
        <v>210</v>
      </c>
      <c r="G4152" s="576">
        <v>92758</v>
      </c>
      <c r="H4152" s="576" t="s">
        <v>9245</v>
      </c>
      <c r="I4152" s="576" t="s">
        <v>90</v>
      </c>
      <c r="J4152" s="576" t="s">
        <v>209</v>
      </c>
      <c r="K4152" s="577">
        <v>712.1</v>
      </c>
      <c r="L4152" s="576" t="s">
        <v>208</v>
      </c>
    </row>
    <row r="4153" spans="1:12">
      <c r="A4153" s="576" t="s">
        <v>961</v>
      </c>
      <c r="B4153" s="576" t="s">
        <v>962</v>
      </c>
      <c r="C4153" s="576" t="s">
        <v>941</v>
      </c>
      <c r="D4153" s="576" t="s">
        <v>4437</v>
      </c>
      <c r="E4153" s="577" t="s">
        <v>210</v>
      </c>
      <c r="F4153" s="576" t="s">
        <v>210</v>
      </c>
      <c r="G4153" s="576">
        <v>104500</v>
      </c>
      <c r="H4153" s="576" t="s">
        <v>9246</v>
      </c>
      <c r="I4153" s="576" t="s">
        <v>85</v>
      </c>
      <c r="J4153" s="576" t="s">
        <v>209</v>
      </c>
      <c r="K4153" s="577">
        <v>0</v>
      </c>
      <c r="L4153" s="576" t="s">
        <v>208</v>
      </c>
    </row>
    <row r="4154" spans="1:12">
      <c r="A4154" s="576" t="s">
        <v>961</v>
      </c>
      <c r="B4154" s="576" t="s">
        <v>962</v>
      </c>
      <c r="C4154" s="576" t="s">
        <v>941</v>
      </c>
      <c r="D4154" s="576" t="s">
        <v>4437</v>
      </c>
      <c r="E4154" s="577" t="s">
        <v>210</v>
      </c>
      <c r="F4154" s="576" t="s">
        <v>210</v>
      </c>
      <c r="G4154" s="576">
        <v>104503</v>
      </c>
      <c r="H4154" s="576" t="s">
        <v>9247</v>
      </c>
      <c r="I4154" s="576" t="s">
        <v>85</v>
      </c>
      <c r="J4154" s="576" t="s">
        <v>209</v>
      </c>
      <c r="K4154" s="577">
        <v>0</v>
      </c>
      <c r="L4154" s="576" t="s">
        <v>208</v>
      </c>
    </row>
    <row r="4155" spans="1:12">
      <c r="A4155" s="576" t="s">
        <v>961</v>
      </c>
      <c r="B4155" s="576" t="s">
        <v>962</v>
      </c>
      <c r="C4155" s="576" t="s">
        <v>941</v>
      </c>
      <c r="D4155" s="576" t="s">
        <v>4437</v>
      </c>
      <c r="E4155" s="577" t="s">
        <v>210</v>
      </c>
      <c r="F4155" s="576" t="s">
        <v>210</v>
      </c>
      <c r="G4155" s="576">
        <v>104504</v>
      </c>
      <c r="H4155" s="576" t="s">
        <v>9248</v>
      </c>
      <c r="I4155" s="576" t="s">
        <v>85</v>
      </c>
      <c r="J4155" s="576" t="s">
        <v>209</v>
      </c>
      <c r="K4155" s="577">
        <v>0</v>
      </c>
      <c r="L4155" s="576" t="s">
        <v>208</v>
      </c>
    </row>
    <row r="4156" spans="1:12">
      <c r="A4156" s="576" t="s">
        <v>961</v>
      </c>
      <c r="B4156" s="576" t="s">
        <v>962</v>
      </c>
      <c r="C4156" s="576" t="s">
        <v>941</v>
      </c>
      <c r="D4156" s="576" t="s">
        <v>4437</v>
      </c>
      <c r="E4156" s="577" t="s">
        <v>210</v>
      </c>
      <c r="F4156" s="576" t="s">
        <v>210</v>
      </c>
      <c r="G4156" s="576">
        <v>104507</v>
      </c>
      <c r="H4156" s="576" t="s">
        <v>9249</v>
      </c>
      <c r="I4156" s="576" t="s">
        <v>85</v>
      </c>
      <c r="J4156" s="576" t="s">
        <v>209</v>
      </c>
      <c r="K4156" s="577">
        <v>0</v>
      </c>
      <c r="L4156" s="576" t="s">
        <v>208</v>
      </c>
    </row>
    <row r="4157" spans="1:12">
      <c r="A4157" s="576" t="s">
        <v>961</v>
      </c>
      <c r="B4157" s="576" t="s">
        <v>962</v>
      </c>
      <c r="C4157" s="576" t="s">
        <v>941</v>
      </c>
      <c r="D4157" s="576" t="s">
        <v>4437</v>
      </c>
      <c r="E4157" s="577" t="s">
        <v>210</v>
      </c>
      <c r="F4157" s="576" t="s">
        <v>210</v>
      </c>
      <c r="G4157" s="576">
        <v>104508</v>
      </c>
      <c r="H4157" s="576" t="s">
        <v>9250</v>
      </c>
      <c r="I4157" s="576" t="s">
        <v>85</v>
      </c>
      <c r="J4157" s="576" t="s">
        <v>209</v>
      </c>
      <c r="K4157" s="577">
        <v>0</v>
      </c>
      <c r="L4157" s="576" t="s">
        <v>208</v>
      </c>
    </row>
    <row r="4158" spans="1:12">
      <c r="A4158" s="576" t="s">
        <v>961</v>
      </c>
      <c r="B4158" s="576" t="s">
        <v>962</v>
      </c>
      <c r="C4158" s="576" t="s">
        <v>941</v>
      </c>
      <c r="D4158" s="576" t="s">
        <v>4437</v>
      </c>
      <c r="E4158" s="577" t="s">
        <v>210</v>
      </c>
      <c r="F4158" s="576" t="s">
        <v>210</v>
      </c>
      <c r="G4158" s="576">
        <v>104509</v>
      </c>
      <c r="H4158" s="576" t="s">
        <v>9251</v>
      </c>
      <c r="I4158" s="576" t="s">
        <v>85</v>
      </c>
      <c r="J4158" s="576" t="s">
        <v>209</v>
      </c>
      <c r="K4158" s="577">
        <v>0</v>
      </c>
      <c r="L4158" s="576" t="s">
        <v>208</v>
      </c>
    </row>
    <row r="4159" spans="1:12">
      <c r="A4159" s="576" t="s">
        <v>961</v>
      </c>
      <c r="B4159" s="576" t="s">
        <v>962</v>
      </c>
      <c r="C4159" s="576" t="s">
        <v>941</v>
      </c>
      <c r="D4159" s="576" t="s">
        <v>4437</v>
      </c>
      <c r="E4159" s="577" t="s">
        <v>210</v>
      </c>
      <c r="F4159" s="576" t="s">
        <v>210</v>
      </c>
      <c r="G4159" s="576">
        <v>104512</v>
      </c>
      <c r="H4159" s="576" t="s">
        <v>9252</v>
      </c>
      <c r="I4159" s="576" t="s">
        <v>85</v>
      </c>
      <c r="J4159" s="576" t="s">
        <v>209</v>
      </c>
      <c r="K4159" s="577">
        <v>0</v>
      </c>
      <c r="L4159" s="576" t="s">
        <v>208</v>
      </c>
    </row>
    <row r="4160" spans="1:12">
      <c r="A4160" s="576" t="s">
        <v>961</v>
      </c>
      <c r="B4160" s="576" t="s">
        <v>962</v>
      </c>
      <c r="C4160" s="576" t="s">
        <v>941</v>
      </c>
      <c r="D4160" s="576" t="s">
        <v>4437</v>
      </c>
      <c r="E4160" s="577" t="s">
        <v>210</v>
      </c>
      <c r="F4160" s="576" t="s">
        <v>210</v>
      </c>
      <c r="G4160" s="576">
        <v>104513</v>
      </c>
      <c r="H4160" s="576" t="s">
        <v>9253</v>
      </c>
      <c r="I4160" s="576" t="s">
        <v>85</v>
      </c>
      <c r="J4160" s="576" t="s">
        <v>209</v>
      </c>
      <c r="K4160" s="577">
        <v>0</v>
      </c>
      <c r="L4160" s="576" t="s">
        <v>208</v>
      </c>
    </row>
    <row r="4161" spans="1:12">
      <c r="A4161" s="576" t="s">
        <v>961</v>
      </c>
      <c r="B4161" s="576" t="s">
        <v>962</v>
      </c>
      <c r="C4161" s="576" t="s">
        <v>941</v>
      </c>
      <c r="D4161" s="576" t="s">
        <v>4437</v>
      </c>
      <c r="E4161" s="577" t="s">
        <v>210</v>
      </c>
      <c r="F4161" s="576" t="s">
        <v>210</v>
      </c>
      <c r="G4161" s="576">
        <v>104514</v>
      </c>
      <c r="H4161" s="576" t="s">
        <v>9254</v>
      </c>
      <c r="I4161" s="576" t="s">
        <v>85</v>
      </c>
      <c r="J4161" s="576" t="s">
        <v>209</v>
      </c>
      <c r="K4161" s="577">
        <v>0</v>
      </c>
      <c r="L4161" s="576" t="s">
        <v>208</v>
      </c>
    </row>
    <row r="4162" spans="1:12">
      <c r="A4162" s="576" t="s">
        <v>961</v>
      </c>
      <c r="B4162" s="576" t="s">
        <v>962</v>
      </c>
      <c r="C4162" s="576" t="s">
        <v>941</v>
      </c>
      <c r="D4162" s="576" t="s">
        <v>4437</v>
      </c>
      <c r="E4162" s="577" t="s">
        <v>210</v>
      </c>
      <c r="F4162" s="576" t="s">
        <v>210</v>
      </c>
      <c r="G4162" s="576">
        <v>104501</v>
      </c>
      <c r="H4162" s="576" t="s">
        <v>9255</v>
      </c>
      <c r="I4162" s="576" t="s">
        <v>85</v>
      </c>
      <c r="J4162" s="576" t="s">
        <v>209</v>
      </c>
      <c r="K4162" s="577">
        <v>0</v>
      </c>
      <c r="L4162" s="576" t="s">
        <v>208</v>
      </c>
    </row>
    <row r="4163" spans="1:12">
      <c r="A4163" s="576" t="s">
        <v>961</v>
      </c>
      <c r="B4163" s="576" t="s">
        <v>962</v>
      </c>
      <c r="C4163" s="576" t="s">
        <v>941</v>
      </c>
      <c r="D4163" s="576" t="s">
        <v>4437</v>
      </c>
      <c r="E4163" s="577" t="s">
        <v>210</v>
      </c>
      <c r="F4163" s="576" t="s">
        <v>210</v>
      </c>
      <c r="G4163" s="576">
        <v>104502</v>
      </c>
      <c r="H4163" s="576" t="s">
        <v>9256</v>
      </c>
      <c r="I4163" s="576" t="s">
        <v>85</v>
      </c>
      <c r="J4163" s="576" t="s">
        <v>209</v>
      </c>
      <c r="K4163" s="577">
        <v>0</v>
      </c>
      <c r="L4163" s="576" t="s">
        <v>208</v>
      </c>
    </row>
    <row r="4164" spans="1:12">
      <c r="A4164" s="576" t="s">
        <v>961</v>
      </c>
      <c r="B4164" s="576" t="s">
        <v>962</v>
      </c>
      <c r="C4164" s="576" t="s">
        <v>941</v>
      </c>
      <c r="D4164" s="576" t="s">
        <v>4437</v>
      </c>
      <c r="E4164" s="577" t="s">
        <v>210</v>
      </c>
      <c r="F4164" s="576" t="s">
        <v>210</v>
      </c>
      <c r="G4164" s="576">
        <v>104505</v>
      </c>
      <c r="H4164" s="576" t="s">
        <v>9257</v>
      </c>
      <c r="I4164" s="576" t="s">
        <v>85</v>
      </c>
      <c r="J4164" s="576" t="s">
        <v>209</v>
      </c>
      <c r="K4164" s="577">
        <v>0</v>
      </c>
      <c r="L4164" s="576" t="s">
        <v>208</v>
      </c>
    </row>
    <row r="4165" spans="1:12">
      <c r="A4165" s="576" t="s">
        <v>961</v>
      </c>
      <c r="B4165" s="576" t="s">
        <v>962</v>
      </c>
      <c r="C4165" s="576" t="s">
        <v>941</v>
      </c>
      <c r="D4165" s="576" t="s">
        <v>4437</v>
      </c>
      <c r="E4165" s="577" t="s">
        <v>210</v>
      </c>
      <c r="F4165" s="576" t="s">
        <v>210</v>
      </c>
      <c r="G4165" s="576">
        <v>104506</v>
      </c>
      <c r="H4165" s="576" t="s">
        <v>9258</v>
      </c>
      <c r="I4165" s="576" t="s">
        <v>85</v>
      </c>
      <c r="J4165" s="576" t="s">
        <v>209</v>
      </c>
      <c r="K4165" s="577">
        <v>0</v>
      </c>
      <c r="L4165" s="576" t="s">
        <v>208</v>
      </c>
    </row>
    <row r="4166" spans="1:12">
      <c r="A4166" s="576" t="s">
        <v>961</v>
      </c>
      <c r="B4166" s="576" t="s">
        <v>962</v>
      </c>
      <c r="C4166" s="576" t="s">
        <v>941</v>
      </c>
      <c r="D4166" s="576" t="s">
        <v>4437</v>
      </c>
      <c r="E4166" s="577" t="s">
        <v>210</v>
      </c>
      <c r="F4166" s="576" t="s">
        <v>210</v>
      </c>
      <c r="G4166" s="576">
        <v>104510</v>
      </c>
      <c r="H4166" s="576" t="s">
        <v>9259</v>
      </c>
      <c r="I4166" s="576" t="s">
        <v>85</v>
      </c>
      <c r="J4166" s="576" t="s">
        <v>209</v>
      </c>
      <c r="K4166" s="577">
        <v>0</v>
      </c>
      <c r="L4166" s="576" t="s">
        <v>208</v>
      </c>
    </row>
    <row r="4167" spans="1:12">
      <c r="A4167" s="576" t="s">
        <v>961</v>
      </c>
      <c r="B4167" s="576" t="s">
        <v>962</v>
      </c>
      <c r="C4167" s="576" t="s">
        <v>941</v>
      </c>
      <c r="D4167" s="576" t="s">
        <v>4437</v>
      </c>
      <c r="E4167" s="577" t="s">
        <v>210</v>
      </c>
      <c r="F4167" s="576" t="s">
        <v>210</v>
      </c>
      <c r="G4167" s="576">
        <v>104511</v>
      </c>
      <c r="H4167" s="576" t="s">
        <v>9260</v>
      </c>
      <c r="I4167" s="576" t="s">
        <v>85</v>
      </c>
      <c r="J4167" s="576" t="s">
        <v>209</v>
      </c>
      <c r="K4167" s="577">
        <v>0</v>
      </c>
      <c r="L4167" s="576" t="s">
        <v>208</v>
      </c>
    </row>
    <row r="4168" spans="1:12">
      <c r="A4168" s="576" t="s">
        <v>961</v>
      </c>
      <c r="B4168" s="576" t="s">
        <v>962</v>
      </c>
      <c r="C4168" s="576" t="s">
        <v>941</v>
      </c>
      <c r="D4168" s="576" t="s">
        <v>4437</v>
      </c>
      <c r="E4168" s="577" t="s">
        <v>210</v>
      </c>
      <c r="F4168" s="576" t="s">
        <v>210</v>
      </c>
      <c r="G4168" s="576">
        <v>104491</v>
      </c>
      <c r="H4168" s="576" t="s">
        <v>9261</v>
      </c>
      <c r="I4168" s="576" t="s">
        <v>85</v>
      </c>
      <c r="J4168" s="576" t="s">
        <v>209</v>
      </c>
      <c r="K4168" s="577">
        <v>4535.6499999999996</v>
      </c>
      <c r="L4168" s="576" t="s">
        <v>208</v>
      </c>
    </row>
    <row r="4169" spans="1:12">
      <c r="A4169" s="576" t="s">
        <v>961</v>
      </c>
      <c r="B4169" s="576" t="s">
        <v>962</v>
      </c>
      <c r="C4169" s="576" t="s">
        <v>941</v>
      </c>
      <c r="D4169" s="576" t="s">
        <v>4437</v>
      </c>
      <c r="E4169" s="577" t="s">
        <v>210</v>
      </c>
      <c r="F4169" s="576" t="s">
        <v>210</v>
      </c>
      <c r="G4169" s="576">
        <v>104492</v>
      </c>
      <c r="H4169" s="576" t="s">
        <v>9262</v>
      </c>
      <c r="I4169" s="576" t="s">
        <v>85</v>
      </c>
      <c r="J4169" s="576" t="s">
        <v>209</v>
      </c>
      <c r="K4169" s="577">
        <v>5672.99</v>
      </c>
      <c r="L4169" s="576" t="s">
        <v>208</v>
      </c>
    </row>
    <row r="4170" spans="1:12">
      <c r="A4170" s="576" t="s">
        <v>961</v>
      </c>
      <c r="B4170" s="576" t="s">
        <v>962</v>
      </c>
      <c r="C4170" s="576" t="s">
        <v>941</v>
      </c>
      <c r="D4170" s="576" t="s">
        <v>4437</v>
      </c>
      <c r="E4170" s="577" t="s">
        <v>210</v>
      </c>
      <c r="F4170" s="576" t="s">
        <v>210</v>
      </c>
      <c r="G4170" s="576">
        <v>104493</v>
      </c>
      <c r="H4170" s="576" t="s">
        <v>9263</v>
      </c>
      <c r="I4170" s="576" t="s">
        <v>85</v>
      </c>
      <c r="J4170" s="576" t="s">
        <v>209</v>
      </c>
      <c r="K4170" s="577">
        <v>0</v>
      </c>
      <c r="L4170" s="576" t="s">
        <v>208</v>
      </c>
    </row>
    <row r="4171" spans="1:12">
      <c r="A4171" s="576" t="s">
        <v>961</v>
      </c>
      <c r="B4171" s="576" t="s">
        <v>962</v>
      </c>
      <c r="C4171" s="576" t="s">
        <v>941</v>
      </c>
      <c r="D4171" s="576" t="s">
        <v>4437</v>
      </c>
      <c r="E4171" s="577" t="s">
        <v>210</v>
      </c>
      <c r="F4171" s="576" t="s">
        <v>210</v>
      </c>
      <c r="G4171" s="576">
        <v>104494</v>
      </c>
      <c r="H4171" s="576" t="s">
        <v>9264</v>
      </c>
      <c r="I4171" s="576" t="s">
        <v>85</v>
      </c>
      <c r="J4171" s="576" t="s">
        <v>209</v>
      </c>
      <c r="K4171" s="577">
        <v>7669.01</v>
      </c>
      <c r="L4171" s="576" t="s">
        <v>208</v>
      </c>
    </row>
    <row r="4172" spans="1:12">
      <c r="A4172" s="576" t="s">
        <v>961</v>
      </c>
      <c r="B4172" s="576" t="s">
        <v>962</v>
      </c>
      <c r="C4172" s="576" t="s">
        <v>941</v>
      </c>
      <c r="D4172" s="576" t="s">
        <v>4437</v>
      </c>
      <c r="E4172" s="577" t="s">
        <v>210</v>
      </c>
      <c r="F4172" s="576" t="s">
        <v>210</v>
      </c>
      <c r="G4172" s="576">
        <v>104495</v>
      </c>
      <c r="H4172" s="576" t="s">
        <v>9265</v>
      </c>
      <c r="I4172" s="576" t="s">
        <v>85</v>
      </c>
      <c r="J4172" s="576" t="s">
        <v>209</v>
      </c>
      <c r="K4172" s="577">
        <v>0</v>
      </c>
      <c r="L4172" s="576" t="s">
        <v>208</v>
      </c>
    </row>
    <row r="4173" spans="1:12">
      <c r="A4173" s="576" t="s">
        <v>961</v>
      </c>
      <c r="B4173" s="576" t="s">
        <v>962</v>
      </c>
      <c r="C4173" s="576" t="s">
        <v>941</v>
      </c>
      <c r="D4173" s="576" t="s">
        <v>4437</v>
      </c>
      <c r="E4173" s="577" t="s">
        <v>210</v>
      </c>
      <c r="F4173" s="576" t="s">
        <v>210</v>
      </c>
      <c r="G4173" s="576">
        <v>104496</v>
      </c>
      <c r="H4173" s="576" t="s">
        <v>9266</v>
      </c>
      <c r="I4173" s="576" t="s">
        <v>85</v>
      </c>
      <c r="J4173" s="576" t="s">
        <v>209</v>
      </c>
      <c r="K4173" s="577">
        <v>0</v>
      </c>
      <c r="L4173" s="576" t="s">
        <v>208</v>
      </c>
    </row>
    <row r="4174" spans="1:12">
      <c r="A4174" s="576" t="s">
        <v>961</v>
      </c>
      <c r="B4174" s="576" t="s">
        <v>962</v>
      </c>
      <c r="C4174" s="576" t="s">
        <v>941</v>
      </c>
      <c r="D4174" s="576" t="s">
        <v>4437</v>
      </c>
      <c r="E4174" s="577" t="s">
        <v>210</v>
      </c>
      <c r="F4174" s="576" t="s">
        <v>210</v>
      </c>
      <c r="G4174" s="576">
        <v>104497</v>
      </c>
      <c r="H4174" s="576" t="s">
        <v>9267</v>
      </c>
      <c r="I4174" s="576" t="s">
        <v>85</v>
      </c>
      <c r="J4174" s="576" t="s">
        <v>209</v>
      </c>
      <c r="K4174" s="577">
        <v>9182.6299999999992</v>
      </c>
      <c r="L4174" s="576" t="s">
        <v>208</v>
      </c>
    </row>
    <row r="4175" spans="1:12">
      <c r="A4175" s="576" t="s">
        <v>961</v>
      </c>
      <c r="B4175" s="576" t="s">
        <v>962</v>
      </c>
      <c r="C4175" s="576" t="s">
        <v>941</v>
      </c>
      <c r="D4175" s="576" t="s">
        <v>4437</v>
      </c>
      <c r="E4175" s="577" t="s">
        <v>210</v>
      </c>
      <c r="F4175" s="576" t="s">
        <v>210</v>
      </c>
      <c r="G4175" s="576">
        <v>104498</v>
      </c>
      <c r="H4175" s="576" t="s">
        <v>9268</v>
      </c>
      <c r="I4175" s="576" t="s">
        <v>85</v>
      </c>
      <c r="J4175" s="576" t="s">
        <v>209</v>
      </c>
      <c r="K4175" s="577">
        <v>0</v>
      </c>
      <c r="L4175" s="576" t="s">
        <v>208</v>
      </c>
    </row>
    <row r="4176" spans="1:12">
      <c r="A4176" s="576" t="s">
        <v>961</v>
      </c>
      <c r="B4176" s="576" t="s">
        <v>962</v>
      </c>
      <c r="C4176" s="576" t="s">
        <v>941</v>
      </c>
      <c r="D4176" s="576" t="s">
        <v>4437</v>
      </c>
      <c r="E4176" s="577" t="s">
        <v>210</v>
      </c>
      <c r="F4176" s="576" t="s">
        <v>210</v>
      </c>
      <c r="G4176" s="576">
        <v>104499</v>
      </c>
      <c r="H4176" s="576" t="s">
        <v>9269</v>
      </c>
      <c r="I4176" s="576" t="s">
        <v>85</v>
      </c>
      <c r="J4176" s="576" t="s">
        <v>209</v>
      </c>
      <c r="K4176" s="577">
        <v>0</v>
      </c>
      <c r="L4176" s="576" t="s">
        <v>208</v>
      </c>
    </row>
    <row r="4177" spans="1:12">
      <c r="A4177" s="576" t="s">
        <v>961</v>
      </c>
      <c r="B4177" s="576" t="s">
        <v>962</v>
      </c>
      <c r="C4177" s="576" t="s">
        <v>941</v>
      </c>
      <c r="D4177" s="576" t="s">
        <v>4437</v>
      </c>
      <c r="E4177" s="577" t="s">
        <v>210</v>
      </c>
      <c r="F4177" s="576" t="s">
        <v>210</v>
      </c>
      <c r="G4177" s="576">
        <v>104515</v>
      </c>
      <c r="H4177" s="576" t="s">
        <v>6577</v>
      </c>
      <c r="I4177" s="576" t="s">
        <v>93</v>
      </c>
      <c r="J4177" s="576" t="s">
        <v>209</v>
      </c>
      <c r="K4177" s="577">
        <v>26.23</v>
      </c>
      <c r="L4177" s="576" t="s">
        <v>208</v>
      </c>
    </row>
    <row r="4178" spans="1:12">
      <c r="A4178" s="576" t="s">
        <v>961</v>
      </c>
      <c r="B4178" s="576" t="s">
        <v>962</v>
      </c>
      <c r="C4178" s="576" t="s">
        <v>941</v>
      </c>
      <c r="D4178" s="576" t="s">
        <v>4437</v>
      </c>
      <c r="E4178" s="577" t="s">
        <v>210</v>
      </c>
      <c r="F4178" s="576" t="s">
        <v>210</v>
      </c>
      <c r="G4178" s="576">
        <v>87430</v>
      </c>
      <c r="H4178" s="576" t="s">
        <v>6937</v>
      </c>
      <c r="I4178" s="576" t="s">
        <v>93</v>
      </c>
      <c r="J4178" s="576" t="s">
        <v>209</v>
      </c>
      <c r="K4178" s="577">
        <v>16.98</v>
      </c>
      <c r="L4178" s="576" t="s">
        <v>208</v>
      </c>
    </row>
    <row r="4179" spans="1:12">
      <c r="A4179" s="576" t="s">
        <v>961</v>
      </c>
      <c r="B4179" s="576" t="s">
        <v>962</v>
      </c>
      <c r="C4179" s="576" t="s">
        <v>941</v>
      </c>
      <c r="D4179" s="576" t="s">
        <v>4437</v>
      </c>
      <c r="E4179" s="577" t="s">
        <v>210</v>
      </c>
      <c r="F4179" s="576" t="s">
        <v>210</v>
      </c>
      <c r="G4179" s="576">
        <v>87433</v>
      </c>
      <c r="H4179" s="576" t="s">
        <v>6938</v>
      </c>
      <c r="I4179" s="576" t="s">
        <v>93</v>
      </c>
      <c r="J4179" s="576" t="s">
        <v>209</v>
      </c>
      <c r="K4179" s="577">
        <v>24.94</v>
      </c>
      <c r="L4179" s="576" t="s">
        <v>208</v>
      </c>
    </row>
    <row r="4180" spans="1:12">
      <c r="A4180" s="576" t="s">
        <v>961</v>
      </c>
      <c r="B4180" s="576" t="s">
        <v>962</v>
      </c>
      <c r="C4180" s="576" t="s">
        <v>941</v>
      </c>
      <c r="D4180" s="576" t="s">
        <v>4437</v>
      </c>
      <c r="E4180" s="577" t="s">
        <v>210</v>
      </c>
      <c r="F4180" s="576" t="s">
        <v>210</v>
      </c>
      <c r="G4180" s="576">
        <v>87436</v>
      </c>
      <c r="H4180" s="576" t="s">
        <v>6939</v>
      </c>
      <c r="I4180" s="576" t="s">
        <v>93</v>
      </c>
      <c r="J4180" s="576" t="s">
        <v>209</v>
      </c>
      <c r="K4180" s="577">
        <v>28.08</v>
      </c>
      <c r="L4180" s="576" t="s">
        <v>208</v>
      </c>
    </row>
    <row r="4181" spans="1:12">
      <c r="A4181" s="576" t="s">
        <v>961</v>
      </c>
      <c r="B4181" s="576" t="s">
        <v>962</v>
      </c>
      <c r="C4181" s="576" t="s">
        <v>941</v>
      </c>
      <c r="D4181" s="576" t="s">
        <v>4437</v>
      </c>
      <c r="E4181" s="577" t="s">
        <v>210</v>
      </c>
      <c r="F4181" s="576" t="s">
        <v>210</v>
      </c>
      <c r="G4181" s="576">
        <v>87439</v>
      </c>
      <c r="H4181" s="576" t="s">
        <v>6940</v>
      </c>
      <c r="I4181" s="576" t="s">
        <v>93</v>
      </c>
      <c r="J4181" s="576" t="s">
        <v>209</v>
      </c>
      <c r="K4181" s="577">
        <v>34.56</v>
      </c>
      <c r="L4181" s="576" t="s">
        <v>208</v>
      </c>
    </row>
    <row r="4182" spans="1:12">
      <c r="A4182" s="576" t="s">
        <v>961</v>
      </c>
      <c r="B4182" s="576" t="s">
        <v>962</v>
      </c>
      <c r="C4182" s="576" t="s">
        <v>941</v>
      </c>
      <c r="D4182" s="576" t="s">
        <v>4437</v>
      </c>
      <c r="E4182" s="577" t="s">
        <v>210</v>
      </c>
      <c r="F4182" s="576" t="s">
        <v>210</v>
      </c>
      <c r="G4182" s="576">
        <v>104633</v>
      </c>
      <c r="H4182" s="576" t="s">
        <v>6947</v>
      </c>
      <c r="I4182" s="576" t="s">
        <v>93</v>
      </c>
      <c r="J4182" s="576" t="s">
        <v>209</v>
      </c>
      <c r="K4182" s="577">
        <v>23.44</v>
      </c>
      <c r="L4182" s="576" t="s">
        <v>208</v>
      </c>
    </row>
    <row r="4183" spans="1:12">
      <c r="A4183" s="576" t="s">
        <v>961</v>
      </c>
      <c r="B4183" s="576" t="s">
        <v>962</v>
      </c>
      <c r="C4183" s="576" t="s">
        <v>941</v>
      </c>
      <c r="D4183" s="576" t="s">
        <v>4437</v>
      </c>
      <c r="E4183" s="577" t="s">
        <v>210</v>
      </c>
      <c r="F4183" s="576" t="s">
        <v>210</v>
      </c>
      <c r="G4183" s="576">
        <v>104634</v>
      </c>
      <c r="H4183" s="576" t="s">
        <v>6948</v>
      </c>
      <c r="I4183" s="576" t="s">
        <v>93</v>
      </c>
      <c r="J4183" s="576" t="s">
        <v>209</v>
      </c>
      <c r="K4183" s="577">
        <v>35.01</v>
      </c>
      <c r="L4183" s="576" t="s">
        <v>208</v>
      </c>
    </row>
    <row r="4184" spans="1:12">
      <c r="A4184" s="576" t="s">
        <v>961</v>
      </c>
      <c r="B4184" s="576" t="s">
        <v>962</v>
      </c>
      <c r="C4184" s="576" t="s">
        <v>941</v>
      </c>
      <c r="D4184" s="576" t="s">
        <v>4437</v>
      </c>
      <c r="E4184" s="577" t="s">
        <v>210</v>
      </c>
      <c r="F4184" s="576" t="s">
        <v>210</v>
      </c>
      <c r="G4184" s="576">
        <v>87418</v>
      </c>
      <c r="H4184" s="576" t="s">
        <v>6933</v>
      </c>
      <c r="I4184" s="576" t="s">
        <v>93</v>
      </c>
      <c r="J4184" s="576" t="s">
        <v>209</v>
      </c>
      <c r="K4184" s="577">
        <v>17.420000000000002</v>
      </c>
      <c r="L4184" s="576" t="s">
        <v>208</v>
      </c>
    </row>
    <row r="4185" spans="1:12">
      <c r="A4185" s="576" t="s">
        <v>961</v>
      </c>
      <c r="B4185" s="576" t="s">
        <v>962</v>
      </c>
      <c r="C4185" s="576" t="s">
        <v>941</v>
      </c>
      <c r="D4185" s="576" t="s">
        <v>4437</v>
      </c>
      <c r="E4185" s="577" t="s">
        <v>210</v>
      </c>
      <c r="F4185" s="576" t="s">
        <v>210</v>
      </c>
      <c r="G4185" s="576">
        <v>87421</v>
      </c>
      <c r="H4185" s="576" t="s">
        <v>6934</v>
      </c>
      <c r="I4185" s="576" t="s">
        <v>93</v>
      </c>
      <c r="J4185" s="576" t="s">
        <v>209</v>
      </c>
      <c r="K4185" s="577">
        <v>27</v>
      </c>
      <c r="L4185" s="576" t="s">
        <v>208</v>
      </c>
    </row>
    <row r="4186" spans="1:12">
      <c r="A4186" s="576" t="s">
        <v>961</v>
      </c>
      <c r="B4186" s="576" t="s">
        <v>962</v>
      </c>
      <c r="C4186" s="576" t="s">
        <v>941</v>
      </c>
      <c r="D4186" s="576" t="s">
        <v>4437</v>
      </c>
      <c r="E4186" s="577" t="s">
        <v>210</v>
      </c>
      <c r="F4186" s="576" t="s">
        <v>210</v>
      </c>
      <c r="G4186" s="576">
        <v>104628</v>
      </c>
      <c r="H4186" s="576" t="s">
        <v>6942</v>
      </c>
      <c r="I4186" s="576" t="s">
        <v>93</v>
      </c>
      <c r="J4186" s="576" t="s">
        <v>209</v>
      </c>
      <c r="K4186" s="577">
        <v>26.38</v>
      </c>
      <c r="L4186" s="576" t="s">
        <v>208</v>
      </c>
    </row>
    <row r="4187" spans="1:12">
      <c r="A4187" s="576" t="s">
        <v>961</v>
      </c>
      <c r="B4187" s="576" t="s">
        <v>962</v>
      </c>
      <c r="C4187" s="576" t="s">
        <v>941</v>
      </c>
      <c r="D4187" s="576" t="s">
        <v>4437</v>
      </c>
      <c r="E4187" s="577" t="s">
        <v>210</v>
      </c>
      <c r="F4187" s="576" t="s">
        <v>210</v>
      </c>
      <c r="G4187" s="576">
        <v>104631</v>
      </c>
      <c r="H4187" s="576" t="s">
        <v>6945</v>
      </c>
      <c r="I4187" s="576" t="s">
        <v>93</v>
      </c>
      <c r="J4187" s="576" t="s">
        <v>209</v>
      </c>
      <c r="K4187" s="577">
        <v>36.6</v>
      </c>
      <c r="L4187" s="576" t="s">
        <v>208</v>
      </c>
    </row>
    <row r="4188" spans="1:12">
      <c r="A4188" s="576" t="s">
        <v>961</v>
      </c>
      <c r="B4188" s="576" t="s">
        <v>962</v>
      </c>
      <c r="C4188" s="576" t="s">
        <v>941</v>
      </c>
      <c r="D4188" s="576" t="s">
        <v>4437</v>
      </c>
      <c r="E4188" s="577" t="s">
        <v>210</v>
      </c>
      <c r="F4188" s="576" t="s">
        <v>210</v>
      </c>
      <c r="G4188" s="576">
        <v>104627</v>
      </c>
      <c r="H4188" s="576" t="s">
        <v>6941</v>
      </c>
      <c r="I4188" s="576" t="s">
        <v>93</v>
      </c>
      <c r="J4188" s="576" t="s">
        <v>209</v>
      </c>
      <c r="K4188" s="577">
        <v>17.41</v>
      </c>
      <c r="L4188" s="576" t="s">
        <v>208</v>
      </c>
    </row>
    <row r="4189" spans="1:12">
      <c r="A4189" s="576" t="s">
        <v>961</v>
      </c>
      <c r="B4189" s="576" t="s">
        <v>962</v>
      </c>
      <c r="C4189" s="576" t="s">
        <v>941</v>
      </c>
      <c r="D4189" s="576" t="s">
        <v>4437</v>
      </c>
      <c r="E4189" s="577" t="s">
        <v>210</v>
      </c>
      <c r="F4189" s="576" t="s">
        <v>210</v>
      </c>
      <c r="G4189" s="576">
        <v>104630</v>
      </c>
      <c r="H4189" s="576" t="s">
        <v>6944</v>
      </c>
      <c r="I4189" s="576" t="s">
        <v>93</v>
      </c>
      <c r="J4189" s="576" t="s">
        <v>209</v>
      </c>
      <c r="K4189" s="577">
        <v>27.62</v>
      </c>
      <c r="L4189" s="576" t="s">
        <v>208</v>
      </c>
    </row>
    <row r="4190" spans="1:12">
      <c r="A4190" s="576" t="s">
        <v>961</v>
      </c>
      <c r="B4190" s="576" t="s">
        <v>962</v>
      </c>
      <c r="C4190" s="576" t="s">
        <v>941</v>
      </c>
      <c r="D4190" s="576" t="s">
        <v>4437</v>
      </c>
      <c r="E4190" s="577" t="s">
        <v>210</v>
      </c>
      <c r="F4190" s="576" t="s">
        <v>210</v>
      </c>
      <c r="G4190" s="576">
        <v>104629</v>
      </c>
      <c r="H4190" s="576" t="s">
        <v>6943</v>
      </c>
      <c r="I4190" s="576" t="s">
        <v>93</v>
      </c>
      <c r="J4190" s="576" t="s">
        <v>209</v>
      </c>
      <c r="K4190" s="577">
        <v>31.54</v>
      </c>
      <c r="L4190" s="576" t="s">
        <v>208</v>
      </c>
    </row>
    <row r="4191" spans="1:12">
      <c r="A4191" s="576" t="s">
        <v>961</v>
      </c>
      <c r="B4191" s="576" t="s">
        <v>962</v>
      </c>
      <c r="C4191" s="576" t="s">
        <v>941</v>
      </c>
      <c r="D4191" s="576" t="s">
        <v>4437</v>
      </c>
      <c r="E4191" s="577" t="s">
        <v>210</v>
      </c>
      <c r="F4191" s="576" t="s">
        <v>210</v>
      </c>
      <c r="G4191" s="576">
        <v>104632</v>
      </c>
      <c r="H4191" s="576" t="s">
        <v>6946</v>
      </c>
      <c r="I4191" s="576" t="s">
        <v>93</v>
      </c>
      <c r="J4191" s="576" t="s">
        <v>209</v>
      </c>
      <c r="K4191" s="577">
        <v>41.74</v>
      </c>
      <c r="L4191" s="576" t="s">
        <v>208</v>
      </c>
    </row>
    <row r="4192" spans="1:12">
      <c r="A4192" s="576" t="s">
        <v>961</v>
      </c>
      <c r="B4192" s="576" t="s">
        <v>962</v>
      </c>
      <c r="C4192" s="576" t="s">
        <v>941</v>
      </c>
      <c r="D4192" s="576" t="s">
        <v>4437</v>
      </c>
      <c r="E4192" s="577" t="s">
        <v>210</v>
      </c>
      <c r="F4192" s="576" t="s">
        <v>210</v>
      </c>
      <c r="G4192" s="576">
        <v>87412</v>
      </c>
      <c r="H4192" s="576" t="s">
        <v>6928</v>
      </c>
      <c r="I4192" s="576" t="s">
        <v>93</v>
      </c>
      <c r="J4192" s="576" t="s">
        <v>209</v>
      </c>
      <c r="K4192" s="577">
        <v>22.15</v>
      </c>
      <c r="L4192" s="576" t="s">
        <v>208</v>
      </c>
    </row>
    <row r="4193" spans="1:12">
      <c r="A4193" s="576" t="s">
        <v>961</v>
      </c>
      <c r="B4193" s="576" t="s">
        <v>962</v>
      </c>
      <c r="C4193" s="576" t="s">
        <v>941</v>
      </c>
      <c r="D4193" s="576" t="s">
        <v>4437</v>
      </c>
      <c r="E4193" s="577" t="s">
        <v>210</v>
      </c>
      <c r="F4193" s="576" t="s">
        <v>210</v>
      </c>
      <c r="G4193" s="576">
        <v>87415</v>
      </c>
      <c r="H4193" s="576" t="s">
        <v>6931</v>
      </c>
      <c r="I4193" s="576" t="s">
        <v>93</v>
      </c>
      <c r="J4193" s="576" t="s">
        <v>209</v>
      </c>
      <c r="K4193" s="577">
        <v>31.4</v>
      </c>
      <c r="L4193" s="576" t="s">
        <v>208</v>
      </c>
    </row>
    <row r="4194" spans="1:12">
      <c r="A4194" s="576" t="s">
        <v>961</v>
      </c>
      <c r="B4194" s="576" t="s">
        <v>962</v>
      </c>
      <c r="C4194" s="576" t="s">
        <v>941</v>
      </c>
      <c r="D4194" s="576" t="s">
        <v>4437</v>
      </c>
      <c r="E4194" s="577" t="s">
        <v>210</v>
      </c>
      <c r="F4194" s="576" t="s">
        <v>210</v>
      </c>
      <c r="G4194" s="576">
        <v>87411</v>
      </c>
      <c r="H4194" s="576" t="s">
        <v>6927</v>
      </c>
      <c r="I4194" s="576" t="s">
        <v>93</v>
      </c>
      <c r="J4194" s="576" t="s">
        <v>209</v>
      </c>
      <c r="K4194" s="577">
        <v>15.24</v>
      </c>
      <c r="L4194" s="576" t="s">
        <v>208</v>
      </c>
    </row>
    <row r="4195" spans="1:12">
      <c r="A4195" s="576" t="s">
        <v>961</v>
      </c>
      <c r="B4195" s="576" t="s">
        <v>962</v>
      </c>
      <c r="C4195" s="576" t="s">
        <v>941</v>
      </c>
      <c r="D4195" s="576" t="s">
        <v>4437</v>
      </c>
      <c r="E4195" s="577" t="s">
        <v>210</v>
      </c>
      <c r="F4195" s="576" t="s">
        <v>210</v>
      </c>
      <c r="G4195" s="576">
        <v>87414</v>
      </c>
      <c r="H4195" s="576" t="s">
        <v>6930</v>
      </c>
      <c r="I4195" s="576" t="s">
        <v>93</v>
      </c>
      <c r="J4195" s="576" t="s">
        <v>209</v>
      </c>
      <c r="K4195" s="577">
        <v>24.5</v>
      </c>
      <c r="L4195" s="576" t="s">
        <v>208</v>
      </c>
    </row>
    <row r="4196" spans="1:12">
      <c r="A4196" s="576" t="s">
        <v>961</v>
      </c>
      <c r="B4196" s="576" t="s">
        <v>962</v>
      </c>
      <c r="C4196" s="576" t="s">
        <v>941</v>
      </c>
      <c r="D4196" s="576" t="s">
        <v>4437</v>
      </c>
      <c r="E4196" s="577" t="s">
        <v>210</v>
      </c>
      <c r="F4196" s="576" t="s">
        <v>210</v>
      </c>
      <c r="G4196" s="576">
        <v>87413</v>
      </c>
      <c r="H4196" s="576" t="s">
        <v>6929</v>
      </c>
      <c r="I4196" s="576" t="s">
        <v>93</v>
      </c>
      <c r="J4196" s="576" t="s">
        <v>209</v>
      </c>
      <c r="K4196" s="577">
        <v>26.12</v>
      </c>
      <c r="L4196" s="576" t="s">
        <v>208</v>
      </c>
    </row>
    <row r="4197" spans="1:12">
      <c r="A4197" s="576" t="s">
        <v>961</v>
      </c>
      <c r="B4197" s="576" t="s">
        <v>962</v>
      </c>
      <c r="C4197" s="576" t="s">
        <v>941</v>
      </c>
      <c r="D4197" s="576" t="s">
        <v>4437</v>
      </c>
      <c r="E4197" s="577" t="s">
        <v>210</v>
      </c>
      <c r="F4197" s="576" t="s">
        <v>210</v>
      </c>
      <c r="G4197" s="576">
        <v>87416</v>
      </c>
      <c r="H4197" s="576" t="s">
        <v>6932</v>
      </c>
      <c r="I4197" s="576" t="s">
        <v>93</v>
      </c>
      <c r="J4197" s="576" t="s">
        <v>209</v>
      </c>
      <c r="K4197" s="577">
        <v>35.380000000000003</v>
      </c>
      <c r="L4197" s="576" t="s">
        <v>208</v>
      </c>
    </row>
    <row r="4198" spans="1:12">
      <c r="A4198" s="576" t="s">
        <v>961</v>
      </c>
      <c r="B4198" s="576" t="s">
        <v>962</v>
      </c>
      <c r="C4198" s="576" t="s">
        <v>941</v>
      </c>
      <c r="D4198" s="576" t="s">
        <v>4437</v>
      </c>
      <c r="E4198" s="577" t="s">
        <v>210</v>
      </c>
      <c r="F4198" s="576" t="s">
        <v>210</v>
      </c>
      <c r="G4198" s="576">
        <v>104635</v>
      </c>
      <c r="H4198" s="576" t="s">
        <v>6949</v>
      </c>
      <c r="I4198" s="576" t="s">
        <v>93</v>
      </c>
      <c r="J4198" s="576" t="s">
        <v>209</v>
      </c>
      <c r="K4198" s="577">
        <v>47.5</v>
      </c>
      <c r="L4198" s="576" t="s">
        <v>208</v>
      </c>
    </row>
    <row r="4199" spans="1:12">
      <c r="A4199" s="576" t="s">
        <v>961</v>
      </c>
      <c r="B4199" s="576" t="s">
        <v>962</v>
      </c>
      <c r="C4199" s="576" t="s">
        <v>941</v>
      </c>
      <c r="D4199" s="576" t="s">
        <v>4437</v>
      </c>
      <c r="E4199" s="577" t="s">
        <v>210</v>
      </c>
      <c r="F4199" s="576" t="s">
        <v>210</v>
      </c>
      <c r="G4199" s="576">
        <v>104636</v>
      </c>
      <c r="H4199" s="576" t="s">
        <v>6950</v>
      </c>
      <c r="I4199" s="576" t="s">
        <v>93</v>
      </c>
      <c r="J4199" s="576" t="s">
        <v>209</v>
      </c>
      <c r="K4199" s="577">
        <v>55.55</v>
      </c>
      <c r="L4199" s="576" t="s">
        <v>208</v>
      </c>
    </row>
    <row r="4200" spans="1:12">
      <c r="A4200" s="576" t="s">
        <v>961</v>
      </c>
      <c r="B4200" s="576" t="s">
        <v>962</v>
      </c>
      <c r="C4200" s="576" t="s">
        <v>941</v>
      </c>
      <c r="D4200" s="576" t="s">
        <v>4437</v>
      </c>
      <c r="E4200" s="577" t="s">
        <v>210</v>
      </c>
      <c r="F4200" s="576" t="s">
        <v>210</v>
      </c>
      <c r="G4200" s="576">
        <v>87424</v>
      </c>
      <c r="H4200" s="576" t="s">
        <v>6935</v>
      </c>
      <c r="I4200" s="576" t="s">
        <v>93</v>
      </c>
      <c r="J4200" s="576" t="s">
        <v>209</v>
      </c>
      <c r="K4200" s="577">
        <v>34.72</v>
      </c>
      <c r="L4200" s="576" t="s">
        <v>208</v>
      </c>
    </row>
    <row r="4201" spans="1:12">
      <c r="A4201" s="576" t="s">
        <v>961</v>
      </c>
      <c r="B4201" s="576" t="s">
        <v>962</v>
      </c>
      <c r="C4201" s="576" t="s">
        <v>941</v>
      </c>
      <c r="D4201" s="576" t="s">
        <v>4437</v>
      </c>
      <c r="E4201" s="577" t="s">
        <v>210</v>
      </c>
      <c r="F4201" s="576" t="s">
        <v>210</v>
      </c>
      <c r="G4201" s="576">
        <v>87427</v>
      </c>
      <c r="H4201" s="576" t="s">
        <v>6936</v>
      </c>
      <c r="I4201" s="576" t="s">
        <v>93</v>
      </c>
      <c r="J4201" s="576" t="s">
        <v>209</v>
      </c>
      <c r="K4201" s="577">
        <v>41.39</v>
      </c>
      <c r="L4201" s="576" t="s">
        <v>208</v>
      </c>
    </row>
    <row r="4202" spans="1:12">
      <c r="A4202" s="576" t="s">
        <v>961</v>
      </c>
      <c r="B4202" s="576" t="s">
        <v>962</v>
      </c>
      <c r="C4202" s="576" t="s">
        <v>941</v>
      </c>
      <c r="D4202" s="576" t="s">
        <v>4437</v>
      </c>
      <c r="E4202" s="577" t="s">
        <v>210</v>
      </c>
      <c r="F4202" s="576" t="s">
        <v>210</v>
      </c>
      <c r="G4202" s="576">
        <v>89998</v>
      </c>
      <c r="H4202" s="576" t="s">
        <v>4779</v>
      </c>
      <c r="I4202" s="576" t="s">
        <v>92</v>
      </c>
      <c r="J4202" s="576" t="s">
        <v>209</v>
      </c>
      <c r="K4202" s="577">
        <v>9.2899999999999991</v>
      </c>
      <c r="L4202" s="576" t="s">
        <v>208</v>
      </c>
    </row>
    <row r="4203" spans="1:12">
      <c r="A4203" s="576" t="s">
        <v>961</v>
      </c>
      <c r="B4203" s="576" t="s">
        <v>962</v>
      </c>
      <c r="C4203" s="576" t="s">
        <v>941</v>
      </c>
      <c r="D4203" s="576" t="s">
        <v>4437</v>
      </c>
      <c r="E4203" s="577" t="s">
        <v>210</v>
      </c>
      <c r="F4203" s="576" t="s">
        <v>210</v>
      </c>
      <c r="G4203" s="576">
        <v>102920</v>
      </c>
      <c r="H4203" s="576" t="s">
        <v>4782</v>
      </c>
      <c r="I4203" s="576" t="s">
        <v>92</v>
      </c>
      <c r="J4203" s="576" t="s">
        <v>209</v>
      </c>
      <c r="K4203" s="577">
        <v>7.65</v>
      </c>
      <c r="L4203" s="576" t="s">
        <v>208</v>
      </c>
    </row>
    <row r="4204" spans="1:12">
      <c r="A4204" s="576" t="s">
        <v>961</v>
      </c>
      <c r="B4204" s="576" t="s">
        <v>962</v>
      </c>
      <c r="C4204" s="576" t="s">
        <v>941</v>
      </c>
      <c r="D4204" s="576" t="s">
        <v>4437</v>
      </c>
      <c r="E4204" s="577" t="s">
        <v>210</v>
      </c>
      <c r="F4204" s="576" t="s">
        <v>210</v>
      </c>
      <c r="G4204" s="576">
        <v>102923</v>
      </c>
      <c r="H4204" s="576" t="s">
        <v>4785</v>
      </c>
      <c r="I4204" s="576" t="s">
        <v>92</v>
      </c>
      <c r="J4204" s="576" t="s">
        <v>209</v>
      </c>
      <c r="K4204" s="577">
        <v>7.21</v>
      </c>
      <c r="L4204" s="576" t="s">
        <v>208</v>
      </c>
    </row>
    <row r="4205" spans="1:12">
      <c r="A4205" s="576" t="s">
        <v>961</v>
      </c>
      <c r="B4205" s="576" t="s">
        <v>962</v>
      </c>
      <c r="C4205" s="576" t="s">
        <v>941</v>
      </c>
      <c r="D4205" s="576" t="s">
        <v>4437</v>
      </c>
      <c r="E4205" s="577" t="s">
        <v>210</v>
      </c>
      <c r="F4205" s="576" t="s">
        <v>210</v>
      </c>
      <c r="G4205" s="576">
        <v>90000</v>
      </c>
      <c r="H4205" s="576" t="s">
        <v>4781</v>
      </c>
      <c r="I4205" s="576" t="s">
        <v>92</v>
      </c>
      <c r="J4205" s="576" t="s">
        <v>209</v>
      </c>
      <c r="K4205" s="577">
        <v>11.66</v>
      </c>
      <c r="L4205" s="576" t="s">
        <v>208</v>
      </c>
    </row>
    <row r="4206" spans="1:12">
      <c r="A4206" s="576" t="s">
        <v>961</v>
      </c>
      <c r="B4206" s="576" t="s">
        <v>962</v>
      </c>
      <c r="C4206" s="576" t="s">
        <v>941</v>
      </c>
      <c r="D4206" s="576" t="s">
        <v>4437</v>
      </c>
      <c r="E4206" s="577" t="s">
        <v>210</v>
      </c>
      <c r="F4206" s="576" t="s">
        <v>210</v>
      </c>
      <c r="G4206" s="576">
        <v>103088</v>
      </c>
      <c r="H4206" s="576" t="s">
        <v>4786</v>
      </c>
      <c r="I4206" s="576" t="s">
        <v>92</v>
      </c>
      <c r="J4206" s="576" t="s">
        <v>209</v>
      </c>
      <c r="K4206" s="577">
        <v>9.17</v>
      </c>
      <c r="L4206" s="576" t="s">
        <v>208</v>
      </c>
    </row>
    <row r="4207" spans="1:12">
      <c r="A4207" s="576" t="s">
        <v>961</v>
      </c>
      <c r="B4207" s="576" t="s">
        <v>962</v>
      </c>
      <c r="C4207" s="576" t="s">
        <v>941</v>
      </c>
      <c r="D4207" s="576" t="s">
        <v>4437</v>
      </c>
      <c r="E4207" s="577" t="s">
        <v>210</v>
      </c>
      <c r="F4207" s="576" t="s">
        <v>210</v>
      </c>
      <c r="G4207" s="576">
        <v>102922</v>
      </c>
      <c r="H4207" s="576" t="s">
        <v>4784</v>
      </c>
      <c r="I4207" s="576" t="s">
        <v>92</v>
      </c>
      <c r="J4207" s="576" t="s">
        <v>209</v>
      </c>
      <c r="K4207" s="577">
        <v>8.15</v>
      </c>
      <c r="L4207" s="576" t="s">
        <v>208</v>
      </c>
    </row>
    <row r="4208" spans="1:12">
      <c r="A4208" s="576" t="s">
        <v>961</v>
      </c>
      <c r="B4208" s="576" t="s">
        <v>962</v>
      </c>
      <c r="C4208" s="576" t="s">
        <v>941</v>
      </c>
      <c r="D4208" s="576" t="s">
        <v>4437</v>
      </c>
      <c r="E4208" s="577" t="s">
        <v>210</v>
      </c>
      <c r="F4208" s="576" t="s">
        <v>210</v>
      </c>
      <c r="G4208" s="576">
        <v>89999</v>
      </c>
      <c r="H4208" s="576" t="s">
        <v>4780</v>
      </c>
      <c r="I4208" s="576" t="s">
        <v>92</v>
      </c>
      <c r="J4208" s="576" t="s">
        <v>209</v>
      </c>
      <c r="K4208" s="577">
        <v>14.43</v>
      </c>
      <c r="L4208" s="576" t="s">
        <v>208</v>
      </c>
    </row>
    <row r="4209" spans="1:12">
      <c r="A4209" s="576" t="s">
        <v>961</v>
      </c>
      <c r="B4209" s="576" t="s">
        <v>962</v>
      </c>
      <c r="C4209" s="576" t="s">
        <v>941</v>
      </c>
      <c r="D4209" s="576" t="s">
        <v>4437</v>
      </c>
      <c r="E4209" s="577" t="s">
        <v>210</v>
      </c>
      <c r="F4209" s="576" t="s">
        <v>210</v>
      </c>
      <c r="G4209" s="576">
        <v>89996</v>
      </c>
      <c r="H4209" s="576" t="s">
        <v>4777</v>
      </c>
      <c r="I4209" s="576" t="s">
        <v>92</v>
      </c>
      <c r="J4209" s="576" t="s">
        <v>209</v>
      </c>
      <c r="K4209" s="577">
        <v>9.75</v>
      </c>
      <c r="L4209" s="576" t="s">
        <v>208</v>
      </c>
    </row>
    <row r="4210" spans="1:12">
      <c r="A4210" s="576" t="s">
        <v>961</v>
      </c>
      <c r="B4210" s="576" t="s">
        <v>962</v>
      </c>
      <c r="C4210" s="576" t="s">
        <v>941</v>
      </c>
      <c r="D4210" s="576" t="s">
        <v>4437</v>
      </c>
      <c r="E4210" s="577" t="s">
        <v>210</v>
      </c>
      <c r="F4210" s="576" t="s">
        <v>210</v>
      </c>
      <c r="G4210" s="576">
        <v>89997</v>
      </c>
      <c r="H4210" s="576" t="s">
        <v>4778</v>
      </c>
      <c r="I4210" s="576" t="s">
        <v>92</v>
      </c>
      <c r="J4210" s="576" t="s">
        <v>209</v>
      </c>
      <c r="K4210" s="577">
        <v>7.95</v>
      </c>
      <c r="L4210" s="576" t="s">
        <v>208</v>
      </c>
    </row>
    <row r="4211" spans="1:12">
      <c r="A4211" s="576" t="s">
        <v>961</v>
      </c>
      <c r="B4211" s="576" t="s">
        <v>962</v>
      </c>
      <c r="C4211" s="576" t="s">
        <v>941</v>
      </c>
      <c r="D4211" s="576" t="s">
        <v>4437</v>
      </c>
      <c r="E4211" s="577" t="s">
        <v>210</v>
      </c>
      <c r="F4211" s="576" t="s">
        <v>210</v>
      </c>
      <c r="G4211" s="576">
        <v>102921</v>
      </c>
      <c r="H4211" s="576" t="s">
        <v>4783</v>
      </c>
      <c r="I4211" s="576" t="s">
        <v>92</v>
      </c>
      <c r="J4211" s="576" t="s">
        <v>209</v>
      </c>
      <c r="K4211" s="577">
        <v>7.4</v>
      </c>
      <c r="L4211" s="576" t="s">
        <v>208</v>
      </c>
    </row>
    <row r="4212" spans="1:12">
      <c r="A4212" s="576" t="s">
        <v>961</v>
      </c>
      <c r="B4212" s="576" t="s">
        <v>962</v>
      </c>
      <c r="C4212" s="576" t="s">
        <v>941</v>
      </c>
      <c r="D4212" s="576" t="s">
        <v>4437</v>
      </c>
      <c r="E4212" s="577" t="s">
        <v>210</v>
      </c>
      <c r="F4212" s="576" t="s">
        <v>210</v>
      </c>
      <c r="G4212" s="576">
        <v>90278</v>
      </c>
      <c r="H4212" s="576" t="s">
        <v>4790</v>
      </c>
      <c r="I4212" s="576" t="s">
        <v>90</v>
      </c>
      <c r="J4212" s="576" t="s">
        <v>209</v>
      </c>
      <c r="K4212" s="577">
        <v>495.06</v>
      </c>
      <c r="L4212" s="576" t="s">
        <v>208</v>
      </c>
    </row>
    <row r="4213" spans="1:12">
      <c r="A4213" s="576" t="s">
        <v>961</v>
      </c>
      <c r="B4213" s="576" t="s">
        <v>962</v>
      </c>
      <c r="C4213" s="576" t="s">
        <v>941</v>
      </c>
      <c r="D4213" s="576" t="s">
        <v>4437</v>
      </c>
      <c r="E4213" s="577" t="s">
        <v>210</v>
      </c>
      <c r="F4213" s="576" t="s">
        <v>210</v>
      </c>
      <c r="G4213" s="576">
        <v>90282</v>
      </c>
      <c r="H4213" s="576" t="s">
        <v>4794</v>
      </c>
      <c r="I4213" s="576" t="s">
        <v>90</v>
      </c>
      <c r="J4213" s="576" t="s">
        <v>209</v>
      </c>
      <c r="K4213" s="577">
        <v>485.8</v>
      </c>
      <c r="L4213" s="576" t="s">
        <v>208</v>
      </c>
    </row>
    <row r="4214" spans="1:12">
      <c r="A4214" s="576" t="s">
        <v>961</v>
      </c>
      <c r="B4214" s="576" t="s">
        <v>962</v>
      </c>
      <c r="C4214" s="576" t="s">
        <v>941</v>
      </c>
      <c r="D4214" s="576" t="s">
        <v>4437</v>
      </c>
      <c r="E4214" s="577" t="s">
        <v>210</v>
      </c>
      <c r="F4214" s="576" t="s">
        <v>210</v>
      </c>
      <c r="G4214" s="576">
        <v>90279</v>
      </c>
      <c r="H4214" s="576" t="s">
        <v>4791</v>
      </c>
      <c r="I4214" s="576" t="s">
        <v>90</v>
      </c>
      <c r="J4214" s="576" t="s">
        <v>209</v>
      </c>
      <c r="K4214" s="577">
        <v>541.85</v>
      </c>
      <c r="L4214" s="576" t="s">
        <v>208</v>
      </c>
    </row>
    <row r="4215" spans="1:12">
      <c r="A4215" s="576" t="s">
        <v>961</v>
      </c>
      <c r="B4215" s="576" t="s">
        <v>962</v>
      </c>
      <c r="C4215" s="576" t="s">
        <v>941</v>
      </c>
      <c r="D4215" s="576" t="s">
        <v>4437</v>
      </c>
      <c r="E4215" s="577" t="s">
        <v>210</v>
      </c>
      <c r="F4215" s="576" t="s">
        <v>210</v>
      </c>
      <c r="G4215" s="576">
        <v>90283</v>
      </c>
      <c r="H4215" s="576" t="s">
        <v>4795</v>
      </c>
      <c r="I4215" s="576" t="s">
        <v>90</v>
      </c>
      <c r="J4215" s="576" t="s">
        <v>209</v>
      </c>
      <c r="K4215" s="577">
        <v>533.41</v>
      </c>
      <c r="L4215" s="576" t="s">
        <v>208</v>
      </c>
    </row>
    <row r="4216" spans="1:12">
      <c r="A4216" s="576" t="s">
        <v>961</v>
      </c>
      <c r="B4216" s="576" t="s">
        <v>962</v>
      </c>
      <c r="C4216" s="576" t="s">
        <v>941</v>
      </c>
      <c r="D4216" s="576" t="s">
        <v>4437</v>
      </c>
      <c r="E4216" s="577" t="s">
        <v>210</v>
      </c>
      <c r="F4216" s="576" t="s">
        <v>210</v>
      </c>
      <c r="G4216" s="576">
        <v>90280</v>
      </c>
      <c r="H4216" s="576" t="s">
        <v>4792</v>
      </c>
      <c r="I4216" s="576" t="s">
        <v>90</v>
      </c>
      <c r="J4216" s="576" t="s">
        <v>209</v>
      </c>
      <c r="K4216" s="577">
        <v>595.92999999999995</v>
      </c>
      <c r="L4216" s="576" t="s">
        <v>208</v>
      </c>
    </row>
    <row r="4217" spans="1:12">
      <c r="A4217" s="576" t="s">
        <v>961</v>
      </c>
      <c r="B4217" s="576" t="s">
        <v>962</v>
      </c>
      <c r="C4217" s="576" t="s">
        <v>941</v>
      </c>
      <c r="D4217" s="576" t="s">
        <v>4437</v>
      </c>
      <c r="E4217" s="577" t="s">
        <v>210</v>
      </c>
      <c r="F4217" s="576" t="s">
        <v>210</v>
      </c>
      <c r="G4217" s="576">
        <v>90284</v>
      </c>
      <c r="H4217" s="576" t="s">
        <v>4796</v>
      </c>
      <c r="I4217" s="576" t="s">
        <v>90</v>
      </c>
      <c r="J4217" s="576" t="s">
        <v>209</v>
      </c>
      <c r="K4217" s="577">
        <v>592.17999999999995</v>
      </c>
      <c r="L4217" s="576" t="s">
        <v>208</v>
      </c>
    </row>
    <row r="4218" spans="1:12">
      <c r="A4218" s="576" t="s">
        <v>961</v>
      </c>
      <c r="B4218" s="576" t="s">
        <v>962</v>
      </c>
      <c r="C4218" s="576" t="s">
        <v>941</v>
      </c>
      <c r="D4218" s="576" t="s">
        <v>4437</v>
      </c>
      <c r="E4218" s="577" t="s">
        <v>210</v>
      </c>
      <c r="F4218" s="576" t="s">
        <v>210</v>
      </c>
      <c r="G4218" s="576">
        <v>90281</v>
      </c>
      <c r="H4218" s="576" t="s">
        <v>4793</v>
      </c>
      <c r="I4218" s="576" t="s">
        <v>90</v>
      </c>
      <c r="J4218" s="576" t="s">
        <v>209</v>
      </c>
      <c r="K4218" s="577">
        <v>687.14</v>
      </c>
      <c r="L4218" s="576" t="s">
        <v>208</v>
      </c>
    </row>
    <row r="4219" spans="1:12">
      <c r="A4219" s="576" t="s">
        <v>961</v>
      </c>
      <c r="B4219" s="576" t="s">
        <v>962</v>
      </c>
      <c r="C4219" s="576" t="s">
        <v>941</v>
      </c>
      <c r="D4219" s="576" t="s">
        <v>4437</v>
      </c>
      <c r="E4219" s="577" t="s">
        <v>210</v>
      </c>
      <c r="F4219" s="576" t="s">
        <v>210</v>
      </c>
      <c r="G4219" s="576">
        <v>90285</v>
      </c>
      <c r="H4219" s="576" t="s">
        <v>4797</v>
      </c>
      <c r="I4219" s="576" t="s">
        <v>90</v>
      </c>
      <c r="J4219" s="576" t="s">
        <v>209</v>
      </c>
      <c r="K4219" s="577">
        <v>691.32</v>
      </c>
      <c r="L4219" s="576" t="s">
        <v>208</v>
      </c>
    </row>
    <row r="4220" spans="1:12">
      <c r="A4220" s="576" t="s">
        <v>961</v>
      </c>
      <c r="B4220" s="576" t="s">
        <v>962</v>
      </c>
      <c r="C4220" s="576" t="s">
        <v>941</v>
      </c>
      <c r="D4220" s="576" t="s">
        <v>4437</v>
      </c>
      <c r="E4220" s="577" t="s">
        <v>210</v>
      </c>
      <c r="F4220" s="576" t="s">
        <v>210</v>
      </c>
      <c r="G4220" s="576">
        <v>89994</v>
      </c>
      <c r="H4220" s="576" t="s">
        <v>4788</v>
      </c>
      <c r="I4220" s="576" t="s">
        <v>90</v>
      </c>
      <c r="J4220" s="576" t="s">
        <v>209</v>
      </c>
      <c r="K4220" s="577">
        <v>824.12</v>
      </c>
      <c r="L4220" s="576" t="s">
        <v>208</v>
      </c>
    </row>
    <row r="4221" spans="1:12">
      <c r="A4221" s="576" t="s">
        <v>961</v>
      </c>
      <c r="B4221" s="576" t="s">
        <v>962</v>
      </c>
      <c r="C4221" s="576" t="s">
        <v>941</v>
      </c>
      <c r="D4221" s="576" t="s">
        <v>4437</v>
      </c>
      <c r="E4221" s="577" t="s">
        <v>210</v>
      </c>
      <c r="F4221" s="576" t="s">
        <v>210</v>
      </c>
      <c r="G4221" s="576">
        <v>89995</v>
      </c>
      <c r="H4221" s="576" t="s">
        <v>4789</v>
      </c>
      <c r="I4221" s="576" t="s">
        <v>90</v>
      </c>
      <c r="J4221" s="576" t="s">
        <v>209</v>
      </c>
      <c r="K4221" s="577">
        <v>915.4</v>
      </c>
      <c r="L4221" s="576" t="s">
        <v>208</v>
      </c>
    </row>
    <row r="4222" spans="1:12">
      <c r="A4222" s="576" t="s">
        <v>961</v>
      </c>
      <c r="B4222" s="576" t="s">
        <v>962</v>
      </c>
      <c r="C4222" s="576" t="s">
        <v>941</v>
      </c>
      <c r="D4222" s="576" t="s">
        <v>4437</v>
      </c>
      <c r="E4222" s="577" t="s">
        <v>210</v>
      </c>
      <c r="F4222" s="576" t="s">
        <v>210</v>
      </c>
      <c r="G4222" s="576">
        <v>89993</v>
      </c>
      <c r="H4222" s="576" t="s">
        <v>4787</v>
      </c>
      <c r="I4222" s="576" t="s">
        <v>90</v>
      </c>
      <c r="J4222" s="576" t="s">
        <v>209</v>
      </c>
      <c r="K4222" s="577">
        <v>946.77</v>
      </c>
      <c r="L4222" s="576" t="s">
        <v>208</v>
      </c>
    </row>
    <row r="4223" spans="1:12">
      <c r="A4223" s="576" t="s">
        <v>961</v>
      </c>
      <c r="B4223" s="576" t="s">
        <v>962</v>
      </c>
      <c r="C4223" s="576" t="s">
        <v>941</v>
      </c>
      <c r="D4223" s="576" t="s">
        <v>4437</v>
      </c>
      <c r="E4223" s="577" t="s">
        <v>210</v>
      </c>
      <c r="F4223" s="576" t="s">
        <v>210</v>
      </c>
      <c r="G4223" s="576">
        <v>99860</v>
      </c>
      <c r="H4223" s="576" t="s">
        <v>9270</v>
      </c>
      <c r="I4223" s="576" t="s">
        <v>85</v>
      </c>
      <c r="J4223" s="576" t="s">
        <v>209</v>
      </c>
      <c r="K4223" s="577">
        <v>0</v>
      </c>
      <c r="L4223" s="576" t="s">
        <v>208</v>
      </c>
    </row>
    <row r="4224" spans="1:12">
      <c r="A4224" s="576" t="s">
        <v>961</v>
      </c>
      <c r="B4224" s="576" t="s">
        <v>962</v>
      </c>
      <c r="C4224" s="576" t="s">
        <v>941</v>
      </c>
      <c r="D4224" s="576" t="s">
        <v>4437</v>
      </c>
      <c r="E4224" s="577" t="s">
        <v>210</v>
      </c>
      <c r="F4224" s="576" t="s">
        <v>210</v>
      </c>
      <c r="G4224" s="576">
        <v>99858</v>
      </c>
      <c r="H4224" s="576" t="s">
        <v>9271</v>
      </c>
      <c r="I4224" s="576" t="s">
        <v>85</v>
      </c>
      <c r="J4224" s="576" t="s">
        <v>209</v>
      </c>
      <c r="K4224" s="577">
        <v>0</v>
      </c>
      <c r="L4224" s="576" t="s">
        <v>208</v>
      </c>
    </row>
    <row r="4225" spans="1:12">
      <c r="A4225" s="576" t="s">
        <v>961</v>
      </c>
      <c r="B4225" s="576" t="s">
        <v>962</v>
      </c>
      <c r="C4225" s="576" t="s">
        <v>941</v>
      </c>
      <c r="D4225" s="576" t="s">
        <v>4437</v>
      </c>
      <c r="E4225" s="577" t="s">
        <v>210</v>
      </c>
      <c r="F4225" s="576" t="s">
        <v>210</v>
      </c>
      <c r="G4225" s="576">
        <v>99859</v>
      </c>
      <c r="H4225" s="576" t="s">
        <v>9272</v>
      </c>
      <c r="I4225" s="576" t="s">
        <v>85</v>
      </c>
      <c r="J4225" s="576" t="s">
        <v>209</v>
      </c>
      <c r="K4225" s="577">
        <v>0</v>
      </c>
      <c r="L4225" s="576" t="s">
        <v>208</v>
      </c>
    </row>
    <row r="4226" spans="1:12">
      <c r="A4226" s="576" t="s">
        <v>961</v>
      </c>
      <c r="B4226" s="576" t="s">
        <v>962</v>
      </c>
      <c r="C4226" s="576" t="s">
        <v>941</v>
      </c>
      <c r="D4226" s="576" t="s">
        <v>4437</v>
      </c>
      <c r="E4226" s="577" t="s">
        <v>210</v>
      </c>
      <c r="F4226" s="576" t="s">
        <v>210</v>
      </c>
      <c r="G4226" s="576">
        <v>99857</v>
      </c>
      <c r="H4226" s="576" t="s">
        <v>9273</v>
      </c>
      <c r="I4226" s="576" t="s">
        <v>85</v>
      </c>
      <c r="J4226" s="576" t="s">
        <v>209</v>
      </c>
      <c r="K4226" s="577">
        <v>83.47</v>
      </c>
      <c r="L4226" s="576" t="s">
        <v>208</v>
      </c>
    </row>
    <row r="4227" spans="1:12">
      <c r="A4227" s="576" t="s">
        <v>961</v>
      </c>
      <c r="B4227" s="576" t="s">
        <v>962</v>
      </c>
      <c r="C4227" s="576" t="s">
        <v>941</v>
      </c>
      <c r="D4227" s="576" t="s">
        <v>4437</v>
      </c>
      <c r="E4227" s="577" t="s">
        <v>210</v>
      </c>
      <c r="F4227" s="576" t="s">
        <v>210</v>
      </c>
      <c r="G4227" s="576">
        <v>99855</v>
      </c>
      <c r="H4227" s="576" t="s">
        <v>9274</v>
      </c>
      <c r="I4227" s="576" t="s">
        <v>85</v>
      </c>
      <c r="J4227" s="576" t="s">
        <v>209</v>
      </c>
      <c r="K4227" s="577">
        <v>101.89</v>
      </c>
      <c r="L4227" s="576" t="s">
        <v>208</v>
      </c>
    </row>
    <row r="4228" spans="1:12">
      <c r="A4228" s="576" t="s">
        <v>961</v>
      </c>
      <c r="B4228" s="576" t="s">
        <v>962</v>
      </c>
      <c r="C4228" s="576" t="s">
        <v>941</v>
      </c>
      <c r="D4228" s="576" t="s">
        <v>4437</v>
      </c>
      <c r="E4228" s="577" t="s">
        <v>210</v>
      </c>
      <c r="F4228" s="576" t="s">
        <v>210</v>
      </c>
      <c r="G4228" s="576">
        <v>99856</v>
      </c>
      <c r="H4228" s="576" t="s">
        <v>9275</v>
      </c>
      <c r="I4228" s="576" t="s">
        <v>85</v>
      </c>
      <c r="J4228" s="576" t="s">
        <v>209</v>
      </c>
      <c r="K4228" s="577">
        <v>0</v>
      </c>
      <c r="L4228" s="576" t="s">
        <v>208</v>
      </c>
    </row>
    <row r="4229" spans="1:12">
      <c r="A4229" s="576" t="s">
        <v>961</v>
      </c>
      <c r="B4229" s="576" t="s">
        <v>962</v>
      </c>
      <c r="C4229" s="576" t="s">
        <v>941</v>
      </c>
      <c r="D4229" s="576" t="s">
        <v>4437</v>
      </c>
      <c r="E4229" s="577" t="s">
        <v>210</v>
      </c>
      <c r="F4229" s="576" t="s">
        <v>210</v>
      </c>
      <c r="G4229" s="576">
        <v>99862</v>
      </c>
      <c r="H4229" s="576" t="s">
        <v>2120</v>
      </c>
      <c r="I4229" s="576" t="s">
        <v>93</v>
      </c>
      <c r="J4229" s="576" t="s">
        <v>209</v>
      </c>
      <c r="K4229" s="577">
        <v>534.16</v>
      </c>
      <c r="L4229" s="576" t="s">
        <v>208</v>
      </c>
    </row>
    <row r="4230" spans="1:12">
      <c r="A4230" s="576" t="s">
        <v>961</v>
      </c>
      <c r="B4230" s="576" t="s">
        <v>962</v>
      </c>
      <c r="C4230" s="576" t="s">
        <v>941</v>
      </c>
      <c r="D4230" s="576" t="s">
        <v>4437</v>
      </c>
      <c r="E4230" s="577" t="s">
        <v>210</v>
      </c>
      <c r="F4230" s="576" t="s">
        <v>210</v>
      </c>
      <c r="G4230" s="576">
        <v>99861</v>
      </c>
      <c r="H4230" s="576" t="s">
        <v>2119</v>
      </c>
      <c r="I4230" s="576" t="s">
        <v>93</v>
      </c>
      <c r="J4230" s="576" t="s">
        <v>209</v>
      </c>
      <c r="K4230" s="577">
        <v>562.11</v>
      </c>
      <c r="L4230" s="576" t="s">
        <v>208</v>
      </c>
    </row>
    <row r="4231" spans="1:12">
      <c r="A4231" s="576" t="s">
        <v>961</v>
      </c>
      <c r="B4231" s="576" t="s">
        <v>962</v>
      </c>
      <c r="C4231" s="576" t="s">
        <v>941</v>
      </c>
      <c r="D4231" s="576" t="s">
        <v>4437</v>
      </c>
      <c r="E4231" s="577" t="s">
        <v>210</v>
      </c>
      <c r="F4231" s="576" t="s">
        <v>210</v>
      </c>
      <c r="G4231" s="576">
        <v>99839</v>
      </c>
      <c r="H4231" s="576" t="s">
        <v>9276</v>
      </c>
      <c r="I4231" s="576" t="s">
        <v>85</v>
      </c>
      <c r="J4231" s="576" t="s">
        <v>209</v>
      </c>
      <c r="K4231" s="577">
        <v>453.21</v>
      </c>
      <c r="L4231" s="576" t="s">
        <v>208</v>
      </c>
    </row>
    <row r="4232" spans="1:12">
      <c r="A4232" s="576" t="s">
        <v>961</v>
      </c>
      <c r="B4232" s="576" t="s">
        <v>962</v>
      </c>
      <c r="C4232" s="576" t="s">
        <v>941</v>
      </c>
      <c r="D4232" s="576" t="s">
        <v>4437</v>
      </c>
      <c r="E4232" s="577" t="s">
        <v>210</v>
      </c>
      <c r="F4232" s="576" t="s">
        <v>210</v>
      </c>
      <c r="G4232" s="576">
        <v>99849</v>
      </c>
      <c r="H4232" s="576" t="s">
        <v>9277</v>
      </c>
      <c r="I4232" s="576" t="s">
        <v>85</v>
      </c>
      <c r="J4232" s="576" t="s">
        <v>209</v>
      </c>
      <c r="K4232" s="577">
        <v>0</v>
      </c>
      <c r="L4232" s="576" t="s">
        <v>208</v>
      </c>
    </row>
    <row r="4233" spans="1:12">
      <c r="A4233" s="576" t="s">
        <v>961</v>
      </c>
      <c r="B4233" s="576" t="s">
        <v>962</v>
      </c>
      <c r="C4233" s="576" t="s">
        <v>941</v>
      </c>
      <c r="D4233" s="576" t="s">
        <v>4437</v>
      </c>
      <c r="E4233" s="577" t="s">
        <v>210</v>
      </c>
      <c r="F4233" s="576" t="s">
        <v>210</v>
      </c>
      <c r="G4233" s="576">
        <v>99853</v>
      </c>
      <c r="H4233" s="576" t="s">
        <v>9278</v>
      </c>
      <c r="I4233" s="576" t="s">
        <v>85</v>
      </c>
      <c r="J4233" s="576" t="s">
        <v>209</v>
      </c>
      <c r="K4233" s="577">
        <v>0</v>
      </c>
      <c r="L4233" s="576" t="s">
        <v>208</v>
      </c>
    </row>
    <row r="4234" spans="1:12">
      <c r="A4234" s="576" t="s">
        <v>961</v>
      </c>
      <c r="B4234" s="576" t="s">
        <v>962</v>
      </c>
      <c r="C4234" s="576" t="s">
        <v>941</v>
      </c>
      <c r="D4234" s="576" t="s">
        <v>4437</v>
      </c>
      <c r="E4234" s="577" t="s">
        <v>210</v>
      </c>
      <c r="F4234" s="576" t="s">
        <v>210</v>
      </c>
      <c r="G4234" s="576">
        <v>99847</v>
      </c>
      <c r="H4234" s="576" t="s">
        <v>9279</v>
      </c>
      <c r="I4234" s="576" t="s">
        <v>85</v>
      </c>
      <c r="J4234" s="576" t="s">
        <v>209</v>
      </c>
      <c r="K4234" s="577">
        <v>0</v>
      </c>
      <c r="L4234" s="576" t="s">
        <v>208</v>
      </c>
    </row>
    <row r="4235" spans="1:12">
      <c r="A4235" s="576" t="s">
        <v>961</v>
      </c>
      <c r="B4235" s="576" t="s">
        <v>962</v>
      </c>
      <c r="C4235" s="576" t="s">
        <v>941</v>
      </c>
      <c r="D4235" s="576" t="s">
        <v>4437</v>
      </c>
      <c r="E4235" s="577" t="s">
        <v>210</v>
      </c>
      <c r="F4235" s="576" t="s">
        <v>210</v>
      </c>
      <c r="G4235" s="576">
        <v>99851</v>
      </c>
      <c r="H4235" s="576" t="s">
        <v>9280</v>
      </c>
      <c r="I4235" s="576" t="s">
        <v>85</v>
      </c>
      <c r="J4235" s="576" t="s">
        <v>209</v>
      </c>
      <c r="K4235" s="577">
        <v>0</v>
      </c>
      <c r="L4235" s="576" t="s">
        <v>208</v>
      </c>
    </row>
    <row r="4236" spans="1:12">
      <c r="A4236" s="576" t="s">
        <v>961</v>
      </c>
      <c r="B4236" s="576" t="s">
        <v>962</v>
      </c>
      <c r="C4236" s="576" t="s">
        <v>941</v>
      </c>
      <c r="D4236" s="576" t="s">
        <v>4437</v>
      </c>
      <c r="E4236" s="577" t="s">
        <v>210</v>
      </c>
      <c r="F4236" s="576" t="s">
        <v>210</v>
      </c>
      <c r="G4236" s="576">
        <v>99850</v>
      </c>
      <c r="H4236" s="576" t="s">
        <v>9281</v>
      </c>
      <c r="I4236" s="576" t="s">
        <v>85</v>
      </c>
      <c r="J4236" s="576" t="s">
        <v>209</v>
      </c>
      <c r="K4236" s="577">
        <v>0</v>
      </c>
      <c r="L4236" s="576" t="s">
        <v>208</v>
      </c>
    </row>
    <row r="4237" spans="1:12">
      <c r="A4237" s="576" t="s">
        <v>961</v>
      </c>
      <c r="B4237" s="576" t="s">
        <v>962</v>
      </c>
      <c r="C4237" s="576" t="s">
        <v>941</v>
      </c>
      <c r="D4237" s="576" t="s">
        <v>4437</v>
      </c>
      <c r="E4237" s="577" t="s">
        <v>210</v>
      </c>
      <c r="F4237" s="576" t="s">
        <v>210</v>
      </c>
      <c r="G4237" s="576">
        <v>99854</v>
      </c>
      <c r="H4237" s="576" t="s">
        <v>9282</v>
      </c>
      <c r="I4237" s="576" t="s">
        <v>85</v>
      </c>
      <c r="J4237" s="576" t="s">
        <v>209</v>
      </c>
      <c r="K4237" s="577">
        <v>0</v>
      </c>
      <c r="L4237" s="576" t="s">
        <v>208</v>
      </c>
    </row>
    <row r="4238" spans="1:12">
      <c r="A4238" s="576" t="s">
        <v>961</v>
      </c>
      <c r="B4238" s="576" t="s">
        <v>962</v>
      </c>
      <c r="C4238" s="576" t="s">
        <v>941</v>
      </c>
      <c r="D4238" s="576" t="s">
        <v>4437</v>
      </c>
      <c r="E4238" s="577" t="s">
        <v>210</v>
      </c>
      <c r="F4238" s="576" t="s">
        <v>210</v>
      </c>
      <c r="G4238" s="576">
        <v>99848</v>
      </c>
      <c r="H4238" s="576" t="s">
        <v>9283</v>
      </c>
      <c r="I4238" s="576" t="s">
        <v>85</v>
      </c>
      <c r="J4238" s="576" t="s">
        <v>209</v>
      </c>
      <c r="K4238" s="577">
        <v>0</v>
      </c>
      <c r="L4238" s="576" t="s">
        <v>208</v>
      </c>
    </row>
    <row r="4239" spans="1:12">
      <c r="A4239" s="576" t="s">
        <v>961</v>
      </c>
      <c r="B4239" s="576" t="s">
        <v>962</v>
      </c>
      <c r="C4239" s="576" t="s">
        <v>941</v>
      </c>
      <c r="D4239" s="576" t="s">
        <v>4437</v>
      </c>
      <c r="E4239" s="577" t="s">
        <v>210</v>
      </c>
      <c r="F4239" s="576" t="s">
        <v>210</v>
      </c>
      <c r="G4239" s="576">
        <v>99852</v>
      </c>
      <c r="H4239" s="576" t="s">
        <v>9284</v>
      </c>
      <c r="I4239" s="576" t="s">
        <v>85</v>
      </c>
      <c r="J4239" s="576" t="s">
        <v>209</v>
      </c>
      <c r="K4239" s="577">
        <v>0</v>
      </c>
      <c r="L4239" s="576" t="s">
        <v>208</v>
      </c>
    </row>
    <row r="4240" spans="1:12">
      <c r="A4240" s="576" t="s">
        <v>961</v>
      </c>
      <c r="B4240" s="576" t="s">
        <v>962</v>
      </c>
      <c r="C4240" s="576" t="s">
        <v>941</v>
      </c>
      <c r="D4240" s="576" t="s">
        <v>4437</v>
      </c>
      <c r="E4240" s="577" t="s">
        <v>210</v>
      </c>
      <c r="F4240" s="576" t="s">
        <v>210</v>
      </c>
      <c r="G4240" s="576">
        <v>99844</v>
      </c>
      <c r="H4240" s="576" t="s">
        <v>9285</v>
      </c>
      <c r="I4240" s="576" t="s">
        <v>85</v>
      </c>
      <c r="J4240" s="576" t="s">
        <v>209</v>
      </c>
      <c r="K4240" s="577">
        <v>0</v>
      </c>
      <c r="L4240" s="576" t="s">
        <v>208</v>
      </c>
    </row>
    <row r="4241" spans="1:12">
      <c r="A4241" s="576" t="s">
        <v>961</v>
      </c>
      <c r="B4241" s="576" t="s">
        <v>962</v>
      </c>
      <c r="C4241" s="576" t="s">
        <v>941</v>
      </c>
      <c r="D4241" s="576" t="s">
        <v>4437</v>
      </c>
      <c r="E4241" s="577" t="s">
        <v>210</v>
      </c>
      <c r="F4241" s="576" t="s">
        <v>210</v>
      </c>
      <c r="G4241" s="576">
        <v>99842</v>
      </c>
      <c r="H4241" s="576" t="s">
        <v>9286</v>
      </c>
      <c r="I4241" s="576" t="s">
        <v>85</v>
      </c>
      <c r="J4241" s="576" t="s">
        <v>209</v>
      </c>
      <c r="K4241" s="577">
        <v>0</v>
      </c>
      <c r="L4241" s="576" t="s">
        <v>208</v>
      </c>
    </row>
    <row r="4242" spans="1:12">
      <c r="A4242" s="576" t="s">
        <v>961</v>
      </c>
      <c r="B4242" s="576" t="s">
        <v>962</v>
      </c>
      <c r="C4242" s="576" t="s">
        <v>941</v>
      </c>
      <c r="D4242" s="576" t="s">
        <v>4437</v>
      </c>
      <c r="E4242" s="577" t="s">
        <v>210</v>
      </c>
      <c r="F4242" s="576" t="s">
        <v>210</v>
      </c>
      <c r="G4242" s="576">
        <v>99837</v>
      </c>
      <c r="H4242" s="576" t="s">
        <v>9287</v>
      </c>
      <c r="I4242" s="576" t="s">
        <v>85</v>
      </c>
      <c r="J4242" s="576" t="s">
        <v>209</v>
      </c>
      <c r="K4242" s="577">
        <v>541.48</v>
      </c>
      <c r="L4242" s="576" t="s">
        <v>208</v>
      </c>
    </row>
    <row r="4243" spans="1:12">
      <c r="A4243" s="576" t="s">
        <v>961</v>
      </c>
      <c r="B4243" s="576" t="s">
        <v>962</v>
      </c>
      <c r="C4243" s="576" t="s">
        <v>941</v>
      </c>
      <c r="D4243" s="576" t="s">
        <v>4437</v>
      </c>
      <c r="E4243" s="577" t="s">
        <v>210</v>
      </c>
      <c r="F4243" s="576" t="s">
        <v>210</v>
      </c>
      <c r="G4243" s="576">
        <v>99840</v>
      </c>
      <c r="H4243" s="576" t="s">
        <v>9288</v>
      </c>
      <c r="I4243" s="576" t="s">
        <v>85</v>
      </c>
      <c r="J4243" s="576" t="s">
        <v>209</v>
      </c>
      <c r="K4243" s="577">
        <v>0</v>
      </c>
      <c r="L4243" s="576" t="s">
        <v>208</v>
      </c>
    </row>
    <row r="4244" spans="1:12">
      <c r="A4244" s="576" t="s">
        <v>961</v>
      </c>
      <c r="B4244" s="576" t="s">
        <v>962</v>
      </c>
      <c r="C4244" s="576" t="s">
        <v>941</v>
      </c>
      <c r="D4244" s="576" t="s">
        <v>4437</v>
      </c>
      <c r="E4244" s="577" t="s">
        <v>210</v>
      </c>
      <c r="F4244" s="576" t="s">
        <v>210</v>
      </c>
      <c r="G4244" s="576">
        <v>99845</v>
      </c>
      <c r="H4244" s="576" t="s">
        <v>9289</v>
      </c>
      <c r="I4244" s="576" t="s">
        <v>85</v>
      </c>
      <c r="J4244" s="576" t="s">
        <v>209</v>
      </c>
      <c r="K4244" s="577">
        <v>0</v>
      </c>
      <c r="L4244" s="576" t="s">
        <v>208</v>
      </c>
    </row>
    <row r="4245" spans="1:12">
      <c r="A4245" s="576" t="s">
        <v>961</v>
      </c>
      <c r="B4245" s="576" t="s">
        <v>962</v>
      </c>
      <c r="C4245" s="576" t="s">
        <v>941</v>
      </c>
      <c r="D4245" s="576" t="s">
        <v>4437</v>
      </c>
      <c r="E4245" s="577" t="s">
        <v>210</v>
      </c>
      <c r="F4245" s="576" t="s">
        <v>210</v>
      </c>
      <c r="G4245" s="576">
        <v>99843</v>
      </c>
      <c r="H4245" s="576" t="s">
        <v>9290</v>
      </c>
      <c r="I4245" s="576" t="s">
        <v>85</v>
      </c>
      <c r="J4245" s="576" t="s">
        <v>209</v>
      </c>
      <c r="K4245" s="577">
        <v>0</v>
      </c>
      <c r="L4245" s="576" t="s">
        <v>208</v>
      </c>
    </row>
    <row r="4246" spans="1:12">
      <c r="A4246" s="576" t="s">
        <v>961</v>
      </c>
      <c r="B4246" s="576" t="s">
        <v>962</v>
      </c>
      <c r="C4246" s="576" t="s">
        <v>941</v>
      </c>
      <c r="D4246" s="576" t="s">
        <v>4437</v>
      </c>
      <c r="E4246" s="577" t="s">
        <v>210</v>
      </c>
      <c r="F4246" s="576" t="s">
        <v>210</v>
      </c>
      <c r="G4246" s="576">
        <v>99838</v>
      </c>
      <c r="H4246" s="576" t="s">
        <v>9291</v>
      </c>
      <c r="I4246" s="576" t="s">
        <v>85</v>
      </c>
      <c r="J4246" s="576" t="s">
        <v>209</v>
      </c>
      <c r="K4246" s="577">
        <v>0</v>
      </c>
      <c r="L4246" s="576" t="s">
        <v>208</v>
      </c>
    </row>
    <row r="4247" spans="1:12">
      <c r="A4247" s="576" t="s">
        <v>961</v>
      </c>
      <c r="B4247" s="576" t="s">
        <v>962</v>
      </c>
      <c r="C4247" s="576" t="s">
        <v>941</v>
      </c>
      <c r="D4247" s="576" t="s">
        <v>4437</v>
      </c>
      <c r="E4247" s="577" t="s">
        <v>210</v>
      </c>
      <c r="F4247" s="576" t="s">
        <v>210</v>
      </c>
      <c r="G4247" s="576">
        <v>99846</v>
      </c>
      <c r="H4247" s="576" t="s">
        <v>9292</v>
      </c>
      <c r="I4247" s="576" t="s">
        <v>85</v>
      </c>
      <c r="J4247" s="576" t="s">
        <v>209</v>
      </c>
      <c r="K4247" s="577">
        <v>0</v>
      </c>
      <c r="L4247" s="576" t="s">
        <v>208</v>
      </c>
    </row>
    <row r="4248" spans="1:12">
      <c r="A4248" s="576" t="s">
        <v>961</v>
      </c>
      <c r="B4248" s="576" t="s">
        <v>962</v>
      </c>
      <c r="C4248" s="576" t="s">
        <v>941</v>
      </c>
      <c r="D4248" s="576" t="s">
        <v>4437</v>
      </c>
      <c r="E4248" s="577" t="s">
        <v>210</v>
      </c>
      <c r="F4248" s="576" t="s">
        <v>210</v>
      </c>
      <c r="G4248" s="576">
        <v>99841</v>
      </c>
      <c r="H4248" s="576" t="s">
        <v>5550</v>
      </c>
      <c r="I4248" s="576" t="s">
        <v>85</v>
      </c>
      <c r="J4248" s="576" t="s">
        <v>209</v>
      </c>
      <c r="K4248" s="577">
        <v>1249.43</v>
      </c>
      <c r="L4248" s="576" t="s">
        <v>208</v>
      </c>
    </row>
    <row r="4249" spans="1:12">
      <c r="A4249" s="576" t="s">
        <v>961</v>
      </c>
      <c r="B4249" s="576" t="s">
        <v>962</v>
      </c>
      <c r="C4249" s="576" t="s">
        <v>941</v>
      </c>
      <c r="D4249" s="576" t="s">
        <v>4437</v>
      </c>
      <c r="E4249" s="577" t="s">
        <v>210</v>
      </c>
      <c r="F4249" s="576" t="s">
        <v>210</v>
      </c>
      <c r="G4249" s="576">
        <v>94276</v>
      </c>
      <c r="H4249" s="576" t="s">
        <v>9293</v>
      </c>
      <c r="I4249" s="576" t="s">
        <v>85</v>
      </c>
      <c r="J4249" s="576" t="s">
        <v>209</v>
      </c>
      <c r="K4249" s="577">
        <v>35.68</v>
      </c>
      <c r="L4249" s="576" t="s">
        <v>208</v>
      </c>
    </row>
    <row r="4250" spans="1:12">
      <c r="A4250" s="576" t="s">
        <v>961</v>
      </c>
      <c r="B4250" s="576" t="s">
        <v>962</v>
      </c>
      <c r="C4250" s="576" t="s">
        <v>941</v>
      </c>
      <c r="D4250" s="576" t="s">
        <v>4437</v>
      </c>
      <c r="E4250" s="577" t="s">
        <v>210</v>
      </c>
      <c r="F4250" s="576" t="s">
        <v>210</v>
      </c>
      <c r="G4250" s="576">
        <v>94274</v>
      </c>
      <c r="H4250" s="576" t="s">
        <v>9294</v>
      </c>
      <c r="I4250" s="576" t="s">
        <v>85</v>
      </c>
      <c r="J4250" s="576" t="s">
        <v>209</v>
      </c>
      <c r="K4250" s="577">
        <v>39.03</v>
      </c>
      <c r="L4250" s="576" t="s">
        <v>208</v>
      </c>
    </row>
    <row r="4251" spans="1:12">
      <c r="A4251" s="576" t="s">
        <v>961</v>
      </c>
      <c r="B4251" s="576" t="s">
        <v>962</v>
      </c>
      <c r="C4251" s="576" t="s">
        <v>941</v>
      </c>
      <c r="D4251" s="576" t="s">
        <v>4437</v>
      </c>
      <c r="E4251" s="577" t="s">
        <v>210</v>
      </c>
      <c r="F4251" s="576" t="s">
        <v>210</v>
      </c>
      <c r="G4251" s="576">
        <v>94280</v>
      </c>
      <c r="H4251" s="576" t="s">
        <v>9295</v>
      </c>
      <c r="I4251" s="576" t="s">
        <v>85</v>
      </c>
      <c r="J4251" s="576" t="s">
        <v>209</v>
      </c>
      <c r="K4251" s="577">
        <v>37.56</v>
      </c>
      <c r="L4251" s="576" t="s">
        <v>208</v>
      </c>
    </row>
    <row r="4252" spans="1:12">
      <c r="A4252" s="576" t="s">
        <v>961</v>
      </c>
      <c r="B4252" s="576" t="s">
        <v>962</v>
      </c>
      <c r="C4252" s="576" t="s">
        <v>941</v>
      </c>
      <c r="D4252" s="576" t="s">
        <v>4437</v>
      </c>
      <c r="E4252" s="577" t="s">
        <v>210</v>
      </c>
      <c r="F4252" s="576" t="s">
        <v>210</v>
      </c>
      <c r="G4252" s="576">
        <v>94278</v>
      </c>
      <c r="H4252" s="576" t="s">
        <v>9296</v>
      </c>
      <c r="I4252" s="576" t="s">
        <v>85</v>
      </c>
      <c r="J4252" s="576" t="s">
        <v>209</v>
      </c>
      <c r="K4252" s="577">
        <v>31.82</v>
      </c>
      <c r="L4252" s="576" t="s">
        <v>208</v>
      </c>
    </row>
    <row r="4253" spans="1:12">
      <c r="A4253" s="576" t="s">
        <v>961</v>
      </c>
      <c r="B4253" s="576" t="s">
        <v>962</v>
      </c>
      <c r="C4253" s="576" t="s">
        <v>941</v>
      </c>
      <c r="D4253" s="576" t="s">
        <v>4437</v>
      </c>
      <c r="E4253" s="577" t="s">
        <v>210</v>
      </c>
      <c r="F4253" s="576" t="s">
        <v>210</v>
      </c>
      <c r="G4253" s="576">
        <v>94275</v>
      </c>
      <c r="H4253" s="576" t="s">
        <v>9297</v>
      </c>
      <c r="I4253" s="576" t="s">
        <v>85</v>
      </c>
      <c r="J4253" s="576" t="s">
        <v>209</v>
      </c>
      <c r="K4253" s="577">
        <v>33.32</v>
      </c>
      <c r="L4253" s="576" t="s">
        <v>208</v>
      </c>
    </row>
    <row r="4254" spans="1:12">
      <c r="A4254" s="576" t="s">
        <v>961</v>
      </c>
      <c r="B4254" s="576" t="s">
        <v>962</v>
      </c>
      <c r="C4254" s="576" t="s">
        <v>941</v>
      </c>
      <c r="D4254" s="576" t="s">
        <v>4437</v>
      </c>
      <c r="E4254" s="577" t="s">
        <v>210</v>
      </c>
      <c r="F4254" s="576" t="s">
        <v>210</v>
      </c>
      <c r="G4254" s="576">
        <v>94273</v>
      </c>
      <c r="H4254" s="576" t="s">
        <v>9298</v>
      </c>
      <c r="I4254" s="576" t="s">
        <v>85</v>
      </c>
      <c r="J4254" s="576" t="s">
        <v>209</v>
      </c>
      <c r="K4254" s="577">
        <v>36.68</v>
      </c>
      <c r="L4254" s="576" t="s">
        <v>208</v>
      </c>
    </row>
    <row r="4255" spans="1:12">
      <c r="A4255" s="576" t="s">
        <v>961</v>
      </c>
      <c r="B4255" s="576" t="s">
        <v>962</v>
      </c>
      <c r="C4255" s="576" t="s">
        <v>941</v>
      </c>
      <c r="D4255" s="576" t="s">
        <v>4437</v>
      </c>
      <c r="E4255" s="577" t="s">
        <v>210</v>
      </c>
      <c r="F4255" s="576" t="s">
        <v>210</v>
      </c>
      <c r="G4255" s="576">
        <v>94279</v>
      </c>
      <c r="H4255" s="576" t="s">
        <v>9299</v>
      </c>
      <c r="I4255" s="576" t="s">
        <v>85</v>
      </c>
      <c r="J4255" s="576" t="s">
        <v>209</v>
      </c>
      <c r="K4255" s="577">
        <v>35.21</v>
      </c>
      <c r="L4255" s="576" t="s">
        <v>208</v>
      </c>
    </row>
    <row r="4256" spans="1:12">
      <c r="A4256" s="576" t="s">
        <v>961</v>
      </c>
      <c r="B4256" s="576" t="s">
        <v>962</v>
      </c>
      <c r="C4256" s="576" t="s">
        <v>941</v>
      </c>
      <c r="D4256" s="576" t="s">
        <v>4437</v>
      </c>
      <c r="E4256" s="577" t="s">
        <v>210</v>
      </c>
      <c r="F4256" s="576" t="s">
        <v>210</v>
      </c>
      <c r="G4256" s="576">
        <v>94277</v>
      </c>
      <c r="H4256" s="576" t="s">
        <v>9300</v>
      </c>
      <c r="I4256" s="576" t="s">
        <v>85</v>
      </c>
      <c r="J4256" s="576" t="s">
        <v>209</v>
      </c>
      <c r="K4256" s="577">
        <v>29.47</v>
      </c>
      <c r="L4256" s="576" t="s">
        <v>208</v>
      </c>
    </row>
    <row r="4257" spans="1:12">
      <c r="A4257" s="576" t="s">
        <v>961</v>
      </c>
      <c r="B4257" s="576" t="s">
        <v>962</v>
      </c>
      <c r="C4257" s="576" t="s">
        <v>941</v>
      </c>
      <c r="D4257" s="576" t="s">
        <v>4437</v>
      </c>
      <c r="E4257" s="577" t="s">
        <v>210</v>
      </c>
      <c r="F4257" s="576" t="s">
        <v>210</v>
      </c>
      <c r="G4257" s="576">
        <v>104930</v>
      </c>
      <c r="H4257" s="576" t="s">
        <v>9301</v>
      </c>
      <c r="I4257" s="576" t="s">
        <v>85</v>
      </c>
      <c r="J4257" s="576" t="s">
        <v>209</v>
      </c>
      <c r="K4257" s="577">
        <v>0</v>
      </c>
      <c r="L4257" s="576" t="s">
        <v>208</v>
      </c>
    </row>
    <row r="4258" spans="1:12">
      <c r="A4258" s="576" t="s">
        <v>961</v>
      </c>
      <c r="B4258" s="576" t="s">
        <v>962</v>
      </c>
      <c r="C4258" s="576" t="s">
        <v>941</v>
      </c>
      <c r="D4258" s="576" t="s">
        <v>4437</v>
      </c>
      <c r="E4258" s="577" t="s">
        <v>210</v>
      </c>
      <c r="F4258" s="576" t="s">
        <v>210</v>
      </c>
      <c r="G4258" s="576">
        <v>104931</v>
      </c>
      <c r="H4258" s="576" t="s">
        <v>9302</v>
      </c>
      <c r="I4258" s="576" t="s">
        <v>85</v>
      </c>
      <c r="J4258" s="576" t="s">
        <v>209</v>
      </c>
      <c r="K4258" s="577">
        <v>0</v>
      </c>
      <c r="L4258" s="576" t="s">
        <v>208</v>
      </c>
    </row>
    <row r="4259" spans="1:12">
      <c r="A4259" s="576" t="s">
        <v>961</v>
      </c>
      <c r="B4259" s="576" t="s">
        <v>962</v>
      </c>
      <c r="C4259" s="576" t="s">
        <v>941</v>
      </c>
      <c r="D4259" s="576" t="s">
        <v>4437</v>
      </c>
      <c r="E4259" s="577" t="s">
        <v>210</v>
      </c>
      <c r="F4259" s="576" t="s">
        <v>210</v>
      </c>
      <c r="G4259" s="576">
        <v>94294</v>
      </c>
      <c r="H4259" s="576" t="s">
        <v>9303</v>
      </c>
      <c r="I4259" s="576" t="s">
        <v>85</v>
      </c>
      <c r="J4259" s="576" t="s">
        <v>209</v>
      </c>
      <c r="K4259" s="577">
        <v>7.68</v>
      </c>
      <c r="L4259" s="576" t="s">
        <v>208</v>
      </c>
    </row>
    <row r="4260" spans="1:12">
      <c r="A4260" s="576" t="s">
        <v>961</v>
      </c>
      <c r="B4260" s="576" t="s">
        <v>962</v>
      </c>
      <c r="C4260" s="576" t="s">
        <v>941</v>
      </c>
      <c r="D4260" s="576" t="s">
        <v>4437</v>
      </c>
      <c r="E4260" s="577" t="s">
        <v>210</v>
      </c>
      <c r="F4260" s="576" t="s">
        <v>210</v>
      </c>
      <c r="G4260" s="576">
        <v>94288</v>
      </c>
      <c r="H4260" s="576" t="s">
        <v>9304</v>
      </c>
      <c r="I4260" s="576" t="s">
        <v>85</v>
      </c>
      <c r="J4260" s="576" t="s">
        <v>209</v>
      </c>
      <c r="K4260" s="577">
        <v>39.04</v>
      </c>
      <c r="L4260" s="576" t="s">
        <v>208</v>
      </c>
    </row>
    <row r="4261" spans="1:12">
      <c r="A4261" s="576" t="s">
        <v>961</v>
      </c>
      <c r="B4261" s="576" t="s">
        <v>962</v>
      </c>
      <c r="C4261" s="576" t="s">
        <v>941</v>
      </c>
      <c r="D4261" s="576" t="s">
        <v>4437</v>
      </c>
      <c r="E4261" s="577" t="s">
        <v>210</v>
      </c>
      <c r="F4261" s="576" t="s">
        <v>210</v>
      </c>
      <c r="G4261" s="576">
        <v>94282</v>
      </c>
      <c r="H4261" s="576" t="s">
        <v>9305</v>
      </c>
      <c r="I4261" s="576" t="s">
        <v>85</v>
      </c>
      <c r="J4261" s="576" t="s">
        <v>209</v>
      </c>
      <c r="K4261" s="577">
        <v>51.2</v>
      </c>
      <c r="L4261" s="576" t="s">
        <v>208</v>
      </c>
    </row>
    <row r="4262" spans="1:12">
      <c r="A4262" s="576" t="s">
        <v>961</v>
      </c>
      <c r="B4262" s="576" t="s">
        <v>962</v>
      </c>
      <c r="C4262" s="576" t="s">
        <v>941</v>
      </c>
      <c r="D4262" s="576" t="s">
        <v>4437</v>
      </c>
      <c r="E4262" s="577" t="s">
        <v>210</v>
      </c>
      <c r="F4262" s="576" t="s">
        <v>210</v>
      </c>
      <c r="G4262" s="576">
        <v>94290</v>
      </c>
      <c r="H4262" s="576" t="s">
        <v>9306</v>
      </c>
      <c r="I4262" s="576" t="s">
        <v>85</v>
      </c>
      <c r="J4262" s="576" t="s">
        <v>209</v>
      </c>
      <c r="K4262" s="577">
        <v>49.87</v>
      </c>
      <c r="L4262" s="576" t="s">
        <v>208</v>
      </c>
    </row>
    <row r="4263" spans="1:12">
      <c r="A4263" s="576" t="s">
        <v>961</v>
      </c>
      <c r="B4263" s="576" t="s">
        <v>962</v>
      </c>
      <c r="C4263" s="576" t="s">
        <v>941</v>
      </c>
      <c r="D4263" s="576" t="s">
        <v>4437</v>
      </c>
      <c r="E4263" s="577" t="s">
        <v>210</v>
      </c>
      <c r="F4263" s="576" t="s">
        <v>210</v>
      </c>
      <c r="G4263" s="576">
        <v>94284</v>
      </c>
      <c r="H4263" s="576" t="s">
        <v>9307</v>
      </c>
      <c r="I4263" s="576" t="s">
        <v>85</v>
      </c>
      <c r="J4263" s="576" t="s">
        <v>209</v>
      </c>
      <c r="K4263" s="577">
        <v>68</v>
      </c>
      <c r="L4263" s="576" t="s">
        <v>208</v>
      </c>
    </row>
    <row r="4264" spans="1:12">
      <c r="A4264" s="576" t="s">
        <v>961</v>
      </c>
      <c r="B4264" s="576" t="s">
        <v>962</v>
      </c>
      <c r="C4264" s="576" t="s">
        <v>941</v>
      </c>
      <c r="D4264" s="576" t="s">
        <v>4437</v>
      </c>
      <c r="E4264" s="577" t="s">
        <v>210</v>
      </c>
      <c r="F4264" s="576" t="s">
        <v>210</v>
      </c>
      <c r="G4264" s="576">
        <v>94292</v>
      </c>
      <c r="H4264" s="576" t="s">
        <v>9308</v>
      </c>
      <c r="I4264" s="576" t="s">
        <v>85</v>
      </c>
      <c r="J4264" s="576" t="s">
        <v>209</v>
      </c>
      <c r="K4264" s="577">
        <v>61.14</v>
      </c>
      <c r="L4264" s="576" t="s">
        <v>208</v>
      </c>
    </row>
    <row r="4265" spans="1:12">
      <c r="A4265" s="576" t="s">
        <v>961</v>
      </c>
      <c r="B4265" s="576" t="s">
        <v>962</v>
      </c>
      <c r="C4265" s="576" t="s">
        <v>941</v>
      </c>
      <c r="D4265" s="576" t="s">
        <v>4437</v>
      </c>
      <c r="E4265" s="577" t="s">
        <v>210</v>
      </c>
      <c r="F4265" s="576" t="s">
        <v>210</v>
      </c>
      <c r="G4265" s="576">
        <v>94286</v>
      </c>
      <c r="H4265" s="576" t="s">
        <v>9309</v>
      </c>
      <c r="I4265" s="576" t="s">
        <v>85</v>
      </c>
      <c r="J4265" s="576" t="s">
        <v>209</v>
      </c>
      <c r="K4265" s="577">
        <v>86.73</v>
      </c>
      <c r="L4265" s="576" t="s">
        <v>208</v>
      </c>
    </row>
    <row r="4266" spans="1:12">
      <c r="A4266" s="576" t="s">
        <v>961</v>
      </c>
      <c r="B4266" s="576" t="s">
        <v>962</v>
      </c>
      <c r="C4266" s="576" t="s">
        <v>941</v>
      </c>
      <c r="D4266" s="576" t="s">
        <v>4437</v>
      </c>
      <c r="E4266" s="577" t="s">
        <v>210</v>
      </c>
      <c r="F4266" s="576" t="s">
        <v>210</v>
      </c>
      <c r="G4266" s="576">
        <v>94287</v>
      </c>
      <c r="H4266" s="576" t="s">
        <v>9310</v>
      </c>
      <c r="I4266" s="576" t="s">
        <v>85</v>
      </c>
      <c r="J4266" s="576" t="s">
        <v>209</v>
      </c>
      <c r="K4266" s="577">
        <v>33.51</v>
      </c>
      <c r="L4266" s="576" t="s">
        <v>208</v>
      </c>
    </row>
    <row r="4267" spans="1:12">
      <c r="A4267" s="576" t="s">
        <v>961</v>
      </c>
      <c r="B4267" s="576" t="s">
        <v>962</v>
      </c>
      <c r="C4267" s="576" t="s">
        <v>941</v>
      </c>
      <c r="D4267" s="576" t="s">
        <v>4437</v>
      </c>
      <c r="E4267" s="577" t="s">
        <v>210</v>
      </c>
      <c r="F4267" s="576" t="s">
        <v>210</v>
      </c>
      <c r="G4267" s="576">
        <v>94281</v>
      </c>
      <c r="H4267" s="576" t="s">
        <v>9311</v>
      </c>
      <c r="I4267" s="576" t="s">
        <v>85</v>
      </c>
      <c r="J4267" s="576" t="s">
        <v>209</v>
      </c>
      <c r="K4267" s="577">
        <v>44.98</v>
      </c>
      <c r="L4267" s="576" t="s">
        <v>208</v>
      </c>
    </row>
    <row r="4268" spans="1:12">
      <c r="A4268" s="576" t="s">
        <v>961</v>
      </c>
      <c r="B4268" s="576" t="s">
        <v>962</v>
      </c>
      <c r="C4268" s="576" t="s">
        <v>941</v>
      </c>
      <c r="D4268" s="576" t="s">
        <v>4437</v>
      </c>
      <c r="E4268" s="577" t="s">
        <v>210</v>
      </c>
      <c r="F4268" s="576" t="s">
        <v>210</v>
      </c>
      <c r="G4268" s="576">
        <v>94289</v>
      </c>
      <c r="H4268" s="576" t="s">
        <v>9312</v>
      </c>
      <c r="I4268" s="576" t="s">
        <v>85</v>
      </c>
      <c r="J4268" s="576" t="s">
        <v>209</v>
      </c>
      <c r="K4268" s="577">
        <v>44.34</v>
      </c>
      <c r="L4268" s="576" t="s">
        <v>208</v>
      </c>
    </row>
    <row r="4269" spans="1:12">
      <c r="A4269" s="576" t="s">
        <v>961</v>
      </c>
      <c r="B4269" s="576" t="s">
        <v>962</v>
      </c>
      <c r="C4269" s="576" t="s">
        <v>941</v>
      </c>
      <c r="D4269" s="576" t="s">
        <v>4437</v>
      </c>
      <c r="E4269" s="577" t="s">
        <v>210</v>
      </c>
      <c r="F4269" s="576" t="s">
        <v>210</v>
      </c>
      <c r="G4269" s="576">
        <v>94283</v>
      </c>
      <c r="H4269" s="576" t="s">
        <v>9313</v>
      </c>
      <c r="I4269" s="576" t="s">
        <v>85</v>
      </c>
      <c r="J4269" s="576" t="s">
        <v>209</v>
      </c>
      <c r="K4269" s="577">
        <v>61.78</v>
      </c>
      <c r="L4269" s="576" t="s">
        <v>208</v>
      </c>
    </row>
    <row r="4270" spans="1:12">
      <c r="A4270" s="576" t="s">
        <v>961</v>
      </c>
      <c r="B4270" s="576" t="s">
        <v>962</v>
      </c>
      <c r="C4270" s="576" t="s">
        <v>941</v>
      </c>
      <c r="D4270" s="576" t="s">
        <v>4437</v>
      </c>
      <c r="E4270" s="577" t="s">
        <v>210</v>
      </c>
      <c r="F4270" s="576" t="s">
        <v>210</v>
      </c>
      <c r="G4270" s="576">
        <v>94291</v>
      </c>
      <c r="H4270" s="576" t="s">
        <v>9314</v>
      </c>
      <c r="I4270" s="576" t="s">
        <v>85</v>
      </c>
      <c r="J4270" s="576" t="s">
        <v>209</v>
      </c>
      <c r="K4270" s="577">
        <v>55.61</v>
      </c>
      <c r="L4270" s="576" t="s">
        <v>208</v>
      </c>
    </row>
    <row r="4271" spans="1:12">
      <c r="A4271" s="576" t="s">
        <v>961</v>
      </c>
      <c r="B4271" s="576" t="s">
        <v>962</v>
      </c>
      <c r="C4271" s="576" t="s">
        <v>941</v>
      </c>
      <c r="D4271" s="576" t="s">
        <v>4437</v>
      </c>
      <c r="E4271" s="577" t="s">
        <v>210</v>
      </c>
      <c r="F4271" s="576" t="s">
        <v>210</v>
      </c>
      <c r="G4271" s="576">
        <v>94285</v>
      </c>
      <c r="H4271" s="576" t="s">
        <v>9315</v>
      </c>
      <c r="I4271" s="576" t="s">
        <v>85</v>
      </c>
      <c r="J4271" s="576" t="s">
        <v>209</v>
      </c>
      <c r="K4271" s="577">
        <v>80.5</v>
      </c>
      <c r="L4271" s="576" t="s">
        <v>208</v>
      </c>
    </row>
    <row r="4272" spans="1:12">
      <c r="A4272" s="576" t="s">
        <v>961</v>
      </c>
      <c r="B4272" s="576" t="s">
        <v>962</v>
      </c>
      <c r="C4272" s="576" t="s">
        <v>941</v>
      </c>
      <c r="D4272" s="576" t="s">
        <v>4437</v>
      </c>
      <c r="E4272" s="577" t="s">
        <v>210</v>
      </c>
      <c r="F4272" s="576" t="s">
        <v>210</v>
      </c>
      <c r="G4272" s="576">
        <v>94293</v>
      </c>
      <c r="H4272" s="576" t="s">
        <v>9316</v>
      </c>
      <c r="I4272" s="576" t="s">
        <v>85</v>
      </c>
      <c r="J4272" s="576" t="s">
        <v>209</v>
      </c>
      <c r="K4272" s="577">
        <v>181.29</v>
      </c>
      <c r="L4272" s="576" t="s">
        <v>208</v>
      </c>
    </row>
    <row r="4273" spans="1:12">
      <c r="A4273" s="576" t="s">
        <v>961</v>
      </c>
      <c r="B4273" s="576" t="s">
        <v>962</v>
      </c>
      <c r="C4273" s="576" t="s">
        <v>941</v>
      </c>
      <c r="D4273" s="576" t="s">
        <v>4437</v>
      </c>
      <c r="E4273" s="577" t="s">
        <v>210</v>
      </c>
      <c r="F4273" s="576" t="s">
        <v>210</v>
      </c>
      <c r="G4273" s="576">
        <v>94264</v>
      </c>
      <c r="H4273" s="576" t="s">
        <v>9317</v>
      </c>
      <c r="I4273" s="576" t="s">
        <v>85</v>
      </c>
      <c r="J4273" s="576" t="s">
        <v>209</v>
      </c>
      <c r="K4273" s="577">
        <v>37.090000000000003</v>
      </c>
      <c r="L4273" s="576" t="s">
        <v>208</v>
      </c>
    </row>
    <row r="4274" spans="1:12">
      <c r="A4274" s="576" t="s">
        <v>961</v>
      </c>
      <c r="B4274" s="576" t="s">
        <v>962</v>
      </c>
      <c r="C4274" s="576" t="s">
        <v>941</v>
      </c>
      <c r="D4274" s="576" t="s">
        <v>4437</v>
      </c>
      <c r="E4274" s="577" t="s">
        <v>210</v>
      </c>
      <c r="F4274" s="576" t="s">
        <v>210</v>
      </c>
      <c r="G4274" s="576">
        <v>94266</v>
      </c>
      <c r="H4274" s="576" t="s">
        <v>9318</v>
      </c>
      <c r="I4274" s="576" t="s">
        <v>85</v>
      </c>
      <c r="J4274" s="576" t="s">
        <v>209</v>
      </c>
      <c r="K4274" s="577">
        <v>50.71</v>
      </c>
      <c r="L4274" s="576" t="s">
        <v>208</v>
      </c>
    </row>
    <row r="4275" spans="1:12">
      <c r="A4275" s="576" t="s">
        <v>961</v>
      </c>
      <c r="B4275" s="576" t="s">
        <v>962</v>
      </c>
      <c r="C4275" s="576" t="s">
        <v>941</v>
      </c>
      <c r="D4275" s="576" t="s">
        <v>4437</v>
      </c>
      <c r="E4275" s="577" t="s">
        <v>210</v>
      </c>
      <c r="F4275" s="576" t="s">
        <v>210</v>
      </c>
      <c r="G4275" s="576">
        <v>94263</v>
      </c>
      <c r="H4275" s="576" t="s">
        <v>9319</v>
      </c>
      <c r="I4275" s="576" t="s">
        <v>85</v>
      </c>
      <c r="J4275" s="576" t="s">
        <v>209</v>
      </c>
      <c r="K4275" s="577">
        <v>33.15</v>
      </c>
      <c r="L4275" s="576" t="s">
        <v>208</v>
      </c>
    </row>
    <row r="4276" spans="1:12">
      <c r="A4276" s="576" t="s">
        <v>961</v>
      </c>
      <c r="B4276" s="576" t="s">
        <v>962</v>
      </c>
      <c r="C4276" s="576" t="s">
        <v>941</v>
      </c>
      <c r="D4276" s="576" t="s">
        <v>4437</v>
      </c>
      <c r="E4276" s="577" t="s">
        <v>210</v>
      </c>
      <c r="F4276" s="576" t="s">
        <v>210</v>
      </c>
      <c r="G4276" s="576">
        <v>94265</v>
      </c>
      <c r="H4276" s="576" t="s">
        <v>9320</v>
      </c>
      <c r="I4276" s="576" t="s">
        <v>85</v>
      </c>
      <c r="J4276" s="576" t="s">
        <v>209</v>
      </c>
      <c r="K4276" s="577">
        <v>46.2</v>
      </c>
      <c r="L4276" s="576" t="s">
        <v>208</v>
      </c>
    </row>
    <row r="4277" spans="1:12">
      <c r="A4277" s="576" t="s">
        <v>961</v>
      </c>
      <c r="B4277" s="576" t="s">
        <v>962</v>
      </c>
      <c r="C4277" s="576" t="s">
        <v>941</v>
      </c>
      <c r="D4277" s="576" t="s">
        <v>4437</v>
      </c>
      <c r="E4277" s="577" t="s">
        <v>210</v>
      </c>
      <c r="F4277" s="576" t="s">
        <v>210</v>
      </c>
      <c r="G4277" s="576">
        <v>94268</v>
      </c>
      <c r="H4277" s="576" t="s">
        <v>9321</v>
      </c>
      <c r="I4277" s="576" t="s">
        <v>85</v>
      </c>
      <c r="J4277" s="576" t="s">
        <v>209</v>
      </c>
      <c r="K4277" s="577">
        <v>61.29</v>
      </c>
      <c r="L4277" s="576" t="s">
        <v>208</v>
      </c>
    </row>
    <row r="4278" spans="1:12">
      <c r="A4278" s="576" t="s">
        <v>961</v>
      </c>
      <c r="B4278" s="576" t="s">
        <v>962</v>
      </c>
      <c r="C4278" s="576" t="s">
        <v>941</v>
      </c>
      <c r="D4278" s="576" t="s">
        <v>4437</v>
      </c>
      <c r="E4278" s="577" t="s">
        <v>210</v>
      </c>
      <c r="F4278" s="576" t="s">
        <v>210</v>
      </c>
      <c r="G4278" s="576">
        <v>94270</v>
      </c>
      <c r="H4278" s="576" t="s">
        <v>9322</v>
      </c>
      <c r="I4278" s="576" t="s">
        <v>85</v>
      </c>
      <c r="J4278" s="576" t="s">
        <v>209</v>
      </c>
      <c r="K4278" s="577">
        <v>88.76</v>
      </c>
      <c r="L4278" s="576" t="s">
        <v>208</v>
      </c>
    </row>
    <row r="4279" spans="1:12">
      <c r="A4279" s="576" t="s">
        <v>961</v>
      </c>
      <c r="B4279" s="576" t="s">
        <v>962</v>
      </c>
      <c r="C4279" s="576" t="s">
        <v>941</v>
      </c>
      <c r="D4279" s="576" t="s">
        <v>4437</v>
      </c>
      <c r="E4279" s="577" t="s">
        <v>210</v>
      </c>
      <c r="F4279" s="576" t="s">
        <v>210</v>
      </c>
      <c r="G4279" s="576">
        <v>94272</v>
      </c>
      <c r="H4279" s="576" t="s">
        <v>9323</v>
      </c>
      <c r="I4279" s="576" t="s">
        <v>85</v>
      </c>
      <c r="J4279" s="576" t="s">
        <v>209</v>
      </c>
      <c r="K4279" s="577">
        <v>109.24</v>
      </c>
      <c r="L4279" s="576" t="s">
        <v>208</v>
      </c>
    </row>
    <row r="4280" spans="1:12">
      <c r="A4280" s="576" t="s">
        <v>961</v>
      </c>
      <c r="B4280" s="576" t="s">
        <v>962</v>
      </c>
      <c r="C4280" s="576" t="s">
        <v>941</v>
      </c>
      <c r="D4280" s="576" t="s">
        <v>4437</v>
      </c>
      <c r="E4280" s="577" t="s">
        <v>210</v>
      </c>
      <c r="F4280" s="576" t="s">
        <v>210</v>
      </c>
      <c r="G4280" s="576">
        <v>94267</v>
      </c>
      <c r="H4280" s="576" t="s">
        <v>9324</v>
      </c>
      <c r="I4280" s="576" t="s">
        <v>85</v>
      </c>
      <c r="J4280" s="576" t="s">
        <v>209</v>
      </c>
      <c r="K4280" s="577">
        <v>56.31</v>
      </c>
      <c r="L4280" s="576" t="s">
        <v>208</v>
      </c>
    </row>
    <row r="4281" spans="1:12">
      <c r="A4281" s="576" t="s">
        <v>961</v>
      </c>
      <c r="B4281" s="576" t="s">
        <v>962</v>
      </c>
      <c r="C4281" s="576" t="s">
        <v>941</v>
      </c>
      <c r="D4281" s="576" t="s">
        <v>4437</v>
      </c>
      <c r="E4281" s="577" t="s">
        <v>210</v>
      </c>
      <c r="F4281" s="576" t="s">
        <v>210</v>
      </c>
      <c r="G4281" s="576">
        <v>94269</v>
      </c>
      <c r="H4281" s="576" t="s">
        <v>9325</v>
      </c>
      <c r="I4281" s="576" t="s">
        <v>85</v>
      </c>
      <c r="J4281" s="576" t="s">
        <v>209</v>
      </c>
      <c r="K4281" s="577">
        <v>81.86</v>
      </c>
      <c r="L4281" s="576" t="s">
        <v>208</v>
      </c>
    </row>
    <row r="4282" spans="1:12">
      <c r="A4282" s="576" t="s">
        <v>961</v>
      </c>
      <c r="B4282" s="576" t="s">
        <v>962</v>
      </c>
      <c r="C4282" s="576" t="s">
        <v>941</v>
      </c>
      <c r="D4282" s="576" t="s">
        <v>4437</v>
      </c>
      <c r="E4282" s="577" t="s">
        <v>210</v>
      </c>
      <c r="F4282" s="576" t="s">
        <v>210</v>
      </c>
      <c r="G4282" s="576">
        <v>94271</v>
      </c>
      <c r="H4282" s="576" t="s">
        <v>9326</v>
      </c>
      <c r="I4282" s="576" t="s">
        <v>85</v>
      </c>
      <c r="J4282" s="576" t="s">
        <v>209</v>
      </c>
      <c r="K4282" s="577">
        <v>100</v>
      </c>
      <c r="L4282" s="576" t="s">
        <v>208</v>
      </c>
    </row>
    <row r="4283" spans="1:12">
      <c r="A4283" s="576" t="s">
        <v>961</v>
      </c>
      <c r="B4283" s="576" t="s">
        <v>962</v>
      </c>
      <c r="C4283" s="576" t="s">
        <v>941</v>
      </c>
      <c r="D4283" s="576" t="s">
        <v>4437</v>
      </c>
      <c r="E4283" s="577" t="s">
        <v>210</v>
      </c>
      <c r="F4283" s="576" t="s">
        <v>210</v>
      </c>
      <c r="G4283" s="576">
        <v>105555</v>
      </c>
      <c r="H4283" s="576" t="s">
        <v>9327</v>
      </c>
      <c r="I4283" s="576" t="s">
        <v>212</v>
      </c>
      <c r="J4283" s="576" t="s">
        <v>209</v>
      </c>
      <c r="K4283" s="577">
        <v>0</v>
      </c>
      <c r="L4283" s="576" t="s">
        <v>208</v>
      </c>
    </row>
    <row r="4284" spans="1:12">
      <c r="A4284" s="576" t="s">
        <v>961</v>
      </c>
      <c r="B4284" s="576" t="s">
        <v>962</v>
      </c>
      <c r="C4284" s="576" t="s">
        <v>941</v>
      </c>
      <c r="D4284" s="576" t="s">
        <v>4437</v>
      </c>
      <c r="E4284" s="577" t="s">
        <v>210</v>
      </c>
      <c r="F4284" s="576" t="s">
        <v>210</v>
      </c>
      <c r="G4284" s="576">
        <v>97603</v>
      </c>
      <c r="H4284" s="576" t="s">
        <v>9328</v>
      </c>
      <c r="I4284" s="576" t="s">
        <v>212</v>
      </c>
      <c r="J4284" s="576" t="s">
        <v>209</v>
      </c>
      <c r="K4284" s="577">
        <v>0</v>
      </c>
      <c r="L4284" s="576" t="s">
        <v>208</v>
      </c>
    </row>
    <row r="4285" spans="1:12">
      <c r="A4285" s="576" t="s">
        <v>961</v>
      </c>
      <c r="B4285" s="576" t="s">
        <v>962</v>
      </c>
      <c r="C4285" s="576" t="s">
        <v>941</v>
      </c>
      <c r="D4285" s="576" t="s">
        <v>4437</v>
      </c>
      <c r="E4285" s="577" t="s">
        <v>210</v>
      </c>
      <c r="F4285" s="576" t="s">
        <v>210</v>
      </c>
      <c r="G4285" s="576">
        <v>97602</v>
      </c>
      <c r="H4285" s="576" t="s">
        <v>9329</v>
      </c>
      <c r="I4285" s="576" t="s">
        <v>212</v>
      </c>
      <c r="J4285" s="576" t="s">
        <v>209</v>
      </c>
      <c r="K4285" s="577">
        <v>0</v>
      </c>
      <c r="L4285" s="576" t="s">
        <v>208</v>
      </c>
    </row>
    <row r="4286" spans="1:12">
      <c r="A4286" s="576" t="s">
        <v>961</v>
      </c>
      <c r="B4286" s="576" t="s">
        <v>962</v>
      </c>
      <c r="C4286" s="576" t="s">
        <v>941</v>
      </c>
      <c r="D4286" s="576" t="s">
        <v>4437</v>
      </c>
      <c r="E4286" s="577" t="s">
        <v>210</v>
      </c>
      <c r="F4286" s="576" t="s">
        <v>210</v>
      </c>
      <c r="G4286" s="576">
        <v>97604</v>
      </c>
      <c r="H4286" s="576" t="s">
        <v>9330</v>
      </c>
      <c r="I4286" s="576" t="s">
        <v>212</v>
      </c>
      <c r="J4286" s="576" t="s">
        <v>209</v>
      </c>
      <c r="K4286" s="577">
        <v>0</v>
      </c>
      <c r="L4286" s="576" t="s">
        <v>208</v>
      </c>
    </row>
    <row r="4287" spans="1:12">
      <c r="A4287" s="576" t="s">
        <v>961</v>
      </c>
      <c r="B4287" s="576" t="s">
        <v>962</v>
      </c>
      <c r="C4287" s="576" t="s">
        <v>941</v>
      </c>
      <c r="D4287" s="576" t="s">
        <v>4437</v>
      </c>
      <c r="E4287" s="577" t="s">
        <v>210</v>
      </c>
      <c r="F4287" s="576" t="s">
        <v>210</v>
      </c>
      <c r="G4287" s="576">
        <v>105553</v>
      </c>
      <c r="H4287" s="576" t="s">
        <v>9331</v>
      </c>
      <c r="I4287" s="576" t="s">
        <v>212</v>
      </c>
      <c r="J4287" s="576" t="s">
        <v>209</v>
      </c>
      <c r="K4287" s="577">
        <v>0</v>
      </c>
      <c r="L4287" s="576" t="s">
        <v>208</v>
      </c>
    </row>
    <row r="4288" spans="1:12">
      <c r="A4288" s="576" t="s">
        <v>961</v>
      </c>
      <c r="B4288" s="576" t="s">
        <v>962</v>
      </c>
      <c r="C4288" s="576" t="s">
        <v>941</v>
      </c>
      <c r="D4288" s="576" t="s">
        <v>4437</v>
      </c>
      <c r="E4288" s="577" t="s">
        <v>210</v>
      </c>
      <c r="F4288" s="576" t="s">
        <v>210</v>
      </c>
      <c r="G4288" s="576">
        <v>105552</v>
      </c>
      <c r="H4288" s="576" t="s">
        <v>9332</v>
      </c>
      <c r="I4288" s="576" t="s">
        <v>212</v>
      </c>
      <c r="J4288" s="576" t="s">
        <v>209</v>
      </c>
      <c r="K4288" s="577">
        <v>0</v>
      </c>
      <c r="L4288" s="576" t="s">
        <v>208</v>
      </c>
    </row>
    <row r="4289" spans="1:12">
      <c r="A4289" s="576" t="s">
        <v>961</v>
      </c>
      <c r="B4289" s="576" t="s">
        <v>962</v>
      </c>
      <c r="C4289" s="576" t="s">
        <v>941</v>
      </c>
      <c r="D4289" s="576" t="s">
        <v>4437</v>
      </c>
      <c r="E4289" s="577" t="s">
        <v>210</v>
      </c>
      <c r="F4289" s="576" t="s">
        <v>210</v>
      </c>
      <c r="G4289" s="576">
        <v>105550</v>
      </c>
      <c r="H4289" s="576" t="s">
        <v>9333</v>
      </c>
      <c r="I4289" s="576" t="s">
        <v>212</v>
      </c>
      <c r="J4289" s="576" t="s">
        <v>209</v>
      </c>
      <c r="K4289" s="577">
        <v>0</v>
      </c>
      <c r="L4289" s="576" t="s">
        <v>208</v>
      </c>
    </row>
    <row r="4290" spans="1:12">
      <c r="A4290" s="576" t="s">
        <v>961</v>
      </c>
      <c r="B4290" s="576" t="s">
        <v>962</v>
      </c>
      <c r="C4290" s="576" t="s">
        <v>941</v>
      </c>
      <c r="D4290" s="576" t="s">
        <v>4437</v>
      </c>
      <c r="E4290" s="577" t="s">
        <v>210</v>
      </c>
      <c r="F4290" s="576" t="s">
        <v>210</v>
      </c>
      <c r="G4290" s="576">
        <v>105551</v>
      </c>
      <c r="H4290" s="576" t="s">
        <v>9334</v>
      </c>
      <c r="I4290" s="576" t="s">
        <v>212</v>
      </c>
      <c r="J4290" s="576" t="s">
        <v>209</v>
      </c>
      <c r="K4290" s="577">
        <v>0</v>
      </c>
      <c r="L4290" s="576" t="s">
        <v>208</v>
      </c>
    </row>
    <row r="4291" spans="1:12">
      <c r="A4291" s="576" t="s">
        <v>961</v>
      </c>
      <c r="B4291" s="576" t="s">
        <v>962</v>
      </c>
      <c r="C4291" s="576" t="s">
        <v>941</v>
      </c>
      <c r="D4291" s="576" t="s">
        <v>4437</v>
      </c>
      <c r="E4291" s="577" t="s">
        <v>210</v>
      </c>
      <c r="F4291" s="576" t="s">
        <v>210</v>
      </c>
      <c r="G4291" s="576">
        <v>105549</v>
      </c>
      <c r="H4291" s="576" t="s">
        <v>9335</v>
      </c>
      <c r="I4291" s="576" t="s">
        <v>212</v>
      </c>
      <c r="J4291" s="576" t="s">
        <v>209</v>
      </c>
      <c r="K4291" s="577">
        <v>0</v>
      </c>
      <c r="L4291" s="576" t="s">
        <v>208</v>
      </c>
    </row>
    <row r="4292" spans="1:12">
      <c r="A4292" s="576" t="s">
        <v>961</v>
      </c>
      <c r="B4292" s="576" t="s">
        <v>962</v>
      </c>
      <c r="C4292" s="576" t="s">
        <v>941</v>
      </c>
      <c r="D4292" s="576" t="s">
        <v>4437</v>
      </c>
      <c r="E4292" s="577" t="s">
        <v>210</v>
      </c>
      <c r="F4292" s="576" t="s">
        <v>210</v>
      </c>
      <c r="G4292" s="576">
        <v>105547</v>
      </c>
      <c r="H4292" s="576" t="s">
        <v>9336</v>
      </c>
      <c r="I4292" s="576" t="s">
        <v>85</v>
      </c>
      <c r="J4292" s="576" t="s">
        <v>209</v>
      </c>
      <c r="K4292" s="577">
        <v>0</v>
      </c>
      <c r="L4292" s="576" t="s">
        <v>208</v>
      </c>
    </row>
    <row r="4293" spans="1:12">
      <c r="A4293" s="576" t="s">
        <v>961</v>
      </c>
      <c r="B4293" s="576" t="s">
        <v>962</v>
      </c>
      <c r="C4293" s="576" t="s">
        <v>941</v>
      </c>
      <c r="D4293" s="576" t="s">
        <v>4437</v>
      </c>
      <c r="E4293" s="577" t="s">
        <v>210</v>
      </c>
      <c r="F4293" s="576" t="s">
        <v>210</v>
      </c>
      <c r="G4293" s="576">
        <v>97605</v>
      </c>
      <c r="H4293" s="576" t="s">
        <v>9337</v>
      </c>
      <c r="I4293" s="576" t="s">
        <v>212</v>
      </c>
      <c r="J4293" s="576" t="s">
        <v>209</v>
      </c>
      <c r="K4293" s="577">
        <v>80.75</v>
      </c>
      <c r="L4293" s="576" t="s">
        <v>208</v>
      </c>
    </row>
    <row r="4294" spans="1:12">
      <c r="A4294" s="576" t="s">
        <v>961</v>
      </c>
      <c r="B4294" s="576" t="s">
        <v>962</v>
      </c>
      <c r="C4294" s="576" t="s">
        <v>941</v>
      </c>
      <c r="D4294" s="576" t="s">
        <v>4437</v>
      </c>
      <c r="E4294" s="577" t="s">
        <v>210</v>
      </c>
      <c r="F4294" s="576" t="s">
        <v>210</v>
      </c>
      <c r="G4294" s="576">
        <v>97607</v>
      </c>
      <c r="H4294" s="576" t="s">
        <v>9338</v>
      </c>
      <c r="I4294" s="576" t="s">
        <v>212</v>
      </c>
      <c r="J4294" s="576" t="s">
        <v>209</v>
      </c>
      <c r="K4294" s="577">
        <v>102</v>
      </c>
      <c r="L4294" s="576" t="s">
        <v>208</v>
      </c>
    </row>
    <row r="4295" spans="1:12">
      <c r="A4295" s="576" t="s">
        <v>961</v>
      </c>
      <c r="B4295" s="576" t="s">
        <v>962</v>
      </c>
      <c r="C4295" s="576" t="s">
        <v>941</v>
      </c>
      <c r="D4295" s="576" t="s">
        <v>4437</v>
      </c>
      <c r="E4295" s="577" t="s">
        <v>210</v>
      </c>
      <c r="F4295" s="576" t="s">
        <v>210</v>
      </c>
      <c r="G4295" s="576">
        <v>97599</v>
      </c>
      <c r="H4295" s="576" t="s">
        <v>9339</v>
      </c>
      <c r="I4295" s="576" t="s">
        <v>212</v>
      </c>
      <c r="J4295" s="576" t="s">
        <v>209</v>
      </c>
      <c r="K4295" s="578">
        <v>17.23</v>
      </c>
      <c r="L4295" s="576" t="s">
        <v>208</v>
      </c>
    </row>
    <row r="4296" spans="1:12">
      <c r="A4296" s="576" t="s">
        <v>961</v>
      </c>
      <c r="B4296" s="576" t="s">
        <v>962</v>
      </c>
      <c r="C4296" s="576" t="s">
        <v>941</v>
      </c>
      <c r="D4296" s="576" t="s">
        <v>4437</v>
      </c>
      <c r="E4296" s="577" t="s">
        <v>210</v>
      </c>
      <c r="F4296" s="576" t="s">
        <v>210</v>
      </c>
      <c r="G4296" s="576">
        <v>105542</v>
      </c>
      <c r="H4296" s="576" t="s">
        <v>9340</v>
      </c>
      <c r="I4296" s="576" t="s">
        <v>212</v>
      </c>
      <c r="J4296" s="576" t="s">
        <v>209</v>
      </c>
      <c r="K4296" s="577">
        <v>0</v>
      </c>
      <c r="L4296" s="576" t="s">
        <v>208</v>
      </c>
    </row>
    <row r="4297" spans="1:12">
      <c r="A4297" s="576" t="s">
        <v>961</v>
      </c>
      <c r="B4297" s="576" t="s">
        <v>962</v>
      </c>
      <c r="C4297" s="576" t="s">
        <v>941</v>
      </c>
      <c r="D4297" s="576" t="s">
        <v>4437</v>
      </c>
      <c r="E4297" s="577" t="s">
        <v>210</v>
      </c>
      <c r="F4297" s="576" t="s">
        <v>210</v>
      </c>
      <c r="G4297" s="576">
        <v>105543</v>
      </c>
      <c r="H4297" s="576" t="s">
        <v>9341</v>
      </c>
      <c r="I4297" s="576" t="s">
        <v>212</v>
      </c>
      <c r="J4297" s="576" t="s">
        <v>209</v>
      </c>
      <c r="K4297" s="577">
        <v>0</v>
      </c>
      <c r="L4297" s="576" t="s">
        <v>208</v>
      </c>
    </row>
    <row r="4298" spans="1:12">
      <c r="A4298" s="576" t="s">
        <v>961</v>
      </c>
      <c r="B4298" s="576" t="s">
        <v>962</v>
      </c>
      <c r="C4298" s="576" t="s">
        <v>941</v>
      </c>
      <c r="D4298" s="576" t="s">
        <v>4437</v>
      </c>
      <c r="E4298" s="577" t="s">
        <v>210</v>
      </c>
      <c r="F4298" s="576" t="s">
        <v>210</v>
      </c>
      <c r="G4298" s="576">
        <v>105544</v>
      </c>
      <c r="H4298" s="576" t="s">
        <v>9342</v>
      </c>
      <c r="I4298" s="576" t="s">
        <v>212</v>
      </c>
      <c r="J4298" s="576" t="s">
        <v>209</v>
      </c>
      <c r="K4298" s="578">
        <v>0</v>
      </c>
      <c r="L4298" s="576" t="s">
        <v>208</v>
      </c>
    </row>
    <row r="4299" spans="1:12">
      <c r="A4299" s="576" t="s">
        <v>961</v>
      </c>
      <c r="B4299" s="576" t="s">
        <v>962</v>
      </c>
      <c r="C4299" s="576" t="s">
        <v>941</v>
      </c>
      <c r="D4299" s="576" t="s">
        <v>4437</v>
      </c>
      <c r="E4299" s="577" t="s">
        <v>210</v>
      </c>
      <c r="F4299" s="576" t="s">
        <v>210</v>
      </c>
      <c r="G4299" s="576">
        <v>100913</v>
      </c>
      <c r="H4299" s="576" t="s">
        <v>9343</v>
      </c>
      <c r="I4299" s="576" t="s">
        <v>212</v>
      </c>
      <c r="J4299" s="576" t="s">
        <v>209</v>
      </c>
      <c r="K4299" s="577">
        <v>0</v>
      </c>
      <c r="L4299" s="576" t="s">
        <v>208</v>
      </c>
    </row>
    <row r="4300" spans="1:12">
      <c r="A4300" s="576" t="s">
        <v>961</v>
      </c>
      <c r="B4300" s="576" t="s">
        <v>962</v>
      </c>
      <c r="C4300" s="576" t="s">
        <v>941</v>
      </c>
      <c r="D4300" s="576" t="s">
        <v>4437</v>
      </c>
      <c r="E4300" s="577" t="s">
        <v>210</v>
      </c>
      <c r="F4300" s="576" t="s">
        <v>210</v>
      </c>
      <c r="G4300" s="576">
        <v>100916</v>
      </c>
      <c r="H4300" s="576" t="s">
        <v>9344</v>
      </c>
      <c r="I4300" s="576" t="s">
        <v>212</v>
      </c>
      <c r="J4300" s="576" t="s">
        <v>209</v>
      </c>
      <c r="K4300" s="577">
        <v>0</v>
      </c>
      <c r="L4300" s="576" t="s">
        <v>208</v>
      </c>
    </row>
    <row r="4301" spans="1:12">
      <c r="A4301" s="576" t="s">
        <v>961</v>
      </c>
      <c r="B4301" s="576" t="s">
        <v>962</v>
      </c>
      <c r="C4301" s="576" t="s">
        <v>941</v>
      </c>
      <c r="D4301" s="576" t="s">
        <v>4437</v>
      </c>
      <c r="E4301" s="577" t="s">
        <v>210</v>
      </c>
      <c r="F4301" s="576" t="s">
        <v>210</v>
      </c>
      <c r="G4301" s="576">
        <v>100918</v>
      </c>
      <c r="H4301" s="576" t="s">
        <v>9345</v>
      </c>
      <c r="I4301" s="576" t="s">
        <v>212</v>
      </c>
      <c r="J4301" s="576" t="s">
        <v>209</v>
      </c>
      <c r="K4301" s="577">
        <v>0</v>
      </c>
      <c r="L4301" s="576" t="s">
        <v>208</v>
      </c>
    </row>
    <row r="4302" spans="1:12">
      <c r="A4302" s="576" t="s">
        <v>961</v>
      </c>
      <c r="B4302" s="576" t="s">
        <v>962</v>
      </c>
      <c r="C4302" s="576" t="s">
        <v>941</v>
      </c>
      <c r="D4302" s="576" t="s">
        <v>4437</v>
      </c>
      <c r="E4302" s="577" t="s">
        <v>210</v>
      </c>
      <c r="F4302" s="576" t="s">
        <v>210</v>
      </c>
      <c r="G4302" s="576">
        <v>100914</v>
      </c>
      <c r="H4302" s="576" t="s">
        <v>9346</v>
      </c>
      <c r="I4302" s="576" t="s">
        <v>212</v>
      </c>
      <c r="J4302" s="576" t="s">
        <v>209</v>
      </c>
      <c r="K4302" s="577">
        <v>0</v>
      </c>
      <c r="L4302" s="576" t="s">
        <v>208</v>
      </c>
    </row>
    <row r="4303" spans="1:12">
      <c r="A4303" s="576" t="s">
        <v>961</v>
      </c>
      <c r="B4303" s="576" t="s">
        <v>962</v>
      </c>
      <c r="C4303" s="576" t="s">
        <v>941</v>
      </c>
      <c r="D4303" s="576" t="s">
        <v>4437</v>
      </c>
      <c r="E4303" s="577" t="s">
        <v>210</v>
      </c>
      <c r="F4303" s="576" t="s">
        <v>210</v>
      </c>
      <c r="G4303" s="576">
        <v>100917</v>
      </c>
      <c r="H4303" s="576" t="s">
        <v>9347</v>
      </c>
      <c r="I4303" s="576" t="s">
        <v>212</v>
      </c>
      <c r="J4303" s="576" t="s">
        <v>209</v>
      </c>
      <c r="K4303" s="577">
        <v>0</v>
      </c>
      <c r="L4303" s="576" t="s">
        <v>208</v>
      </c>
    </row>
    <row r="4304" spans="1:12">
      <c r="A4304" s="576" t="s">
        <v>961</v>
      </c>
      <c r="B4304" s="576" t="s">
        <v>962</v>
      </c>
      <c r="C4304" s="576" t="s">
        <v>941</v>
      </c>
      <c r="D4304" s="576" t="s">
        <v>4437</v>
      </c>
      <c r="E4304" s="577" t="s">
        <v>210</v>
      </c>
      <c r="F4304" s="576" t="s">
        <v>210</v>
      </c>
      <c r="G4304" s="576">
        <v>100907</v>
      </c>
      <c r="H4304" s="576" t="s">
        <v>9348</v>
      </c>
      <c r="I4304" s="576" t="s">
        <v>212</v>
      </c>
      <c r="J4304" s="576" t="s">
        <v>209</v>
      </c>
      <c r="K4304" s="577">
        <v>0</v>
      </c>
      <c r="L4304" s="576" t="s">
        <v>208</v>
      </c>
    </row>
    <row r="4305" spans="1:12">
      <c r="A4305" s="576" t="s">
        <v>961</v>
      </c>
      <c r="B4305" s="576" t="s">
        <v>962</v>
      </c>
      <c r="C4305" s="576" t="s">
        <v>941</v>
      </c>
      <c r="D4305" s="576" t="s">
        <v>4437</v>
      </c>
      <c r="E4305" s="577" t="s">
        <v>210</v>
      </c>
      <c r="F4305" s="576" t="s">
        <v>210</v>
      </c>
      <c r="G4305" s="576">
        <v>102467</v>
      </c>
      <c r="H4305" s="576" t="s">
        <v>9349</v>
      </c>
      <c r="I4305" s="576" t="s">
        <v>212</v>
      </c>
      <c r="J4305" s="576" t="s">
        <v>209</v>
      </c>
      <c r="K4305" s="577">
        <v>0</v>
      </c>
      <c r="L4305" s="576" t="s">
        <v>208</v>
      </c>
    </row>
    <row r="4306" spans="1:12">
      <c r="A4306" s="576" t="s">
        <v>961</v>
      </c>
      <c r="B4306" s="576" t="s">
        <v>962</v>
      </c>
      <c r="C4306" s="576" t="s">
        <v>941</v>
      </c>
      <c r="D4306" s="576" t="s">
        <v>4437</v>
      </c>
      <c r="E4306" s="577" t="s">
        <v>210</v>
      </c>
      <c r="F4306" s="576" t="s">
        <v>210</v>
      </c>
      <c r="G4306" s="576">
        <v>100910</v>
      </c>
      <c r="H4306" s="576" t="s">
        <v>9350</v>
      </c>
      <c r="I4306" s="576" t="s">
        <v>212</v>
      </c>
      <c r="J4306" s="576" t="s">
        <v>209</v>
      </c>
      <c r="K4306" s="577">
        <v>0</v>
      </c>
      <c r="L4306" s="576" t="s">
        <v>208</v>
      </c>
    </row>
    <row r="4307" spans="1:12">
      <c r="A4307" s="576" t="s">
        <v>961</v>
      </c>
      <c r="B4307" s="576" t="s">
        <v>962</v>
      </c>
      <c r="C4307" s="576" t="s">
        <v>941</v>
      </c>
      <c r="D4307" s="576" t="s">
        <v>4437</v>
      </c>
      <c r="E4307" s="577" t="s">
        <v>210</v>
      </c>
      <c r="F4307" s="576" t="s">
        <v>210</v>
      </c>
      <c r="G4307" s="576">
        <v>105541</v>
      </c>
      <c r="H4307" s="576" t="s">
        <v>9351</v>
      </c>
      <c r="I4307" s="576" t="s">
        <v>212</v>
      </c>
      <c r="J4307" s="576" t="s">
        <v>209</v>
      </c>
      <c r="K4307" s="577">
        <v>0</v>
      </c>
      <c r="L4307" s="576" t="s">
        <v>208</v>
      </c>
    </row>
    <row r="4308" spans="1:12">
      <c r="A4308" s="576" t="s">
        <v>961</v>
      </c>
      <c r="B4308" s="576" t="s">
        <v>962</v>
      </c>
      <c r="C4308" s="576" t="s">
        <v>941</v>
      </c>
      <c r="D4308" s="576" t="s">
        <v>4437</v>
      </c>
      <c r="E4308" s="577" t="s">
        <v>210</v>
      </c>
      <c r="F4308" s="576" t="s">
        <v>210</v>
      </c>
      <c r="G4308" s="576">
        <v>100908</v>
      </c>
      <c r="H4308" s="576" t="s">
        <v>9352</v>
      </c>
      <c r="I4308" s="576" t="s">
        <v>212</v>
      </c>
      <c r="J4308" s="576" t="s">
        <v>209</v>
      </c>
      <c r="K4308" s="577">
        <v>0</v>
      </c>
      <c r="L4308" s="576" t="s">
        <v>208</v>
      </c>
    </row>
    <row r="4309" spans="1:12">
      <c r="A4309" s="576" t="s">
        <v>961</v>
      </c>
      <c r="B4309" s="576" t="s">
        <v>962</v>
      </c>
      <c r="C4309" s="576" t="s">
        <v>941</v>
      </c>
      <c r="D4309" s="576" t="s">
        <v>4437</v>
      </c>
      <c r="E4309" s="577" t="s">
        <v>210</v>
      </c>
      <c r="F4309" s="576" t="s">
        <v>210</v>
      </c>
      <c r="G4309" s="576">
        <v>100911</v>
      </c>
      <c r="H4309" s="576" t="s">
        <v>9353</v>
      </c>
      <c r="I4309" s="576" t="s">
        <v>212</v>
      </c>
      <c r="J4309" s="576" t="s">
        <v>209</v>
      </c>
      <c r="K4309" s="577">
        <v>0</v>
      </c>
      <c r="L4309" s="576" t="s">
        <v>208</v>
      </c>
    </row>
    <row r="4310" spans="1:12">
      <c r="A4310" s="576" t="s">
        <v>961</v>
      </c>
      <c r="B4310" s="576" t="s">
        <v>962</v>
      </c>
      <c r="C4310" s="576" t="s">
        <v>941</v>
      </c>
      <c r="D4310" s="576" t="s">
        <v>4437</v>
      </c>
      <c r="E4310" s="577" t="s">
        <v>210</v>
      </c>
      <c r="F4310" s="576" t="s">
        <v>210</v>
      </c>
      <c r="G4310" s="576">
        <v>103782</v>
      </c>
      <c r="H4310" s="576" t="s">
        <v>9354</v>
      </c>
      <c r="I4310" s="576" t="s">
        <v>212</v>
      </c>
      <c r="J4310" s="576" t="s">
        <v>209</v>
      </c>
      <c r="K4310" s="577">
        <v>25.27</v>
      </c>
      <c r="L4310" s="576" t="s">
        <v>208</v>
      </c>
    </row>
    <row r="4311" spans="1:12">
      <c r="A4311" s="576" t="s">
        <v>961</v>
      </c>
      <c r="B4311" s="576" t="s">
        <v>962</v>
      </c>
      <c r="C4311" s="576" t="s">
        <v>941</v>
      </c>
      <c r="D4311" s="576" t="s">
        <v>4437</v>
      </c>
      <c r="E4311" s="577" t="s">
        <v>210</v>
      </c>
      <c r="F4311" s="576" t="s">
        <v>210</v>
      </c>
      <c r="G4311" s="576">
        <v>103786</v>
      </c>
      <c r="H4311" s="576" t="s">
        <v>9355</v>
      </c>
      <c r="I4311" s="576" t="s">
        <v>212</v>
      </c>
      <c r="J4311" s="576" t="s">
        <v>209</v>
      </c>
      <c r="K4311" s="577">
        <v>0</v>
      </c>
      <c r="L4311" s="576" t="s">
        <v>208</v>
      </c>
    </row>
    <row r="4312" spans="1:12">
      <c r="A4312" s="576" t="s">
        <v>961</v>
      </c>
      <c r="B4312" s="576" t="s">
        <v>962</v>
      </c>
      <c r="C4312" s="576" t="s">
        <v>941</v>
      </c>
      <c r="D4312" s="576" t="s">
        <v>4437</v>
      </c>
      <c r="E4312" s="577" t="s">
        <v>210</v>
      </c>
      <c r="F4312" s="576" t="s">
        <v>210</v>
      </c>
      <c r="G4312" s="576">
        <v>103787</v>
      </c>
      <c r="H4312" s="576" t="s">
        <v>9356</v>
      </c>
      <c r="I4312" s="576" t="s">
        <v>212</v>
      </c>
      <c r="J4312" s="576" t="s">
        <v>209</v>
      </c>
      <c r="K4312" s="577">
        <v>0</v>
      </c>
      <c r="L4312" s="576" t="s">
        <v>208</v>
      </c>
    </row>
    <row r="4313" spans="1:12">
      <c r="A4313" s="576" t="s">
        <v>961</v>
      </c>
      <c r="B4313" s="576" t="s">
        <v>962</v>
      </c>
      <c r="C4313" s="576" t="s">
        <v>941</v>
      </c>
      <c r="D4313" s="576" t="s">
        <v>4437</v>
      </c>
      <c r="E4313" s="577" t="s">
        <v>210</v>
      </c>
      <c r="F4313" s="576" t="s">
        <v>210</v>
      </c>
      <c r="G4313" s="576">
        <v>103788</v>
      </c>
      <c r="H4313" s="576" t="s">
        <v>9357</v>
      </c>
      <c r="I4313" s="576" t="s">
        <v>212</v>
      </c>
      <c r="J4313" s="576" t="s">
        <v>209</v>
      </c>
      <c r="K4313" s="577">
        <v>0</v>
      </c>
      <c r="L4313" s="576" t="s">
        <v>208</v>
      </c>
    </row>
    <row r="4314" spans="1:12">
      <c r="A4314" s="576" t="s">
        <v>961</v>
      </c>
      <c r="B4314" s="576" t="s">
        <v>962</v>
      </c>
      <c r="C4314" s="576" t="s">
        <v>941</v>
      </c>
      <c r="D4314" s="576" t="s">
        <v>4437</v>
      </c>
      <c r="E4314" s="577" t="s">
        <v>210</v>
      </c>
      <c r="F4314" s="576" t="s">
        <v>210</v>
      </c>
      <c r="G4314" s="576">
        <v>103783</v>
      </c>
      <c r="H4314" s="576" t="s">
        <v>9358</v>
      </c>
      <c r="I4314" s="576" t="s">
        <v>212</v>
      </c>
      <c r="J4314" s="576" t="s">
        <v>209</v>
      </c>
      <c r="K4314" s="577">
        <v>0</v>
      </c>
      <c r="L4314" s="576" t="s">
        <v>208</v>
      </c>
    </row>
    <row r="4315" spans="1:12">
      <c r="A4315" s="576" t="s">
        <v>961</v>
      </c>
      <c r="B4315" s="576" t="s">
        <v>962</v>
      </c>
      <c r="C4315" s="576" t="s">
        <v>941</v>
      </c>
      <c r="D4315" s="576" t="s">
        <v>4437</v>
      </c>
      <c r="E4315" s="577" t="s">
        <v>210</v>
      </c>
      <c r="F4315" s="576" t="s">
        <v>210</v>
      </c>
      <c r="G4315" s="576">
        <v>103784</v>
      </c>
      <c r="H4315" s="576" t="s">
        <v>9359</v>
      </c>
      <c r="I4315" s="576" t="s">
        <v>212</v>
      </c>
      <c r="J4315" s="576" t="s">
        <v>209</v>
      </c>
      <c r="K4315" s="577">
        <v>0</v>
      </c>
      <c r="L4315" s="576" t="s">
        <v>208</v>
      </c>
    </row>
    <row r="4316" spans="1:12">
      <c r="A4316" s="576" t="s">
        <v>961</v>
      </c>
      <c r="B4316" s="576" t="s">
        <v>962</v>
      </c>
      <c r="C4316" s="576" t="s">
        <v>941</v>
      </c>
      <c r="D4316" s="576" t="s">
        <v>4437</v>
      </c>
      <c r="E4316" s="577" t="s">
        <v>210</v>
      </c>
      <c r="F4316" s="576" t="s">
        <v>210</v>
      </c>
      <c r="G4316" s="576">
        <v>103785</v>
      </c>
      <c r="H4316" s="576" t="s">
        <v>9360</v>
      </c>
      <c r="I4316" s="576" t="s">
        <v>212</v>
      </c>
      <c r="J4316" s="576" t="s">
        <v>209</v>
      </c>
      <c r="K4316" s="577">
        <v>0</v>
      </c>
      <c r="L4316" s="576" t="s">
        <v>208</v>
      </c>
    </row>
    <row r="4317" spans="1:12">
      <c r="A4317" s="576" t="s">
        <v>961</v>
      </c>
      <c r="B4317" s="576" t="s">
        <v>962</v>
      </c>
      <c r="C4317" s="576" t="s">
        <v>941</v>
      </c>
      <c r="D4317" s="576" t="s">
        <v>4437</v>
      </c>
      <c r="E4317" s="577" t="s">
        <v>210</v>
      </c>
      <c r="F4317" s="576" t="s">
        <v>210</v>
      </c>
      <c r="G4317" s="576">
        <v>105546</v>
      </c>
      <c r="H4317" s="576" t="s">
        <v>9361</v>
      </c>
      <c r="I4317" s="576" t="s">
        <v>212</v>
      </c>
      <c r="J4317" s="576" t="s">
        <v>209</v>
      </c>
      <c r="K4317" s="577">
        <v>0</v>
      </c>
      <c r="L4317" s="576" t="s">
        <v>208</v>
      </c>
    </row>
    <row r="4318" spans="1:12">
      <c r="A4318" s="576" t="s">
        <v>961</v>
      </c>
      <c r="B4318" s="576" t="s">
        <v>962</v>
      </c>
      <c r="C4318" s="576" t="s">
        <v>941</v>
      </c>
      <c r="D4318" s="576" t="s">
        <v>4437</v>
      </c>
      <c r="E4318" s="577" t="s">
        <v>210</v>
      </c>
      <c r="F4318" s="576" t="s">
        <v>210</v>
      </c>
      <c r="G4318" s="576">
        <v>105545</v>
      </c>
      <c r="H4318" s="576" t="s">
        <v>9362</v>
      </c>
      <c r="I4318" s="576" t="s">
        <v>212</v>
      </c>
      <c r="J4318" s="576" t="s">
        <v>209</v>
      </c>
      <c r="K4318" s="577">
        <v>0</v>
      </c>
      <c r="L4318" s="576" t="s">
        <v>208</v>
      </c>
    </row>
    <row r="4319" spans="1:12">
      <c r="A4319" s="576" t="s">
        <v>961</v>
      </c>
      <c r="B4319" s="576" t="s">
        <v>962</v>
      </c>
      <c r="C4319" s="576" t="s">
        <v>941</v>
      </c>
      <c r="D4319" s="576" t="s">
        <v>4437</v>
      </c>
      <c r="E4319" s="577" t="s">
        <v>210</v>
      </c>
      <c r="F4319" s="576" t="s">
        <v>210</v>
      </c>
      <c r="G4319" s="576">
        <v>97610</v>
      </c>
      <c r="H4319" s="576" t="s">
        <v>9363</v>
      </c>
      <c r="I4319" s="576" t="s">
        <v>212</v>
      </c>
      <c r="J4319" s="576" t="s">
        <v>209</v>
      </c>
      <c r="K4319" s="577">
        <v>11.91</v>
      </c>
      <c r="L4319" s="576" t="s">
        <v>208</v>
      </c>
    </row>
    <row r="4320" spans="1:12">
      <c r="A4320" s="576" t="s">
        <v>961</v>
      </c>
      <c r="B4320" s="576" t="s">
        <v>962</v>
      </c>
      <c r="C4320" s="576" t="s">
        <v>941</v>
      </c>
      <c r="D4320" s="576" t="s">
        <v>4437</v>
      </c>
      <c r="E4320" s="577" t="s">
        <v>210</v>
      </c>
      <c r="F4320" s="576" t="s">
        <v>210</v>
      </c>
      <c r="G4320" s="576">
        <v>97609</v>
      </c>
      <c r="H4320" s="576" t="s">
        <v>9364</v>
      </c>
      <c r="I4320" s="576" t="s">
        <v>212</v>
      </c>
      <c r="J4320" s="576" t="s">
        <v>209</v>
      </c>
      <c r="K4320" s="577">
        <v>11.28</v>
      </c>
      <c r="L4320" s="576" t="s">
        <v>208</v>
      </c>
    </row>
    <row r="4321" spans="1:12">
      <c r="A4321" s="576" t="s">
        <v>961</v>
      </c>
      <c r="B4321" s="576" t="s">
        <v>962</v>
      </c>
      <c r="C4321" s="576" t="s">
        <v>941</v>
      </c>
      <c r="D4321" s="576" t="s">
        <v>4437</v>
      </c>
      <c r="E4321" s="577" t="s">
        <v>210</v>
      </c>
      <c r="F4321" s="576" t="s">
        <v>210</v>
      </c>
      <c r="G4321" s="576">
        <v>105554</v>
      </c>
      <c r="H4321" s="576" t="s">
        <v>9365</v>
      </c>
      <c r="I4321" s="576" t="s">
        <v>212</v>
      </c>
      <c r="J4321" s="576" t="s">
        <v>209</v>
      </c>
      <c r="K4321" s="577">
        <v>13.46</v>
      </c>
      <c r="L4321" s="576" t="s">
        <v>208</v>
      </c>
    </row>
    <row r="4322" spans="1:12">
      <c r="A4322" s="576" t="s">
        <v>961</v>
      </c>
      <c r="B4322" s="576" t="s">
        <v>962</v>
      </c>
      <c r="C4322" s="576" t="s">
        <v>941</v>
      </c>
      <c r="D4322" s="576" t="s">
        <v>4437</v>
      </c>
      <c r="E4322" s="577" t="s">
        <v>210</v>
      </c>
      <c r="F4322" s="576" t="s">
        <v>210</v>
      </c>
      <c r="G4322" s="576">
        <v>100903</v>
      </c>
      <c r="H4322" s="576" t="s">
        <v>9366</v>
      </c>
      <c r="I4322" s="576" t="s">
        <v>212</v>
      </c>
      <c r="J4322" s="576" t="s">
        <v>209</v>
      </c>
      <c r="K4322" s="577">
        <v>25.64</v>
      </c>
      <c r="L4322" s="576" t="s">
        <v>208</v>
      </c>
    </row>
    <row r="4323" spans="1:12">
      <c r="A4323" s="576" t="s">
        <v>961</v>
      </c>
      <c r="B4323" s="576" t="s">
        <v>962</v>
      </c>
      <c r="C4323" s="576" t="s">
        <v>941</v>
      </c>
      <c r="D4323" s="576" t="s">
        <v>4437</v>
      </c>
      <c r="E4323" s="577" t="s">
        <v>210</v>
      </c>
      <c r="F4323" s="576" t="s">
        <v>210</v>
      </c>
      <c r="G4323" s="576">
        <v>100902</v>
      </c>
      <c r="H4323" s="576" t="s">
        <v>9367</v>
      </c>
      <c r="I4323" s="576" t="s">
        <v>212</v>
      </c>
      <c r="J4323" s="576" t="s">
        <v>209</v>
      </c>
      <c r="K4323" s="577">
        <v>22.87</v>
      </c>
      <c r="L4323" s="576" t="s">
        <v>208</v>
      </c>
    </row>
    <row r="4324" spans="1:12">
      <c r="A4324" s="576" t="s">
        <v>961</v>
      </c>
      <c r="B4324" s="576" t="s">
        <v>962</v>
      </c>
      <c r="C4324" s="576" t="s">
        <v>941</v>
      </c>
      <c r="D4324" s="576" t="s">
        <v>4437</v>
      </c>
      <c r="E4324" s="577" t="s">
        <v>210</v>
      </c>
      <c r="F4324" s="576" t="s">
        <v>210</v>
      </c>
      <c r="G4324" s="576">
        <v>105548</v>
      </c>
      <c r="H4324" s="576" t="s">
        <v>9368</v>
      </c>
      <c r="I4324" s="576" t="s">
        <v>85</v>
      </c>
      <c r="J4324" s="576" t="s">
        <v>209</v>
      </c>
      <c r="K4324" s="577">
        <v>0</v>
      </c>
      <c r="L4324" s="576" t="s">
        <v>208</v>
      </c>
    </row>
    <row r="4325" spans="1:12">
      <c r="A4325" s="576" t="s">
        <v>961</v>
      </c>
      <c r="B4325" s="576" t="s">
        <v>962</v>
      </c>
      <c r="C4325" s="576" t="s">
        <v>941</v>
      </c>
      <c r="D4325" s="576" t="s">
        <v>4437</v>
      </c>
      <c r="E4325" s="577" t="s">
        <v>210</v>
      </c>
      <c r="F4325" s="576" t="s">
        <v>210</v>
      </c>
      <c r="G4325" s="576">
        <v>97595</v>
      </c>
      <c r="H4325" s="576" t="s">
        <v>9369</v>
      </c>
      <c r="I4325" s="576" t="s">
        <v>212</v>
      </c>
      <c r="J4325" s="576" t="s">
        <v>209</v>
      </c>
      <c r="K4325" s="577">
        <v>96.92</v>
      </c>
      <c r="L4325" s="576" t="s">
        <v>208</v>
      </c>
    </row>
    <row r="4326" spans="1:12">
      <c r="A4326" s="576" t="s">
        <v>961</v>
      </c>
      <c r="B4326" s="576" t="s">
        <v>962</v>
      </c>
      <c r="C4326" s="576" t="s">
        <v>941</v>
      </c>
      <c r="D4326" s="576" t="s">
        <v>4437</v>
      </c>
      <c r="E4326" s="577" t="s">
        <v>210</v>
      </c>
      <c r="F4326" s="576" t="s">
        <v>210</v>
      </c>
      <c r="G4326" s="576">
        <v>97597</v>
      </c>
      <c r="H4326" s="576" t="s">
        <v>9370</v>
      </c>
      <c r="I4326" s="576" t="s">
        <v>212</v>
      </c>
      <c r="J4326" s="576" t="s">
        <v>209</v>
      </c>
      <c r="K4326" s="577">
        <v>68.150000000000006</v>
      </c>
      <c r="L4326" s="576" t="s">
        <v>208</v>
      </c>
    </row>
    <row r="4327" spans="1:12">
      <c r="A4327" s="576" t="s">
        <v>961</v>
      </c>
      <c r="B4327" s="576" t="s">
        <v>962</v>
      </c>
      <c r="C4327" s="576" t="s">
        <v>941</v>
      </c>
      <c r="D4327" s="576" t="s">
        <v>4437</v>
      </c>
      <c r="E4327" s="577" t="s">
        <v>210</v>
      </c>
      <c r="F4327" s="576" t="s">
        <v>210</v>
      </c>
      <c r="G4327" s="576">
        <v>97596</v>
      </c>
      <c r="H4327" s="576" t="s">
        <v>9371</v>
      </c>
      <c r="I4327" s="576" t="s">
        <v>212</v>
      </c>
      <c r="J4327" s="576" t="s">
        <v>209</v>
      </c>
      <c r="K4327" s="577">
        <v>67.03</v>
      </c>
      <c r="L4327" s="576" t="s">
        <v>208</v>
      </c>
    </row>
    <row r="4328" spans="1:12">
      <c r="A4328" s="576" t="s">
        <v>961</v>
      </c>
      <c r="B4328" s="576" t="s">
        <v>962</v>
      </c>
      <c r="C4328" s="576" t="s">
        <v>941</v>
      </c>
      <c r="D4328" s="576" t="s">
        <v>4437</v>
      </c>
      <c r="E4328" s="577" t="s">
        <v>210</v>
      </c>
      <c r="F4328" s="576" t="s">
        <v>210</v>
      </c>
      <c r="G4328" s="576">
        <v>97598</v>
      </c>
      <c r="H4328" s="576" t="s">
        <v>9372</v>
      </c>
      <c r="I4328" s="576" t="s">
        <v>212</v>
      </c>
      <c r="J4328" s="576" t="s">
        <v>209</v>
      </c>
      <c r="K4328" s="577">
        <v>64.33</v>
      </c>
      <c r="L4328" s="576" t="s">
        <v>208</v>
      </c>
    </row>
    <row r="4329" spans="1:12">
      <c r="A4329" s="576" t="s">
        <v>961</v>
      </c>
      <c r="B4329" s="576" t="s">
        <v>962</v>
      </c>
      <c r="C4329" s="576" t="s">
        <v>941</v>
      </c>
      <c r="D4329" s="576" t="s">
        <v>4437</v>
      </c>
      <c r="E4329" s="577" t="s">
        <v>210</v>
      </c>
      <c r="F4329" s="576" t="s">
        <v>210</v>
      </c>
      <c r="G4329" s="576">
        <v>98549</v>
      </c>
      <c r="H4329" s="576" t="s">
        <v>9373</v>
      </c>
      <c r="I4329" s="576" t="s">
        <v>93</v>
      </c>
      <c r="J4329" s="576" t="s">
        <v>209</v>
      </c>
      <c r="K4329" s="577">
        <v>0</v>
      </c>
      <c r="L4329" s="576" t="s">
        <v>208</v>
      </c>
    </row>
    <row r="4330" spans="1:12">
      <c r="A4330" s="576" t="s">
        <v>961</v>
      </c>
      <c r="B4330" s="576" t="s">
        <v>962</v>
      </c>
      <c r="C4330" s="576" t="s">
        <v>941</v>
      </c>
      <c r="D4330" s="576" t="s">
        <v>4437</v>
      </c>
      <c r="E4330" s="577" t="s">
        <v>210</v>
      </c>
      <c r="F4330" s="576" t="s">
        <v>210</v>
      </c>
      <c r="G4330" s="576">
        <v>98562</v>
      </c>
      <c r="H4330" s="576" t="s">
        <v>9374</v>
      </c>
      <c r="I4330" s="576" t="s">
        <v>93</v>
      </c>
      <c r="J4330" s="576" t="s">
        <v>209</v>
      </c>
      <c r="K4330" s="577">
        <v>44.18</v>
      </c>
      <c r="L4330" s="576" t="s">
        <v>208</v>
      </c>
    </row>
    <row r="4331" spans="1:12">
      <c r="A4331" s="576" t="s">
        <v>961</v>
      </c>
      <c r="B4331" s="576" t="s">
        <v>962</v>
      </c>
      <c r="C4331" s="576" t="s">
        <v>941</v>
      </c>
      <c r="D4331" s="576" t="s">
        <v>4437</v>
      </c>
      <c r="E4331" s="577" t="s">
        <v>210</v>
      </c>
      <c r="F4331" s="576" t="s">
        <v>210</v>
      </c>
      <c r="G4331" s="576">
        <v>98555</v>
      </c>
      <c r="H4331" s="576" t="s">
        <v>9375</v>
      </c>
      <c r="I4331" s="576" t="s">
        <v>93</v>
      </c>
      <c r="J4331" s="576" t="s">
        <v>209</v>
      </c>
      <c r="K4331" s="577">
        <v>31.65</v>
      </c>
      <c r="L4331" s="576" t="s">
        <v>208</v>
      </c>
    </row>
    <row r="4332" spans="1:12">
      <c r="A4332" s="576" t="s">
        <v>961</v>
      </c>
      <c r="B4332" s="576" t="s">
        <v>962</v>
      </c>
      <c r="C4332" s="576" t="s">
        <v>941</v>
      </c>
      <c r="D4332" s="576" t="s">
        <v>4437</v>
      </c>
      <c r="E4332" s="577" t="s">
        <v>210</v>
      </c>
      <c r="F4332" s="576" t="s">
        <v>210</v>
      </c>
      <c r="G4332" s="576">
        <v>98556</v>
      </c>
      <c r="H4332" s="576" t="s">
        <v>9376</v>
      </c>
      <c r="I4332" s="576" t="s">
        <v>93</v>
      </c>
      <c r="J4332" s="576" t="s">
        <v>209</v>
      </c>
      <c r="K4332" s="577">
        <v>57.55</v>
      </c>
      <c r="L4332" s="576" t="s">
        <v>208</v>
      </c>
    </row>
    <row r="4333" spans="1:12">
      <c r="A4333" s="576" t="s">
        <v>961</v>
      </c>
      <c r="B4333" s="576" t="s">
        <v>962</v>
      </c>
      <c r="C4333" s="576" t="s">
        <v>941</v>
      </c>
      <c r="D4333" s="576" t="s">
        <v>4437</v>
      </c>
      <c r="E4333" s="577" t="s">
        <v>210</v>
      </c>
      <c r="F4333" s="576" t="s">
        <v>210</v>
      </c>
      <c r="G4333" s="576">
        <v>98557</v>
      </c>
      <c r="H4333" s="576" t="s">
        <v>9377</v>
      </c>
      <c r="I4333" s="576" t="s">
        <v>93</v>
      </c>
      <c r="J4333" s="576" t="s">
        <v>209</v>
      </c>
      <c r="K4333" s="577">
        <v>50.67</v>
      </c>
      <c r="L4333" s="576" t="s">
        <v>208</v>
      </c>
    </row>
    <row r="4334" spans="1:12">
      <c r="A4334" s="576" t="s">
        <v>961</v>
      </c>
      <c r="B4334" s="576" t="s">
        <v>962</v>
      </c>
      <c r="C4334" s="576" t="s">
        <v>941</v>
      </c>
      <c r="D4334" s="576" t="s">
        <v>4437</v>
      </c>
      <c r="E4334" s="577" t="s">
        <v>210</v>
      </c>
      <c r="F4334" s="576" t="s">
        <v>210</v>
      </c>
      <c r="G4334" s="576">
        <v>98548</v>
      </c>
      <c r="H4334" s="576" t="s">
        <v>9378</v>
      </c>
      <c r="I4334" s="576" t="s">
        <v>93</v>
      </c>
      <c r="J4334" s="576" t="s">
        <v>209</v>
      </c>
      <c r="K4334" s="577">
        <v>0</v>
      </c>
      <c r="L4334" s="576" t="s">
        <v>208</v>
      </c>
    </row>
    <row r="4335" spans="1:12">
      <c r="A4335" s="576" t="s">
        <v>961</v>
      </c>
      <c r="B4335" s="576" t="s">
        <v>962</v>
      </c>
      <c r="C4335" s="576" t="s">
        <v>941</v>
      </c>
      <c r="D4335" s="576" t="s">
        <v>4437</v>
      </c>
      <c r="E4335" s="577" t="s">
        <v>210</v>
      </c>
      <c r="F4335" s="576" t="s">
        <v>210</v>
      </c>
      <c r="G4335" s="576">
        <v>98547</v>
      </c>
      <c r="H4335" s="576" t="s">
        <v>9379</v>
      </c>
      <c r="I4335" s="576" t="s">
        <v>93</v>
      </c>
      <c r="J4335" s="576" t="s">
        <v>209</v>
      </c>
      <c r="K4335" s="577">
        <v>204.33</v>
      </c>
      <c r="L4335" s="576" t="s">
        <v>208</v>
      </c>
    </row>
    <row r="4336" spans="1:12">
      <c r="A4336" s="576" t="s">
        <v>961</v>
      </c>
      <c r="B4336" s="576" t="s">
        <v>962</v>
      </c>
      <c r="C4336" s="576" t="s">
        <v>941</v>
      </c>
      <c r="D4336" s="576" t="s">
        <v>4437</v>
      </c>
      <c r="E4336" s="577" t="s">
        <v>210</v>
      </c>
      <c r="F4336" s="576" t="s">
        <v>210</v>
      </c>
      <c r="G4336" s="576">
        <v>98546</v>
      </c>
      <c r="H4336" s="576" t="s">
        <v>9380</v>
      </c>
      <c r="I4336" s="576" t="s">
        <v>93</v>
      </c>
      <c r="J4336" s="576" t="s">
        <v>209</v>
      </c>
      <c r="K4336" s="577">
        <v>121.06</v>
      </c>
      <c r="L4336" s="576" t="s">
        <v>208</v>
      </c>
    </row>
    <row r="4337" spans="1:12">
      <c r="A4337" s="576" t="s">
        <v>961</v>
      </c>
      <c r="B4337" s="576" t="s">
        <v>962</v>
      </c>
      <c r="C4337" s="576" t="s">
        <v>941</v>
      </c>
      <c r="D4337" s="576" t="s">
        <v>4437</v>
      </c>
      <c r="E4337" s="577" t="s">
        <v>210</v>
      </c>
      <c r="F4337" s="576" t="s">
        <v>210</v>
      </c>
      <c r="G4337" s="576">
        <v>98552</v>
      </c>
      <c r="H4337" s="576" t="s">
        <v>9381</v>
      </c>
      <c r="I4337" s="576" t="s">
        <v>93</v>
      </c>
      <c r="J4337" s="576" t="s">
        <v>209</v>
      </c>
      <c r="K4337" s="577">
        <v>0</v>
      </c>
      <c r="L4337" s="576" t="s">
        <v>208</v>
      </c>
    </row>
    <row r="4338" spans="1:12">
      <c r="A4338" s="576" t="s">
        <v>961</v>
      </c>
      <c r="B4338" s="576" t="s">
        <v>962</v>
      </c>
      <c r="C4338" s="576" t="s">
        <v>941</v>
      </c>
      <c r="D4338" s="576" t="s">
        <v>4437</v>
      </c>
      <c r="E4338" s="577" t="s">
        <v>210</v>
      </c>
      <c r="F4338" s="576" t="s">
        <v>210</v>
      </c>
      <c r="G4338" s="576">
        <v>98553</v>
      </c>
      <c r="H4338" s="576" t="s">
        <v>9382</v>
      </c>
      <c r="I4338" s="576" t="s">
        <v>93</v>
      </c>
      <c r="J4338" s="576" t="s">
        <v>209</v>
      </c>
      <c r="K4338" s="577">
        <v>204.27</v>
      </c>
      <c r="L4338" s="576" t="s">
        <v>208</v>
      </c>
    </row>
    <row r="4339" spans="1:12">
      <c r="A4339" s="576" t="s">
        <v>961</v>
      </c>
      <c r="B4339" s="576" t="s">
        <v>962</v>
      </c>
      <c r="C4339" s="576" t="s">
        <v>941</v>
      </c>
      <c r="D4339" s="576" t="s">
        <v>4437</v>
      </c>
      <c r="E4339" s="577" t="s">
        <v>210</v>
      </c>
      <c r="F4339" s="576" t="s">
        <v>210</v>
      </c>
      <c r="G4339" s="576">
        <v>98554</v>
      </c>
      <c r="H4339" s="576" t="s">
        <v>9383</v>
      </c>
      <c r="I4339" s="576" t="s">
        <v>93</v>
      </c>
      <c r="J4339" s="576" t="s">
        <v>209</v>
      </c>
      <c r="K4339" s="577">
        <v>52.31</v>
      </c>
      <c r="L4339" s="576" t="s">
        <v>208</v>
      </c>
    </row>
    <row r="4340" spans="1:12">
      <c r="A4340" s="576" t="s">
        <v>961</v>
      </c>
      <c r="B4340" s="576" t="s">
        <v>962</v>
      </c>
      <c r="C4340" s="576" t="s">
        <v>941</v>
      </c>
      <c r="D4340" s="576" t="s">
        <v>4437</v>
      </c>
      <c r="E4340" s="577" t="s">
        <v>210</v>
      </c>
      <c r="F4340" s="576" t="s">
        <v>210</v>
      </c>
      <c r="G4340" s="576">
        <v>98565</v>
      </c>
      <c r="H4340" s="576" t="s">
        <v>9384</v>
      </c>
      <c r="I4340" s="576" t="s">
        <v>93</v>
      </c>
      <c r="J4340" s="576" t="s">
        <v>209</v>
      </c>
      <c r="K4340" s="577">
        <v>48.75</v>
      </c>
      <c r="L4340" s="576" t="s">
        <v>208</v>
      </c>
    </row>
    <row r="4341" spans="1:12">
      <c r="A4341" s="576" t="s">
        <v>961</v>
      </c>
      <c r="B4341" s="576" t="s">
        <v>962</v>
      </c>
      <c r="C4341" s="576" t="s">
        <v>941</v>
      </c>
      <c r="D4341" s="576" t="s">
        <v>4437</v>
      </c>
      <c r="E4341" s="577" t="s">
        <v>210</v>
      </c>
      <c r="F4341" s="576" t="s">
        <v>210</v>
      </c>
      <c r="G4341" s="576">
        <v>98567</v>
      </c>
      <c r="H4341" s="576" t="s">
        <v>9385</v>
      </c>
      <c r="I4341" s="576" t="s">
        <v>93</v>
      </c>
      <c r="J4341" s="576" t="s">
        <v>209</v>
      </c>
      <c r="K4341" s="577">
        <v>62.31</v>
      </c>
      <c r="L4341" s="576" t="s">
        <v>208</v>
      </c>
    </row>
    <row r="4342" spans="1:12">
      <c r="A4342" s="576" t="s">
        <v>961</v>
      </c>
      <c r="B4342" s="576" t="s">
        <v>962</v>
      </c>
      <c r="C4342" s="576" t="s">
        <v>941</v>
      </c>
      <c r="D4342" s="576" t="s">
        <v>4437</v>
      </c>
      <c r="E4342" s="577" t="s">
        <v>210</v>
      </c>
      <c r="F4342" s="576" t="s">
        <v>210</v>
      </c>
      <c r="G4342" s="576">
        <v>98569</v>
      </c>
      <c r="H4342" s="576" t="s">
        <v>9386</v>
      </c>
      <c r="I4342" s="576" t="s">
        <v>93</v>
      </c>
      <c r="J4342" s="576" t="s">
        <v>209</v>
      </c>
      <c r="K4342" s="577">
        <v>76.650000000000006</v>
      </c>
      <c r="L4342" s="576" t="s">
        <v>208</v>
      </c>
    </row>
    <row r="4343" spans="1:12">
      <c r="A4343" s="576" t="s">
        <v>961</v>
      </c>
      <c r="B4343" s="576" t="s">
        <v>962</v>
      </c>
      <c r="C4343" s="576" t="s">
        <v>941</v>
      </c>
      <c r="D4343" s="576" t="s">
        <v>4437</v>
      </c>
      <c r="E4343" s="577" t="s">
        <v>210</v>
      </c>
      <c r="F4343" s="576" t="s">
        <v>210</v>
      </c>
      <c r="G4343" s="576">
        <v>98571</v>
      </c>
      <c r="H4343" s="576" t="s">
        <v>9387</v>
      </c>
      <c r="I4343" s="576" t="s">
        <v>93</v>
      </c>
      <c r="J4343" s="576" t="s">
        <v>209</v>
      </c>
      <c r="K4343" s="577">
        <v>42.9</v>
      </c>
      <c r="L4343" s="576" t="s">
        <v>208</v>
      </c>
    </row>
    <row r="4344" spans="1:12">
      <c r="A4344" s="576" t="s">
        <v>961</v>
      </c>
      <c r="B4344" s="576" t="s">
        <v>962</v>
      </c>
      <c r="C4344" s="576" t="s">
        <v>941</v>
      </c>
      <c r="D4344" s="576" t="s">
        <v>4437</v>
      </c>
      <c r="E4344" s="577" t="s">
        <v>210</v>
      </c>
      <c r="F4344" s="576" t="s">
        <v>210</v>
      </c>
      <c r="G4344" s="576">
        <v>98572</v>
      </c>
      <c r="H4344" s="576" t="s">
        <v>9388</v>
      </c>
      <c r="I4344" s="576" t="s">
        <v>93</v>
      </c>
      <c r="J4344" s="576" t="s">
        <v>209</v>
      </c>
      <c r="K4344" s="577">
        <v>52.53</v>
      </c>
      <c r="L4344" s="576" t="s">
        <v>208</v>
      </c>
    </row>
    <row r="4345" spans="1:12">
      <c r="A4345" s="576" t="s">
        <v>961</v>
      </c>
      <c r="B4345" s="576" t="s">
        <v>962</v>
      </c>
      <c r="C4345" s="576" t="s">
        <v>941</v>
      </c>
      <c r="D4345" s="576" t="s">
        <v>4437</v>
      </c>
      <c r="E4345" s="577" t="s">
        <v>210</v>
      </c>
      <c r="F4345" s="576" t="s">
        <v>210</v>
      </c>
      <c r="G4345" s="576">
        <v>98563</v>
      </c>
      <c r="H4345" s="576" t="s">
        <v>9389</v>
      </c>
      <c r="I4345" s="576" t="s">
        <v>93</v>
      </c>
      <c r="J4345" s="576" t="s">
        <v>209</v>
      </c>
      <c r="K4345" s="577">
        <v>34.409999999999997</v>
      </c>
      <c r="L4345" s="576" t="s">
        <v>208</v>
      </c>
    </row>
    <row r="4346" spans="1:12">
      <c r="A4346" s="576" t="s">
        <v>961</v>
      </c>
      <c r="B4346" s="576" t="s">
        <v>962</v>
      </c>
      <c r="C4346" s="576" t="s">
        <v>941</v>
      </c>
      <c r="D4346" s="576" t="s">
        <v>4437</v>
      </c>
      <c r="E4346" s="577" t="s">
        <v>210</v>
      </c>
      <c r="F4346" s="576" t="s">
        <v>210</v>
      </c>
      <c r="G4346" s="576">
        <v>98564</v>
      </c>
      <c r="H4346" s="576" t="s">
        <v>9390</v>
      </c>
      <c r="I4346" s="576" t="s">
        <v>93</v>
      </c>
      <c r="J4346" s="576" t="s">
        <v>209</v>
      </c>
      <c r="K4346" s="577">
        <v>47.46</v>
      </c>
      <c r="L4346" s="576" t="s">
        <v>208</v>
      </c>
    </row>
    <row r="4347" spans="1:12">
      <c r="A4347" s="576" t="s">
        <v>961</v>
      </c>
      <c r="B4347" s="576" t="s">
        <v>962</v>
      </c>
      <c r="C4347" s="576" t="s">
        <v>941</v>
      </c>
      <c r="D4347" s="576" t="s">
        <v>4437</v>
      </c>
      <c r="E4347" s="577" t="s">
        <v>210</v>
      </c>
      <c r="F4347" s="576" t="s">
        <v>210</v>
      </c>
      <c r="G4347" s="576">
        <v>98566</v>
      </c>
      <c r="H4347" s="576" t="s">
        <v>9391</v>
      </c>
      <c r="I4347" s="576" t="s">
        <v>93</v>
      </c>
      <c r="J4347" s="576" t="s">
        <v>209</v>
      </c>
      <c r="K4347" s="577">
        <v>61.81</v>
      </c>
      <c r="L4347" s="576" t="s">
        <v>208</v>
      </c>
    </row>
    <row r="4348" spans="1:12">
      <c r="A4348" s="576" t="s">
        <v>961</v>
      </c>
      <c r="B4348" s="576" t="s">
        <v>962</v>
      </c>
      <c r="C4348" s="576" t="s">
        <v>941</v>
      </c>
      <c r="D4348" s="576" t="s">
        <v>4437</v>
      </c>
      <c r="E4348" s="577" t="s">
        <v>210</v>
      </c>
      <c r="F4348" s="576" t="s">
        <v>210</v>
      </c>
      <c r="G4348" s="576">
        <v>98568</v>
      </c>
      <c r="H4348" s="576" t="s">
        <v>9392</v>
      </c>
      <c r="I4348" s="576" t="s">
        <v>93</v>
      </c>
      <c r="J4348" s="576" t="s">
        <v>209</v>
      </c>
      <c r="K4348" s="577">
        <v>75.36</v>
      </c>
      <c r="L4348" s="576" t="s">
        <v>208</v>
      </c>
    </row>
    <row r="4349" spans="1:12">
      <c r="A4349" s="576" t="s">
        <v>961</v>
      </c>
      <c r="B4349" s="576" t="s">
        <v>962</v>
      </c>
      <c r="C4349" s="576" t="s">
        <v>941</v>
      </c>
      <c r="D4349" s="576" t="s">
        <v>4437</v>
      </c>
      <c r="E4349" s="577" t="s">
        <v>210</v>
      </c>
      <c r="F4349" s="576" t="s">
        <v>210</v>
      </c>
      <c r="G4349" s="576">
        <v>98570</v>
      </c>
      <c r="H4349" s="576" t="s">
        <v>9393</v>
      </c>
      <c r="I4349" s="576" t="s">
        <v>93</v>
      </c>
      <c r="J4349" s="576" t="s">
        <v>209</v>
      </c>
      <c r="K4349" s="577">
        <v>89.71</v>
      </c>
      <c r="L4349" s="576" t="s">
        <v>208</v>
      </c>
    </row>
    <row r="4350" spans="1:12">
      <c r="A4350" s="576" t="s">
        <v>961</v>
      </c>
      <c r="B4350" s="576" t="s">
        <v>962</v>
      </c>
      <c r="C4350" s="576" t="s">
        <v>941</v>
      </c>
      <c r="D4350" s="576" t="s">
        <v>4437</v>
      </c>
      <c r="E4350" s="577" t="s">
        <v>210</v>
      </c>
      <c r="F4350" s="576" t="s">
        <v>210</v>
      </c>
      <c r="G4350" s="576">
        <v>98573</v>
      </c>
      <c r="H4350" s="576" t="s">
        <v>9394</v>
      </c>
      <c r="I4350" s="576" t="s">
        <v>93</v>
      </c>
      <c r="J4350" s="576" t="s">
        <v>209</v>
      </c>
      <c r="K4350" s="577">
        <v>65.11</v>
      </c>
      <c r="L4350" s="576" t="s">
        <v>208</v>
      </c>
    </row>
    <row r="4351" spans="1:12">
      <c r="A4351" s="576" t="s">
        <v>961</v>
      </c>
      <c r="B4351" s="576" t="s">
        <v>962</v>
      </c>
      <c r="C4351" s="576" t="s">
        <v>941</v>
      </c>
      <c r="D4351" s="576" t="s">
        <v>4437</v>
      </c>
      <c r="E4351" s="577" t="s">
        <v>210</v>
      </c>
      <c r="F4351" s="576" t="s">
        <v>210</v>
      </c>
      <c r="G4351" s="576">
        <v>98576</v>
      </c>
      <c r="H4351" s="576" t="s">
        <v>9395</v>
      </c>
      <c r="I4351" s="576" t="s">
        <v>85</v>
      </c>
      <c r="J4351" s="576" t="s">
        <v>209</v>
      </c>
      <c r="K4351" s="577">
        <v>24.23</v>
      </c>
      <c r="L4351" s="576" t="s">
        <v>208</v>
      </c>
    </row>
    <row r="4352" spans="1:12">
      <c r="A4352" s="576" t="s">
        <v>961</v>
      </c>
      <c r="B4352" s="576" t="s">
        <v>962</v>
      </c>
      <c r="C4352" s="576" t="s">
        <v>941</v>
      </c>
      <c r="D4352" s="576" t="s">
        <v>4437</v>
      </c>
      <c r="E4352" s="577" t="s">
        <v>210</v>
      </c>
      <c r="F4352" s="576" t="s">
        <v>210</v>
      </c>
      <c r="G4352" s="576">
        <v>98575</v>
      </c>
      <c r="H4352" s="576" t="s">
        <v>9396</v>
      </c>
      <c r="I4352" s="576" t="s">
        <v>85</v>
      </c>
      <c r="J4352" s="576" t="s">
        <v>209</v>
      </c>
      <c r="K4352" s="577">
        <v>70.099999999999994</v>
      </c>
      <c r="L4352" s="576" t="s">
        <v>208</v>
      </c>
    </row>
    <row r="4353" spans="1:12">
      <c r="A4353" s="576" t="s">
        <v>961</v>
      </c>
      <c r="B4353" s="576" t="s">
        <v>962</v>
      </c>
      <c r="C4353" s="576" t="s">
        <v>941</v>
      </c>
      <c r="D4353" s="576" t="s">
        <v>4437</v>
      </c>
      <c r="E4353" s="577" t="s">
        <v>210</v>
      </c>
      <c r="F4353" s="576" t="s">
        <v>210</v>
      </c>
      <c r="G4353" s="576">
        <v>98577</v>
      </c>
      <c r="H4353" s="576" t="s">
        <v>9397</v>
      </c>
      <c r="I4353" s="576" t="s">
        <v>85</v>
      </c>
      <c r="J4353" s="576" t="s">
        <v>209</v>
      </c>
      <c r="K4353" s="577">
        <v>43.15</v>
      </c>
      <c r="L4353" s="576" t="s">
        <v>208</v>
      </c>
    </row>
    <row r="4354" spans="1:12">
      <c r="A4354" s="576" t="s">
        <v>961</v>
      </c>
      <c r="B4354" s="576" t="s">
        <v>962</v>
      </c>
      <c r="C4354" s="576" t="s">
        <v>941</v>
      </c>
      <c r="D4354" s="576" t="s">
        <v>4437</v>
      </c>
      <c r="E4354" s="577" t="s">
        <v>210</v>
      </c>
      <c r="F4354" s="576" t="s">
        <v>210</v>
      </c>
      <c r="G4354" s="576">
        <v>98558</v>
      </c>
      <c r="H4354" s="576" t="s">
        <v>9398</v>
      </c>
      <c r="I4354" s="576" t="s">
        <v>212</v>
      </c>
      <c r="J4354" s="576" t="s">
        <v>209</v>
      </c>
      <c r="K4354" s="577">
        <v>9.66</v>
      </c>
      <c r="L4354" s="576" t="s">
        <v>208</v>
      </c>
    </row>
    <row r="4355" spans="1:12">
      <c r="A4355" s="576" t="s">
        <v>961</v>
      </c>
      <c r="B4355" s="576" t="s">
        <v>962</v>
      </c>
      <c r="C4355" s="576" t="s">
        <v>941</v>
      </c>
      <c r="D4355" s="576" t="s">
        <v>4437</v>
      </c>
      <c r="E4355" s="577" t="s">
        <v>210</v>
      </c>
      <c r="F4355" s="576" t="s">
        <v>210</v>
      </c>
      <c r="G4355" s="576">
        <v>98550</v>
      </c>
      <c r="H4355" s="576" t="s">
        <v>9399</v>
      </c>
      <c r="I4355" s="576" t="s">
        <v>93</v>
      </c>
      <c r="J4355" s="576" t="s">
        <v>209</v>
      </c>
      <c r="K4355" s="577">
        <v>0</v>
      </c>
      <c r="L4355" s="576" t="s">
        <v>208</v>
      </c>
    </row>
    <row r="4356" spans="1:12">
      <c r="A4356" s="576" t="s">
        <v>961</v>
      </c>
      <c r="B4356" s="576" t="s">
        <v>962</v>
      </c>
      <c r="C4356" s="576" t="s">
        <v>941</v>
      </c>
      <c r="D4356" s="576" t="s">
        <v>4437</v>
      </c>
      <c r="E4356" s="577" t="s">
        <v>210</v>
      </c>
      <c r="F4356" s="576" t="s">
        <v>210</v>
      </c>
      <c r="G4356" s="576">
        <v>98551</v>
      </c>
      <c r="H4356" s="576" t="s">
        <v>9400</v>
      </c>
      <c r="I4356" s="576" t="s">
        <v>85</v>
      </c>
      <c r="J4356" s="576" t="s">
        <v>209</v>
      </c>
      <c r="K4356" s="577">
        <v>0</v>
      </c>
      <c r="L4356" s="576" t="s">
        <v>208</v>
      </c>
    </row>
    <row r="4357" spans="1:12">
      <c r="A4357" s="576" t="s">
        <v>961</v>
      </c>
      <c r="B4357" s="576" t="s">
        <v>962</v>
      </c>
      <c r="C4357" s="576" t="s">
        <v>941</v>
      </c>
      <c r="D4357" s="576" t="s">
        <v>4437</v>
      </c>
      <c r="E4357" s="577" t="s">
        <v>210</v>
      </c>
      <c r="F4357" s="576" t="s">
        <v>210</v>
      </c>
      <c r="G4357" s="576">
        <v>98559</v>
      </c>
      <c r="H4357" s="576" t="s">
        <v>9401</v>
      </c>
      <c r="I4357" s="576" t="s">
        <v>85</v>
      </c>
      <c r="J4357" s="576" t="s">
        <v>209</v>
      </c>
      <c r="K4357" s="577">
        <v>4.74</v>
      </c>
      <c r="L4357" s="576" t="s">
        <v>208</v>
      </c>
    </row>
    <row r="4358" spans="1:12">
      <c r="A4358" s="576" t="s">
        <v>961</v>
      </c>
      <c r="B4358" s="576" t="s">
        <v>962</v>
      </c>
      <c r="C4358" s="576" t="s">
        <v>941</v>
      </c>
      <c r="D4358" s="576" t="s">
        <v>4437</v>
      </c>
      <c r="E4358" s="577" t="s">
        <v>210</v>
      </c>
      <c r="F4358" s="576" t="s">
        <v>210</v>
      </c>
      <c r="G4358" s="576">
        <v>91925</v>
      </c>
      <c r="H4358" s="576" t="s">
        <v>6661</v>
      </c>
      <c r="I4358" s="576" t="s">
        <v>85</v>
      </c>
      <c r="J4358" s="576" t="s">
        <v>209</v>
      </c>
      <c r="K4358" s="577">
        <v>3.82</v>
      </c>
      <c r="L4358" s="576" t="s">
        <v>208</v>
      </c>
    </row>
    <row r="4359" spans="1:12">
      <c r="A4359" s="576" t="s">
        <v>961</v>
      </c>
      <c r="B4359" s="576" t="s">
        <v>962</v>
      </c>
      <c r="C4359" s="576" t="s">
        <v>941</v>
      </c>
      <c r="D4359" s="576" t="s">
        <v>4437</v>
      </c>
      <c r="E4359" s="577" t="s">
        <v>210</v>
      </c>
      <c r="F4359" s="576" t="s">
        <v>210</v>
      </c>
      <c r="G4359" s="576">
        <v>91924</v>
      </c>
      <c r="H4359" s="576" t="s">
        <v>6660</v>
      </c>
      <c r="I4359" s="576" t="s">
        <v>85</v>
      </c>
      <c r="J4359" s="576" t="s">
        <v>209</v>
      </c>
      <c r="K4359" s="577">
        <v>3.08</v>
      </c>
      <c r="L4359" s="576" t="s">
        <v>208</v>
      </c>
    </row>
    <row r="4360" spans="1:12">
      <c r="A4360" s="576" t="s">
        <v>961</v>
      </c>
      <c r="B4360" s="576" t="s">
        <v>962</v>
      </c>
      <c r="C4360" s="576" t="s">
        <v>941</v>
      </c>
      <c r="D4360" s="576" t="s">
        <v>4437</v>
      </c>
      <c r="E4360" s="577" t="s">
        <v>210</v>
      </c>
      <c r="F4360" s="576" t="s">
        <v>210</v>
      </c>
      <c r="G4360" s="576">
        <v>91933</v>
      </c>
      <c r="H4360" s="576" t="s">
        <v>6669</v>
      </c>
      <c r="I4360" s="576" t="s">
        <v>85</v>
      </c>
      <c r="J4360" s="576" t="s">
        <v>209</v>
      </c>
      <c r="K4360" s="577">
        <v>17.62</v>
      </c>
      <c r="L4360" s="576" t="s">
        <v>208</v>
      </c>
    </row>
    <row r="4361" spans="1:12">
      <c r="A4361" s="576" t="s">
        <v>961</v>
      </c>
      <c r="B4361" s="576" t="s">
        <v>962</v>
      </c>
      <c r="C4361" s="576" t="s">
        <v>941</v>
      </c>
      <c r="D4361" s="576" t="s">
        <v>4437</v>
      </c>
      <c r="E4361" s="577" t="s">
        <v>210</v>
      </c>
      <c r="F4361" s="576" t="s">
        <v>210</v>
      </c>
      <c r="G4361" s="576">
        <v>91932</v>
      </c>
      <c r="H4361" s="576" t="s">
        <v>6668</v>
      </c>
      <c r="I4361" s="576" t="s">
        <v>85</v>
      </c>
      <c r="J4361" s="576" t="s">
        <v>209</v>
      </c>
      <c r="K4361" s="577">
        <v>18.329999999999998</v>
      </c>
      <c r="L4361" s="576" t="s">
        <v>208</v>
      </c>
    </row>
    <row r="4362" spans="1:12">
      <c r="A4362" s="576" t="s">
        <v>961</v>
      </c>
      <c r="B4362" s="576" t="s">
        <v>962</v>
      </c>
      <c r="C4362" s="576" t="s">
        <v>941</v>
      </c>
      <c r="D4362" s="576" t="s">
        <v>4437</v>
      </c>
      <c r="E4362" s="577" t="s">
        <v>210</v>
      </c>
      <c r="F4362" s="576" t="s">
        <v>210</v>
      </c>
      <c r="G4362" s="576">
        <v>91935</v>
      </c>
      <c r="H4362" s="576" t="s">
        <v>6671</v>
      </c>
      <c r="I4362" s="576" t="s">
        <v>85</v>
      </c>
      <c r="J4362" s="576" t="s">
        <v>209</v>
      </c>
      <c r="K4362" s="577">
        <v>27.75</v>
      </c>
      <c r="L4362" s="576" t="s">
        <v>208</v>
      </c>
    </row>
    <row r="4363" spans="1:12">
      <c r="A4363" s="576" t="s">
        <v>961</v>
      </c>
      <c r="B4363" s="576" t="s">
        <v>962</v>
      </c>
      <c r="C4363" s="576" t="s">
        <v>941</v>
      </c>
      <c r="D4363" s="576" t="s">
        <v>4437</v>
      </c>
      <c r="E4363" s="577" t="s">
        <v>210</v>
      </c>
      <c r="F4363" s="576" t="s">
        <v>210</v>
      </c>
      <c r="G4363" s="576">
        <v>91934</v>
      </c>
      <c r="H4363" s="576" t="s">
        <v>6670</v>
      </c>
      <c r="I4363" s="576" t="s">
        <v>85</v>
      </c>
      <c r="J4363" s="576" t="s">
        <v>209</v>
      </c>
      <c r="K4363" s="577">
        <v>26.41</v>
      </c>
      <c r="L4363" s="576" t="s">
        <v>208</v>
      </c>
    </row>
    <row r="4364" spans="1:12">
      <c r="A4364" s="576" t="s">
        <v>961</v>
      </c>
      <c r="B4364" s="576" t="s">
        <v>962</v>
      </c>
      <c r="C4364" s="576" t="s">
        <v>941</v>
      </c>
      <c r="D4364" s="576" t="s">
        <v>4437</v>
      </c>
      <c r="E4364" s="577" t="s">
        <v>210</v>
      </c>
      <c r="F4364" s="576" t="s">
        <v>210</v>
      </c>
      <c r="G4364" s="576">
        <v>91927</v>
      </c>
      <c r="H4364" s="576" t="s">
        <v>6663</v>
      </c>
      <c r="I4364" s="576" t="s">
        <v>85</v>
      </c>
      <c r="J4364" s="576" t="s">
        <v>209</v>
      </c>
      <c r="K4364" s="577">
        <v>5.18</v>
      </c>
      <c r="L4364" s="576" t="s">
        <v>208</v>
      </c>
    </row>
    <row r="4365" spans="1:12">
      <c r="A4365" s="576" t="s">
        <v>961</v>
      </c>
      <c r="B4365" s="576" t="s">
        <v>962</v>
      </c>
      <c r="C4365" s="576" t="s">
        <v>941</v>
      </c>
      <c r="D4365" s="576" t="s">
        <v>4437</v>
      </c>
      <c r="E4365" s="577" t="s">
        <v>210</v>
      </c>
      <c r="F4365" s="576" t="s">
        <v>210</v>
      </c>
      <c r="G4365" s="576">
        <v>91926</v>
      </c>
      <c r="H4365" s="576" t="s">
        <v>6662</v>
      </c>
      <c r="I4365" s="576" t="s">
        <v>85</v>
      </c>
      <c r="J4365" s="576" t="s">
        <v>209</v>
      </c>
      <c r="K4365" s="577">
        <v>4.5599999999999996</v>
      </c>
      <c r="L4365" s="576" t="s">
        <v>208</v>
      </c>
    </row>
    <row r="4366" spans="1:12">
      <c r="A4366" s="576" t="s">
        <v>961</v>
      </c>
      <c r="B4366" s="576" t="s">
        <v>962</v>
      </c>
      <c r="C4366" s="576" t="s">
        <v>941</v>
      </c>
      <c r="D4366" s="576" t="s">
        <v>4437</v>
      </c>
      <c r="E4366" s="577" t="s">
        <v>210</v>
      </c>
      <c r="F4366" s="576" t="s">
        <v>210</v>
      </c>
      <c r="G4366" s="576">
        <v>91929</v>
      </c>
      <c r="H4366" s="576" t="s">
        <v>6665</v>
      </c>
      <c r="I4366" s="576" t="s">
        <v>85</v>
      </c>
      <c r="J4366" s="576" t="s">
        <v>209</v>
      </c>
      <c r="K4366" s="577">
        <v>7.71</v>
      </c>
      <c r="L4366" s="576" t="s">
        <v>208</v>
      </c>
    </row>
    <row r="4367" spans="1:12">
      <c r="A4367" s="576" t="s">
        <v>961</v>
      </c>
      <c r="B4367" s="576" t="s">
        <v>962</v>
      </c>
      <c r="C4367" s="576" t="s">
        <v>941</v>
      </c>
      <c r="D4367" s="576" t="s">
        <v>4437</v>
      </c>
      <c r="E4367" s="577" t="s">
        <v>210</v>
      </c>
      <c r="F4367" s="576" t="s">
        <v>210</v>
      </c>
      <c r="G4367" s="576">
        <v>91928</v>
      </c>
      <c r="H4367" s="576" t="s">
        <v>6664</v>
      </c>
      <c r="I4367" s="576" t="s">
        <v>85</v>
      </c>
      <c r="J4367" s="576" t="s">
        <v>209</v>
      </c>
      <c r="K4367" s="577">
        <v>7.18</v>
      </c>
      <c r="L4367" s="576" t="s">
        <v>208</v>
      </c>
    </row>
    <row r="4368" spans="1:12">
      <c r="A4368" s="576" t="s">
        <v>961</v>
      </c>
      <c r="B4368" s="576" t="s">
        <v>962</v>
      </c>
      <c r="C4368" s="576" t="s">
        <v>941</v>
      </c>
      <c r="D4368" s="576" t="s">
        <v>4437</v>
      </c>
      <c r="E4368" s="577" t="s">
        <v>210</v>
      </c>
      <c r="F4368" s="576" t="s">
        <v>210</v>
      </c>
      <c r="G4368" s="576">
        <v>91931</v>
      </c>
      <c r="H4368" s="576" t="s">
        <v>6667</v>
      </c>
      <c r="I4368" s="576" t="s">
        <v>85</v>
      </c>
      <c r="J4368" s="576" t="s">
        <v>209</v>
      </c>
      <c r="K4368" s="577">
        <v>10.96</v>
      </c>
      <c r="L4368" s="576" t="s">
        <v>208</v>
      </c>
    </row>
    <row r="4369" spans="1:12">
      <c r="A4369" s="576" t="s">
        <v>961</v>
      </c>
      <c r="B4369" s="576" t="s">
        <v>962</v>
      </c>
      <c r="C4369" s="576" t="s">
        <v>941</v>
      </c>
      <c r="D4369" s="576" t="s">
        <v>4437</v>
      </c>
      <c r="E4369" s="577" t="s">
        <v>210</v>
      </c>
      <c r="F4369" s="576" t="s">
        <v>210</v>
      </c>
      <c r="G4369" s="576">
        <v>91930</v>
      </c>
      <c r="H4369" s="576" t="s">
        <v>6666</v>
      </c>
      <c r="I4369" s="576" t="s">
        <v>85</v>
      </c>
      <c r="J4369" s="576" t="s">
        <v>209</v>
      </c>
      <c r="K4369" s="577">
        <v>10.07</v>
      </c>
      <c r="L4369" s="576" t="s">
        <v>208</v>
      </c>
    </row>
    <row r="4370" spans="1:12">
      <c r="A4370" s="576" t="s">
        <v>961</v>
      </c>
      <c r="B4370" s="576" t="s">
        <v>962</v>
      </c>
      <c r="C4370" s="576" t="s">
        <v>941</v>
      </c>
      <c r="D4370" s="576" t="s">
        <v>4437</v>
      </c>
      <c r="E4370" s="577" t="s">
        <v>210</v>
      </c>
      <c r="F4370" s="576" t="s">
        <v>210</v>
      </c>
      <c r="G4370" s="576">
        <v>104620</v>
      </c>
      <c r="H4370" s="576" t="s">
        <v>9402</v>
      </c>
      <c r="I4370" s="576" t="s">
        <v>212</v>
      </c>
      <c r="J4370" s="576" t="s">
        <v>209</v>
      </c>
      <c r="K4370" s="577">
        <v>0</v>
      </c>
      <c r="L4370" s="576" t="s">
        <v>208</v>
      </c>
    </row>
    <row r="4371" spans="1:12">
      <c r="A4371" s="576" t="s">
        <v>961</v>
      </c>
      <c r="B4371" s="576" t="s">
        <v>962</v>
      </c>
      <c r="C4371" s="576" t="s">
        <v>941</v>
      </c>
      <c r="D4371" s="576" t="s">
        <v>4437</v>
      </c>
      <c r="E4371" s="577" t="s">
        <v>210</v>
      </c>
      <c r="F4371" s="576" t="s">
        <v>210</v>
      </c>
      <c r="G4371" s="576">
        <v>104624</v>
      </c>
      <c r="H4371" s="576" t="s">
        <v>9403</v>
      </c>
      <c r="I4371" s="576" t="s">
        <v>212</v>
      </c>
      <c r="J4371" s="576" t="s">
        <v>209</v>
      </c>
      <c r="K4371" s="577">
        <v>0</v>
      </c>
      <c r="L4371" s="576" t="s">
        <v>208</v>
      </c>
    </row>
    <row r="4372" spans="1:12">
      <c r="A4372" s="576" t="s">
        <v>961</v>
      </c>
      <c r="B4372" s="576" t="s">
        <v>962</v>
      </c>
      <c r="C4372" s="576" t="s">
        <v>941</v>
      </c>
      <c r="D4372" s="576" t="s">
        <v>4437</v>
      </c>
      <c r="E4372" s="577" t="s">
        <v>210</v>
      </c>
      <c r="F4372" s="576" t="s">
        <v>210</v>
      </c>
      <c r="G4372" s="576">
        <v>104622</v>
      </c>
      <c r="H4372" s="576" t="s">
        <v>9404</v>
      </c>
      <c r="I4372" s="576" t="s">
        <v>212</v>
      </c>
      <c r="J4372" s="576" t="s">
        <v>209</v>
      </c>
      <c r="K4372" s="577">
        <v>0</v>
      </c>
      <c r="L4372" s="576" t="s">
        <v>208</v>
      </c>
    </row>
    <row r="4373" spans="1:12">
      <c r="A4373" s="576" t="s">
        <v>961</v>
      </c>
      <c r="B4373" s="576" t="s">
        <v>962</v>
      </c>
      <c r="C4373" s="576" t="s">
        <v>941</v>
      </c>
      <c r="D4373" s="576" t="s">
        <v>4437</v>
      </c>
      <c r="E4373" s="577" t="s">
        <v>210</v>
      </c>
      <c r="F4373" s="576" t="s">
        <v>210</v>
      </c>
      <c r="G4373" s="576">
        <v>104621</v>
      </c>
      <c r="H4373" s="576" t="s">
        <v>9405</v>
      </c>
      <c r="I4373" s="576" t="s">
        <v>212</v>
      </c>
      <c r="J4373" s="576" t="s">
        <v>209</v>
      </c>
      <c r="K4373" s="577">
        <v>0</v>
      </c>
      <c r="L4373" s="576" t="s">
        <v>208</v>
      </c>
    </row>
    <row r="4374" spans="1:12">
      <c r="A4374" s="576" t="s">
        <v>961</v>
      </c>
      <c r="B4374" s="576" t="s">
        <v>962</v>
      </c>
      <c r="C4374" s="576" t="s">
        <v>941</v>
      </c>
      <c r="D4374" s="576" t="s">
        <v>4437</v>
      </c>
      <c r="E4374" s="577" t="s">
        <v>210</v>
      </c>
      <c r="F4374" s="576" t="s">
        <v>210</v>
      </c>
      <c r="G4374" s="576">
        <v>104625</v>
      </c>
      <c r="H4374" s="576" t="s">
        <v>9406</v>
      </c>
      <c r="I4374" s="576" t="s">
        <v>212</v>
      </c>
      <c r="J4374" s="576" t="s">
        <v>209</v>
      </c>
      <c r="K4374" s="577">
        <v>0</v>
      </c>
      <c r="L4374" s="576" t="s">
        <v>208</v>
      </c>
    </row>
    <row r="4375" spans="1:12">
      <c r="A4375" s="576" t="s">
        <v>961</v>
      </c>
      <c r="B4375" s="576" t="s">
        <v>962</v>
      </c>
      <c r="C4375" s="576" t="s">
        <v>941</v>
      </c>
      <c r="D4375" s="576" t="s">
        <v>4437</v>
      </c>
      <c r="E4375" s="577" t="s">
        <v>210</v>
      </c>
      <c r="F4375" s="576" t="s">
        <v>210</v>
      </c>
      <c r="G4375" s="576">
        <v>104623</v>
      </c>
      <c r="H4375" s="576" t="s">
        <v>9407</v>
      </c>
      <c r="I4375" s="576" t="s">
        <v>212</v>
      </c>
      <c r="J4375" s="576" t="s">
        <v>209</v>
      </c>
      <c r="K4375" s="577">
        <v>0</v>
      </c>
      <c r="L4375" s="576" t="s">
        <v>208</v>
      </c>
    </row>
    <row r="4376" spans="1:12">
      <c r="A4376" s="576" t="s">
        <v>961</v>
      </c>
      <c r="B4376" s="576" t="s">
        <v>962</v>
      </c>
      <c r="C4376" s="576" t="s">
        <v>941</v>
      </c>
      <c r="D4376" s="576" t="s">
        <v>4437</v>
      </c>
      <c r="E4376" s="577" t="s">
        <v>210</v>
      </c>
      <c r="F4376" s="576" t="s">
        <v>210</v>
      </c>
      <c r="G4376" s="576">
        <v>91937</v>
      </c>
      <c r="H4376" s="576" t="s">
        <v>6673</v>
      </c>
      <c r="I4376" s="576" t="s">
        <v>212</v>
      </c>
      <c r="J4376" s="576" t="s">
        <v>209</v>
      </c>
      <c r="K4376" s="577">
        <v>11.92</v>
      </c>
      <c r="L4376" s="576" t="s">
        <v>208</v>
      </c>
    </row>
    <row r="4377" spans="1:12">
      <c r="A4377" s="576" t="s">
        <v>961</v>
      </c>
      <c r="B4377" s="576" t="s">
        <v>962</v>
      </c>
      <c r="C4377" s="576" t="s">
        <v>941</v>
      </c>
      <c r="D4377" s="576" t="s">
        <v>4437</v>
      </c>
      <c r="E4377" s="577" t="s">
        <v>210</v>
      </c>
      <c r="F4377" s="576" t="s">
        <v>210</v>
      </c>
      <c r="G4377" s="576">
        <v>92865</v>
      </c>
      <c r="H4377" s="576" t="s">
        <v>6680</v>
      </c>
      <c r="I4377" s="576" t="s">
        <v>212</v>
      </c>
      <c r="J4377" s="576" t="s">
        <v>209</v>
      </c>
      <c r="K4377" s="577">
        <v>12.35</v>
      </c>
      <c r="L4377" s="576" t="s">
        <v>208</v>
      </c>
    </row>
    <row r="4378" spans="1:12">
      <c r="A4378" s="576" t="s">
        <v>961</v>
      </c>
      <c r="B4378" s="576" t="s">
        <v>962</v>
      </c>
      <c r="C4378" s="576" t="s">
        <v>941</v>
      </c>
      <c r="D4378" s="576" t="s">
        <v>4437</v>
      </c>
      <c r="E4378" s="577" t="s">
        <v>210</v>
      </c>
      <c r="F4378" s="576" t="s">
        <v>210</v>
      </c>
      <c r="G4378" s="576">
        <v>91936</v>
      </c>
      <c r="H4378" s="576" t="s">
        <v>6672</v>
      </c>
      <c r="I4378" s="576" t="s">
        <v>212</v>
      </c>
      <c r="J4378" s="576" t="s">
        <v>209</v>
      </c>
      <c r="K4378" s="577">
        <v>12.97</v>
      </c>
      <c r="L4378" s="576" t="s">
        <v>208</v>
      </c>
    </row>
    <row r="4379" spans="1:12">
      <c r="A4379" s="576" t="s">
        <v>961</v>
      </c>
      <c r="B4379" s="576" t="s">
        <v>962</v>
      </c>
      <c r="C4379" s="576" t="s">
        <v>941</v>
      </c>
      <c r="D4379" s="576" t="s">
        <v>4437</v>
      </c>
      <c r="E4379" s="577" t="s">
        <v>210</v>
      </c>
      <c r="F4379" s="576" t="s">
        <v>210</v>
      </c>
      <c r="G4379" s="576">
        <v>92867</v>
      </c>
      <c r="H4379" s="576" t="s">
        <v>6682</v>
      </c>
      <c r="I4379" s="576" t="s">
        <v>212</v>
      </c>
      <c r="J4379" s="576" t="s">
        <v>209</v>
      </c>
      <c r="K4379" s="578">
        <v>25.64</v>
      </c>
      <c r="L4379" s="576" t="s">
        <v>208</v>
      </c>
    </row>
    <row r="4380" spans="1:12">
      <c r="A4380" s="576" t="s">
        <v>961</v>
      </c>
      <c r="B4380" s="576" t="s">
        <v>962</v>
      </c>
      <c r="C4380" s="576" t="s">
        <v>941</v>
      </c>
      <c r="D4380" s="576" t="s">
        <v>4437</v>
      </c>
      <c r="E4380" s="577" t="s">
        <v>210</v>
      </c>
      <c r="F4380" s="576" t="s">
        <v>210</v>
      </c>
      <c r="G4380" s="576">
        <v>91939</v>
      </c>
      <c r="H4380" s="576" t="s">
        <v>6674</v>
      </c>
      <c r="I4380" s="576" t="s">
        <v>212</v>
      </c>
      <c r="J4380" s="576" t="s">
        <v>207</v>
      </c>
      <c r="K4380" s="577">
        <v>25.64</v>
      </c>
      <c r="L4380" s="576" t="s">
        <v>208</v>
      </c>
    </row>
    <row r="4381" spans="1:12">
      <c r="A4381" s="576" t="s">
        <v>961</v>
      </c>
      <c r="B4381" s="576" t="s">
        <v>962</v>
      </c>
      <c r="C4381" s="576" t="s">
        <v>941</v>
      </c>
      <c r="D4381" s="576" t="s">
        <v>4437</v>
      </c>
      <c r="E4381" s="577" t="s">
        <v>210</v>
      </c>
      <c r="F4381" s="576" t="s">
        <v>210</v>
      </c>
      <c r="G4381" s="576">
        <v>92869</v>
      </c>
      <c r="H4381" s="576" t="s">
        <v>6684</v>
      </c>
      <c r="I4381" s="576" t="s">
        <v>212</v>
      </c>
      <c r="J4381" s="576" t="s">
        <v>207</v>
      </c>
      <c r="K4381" s="577">
        <v>8.9700000000000006</v>
      </c>
      <c r="L4381" s="576" t="s">
        <v>208</v>
      </c>
    </row>
    <row r="4382" spans="1:12">
      <c r="A4382" s="576" t="s">
        <v>961</v>
      </c>
      <c r="B4382" s="576" t="s">
        <v>962</v>
      </c>
      <c r="C4382" s="576" t="s">
        <v>941</v>
      </c>
      <c r="D4382" s="576" t="s">
        <v>4437</v>
      </c>
      <c r="E4382" s="577" t="s">
        <v>210</v>
      </c>
      <c r="F4382" s="576" t="s">
        <v>210</v>
      </c>
      <c r="G4382" s="576">
        <v>91941</v>
      </c>
      <c r="H4382" s="576" t="s">
        <v>6676</v>
      </c>
      <c r="I4382" s="576" t="s">
        <v>212</v>
      </c>
      <c r="J4382" s="576" t="s">
        <v>207</v>
      </c>
      <c r="K4382" s="577">
        <v>8.9700000000000006</v>
      </c>
      <c r="L4382" s="576" t="s">
        <v>208</v>
      </c>
    </row>
    <row r="4383" spans="1:12">
      <c r="A4383" s="576" t="s">
        <v>961</v>
      </c>
      <c r="B4383" s="576" t="s">
        <v>962</v>
      </c>
      <c r="C4383" s="576" t="s">
        <v>941</v>
      </c>
      <c r="D4383" s="576" t="s">
        <v>4437</v>
      </c>
      <c r="E4383" s="577" t="s">
        <v>210</v>
      </c>
      <c r="F4383" s="576" t="s">
        <v>210</v>
      </c>
      <c r="G4383" s="576">
        <v>92868</v>
      </c>
      <c r="H4383" s="576" t="s">
        <v>6683</v>
      </c>
      <c r="I4383" s="576" t="s">
        <v>212</v>
      </c>
      <c r="J4383" s="576" t="s">
        <v>207</v>
      </c>
      <c r="K4383" s="577">
        <v>14.45</v>
      </c>
      <c r="L4383" s="576" t="s">
        <v>208</v>
      </c>
    </row>
    <row r="4384" spans="1:12">
      <c r="A4384" s="576" t="s">
        <v>961</v>
      </c>
      <c r="B4384" s="576" t="s">
        <v>962</v>
      </c>
      <c r="C4384" s="576" t="s">
        <v>941</v>
      </c>
      <c r="D4384" s="576" t="s">
        <v>4437</v>
      </c>
      <c r="E4384" s="577" t="s">
        <v>210</v>
      </c>
      <c r="F4384" s="576" t="s">
        <v>210</v>
      </c>
      <c r="G4384" s="576">
        <v>91940</v>
      </c>
      <c r="H4384" s="576" t="s">
        <v>6675</v>
      </c>
      <c r="I4384" s="576" t="s">
        <v>212</v>
      </c>
      <c r="J4384" s="576" t="s">
        <v>207</v>
      </c>
      <c r="K4384" s="577">
        <v>14.45</v>
      </c>
      <c r="L4384" s="576" t="s">
        <v>208</v>
      </c>
    </row>
    <row r="4385" spans="1:12">
      <c r="A4385" s="576" t="s">
        <v>961</v>
      </c>
      <c r="B4385" s="576" t="s">
        <v>962</v>
      </c>
      <c r="C4385" s="576" t="s">
        <v>941</v>
      </c>
      <c r="D4385" s="576" t="s">
        <v>4437</v>
      </c>
      <c r="E4385" s="577" t="s">
        <v>210</v>
      </c>
      <c r="F4385" s="576" t="s">
        <v>210</v>
      </c>
      <c r="G4385" s="576">
        <v>92870</v>
      </c>
      <c r="H4385" s="576" t="s">
        <v>6685</v>
      </c>
      <c r="I4385" s="576" t="s">
        <v>212</v>
      </c>
      <c r="J4385" s="576" t="s">
        <v>207</v>
      </c>
      <c r="K4385" s="577">
        <v>28.11</v>
      </c>
      <c r="L4385" s="576" t="s">
        <v>208</v>
      </c>
    </row>
    <row r="4386" spans="1:12">
      <c r="A4386" s="576" t="s">
        <v>961</v>
      </c>
      <c r="B4386" s="576" t="s">
        <v>962</v>
      </c>
      <c r="C4386" s="576" t="s">
        <v>941</v>
      </c>
      <c r="D4386" s="576" t="s">
        <v>4437</v>
      </c>
      <c r="E4386" s="577" t="s">
        <v>210</v>
      </c>
      <c r="F4386" s="576" t="s">
        <v>210</v>
      </c>
      <c r="G4386" s="576">
        <v>91942</v>
      </c>
      <c r="H4386" s="576" t="s">
        <v>6677</v>
      </c>
      <c r="I4386" s="576" t="s">
        <v>212</v>
      </c>
      <c r="J4386" s="576" t="s">
        <v>207</v>
      </c>
      <c r="K4386" s="577">
        <v>27.94</v>
      </c>
      <c r="L4386" s="576" t="s">
        <v>208</v>
      </c>
    </row>
    <row r="4387" spans="1:12">
      <c r="A4387" s="576" t="s">
        <v>961</v>
      </c>
      <c r="B4387" s="576" t="s">
        <v>962</v>
      </c>
      <c r="C4387" s="576" t="s">
        <v>941</v>
      </c>
      <c r="D4387" s="576" t="s">
        <v>4437</v>
      </c>
      <c r="E4387" s="577" t="s">
        <v>210</v>
      </c>
      <c r="F4387" s="576" t="s">
        <v>210</v>
      </c>
      <c r="G4387" s="576">
        <v>92872</v>
      </c>
      <c r="H4387" s="576" t="s">
        <v>6687</v>
      </c>
      <c r="I4387" s="576" t="s">
        <v>212</v>
      </c>
      <c r="J4387" s="576" t="s">
        <v>207</v>
      </c>
      <c r="K4387" s="577">
        <v>10.83</v>
      </c>
      <c r="L4387" s="576" t="s">
        <v>208</v>
      </c>
    </row>
    <row r="4388" spans="1:12">
      <c r="A4388" s="576" t="s">
        <v>961</v>
      </c>
      <c r="B4388" s="576" t="s">
        <v>962</v>
      </c>
      <c r="C4388" s="576" t="s">
        <v>941</v>
      </c>
      <c r="D4388" s="576" t="s">
        <v>4437</v>
      </c>
      <c r="E4388" s="577" t="s">
        <v>210</v>
      </c>
      <c r="F4388" s="576" t="s">
        <v>210</v>
      </c>
      <c r="G4388" s="576">
        <v>91944</v>
      </c>
      <c r="H4388" s="576" t="s">
        <v>6679</v>
      </c>
      <c r="I4388" s="576" t="s">
        <v>212</v>
      </c>
      <c r="J4388" s="576" t="s">
        <v>207</v>
      </c>
      <c r="K4388" s="577">
        <v>10.66</v>
      </c>
      <c r="L4388" s="576" t="s">
        <v>208</v>
      </c>
    </row>
    <row r="4389" spans="1:12">
      <c r="A4389" s="576" t="s">
        <v>961</v>
      </c>
      <c r="B4389" s="576" t="s">
        <v>962</v>
      </c>
      <c r="C4389" s="576" t="s">
        <v>941</v>
      </c>
      <c r="D4389" s="576" t="s">
        <v>4437</v>
      </c>
      <c r="E4389" s="577" t="s">
        <v>210</v>
      </c>
      <c r="F4389" s="576" t="s">
        <v>210</v>
      </c>
      <c r="G4389" s="576">
        <v>92871</v>
      </c>
      <c r="H4389" s="576" t="s">
        <v>6686</v>
      </c>
      <c r="I4389" s="576" t="s">
        <v>212</v>
      </c>
      <c r="J4389" s="576" t="s">
        <v>207</v>
      </c>
      <c r="K4389" s="577">
        <v>16.53</v>
      </c>
      <c r="L4389" s="576" t="s">
        <v>208</v>
      </c>
    </row>
    <row r="4390" spans="1:12">
      <c r="A4390" s="576" t="s">
        <v>961</v>
      </c>
      <c r="B4390" s="576" t="s">
        <v>962</v>
      </c>
      <c r="C4390" s="576" t="s">
        <v>941</v>
      </c>
      <c r="D4390" s="576" t="s">
        <v>4437</v>
      </c>
      <c r="E4390" s="577" t="s">
        <v>210</v>
      </c>
      <c r="F4390" s="576" t="s">
        <v>210</v>
      </c>
      <c r="G4390" s="576">
        <v>91943</v>
      </c>
      <c r="H4390" s="576" t="s">
        <v>6678</v>
      </c>
      <c r="I4390" s="576" t="s">
        <v>212</v>
      </c>
      <c r="J4390" s="576" t="s">
        <v>207</v>
      </c>
      <c r="K4390" s="577">
        <v>16.36</v>
      </c>
      <c r="L4390" s="576" t="s">
        <v>208</v>
      </c>
    </row>
    <row r="4391" spans="1:12">
      <c r="A4391" s="576" t="s">
        <v>961</v>
      </c>
      <c r="B4391" s="576" t="s">
        <v>962</v>
      </c>
      <c r="C4391" s="576" t="s">
        <v>941</v>
      </c>
      <c r="D4391" s="576" t="s">
        <v>4437</v>
      </c>
      <c r="E4391" s="577" t="s">
        <v>210</v>
      </c>
      <c r="F4391" s="576" t="s">
        <v>210</v>
      </c>
      <c r="G4391" s="576">
        <v>92866</v>
      </c>
      <c r="H4391" s="576" t="s">
        <v>6681</v>
      </c>
      <c r="I4391" s="576" t="s">
        <v>212</v>
      </c>
      <c r="J4391" s="576" t="s">
        <v>207</v>
      </c>
      <c r="K4391" s="577">
        <v>10.85</v>
      </c>
      <c r="L4391" s="576" t="s">
        <v>208</v>
      </c>
    </row>
    <row r="4392" spans="1:12">
      <c r="A4392" s="576" t="s">
        <v>961</v>
      </c>
      <c r="B4392" s="576" t="s">
        <v>962</v>
      </c>
      <c r="C4392" s="576" t="s">
        <v>941</v>
      </c>
      <c r="D4392" s="576" t="s">
        <v>4437</v>
      </c>
      <c r="E4392" s="577" t="s">
        <v>210</v>
      </c>
      <c r="F4392" s="576" t="s">
        <v>210</v>
      </c>
      <c r="G4392" s="576">
        <v>91987</v>
      </c>
      <c r="H4392" s="576" t="s">
        <v>6729</v>
      </c>
      <c r="I4392" s="576" t="s">
        <v>212</v>
      </c>
      <c r="J4392" s="576" t="s">
        <v>207</v>
      </c>
      <c r="K4392" s="577">
        <v>41.6</v>
      </c>
      <c r="L4392" s="576" t="s">
        <v>208</v>
      </c>
    </row>
    <row r="4393" spans="1:12">
      <c r="A4393" s="576" t="s">
        <v>961</v>
      </c>
      <c r="B4393" s="576" t="s">
        <v>962</v>
      </c>
      <c r="C4393" s="576" t="s">
        <v>941</v>
      </c>
      <c r="D4393" s="576" t="s">
        <v>4437</v>
      </c>
      <c r="E4393" s="577" t="s">
        <v>210</v>
      </c>
      <c r="F4393" s="576" t="s">
        <v>210</v>
      </c>
      <c r="G4393" s="576">
        <v>91986</v>
      </c>
      <c r="H4393" s="576" t="s">
        <v>6728</v>
      </c>
      <c r="I4393" s="576" t="s">
        <v>212</v>
      </c>
      <c r="J4393" s="576" t="s">
        <v>207</v>
      </c>
      <c r="K4393" s="577">
        <v>32.119999999999997</v>
      </c>
      <c r="L4393" s="576" t="s">
        <v>208</v>
      </c>
    </row>
    <row r="4394" spans="1:12">
      <c r="A4394" s="576" t="s">
        <v>961</v>
      </c>
      <c r="B4394" s="576" t="s">
        <v>962</v>
      </c>
      <c r="C4394" s="576" t="s">
        <v>941</v>
      </c>
      <c r="D4394" s="576" t="s">
        <v>4437</v>
      </c>
      <c r="E4394" s="577" t="s">
        <v>210</v>
      </c>
      <c r="F4394" s="576" t="s">
        <v>210</v>
      </c>
      <c r="G4394" s="576">
        <v>97559</v>
      </c>
      <c r="H4394" s="576" t="s">
        <v>6657</v>
      </c>
      <c r="I4394" s="576" t="s">
        <v>212</v>
      </c>
      <c r="J4394" s="576" t="s">
        <v>207</v>
      </c>
      <c r="K4394" s="577">
        <v>10.28</v>
      </c>
      <c r="L4394" s="576" t="s">
        <v>208</v>
      </c>
    </row>
    <row r="4395" spans="1:12">
      <c r="A4395" s="576" t="s">
        <v>961</v>
      </c>
      <c r="B4395" s="576" t="s">
        <v>962</v>
      </c>
      <c r="C4395" s="576" t="s">
        <v>941</v>
      </c>
      <c r="D4395" s="576" t="s">
        <v>4437</v>
      </c>
      <c r="E4395" s="577" t="s">
        <v>210</v>
      </c>
      <c r="F4395" s="576" t="s">
        <v>210</v>
      </c>
      <c r="G4395" s="576">
        <v>97562</v>
      </c>
      <c r="H4395" s="576" t="s">
        <v>6658</v>
      </c>
      <c r="I4395" s="576" t="s">
        <v>212</v>
      </c>
      <c r="J4395" s="576" t="s">
        <v>207</v>
      </c>
      <c r="K4395" s="577">
        <v>8.3800000000000008</v>
      </c>
      <c r="L4395" s="576" t="s">
        <v>208</v>
      </c>
    </row>
    <row r="4396" spans="1:12">
      <c r="A4396" s="576" t="s">
        <v>961</v>
      </c>
      <c r="B4396" s="576" t="s">
        <v>962</v>
      </c>
      <c r="C4396" s="576" t="s">
        <v>941</v>
      </c>
      <c r="D4396" s="576" t="s">
        <v>4437</v>
      </c>
      <c r="E4396" s="577" t="s">
        <v>210</v>
      </c>
      <c r="F4396" s="576" t="s">
        <v>210</v>
      </c>
      <c r="G4396" s="576">
        <v>97564</v>
      </c>
      <c r="H4396" s="576" t="s">
        <v>6659</v>
      </c>
      <c r="I4396" s="576" t="s">
        <v>212</v>
      </c>
      <c r="J4396" s="576" t="s">
        <v>207</v>
      </c>
      <c r="K4396" s="577">
        <v>14.12</v>
      </c>
      <c r="L4396" s="576" t="s">
        <v>208</v>
      </c>
    </row>
    <row r="4397" spans="1:12">
      <c r="A4397" s="576" t="s">
        <v>961</v>
      </c>
      <c r="B4397" s="576" t="s">
        <v>962</v>
      </c>
      <c r="C4397" s="576" t="s">
        <v>941</v>
      </c>
      <c r="D4397" s="576" t="s">
        <v>4437</v>
      </c>
      <c r="E4397" s="577" t="s">
        <v>210</v>
      </c>
      <c r="F4397" s="576" t="s">
        <v>210</v>
      </c>
      <c r="G4397" s="576">
        <v>91889</v>
      </c>
      <c r="H4397" s="576" t="s">
        <v>6634</v>
      </c>
      <c r="I4397" s="576" t="s">
        <v>212</v>
      </c>
      <c r="J4397" s="576" t="s">
        <v>207</v>
      </c>
      <c r="K4397" s="577">
        <v>9.18</v>
      </c>
      <c r="L4397" s="576" t="s">
        <v>208</v>
      </c>
    </row>
    <row r="4398" spans="1:12">
      <c r="A4398" s="576" t="s">
        <v>961</v>
      </c>
      <c r="B4398" s="576" t="s">
        <v>962</v>
      </c>
      <c r="C4398" s="576" t="s">
        <v>941</v>
      </c>
      <c r="D4398" s="576" t="s">
        <v>4437</v>
      </c>
      <c r="E4398" s="577" t="s">
        <v>210</v>
      </c>
      <c r="F4398" s="576" t="s">
        <v>210</v>
      </c>
      <c r="G4398" s="576">
        <v>91901</v>
      </c>
      <c r="H4398" s="576" t="s">
        <v>6642</v>
      </c>
      <c r="I4398" s="576" t="s">
        <v>212</v>
      </c>
      <c r="J4398" s="576" t="s">
        <v>207</v>
      </c>
      <c r="K4398" s="577">
        <v>7.28</v>
      </c>
      <c r="L4398" s="576" t="s">
        <v>208</v>
      </c>
    </row>
    <row r="4399" spans="1:12">
      <c r="A4399" s="576" t="s">
        <v>961</v>
      </c>
      <c r="B4399" s="576" t="s">
        <v>962</v>
      </c>
      <c r="C4399" s="576" t="s">
        <v>941</v>
      </c>
      <c r="D4399" s="576" t="s">
        <v>4437</v>
      </c>
      <c r="E4399" s="577" t="s">
        <v>210</v>
      </c>
      <c r="F4399" s="576" t="s">
        <v>210</v>
      </c>
      <c r="G4399" s="576">
        <v>91913</v>
      </c>
      <c r="H4399" s="576" t="s">
        <v>6650</v>
      </c>
      <c r="I4399" s="576" t="s">
        <v>212</v>
      </c>
      <c r="J4399" s="576" t="s">
        <v>207</v>
      </c>
      <c r="K4399" s="577">
        <v>13.08</v>
      </c>
      <c r="L4399" s="576" t="s">
        <v>208</v>
      </c>
    </row>
    <row r="4400" spans="1:12">
      <c r="A4400" s="576" t="s">
        <v>961</v>
      </c>
      <c r="B4400" s="576" t="s">
        <v>962</v>
      </c>
      <c r="C4400" s="576" t="s">
        <v>941</v>
      </c>
      <c r="D4400" s="576" t="s">
        <v>4437</v>
      </c>
      <c r="E4400" s="577" t="s">
        <v>210</v>
      </c>
      <c r="F4400" s="576" t="s">
        <v>210</v>
      </c>
      <c r="G4400" s="576">
        <v>91892</v>
      </c>
      <c r="H4400" s="576" t="s">
        <v>6636</v>
      </c>
      <c r="I4400" s="576" t="s">
        <v>212</v>
      </c>
      <c r="J4400" s="576" t="s">
        <v>207</v>
      </c>
      <c r="K4400" s="577">
        <v>11.49</v>
      </c>
      <c r="L4400" s="576" t="s">
        <v>208</v>
      </c>
    </row>
    <row r="4401" spans="1:12">
      <c r="A4401" s="576" t="s">
        <v>961</v>
      </c>
      <c r="B4401" s="576" t="s">
        <v>962</v>
      </c>
      <c r="C4401" s="576" t="s">
        <v>941</v>
      </c>
      <c r="D4401" s="576" t="s">
        <v>4437</v>
      </c>
      <c r="E4401" s="577" t="s">
        <v>210</v>
      </c>
      <c r="F4401" s="576" t="s">
        <v>210</v>
      </c>
      <c r="G4401" s="576">
        <v>91904</v>
      </c>
      <c r="H4401" s="576" t="s">
        <v>6644</v>
      </c>
      <c r="I4401" s="576" t="s">
        <v>212</v>
      </c>
      <c r="J4401" s="576" t="s">
        <v>207</v>
      </c>
      <c r="K4401" s="577">
        <v>9.59</v>
      </c>
      <c r="L4401" s="576" t="s">
        <v>208</v>
      </c>
    </row>
    <row r="4402" spans="1:12">
      <c r="A4402" s="576" t="s">
        <v>961</v>
      </c>
      <c r="B4402" s="576" t="s">
        <v>962</v>
      </c>
      <c r="C4402" s="576" t="s">
        <v>941</v>
      </c>
      <c r="D4402" s="576" t="s">
        <v>4437</v>
      </c>
      <c r="E4402" s="577" t="s">
        <v>210</v>
      </c>
      <c r="F4402" s="576" t="s">
        <v>210</v>
      </c>
      <c r="G4402" s="576">
        <v>91916</v>
      </c>
      <c r="H4402" s="576" t="s">
        <v>6652</v>
      </c>
      <c r="I4402" s="576" t="s">
        <v>212</v>
      </c>
      <c r="J4402" s="576" t="s">
        <v>207</v>
      </c>
      <c r="K4402" s="577">
        <v>15.33</v>
      </c>
      <c r="L4402" s="576" t="s">
        <v>208</v>
      </c>
    </row>
    <row r="4403" spans="1:12">
      <c r="A4403" s="576" t="s">
        <v>961</v>
      </c>
      <c r="B4403" s="576" t="s">
        <v>962</v>
      </c>
      <c r="C4403" s="576" t="s">
        <v>941</v>
      </c>
      <c r="D4403" s="576" t="s">
        <v>4437</v>
      </c>
      <c r="E4403" s="577" t="s">
        <v>210</v>
      </c>
      <c r="F4403" s="576" t="s">
        <v>210</v>
      </c>
      <c r="G4403" s="576">
        <v>91895</v>
      </c>
      <c r="H4403" s="576" t="s">
        <v>6638</v>
      </c>
      <c r="I4403" s="576" t="s">
        <v>212</v>
      </c>
      <c r="J4403" s="576" t="s">
        <v>207</v>
      </c>
      <c r="K4403" s="577">
        <v>13.76</v>
      </c>
      <c r="L4403" s="576" t="s">
        <v>208</v>
      </c>
    </row>
    <row r="4404" spans="1:12">
      <c r="A4404" s="576" t="s">
        <v>961</v>
      </c>
      <c r="B4404" s="576" t="s">
        <v>962</v>
      </c>
      <c r="C4404" s="576" t="s">
        <v>941</v>
      </c>
      <c r="D4404" s="576" t="s">
        <v>4437</v>
      </c>
      <c r="E4404" s="577" t="s">
        <v>210</v>
      </c>
      <c r="F4404" s="576" t="s">
        <v>210</v>
      </c>
      <c r="G4404" s="576">
        <v>91907</v>
      </c>
      <c r="H4404" s="576" t="s">
        <v>6646</v>
      </c>
      <c r="I4404" s="576" t="s">
        <v>212</v>
      </c>
      <c r="J4404" s="576" t="s">
        <v>207</v>
      </c>
      <c r="K4404" s="577">
        <v>11.86</v>
      </c>
      <c r="L4404" s="576" t="s">
        <v>208</v>
      </c>
    </row>
    <row r="4405" spans="1:12">
      <c r="A4405" s="576" t="s">
        <v>961</v>
      </c>
      <c r="B4405" s="576" t="s">
        <v>962</v>
      </c>
      <c r="C4405" s="576" t="s">
        <v>941</v>
      </c>
      <c r="D4405" s="576" t="s">
        <v>4437</v>
      </c>
      <c r="E4405" s="577" t="s">
        <v>210</v>
      </c>
      <c r="F4405" s="576" t="s">
        <v>210</v>
      </c>
      <c r="G4405" s="576">
        <v>91919</v>
      </c>
      <c r="H4405" s="576" t="s">
        <v>6654</v>
      </c>
      <c r="I4405" s="576" t="s">
        <v>212</v>
      </c>
      <c r="J4405" s="576" t="s">
        <v>207</v>
      </c>
      <c r="K4405" s="577">
        <v>17.559999999999999</v>
      </c>
      <c r="L4405" s="576" t="s">
        <v>208</v>
      </c>
    </row>
    <row r="4406" spans="1:12">
      <c r="A4406" s="576" t="s">
        <v>961</v>
      </c>
      <c r="B4406" s="576" t="s">
        <v>962</v>
      </c>
      <c r="C4406" s="576" t="s">
        <v>941</v>
      </c>
      <c r="D4406" s="576" t="s">
        <v>4437</v>
      </c>
      <c r="E4406" s="577" t="s">
        <v>210</v>
      </c>
      <c r="F4406" s="576" t="s">
        <v>210</v>
      </c>
      <c r="G4406" s="576">
        <v>91898</v>
      </c>
      <c r="H4406" s="576" t="s">
        <v>6640</v>
      </c>
      <c r="I4406" s="576" t="s">
        <v>212</v>
      </c>
      <c r="J4406" s="576" t="s">
        <v>207</v>
      </c>
      <c r="K4406" s="577">
        <v>15.78</v>
      </c>
      <c r="L4406" s="576" t="s">
        <v>208</v>
      </c>
    </row>
    <row r="4407" spans="1:12">
      <c r="A4407" s="576" t="s">
        <v>961</v>
      </c>
      <c r="B4407" s="576" t="s">
        <v>962</v>
      </c>
      <c r="C4407" s="576" t="s">
        <v>941</v>
      </c>
      <c r="D4407" s="576" t="s">
        <v>4437</v>
      </c>
      <c r="E4407" s="577" t="s">
        <v>210</v>
      </c>
      <c r="F4407" s="576" t="s">
        <v>210</v>
      </c>
      <c r="G4407" s="576">
        <v>91910</v>
      </c>
      <c r="H4407" s="576" t="s">
        <v>6648</v>
      </c>
      <c r="I4407" s="576" t="s">
        <v>212</v>
      </c>
      <c r="J4407" s="576" t="s">
        <v>207</v>
      </c>
      <c r="K4407" s="577">
        <v>13.92</v>
      </c>
      <c r="L4407" s="576" t="s">
        <v>208</v>
      </c>
    </row>
    <row r="4408" spans="1:12">
      <c r="A4408" s="576" t="s">
        <v>961</v>
      </c>
      <c r="B4408" s="576" t="s">
        <v>962</v>
      </c>
      <c r="C4408" s="576" t="s">
        <v>941</v>
      </c>
      <c r="D4408" s="576" t="s">
        <v>4437</v>
      </c>
      <c r="E4408" s="577" t="s">
        <v>210</v>
      </c>
      <c r="F4408" s="576" t="s">
        <v>210</v>
      </c>
      <c r="G4408" s="576">
        <v>91922</v>
      </c>
      <c r="H4408" s="576" t="s">
        <v>6656</v>
      </c>
      <c r="I4408" s="576" t="s">
        <v>212</v>
      </c>
      <c r="J4408" s="576" t="s">
        <v>207</v>
      </c>
      <c r="K4408" s="577">
        <v>19.53</v>
      </c>
      <c r="L4408" s="576" t="s">
        <v>208</v>
      </c>
    </row>
    <row r="4409" spans="1:12">
      <c r="A4409" s="576" t="s">
        <v>961</v>
      </c>
      <c r="B4409" s="576" t="s">
        <v>962</v>
      </c>
      <c r="C4409" s="576" t="s">
        <v>941</v>
      </c>
      <c r="D4409" s="576" t="s">
        <v>4437</v>
      </c>
      <c r="E4409" s="577" t="s">
        <v>210</v>
      </c>
      <c r="F4409" s="576" t="s">
        <v>210</v>
      </c>
      <c r="G4409" s="576">
        <v>91887</v>
      </c>
      <c r="H4409" s="576" t="s">
        <v>6633</v>
      </c>
      <c r="I4409" s="576" t="s">
        <v>212</v>
      </c>
      <c r="J4409" s="576" t="s">
        <v>207</v>
      </c>
      <c r="K4409" s="577">
        <v>9.35</v>
      </c>
      <c r="L4409" s="576" t="s">
        <v>208</v>
      </c>
    </row>
    <row r="4410" spans="1:12">
      <c r="A4410" s="576" t="s">
        <v>961</v>
      </c>
      <c r="B4410" s="576" t="s">
        <v>962</v>
      </c>
      <c r="C4410" s="576" t="s">
        <v>941</v>
      </c>
      <c r="D4410" s="576" t="s">
        <v>4437</v>
      </c>
      <c r="E4410" s="577" t="s">
        <v>210</v>
      </c>
      <c r="F4410" s="576" t="s">
        <v>210</v>
      </c>
      <c r="G4410" s="576">
        <v>91899</v>
      </c>
      <c r="H4410" s="576" t="s">
        <v>6641</v>
      </c>
      <c r="I4410" s="576" t="s">
        <v>212</v>
      </c>
      <c r="J4410" s="576" t="s">
        <v>207</v>
      </c>
      <c r="K4410" s="577">
        <v>7.45</v>
      </c>
      <c r="L4410" s="576" t="s">
        <v>208</v>
      </c>
    </row>
    <row r="4411" spans="1:12">
      <c r="A4411" s="576" t="s">
        <v>961</v>
      </c>
      <c r="B4411" s="576" t="s">
        <v>962</v>
      </c>
      <c r="C4411" s="576" t="s">
        <v>941</v>
      </c>
      <c r="D4411" s="576" t="s">
        <v>4437</v>
      </c>
      <c r="E4411" s="577" t="s">
        <v>210</v>
      </c>
      <c r="F4411" s="576" t="s">
        <v>210</v>
      </c>
      <c r="G4411" s="576">
        <v>91911</v>
      </c>
      <c r="H4411" s="576" t="s">
        <v>6649</v>
      </c>
      <c r="I4411" s="576" t="s">
        <v>212</v>
      </c>
      <c r="J4411" s="576" t="s">
        <v>207</v>
      </c>
      <c r="K4411" s="577">
        <v>13.25</v>
      </c>
      <c r="L4411" s="576" t="s">
        <v>208</v>
      </c>
    </row>
    <row r="4412" spans="1:12">
      <c r="A4412" s="576" t="s">
        <v>961</v>
      </c>
      <c r="B4412" s="576" t="s">
        <v>962</v>
      </c>
      <c r="C4412" s="576" t="s">
        <v>941</v>
      </c>
      <c r="D4412" s="576" t="s">
        <v>4437</v>
      </c>
      <c r="E4412" s="577" t="s">
        <v>210</v>
      </c>
      <c r="F4412" s="576" t="s">
        <v>210</v>
      </c>
      <c r="G4412" s="576">
        <v>91890</v>
      </c>
      <c r="H4412" s="576" t="s">
        <v>6635</v>
      </c>
      <c r="I4412" s="576" t="s">
        <v>212</v>
      </c>
      <c r="J4412" s="576" t="s">
        <v>207</v>
      </c>
      <c r="K4412" s="577">
        <v>10.41</v>
      </c>
      <c r="L4412" s="576" t="s">
        <v>208</v>
      </c>
    </row>
    <row r="4413" spans="1:12">
      <c r="A4413" s="576" t="s">
        <v>961</v>
      </c>
      <c r="B4413" s="576" t="s">
        <v>962</v>
      </c>
      <c r="C4413" s="576" t="s">
        <v>941</v>
      </c>
      <c r="D4413" s="576" t="s">
        <v>4437</v>
      </c>
      <c r="E4413" s="577" t="s">
        <v>210</v>
      </c>
      <c r="F4413" s="576" t="s">
        <v>210</v>
      </c>
      <c r="G4413" s="576">
        <v>91902</v>
      </c>
      <c r="H4413" s="576" t="s">
        <v>6643</v>
      </c>
      <c r="I4413" s="576" t="s">
        <v>212</v>
      </c>
      <c r="J4413" s="576" t="s">
        <v>207</v>
      </c>
      <c r="K4413" s="577">
        <v>8.51</v>
      </c>
      <c r="L4413" s="576" t="s">
        <v>208</v>
      </c>
    </row>
    <row r="4414" spans="1:12">
      <c r="A4414" s="576" t="s">
        <v>961</v>
      </c>
      <c r="B4414" s="576" t="s">
        <v>962</v>
      </c>
      <c r="C4414" s="576" t="s">
        <v>941</v>
      </c>
      <c r="D4414" s="576" t="s">
        <v>4437</v>
      </c>
      <c r="E4414" s="577" t="s">
        <v>210</v>
      </c>
      <c r="F4414" s="576" t="s">
        <v>210</v>
      </c>
      <c r="G4414" s="576">
        <v>91914</v>
      </c>
      <c r="H4414" s="576" t="s">
        <v>6651</v>
      </c>
      <c r="I4414" s="576" t="s">
        <v>212</v>
      </c>
      <c r="J4414" s="576" t="s">
        <v>207</v>
      </c>
      <c r="K4414" s="577">
        <v>14.25</v>
      </c>
      <c r="L4414" s="576" t="s">
        <v>208</v>
      </c>
    </row>
    <row r="4415" spans="1:12">
      <c r="A4415" s="576" t="s">
        <v>961</v>
      </c>
      <c r="B4415" s="576" t="s">
        <v>962</v>
      </c>
      <c r="C4415" s="576" t="s">
        <v>941</v>
      </c>
      <c r="D4415" s="576" t="s">
        <v>4437</v>
      </c>
      <c r="E4415" s="577" t="s">
        <v>210</v>
      </c>
      <c r="F4415" s="576" t="s">
        <v>210</v>
      </c>
      <c r="G4415" s="576">
        <v>91893</v>
      </c>
      <c r="H4415" s="576" t="s">
        <v>6637</v>
      </c>
      <c r="I4415" s="576" t="s">
        <v>212</v>
      </c>
      <c r="J4415" s="576" t="s">
        <v>207</v>
      </c>
      <c r="K4415" s="577">
        <v>12.66</v>
      </c>
      <c r="L4415" s="576" t="s">
        <v>208</v>
      </c>
    </row>
    <row r="4416" spans="1:12">
      <c r="A4416" s="576" t="s">
        <v>961</v>
      </c>
      <c r="B4416" s="576" t="s">
        <v>962</v>
      </c>
      <c r="C4416" s="576" t="s">
        <v>941</v>
      </c>
      <c r="D4416" s="576" t="s">
        <v>4437</v>
      </c>
      <c r="E4416" s="577" t="s">
        <v>210</v>
      </c>
      <c r="F4416" s="576" t="s">
        <v>210</v>
      </c>
      <c r="G4416" s="576">
        <v>91905</v>
      </c>
      <c r="H4416" s="576" t="s">
        <v>6645</v>
      </c>
      <c r="I4416" s="576" t="s">
        <v>212</v>
      </c>
      <c r="J4416" s="576" t="s">
        <v>207</v>
      </c>
      <c r="K4416" s="577">
        <v>10.76</v>
      </c>
      <c r="L4416" s="576" t="s">
        <v>208</v>
      </c>
    </row>
    <row r="4417" spans="1:12">
      <c r="A4417" s="576" t="s">
        <v>961</v>
      </c>
      <c r="B4417" s="576" t="s">
        <v>962</v>
      </c>
      <c r="C4417" s="576" t="s">
        <v>941</v>
      </c>
      <c r="D4417" s="576" t="s">
        <v>4437</v>
      </c>
      <c r="E4417" s="577" t="s">
        <v>210</v>
      </c>
      <c r="F4417" s="576" t="s">
        <v>210</v>
      </c>
      <c r="G4417" s="576">
        <v>91917</v>
      </c>
      <c r="H4417" s="576" t="s">
        <v>6653</v>
      </c>
      <c r="I4417" s="576" t="s">
        <v>212</v>
      </c>
      <c r="J4417" s="576" t="s">
        <v>207</v>
      </c>
      <c r="K4417" s="577">
        <v>16.46</v>
      </c>
      <c r="L4417" s="576" t="s">
        <v>208</v>
      </c>
    </row>
    <row r="4418" spans="1:12">
      <c r="A4418" s="576" t="s">
        <v>961</v>
      </c>
      <c r="B4418" s="576" t="s">
        <v>962</v>
      </c>
      <c r="C4418" s="576" t="s">
        <v>941</v>
      </c>
      <c r="D4418" s="576" t="s">
        <v>4437</v>
      </c>
      <c r="E4418" s="577" t="s">
        <v>210</v>
      </c>
      <c r="F4418" s="576" t="s">
        <v>210</v>
      </c>
      <c r="G4418" s="576">
        <v>91896</v>
      </c>
      <c r="H4418" s="576" t="s">
        <v>6639</v>
      </c>
      <c r="I4418" s="576" t="s">
        <v>212</v>
      </c>
      <c r="J4418" s="576" t="s">
        <v>207</v>
      </c>
      <c r="K4418" s="577">
        <v>14.59</v>
      </c>
      <c r="L4418" s="576" t="s">
        <v>208</v>
      </c>
    </row>
    <row r="4419" spans="1:12">
      <c r="A4419" s="576" t="s">
        <v>961</v>
      </c>
      <c r="B4419" s="576" t="s">
        <v>962</v>
      </c>
      <c r="C4419" s="576" t="s">
        <v>941</v>
      </c>
      <c r="D4419" s="576" t="s">
        <v>4437</v>
      </c>
      <c r="E4419" s="577" t="s">
        <v>210</v>
      </c>
      <c r="F4419" s="576" t="s">
        <v>210</v>
      </c>
      <c r="G4419" s="576">
        <v>91908</v>
      </c>
      <c r="H4419" s="576" t="s">
        <v>6647</v>
      </c>
      <c r="I4419" s="576" t="s">
        <v>212</v>
      </c>
      <c r="J4419" s="576" t="s">
        <v>207</v>
      </c>
      <c r="K4419" s="577">
        <v>12.73</v>
      </c>
      <c r="L4419" s="576" t="s">
        <v>208</v>
      </c>
    </row>
    <row r="4420" spans="1:12">
      <c r="A4420" s="576" t="s">
        <v>961</v>
      </c>
      <c r="B4420" s="576" t="s">
        <v>962</v>
      </c>
      <c r="C4420" s="576" t="s">
        <v>941</v>
      </c>
      <c r="D4420" s="576" t="s">
        <v>4437</v>
      </c>
      <c r="E4420" s="577" t="s">
        <v>210</v>
      </c>
      <c r="F4420" s="576" t="s">
        <v>210</v>
      </c>
      <c r="G4420" s="576">
        <v>91920</v>
      </c>
      <c r="H4420" s="576" t="s">
        <v>6655</v>
      </c>
      <c r="I4420" s="576" t="s">
        <v>212</v>
      </c>
      <c r="J4420" s="576" t="s">
        <v>207</v>
      </c>
      <c r="K4420" s="577">
        <v>18.34</v>
      </c>
      <c r="L4420" s="576" t="s">
        <v>208</v>
      </c>
    </row>
    <row r="4421" spans="1:12">
      <c r="A4421" s="576" t="s">
        <v>961</v>
      </c>
      <c r="B4421" s="576" t="s">
        <v>962</v>
      </c>
      <c r="C4421" s="576" t="s">
        <v>941</v>
      </c>
      <c r="D4421" s="576" t="s">
        <v>4437</v>
      </c>
      <c r="E4421" s="577" t="s">
        <v>210</v>
      </c>
      <c r="F4421" s="576" t="s">
        <v>210</v>
      </c>
      <c r="G4421" s="576">
        <v>91983</v>
      </c>
      <c r="H4421" s="576" t="s">
        <v>6725</v>
      </c>
      <c r="I4421" s="576" t="s">
        <v>212</v>
      </c>
      <c r="J4421" s="576" t="s">
        <v>207</v>
      </c>
      <c r="K4421" s="577">
        <v>88.16</v>
      </c>
      <c r="L4421" s="576" t="s">
        <v>208</v>
      </c>
    </row>
    <row r="4422" spans="1:12">
      <c r="A4422" s="576" t="s">
        <v>961</v>
      </c>
      <c r="B4422" s="576" t="s">
        <v>962</v>
      </c>
      <c r="C4422" s="576" t="s">
        <v>941</v>
      </c>
      <c r="D4422" s="576" t="s">
        <v>4437</v>
      </c>
      <c r="E4422" s="577" t="s">
        <v>210</v>
      </c>
      <c r="F4422" s="576" t="s">
        <v>210</v>
      </c>
      <c r="G4422" s="576">
        <v>91982</v>
      </c>
      <c r="H4422" s="576" t="s">
        <v>6724</v>
      </c>
      <c r="I4422" s="576" t="s">
        <v>212</v>
      </c>
      <c r="J4422" s="576" t="s">
        <v>207</v>
      </c>
      <c r="K4422" s="577">
        <v>78.680000000000007</v>
      </c>
      <c r="L4422" s="576" t="s">
        <v>208</v>
      </c>
    </row>
    <row r="4423" spans="1:12">
      <c r="A4423" s="576" t="s">
        <v>961</v>
      </c>
      <c r="B4423" s="576" t="s">
        <v>962</v>
      </c>
      <c r="C4423" s="576" t="s">
        <v>941</v>
      </c>
      <c r="D4423" s="576" t="s">
        <v>4437</v>
      </c>
      <c r="E4423" s="577" t="s">
        <v>210</v>
      </c>
      <c r="F4423" s="576" t="s">
        <v>210</v>
      </c>
      <c r="G4423" s="576">
        <v>91833</v>
      </c>
      <c r="H4423" s="576" t="s">
        <v>6586</v>
      </c>
      <c r="I4423" s="576" t="s">
        <v>85</v>
      </c>
      <c r="J4423" s="576" t="s">
        <v>207</v>
      </c>
      <c r="K4423" s="577">
        <v>16.14</v>
      </c>
      <c r="L4423" s="576" t="s">
        <v>208</v>
      </c>
    </row>
    <row r="4424" spans="1:12">
      <c r="A4424" s="576" t="s">
        <v>961</v>
      </c>
      <c r="B4424" s="576" t="s">
        <v>962</v>
      </c>
      <c r="C4424" s="576" t="s">
        <v>941</v>
      </c>
      <c r="D4424" s="576" t="s">
        <v>4437</v>
      </c>
      <c r="E4424" s="577" t="s">
        <v>210</v>
      </c>
      <c r="F4424" s="576" t="s">
        <v>210</v>
      </c>
      <c r="G4424" s="576">
        <v>91843</v>
      </c>
      <c r="H4424" s="576" t="s">
        <v>6594</v>
      </c>
      <c r="I4424" s="576" t="s">
        <v>85</v>
      </c>
      <c r="J4424" s="576" t="s">
        <v>207</v>
      </c>
      <c r="K4424" s="577">
        <v>5.88</v>
      </c>
      <c r="L4424" s="576" t="s">
        <v>208</v>
      </c>
    </row>
    <row r="4425" spans="1:12">
      <c r="A4425" s="576" t="s">
        <v>961</v>
      </c>
      <c r="B4425" s="576" t="s">
        <v>962</v>
      </c>
      <c r="C4425" s="576" t="s">
        <v>941</v>
      </c>
      <c r="D4425" s="576" t="s">
        <v>4437</v>
      </c>
      <c r="E4425" s="577" t="s">
        <v>210</v>
      </c>
      <c r="F4425" s="576" t="s">
        <v>210</v>
      </c>
      <c r="G4425" s="576">
        <v>91853</v>
      </c>
      <c r="H4425" s="576" t="s">
        <v>6601</v>
      </c>
      <c r="I4425" s="576" t="s">
        <v>85</v>
      </c>
      <c r="J4425" s="576" t="s">
        <v>207</v>
      </c>
      <c r="K4425" s="577">
        <v>8.33</v>
      </c>
      <c r="L4425" s="576" t="s">
        <v>208</v>
      </c>
    </row>
    <row r="4426" spans="1:12">
      <c r="A4426" s="576" t="s">
        <v>961</v>
      </c>
      <c r="B4426" s="576" t="s">
        <v>962</v>
      </c>
      <c r="C4426" s="576" t="s">
        <v>941</v>
      </c>
      <c r="D4426" s="576" t="s">
        <v>4437</v>
      </c>
      <c r="E4426" s="577" t="s">
        <v>210</v>
      </c>
      <c r="F4426" s="576" t="s">
        <v>210</v>
      </c>
      <c r="G4426" s="576">
        <v>91835</v>
      </c>
      <c r="H4426" s="576" t="s">
        <v>6588</v>
      </c>
      <c r="I4426" s="576" t="s">
        <v>85</v>
      </c>
      <c r="J4426" s="576" t="s">
        <v>207</v>
      </c>
      <c r="K4426" s="577">
        <v>17.739999999999998</v>
      </c>
      <c r="L4426" s="576" t="s">
        <v>208</v>
      </c>
    </row>
    <row r="4427" spans="1:12">
      <c r="A4427" s="576" t="s">
        <v>961</v>
      </c>
      <c r="B4427" s="576" t="s">
        <v>962</v>
      </c>
      <c r="C4427" s="576" t="s">
        <v>941</v>
      </c>
      <c r="D4427" s="576" t="s">
        <v>4437</v>
      </c>
      <c r="E4427" s="577" t="s">
        <v>210</v>
      </c>
      <c r="F4427" s="576" t="s">
        <v>210</v>
      </c>
      <c r="G4427" s="576">
        <v>91845</v>
      </c>
      <c r="H4427" s="576" t="s">
        <v>6595</v>
      </c>
      <c r="I4427" s="576" t="s">
        <v>85</v>
      </c>
      <c r="J4427" s="576" t="s">
        <v>207</v>
      </c>
      <c r="K4427" s="577">
        <v>7.46</v>
      </c>
      <c r="L4427" s="576" t="s">
        <v>208</v>
      </c>
    </row>
    <row r="4428" spans="1:12">
      <c r="A4428" s="576" t="s">
        <v>961</v>
      </c>
      <c r="B4428" s="576" t="s">
        <v>962</v>
      </c>
      <c r="C4428" s="576" t="s">
        <v>941</v>
      </c>
      <c r="D4428" s="576" t="s">
        <v>4437</v>
      </c>
      <c r="E4428" s="577" t="s">
        <v>210</v>
      </c>
      <c r="F4428" s="576" t="s">
        <v>210</v>
      </c>
      <c r="G4428" s="576">
        <v>91855</v>
      </c>
      <c r="H4428" s="576" t="s">
        <v>6603</v>
      </c>
      <c r="I4428" s="576" t="s">
        <v>85</v>
      </c>
      <c r="J4428" s="576" t="s">
        <v>207</v>
      </c>
      <c r="K4428" s="577">
        <v>9.81</v>
      </c>
      <c r="L4428" s="576" t="s">
        <v>208</v>
      </c>
    </row>
    <row r="4429" spans="1:12">
      <c r="A4429" s="576" t="s">
        <v>961</v>
      </c>
      <c r="B4429" s="576" t="s">
        <v>962</v>
      </c>
      <c r="C4429" s="576" t="s">
        <v>941</v>
      </c>
      <c r="D4429" s="576" t="s">
        <v>4437</v>
      </c>
      <c r="E4429" s="577" t="s">
        <v>210</v>
      </c>
      <c r="F4429" s="576" t="s">
        <v>210</v>
      </c>
      <c r="G4429" s="576">
        <v>91837</v>
      </c>
      <c r="H4429" s="576" t="s">
        <v>6590</v>
      </c>
      <c r="I4429" s="576" t="s">
        <v>85</v>
      </c>
      <c r="J4429" s="576" t="s">
        <v>207</v>
      </c>
      <c r="K4429" s="577">
        <v>22.38</v>
      </c>
      <c r="L4429" s="576" t="s">
        <v>208</v>
      </c>
    </row>
    <row r="4430" spans="1:12">
      <c r="A4430" s="576" t="s">
        <v>961</v>
      </c>
      <c r="B4430" s="576" t="s">
        <v>962</v>
      </c>
      <c r="C4430" s="576" t="s">
        <v>941</v>
      </c>
      <c r="D4430" s="576" t="s">
        <v>4437</v>
      </c>
      <c r="E4430" s="577" t="s">
        <v>210</v>
      </c>
      <c r="F4430" s="576" t="s">
        <v>210</v>
      </c>
      <c r="G4430" s="576">
        <v>91847</v>
      </c>
      <c r="H4430" s="576" t="s">
        <v>6596</v>
      </c>
      <c r="I4430" s="576" t="s">
        <v>85</v>
      </c>
      <c r="J4430" s="576" t="s">
        <v>207</v>
      </c>
      <c r="K4430" s="577">
        <v>12.15</v>
      </c>
      <c r="L4430" s="576" t="s">
        <v>208</v>
      </c>
    </row>
    <row r="4431" spans="1:12">
      <c r="A4431" s="576" t="s">
        <v>961</v>
      </c>
      <c r="B4431" s="576" t="s">
        <v>962</v>
      </c>
      <c r="C4431" s="576" t="s">
        <v>941</v>
      </c>
      <c r="D4431" s="576" t="s">
        <v>4437</v>
      </c>
      <c r="E4431" s="577" t="s">
        <v>210</v>
      </c>
      <c r="F4431" s="576" t="s">
        <v>210</v>
      </c>
      <c r="G4431" s="576">
        <v>91857</v>
      </c>
      <c r="H4431" s="576" t="s">
        <v>6605</v>
      </c>
      <c r="I4431" s="576" t="s">
        <v>85</v>
      </c>
      <c r="J4431" s="576" t="s">
        <v>207</v>
      </c>
      <c r="K4431" s="577">
        <v>14.18</v>
      </c>
      <c r="L4431" s="576" t="s">
        <v>208</v>
      </c>
    </row>
    <row r="4432" spans="1:12">
      <c r="A4432" s="576" t="s">
        <v>961</v>
      </c>
      <c r="B4432" s="576" t="s">
        <v>962</v>
      </c>
      <c r="C4432" s="576" t="s">
        <v>941</v>
      </c>
      <c r="D4432" s="576" t="s">
        <v>4437</v>
      </c>
      <c r="E4432" s="577" t="s">
        <v>210</v>
      </c>
      <c r="F4432" s="576" t="s">
        <v>210</v>
      </c>
      <c r="G4432" s="576">
        <v>91838</v>
      </c>
      <c r="H4432" s="576" t="s">
        <v>9408</v>
      </c>
      <c r="I4432" s="576" t="s">
        <v>85</v>
      </c>
      <c r="J4432" s="576" t="s">
        <v>207</v>
      </c>
      <c r="K4432" s="577">
        <v>0</v>
      </c>
      <c r="L4432" s="576" t="s">
        <v>208</v>
      </c>
    </row>
    <row r="4433" spans="1:12">
      <c r="A4433" s="576" t="s">
        <v>961</v>
      </c>
      <c r="B4433" s="576" t="s">
        <v>962</v>
      </c>
      <c r="C4433" s="576" t="s">
        <v>941</v>
      </c>
      <c r="D4433" s="576" t="s">
        <v>4437</v>
      </c>
      <c r="E4433" s="577" t="s">
        <v>210</v>
      </c>
      <c r="F4433" s="576" t="s">
        <v>210</v>
      </c>
      <c r="G4433" s="576">
        <v>91848</v>
      </c>
      <c r="H4433" s="576" t="s">
        <v>9409</v>
      </c>
      <c r="I4433" s="576" t="s">
        <v>85</v>
      </c>
      <c r="J4433" s="576" t="s">
        <v>207</v>
      </c>
      <c r="K4433" s="577">
        <v>0</v>
      </c>
      <c r="L4433" s="576" t="s">
        <v>208</v>
      </c>
    </row>
    <row r="4434" spans="1:12">
      <c r="A4434" s="576" t="s">
        <v>961</v>
      </c>
      <c r="B4434" s="576" t="s">
        <v>962</v>
      </c>
      <c r="C4434" s="576" t="s">
        <v>941</v>
      </c>
      <c r="D4434" s="576" t="s">
        <v>4437</v>
      </c>
      <c r="E4434" s="577" t="s">
        <v>210</v>
      </c>
      <c r="F4434" s="576" t="s">
        <v>210</v>
      </c>
      <c r="G4434" s="576">
        <v>91858</v>
      </c>
      <c r="H4434" s="576" t="s">
        <v>9410</v>
      </c>
      <c r="I4434" s="576" t="s">
        <v>85</v>
      </c>
      <c r="J4434" s="576" t="s">
        <v>207</v>
      </c>
      <c r="K4434" s="577">
        <v>0</v>
      </c>
      <c r="L4434" s="576" t="s">
        <v>208</v>
      </c>
    </row>
    <row r="4435" spans="1:12">
      <c r="A4435" s="576" t="s">
        <v>961</v>
      </c>
      <c r="B4435" s="576" t="s">
        <v>962</v>
      </c>
      <c r="C4435" s="576" t="s">
        <v>941</v>
      </c>
      <c r="D4435" s="576" t="s">
        <v>4437</v>
      </c>
      <c r="E4435" s="577" t="s">
        <v>210</v>
      </c>
      <c r="F4435" s="576" t="s">
        <v>210</v>
      </c>
      <c r="G4435" s="576">
        <v>91840</v>
      </c>
      <c r="H4435" s="576" t="s">
        <v>6592</v>
      </c>
      <c r="I4435" s="576" t="s">
        <v>85</v>
      </c>
      <c r="J4435" s="576" t="s">
        <v>207</v>
      </c>
      <c r="K4435" s="577">
        <v>21.33</v>
      </c>
      <c r="L4435" s="576" t="s">
        <v>208</v>
      </c>
    </row>
    <row r="4436" spans="1:12">
      <c r="A4436" s="576" t="s">
        <v>961</v>
      </c>
      <c r="B4436" s="576" t="s">
        <v>962</v>
      </c>
      <c r="C4436" s="576" t="s">
        <v>941</v>
      </c>
      <c r="D4436" s="576" t="s">
        <v>4437</v>
      </c>
      <c r="E4436" s="577" t="s">
        <v>210</v>
      </c>
      <c r="F4436" s="576" t="s">
        <v>210</v>
      </c>
      <c r="G4436" s="576">
        <v>91850</v>
      </c>
      <c r="H4436" s="576" t="s">
        <v>6598</v>
      </c>
      <c r="I4436" s="576" t="s">
        <v>85</v>
      </c>
      <c r="J4436" s="576" t="s">
        <v>207</v>
      </c>
      <c r="K4436" s="577">
        <v>11.05</v>
      </c>
      <c r="L4436" s="576" t="s">
        <v>208</v>
      </c>
    </row>
    <row r="4437" spans="1:12">
      <c r="A4437" s="576" t="s">
        <v>961</v>
      </c>
      <c r="B4437" s="576" t="s">
        <v>962</v>
      </c>
      <c r="C4437" s="576" t="s">
        <v>941</v>
      </c>
      <c r="D4437" s="576" t="s">
        <v>4437</v>
      </c>
      <c r="E4437" s="577" t="s">
        <v>210</v>
      </c>
      <c r="F4437" s="576" t="s">
        <v>210</v>
      </c>
      <c r="G4437" s="576">
        <v>91860</v>
      </c>
      <c r="H4437" s="576" t="s">
        <v>6607</v>
      </c>
      <c r="I4437" s="576" t="s">
        <v>85</v>
      </c>
      <c r="J4437" s="576" t="s">
        <v>207</v>
      </c>
      <c r="K4437" s="577">
        <v>13.23</v>
      </c>
      <c r="L4437" s="576" t="s">
        <v>208</v>
      </c>
    </row>
    <row r="4438" spans="1:12">
      <c r="A4438" s="576" t="s">
        <v>961</v>
      </c>
      <c r="B4438" s="576" t="s">
        <v>962</v>
      </c>
      <c r="C4438" s="576" t="s">
        <v>941</v>
      </c>
      <c r="D4438" s="576" t="s">
        <v>4437</v>
      </c>
      <c r="E4438" s="577" t="s">
        <v>210</v>
      </c>
      <c r="F4438" s="576" t="s">
        <v>210</v>
      </c>
      <c r="G4438" s="576">
        <v>91831</v>
      </c>
      <c r="H4438" s="576" t="s">
        <v>6585</v>
      </c>
      <c r="I4438" s="576" t="s">
        <v>85</v>
      </c>
      <c r="J4438" s="576" t="s">
        <v>207</v>
      </c>
      <c r="K4438" s="577">
        <v>15.55</v>
      </c>
      <c r="L4438" s="576" t="s">
        <v>208</v>
      </c>
    </row>
    <row r="4439" spans="1:12">
      <c r="A4439" s="576" t="s">
        <v>961</v>
      </c>
      <c r="B4439" s="576" t="s">
        <v>962</v>
      </c>
      <c r="C4439" s="576" t="s">
        <v>941</v>
      </c>
      <c r="D4439" s="576" t="s">
        <v>4437</v>
      </c>
      <c r="E4439" s="577" t="s">
        <v>210</v>
      </c>
      <c r="F4439" s="576" t="s">
        <v>210</v>
      </c>
      <c r="G4439" s="576">
        <v>91852</v>
      </c>
      <c r="H4439" s="576" t="s">
        <v>6600</v>
      </c>
      <c r="I4439" s="576" t="s">
        <v>85</v>
      </c>
      <c r="J4439" s="576" t="s">
        <v>207</v>
      </c>
      <c r="K4439" s="577">
        <v>7.79</v>
      </c>
      <c r="L4439" s="576" t="s">
        <v>208</v>
      </c>
    </row>
    <row r="4440" spans="1:12">
      <c r="A4440" s="576" t="s">
        <v>961</v>
      </c>
      <c r="B4440" s="576" t="s">
        <v>962</v>
      </c>
      <c r="C4440" s="576" t="s">
        <v>941</v>
      </c>
      <c r="D4440" s="576" t="s">
        <v>4437</v>
      </c>
      <c r="E4440" s="577" t="s">
        <v>210</v>
      </c>
      <c r="F4440" s="576" t="s">
        <v>210</v>
      </c>
      <c r="G4440" s="576">
        <v>91834</v>
      </c>
      <c r="H4440" s="576" t="s">
        <v>6587</v>
      </c>
      <c r="I4440" s="576" t="s">
        <v>85</v>
      </c>
      <c r="J4440" s="576" t="s">
        <v>207</v>
      </c>
      <c r="K4440" s="577">
        <v>16.239999999999998</v>
      </c>
      <c r="L4440" s="576" t="s">
        <v>208</v>
      </c>
    </row>
    <row r="4441" spans="1:12">
      <c r="A4441" s="576" t="s">
        <v>961</v>
      </c>
      <c r="B4441" s="576" t="s">
        <v>962</v>
      </c>
      <c r="C4441" s="576" t="s">
        <v>941</v>
      </c>
      <c r="D4441" s="576" t="s">
        <v>4437</v>
      </c>
      <c r="E4441" s="577" t="s">
        <v>210</v>
      </c>
      <c r="F4441" s="576" t="s">
        <v>210</v>
      </c>
      <c r="G4441" s="576">
        <v>91854</v>
      </c>
      <c r="H4441" s="576" t="s">
        <v>6602</v>
      </c>
      <c r="I4441" s="576" t="s">
        <v>85</v>
      </c>
      <c r="J4441" s="576" t="s">
        <v>207</v>
      </c>
      <c r="K4441" s="577">
        <v>8.42</v>
      </c>
      <c r="L4441" s="576" t="s">
        <v>208</v>
      </c>
    </row>
    <row r="4442" spans="1:12">
      <c r="A4442" s="576" t="s">
        <v>961</v>
      </c>
      <c r="B4442" s="576" t="s">
        <v>962</v>
      </c>
      <c r="C4442" s="576" t="s">
        <v>941</v>
      </c>
      <c r="D4442" s="576" t="s">
        <v>4437</v>
      </c>
      <c r="E4442" s="577" t="s">
        <v>210</v>
      </c>
      <c r="F4442" s="576" t="s">
        <v>210</v>
      </c>
      <c r="G4442" s="576">
        <v>91836</v>
      </c>
      <c r="H4442" s="576" t="s">
        <v>6589</v>
      </c>
      <c r="I4442" s="576" t="s">
        <v>85</v>
      </c>
      <c r="J4442" s="576" t="s">
        <v>207</v>
      </c>
      <c r="K4442" s="577">
        <v>18.88</v>
      </c>
      <c r="L4442" s="576" t="s">
        <v>208</v>
      </c>
    </row>
    <row r="4443" spans="1:12">
      <c r="A4443" s="576" t="s">
        <v>961</v>
      </c>
      <c r="B4443" s="576" t="s">
        <v>962</v>
      </c>
      <c r="C4443" s="576" t="s">
        <v>941</v>
      </c>
      <c r="D4443" s="576" t="s">
        <v>4437</v>
      </c>
      <c r="E4443" s="577" t="s">
        <v>210</v>
      </c>
      <c r="F4443" s="576" t="s">
        <v>210</v>
      </c>
      <c r="G4443" s="576">
        <v>91856</v>
      </c>
      <c r="H4443" s="576" t="s">
        <v>6604</v>
      </c>
      <c r="I4443" s="576" t="s">
        <v>85</v>
      </c>
      <c r="J4443" s="576" t="s">
        <v>207</v>
      </c>
      <c r="K4443" s="577">
        <v>10.95</v>
      </c>
      <c r="L4443" s="576" t="s">
        <v>208</v>
      </c>
    </row>
    <row r="4444" spans="1:12">
      <c r="A4444" s="576" t="s">
        <v>961</v>
      </c>
      <c r="B4444" s="576" t="s">
        <v>962</v>
      </c>
      <c r="C4444" s="576" t="s">
        <v>941</v>
      </c>
      <c r="D4444" s="576" t="s">
        <v>4437</v>
      </c>
      <c r="E4444" s="577" t="s">
        <v>210</v>
      </c>
      <c r="F4444" s="576" t="s">
        <v>210</v>
      </c>
      <c r="G4444" s="576">
        <v>91839</v>
      </c>
      <c r="H4444" s="576" t="s">
        <v>6591</v>
      </c>
      <c r="I4444" s="576" t="s">
        <v>85</v>
      </c>
      <c r="J4444" s="576" t="s">
        <v>207</v>
      </c>
      <c r="K4444" s="577">
        <v>18.309999999999999</v>
      </c>
      <c r="L4444" s="576" t="s">
        <v>208</v>
      </c>
    </row>
    <row r="4445" spans="1:12">
      <c r="A4445" s="576" t="s">
        <v>961</v>
      </c>
      <c r="B4445" s="576" t="s">
        <v>962</v>
      </c>
      <c r="C4445" s="576" t="s">
        <v>941</v>
      </c>
      <c r="D4445" s="576" t="s">
        <v>4437</v>
      </c>
      <c r="E4445" s="577" t="s">
        <v>210</v>
      </c>
      <c r="F4445" s="576" t="s">
        <v>210</v>
      </c>
      <c r="G4445" s="576">
        <v>91849</v>
      </c>
      <c r="H4445" s="576" t="s">
        <v>6597</v>
      </c>
      <c r="I4445" s="576" t="s">
        <v>85</v>
      </c>
      <c r="J4445" s="576" t="s">
        <v>207</v>
      </c>
      <c r="K4445" s="577">
        <v>8.08</v>
      </c>
      <c r="L4445" s="576" t="s">
        <v>208</v>
      </c>
    </row>
    <row r="4446" spans="1:12">
      <c r="A4446" s="576" t="s">
        <v>961</v>
      </c>
      <c r="B4446" s="576" t="s">
        <v>962</v>
      </c>
      <c r="C4446" s="576" t="s">
        <v>941</v>
      </c>
      <c r="D4446" s="576" t="s">
        <v>4437</v>
      </c>
      <c r="E4446" s="577" t="s">
        <v>210</v>
      </c>
      <c r="F4446" s="576" t="s">
        <v>210</v>
      </c>
      <c r="G4446" s="576">
        <v>91859</v>
      </c>
      <c r="H4446" s="576" t="s">
        <v>6606</v>
      </c>
      <c r="I4446" s="576" t="s">
        <v>85</v>
      </c>
      <c r="J4446" s="576" t="s">
        <v>207</v>
      </c>
      <c r="K4446" s="577">
        <v>10.42</v>
      </c>
      <c r="L4446" s="576" t="s">
        <v>208</v>
      </c>
    </row>
    <row r="4447" spans="1:12">
      <c r="A4447" s="576" t="s">
        <v>961</v>
      </c>
      <c r="B4447" s="576" t="s">
        <v>962</v>
      </c>
      <c r="C4447" s="576" t="s">
        <v>941</v>
      </c>
      <c r="D4447" s="576" t="s">
        <v>4437</v>
      </c>
      <c r="E4447" s="577" t="s">
        <v>210</v>
      </c>
      <c r="F4447" s="576" t="s">
        <v>210</v>
      </c>
      <c r="G4447" s="576">
        <v>91841</v>
      </c>
      <c r="H4447" s="576" t="s">
        <v>6593</v>
      </c>
      <c r="I4447" s="576" t="s">
        <v>85</v>
      </c>
      <c r="J4447" s="576" t="s">
        <v>207</v>
      </c>
      <c r="K4447" s="577">
        <v>20.329999999999998</v>
      </c>
      <c r="L4447" s="576" t="s">
        <v>208</v>
      </c>
    </row>
    <row r="4448" spans="1:12">
      <c r="A4448" s="576" t="s">
        <v>961</v>
      </c>
      <c r="B4448" s="576" t="s">
        <v>962</v>
      </c>
      <c r="C4448" s="576" t="s">
        <v>941</v>
      </c>
      <c r="D4448" s="576" t="s">
        <v>4437</v>
      </c>
      <c r="E4448" s="577" t="s">
        <v>210</v>
      </c>
      <c r="F4448" s="576" t="s">
        <v>210</v>
      </c>
      <c r="G4448" s="576">
        <v>91851</v>
      </c>
      <c r="H4448" s="576" t="s">
        <v>6599</v>
      </c>
      <c r="I4448" s="576" t="s">
        <v>85</v>
      </c>
      <c r="J4448" s="576" t="s">
        <v>207</v>
      </c>
      <c r="K4448" s="578">
        <v>10.050000000000001</v>
      </c>
      <c r="L4448" s="576" t="s">
        <v>208</v>
      </c>
    </row>
    <row r="4449" spans="1:12">
      <c r="A4449" s="576" t="s">
        <v>961</v>
      </c>
      <c r="B4449" s="576" t="s">
        <v>962</v>
      </c>
      <c r="C4449" s="576" t="s">
        <v>941</v>
      </c>
      <c r="D4449" s="576" t="s">
        <v>4437</v>
      </c>
      <c r="E4449" s="577" t="s">
        <v>210</v>
      </c>
      <c r="F4449" s="576" t="s">
        <v>210</v>
      </c>
      <c r="G4449" s="576">
        <v>91861</v>
      </c>
      <c r="H4449" s="576" t="s">
        <v>6608</v>
      </c>
      <c r="I4449" s="576" t="s">
        <v>85</v>
      </c>
      <c r="J4449" s="576" t="s">
        <v>207</v>
      </c>
      <c r="K4449" s="577">
        <v>12.3</v>
      </c>
      <c r="L4449" s="576" t="s">
        <v>208</v>
      </c>
    </row>
    <row r="4450" spans="1:12">
      <c r="A4450" s="576" t="s">
        <v>961</v>
      </c>
      <c r="B4450" s="576" t="s">
        <v>962</v>
      </c>
      <c r="C4450" s="576" t="s">
        <v>941</v>
      </c>
      <c r="D4450" s="576" t="s">
        <v>4437</v>
      </c>
      <c r="E4450" s="577" t="s">
        <v>210</v>
      </c>
      <c r="F4450" s="576" t="s">
        <v>210</v>
      </c>
      <c r="G4450" s="576">
        <v>91862</v>
      </c>
      <c r="H4450" s="576" t="s">
        <v>6609</v>
      </c>
      <c r="I4450" s="576" t="s">
        <v>85</v>
      </c>
      <c r="J4450" s="576" t="s">
        <v>207</v>
      </c>
      <c r="K4450" s="577">
        <v>8.56</v>
      </c>
      <c r="L4450" s="576" t="s">
        <v>208</v>
      </c>
    </row>
    <row r="4451" spans="1:12">
      <c r="A4451" s="576" t="s">
        <v>961</v>
      </c>
      <c r="B4451" s="576" t="s">
        <v>962</v>
      </c>
      <c r="C4451" s="576" t="s">
        <v>941</v>
      </c>
      <c r="D4451" s="576" t="s">
        <v>4437</v>
      </c>
      <c r="E4451" s="577" t="s">
        <v>210</v>
      </c>
      <c r="F4451" s="576" t="s">
        <v>210</v>
      </c>
      <c r="G4451" s="576">
        <v>91866</v>
      </c>
      <c r="H4451" s="576" t="s">
        <v>6613</v>
      </c>
      <c r="I4451" s="576" t="s">
        <v>85</v>
      </c>
      <c r="J4451" s="576" t="s">
        <v>207</v>
      </c>
      <c r="K4451" s="577">
        <v>7.52</v>
      </c>
      <c r="L4451" s="576" t="s">
        <v>208</v>
      </c>
    </row>
    <row r="4452" spans="1:12">
      <c r="A4452" s="576" t="s">
        <v>961</v>
      </c>
      <c r="B4452" s="576" t="s">
        <v>962</v>
      </c>
      <c r="C4452" s="576" t="s">
        <v>941</v>
      </c>
      <c r="D4452" s="576" t="s">
        <v>4437</v>
      </c>
      <c r="E4452" s="577" t="s">
        <v>210</v>
      </c>
      <c r="F4452" s="576" t="s">
        <v>210</v>
      </c>
      <c r="G4452" s="576">
        <v>91870</v>
      </c>
      <c r="H4452" s="576" t="s">
        <v>6617</v>
      </c>
      <c r="I4452" s="576" t="s">
        <v>85</v>
      </c>
      <c r="J4452" s="576" t="s">
        <v>207</v>
      </c>
      <c r="K4452" s="577">
        <v>11.07</v>
      </c>
      <c r="L4452" s="576" t="s">
        <v>208</v>
      </c>
    </row>
    <row r="4453" spans="1:12">
      <c r="A4453" s="576" t="s">
        <v>961</v>
      </c>
      <c r="B4453" s="576" t="s">
        <v>962</v>
      </c>
      <c r="C4453" s="576" t="s">
        <v>941</v>
      </c>
      <c r="D4453" s="576" t="s">
        <v>4437</v>
      </c>
      <c r="E4453" s="577" t="s">
        <v>210</v>
      </c>
      <c r="F4453" s="576" t="s">
        <v>210</v>
      </c>
      <c r="G4453" s="576">
        <v>91863</v>
      </c>
      <c r="H4453" s="576" t="s">
        <v>6610</v>
      </c>
      <c r="I4453" s="576" t="s">
        <v>85</v>
      </c>
      <c r="J4453" s="576" t="s">
        <v>207</v>
      </c>
      <c r="K4453" s="577">
        <v>10.16</v>
      </c>
      <c r="L4453" s="576" t="s">
        <v>208</v>
      </c>
    </row>
    <row r="4454" spans="1:12">
      <c r="A4454" s="576" t="s">
        <v>961</v>
      </c>
      <c r="B4454" s="576" t="s">
        <v>962</v>
      </c>
      <c r="C4454" s="576" t="s">
        <v>941</v>
      </c>
      <c r="D4454" s="576" t="s">
        <v>4437</v>
      </c>
      <c r="E4454" s="577" t="s">
        <v>210</v>
      </c>
      <c r="F4454" s="576" t="s">
        <v>210</v>
      </c>
      <c r="G4454" s="576">
        <v>91867</v>
      </c>
      <c r="H4454" s="576" t="s">
        <v>6614</v>
      </c>
      <c r="I4454" s="576" t="s">
        <v>85</v>
      </c>
      <c r="J4454" s="576" t="s">
        <v>207</v>
      </c>
      <c r="K4454" s="577">
        <v>9.1199999999999992</v>
      </c>
      <c r="L4454" s="576" t="s">
        <v>208</v>
      </c>
    </row>
    <row r="4455" spans="1:12">
      <c r="A4455" s="576" t="s">
        <v>961</v>
      </c>
      <c r="B4455" s="576" t="s">
        <v>962</v>
      </c>
      <c r="C4455" s="576" t="s">
        <v>941</v>
      </c>
      <c r="D4455" s="576" t="s">
        <v>4437</v>
      </c>
      <c r="E4455" s="577" t="s">
        <v>210</v>
      </c>
      <c r="F4455" s="576" t="s">
        <v>210</v>
      </c>
      <c r="G4455" s="576">
        <v>91871</v>
      </c>
      <c r="H4455" s="576" t="s">
        <v>6618</v>
      </c>
      <c r="I4455" s="576" t="s">
        <v>85</v>
      </c>
      <c r="J4455" s="576" t="s">
        <v>207</v>
      </c>
      <c r="K4455" s="577">
        <v>12.67</v>
      </c>
      <c r="L4455" s="576" t="s">
        <v>208</v>
      </c>
    </row>
    <row r="4456" spans="1:12">
      <c r="A4456" s="576" t="s">
        <v>961</v>
      </c>
      <c r="B4456" s="576" t="s">
        <v>962</v>
      </c>
      <c r="C4456" s="576" t="s">
        <v>941</v>
      </c>
      <c r="D4456" s="576" t="s">
        <v>4437</v>
      </c>
      <c r="E4456" s="577" t="s">
        <v>210</v>
      </c>
      <c r="F4456" s="576" t="s">
        <v>210</v>
      </c>
      <c r="G4456" s="576">
        <v>91864</v>
      </c>
      <c r="H4456" s="576" t="s">
        <v>6611</v>
      </c>
      <c r="I4456" s="576" t="s">
        <v>85</v>
      </c>
      <c r="J4456" s="576" t="s">
        <v>207</v>
      </c>
      <c r="K4456" s="577">
        <v>13.86</v>
      </c>
      <c r="L4456" s="576" t="s">
        <v>208</v>
      </c>
    </row>
    <row r="4457" spans="1:12">
      <c r="A4457" s="576" t="s">
        <v>961</v>
      </c>
      <c r="B4457" s="576" t="s">
        <v>962</v>
      </c>
      <c r="C4457" s="576" t="s">
        <v>941</v>
      </c>
      <c r="D4457" s="576" t="s">
        <v>4437</v>
      </c>
      <c r="E4457" s="577" t="s">
        <v>210</v>
      </c>
      <c r="F4457" s="576" t="s">
        <v>210</v>
      </c>
      <c r="G4457" s="576">
        <v>91868</v>
      </c>
      <c r="H4457" s="576" t="s">
        <v>6615</v>
      </c>
      <c r="I4457" s="576" t="s">
        <v>85</v>
      </c>
      <c r="J4457" s="576" t="s">
        <v>207</v>
      </c>
      <c r="K4457" s="577">
        <v>12.82</v>
      </c>
      <c r="L4457" s="576" t="s">
        <v>208</v>
      </c>
    </row>
    <row r="4458" spans="1:12">
      <c r="A4458" s="576" t="s">
        <v>961</v>
      </c>
      <c r="B4458" s="576" t="s">
        <v>962</v>
      </c>
      <c r="C4458" s="576" t="s">
        <v>941</v>
      </c>
      <c r="D4458" s="576" t="s">
        <v>4437</v>
      </c>
      <c r="E4458" s="577" t="s">
        <v>210</v>
      </c>
      <c r="F4458" s="576" t="s">
        <v>210</v>
      </c>
      <c r="G4458" s="576">
        <v>91872</v>
      </c>
      <c r="H4458" s="576" t="s">
        <v>6619</v>
      </c>
      <c r="I4458" s="576" t="s">
        <v>85</v>
      </c>
      <c r="J4458" s="576" t="s">
        <v>207</v>
      </c>
      <c r="K4458" s="577">
        <v>16.37</v>
      </c>
      <c r="L4458" s="576" t="s">
        <v>208</v>
      </c>
    </row>
    <row r="4459" spans="1:12">
      <c r="A4459" s="576" t="s">
        <v>961</v>
      </c>
      <c r="B4459" s="576" t="s">
        <v>962</v>
      </c>
      <c r="C4459" s="576" t="s">
        <v>941</v>
      </c>
      <c r="D4459" s="576" t="s">
        <v>4437</v>
      </c>
      <c r="E4459" s="577" t="s">
        <v>210</v>
      </c>
      <c r="F4459" s="576" t="s">
        <v>210</v>
      </c>
      <c r="G4459" s="576">
        <v>91865</v>
      </c>
      <c r="H4459" s="576" t="s">
        <v>6612</v>
      </c>
      <c r="I4459" s="576" t="s">
        <v>85</v>
      </c>
      <c r="J4459" s="576" t="s">
        <v>207</v>
      </c>
      <c r="K4459" s="577">
        <v>17.47</v>
      </c>
      <c r="L4459" s="576" t="s">
        <v>208</v>
      </c>
    </row>
    <row r="4460" spans="1:12">
      <c r="A4460" s="576" t="s">
        <v>961</v>
      </c>
      <c r="B4460" s="576" t="s">
        <v>962</v>
      </c>
      <c r="C4460" s="576" t="s">
        <v>941</v>
      </c>
      <c r="D4460" s="576" t="s">
        <v>4437</v>
      </c>
      <c r="E4460" s="577" t="s">
        <v>210</v>
      </c>
      <c r="F4460" s="576" t="s">
        <v>210</v>
      </c>
      <c r="G4460" s="576">
        <v>91869</v>
      </c>
      <c r="H4460" s="576" t="s">
        <v>6616</v>
      </c>
      <c r="I4460" s="576" t="s">
        <v>85</v>
      </c>
      <c r="J4460" s="576" t="s">
        <v>207</v>
      </c>
      <c r="K4460" s="577">
        <v>16.399999999999999</v>
      </c>
      <c r="L4460" s="576" t="s">
        <v>208</v>
      </c>
    </row>
    <row r="4461" spans="1:12">
      <c r="A4461" s="576" t="s">
        <v>961</v>
      </c>
      <c r="B4461" s="576" t="s">
        <v>962</v>
      </c>
      <c r="C4461" s="576" t="s">
        <v>941</v>
      </c>
      <c r="D4461" s="576" t="s">
        <v>4437</v>
      </c>
      <c r="E4461" s="577" t="s">
        <v>210</v>
      </c>
      <c r="F4461" s="576" t="s">
        <v>210</v>
      </c>
      <c r="G4461" s="576">
        <v>91873</v>
      </c>
      <c r="H4461" s="576" t="s">
        <v>6620</v>
      </c>
      <c r="I4461" s="576" t="s">
        <v>85</v>
      </c>
      <c r="J4461" s="576" t="s">
        <v>207</v>
      </c>
      <c r="K4461" s="577">
        <v>19.93</v>
      </c>
      <c r="L4461" s="576" t="s">
        <v>208</v>
      </c>
    </row>
    <row r="4462" spans="1:12">
      <c r="A4462" s="576" t="s">
        <v>961</v>
      </c>
      <c r="B4462" s="576" t="s">
        <v>962</v>
      </c>
      <c r="C4462" s="576" t="s">
        <v>941</v>
      </c>
      <c r="D4462" s="576" t="s">
        <v>4437</v>
      </c>
      <c r="E4462" s="577" t="s">
        <v>210</v>
      </c>
      <c r="F4462" s="576" t="s">
        <v>210</v>
      </c>
      <c r="G4462" s="576">
        <v>91981</v>
      </c>
      <c r="H4462" s="576" t="s">
        <v>6723</v>
      </c>
      <c r="I4462" s="576" t="s">
        <v>212</v>
      </c>
      <c r="J4462" s="576" t="s">
        <v>207</v>
      </c>
      <c r="K4462" s="577">
        <v>42.82</v>
      </c>
      <c r="L4462" s="576" t="s">
        <v>208</v>
      </c>
    </row>
    <row r="4463" spans="1:12">
      <c r="A4463" s="576" t="s">
        <v>961</v>
      </c>
      <c r="B4463" s="576" t="s">
        <v>962</v>
      </c>
      <c r="C4463" s="576" t="s">
        <v>941</v>
      </c>
      <c r="D4463" s="576" t="s">
        <v>4437</v>
      </c>
      <c r="E4463" s="577" t="s">
        <v>210</v>
      </c>
      <c r="F4463" s="576" t="s">
        <v>210</v>
      </c>
      <c r="G4463" s="576">
        <v>91980</v>
      </c>
      <c r="H4463" s="576" t="s">
        <v>6722</v>
      </c>
      <c r="I4463" s="576" t="s">
        <v>212</v>
      </c>
      <c r="J4463" s="576" t="s">
        <v>207</v>
      </c>
      <c r="K4463" s="577">
        <v>33.340000000000003</v>
      </c>
      <c r="L4463" s="576" t="s">
        <v>208</v>
      </c>
    </row>
    <row r="4464" spans="1:12">
      <c r="A4464" s="576" t="s">
        <v>961</v>
      </c>
      <c r="B4464" s="576" t="s">
        <v>962</v>
      </c>
      <c r="C4464" s="576" t="s">
        <v>941</v>
      </c>
      <c r="D4464" s="576" t="s">
        <v>4437</v>
      </c>
      <c r="E4464" s="577" t="s">
        <v>210</v>
      </c>
      <c r="F4464" s="576" t="s">
        <v>210</v>
      </c>
      <c r="G4464" s="576">
        <v>91979</v>
      </c>
      <c r="H4464" s="576" t="s">
        <v>6721</v>
      </c>
      <c r="I4464" s="576" t="s">
        <v>212</v>
      </c>
      <c r="J4464" s="576" t="s">
        <v>207</v>
      </c>
      <c r="K4464" s="577">
        <v>43.91</v>
      </c>
      <c r="L4464" s="576" t="s">
        <v>208</v>
      </c>
    </row>
    <row r="4465" spans="1:12">
      <c r="A4465" s="576" t="s">
        <v>961</v>
      </c>
      <c r="B4465" s="576" t="s">
        <v>962</v>
      </c>
      <c r="C4465" s="576" t="s">
        <v>941</v>
      </c>
      <c r="D4465" s="576" t="s">
        <v>4437</v>
      </c>
      <c r="E4465" s="577" t="s">
        <v>210</v>
      </c>
      <c r="F4465" s="576" t="s">
        <v>210</v>
      </c>
      <c r="G4465" s="576">
        <v>91978</v>
      </c>
      <c r="H4465" s="576" t="s">
        <v>6720</v>
      </c>
      <c r="I4465" s="576" t="s">
        <v>212</v>
      </c>
      <c r="J4465" s="576" t="s">
        <v>207</v>
      </c>
      <c r="K4465" s="577">
        <v>34.43</v>
      </c>
      <c r="L4465" s="576" t="s">
        <v>208</v>
      </c>
    </row>
    <row r="4466" spans="1:12">
      <c r="A4466" s="576" t="s">
        <v>961</v>
      </c>
      <c r="B4466" s="576" t="s">
        <v>962</v>
      </c>
      <c r="C4466" s="576" t="s">
        <v>941</v>
      </c>
      <c r="D4466" s="576" t="s">
        <v>4437</v>
      </c>
      <c r="E4466" s="577" t="s">
        <v>210</v>
      </c>
      <c r="F4466" s="576" t="s">
        <v>210</v>
      </c>
      <c r="G4466" s="576">
        <v>92029</v>
      </c>
      <c r="H4466" s="576" t="s">
        <v>6771</v>
      </c>
      <c r="I4466" s="576" t="s">
        <v>212</v>
      </c>
      <c r="J4466" s="576" t="s">
        <v>207</v>
      </c>
      <c r="K4466" s="577">
        <v>49.23</v>
      </c>
      <c r="L4466" s="576" t="s">
        <v>208</v>
      </c>
    </row>
    <row r="4467" spans="1:12">
      <c r="A4467" s="576" t="s">
        <v>961</v>
      </c>
      <c r="B4467" s="576" t="s">
        <v>962</v>
      </c>
      <c r="C4467" s="576" t="s">
        <v>941</v>
      </c>
      <c r="D4467" s="576" t="s">
        <v>4437</v>
      </c>
      <c r="E4467" s="577" t="s">
        <v>210</v>
      </c>
      <c r="F4467" s="576" t="s">
        <v>210</v>
      </c>
      <c r="G4467" s="576">
        <v>92028</v>
      </c>
      <c r="H4467" s="576" t="s">
        <v>6770</v>
      </c>
      <c r="I4467" s="576" t="s">
        <v>212</v>
      </c>
      <c r="J4467" s="576" t="s">
        <v>207</v>
      </c>
      <c r="K4467" s="577">
        <v>39.75</v>
      </c>
      <c r="L4467" s="576" t="s">
        <v>208</v>
      </c>
    </row>
    <row r="4468" spans="1:12">
      <c r="A4468" s="576" t="s">
        <v>961</v>
      </c>
      <c r="B4468" s="576" t="s">
        <v>962</v>
      </c>
      <c r="C4468" s="576" t="s">
        <v>941</v>
      </c>
      <c r="D4468" s="576" t="s">
        <v>4437</v>
      </c>
      <c r="E4468" s="577" t="s">
        <v>210</v>
      </c>
      <c r="F4468" s="576" t="s">
        <v>210</v>
      </c>
      <c r="G4468" s="576">
        <v>92031</v>
      </c>
      <c r="H4468" s="576" t="s">
        <v>6773</v>
      </c>
      <c r="I4468" s="576" t="s">
        <v>212</v>
      </c>
      <c r="J4468" s="576" t="s">
        <v>207</v>
      </c>
      <c r="K4468" s="577">
        <v>67.22</v>
      </c>
      <c r="L4468" s="576" t="s">
        <v>208</v>
      </c>
    </row>
    <row r="4469" spans="1:12">
      <c r="A4469" s="576" t="s">
        <v>961</v>
      </c>
      <c r="B4469" s="576" t="s">
        <v>962</v>
      </c>
      <c r="C4469" s="576" t="s">
        <v>941</v>
      </c>
      <c r="D4469" s="576" t="s">
        <v>4437</v>
      </c>
      <c r="E4469" s="577" t="s">
        <v>210</v>
      </c>
      <c r="F4469" s="576" t="s">
        <v>210</v>
      </c>
      <c r="G4469" s="576">
        <v>92030</v>
      </c>
      <c r="H4469" s="576" t="s">
        <v>6772</v>
      </c>
      <c r="I4469" s="576" t="s">
        <v>212</v>
      </c>
      <c r="J4469" s="576" t="s">
        <v>207</v>
      </c>
      <c r="K4469" s="577">
        <v>57.74</v>
      </c>
      <c r="L4469" s="576" t="s">
        <v>208</v>
      </c>
    </row>
    <row r="4470" spans="1:12">
      <c r="A4470" s="576" t="s">
        <v>961</v>
      </c>
      <c r="B4470" s="576" t="s">
        <v>962</v>
      </c>
      <c r="C4470" s="576" t="s">
        <v>941</v>
      </c>
      <c r="D4470" s="576" t="s">
        <v>4437</v>
      </c>
      <c r="E4470" s="577" t="s">
        <v>210</v>
      </c>
      <c r="F4470" s="576" t="s">
        <v>210</v>
      </c>
      <c r="G4470" s="576">
        <v>91955</v>
      </c>
      <c r="H4470" s="576" t="s">
        <v>6697</v>
      </c>
      <c r="I4470" s="576" t="s">
        <v>212</v>
      </c>
      <c r="J4470" s="576" t="s">
        <v>207</v>
      </c>
      <c r="K4470" s="577">
        <v>31.2</v>
      </c>
      <c r="L4470" s="576" t="s">
        <v>208</v>
      </c>
    </row>
    <row r="4471" spans="1:12">
      <c r="A4471" s="576" t="s">
        <v>961</v>
      </c>
      <c r="B4471" s="576" t="s">
        <v>962</v>
      </c>
      <c r="C4471" s="576" t="s">
        <v>941</v>
      </c>
      <c r="D4471" s="576" t="s">
        <v>4437</v>
      </c>
      <c r="E4471" s="577" t="s">
        <v>210</v>
      </c>
      <c r="F4471" s="576" t="s">
        <v>210</v>
      </c>
      <c r="G4471" s="576">
        <v>91954</v>
      </c>
      <c r="H4471" s="576" t="s">
        <v>6696</v>
      </c>
      <c r="I4471" s="576" t="s">
        <v>212</v>
      </c>
      <c r="J4471" s="576" t="s">
        <v>207</v>
      </c>
      <c r="K4471" s="577">
        <v>21.72</v>
      </c>
      <c r="L4471" s="576" t="s">
        <v>208</v>
      </c>
    </row>
    <row r="4472" spans="1:12">
      <c r="A4472" s="576" t="s">
        <v>961</v>
      </c>
      <c r="B4472" s="576" t="s">
        <v>962</v>
      </c>
      <c r="C4472" s="576" t="s">
        <v>941</v>
      </c>
      <c r="D4472" s="576" t="s">
        <v>4437</v>
      </c>
      <c r="E4472" s="577" t="s">
        <v>210</v>
      </c>
      <c r="F4472" s="576" t="s">
        <v>210</v>
      </c>
      <c r="G4472" s="576">
        <v>92033</v>
      </c>
      <c r="H4472" s="576" t="s">
        <v>6775</v>
      </c>
      <c r="I4472" s="576" t="s">
        <v>212</v>
      </c>
      <c r="J4472" s="576" t="s">
        <v>207</v>
      </c>
      <c r="K4472" s="577">
        <v>68.23</v>
      </c>
      <c r="L4472" s="576" t="s">
        <v>208</v>
      </c>
    </row>
    <row r="4473" spans="1:12">
      <c r="A4473" s="576" t="s">
        <v>961</v>
      </c>
      <c r="B4473" s="576" t="s">
        <v>962</v>
      </c>
      <c r="C4473" s="576" t="s">
        <v>941</v>
      </c>
      <c r="D4473" s="576" t="s">
        <v>4437</v>
      </c>
      <c r="E4473" s="577" t="s">
        <v>210</v>
      </c>
      <c r="F4473" s="576" t="s">
        <v>210</v>
      </c>
      <c r="G4473" s="576">
        <v>92032</v>
      </c>
      <c r="H4473" s="576" t="s">
        <v>6774</v>
      </c>
      <c r="I4473" s="576" t="s">
        <v>212</v>
      </c>
      <c r="J4473" s="576" t="s">
        <v>207</v>
      </c>
      <c r="K4473" s="577">
        <v>58.75</v>
      </c>
      <c r="L4473" s="576" t="s">
        <v>208</v>
      </c>
    </row>
    <row r="4474" spans="1:12">
      <c r="A4474" s="576" t="s">
        <v>961</v>
      </c>
      <c r="B4474" s="576" t="s">
        <v>962</v>
      </c>
      <c r="C4474" s="576" t="s">
        <v>941</v>
      </c>
      <c r="D4474" s="576" t="s">
        <v>4437</v>
      </c>
      <c r="E4474" s="577" t="s">
        <v>210</v>
      </c>
      <c r="F4474" s="576" t="s">
        <v>210</v>
      </c>
      <c r="G4474" s="576">
        <v>91961</v>
      </c>
      <c r="H4474" s="576" t="s">
        <v>6703</v>
      </c>
      <c r="I4474" s="576" t="s">
        <v>212</v>
      </c>
      <c r="J4474" s="576" t="s">
        <v>207</v>
      </c>
      <c r="K4474" s="577">
        <v>50.24</v>
      </c>
      <c r="L4474" s="576" t="s">
        <v>208</v>
      </c>
    </row>
    <row r="4475" spans="1:12">
      <c r="A4475" s="576" t="s">
        <v>961</v>
      </c>
      <c r="B4475" s="576" t="s">
        <v>962</v>
      </c>
      <c r="C4475" s="576" t="s">
        <v>941</v>
      </c>
      <c r="D4475" s="576" t="s">
        <v>4437</v>
      </c>
      <c r="E4475" s="577" t="s">
        <v>210</v>
      </c>
      <c r="F4475" s="576" t="s">
        <v>210</v>
      </c>
      <c r="G4475" s="576">
        <v>91960</v>
      </c>
      <c r="H4475" s="576" t="s">
        <v>6702</v>
      </c>
      <c r="I4475" s="576" t="s">
        <v>212</v>
      </c>
      <c r="J4475" s="576" t="s">
        <v>207</v>
      </c>
      <c r="K4475" s="577">
        <v>40.76</v>
      </c>
      <c r="L4475" s="576" t="s">
        <v>208</v>
      </c>
    </row>
    <row r="4476" spans="1:12">
      <c r="A4476" s="576" t="s">
        <v>961</v>
      </c>
      <c r="B4476" s="576" t="s">
        <v>962</v>
      </c>
      <c r="C4476" s="576" t="s">
        <v>941</v>
      </c>
      <c r="D4476" s="576" t="s">
        <v>4437</v>
      </c>
      <c r="E4476" s="577" t="s">
        <v>210</v>
      </c>
      <c r="F4476" s="576" t="s">
        <v>210</v>
      </c>
      <c r="G4476" s="576">
        <v>91969</v>
      </c>
      <c r="H4476" s="576" t="s">
        <v>6711</v>
      </c>
      <c r="I4476" s="576" t="s">
        <v>212</v>
      </c>
      <c r="J4476" s="576" t="s">
        <v>207</v>
      </c>
      <c r="K4476" s="577">
        <v>69.239999999999995</v>
      </c>
      <c r="L4476" s="576" t="s">
        <v>208</v>
      </c>
    </row>
    <row r="4477" spans="1:12">
      <c r="A4477" s="576" t="s">
        <v>961</v>
      </c>
      <c r="B4477" s="576" t="s">
        <v>962</v>
      </c>
      <c r="C4477" s="576" t="s">
        <v>941</v>
      </c>
      <c r="D4477" s="576" t="s">
        <v>4437</v>
      </c>
      <c r="E4477" s="577" t="s">
        <v>210</v>
      </c>
      <c r="F4477" s="576" t="s">
        <v>210</v>
      </c>
      <c r="G4477" s="576">
        <v>91968</v>
      </c>
      <c r="H4477" s="576" t="s">
        <v>6710</v>
      </c>
      <c r="I4477" s="576" t="s">
        <v>212</v>
      </c>
      <c r="J4477" s="576" t="s">
        <v>207</v>
      </c>
      <c r="K4477" s="577">
        <v>59.76</v>
      </c>
      <c r="L4477" s="576" t="s">
        <v>208</v>
      </c>
    </row>
    <row r="4478" spans="1:12">
      <c r="A4478" s="576" t="s">
        <v>961</v>
      </c>
      <c r="B4478" s="576" t="s">
        <v>962</v>
      </c>
      <c r="C4478" s="576" t="s">
        <v>941</v>
      </c>
      <c r="D4478" s="576" t="s">
        <v>4437</v>
      </c>
      <c r="E4478" s="577" t="s">
        <v>210</v>
      </c>
      <c r="F4478" s="576" t="s">
        <v>210</v>
      </c>
      <c r="G4478" s="576">
        <v>91985</v>
      </c>
      <c r="H4478" s="576" t="s">
        <v>6727</v>
      </c>
      <c r="I4478" s="576" t="s">
        <v>212</v>
      </c>
      <c r="J4478" s="576" t="s">
        <v>207</v>
      </c>
      <c r="K4478" s="577">
        <v>24.66</v>
      </c>
      <c r="L4478" s="576" t="s">
        <v>208</v>
      </c>
    </row>
    <row r="4479" spans="1:12">
      <c r="A4479" s="576" t="s">
        <v>961</v>
      </c>
      <c r="B4479" s="576" t="s">
        <v>962</v>
      </c>
      <c r="C4479" s="576" t="s">
        <v>941</v>
      </c>
      <c r="D4479" s="576" t="s">
        <v>4437</v>
      </c>
      <c r="E4479" s="577" t="s">
        <v>210</v>
      </c>
      <c r="F4479" s="576" t="s">
        <v>210</v>
      </c>
      <c r="G4479" s="576">
        <v>91984</v>
      </c>
      <c r="H4479" s="576" t="s">
        <v>6726</v>
      </c>
      <c r="I4479" s="576" t="s">
        <v>212</v>
      </c>
      <c r="J4479" s="576" t="s">
        <v>207</v>
      </c>
      <c r="K4479" s="577">
        <v>15.18</v>
      </c>
      <c r="L4479" s="576" t="s">
        <v>208</v>
      </c>
    </row>
    <row r="4480" spans="1:12">
      <c r="A4480" s="576" t="s">
        <v>961</v>
      </c>
      <c r="B4480" s="576" t="s">
        <v>962</v>
      </c>
      <c r="C4480" s="576" t="s">
        <v>941</v>
      </c>
      <c r="D4480" s="576" t="s">
        <v>4437</v>
      </c>
      <c r="E4480" s="577" t="s">
        <v>210</v>
      </c>
      <c r="F4480" s="576" t="s">
        <v>210</v>
      </c>
      <c r="G4480" s="576">
        <v>91989</v>
      </c>
      <c r="H4480" s="576" t="s">
        <v>6731</v>
      </c>
      <c r="I4480" s="576" t="s">
        <v>212</v>
      </c>
      <c r="J4480" s="576" t="s">
        <v>207</v>
      </c>
      <c r="K4480" s="577">
        <v>28.29</v>
      </c>
      <c r="L4480" s="576" t="s">
        <v>208</v>
      </c>
    </row>
    <row r="4481" spans="1:12">
      <c r="A4481" s="576" t="s">
        <v>961</v>
      </c>
      <c r="B4481" s="576" t="s">
        <v>962</v>
      </c>
      <c r="C4481" s="576" t="s">
        <v>941</v>
      </c>
      <c r="D4481" s="576" t="s">
        <v>4437</v>
      </c>
      <c r="E4481" s="577" t="s">
        <v>210</v>
      </c>
      <c r="F4481" s="576" t="s">
        <v>210</v>
      </c>
      <c r="G4481" s="576">
        <v>91988</v>
      </c>
      <c r="H4481" s="576" t="s">
        <v>6730</v>
      </c>
      <c r="I4481" s="576" t="s">
        <v>212</v>
      </c>
      <c r="J4481" s="576" t="s">
        <v>207</v>
      </c>
      <c r="K4481" s="577">
        <v>18.809999999999999</v>
      </c>
      <c r="L4481" s="576" t="s">
        <v>208</v>
      </c>
    </row>
    <row r="4482" spans="1:12">
      <c r="A4482" s="576" t="s">
        <v>961</v>
      </c>
      <c r="B4482" s="576" t="s">
        <v>962</v>
      </c>
      <c r="C4482" s="576" t="s">
        <v>941</v>
      </c>
      <c r="D4482" s="576" t="s">
        <v>4437</v>
      </c>
      <c r="E4482" s="577" t="s">
        <v>210</v>
      </c>
      <c r="F4482" s="576" t="s">
        <v>210</v>
      </c>
      <c r="G4482" s="576">
        <v>92023</v>
      </c>
      <c r="H4482" s="576" t="s">
        <v>6765</v>
      </c>
      <c r="I4482" s="576" t="s">
        <v>212</v>
      </c>
      <c r="J4482" s="576" t="s">
        <v>207</v>
      </c>
      <c r="K4482" s="577">
        <v>43.66</v>
      </c>
      <c r="L4482" s="576" t="s">
        <v>208</v>
      </c>
    </row>
    <row r="4483" spans="1:12">
      <c r="A4483" s="576" t="s">
        <v>961</v>
      </c>
      <c r="B4483" s="576" t="s">
        <v>962</v>
      </c>
      <c r="C4483" s="576" t="s">
        <v>941</v>
      </c>
      <c r="D4483" s="576" t="s">
        <v>4437</v>
      </c>
      <c r="E4483" s="577" t="s">
        <v>210</v>
      </c>
      <c r="F4483" s="576" t="s">
        <v>210</v>
      </c>
      <c r="G4483" s="576">
        <v>92022</v>
      </c>
      <c r="H4483" s="576" t="s">
        <v>6764</v>
      </c>
      <c r="I4483" s="576" t="s">
        <v>212</v>
      </c>
      <c r="J4483" s="576" t="s">
        <v>207</v>
      </c>
      <c r="K4483" s="577">
        <v>34.18</v>
      </c>
      <c r="L4483" s="576" t="s">
        <v>208</v>
      </c>
    </row>
    <row r="4484" spans="1:12">
      <c r="A4484" s="576" t="s">
        <v>961</v>
      </c>
      <c r="B4484" s="576" t="s">
        <v>962</v>
      </c>
      <c r="C4484" s="576" t="s">
        <v>941</v>
      </c>
      <c r="D4484" s="576" t="s">
        <v>4437</v>
      </c>
      <c r="E4484" s="577" t="s">
        <v>210</v>
      </c>
      <c r="F4484" s="576" t="s">
        <v>210</v>
      </c>
      <c r="G4484" s="576">
        <v>92025</v>
      </c>
      <c r="H4484" s="576" t="s">
        <v>6767</v>
      </c>
      <c r="I4484" s="576" t="s">
        <v>212</v>
      </c>
      <c r="J4484" s="576" t="s">
        <v>207</v>
      </c>
      <c r="K4484" s="577">
        <v>61.69</v>
      </c>
      <c r="L4484" s="576" t="s">
        <v>208</v>
      </c>
    </row>
    <row r="4485" spans="1:12">
      <c r="A4485" s="576" t="s">
        <v>961</v>
      </c>
      <c r="B4485" s="576" t="s">
        <v>962</v>
      </c>
      <c r="C4485" s="576" t="s">
        <v>941</v>
      </c>
      <c r="D4485" s="576" t="s">
        <v>4437</v>
      </c>
      <c r="E4485" s="577" t="s">
        <v>210</v>
      </c>
      <c r="F4485" s="576" t="s">
        <v>210</v>
      </c>
      <c r="G4485" s="576">
        <v>92024</v>
      </c>
      <c r="H4485" s="576" t="s">
        <v>6766</v>
      </c>
      <c r="I4485" s="576" t="s">
        <v>212</v>
      </c>
      <c r="J4485" s="576" t="s">
        <v>207</v>
      </c>
      <c r="K4485" s="577">
        <v>52.21</v>
      </c>
      <c r="L4485" s="576" t="s">
        <v>208</v>
      </c>
    </row>
    <row r="4486" spans="1:12">
      <c r="A4486" s="576" t="s">
        <v>961</v>
      </c>
      <c r="B4486" s="576" t="s">
        <v>962</v>
      </c>
      <c r="C4486" s="576" t="s">
        <v>941</v>
      </c>
      <c r="D4486" s="576" t="s">
        <v>4437</v>
      </c>
      <c r="E4486" s="577" t="s">
        <v>210</v>
      </c>
      <c r="F4486" s="576" t="s">
        <v>210</v>
      </c>
      <c r="G4486" s="576">
        <v>91957</v>
      </c>
      <c r="H4486" s="576" t="s">
        <v>6699</v>
      </c>
      <c r="I4486" s="576" t="s">
        <v>212</v>
      </c>
      <c r="J4486" s="576" t="s">
        <v>207</v>
      </c>
      <c r="K4486" s="577">
        <v>44.67</v>
      </c>
      <c r="L4486" s="576" t="s">
        <v>208</v>
      </c>
    </row>
    <row r="4487" spans="1:12">
      <c r="A4487" s="576" t="s">
        <v>961</v>
      </c>
      <c r="B4487" s="576" t="s">
        <v>962</v>
      </c>
      <c r="C4487" s="576" t="s">
        <v>941</v>
      </c>
      <c r="D4487" s="576" t="s">
        <v>4437</v>
      </c>
      <c r="E4487" s="577" t="s">
        <v>210</v>
      </c>
      <c r="F4487" s="576" t="s">
        <v>210</v>
      </c>
      <c r="G4487" s="576">
        <v>91956</v>
      </c>
      <c r="H4487" s="576" t="s">
        <v>6698</v>
      </c>
      <c r="I4487" s="576" t="s">
        <v>212</v>
      </c>
      <c r="J4487" s="576" t="s">
        <v>207</v>
      </c>
      <c r="K4487" s="577">
        <v>35.19</v>
      </c>
      <c r="L4487" s="576" t="s">
        <v>208</v>
      </c>
    </row>
    <row r="4488" spans="1:12">
      <c r="A4488" s="576" t="s">
        <v>961</v>
      </c>
      <c r="B4488" s="576" t="s">
        <v>962</v>
      </c>
      <c r="C4488" s="576" t="s">
        <v>941</v>
      </c>
      <c r="D4488" s="576" t="s">
        <v>4437</v>
      </c>
      <c r="E4488" s="577" t="s">
        <v>210</v>
      </c>
      <c r="F4488" s="576" t="s">
        <v>210</v>
      </c>
      <c r="G4488" s="576">
        <v>91963</v>
      </c>
      <c r="H4488" s="576" t="s">
        <v>6705</v>
      </c>
      <c r="I4488" s="576" t="s">
        <v>212</v>
      </c>
      <c r="J4488" s="576" t="s">
        <v>207</v>
      </c>
      <c r="K4488" s="577">
        <v>63.71</v>
      </c>
      <c r="L4488" s="576" t="s">
        <v>208</v>
      </c>
    </row>
    <row r="4489" spans="1:12">
      <c r="A4489" s="576" t="s">
        <v>961</v>
      </c>
      <c r="B4489" s="576" t="s">
        <v>962</v>
      </c>
      <c r="C4489" s="576" t="s">
        <v>941</v>
      </c>
      <c r="D4489" s="576" t="s">
        <v>4437</v>
      </c>
      <c r="E4489" s="577" t="s">
        <v>210</v>
      </c>
      <c r="F4489" s="576" t="s">
        <v>210</v>
      </c>
      <c r="G4489" s="576">
        <v>91962</v>
      </c>
      <c r="H4489" s="576" t="s">
        <v>6704</v>
      </c>
      <c r="I4489" s="576" t="s">
        <v>212</v>
      </c>
      <c r="J4489" s="576" t="s">
        <v>207</v>
      </c>
      <c r="K4489" s="577">
        <v>54.23</v>
      </c>
      <c r="L4489" s="576" t="s">
        <v>208</v>
      </c>
    </row>
    <row r="4490" spans="1:12">
      <c r="A4490" s="576" t="s">
        <v>961</v>
      </c>
      <c r="B4490" s="576" t="s">
        <v>962</v>
      </c>
      <c r="C4490" s="576" t="s">
        <v>941</v>
      </c>
      <c r="D4490" s="576" t="s">
        <v>4437</v>
      </c>
      <c r="E4490" s="577" t="s">
        <v>210</v>
      </c>
      <c r="F4490" s="576" t="s">
        <v>210</v>
      </c>
      <c r="G4490" s="576">
        <v>91953</v>
      </c>
      <c r="H4490" s="576" t="s">
        <v>6695</v>
      </c>
      <c r="I4490" s="576" t="s">
        <v>212</v>
      </c>
      <c r="J4490" s="576" t="s">
        <v>209</v>
      </c>
      <c r="K4490" s="577">
        <v>25.66</v>
      </c>
      <c r="L4490" s="576" t="s">
        <v>208</v>
      </c>
    </row>
    <row r="4491" spans="1:12">
      <c r="A4491" s="576" t="s">
        <v>961</v>
      </c>
      <c r="B4491" s="576" t="s">
        <v>962</v>
      </c>
      <c r="C4491" s="576" t="s">
        <v>941</v>
      </c>
      <c r="D4491" s="576" t="s">
        <v>4437</v>
      </c>
      <c r="E4491" s="577" t="s">
        <v>210</v>
      </c>
      <c r="F4491" s="576" t="s">
        <v>210</v>
      </c>
      <c r="G4491" s="576">
        <v>91952</v>
      </c>
      <c r="H4491" s="576" t="s">
        <v>6694</v>
      </c>
      <c r="I4491" s="576" t="s">
        <v>212</v>
      </c>
      <c r="J4491" s="576" t="s">
        <v>209</v>
      </c>
      <c r="K4491" s="577">
        <v>16.18</v>
      </c>
      <c r="L4491" s="576" t="s">
        <v>208</v>
      </c>
    </row>
    <row r="4492" spans="1:12">
      <c r="A4492" s="576" t="s">
        <v>961</v>
      </c>
      <c r="B4492" s="576" t="s">
        <v>962</v>
      </c>
      <c r="C4492" s="576" t="s">
        <v>941</v>
      </c>
      <c r="D4492" s="576" t="s">
        <v>4437</v>
      </c>
      <c r="E4492" s="577" t="s">
        <v>210</v>
      </c>
      <c r="F4492" s="576" t="s">
        <v>210</v>
      </c>
      <c r="G4492" s="576">
        <v>92035</v>
      </c>
      <c r="H4492" s="576" t="s">
        <v>6777</v>
      </c>
      <c r="I4492" s="576" t="s">
        <v>212</v>
      </c>
      <c r="J4492" s="576" t="s">
        <v>209</v>
      </c>
      <c r="K4492" s="577">
        <v>62.7</v>
      </c>
      <c r="L4492" s="576" t="s">
        <v>208</v>
      </c>
    </row>
    <row r="4493" spans="1:12">
      <c r="A4493" s="576" t="s">
        <v>961</v>
      </c>
      <c r="B4493" s="576" t="s">
        <v>962</v>
      </c>
      <c r="C4493" s="576" t="s">
        <v>941</v>
      </c>
      <c r="D4493" s="576" t="s">
        <v>4437</v>
      </c>
      <c r="E4493" s="577" t="s">
        <v>210</v>
      </c>
      <c r="F4493" s="576" t="s">
        <v>210</v>
      </c>
      <c r="G4493" s="576">
        <v>92034</v>
      </c>
      <c r="H4493" s="576" t="s">
        <v>6776</v>
      </c>
      <c r="I4493" s="576" t="s">
        <v>212</v>
      </c>
      <c r="J4493" s="576" t="s">
        <v>209</v>
      </c>
      <c r="K4493" s="577">
        <v>53.22</v>
      </c>
      <c r="L4493" s="576" t="s">
        <v>208</v>
      </c>
    </row>
    <row r="4494" spans="1:12">
      <c r="A4494" s="576" t="s">
        <v>961</v>
      </c>
      <c r="B4494" s="576" t="s">
        <v>962</v>
      </c>
      <c r="C4494" s="576" t="s">
        <v>941</v>
      </c>
      <c r="D4494" s="576" t="s">
        <v>4437</v>
      </c>
      <c r="E4494" s="577" t="s">
        <v>210</v>
      </c>
      <c r="F4494" s="576" t="s">
        <v>210</v>
      </c>
      <c r="G4494" s="576">
        <v>92027</v>
      </c>
      <c r="H4494" s="576" t="s">
        <v>6769</v>
      </c>
      <c r="I4494" s="576" t="s">
        <v>212</v>
      </c>
      <c r="J4494" s="576" t="s">
        <v>209</v>
      </c>
      <c r="K4494" s="577">
        <v>57.17</v>
      </c>
      <c r="L4494" s="576" t="s">
        <v>208</v>
      </c>
    </row>
    <row r="4495" spans="1:12">
      <c r="A4495" s="576" t="s">
        <v>961</v>
      </c>
      <c r="B4495" s="576" t="s">
        <v>962</v>
      </c>
      <c r="C4495" s="576" t="s">
        <v>941</v>
      </c>
      <c r="D4495" s="576" t="s">
        <v>4437</v>
      </c>
      <c r="E4495" s="577" t="s">
        <v>210</v>
      </c>
      <c r="F4495" s="576" t="s">
        <v>210</v>
      </c>
      <c r="G4495" s="576">
        <v>92026</v>
      </c>
      <c r="H4495" s="576" t="s">
        <v>6768</v>
      </c>
      <c r="I4495" s="576" t="s">
        <v>212</v>
      </c>
      <c r="J4495" s="576" t="s">
        <v>209</v>
      </c>
      <c r="K4495" s="577">
        <v>47.69</v>
      </c>
      <c r="L4495" s="576" t="s">
        <v>208</v>
      </c>
    </row>
    <row r="4496" spans="1:12">
      <c r="A4496" s="576" t="s">
        <v>961</v>
      </c>
      <c r="B4496" s="576" t="s">
        <v>962</v>
      </c>
      <c r="C4496" s="576" t="s">
        <v>941</v>
      </c>
      <c r="D4496" s="576" t="s">
        <v>4437</v>
      </c>
      <c r="E4496" s="577" t="s">
        <v>210</v>
      </c>
      <c r="F4496" s="576" t="s">
        <v>210</v>
      </c>
      <c r="G4496" s="576">
        <v>91965</v>
      </c>
      <c r="H4496" s="576" t="s">
        <v>6707</v>
      </c>
      <c r="I4496" s="576" t="s">
        <v>212</v>
      </c>
      <c r="J4496" s="576" t="s">
        <v>209</v>
      </c>
      <c r="K4496" s="577">
        <v>58.18</v>
      </c>
      <c r="L4496" s="576" t="s">
        <v>208</v>
      </c>
    </row>
    <row r="4497" spans="1:12">
      <c r="A4497" s="576" t="s">
        <v>961</v>
      </c>
      <c r="B4497" s="576" t="s">
        <v>962</v>
      </c>
      <c r="C4497" s="576" t="s">
        <v>941</v>
      </c>
      <c r="D4497" s="576" t="s">
        <v>4437</v>
      </c>
      <c r="E4497" s="577" t="s">
        <v>210</v>
      </c>
      <c r="F4497" s="576" t="s">
        <v>210</v>
      </c>
      <c r="G4497" s="576">
        <v>91964</v>
      </c>
      <c r="H4497" s="576" t="s">
        <v>6706</v>
      </c>
      <c r="I4497" s="576" t="s">
        <v>212</v>
      </c>
      <c r="J4497" s="576" t="s">
        <v>209</v>
      </c>
      <c r="K4497" s="577">
        <v>48.7</v>
      </c>
      <c r="L4497" s="576" t="s">
        <v>208</v>
      </c>
    </row>
    <row r="4498" spans="1:12">
      <c r="A4498" s="576" t="s">
        <v>961</v>
      </c>
      <c r="B4498" s="576" t="s">
        <v>962</v>
      </c>
      <c r="C4498" s="576" t="s">
        <v>941</v>
      </c>
      <c r="D4498" s="576" t="s">
        <v>4437</v>
      </c>
      <c r="E4498" s="577" t="s">
        <v>210</v>
      </c>
      <c r="F4498" s="576" t="s">
        <v>210</v>
      </c>
      <c r="G4498" s="576">
        <v>91973</v>
      </c>
      <c r="H4498" s="576" t="s">
        <v>6715</v>
      </c>
      <c r="I4498" s="576" t="s">
        <v>212</v>
      </c>
      <c r="J4498" s="576" t="s">
        <v>209</v>
      </c>
      <c r="K4498" s="577">
        <v>82.09</v>
      </c>
      <c r="L4498" s="576" t="s">
        <v>208</v>
      </c>
    </row>
    <row r="4499" spans="1:12">
      <c r="A4499" s="576" t="s">
        <v>961</v>
      </c>
      <c r="B4499" s="576" t="s">
        <v>962</v>
      </c>
      <c r="C4499" s="576" t="s">
        <v>941</v>
      </c>
      <c r="D4499" s="576" t="s">
        <v>4437</v>
      </c>
      <c r="E4499" s="577" t="s">
        <v>210</v>
      </c>
      <c r="F4499" s="576" t="s">
        <v>210</v>
      </c>
      <c r="G4499" s="576">
        <v>91972</v>
      </c>
      <c r="H4499" s="576" t="s">
        <v>6714</v>
      </c>
      <c r="I4499" s="576" t="s">
        <v>212</v>
      </c>
      <c r="J4499" s="576" t="s">
        <v>209</v>
      </c>
      <c r="K4499" s="577">
        <v>68.09</v>
      </c>
      <c r="L4499" s="576" t="s">
        <v>208</v>
      </c>
    </row>
    <row r="4500" spans="1:12">
      <c r="A4500" s="576" t="s">
        <v>961</v>
      </c>
      <c r="B4500" s="576" t="s">
        <v>962</v>
      </c>
      <c r="C4500" s="576" t="s">
        <v>941</v>
      </c>
      <c r="D4500" s="576" t="s">
        <v>4437</v>
      </c>
      <c r="E4500" s="577" t="s">
        <v>210</v>
      </c>
      <c r="F4500" s="576" t="s">
        <v>210</v>
      </c>
      <c r="G4500" s="576">
        <v>91959</v>
      </c>
      <c r="H4500" s="576" t="s">
        <v>6701</v>
      </c>
      <c r="I4500" s="576" t="s">
        <v>212</v>
      </c>
      <c r="J4500" s="576" t="s">
        <v>209</v>
      </c>
      <c r="K4500" s="577">
        <v>39.18</v>
      </c>
      <c r="L4500" s="576" t="s">
        <v>208</v>
      </c>
    </row>
    <row r="4501" spans="1:12">
      <c r="A4501" s="576" t="s">
        <v>961</v>
      </c>
      <c r="B4501" s="576" t="s">
        <v>962</v>
      </c>
      <c r="C4501" s="576" t="s">
        <v>941</v>
      </c>
      <c r="D4501" s="576" t="s">
        <v>4437</v>
      </c>
      <c r="E4501" s="577" t="s">
        <v>210</v>
      </c>
      <c r="F4501" s="576" t="s">
        <v>210</v>
      </c>
      <c r="G4501" s="576">
        <v>91958</v>
      </c>
      <c r="H4501" s="576" t="s">
        <v>6700</v>
      </c>
      <c r="I4501" s="576" t="s">
        <v>212</v>
      </c>
      <c r="J4501" s="576" t="s">
        <v>209</v>
      </c>
      <c r="K4501" s="577">
        <v>29.7</v>
      </c>
      <c r="L4501" s="576" t="s">
        <v>208</v>
      </c>
    </row>
    <row r="4502" spans="1:12">
      <c r="A4502" s="576" t="s">
        <v>961</v>
      </c>
      <c r="B4502" s="576" t="s">
        <v>962</v>
      </c>
      <c r="C4502" s="576" t="s">
        <v>941</v>
      </c>
      <c r="D4502" s="576" t="s">
        <v>4437</v>
      </c>
      <c r="E4502" s="577" t="s">
        <v>210</v>
      </c>
      <c r="F4502" s="576" t="s">
        <v>210</v>
      </c>
      <c r="G4502" s="576">
        <v>91971</v>
      </c>
      <c r="H4502" s="576" t="s">
        <v>6713</v>
      </c>
      <c r="I4502" s="576" t="s">
        <v>212</v>
      </c>
      <c r="J4502" s="576" t="s">
        <v>209</v>
      </c>
      <c r="K4502" s="577">
        <v>76.510000000000005</v>
      </c>
      <c r="L4502" s="576" t="s">
        <v>208</v>
      </c>
    </row>
    <row r="4503" spans="1:12">
      <c r="A4503" s="576" t="s">
        <v>961</v>
      </c>
      <c r="B4503" s="576" t="s">
        <v>962</v>
      </c>
      <c r="C4503" s="576" t="s">
        <v>941</v>
      </c>
      <c r="D4503" s="576" t="s">
        <v>4437</v>
      </c>
      <c r="E4503" s="577" t="s">
        <v>210</v>
      </c>
      <c r="F4503" s="576" t="s">
        <v>210</v>
      </c>
      <c r="G4503" s="576">
        <v>91970</v>
      </c>
      <c r="H4503" s="576" t="s">
        <v>6712</v>
      </c>
      <c r="I4503" s="576" t="s">
        <v>212</v>
      </c>
      <c r="J4503" s="576" t="s">
        <v>209</v>
      </c>
      <c r="K4503" s="577">
        <v>62.51</v>
      </c>
      <c r="L4503" s="576" t="s">
        <v>208</v>
      </c>
    </row>
    <row r="4504" spans="1:12">
      <c r="A4504" s="576" t="s">
        <v>961</v>
      </c>
      <c r="B4504" s="576" t="s">
        <v>962</v>
      </c>
      <c r="C4504" s="576" t="s">
        <v>941</v>
      </c>
      <c r="D4504" s="576" t="s">
        <v>4437</v>
      </c>
      <c r="E4504" s="577" t="s">
        <v>210</v>
      </c>
      <c r="F4504" s="576" t="s">
        <v>210</v>
      </c>
      <c r="G4504" s="576">
        <v>91967</v>
      </c>
      <c r="H4504" s="576" t="s">
        <v>6709</v>
      </c>
      <c r="I4504" s="576" t="s">
        <v>212</v>
      </c>
      <c r="J4504" s="576" t="s">
        <v>209</v>
      </c>
      <c r="K4504" s="577">
        <v>52.69</v>
      </c>
      <c r="L4504" s="576" t="s">
        <v>208</v>
      </c>
    </row>
    <row r="4505" spans="1:12">
      <c r="A4505" s="576" t="s">
        <v>961</v>
      </c>
      <c r="B4505" s="576" t="s">
        <v>962</v>
      </c>
      <c r="C4505" s="576" t="s">
        <v>941</v>
      </c>
      <c r="D4505" s="576" t="s">
        <v>4437</v>
      </c>
      <c r="E4505" s="577" t="s">
        <v>210</v>
      </c>
      <c r="F4505" s="576" t="s">
        <v>210</v>
      </c>
      <c r="G4505" s="576">
        <v>91966</v>
      </c>
      <c r="H4505" s="576" t="s">
        <v>6708</v>
      </c>
      <c r="I4505" s="576" t="s">
        <v>212</v>
      </c>
      <c r="J4505" s="576" t="s">
        <v>209</v>
      </c>
      <c r="K4505" s="577">
        <v>43.21</v>
      </c>
      <c r="L4505" s="576" t="s">
        <v>208</v>
      </c>
    </row>
    <row r="4506" spans="1:12">
      <c r="A4506" s="576" t="s">
        <v>961</v>
      </c>
      <c r="B4506" s="576" t="s">
        <v>962</v>
      </c>
      <c r="C4506" s="576" t="s">
        <v>941</v>
      </c>
      <c r="D4506" s="576" t="s">
        <v>4437</v>
      </c>
      <c r="E4506" s="577" t="s">
        <v>210</v>
      </c>
      <c r="F4506" s="576" t="s">
        <v>210</v>
      </c>
      <c r="G4506" s="576">
        <v>91975</v>
      </c>
      <c r="H4506" s="576" t="s">
        <v>6717</v>
      </c>
      <c r="I4506" s="576" t="s">
        <v>212</v>
      </c>
      <c r="J4506" s="576" t="s">
        <v>209</v>
      </c>
      <c r="K4506" s="577">
        <v>70.98</v>
      </c>
      <c r="L4506" s="576" t="s">
        <v>208</v>
      </c>
    </row>
    <row r="4507" spans="1:12">
      <c r="A4507" s="576" t="s">
        <v>961</v>
      </c>
      <c r="B4507" s="576" t="s">
        <v>962</v>
      </c>
      <c r="C4507" s="576" t="s">
        <v>941</v>
      </c>
      <c r="D4507" s="576" t="s">
        <v>4437</v>
      </c>
      <c r="E4507" s="577" t="s">
        <v>210</v>
      </c>
      <c r="F4507" s="576" t="s">
        <v>210</v>
      </c>
      <c r="G4507" s="576">
        <v>91974</v>
      </c>
      <c r="H4507" s="576" t="s">
        <v>6716</v>
      </c>
      <c r="I4507" s="576" t="s">
        <v>212</v>
      </c>
      <c r="J4507" s="576" t="s">
        <v>209</v>
      </c>
      <c r="K4507" s="577">
        <v>56.98</v>
      </c>
      <c r="L4507" s="576" t="s">
        <v>208</v>
      </c>
    </row>
    <row r="4508" spans="1:12">
      <c r="A4508" s="576" t="s">
        <v>961</v>
      </c>
      <c r="B4508" s="576" t="s">
        <v>962</v>
      </c>
      <c r="C4508" s="576" t="s">
        <v>941</v>
      </c>
      <c r="D4508" s="576" t="s">
        <v>4437</v>
      </c>
      <c r="E4508" s="577" t="s">
        <v>210</v>
      </c>
      <c r="F4508" s="576" t="s">
        <v>210</v>
      </c>
      <c r="G4508" s="576">
        <v>91977</v>
      </c>
      <c r="H4508" s="576" t="s">
        <v>6719</v>
      </c>
      <c r="I4508" s="576" t="s">
        <v>212</v>
      </c>
      <c r="J4508" s="576" t="s">
        <v>209</v>
      </c>
      <c r="K4508" s="577">
        <v>98.06</v>
      </c>
      <c r="L4508" s="576" t="s">
        <v>208</v>
      </c>
    </row>
    <row r="4509" spans="1:12">
      <c r="A4509" s="576" t="s">
        <v>961</v>
      </c>
      <c r="B4509" s="576" t="s">
        <v>962</v>
      </c>
      <c r="C4509" s="576" t="s">
        <v>941</v>
      </c>
      <c r="D4509" s="576" t="s">
        <v>4437</v>
      </c>
      <c r="E4509" s="577" t="s">
        <v>210</v>
      </c>
      <c r="F4509" s="576" t="s">
        <v>210</v>
      </c>
      <c r="G4509" s="576">
        <v>91976</v>
      </c>
      <c r="H4509" s="576" t="s">
        <v>6718</v>
      </c>
      <c r="I4509" s="576" t="s">
        <v>212</v>
      </c>
      <c r="J4509" s="576" t="s">
        <v>209</v>
      </c>
      <c r="K4509" s="577">
        <v>84.06</v>
      </c>
      <c r="L4509" s="576" t="s">
        <v>208</v>
      </c>
    </row>
    <row r="4510" spans="1:12">
      <c r="A4510" s="576" t="s">
        <v>961</v>
      </c>
      <c r="B4510" s="576" t="s">
        <v>962</v>
      </c>
      <c r="C4510" s="576" t="s">
        <v>941</v>
      </c>
      <c r="D4510" s="576" t="s">
        <v>4437</v>
      </c>
      <c r="E4510" s="577" t="s">
        <v>210</v>
      </c>
      <c r="F4510" s="576" t="s">
        <v>210</v>
      </c>
      <c r="G4510" s="576">
        <v>91874</v>
      </c>
      <c r="H4510" s="576" t="s">
        <v>6621</v>
      </c>
      <c r="I4510" s="576" t="s">
        <v>212</v>
      </c>
      <c r="J4510" s="576" t="s">
        <v>209</v>
      </c>
      <c r="K4510" s="577">
        <v>5.66</v>
      </c>
      <c r="L4510" s="576" t="s">
        <v>208</v>
      </c>
    </row>
    <row r="4511" spans="1:12">
      <c r="A4511" s="576" t="s">
        <v>961</v>
      </c>
      <c r="B4511" s="576" t="s">
        <v>962</v>
      </c>
      <c r="C4511" s="576" t="s">
        <v>941</v>
      </c>
      <c r="D4511" s="576" t="s">
        <v>4437</v>
      </c>
      <c r="E4511" s="577" t="s">
        <v>210</v>
      </c>
      <c r="F4511" s="576" t="s">
        <v>210</v>
      </c>
      <c r="G4511" s="576">
        <v>91878</v>
      </c>
      <c r="H4511" s="576" t="s">
        <v>6625</v>
      </c>
      <c r="I4511" s="576" t="s">
        <v>212</v>
      </c>
      <c r="J4511" s="576" t="s">
        <v>209</v>
      </c>
      <c r="K4511" s="577">
        <v>4.4000000000000004</v>
      </c>
      <c r="L4511" s="576" t="s">
        <v>208</v>
      </c>
    </row>
    <row r="4512" spans="1:12">
      <c r="A4512" s="576" t="s">
        <v>961</v>
      </c>
      <c r="B4512" s="576" t="s">
        <v>962</v>
      </c>
      <c r="C4512" s="576" t="s">
        <v>941</v>
      </c>
      <c r="D4512" s="576" t="s">
        <v>4437</v>
      </c>
      <c r="E4512" s="577" t="s">
        <v>210</v>
      </c>
      <c r="F4512" s="576" t="s">
        <v>210</v>
      </c>
      <c r="G4512" s="576">
        <v>91882</v>
      </c>
      <c r="H4512" s="576" t="s">
        <v>6629</v>
      </c>
      <c r="I4512" s="576" t="s">
        <v>212</v>
      </c>
      <c r="J4512" s="576" t="s">
        <v>209</v>
      </c>
      <c r="K4512" s="577">
        <v>8.25</v>
      </c>
      <c r="L4512" s="576" t="s">
        <v>208</v>
      </c>
    </row>
    <row r="4513" spans="1:12">
      <c r="A4513" s="576" t="s">
        <v>961</v>
      </c>
      <c r="B4513" s="576" t="s">
        <v>962</v>
      </c>
      <c r="C4513" s="576" t="s">
        <v>941</v>
      </c>
      <c r="D4513" s="576" t="s">
        <v>4437</v>
      </c>
      <c r="E4513" s="577" t="s">
        <v>210</v>
      </c>
      <c r="F4513" s="576" t="s">
        <v>210</v>
      </c>
      <c r="G4513" s="576">
        <v>91875</v>
      </c>
      <c r="H4513" s="576" t="s">
        <v>6622</v>
      </c>
      <c r="I4513" s="576" t="s">
        <v>212</v>
      </c>
      <c r="J4513" s="576" t="s">
        <v>209</v>
      </c>
      <c r="K4513" s="577">
        <v>6.56</v>
      </c>
      <c r="L4513" s="576" t="s">
        <v>208</v>
      </c>
    </row>
    <row r="4514" spans="1:12">
      <c r="A4514" s="576" t="s">
        <v>961</v>
      </c>
      <c r="B4514" s="576" t="s">
        <v>962</v>
      </c>
      <c r="C4514" s="576" t="s">
        <v>941</v>
      </c>
      <c r="D4514" s="576" t="s">
        <v>4437</v>
      </c>
      <c r="E4514" s="577" t="s">
        <v>210</v>
      </c>
      <c r="F4514" s="576" t="s">
        <v>210</v>
      </c>
      <c r="G4514" s="576">
        <v>91879</v>
      </c>
      <c r="H4514" s="576" t="s">
        <v>6626</v>
      </c>
      <c r="I4514" s="576" t="s">
        <v>212</v>
      </c>
      <c r="J4514" s="576" t="s">
        <v>209</v>
      </c>
      <c r="K4514" s="577">
        <v>5.31</v>
      </c>
      <c r="L4514" s="576" t="s">
        <v>208</v>
      </c>
    </row>
    <row r="4515" spans="1:12">
      <c r="A4515" s="576" t="s">
        <v>961</v>
      </c>
      <c r="B4515" s="576" t="s">
        <v>962</v>
      </c>
      <c r="C4515" s="576" t="s">
        <v>941</v>
      </c>
      <c r="D4515" s="576" t="s">
        <v>4437</v>
      </c>
      <c r="E4515" s="577" t="s">
        <v>210</v>
      </c>
      <c r="F4515" s="576" t="s">
        <v>210</v>
      </c>
      <c r="G4515" s="576">
        <v>91884</v>
      </c>
      <c r="H4515" s="576" t="s">
        <v>6630</v>
      </c>
      <c r="I4515" s="576" t="s">
        <v>212</v>
      </c>
      <c r="J4515" s="576" t="s">
        <v>209</v>
      </c>
      <c r="K4515" s="577">
        <v>9.16</v>
      </c>
      <c r="L4515" s="576" t="s">
        <v>208</v>
      </c>
    </row>
    <row r="4516" spans="1:12">
      <c r="A4516" s="576" t="s">
        <v>961</v>
      </c>
      <c r="B4516" s="576" t="s">
        <v>962</v>
      </c>
      <c r="C4516" s="576" t="s">
        <v>941</v>
      </c>
      <c r="D4516" s="576" t="s">
        <v>4437</v>
      </c>
      <c r="E4516" s="577" t="s">
        <v>210</v>
      </c>
      <c r="F4516" s="576" t="s">
        <v>210</v>
      </c>
      <c r="G4516" s="576">
        <v>91876</v>
      </c>
      <c r="H4516" s="576" t="s">
        <v>6623</v>
      </c>
      <c r="I4516" s="576" t="s">
        <v>212</v>
      </c>
      <c r="J4516" s="576" t="s">
        <v>209</v>
      </c>
      <c r="K4516" s="577">
        <v>7.82</v>
      </c>
      <c r="L4516" s="576" t="s">
        <v>208</v>
      </c>
    </row>
    <row r="4517" spans="1:12">
      <c r="A4517" s="576" t="s">
        <v>961</v>
      </c>
      <c r="B4517" s="576" t="s">
        <v>962</v>
      </c>
      <c r="C4517" s="576" t="s">
        <v>941</v>
      </c>
      <c r="D4517" s="576" t="s">
        <v>4437</v>
      </c>
      <c r="E4517" s="577" t="s">
        <v>210</v>
      </c>
      <c r="F4517" s="576" t="s">
        <v>210</v>
      </c>
      <c r="G4517" s="576">
        <v>91880</v>
      </c>
      <c r="H4517" s="576" t="s">
        <v>6627</v>
      </c>
      <c r="I4517" s="576" t="s">
        <v>212</v>
      </c>
      <c r="J4517" s="576" t="s">
        <v>209</v>
      </c>
      <c r="K4517" s="577">
        <v>6.57</v>
      </c>
      <c r="L4517" s="576" t="s">
        <v>208</v>
      </c>
    </row>
    <row r="4518" spans="1:12">
      <c r="A4518" s="576" t="s">
        <v>961</v>
      </c>
      <c r="B4518" s="576" t="s">
        <v>962</v>
      </c>
      <c r="C4518" s="576" t="s">
        <v>941</v>
      </c>
      <c r="D4518" s="576" t="s">
        <v>4437</v>
      </c>
      <c r="E4518" s="577" t="s">
        <v>210</v>
      </c>
      <c r="F4518" s="576" t="s">
        <v>210</v>
      </c>
      <c r="G4518" s="576">
        <v>91885</v>
      </c>
      <c r="H4518" s="576" t="s">
        <v>6631</v>
      </c>
      <c r="I4518" s="576" t="s">
        <v>212</v>
      </c>
      <c r="J4518" s="576" t="s">
        <v>209</v>
      </c>
      <c r="K4518" s="577">
        <v>10.37</v>
      </c>
      <c r="L4518" s="576" t="s">
        <v>208</v>
      </c>
    </row>
    <row r="4519" spans="1:12">
      <c r="A4519" s="576" t="s">
        <v>961</v>
      </c>
      <c r="B4519" s="576" t="s">
        <v>962</v>
      </c>
      <c r="C4519" s="576" t="s">
        <v>941</v>
      </c>
      <c r="D4519" s="576" t="s">
        <v>4437</v>
      </c>
      <c r="E4519" s="577" t="s">
        <v>210</v>
      </c>
      <c r="F4519" s="576" t="s">
        <v>210</v>
      </c>
      <c r="G4519" s="576">
        <v>91877</v>
      </c>
      <c r="H4519" s="576" t="s">
        <v>6624</v>
      </c>
      <c r="I4519" s="576" t="s">
        <v>212</v>
      </c>
      <c r="J4519" s="576" t="s">
        <v>209</v>
      </c>
      <c r="K4519" s="577">
        <v>9.4499999999999993</v>
      </c>
      <c r="L4519" s="576" t="s">
        <v>208</v>
      </c>
    </row>
    <row r="4520" spans="1:12">
      <c r="A4520" s="576" t="s">
        <v>961</v>
      </c>
      <c r="B4520" s="576" t="s">
        <v>962</v>
      </c>
      <c r="C4520" s="576" t="s">
        <v>941</v>
      </c>
      <c r="D4520" s="576" t="s">
        <v>4437</v>
      </c>
      <c r="E4520" s="577" t="s">
        <v>210</v>
      </c>
      <c r="F4520" s="576" t="s">
        <v>210</v>
      </c>
      <c r="G4520" s="576">
        <v>91881</v>
      </c>
      <c r="H4520" s="576" t="s">
        <v>6628</v>
      </c>
      <c r="I4520" s="576" t="s">
        <v>212</v>
      </c>
      <c r="J4520" s="576" t="s">
        <v>209</v>
      </c>
      <c r="K4520" s="577">
        <v>8.1999999999999993</v>
      </c>
      <c r="L4520" s="576" t="s">
        <v>208</v>
      </c>
    </row>
    <row r="4521" spans="1:12">
      <c r="A4521" s="576" t="s">
        <v>961</v>
      </c>
      <c r="B4521" s="576" t="s">
        <v>962</v>
      </c>
      <c r="C4521" s="576" t="s">
        <v>941</v>
      </c>
      <c r="D4521" s="576" t="s">
        <v>4437</v>
      </c>
      <c r="E4521" s="577" t="s">
        <v>210</v>
      </c>
      <c r="F4521" s="576" t="s">
        <v>210</v>
      </c>
      <c r="G4521" s="576">
        <v>91886</v>
      </c>
      <c r="H4521" s="576" t="s">
        <v>6632</v>
      </c>
      <c r="I4521" s="576" t="s">
        <v>212</v>
      </c>
      <c r="J4521" s="576" t="s">
        <v>209</v>
      </c>
      <c r="K4521" s="577">
        <v>11.96</v>
      </c>
      <c r="L4521" s="576" t="s">
        <v>208</v>
      </c>
    </row>
    <row r="4522" spans="1:12">
      <c r="A4522" s="576" t="s">
        <v>961</v>
      </c>
      <c r="B4522" s="576" t="s">
        <v>962</v>
      </c>
      <c r="C4522" s="576" t="s">
        <v>941</v>
      </c>
      <c r="D4522" s="576" t="s">
        <v>4437</v>
      </c>
      <c r="E4522" s="577" t="s">
        <v>210</v>
      </c>
      <c r="F4522" s="576" t="s">
        <v>210</v>
      </c>
      <c r="G4522" s="576">
        <v>91945</v>
      </c>
      <c r="H4522" s="576" t="s">
        <v>6688</v>
      </c>
      <c r="I4522" s="576" t="s">
        <v>212</v>
      </c>
      <c r="J4522" s="576" t="s">
        <v>209</v>
      </c>
      <c r="K4522" s="577">
        <v>12.02</v>
      </c>
      <c r="L4522" s="576" t="s">
        <v>208</v>
      </c>
    </row>
    <row r="4523" spans="1:12">
      <c r="A4523" s="576" t="s">
        <v>961</v>
      </c>
      <c r="B4523" s="576" t="s">
        <v>962</v>
      </c>
      <c r="C4523" s="576" t="s">
        <v>941</v>
      </c>
      <c r="D4523" s="576" t="s">
        <v>4437</v>
      </c>
      <c r="E4523" s="577" t="s">
        <v>210</v>
      </c>
      <c r="F4523" s="576" t="s">
        <v>210</v>
      </c>
      <c r="G4523" s="576">
        <v>91947</v>
      </c>
      <c r="H4523" s="576" t="s">
        <v>6690</v>
      </c>
      <c r="I4523" s="576" t="s">
        <v>212</v>
      </c>
      <c r="J4523" s="576" t="s">
        <v>209</v>
      </c>
      <c r="K4523" s="577">
        <v>7.88</v>
      </c>
      <c r="L4523" s="576" t="s">
        <v>208</v>
      </c>
    </row>
    <row r="4524" spans="1:12">
      <c r="A4524" s="576" t="s">
        <v>961</v>
      </c>
      <c r="B4524" s="576" t="s">
        <v>962</v>
      </c>
      <c r="C4524" s="576" t="s">
        <v>941</v>
      </c>
      <c r="D4524" s="576" t="s">
        <v>4437</v>
      </c>
      <c r="E4524" s="577" t="s">
        <v>210</v>
      </c>
      <c r="F4524" s="576" t="s">
        <v>210</v>
      </c>
      <c r="G4524" s="576">
        <v>91946</v>
      </c>
      <c r="H4524" s="576" t="s">
        <v>6689</v>
      </c>
      <c r="I4524" s="576" t="s">
        <v>212</v>
      </c>
      <c r="J4524" s="576" t="s">
        <v>209</v>
      </c>
      <c r="K4524" s="577">
        <v>9.48</v>
      </c>
      <c r="L4524" s="576" t="s">
        <v>208</v>
      </c>
    </row>
    <row r="4525" spans="1:12">
      <c r="A4525" s="576" t="s">
        <v>961</v>
      </c>
      <c r="B4525" s="576" t="s">
        <v>962</v>
      </c>
      <c r="C4525" s="576" t="s">
        <v>941</v>
      </c>
      <c r="D4525" s="576" t="s">
        <v>4437</v>
      </c>
      <c r="E4525" s="577" t="s">
        <v>210</v>
      </c>
      <c r="F4525" s="576" t="s">
        <v>210</v>
      </c>
      <c r="G4525" s="576">
        <v>91949</v>
      </c>
      <c r="H4525" s="576" t="s">
        <v>6691</v>
      </c>
      <c r="I4525" s="576" t="s">
        <v>212</v>
      </c>
      <c r="J4525" s="576" t="s">
        <v>209</v>
      </c>
      <c r="K4525" s="577">
        <v>17.11</v>
      </c>
      <c r="L4525" s="576" t="s">
        <v>208</v>
      </c>
    </row>
    <row r="4526" spans="1:12">
      <c r="A4526" s="576" t="s">
        <v>961</v>
      </c>
      <c r="B4526" s="576" t="s">
        <v>962</v>
      </c>
      <c r="C4526" s="576" t="s">
        <v>941</v>
      </c>
      <c r="D4526" s="576" t="s">
        <v>4437</v>
      </c>
      <c r="E4526" s="577" t="s">
        <v>210</v>
      </c>
      <c r="F4526" s="576" t="s">
        <v>210</v>
      </c>
      <c r="G4526" s="576">
        <v>91951</v>
      </c>
      <c r="H4526" s="576" t="s">
        <v>6693</v>
      </c>
      <c r="I4526" s="576" t="s">
        <v>212</v>
      </c>
      <c r="J4526" s="576" t="s">
        <v>209</v>
      </c>
      <c r="K4526" s="577">
        <v>12.14</v>
      </c>
      <c r="L4526" s="576" t="s">
        <v>208</v>
      </c>
    </row>
    <row r="4527" spans="1:12">
      <c r="A4527" s="576" t="s">
        <v>961</v>
      </c>
      <c r="B4527" s="576" t="s">
        <v>962</v>
      </c>
      <c r="C4527" s="576" t="s">
        <v>941</v>
      </c>
      <c r="D4527" s="576" t="s">
        <v>4437</v>
      </c>
      <c r="E4527" s="577" t="s">
        <v>210</v>
      </c>
      <c r="F4527" s="576" t="s">
        <v>210</v>
      </c>
      <c r="G4527" s="576">
        <v>91950</v>
      </c>
      <c r="H4527" s="576" t="s">
        <v>6692</v>
      </c>
      <c r="I4527" s="576" t="s">
        <v>212</v>
      </c>
      <c r="J4527" s="576" t="s">
        <v>209</v>
      </c>
      <c r="K4527" s="577">
        <v>14</v>
      </c>
      <c r="L4527" s="576" t="s">
        <v>208</v>
      </c>
    </row>
    <row r="4528" spans="1:12">
      <c r="A4528" s="576" t="s">
        <v>961</v>
      </c>
      <c r="B4528" s="576" t="s">
        <v>962</v>
      </c>
      <c r="C4528" s="576" t="s">
        <v>941</v>
      </c>
      <c r="D4528" s="576" t="s">
        <v>4437</v>
      </c>
      <c r="E4528" s="577" t="s">
        <v>210</v>
      </c>
      <c r="F4528" s="576" t="s">
        <v>210</v>
      </c>
      <c r="G4528" s="576">
        <v>91992</v>
      </c>
      <c r="H4528" s="576" t="s">
        <v>6734</v>
      </c>
      <c r="I4528" s="576" t="s">
        <v>212</v>
      </c>
      <c r="J4528" s="576" t="s">
        <v>209</v>
      </c>
      <c r="K4528" s="577">
        <v>38.56</v>
      </c>
      <c r="L4528" s="576" t="s">
        <v>208</v>
      </c>
    </row>
    <row r="4529" spans="1:12">
      <c r="A4529" s="576" t="s">
        <v>961</v>
      </c>
      <c r="B4529" s="576" t="s">
        <v>962</v>
      </c>
      <c r="C4529" s="576" t="s">
        <v>941</v>
      </c>
      <c r="D4529" s="576" t="s">
        <v>4437</v>
      </c>
      <c r="E4529" s="577" t="s">
        <v>210</v>
      </c>
      <c r="F4529" s="576" t="s">
        <v>210</v>
      </c>
      <c r="G4529" s="576">
        <v>91990</v>
      </c>
      <c r="H4529" s="576" t="s">
        <v>6732</v>
      </c>
      <c r="I4529" s="576" t="s">
        <v>212</v>
      </c>
      <c r="J4529" s="576" t="s">
        <v>209</v>
      </c>
      <c r="K4529" s="577">
        <v>29.08</v>
      </c>
      <c r="L4529" s="576" t="s">
        <v>208</v>
      </c>
    </row>
    <row r="4530" spans="1:12">
      <c r="A4530" s="576" t="s">
        <v>961</v>
      </c>
      <c r="B4530" s="576" t="s">
        <v>962</v>
      </c>
      <c r="C4530" s="576" t="s">
        <v>941</v>
      </c>
      <c r="D4530" s="576" t="s">
        <v>4437</v>
      </c>
      <c r="E4530" s="577" t="s">
        <v>210</v>
      </c>
      <c r="F4530" s="576" t="s">
        <v>210</v>
      </c>
      <c r="G4530" s="576">
        <v>91993</v>
      </c>
      <c r="H4530" s="576" t="s">
        <v>6735</v>
      </c>
      <c r="I4530" s="576" t="s">
        <v>212</v>
      </c>
      <c r="J4530" s="576" t="s">
        <v>209</v>
      </c>
      <c r="K4530" s="577">
        <v>40.520000000000003</v>
      </c>
      <c r="L4530" s="576" t="s">
        <v>208</v>
      </c>
    </row>
    <row r="4531" spans="1:12">
      <c r="A4531" s="576" t="s">
        <v>961</v>
      </c>
      <c r="B4531" s="576" t="s">
        <v>962</v>
      </c>
      <c r="C4531" s="576" t="s">
        <v>941</v>
      </c>
      <c r="D4531" s="576" t="s">
        <v>4437</v>
      </c>
      <c r="E4531" s="577" t="s">
        <v>210</v>
      </c>
      <c r="F4531" s="576" t="s">
        <v>210</v>
      </c>
      <c r="G4531" s="576">
        <v>91991</v>
      </c>
      <c r="H4531" s="576" t="s">
        <v>6733</v>
      </c>
      <c r="I4531" s="576" t="s">
        <v>212</v>
      </c>
      <c r="J4531" s="576" t="s">
        <v>209</v>
      </c>
      <c r="K4531" s="577">
        <v>31.04</v>
      </c>
      <c r="L4531" s="576" t="s">
        <v>208</v>
      </c>
    </row>
    <row r="4532" spans="1:12">
      <c r="A4532" s="576" t="s">
        <v>961</v>
      </c>
      <c r="B4532" s="576" t="s">
        <v>962</v>
      </c>
      <c r="C4532" s="576" t="s">
        <v>941</v>
      </c>
      <c r="D4532" s="576" t="s">
        <v>4437</v>
      </c>
      <c r="E4532" s="577" t="s">
        <v>210</v>
      </c>
      <c r="F4532" s="576" t="s">
        <v>210</v>
      </c>
      <c r="G4532" s="576">
        <v>92000</v>
      </c>
      <c r="H4532" s="576" t="s">
        <v>6742</v>
      </c>
      <c r="I4532" s="576" t="s">
        <v>212</v>
      </c>
      <c r="J4532" s="576" t="s">
        <v>209</v>
      </c>
      <c r="K4532" s="577">
        <v>26.94</v>
      </c>
      <c r="L4532" s="576" t="s">
        <v>208</v>
      </c>
    </row>
    <row r="4533" spans="1:12">
      <c r="A4533" s="576" t="s">
        <v>961</v>
      </c>
      <c r="B4533" s="576" t="s">
        <v>962</v>
      </c>
      <c r="C4533" s="576" t="s">
        <v>941</v>
      </c>
      <c r="D4533" s="576" t="s">
        <v>4437</v>
      </c>
      <c r="E4533" s="577" t="s">
        <v>210</v>
      </c>
      <c r="F4533" s="576" t="s">
        <v>210</v>
      </c>
      <c r="G4533" s="576">
        <v>91998</v>
      </c>
      <c r="H4533" s="576" t="s">
        <v>6740</v>
      </c>
      <c r="I4533" s="576" t="s">
        <v>212</v>
      </c>
      <c r="J4533" s="576" t="s">
        <v>209</v>
      </c>
      <c r="K4533" s="577">
        <v>17.46</v>
      </c>
      <c r="L4533" s="576" t="s">
        <v>208</v>
      </c>
    </row>
    <row r="4534" spans="1:12">
      <c r="A4534" s="576" t="s">
        <v>961</v>
      </c>
      <c r="B4534" s="576" t="s">
        <v>962</v>
      </c>
      <c r="C4534" s="576" t="s">
        <v>941</v>
      </c>
      <c r="D4534" s="576" t="s">
        <v>4437</v>
      </c>
      <c r="E4534" s="577" t="s">
        <v>210</v>
      </c>
      <c r="F4534" s="576" t="s">
        <v>210</v>
      </c>
      <c r="G4534" s="576">
        <v>92001</v>
      </c>
      <c r="H4534" s="576" t="s">
        <v>6743</v>
      </c>
      <c r="I4534" s="576" t="s">
        <v>212</v>
      </c>
      <c r="J4534" s="576" t="s">
        <v>209</v>
      </c>
      <c r="K4534" s="577">
        <v>28.9</v>
      </c>
      <c r="L4534" s="576" t="s">
        <v>208</v>
      </c>
    </row>
    <row r="4535" spans="1:12">
      <c r="A4535" s="576" t="s">
        <v>961</v>
      </c>
      <c r="B4535" s="576" t="s">
        <v>962</v>
      </c>
      <c r="C4535" s="576" t="s">
        <v>941</v>
      </c>
      <c r="D4535" s="576" t="s">
        <v>4437</v>
      </c>
      <c r="E4535" s="577" t="s">
        <v>210</v>
      </c>
      <c r="F4535" s="576" t="s">
        <v>210</v>
      </c>
      <c r="G4535" s="576">
        <v>91999</v>
      </c>
      <c r="H4535" s="576" t="s">
        <v>6741</v>
      </c>
      <c r="I4535" s="576" t="s">
        <v>212</v>
      </c>
      <c r="J4535" s="576" t="s">
        <v>209</v>
      </c>
      <c r="K4535" s="577">
        <v>19.420000000000002</v>
      </c>
      <c r="L4535" s="576" t="s">
        <v>208</v>
      </c>
    </row>
    <row r="4536" spans="1:12">
      <c r="A4536" s="576" t="s">
        <v>961</v>
      </c>
      <c r="B4536" s="576" t="s">
        <v>962</v>
      </c>
      <c r="C4536" s="576" t="s">
        <v>941</v>
      </c>
      <c r="D4536" s="576" t="s">
        <v>4437</v>
      </c>
      <c r="E4536" s="577" t="s">
        <v>210</v>
      </c>
      <c r="F4536" s="576" t="s">
        <v>210</v>
      </c>
      <c r="G4536" s="576">
        <v>92008</v>
      </c>
      <c r="H4536" s="576" t="s">
        <v>6750</v>
      </c>
      <c r="I4536" s="576" t="s">
        <v>212</v>
      </c>
      <c r="J4536" s="576" t="s">
        <v>209</v>
      </c>
      <c r="K4536" s="577">
        <v>41.69</v>
      </c>
      <c r="L4536" s="576" t="s">
        <v>208</v>
      </c>
    </row>
    <row r="4537" spans="1:12">
      <c r="A4537" s="576" t="s">
        <v>961</v>
      </c>
      <c r="B4537" s="576" t="s">
        <v>962</v>
      </c>
      <c r="C4537" s="576" t="s">
        <v>941</v>
      </c>
      <c r="D4537" s="576" t="s">
        <v>4437</v>
      </c>
      <c r="E4537" s="577" t="s">
        <v>210</v>
      </c>
      <c r="F4537" s="576" t="s">
        <v>210</v>
      </c>
      <c r="G4537" s="576">
        <v>92006</v>
      </c>
      <c r="H4537" s="576" t="s">
        <v>6748</v>
      </c>
      <c r="I4537" s="576" t="s">
        <v>212</v>
      </c>
      <c r="J4537" s="576" t="s">
        <v>209</v>
      </c>
      <c r="K4537" s="577">
        <v>32.21</v>
      </c>
      <c r="L4537" s="576" t="s">
        <v>208</v>
      </c>
    </row>
    <row r="4538" spans="1:12">
      <c r="A4538" s="576" t="s">
        <v>961</v>
      </c>
      <c r="B4538" s="576" t="s">
        <v>962</v>
      </c>
      <c r="C4538" s="576" t="s">
        <v>941</v>
      </c>
      <c r="D4538" s="576" t="s">
        <v>4437</v>
      </c>
      <c r="E4538" s="577" t="s">
        <v>210</v>
      </c>
      <c r="F4538" s="576" t="s">
        <v>210</v>
      </c>
      <c r="G4538" s="576">
        <v>92009</v>
      </c>
      <c r="H4538" s="576" t="s">
        <v>6751</v>
      </c>
      <c r="I4538" s="576" t="s">
        <v>212</v>
      </c>
      <c r="J4538" s="576" t="s">
        <v>209</v>
      </c>
      <c r="K4538" s="577">
        <v>45.61</v>
      </c>
      <c r="L4538" s="576" t="s">
        <v>208</v>
      </c>
    </row>
    <row r="4539" spans="1:12">
      <c r="A4539" s="576" t="s">
        <v>961</v>
      </c>
      <c r="B4539" s="576" t="s">
        <v>962</v>
      </c>
      <c r="C4539" s="576" t="s">
        <v>941</v>
      </c>
      <c r="D4539" s="576" t="s">
        <v>4437</v>
      </c>
      <c r="E4539" s="577" t="s">
        <v>210</v>
      </c>
      <c r="F4539" s="576" t="s">
        <v>210</v>
      </c>
      <c r="G4539" s="576">
        <v>92007</v>
      </c>
      <c r="H4539" s="576" t="s">
        <v>6749</v>
      </c>
      <c r="I4539" s="576" t="s">
        <v>212</v>
      </c>
      <c r="J4539" s="576" t="s">
        <v>209</v>
      </c>
      <c r="K4539" s="577">
        <v>36.130000000000003</v>
      </c>
      <c r="L4539" s="576" t="s">
        <v>208</v>
      </c>
    </row>
    <row r="4540" spans="1:12">
      <c r="A4540" s="576" t="s">
        <v>961</v>
      </c>
      <c r="B4540" s="576" t="s">
        <v>962</v>
      </c>
      <c r="C4540" s="576" t="s">
        <v>941</v>
      </c>
      <c r="D4540" s="576" t="s">
        <v>4437</v>
      </c>
      <c r="E4540" s="577" t="s">
        <v>210</v>
      </c>
      <c r="F4540" s="576" t="s">
        <v>210</v>
      </c>
      <c r="G4540" s="576">
        <v>92016</v>
      </c>
      <c r="H4540" s="576" t="s">
        <v>6758</v>
      </c>
      <c r="I4540" s="576" t="s">
        <v>212</v>
      </c>
      <c r="J4540" s="576" t="s">
        <v>209</v>
      </c>
      <c r="K4540" s="577">
        <v>56.45</v>
      </c>
      <c r="L4540" s="576" t="s">
        <v>208</v>
      </c>
    </row>
    <row r="4541" spans="1:12">
      <c r="A4541" s="576" t="s">
        <v>961</v>
      </c>
      <c r="B4541" s="576" t="s">
        <v>962</v>
      </c>
      <c r="C4541" s="576" t="s">
        <v>941</v>
      </c>
      <c r="D4541" s="576" t="s">
        <v>4437</v>
      </c>
      <c r="E4541" s="577" t="s">
        <v>210</v>
      </c>
      <c r="F4541" s="576" t="s">
        <v>210</v>
      </c>
      <c r="G4541" s="576">
        <v>92014</v>
      </c>
      <c r="H4541" s="576" t="s">
        <v>6756</v>
      </c>
      <c r="I4541" s="576" t="s">
        <v>212</v>
      </c>
      <c r="J4541" s="576" t="s">
        <v>209</v>
      </c>
      <c r="K4541" s="577">
        <v>46.97</v>
      </c>
      <c r="L4541" s="576" t="s">
        <v>208</v>
      </c>
    </row>
    <row r="4542" spans="1:12">
      <c r="A4542" s="576" t="s">
        <v>961</v>
      </c>
      <c r="B4542" s="576" t="s">
        <v>962</v>
      </c>
      <c r="C4542" s="576" t="s">
        <v>941</v>
      </c>
      <c r="D4542" s="576" t="s">
        <v>4437</v>
      </c>
      <c r="E4542" s="577" t="s">
        <v>210</v>
      </c>
      <c r="F4542" s="576" t="s">
        <v>210</v>
      </c>
      <c r="G4542" s="576">
        <v>92017</v>
      </c>
      <c r="H4542" s="576" t="s">
        <v>6759</v>
      </c>
      <c r="I4542" s="576" t="s">
        <v>212</v>
      </c>
      <c r="J4542" s="576" t="s">
        <v>209</v>
      </c>
      <c r="K4542" s="577">
        <v>62.33</v>
      </c>
      <c r="L4542" s="576" t="s">
        <v>208</v>
      </c>
    </row>
    <row r="4543" spans="1:12">
      <c r="A4543" s="576" t="s">
        <v>961</v>
      </c>
      <c r="B4543" s="576" t="s">
        <v>962</v>
      </c>
      <c r="C4543" s="576" t="s">
        <v>941</v>
      </c>
      <c r="D4543" s="576" t="s">
        <v>4437</v>
      </c>
      <c r="E4543" s="577" t="s">
        <v>210</v>
      </c>
      <c r="F4543" s="576" t="s">
        <v>210</v>
      </c>
      <c r="G4543" s="576">
        <v>92015</v>
      </c>
      <c r="H4543" s="576" t="s">
        <v>6757</v>
      </c>
      <c r="I4543" s="576" t="s">
        <v>212</v>
      </c>
      <c r="J4543" s="576" t="s">
        <v>209</v>
      </c>
      <c r="K4543" s="577">
        <v>52.85</v>
      </c>
      <c r="L4543" s="576" t="s">
        <v>208</v>
      </c>
    </row>
    <row r="4544" spans="1:12">
      <c r="A4544" s="576" t="s">
        <v>961</v>
      </c>
      <c r="B4544" s="576" t="s">
        <v>962</v>
      </c>
      <c r="C4544" s="576" t="s">
        <v>941</v>
      </c>
      <c r="D4544" s="576" t="s">
        <v>4437</v>
      </c>
      <c r="E4544" s="577" t="s">
        <v>210</v>
      </c>
      <c r="F4544" s="576" t="s">
        <v>210</v>
      </c>
      <c r="G4544" s="576">
        <v>92019</v>
      </c>
      <c r="H4544" s="576" t="s">
        <v>6761</v>
      </c>
      <c r="I4544" s="576" t="s">
        <v>212</v>
      </c>
      <c r="J4544" s="576" t="s">
        <v>209</v>
      </c>
      <c r="K4544" s="577">
        <v>76.2</v>
      </c>
      <c r="L4544" s="576" t="s">
        <v>208</v>
      </c>
    </row>
    <row r="4545" spans="1:12">
      <c r="A4545" s="576" t="s">
        <v>961</v>
      </c>
      <c r="B4545" s="576" t="s">
        <v>962</v>
      </c>
      <c r="C4545" s="576" t="s">
        <v>941</v>
      </c>
      <c r="D4545" s="576" t="s">
        <v>4437</v>
      </c>
      <c r="E4545" s="577" t="s">
        <v>210</v>
      </c>
      <c r="F4545" s="576" t="s">
        <v>210</v>
      </c>
      <c r="G4545" s="576">
        <v>92018</v>
      </c>
      <c r="H4545" s="576" t="s">
        <v>6760</v>
      </c>
      <c r="I4545" s="576" t="s">
        <v>212</v>
      </c>
      <c r="J4545" s="576" t="s">
        <v>209</v>
      </c>
      <c r="K4545" s="577">
        <v>62.2</v>
      </c>
      <c r="L4545" s="576" t="s">
        <v>208</v>
      </c>
    </row>
    <row r="4546" spans="1:12">
      <c r="A4546" s="576" t="s">
        <v>961</v>
      </c>
      <c r="B4546" s="576" t="s">
        <v>962</v>
      </c>
      <c r="C4546" s="576" t="s">
        <v>941</v>
      </c>
      <c r="D4546" s="576" t="s">
        <v>4437</v>
      </c>
      <c r="E4546" s="577" t="s">
        <v>210</v>
      </c>
      <c r="F4546" s="576" t="s">
        <v>210</v>
      </c>
      <c r="G4546" s="576">
        <v>92021</v>
      </c>
      <c r="H4546" s="576" t="s">
        <v>6763</v>
      </c>
      <c r="I4546" s="576" t="s">
        <v>212</v>
      </c>
      <c r="J4546" s="576" t="s">
        <v>209</v>
      </c>
      <c r="K4546" s="577">
        <v>105.92</v>
      </c>
      <c r="L4546" s="576" t="s">
        <v>208</v>
      </c>
    </row>
    <row r="4547" spans="1:12">
      <c r="A4547" s="576" t="s">
        <v>961</v>
      </c>
      <c r="B4547" s="576" t="s">
        <v>962</v>
      </c>
      <c r="C4547" s="576" t="s">
        <v>941</v>
      </c>
      <c r="D4547" s="576" t="s">
        <v>4437</v>
      </c>
      <c r="E4547" s="577" t="s">
        <v>210</v>
      </c>
      <c r="F4547" s="576" t="s">
        <v>210</v>
      </c>
      <c r="G4547" s="576">
        <v>92020</v>
      </c>
      <c r="H4547" s="576" t="s">
        <v>6762</v>
      </c>
      <c r="I4547" s="576" t="s">
        <v>212</v>
      </c>
      <c r="J4547" s="576" t="s">
        <v>209</v>
      </c>
      <c r="K4547" s="577">
        <v>91.92</v>
      </c>
      <c r="L4547" s="576" t="s">
        <v>208</v>
      </c>
    </row>
    <row r="4548" spans="1:12">
      <c r="A4548" s="576" t="s">
        <v>961</v>
      </c>
      <c r="B4548" s="576" t="s">
        <v>962</v>
      </c>
      <c r="C4548" s="576" t="s">
        <v>941</v>
      </c>
      <c r="D4548" s="576" t="s">
        <v>4437</v>
      </c>
      <c r="E4548" s="577" t="s">
        <v>210</v>
      </c>
      <c r="F4548" s="576" t="s">
        <v>210</v>
      </c>
      <c r="G4548" s="576">
        <v>91996</v>
      </c>
      <c r="H4548" s="576" t="s">
        <v>6738</v>
      </c>
      <c r="I4548" s="576" t="s">
        <v>212</v>
      </c>
      <c r="J4548" s="576" t="s">
        <v>209</v>
      </c>
      <c r="K4548" s="577">
        <v>30.19</v>
      </c>
      <c r="L4548" s="576" t="s">
        <v>208</v>
      </c>
    </row>
    <row r="4549" spans="1:12">
      <c r="A4549" s="576" t="s">
        <v>961</v>
      </c>
      <c r="B4549" s="576" t="s">
        <v>962</v>
      </c>
      <c r="C4549" s="576" t="s">
        <v>941</v>
      </c>
      <c r="D4549" s="576" t="s">
        <v>4437</v>
      </c>
      <c r="E4549" s="577" t="s">
        <v>210</v>
      </c>
      <c r="F4549" s="576" t="s">
        <v>210</v>
      </c>
      <c r="G4549" s="576">
        <v>91994</v>
      </c>
      <c r="H4549" s="576" t="s">
        <v>6736</v>
      </c>
      <c r="I4549" s="576" t="s">
        <v>212</v>
      </c>
      <c r="J4549" s="576" t="s">
        <v>209</v>
      </c>
      <c r="K4549" s="577">
        <v>20.71</v>
      </c>
      <c r="L4549" s="576" t="s">
        <v>208</v>
      </c>
    </row>
    <row r="4550" spans="1:12">
      <c r="A4550" s="576" t="s">
        <v>961</v>
      </c>
      <c r="B4550" s="576" t="s">
        <v>962</v>
      </c>
      <c r="C4550" s="576" t="s">
        <v>941</v>
      </c>
      <c r="D4550" s="576" t="s">
        <v>4437</v>
      </c>
      <c r="E4550" s="577" t="s">
        <v>210</v>
      </c>
      <c r="F4550" s="576" t="s">
        <v>210</v>
      </c>
      <c r="G4550" s="576">
        <v>91997</v>
      </c>
      <c r="H4550" s="576" t="s">
        <v>6739</v>
      </c>
      <c r="I4550" s="576" t="s">
        <v>212</v>
      </c>
      <c r="J4550" s="576" t="s">
        <v>209</v>
      </c>
      <c r="K4550" s="577">
        <v>32.15</v>
      </c>
      <c r="L4550" s="576" t="s">
        <v>208</v>
      </c>
    </row>
    <row r="4551" spans="1:12">
      <c r="A4551" s="576" t="s">
        <v>961</v>
      </c>
      <c r="B4551" s="576" t="s">
        <v>962</v>
      </c>
      <c r="C4551" s="576" t="s">
        <v>941</v>
      </c>
      <c r="D4551" s="576" t="s">
        <v>4437</v>
      </c>
      <c r="E4551" s="577" t="s">
        <v>210</v>
      </c>
      <c r="F4551" s="576" t="s">
        <v>210</v>
      </c>
      <c r="G4551" s="576">
        <v>91995</v>
      </c>
      <c r="H4551" s="576" t="s">
        <v>6737</v>
      </c>
      <c r="I4551" s="576" t="s">
        <v>212</v>
      </c>
      <c r="J4551" s="576" t="s">
        <v>209</v>
      </c>
      <c r="K4551" s="577">
        <v>22.67</v>
      </c>
      <c r="L4551" s="576" t="s">
        <v>208</v>
      </c>
    </row>
    <row r="4552" spans="1:12">
      <c r="A4552" s="576" t="s">
        <v>961</v>
      </c>
      <c r="B4552" s="576" t="s">
        <v>962</v>
      </c>
      <c r="C4552" s="576" t="s">
        <v>941</v>
      </c>
      <c r="D4552" s="576" t="s">
        <v>4437</v>
      </c>
      <c r="E4552" s="577" t="s">
        <v>210</v>
      </c>
      <c r="F4552" s="576" t="s">
        <v>210</v>
      </c>
      <c r="G4552" s="576">
        <v>92004</v>
      </c>
      <c r="H4552" s="576" t="s">
        <v>6746</v>
      </c>
      <c r="I4552" s="576" t="s">
        <v>212</v>
      </c>
      <c r="J4552" s="576" t="s">
        <v>209</v>
      </c>
      <c r="K4552" s="577">
        <v>48.22</v>
      </c>
      <c r="L4552" s="576" t="s">
        <v>208</v>
      </c>
    </row>
    <row r="4553" spans="1:12">
      <c r="A4553" s="576" t="s">
        <v>961</v>
      </c>
      <c r="B4553" s="576" t="s">
        <v>962</v>
      </c>
      <c r="C4553" s="576" t="s">
        <v>941</v>
      </c>
      <c r="D4553" s="576" t="s">
        <v>4437</v>
      </c>
      <c r="E4553" s="577" t="s">
        <v>210</v>
      </c>
      <c r="F4553" s="576" t="s">
        <v>210</v>
      </c>
      <c r="G4553" s="576">
        <v>92002</v>
      </c>
      <c r="H4553" s="576" t="s">
        <v>6744</v>
      </c>
      <c r="I4553" s="576" t="s">
        <v>212</v>
      </c>
      <c r="J4553" s="576" t="s">
        <v>209</v>
      </c>
      <c r="K4553" s="577">
        <v>38.74</v>
      </c>
      <c r="L4553" s="576" t="s">
        <v>208</v>
      </c>
    </row>
    <row r="4554" spans="1:12">
      <c r="A4554" s="576" t="s">
        <v>961</v>
      </c>
      <c r="B4554" s="576" t="s">
        <v>962</v>
      </c>
      <c r="C4554" s="576" t="s">
        <v>941</v>
      </c>
      <c r="D4554" s="576" t="s">
        <v>4437</v>
      </c>
      <c r="E4554" s="577" t="s">
        <v>210</v>
      </c>
      <c r="F4554" s="576" t="s">
        <v>210</v>
      </c>
      <c r="G4554" s="576">
        <v>92005</v>
      </c>
      <c r="H4554" s="576" t="s">
        <v>6747</v>
      </c>
      <c r="I4554" s="576" t="s">
        <v>212</v>
      </c>
      <c r="J4554" s="576" t="s">
        <v>209</v>
      </c>
      <c r="K4554" s="577">
        <v>52.14</v>
      </c>
      <c r="L4554" s="576" t="s">
        <v>208</v>
      </c>
    </row>
    <row r="4555" spans="1:12">
      <c r="A4555" s="576" t="s">
        <v>961</v>
      </c>
      <c r="B4555" s="576" t="s">
        <v>962</v>
      </c>
      <c r="C4555" s="576" t="s">
        <v>941</v>
      </c>
      <c r="D4555" s="576" t="s">
        <v>4437</v>
      </c>
      <c r="E4555" s="577" t="s">
        <v>210</v>
      </c>
      <c r="F4555" s="576" t="s">
        <v>210</v>
      </c>
      <c r="G4555" s="576">
        <v>92003</v>
      </c>
      <c r="H4555" s="576" t="s">
        <v>6745</v>
      </c>
      <c r="I4555" s="576" t="s">
        <v>212</v>
      </c>
      <c r="J4555" s="576" t="s">
        <v>209</v>
      </c>
      <c r="K4555" s="577">
        <v>42.66</v>
      </c>
      <c r="L4555" s="576" t="s">
        <v>208</v>
      </c>
    </row>
    <row r="4556" spans="1:12">
      <c r="A4556" s="576" t="s">
        <v>961</v>
      </c>
      <c r="B4556" s="576" t="s">
        <v>962</v>
      </c>
      <c r="C4556" s="576" t="s">
        <v>941</v>
      </c>
      <c r="D4556" s="576" t="s">
        <v>4437</v>
      </c>
      <c r="E4556" s="577" t="s">
        <v>210</v>
      </c>
      <c r="F4556" s="576" t="s">
        <v>210</v>
      </c>
      <c r="G4556" s="576">
        <v>92012</v>
      </c>
      <c r="H4556" s="576" t="s">
        <v>6754</v>
      </c>
      <c r="I4556" s="576" t="s">
        <v>212</v>
      </c>
      <c r="J4556" s="576" t="s">
        <v>209</v>
      </c>
      <c r="K4556" s="577">
        <v>66.209999999999994</v>
      </c>
      <c r="L4556" s="576" t="s">
        <v>208</v>
      </c>
    </row>
    <row r="4557" spans="1:12">
      <c r="A4557" s="576" t="s">
        <v>961</v>
      </c>
      <c r="B4557" s="576" t="s">
        <v>962</v>
      </c>
      <c r="C4557" s="576" t="s">
        <v>941</v>
      </c>
      <c r="D4557" s="576" t="s">
        <v>4437</v>
      </c>
      <c r="E4557" s="577" t="s">
        <v>210</v>
      </c>
      <c r="F4557" s="576" t="s">
        <v>210</v>
      </c>
      <c r="G4557" s="576">
        <v>92010</v>
      </c>
      <c r="H4557" s="576" t="s">
        <v>6752</v>
      </c>
      <c r="I4557" s="576" t="s">
        <v>212</v>
      </c>
      <c r="J4557" s="576" t="s">
        <v>209</v>
      </c>
      <c r="K4557" s="577">
        <v>56.73</v>
      </c>
      <c r="L4557" s="576" t="s">
        <v>208</v>
      </c>
    </row>
    <row r="4558" spans="1:12">
      <c r="A4558" s="576" t="s">
        <v>961</v>
      </c>
      <c r="B4558" s="576" t="s">
        <v>962</v>
      </c>
      <c r="C4558" s="576" t="s">
        <v>941</v>
      </c>
      <c r="D4558" s="576" t="s">
        <v>4437</v>
      </c>
      <c r="E4558" s="577" t="s">
        <v>210</v>
      </c>
      <c r="F4558" s="576" t="s">
        <v>210</v>
      </c>
      <c r="G4558" s="576">
        <v>92013</v>
      </c>
      <c r="H4558" s="576" t="s">
        <v>6755</v>
      </c>
      <c r="I4558" s="576" t="s">
        <v>212</v>
      </c>
      <c r="J4558" s="576" t="s">
        <v>209</v>
      </c>
      <c r="K4558" s="577">
        <v>72.09</v>
      </c>
      <c r="L4558" s="576" t="s">
        <v>208</v>
      </c>
    </row>
    <row r="4559" spans="1:12">
      <c r="A4559" s="576" t="s">
        <v>961</v>
      </c>
      <c r="B4559" s="576" t="s">
        <v>962</v>
      </c>
      <c r="C4559" s="576" t="s">
        <v>941</v>
      </c>
      <c r="D4559" s="576" t="s">
        <v>4437</v>
      </c>
      <c r="E4559" s="577" t="s">
        <v>210</v>
      </c>
      <c r="F4559" s="576" t="s">
        <v>210</v>
      </c>
      <c r="G4559" s="576">
        <v>92011</v>
      </c>
      <c r="H4559" s="576" t="s">
        <v>6753</v>
      </c>
      <c r="I4559" s="576" t="s">
        <v>212</v>
      </c>
      <c r="J4559" s="576" t="s">
        <v>209</v>
      </c>
      <c r="K4559" s="577">
        <v>62.61</v>
      </c>
      <c r="L4559" s="576" t="s">
        <v>208</v>
      </c>
    </row>
    <row r="4560" spans="1:12">
      <c r="A4560" s="576" t="s">
        <v>961</v>
      </c>
      <c r="B4560" s="576" t="s">
        <v>962</v>
      </c>
      <c r="C4560" s="576" t="s">
        <v>941</v>
      </c>
      <c r="D4560" s="576" t="s">
        <v>4437</v>
      </c>
      <c r="E4560" s="577" t="s">
        <v>210</v>
      </c>
      <c r="F4560" s="576" t="s">
        <v>210</v>
      </c>
      <c r="G4560" s="576">
        <v>95777</v>
      </c>
      <c r="H4560" s="576" t="s">
        <v>5649</v>
      </c>
      <c r="I4560" s="576" t="s">
        <v>212</v>
      </c>
      <c r="J4560" s="576" t="s">
        <v>209</v>
      </c>
      <c r="K4560" s="577">
        <v>21.54</v>
      </c>
      <c r="L4560" s="576" t="s">
        <v>208</v>
      </c>
    </row>
    <row r="4561" spans="1:12">
      <c r="A4561" s="576" t="s">
        <v>961</v>
      </c>
      <c r="B4561" s="576" t="s">
        <v>962</v>
      </c>
      <c r="C4561" s="576" t="s">
        <v>941</v>
      </c>
      <c r="D4561" s="576" t="s">
        <v>4437</v>
      </c>
      <c r="E4561" s="577" t="s">
        <v>210</v>
      </c>
      <c r="F4561" s="576" t="s">
        <v>210</v>
      </c>
      <c r="G4561" s="576">
        <v>95780</v>
      </c>
      <c r="H4561" s="576" t="s">
        <v>5652</v>
      </c>
      <c r="I4561" s="576" t="s">
        <v>212</v>
      </c>
      <c r="J4561" s="576" t="s">
        <v>209</v>
      </c>
      <c r="K4561" s="577">
        <v>25.76</v>
      </c>
      <c r="L4561" s="576" t="s">
        <v>208</v>
      </c>
    </row>
    <row r="4562" spans="1:12">
      <c r="A4562" s="576" t="s">
        <v>961</v>
      </c>
      <c r="B4562" s="576" t="s">
        <v>962</v>
      </c>
      <c r="C4562" s="576" t="s">
        <v>941</v>
      </c>
      <c r="D4562" s="576" t="s">
        <v>4437</v>
      </c>
      <c r="E4562" s="577" t="s">
        <v>210</v>
      </c>
      <c r="F4562" s="576" t="s">
        <v>210</v>
      </c>
      <c r="G4562" s="576">
        <v>95783</v>
      </c>
      <c r="H4562" s="576" t="s">
        <v>9411</v>
      </c>
      <c r="I4562" s="576" t="s">
        <v>212</v>
      </c>
      <c r="J4562" s="576" t="s">
        <v>209</v>
      </c>
      <c r="K4562" s="577">
        <v>0</v>
      </c>
      <c r="L4562" s="576" t="s">
        <v>208</v>
      </c>
    </row>
    <row r="4563" spans="1:12">
      <c r="A4563" s="576" t="s">
        <v>961</v>
      </c>
      <c r="B4563" s="576" t="s">
        <v>962</v>
      </c>
      <c r="C4563" s="576" t="s">
        <v>941</v>
      </c>
      <c r="D4563" s="576" t="s">
        <v>4437</v>
      </c>
      <c r="E4563" s="577" t="s">
        <v>210</v>
      </c>
      <c r="F4563" s="576" t="s">
        <v>210</v>
      </c>
      <c r="G4563" s="576">
        <v>95778</v>
      </c>
      <c r="H4563" s="576" t="s">
        <v>5650</v>
      </c>
      <c r="I4563" s="576" t="s">
        <v>212</v>
      </c>
      <c r="J4563" s="576" t="s">
        <v>209</v>
      </c>
      <c r="K4563" s="577">
        <v>24.05</v>
      </c>
      <c r="L4563" s="576" t="s">
        <v>208</v>
      </c>
    </row>
    <row r="4564" spans="1:12">
      <c r="A4564" s="576" t="s">
        <v>961</v>
      </c>
      <c r="B4564" s="576" t="s">
        <v>962</v>
      </c>
      <c r="C4564" s="576" t="s">
        <v>941</v>
      </c>
      <c r="D4564" s="576" t="s">
        <v>4437</v>
      </c>
      <c r="E4564" s="577" t="s">
        <v>210</v>
      </c>
      <c r="F4564" s="576" t="s">
        <v>210</v>
      </c>
      <c r="G4564" s="576">
        <v>95781</v>
      </c>
      <c r="H4564" s="576" t="s">
        <v>5653</v>
      </c>
      <c r="I4564" s="576" t="s">
        <v>212</v>
      </c>
      <c r="J4564" s="576" t="s">
        <v>209</v>
      </c>
      <c r="K4564" s="577">
        <v>29.18</v>
      </c>
      <c r="L4564" s="576" t="s">
        <v>208</v>
      </c>
    </row>
    <row r="4565" spans="1:12">
      <c r="A4565" s="576" t="s">
        <v>961</v>
      </c>
      <c r="B4565" s="576" t="s">
        <v>962</v>
      </c>
      <c r="C4565" s="576" t="s">
        <v>941</v>
      </c>
      <c r="D4565" s="576" t="s">
        <v>4437</v>
      </c>
      <c r="E4565" s="577" t="s">
        <v>210</v>
      </c>
      <c r="F4565" s="576" t="s">
        <v>210</v>
      </c>
      <c r="G4565" s="576">
        <v>95784</v>
      </c>
      <c r="H4565" s="576" t="s">
        <v>9412</v>
      </c>
      <c r="I4565" s="576" t="s">
        <v>212</v>
      </c>
      <c r="J4565" s="576" t="s">
        <v>209</v>
      </c>
      <c r="K4565" s="577">
        <v>0</v>
      </c>
      <c r="L4565" s="576" t="s">
        <v>208</v>
      </c>
    </row>
    <row r="4566" spans="1:12">
      <c r="A4566" s="576" t="s">
        <v>961</v>
      </c>
      <c r="B4566" s="576" t="s">
        <v>962</v>
      </c>
      <c r="C4566" s="576" t="s">
        <v>941</v>
      </c>
      <c r="D4566" s="576" t="s">
        <v>4437</v>
      </c>
      <c r="E4566" s="577" t="s">
        <v>210</v>
      </c>
      <c r="F4566" s="576" t="s">
        <v>210</v>
      </c>
      <c r="G4566" s="576">
        <v>95782</v>
      </c>
      <c r="H4566" s="576" t="s">
        <v>5654</v>
      </c>
      <c r="I4566" s="576" t="s">
        <v>212</v>
      </c>
      <c r="J4566" s="576" t="s">
        <v>209</v>
      </c>
      <c r="K4566" s="577">
        <v>27.57</v>
      </c>
      <c r="L4566" s="576" t="s">
        <v>208</v>
      </c>
    </row>
    <row r="4567" spans="1:12">
      <c r="A4567" s="576" t="s">
        <v>961</v>
      </c>
      <c r="B4567" s="576" t="s">
        <v>962</v>
      </c>
      <c r="C4567" s="576" t="s">
        <v>941</v>
      </c>
      <c r="D4567" s="576" t="s">
        <v>4437</v>
      </c>
      <c r="E4567" s="577" t="s">
        <v>210</v>
      </c>
      <c r="F4567" s="576" t="s">
        <v>210</v>
      </c>
      <c r="G4567" s="576">
        <v>95779</v>
      </c>
      <c r="H4567" s="576" t="s">
        <v>5651</v>
      </c>
      <c r="I4567" s="576" t="s">
        <v>212</v>
      </c>
      <c r="J4567" s="576" t="s">
        <v>209</v>
      </c>
      <c r="K4567" s="577">
        <v>19.95</v>
      </c>
      <c r="L4567" s="576" t="s">
        <v>208</v>
      </c>
    </row>
    <row r="4568" spans="1:12">
      <c r="A4568" s="576" t="s">
        <v>961</v>
      </c>
      <c r="B4568" s="576" t="s">
        <v>962</v>
      </c>
      <c r="C4568" s="576" t="s">
        <v>941</v>
      </c>
      <c r="D4568" s="576" t="s">
        <v>4437</v>
      </c>
      <c r="E4568" s="577" t="s">
        <v>210</v>
      </c>
      <c r="F4568" s="576" t="s">
        <v>210</v>
      </c>
      <c r="G4568" s="576">
        <v>95785</v>
      </c>
      <c r="H4568" s="576" t="s">
        <v>5655</v>
      </c>
      <c r="I4568" s="576" t="s">
        <v>212</v>
      </c>
      <c r="J4568" s="576" t="s">
        <v>209</v>
      </c>
      <c r="K4568" s="577">
        <v>32.729999999999997</v>
      </c>
      <c r="L4568" s="576" t="s">
        <v>208</v>
      </c>
    </row>
    <row r="4569" spans="1:12">
      <c r="A4569" s="576" t="s">
        <v>961</v>
      </c>
      <c r="B4569" s="576" t="s">
        <v>962</v>
      </c>
      <c r="C4569" s="576" t="s">
        <v>941</v>
      </c>
      <c r="D4569" s="576" t="s">
        <v>4437</v>
      </c>
      <c r="E4569" s="577" t="s">
        <v>210</v>
      </c>
      <c r="F4569" s="576" t="s">
        <v>210</v>
      </c>
      <c r="G4569" s="576">
        <v>95792</v>
      </c>
      <c r="H4569" s="576" t="s">
        <v>9413</v>
      </c>
      <c r="I4569" s="576" t="s">
        <v>212</v>
      </c>
      <c r="J4569" s="576" t="s">
        <v>209</v>
      </c>
      <c r="K4569" s="577">
        <v>0</v>
      </c>
      <c r="L4569" s="576" t="s">
        <v>208</v>
      </c>
    </row>
    <row r="4570" spans="1:12">
      <c r="A4570" s="576" t="s">
        <v>961</v>
      </c>
      <c r="B4570" s="576" t="s">
        <v>962</v>
      </c>
      <c r="C4570" s="576" t="s">
        <v>941</v>
      </c>
      <c r="D4570" s="576" t="s">
        <v>4437</v>
      </c>
      <c r="E4570" s="577" t="s">
        <v>210</v>
      </c>
      <c r="F4570" s="576" t="s">
        <v>210</v>
      </c>
      <c r="G4570" s="576">
        <v>95793</v>
      </c>
      <c r="H4570" s="576" t="s">
        <v>9414</v>
      </c>
      <c r="I4570" s="576" t="s">
        <v>212</v>
      </c>
      <c r="J4570" s="576" t="s">
        <v>209</v>
      </c>
      <c r="K4570" s="577">
        <v>0</v>
      </c>
      <c r="L4570" s="576" t="s">
        <v>208</v>
      </c>
    </row>
    <row r="4571" spans="1:12">
      <c r="A4571" s="576" t="s">
        <v>961</v>
      </c>
      <c r="B4571" s="576" t="s">
        <v>962</v>
      </c>
      <c r="C4571" s="576" t="s">
        <v>941</v>
      </c>
      <c r="D4571" s="576" t="s">
        <v>4437</v>
      </c>
      <c r="E4571" s="577" t="s">
        <v>210</v>
      </c>
      <c r="F4571" s="576" t="s">
        <v>210</v>
      </c>
      <c r="G4571" s="576">
        <v>95794</v>
      </c>
      <c r="H4571" s="576" t="s">
        <v>9415</v>
      </c>
      <c r="I4571" s="576" t="s">
        <v>212</v>
      </c>
      <c r="J4571" s="576" t="s">
        <v>209</v>
      </c>
      <c r="K4571" s="577">
        <v>0</v>
      </c>
      <c r="L4571" s="576" t="s">
        <v>208</v>
      </c>
    </row>
    <row r="4572" spans="1:12">
      <c r="A4572" s="576" t="s">
        <v>961</v>
      </c>
      <c r="B4572" s="576" t="s">
        <v>962</v>
      </c>
      <c r="C4572" s="576" t="s">
        <v>941</v>
      </c>
      <c r="D4572" s="576" t="s">
        <v>4437</v>
      </c>
      <c r="E4572" s="577" t="s">
        <v>210</v>
      </c>
      <c r="F4572" s="576" t="s">
        <v>210</v>
      </c>
      <c r="G4572" s="576">
        <v>95786</v>
      </c>
      <c r="H4572" s="576" t="s">
        <v>9416</v>
      </c>
      <c r="I4572" s="576" t="s">
        <v>212</v>
      </c>
      <c r="J4572" s="576" t="s">
        <v>209</v>
      </c>
      <c r="K4572" s="577">
        <v>0</v>
      </c>
      <c r="L4572" s="576" t="s">
        <v>208</v>
      </c>
    </row>
    <row r="4573" spans="1:12">
      <c r="A4573" s="576" t="s">
        <v>961</v>
      </c>
      <c r="B4573" s="576" t="s">
        <v>962</v>
      </c>
      <c r="C4573" s="576" t="s">
        <v>941</v>
      </c>
      <c r="D4573" s="576" t="s">
        <v>4437</v>
      </c>
      <c r="E4573" s="577" t="s">
        <v>210</v>
      </c>
      <c r="F4573" s="576" t="s">
        <v>210</v>
      </c>
      <c r="G4573" s="576">
        <v>95788</v>
      </c>
      <c r="H4573" s="576" t="s">
        <v>9417</v>
      </c>
      <c r="I4573" s="576" t="s">
        <v>212</v>
      </c>
      <c r="J4573" s="576" t="s">
        <v>209</v>
      </c>
      <c r="K4573" s="577">
        <v>0</v>
      </c>
      <c r="L4573" s="576" t="s">
        <v>208</v>
      </c>
    </row>
    <row r="4574" spans="1:12">
      <c r="A4574" s="576" t="s">
        <v>961</v>
      </c>
      <c r="B4574" s="576" t="s">
        <v>962</v>
      </c>
      <c r="C4574" s="576" t="s">
        <v>941</v>
      </c>
      <c r="D4574" s="576" t="s">
        <v>4437</v>
      </c>
      <c r="E4574" s="577" t="s">
        <v>210</v>
      </c>
      <c r="F4574" s="576" t="s">
        <v>210</v>
      </c>
      <c r="G4574" s="576">
        <v>95790</v>
      </c>
      <c r="H4574" s="576" t="s">
        <v>9418</v>
      </c>
      <c r="I4574" s="576" t="s">
        <v>212</v>
      </c>
      <c r="J4574" s="576" t="s">
        <v>209</v>
      </c>
      <c r="K4574" s="577">
        <v>0</v>
      </c>
      <c r="L4574" s="576" t="s">
        <v>208</v>
      </c>
    </row>
    <row r="4575" spans="1:12">
      <c r="A4575" s="576" t="s">
        <v>961</v>
      </c>
      <c r="B4575" s="576" t="s">
        <v>962</v>
      </c>
      <c r="C4575" s="576" t="s">
        <v>941</v>
      </c>
      <c r="D4575" s="576" t="s">
        <v>4437</v>
      </c>
      <c r="E4575" s="577" t="s">
        <v>210</v>
      </c>
      <c r="F4575" s="576" t="s">
        <v>210</v>
      </c>
      <c r="G4575" s="576">
        <v>95787</v>
      </c>
      <c r="H4575" s="576" t="s">
        <v>5656</v>
      </c>
      <c r="I4575" s="576" t="s">
        <v>212</v>
      </c>
      <c r="J4575" s="576" t="s">
        <v>209</v>
      </c>
      <c r="K4575" s="577">
        <v>23.95</v>
      </c>
      <c r="L4575" s="576" t="s">
        <v>208</v>
      </c>
    </row>
    <row r="4576" spans="1:12">
      <c r="A4576" s="576" t="s">
        <v>961</v>
      </c>
      <c r="B4576" s="576" t="s">
        <v>962</v>
      </c>
      <c r="C4576" s="576" t="s">
        <v>941</v>
      </c>
      <c r="D4576" s="576" t="s">
        <v>4437</v>
      </c>
      <c r="E4576" s="577" t="s">
        <v>210</v>
      </c>
      <c r="F4576" s="576" t="s">
        <v>210</v>
      </c>
      <c r="G4576" s="576">
        <v>95789</v>
      </c>
      <c r="H4576" s="576" t="s">
        <v>5657</v>
      </c>
      <c r="I4576" s="576" t="s">
        <v>212</v>
      </c>
      <c r="J4576" s="576" t="s">
        <v>209</v>
      </c>
      <c r="K4576" s="577">
        <v>32.869999999999997</v>
      </c>
      <c r="L4576" s="576" t="s">
        <v>208</v>
      </c>
    </row>
    <row r="4577" spans="1:12">
      <c r="A4577" s="576" t="s">
        <v>961</v>
      </c>
      <c r="B4577" s="576" t="s">
        <v>962</v>
      </c>
      <c r="C4577" s="576" t="s">
        <v>941</v>
      </c>
      <c r="D4577" s="576" t="s">
        <v>4437</v>
      </c>
      <c r="E4577" s="577" t="s">
        <v>210</v>
      </c>
      <c r="F4577" s="576" t="s">
        <v>210</v>
      </c>
      <c r="G4577" s="576">
        <v>95791</v>
      </c>
      <c r="H4577" s="576" t="s">
        <v>5658</v>
      </c>
      <c r="I4577" s="576" t="s">
        <v>212</v>
      </c>
      <c r="J4577" s="576" t="s">
        <v>209</v>
      </c>
      <c r="K4577" s="577">
        <v>45.96</v>
      </c>
      <c r="L4577" s="576" t="s">
        <v>208</v>
      </c>
    </row>
    <row r="4578" spans="1:12">
      <c r="A4578" s="576" t="s">
        <v>961</v>
      </c>
      <c r="B4578" s="576" t="s">
        <v>962</v>
      </c>
      <c r="C4578" s="576" t="s">
        <v>941</v>
      </c>
      <c r="D4578" s="576" t="s">
        <v>4437</v>
      </c>
      <c r="E4578" s="577" t="s">
        <v>210</v>
      </c>
      <c r="F4578" s="576" t="s">
        <v>210</v>
      </c>
      <c r="G4578" s="576">
        <v>95795</v>
      </c>
      <c r="H4578" s="576" t="s">
        <v>5659</v>
      </c>
      <c r="I4578" s="576" t="s">
        <v>212</v>
      </c>
      <c r="J4578" s="576" t="s">
        <v>209</v>
      </c>
      <c r="K4578" s="577">
        <v>27.33</v>
      </c>
      <c r="L4578" s="576" t="s">
        <v>208</v>
      </c>
    </row>
    <row r="4579" spans="1:12">
      <c r="A4579" s="576" t="s">
        <v>961</v>
      </c>
      <c r="B4579" s="576" t="s">
        <v>962</v>
      </c>
      <c r="C4579" s="576" t="s">
        <v>941</v>
      </c>
      <c r="D4579" s="576" t="s">
        <v>4437</v>
      </c>
      <c r="E4579" s="577" t="s">
        <v>210</v>
      </c>
      <c r="F4579" s="576" t="s">
        <v>210</v>
      </c>
      <c r="G4579" s="576">
        <v>95796</v>
      </c>
      <c r="H4579" s="576" t="s">
        <v>5660</v>
      </c>
      <c r="I4579" s="576" t="s">
        <v>212</v>
      </c>
      <c r="J4579" s="576" t="s">
        <v>209</v>
      </c>
      <c r="K4579" s="577">
        <v>38.64</v>
      </c>
      <c r="L4579" s="576" t="s">
        <v>208</v>
      </c>
    </row>
    <row r="4580" spans="1:12">
      <c r="A4580" s="576" t="s">
        <v>961</v>
      </c>
      <c r="B4580" s="576" t="s">
        <v>962</v>
      </c>
      <c r="C4580" s="576" t="s">
        <v>941</v>
      </c>
      <c r="D4580" s="576" t="s">
        <v>4437</v>
      </c>
      <c r="E4580" s="577" t="s">
        <v>210</v>
      </c>
      <c r="F4580" s="576" t="s">
        <v>210</v>
      </c>
      <c r="G4580" s="576">
        <v>95797</v>
      </c>
      <c r="H4580" s="576" t="s">
        <v>5661</v>
      </c>
      <c r="I4580" s="576" t="s">
        <v>212</v>
      </c>
      <c r="J4580" s="576" t="s">
        <v>209</v>
      </c>
      <c r="K4580" s="577">
        <v>53.62</v>
      </c>
      <c r="L4580" s="576" t="s">
        <v>208</v>
      </c>
    </row>
    <row r="4581" spans="1:12">
      <c r="A4581" s="576" t="s">
        <v>961</v>
      </c>
      <c r="B4581" s="576" t="s">
        <v>962</v>
      </c>
      <c r="C4581" s="576" t="s">
        <v>941</v>
      </c>
      <c r="D4581" s="576" t="s">
        <v>4437</v>
      </c>
      <c r="E4581" s="577" t="s">
        <v>210</v>
      </c>
      <c r="F4581" s="576" t="s">
        <v>210</v>
      </c>
      <c r="G4581" s="576">
        <v>95798</v>
      </c>
      <c r="H4581" s="576" t="s">
        <v>9419</v>
      </c>
      <c r="I4581" s="576" t="s">
        <v>212</v>
      </c>
      <c r="J4581" s="576" t="s">
        <v>209</v>
      </c>
      <c r="K4581" s="577">
        <v>0</v>
      </c>
      <c r="L4581" s="576" t="s">
        <v>208</v>
      </c>
    </row>
    <row r="4582" spans="1:12">
      <c r="A4582" s="576" t="s">
        <v>961</v>
      </c>
      <c r="B4582" s="576" t="s">
        <v>962</v>
      </c>
      <c r="C4582" s="576" t="s">
        <v>941</v>
      </c>
      <c r="D4582" s="576" t="s">
        <v>4437</v>
      </c>
      <c r="E4582" s="577" t="s">
        <v>210</v>
      </c>
      <c r="F4582" s="576" t="s">
        <v>210</v>
      </c>
      <c r="G4582" s="576">
        <v>95799</v>
      </c>
      <c r="H4582" s="576" t="s">
        <v>9420</v>
      </c>
      <c r="I4582" s="576" t="s">
        <v>212</v>
      </c>
      <c r="J4582" s="576" t="s">
        <v>209</v>
      </c>
      <c r="K4582" s="577">
        <v>0</v>
      </c>
      <c r="L4582" s="576" t="s">
        <v>208</v>
      </c>
    </row>
    <row r="4583" spans="1:12">
      <c r="A4583" s="576" t="s">
        <v>961</v>
      </c>
      <c r="B4583" s="576" t="s">
        <v>962</v>
      </c>
      <c r="C4583" s="576" t="s">
        <v>941</v>
      </c>
      <c r="D4583" s="576" t="s">
        <v>4437</v>
      </c>
      <c r="E4583" s="577" t="s">
        <v>210</v>
      </c>
      <c r="F4583" s="576" t="s">
        <v>210</v>
      </c>
      <c r="G4583" s="576">
        <v>95800</v>
      </c>
      <c r="H4583" s="576" t="s">
        <v>9421</v>
      </c>
      <c r="I4583" s="576" t="s">
        <v>212</v>
      </c>
      <c r="J4583" s="576" t="s">
        <v>209</v>
      </c>
      <c r="K4583" s="577">
        <v>0</v>
      </c>
      <c r="L4583" s="576" t="s">
        <v>208</v>
      </c>
    </row>
    <row r="4584" spans="1:12">
      <c r="A4584" s="576" t="s">
        <v>961</v>
      </c>
      <c r="B4584" s="576" t="s">
        <v>962</v>
      </c>
      <c r="C4584" s="576" t="s">
        <v>941</v>
      </c>
      <c r="D4584" s="576" t="s">
        <v>4437</v>
      </c>
      <c r="E4584" s="577" t="s">
        <v>210</v>
      </c>
      <c r="F4584" s="576" t="s">
        <v>210</v>
      </c>
      <c r="G4584" s="576">
        <v>95801</v>
      </c>
      <c r="H4584" s="576" t="s">
        <v>5662</v>
      </c>
      <c r="I4584" s="576" t="s">
        <v>212</v>
      </c>
      <c r="J4584" s="576" t="s">
        <v>209</v>
      </c>
      <c r="K4584" s="577">
        <v>32.840000000000003</v>
      </c>
      <c r="L4584" s="576" t="s">
        <v>208</v>
      </c>
    </row>
    <row r="4585" spans="1:12">
      <c r="A4585" s="576" t="s">
        <v>961</v>
      </c>
      <c r="B4585" s="576" t="s">
        <v>962</v>
      </c>
      <c r="C4585" s="576" t="s">
        <v>941</v>
      </c>
      <c r="D4585" s="576" t="s">
        <v>4437</v>
      </c>
      <c r="E4585" s="577" t="s">
        <v>210</v>
      </c>
      <c r="F4585" s="576" t="s">
        <v>210</v>
      </c>
      <c r="G4585" s="576">
        <v>95802</v>
      </c>
      <c r="H4585" s="576" t="s">
        <v>5663</v>
      </c>
      <c r="I4585" s="576" t="s">
        <v>212</v>
      </c>
      <c r="J4585" s="576" t="s">
        <v>209</v>
      </c>
      <c r="K4585" s="577">
        <v>40.76</v>
      </c>
      <c r="L4585" s="576" t="s">
        <v>208</v>
      </c>
    </row>
    <row r="4586" spans="1:12">
      <c r="A4586" s="576" t="s">
        <v>961</v>
      </c>
      <c r="B4586" s="576" t="s">
        <v>962</v>
      </c>
      <c r="C4586" s="576" t="s">
        <v>941</v>
      </c>
      <c r="D4586" s="576" t="s">
        <v>4437</v>
      </c>
      <c r="E4586" s="577" t="s">
        <v>210</v>
      </c>
      <c r="F4586" s="576" t="s">
        <v>210</v>
      </c>
      <c r="G4586" s="576">
        <v>95803</v>
      </c>
      <c r="H4586" s="576" t="s">
        <v>5664</v>
      </c>
      <c r="I4586" s="576" t="s">
        <v>212</v>
      </c>
      <c r="J4586" s="576" t="s">
        <v>209</v>
      </c>
      <c r="K4586" s="577">
        <v>59.63</v>
      </c>
      <c r="L4586" s="576" t="s">
        <v>208</v>
      </c>
    </row>
    <row r="4587" spans="1:12">
      <c r="A4587" s="576" t="s">
        <v>961</v>
      </c>
      <c r="B4587" s="576" t="s">
        <v>962</v>
      </c>
      <c r="C4587" s="576" t="s">
        <v>941</v>
      </c>
      <c r="D4587" s="576" t="s">
        <v>4437</v>
      </c>
      <c r="E4587" s="577" t="s">
        <v>210</v>
      </c>
      <c r="F4587" s="576" t="s">
        <v>210</v>
      </c>
      <c r="G4587" s="576">
        <v>95804</v>
      </c>
      <c r="H4587" s="576" t="s">
        <v>5665</v>
      </c>
      <c r="I4587" s="576" t="s">
        <v>212</v>
      </c>
      <c r="J4587" s="576" t="s">
        <v>209</v>
      </c>
      <c r="K4587" s="577">
        <v>15.18</v>
      </c>
      <c r="L4587" s="576" t="s">
        <v>208</v>
      </c>
    </row>
    <row r="4588" spans="1:12">
      <c r="A4588" s="576" t="s">
        <v>961</v>
      </c>
      <c r="B4588" s="576" t="s">
        <v>962</v>
      </c>
      <c r="C4588" s="576" t="s">
        <v>941</v>
      </c>
      <c r="D4588" s="576" t="s">
        <v>4437</v>
      </c>
      <c r="E4588" s="577" t="s">
        <v>210</v>
      </c>
      <c r="F4588" s="576" t="s">
        <v>210</v>
      </c>
      <c r="G4588" s="576">
        <v>95805</v>
      </c>
      <c r="H4588" s="576" t="s">
        <v>5666</v>
      </c>
      <c r="I4588" s="576" t="s">
        <v>212</v>
      </c>
      <c r="J4588" s="576" t="s">
        <v>209</v>
      </c>
      <c r="K4588" s="577">
        <v>16.260000000000002</v>
      </c>
      <c r="L4588" s="576" t="s">
        <v>208</v>
      </c>
    </row>
    <row r="4589" spans="1:12">
      <c r="A4589" s="576" t="s">
        <v>961</v>
      </c>
      <c r="B4589" s="576" t="s">
        <v>962</v>
      </c>
      <c r="C4589" s="576" t="s">
        <v>941</v>
      </c>
      <c r="D4589" s="576" t="s">
        <v>4437</v>
      </c>
      <c r="E4589" s="577" t="s">
        <v>210</v>
      </c>
      <c r="F4589" s="576" t="s">
        <v>210</v>
      </c>
      <c r="G4589" s="576">
        <v>95806</v>
      </c>
      <c r="H4589" s="576" t="s">
        <v>5667</v>
      </c>
      <c r="I4589" s="576" t="s">
        <v>212</v>
      </c>
      <c r="J4589" s="576" t="s">
        <v>209</v>
      </c>
      <c r="K4589" s="577">
        <v>18.02</v>
      </c>
      <c r="L4589" s="576" t="s">
        <v>208</v>
      </c>
    </row>
    <row r="4590" spans="1:12">
      <c r="A4590" s="576" t="s">
        <v>961</v>
      </c>
      <c r="B4590" s="576" t="s">
        <v>962</v>
      </c>
      <c r="C4590" s="576" t="s">
        <v>941</v>
      </c>
      <c r="D4590" s="576" t="s">
        <v>4437</v>
      </c>
      <c r="E4590" s="577" t="s">
        <v>210</v>
      </c>
      <c r="F4590" s="576" t="s">
        <v>210</v>
      </c>
      <c r="G4590" s="576">
        <v>104401</v>
      </c>
      <c r="H4590" s="576" t="s">
        <v>5684</v>
      </c>
      <c r="I4590" s="576" t="s">
        <v>212</v>
      </c>
      <c r="J4590" s="576" t="s">
        <v>209</v>
      </c>
      <c r="K4590" s="577">
        <v>16.920000000000002</v>
      </c>
      <c r="L4590" s="576" t="s">
        <v>208</v>
      </c>
    </row>
    <row r="4591" spans="1:12">
      <c r="A4591" s="576" t="s">
        <v>961</v>
      </c>
      <c r="B4591" s="576" t="s">
        <v>962</v>
      </c>
      <c r="C4591" s="576" t="s">
        <v>941</v>
      </c>
      <c r="D4591" s="576" t="s">
        <v>4437</v>
      </c>
      <c r="E4591" s="577" t="s">
        <v>210</v>
      </c>
      <c r="F4591" s="576" t="s">
        <v>210</v>
      </c>
      <c r="G4591" s="576">
        <v>104402</v>
      </c>
      <c r="H4591" s="576" t="s">
        <v>5685</v>
      </c>
      <c r="I4591" s="576" t="s">
        <v>212</v>
      </c>
      <c r="J4591" s="576" t="s">
        <v>209</v>
      </c>
      <c r="K4591" s="577">
        <v>18.39</v>
      </c>
      <c r="L4591" s="576" t="s">
        <v>208</v>
      </c>
    </row>
    <row r="4592" spans="1:12">
      <c r="A4592" s="576" t="s">
        <v>961</v>
      </c>
      <c r="B4592" s="576" t="s">
        <v>962</v>
      </c>
      <c r="C4592" s="576" t="s">
        <v>941</v>
      </c>
      <c r="D4592" s="576" t="s">
        <v>4437</v>
      </c>
      <c r="E4592" s="577" t="s">
        <v>210</v>
      </c>
      <c r="F4592" s="576" t="s">
        <v>210</v>
      </c>
      <c r="G4592" s="576">
        <v>104403</v>
      </c>
      <c r="H4592" s="576" t="s">
        <v>5686</v>
      </c>
      <c r="I4592" s="576" t="s">
        <v>212</v>
      </c>
      <c r="J4592" s="576" t="s">
        <v>209</v>
      </c>
      <c r="K4592" s="577">
        <v>22.79</v>
      </c>
      <c r="L4592" s="576" t="s">
        <v>208</v>
      </c>
    </row>
    <row r="4593" spans="1:12">
      <c r="A4593" s="576" t="s">
        <v>961</v>
      </c>
      <c r="B4593" s="576" t="s">
        <v>962</v>
      </c>
      <c r="C4593" s="576" t="s">
        <v>941</v>
      </c>
      <c r="D4593" s="576" t="s">
        <v>4437</v>
      </c>
      <c r="E4593" s="577" t="s">
        <v>210</v>
      </c>
      <c r="F4593" s="576" t="s">
        <v>210</v>
      </c>
      <c r="G4593" s="576">
        <v>104395</v>
      </c>
      <c r="H4593" s="576" t="s">
        <v>5648</v>
      </c>
      <c r="I4593" s="576" t="s">
        <v>212</v>
      </c>
      <c r="J4593" s="576" t="s">
        <v>209</v>
      </c>
      <c r="K4593" s="577">
        <v>14.93</v>
      </c>
      <c r="L4593" s="576" t="s">
        <v>208</v>
      </c>
    </row>
    <row r="4594" spans="1:12">
      <c r="A4594" s="576" t="s">
        <v>961</v>
      </c>
      <c r="B4594" s="576" t="s">
        <v>962</v>
      </c>
      <c r="C4594" s="576" t="s">
        <v>941</v>
      </c>
      <c r="D4594" s="576" t="s">
        <v>4437</v>
      </c>
      <c r="E4594" s="577" t="s">
        <v>210</v>
      </c>
      <c r="F4594" s="576" t="s">
        <v>210</v>
      </c>
      <c r="G4594" s="576">
        <v>104396</v>
      </c>
      <c r="H4594" s="576" t="s">
        <v>5679</v>
      </c>
      <c r="I4594" s="576" t="s">
        <v>212</v>
      </c>
      <c r="J4594" s="576" t="s">
        <v>209</v>
      </c>
      <c r="K4594" s="577">
        <v>15.58</v>
      </c>
      <c r="L4594" s="576" t="s">
        <v>208</v>
      </c>
    </row>
    <row r="4595" spans="1:12">
      <c r="A4595" s="576" t="s">
        <v>961</v>
      </c>
      <c r="B4595" s="576" t="s">
        <v>962</v>
      </c>
      <c r="C4595" s="576" t="s">
        <v>941</v>
      </c>
      <c r="D4595" s="576" t="s">
        <v>4437</v>
      </c>
      <c r="E4595" s="577" t="s">
        <v>210</v>
      </c>
      <c r="F4595" s="576" t="s">
        <v>210</v>
      </c>
      <c r="G4595" s="576">
        <v>104397</v>
      </c>
      <c r="H4595" s="576" t="s">
        <v>5680</v>
      </c>
      <c r="I4595" s="576" t="s">
        <v>212</v>
      </c>
      <c r="J4595" s="576" t="s">
        <v>209</v>
      </c>
      <c r="K4595" s="577">
        <v>18.34</v>
      </c>
      <c r="L4595" s="576" t="s">
        <v>208</v>
      </c>
    </row>
    <row r="4596" spans="1:12">
      <c r="A4596" s="576" t="s">
        <v>961</v>
      </c>
      <c r="B4596" s="576" t="s">
        <v>962</v>
      </c>
      <c r="C4596" s="576" t="s">
        <v>941</v>
      </c>
      <c r="D4596" s="576" t="s">
        <v>4437</v>
      </c>
      <c r="E4596" s="577" t="s">
        <v>210</v>
      </c>
      <c r="F4596" s="576" t="s">
        <v>210</v>
      </c>
      <c r="G4596" s="576">
        <v>95810</v>
      </c>
      <c r="H4596" s="576" t="s">
        <v>5671</v>
      </c>
      <c r="I4596" s="576" t="s">
        <v>212</v>
      </c>
      <c r="J4596" s="576" t="s">
        <v>209</v>
      </c>
      <c r="K4596" s="577">
        <v>9.61</v>
      </c>
      <c r="L4596" s="576" t="s">
        <v>208</v>
      </c>
    </row>
    <row r="4597" spans="1:12">
      <c r="A4597" s="576" t="s">
        <v>961</v>
      </c>
      <c r="B4597" s="576" t="s">
        <v>962</v>
      </c>
      <c r="C4597" s="576" t="s">
        <v>941</v>
      </c>
      <c r="D4597" s="576" t="s">
        <v>4437</v>
      </c>
      <c r="E4597" s="577" t="s">
        <v>210</v>
      </c>
      <c r="F4597" s="576" t="s">
        <v>210</v>
      </c>
      <c r="G4597" s="576">
        <v>95811</v>
      </c>
      <c r="H4597" s="576" t="s">
        <v>5672</v>
      </c>
      <c r="I4597" s="576" t="s">
        <v>212</v>
      </c>
      <c r="J4597" s="576" t="s">
        <v>209</v>
      </c>
      <c r="K4597" s="577">
        <v>12.84</v>
      </c>
      <c r="L4597" s="576" t="s">
        <v>208</v>
      </c>
    </row>
    <row r="4598" spans="1:12">
      <c r="A4598" s="576" t="s">
        <v>961</v>
      </c>
      <c r="B4598" s="576" t="s">
        <v>962</v>
      </c>
      <c r="C4598" s="576" t="s">
        <v>941</v>
      </c>
      <c r="D4598" s="576" t="s">
        <v>4437</v>
      </c>
      <c r="E4598" s="577" t="s">
        <v>210</v>
      </c>
      <c r="F4598" s="576" t="s">
        <v>210</v>
      </c>
      <c r="G4598" s="576">
        <v>95812</v>
      </c>
      <c r="H4598" s="576" t="s">
        <v>5673</v>
      </c>
      <c r="I4598" s="576" t="s">
        <v>212</v>
      </c>
      <c r="J4598" s="576" t="s">
        <v>209</v>
      </c>
      <c r="K4598" s="577">
        <v>18.350000000000001</v>
      </c>
      <c r="L4598" s="576" t="s">
        <v>208</v>
      </c>
    </row>
    <row r="4599" spans="1:12">
      <c r="A4599" s="576" t="s">
        <v>961</v>
      </c>
      <c r="B4599" s="576" t="s">
        <v>962</v>
      </c>
      <c r="C4599" s="576" t="s">
        <v>941</v>
      </c>
      <c r="D4599" s="576" t="s">
        <v>4437</v>
      </c>
      <c r="E4599" s="577" t="s">
        <v>210</v>
      </c>
      <c r="F4599" s="576" t="s">
        <v>210</v>
      </c>
      <c r="G4599" s="576">
        <v>95807</v>
      </c>
      <c r="H4599" s="576" t="s">
        <v>5668</v>
      </c>
      <c r="I4599" s="576" t="s">
        <v>212</v>
      </c>
      <c r="J4599" s="576" t="s">
        <v>209</v>
      </c>
      <c r="K4599" s="577">
        <v>18.11</v>
      </c>
      <c r="L4599" s="576" t="s">
        <v>208</v>
      </c>
    </row>
    <row r="4600" spans="1:12">
      <c r="A4600" s="576" t="s">
        <v>961</v>
      </c>
      <c r="B4600" s="576" t="s">
        <v>962</v>
      </c>
      <c r="C4600" s="576" t="s">
        <v>941</v>
      </c>
      <c r="D4600" s="576" t="s">
        <v>4437</v>
      </c>
      <c r="E4600" s="577" t="s">
        <v>210</v>
      </c>
      <c r="F4600" s="576" t="s">
        <v>210</v>
      </c>
      <c r="G4600" s="576">
        <v>95808</v>
      </c>
      <c r="H4600" s="576" t="s">
        <v>5669</v>
      </c>
      <c r="I4600" s="576" t="s">
        <v>212</v>
      </c>
      <c r="J4600" s="576" t="s">
        <v>209</v>
      </c>
      <c r="K4600" s="577">
        <v>21.34</v>
      </c>
      <c r="L4600" s="576" t="s">
        <v>208</v>
      </c>
    </row>
    <row r="4601" spans="1:12">
      <c r="A4601" s="576" t="s">
        <v>961</v>
      </c>
      <c r="B4601" s="576" t="s">
        <v>962</v>
      </c>
      <c r="C4601" s="576" t="s">
        <v>941</v>
      </c>
      <c r="D4601" s="576" t="s">
        <v>4437</v>
      </c>
      <c r="E4601" s="577" t="s">
        <v>210</v>
      </c>
      <c r="F4601" s="576" t="s">
        <v>210</v>
      </c>
      <c r="G4601" s="576">
        <v>95809</v>
      </c>
      <c r="H4601" s="576" t="s">
        <v>5670</v>
      </c>
      <c r="I4601" s="576" t="s">
        <v>212</v>
      </c>
      <c r="J4601" s="576" t="s">
        <v>209</v>
      </c>
      <c r="K4601" s="577">
        <v>26.85</v>
      </c>
      <c r="L4601" s="576" t="s">
        <v>208</v>
      </c>
    </row>
    <row r="4602" spans="1:12">
      <c r="A4602" s="576" t="s">
        <v>961</v>
      </c>
      <c r="B4602" s="576" t="s">
        <v>962</v>
      </c>
      <c r="C4602" s="576" t="s">
        <v>941</v>
      </c>
      <c r="D4602" s="576" t="s">
        <v>4437</v>
      </c>
      <c r="E4602" s="577" t="s">
        <v>210</v>
      </c>
      <c r="F4602" s="576" t="s">
        <v>210</v>
      </c>
      <c r="G4602" s="576">
        <v>104398</v>
      </c>
      <c r="H4602" s="576" t="s">
        <v>5681</v>
      </c>
      <c r="I4602" s="576" t="s">
        <v>212</v>
      </c>
      <c r="J4602" s="576" t="s">
        <v>209</v>
      </c>
      <c r="K4602" s="577">
        <v>18.100000000000001</v>
      </c>
      <c r="L4602" s="576" t="s">
        <v>208</v>
      </c>
    </row>
    <row r="4603" spans="1:12">
      <c r="A4603" s="576" t="s">
        <v>961</v>
      </c>
      <c r="B4603" s="576" t="s">
        <v>962</v>
      </c>
      <c r="C4603" s="576" t="s">
        <v>941</v>
      </c>
      <c r="D4603" s="576" t="s">
        <v>4437</v>
      </c>
      <c r="E4603" s="577" t="s">
        <v>210</v>
      </c>
      <c r="F4603" s="576" t="s">
        <v>210</v>
      </c>
      <c r="G4603" s="576">
        <v>104399</v>
      </c>
      <c r="H4603" s="576" t="s">
        <v>5682</v>
      </c>
      <c r="I4603" s="576" t="s">
        <v>212</v>
      </c>
      <c r="J4603" s="576" t="s">
        <v>209</v>
      </c>
      <c r="K4603" s="577">
        <v>20.66</v>
      </c>
      <c r="L4603" s="576" t="s">
        <v>208</v>
      </c>
    </row>
    <row r="4604" spans="1:12">
      <c r="A4604" s="576" t="s">
        <v>961</v>
      </c>
      <c r="B4604" s="576" t="s">
        <v>962</v>
      </c>
      <c r="C4604" s="576" t="s">
        <v>941</v>
      </c>
      <c r="D4604" s="576" t="s">
        <v>4437</v>
      </c>
      <c r="E4604" s="577" t="s">
        <v>210</v>
      </c>
      <c r="F4604" s="576" t="s">
        <v>210</v>
      </c>
      <c r="G4604" s="576">
        <v>104400</v>
      </c>
      <c r="H4604" s="576" t="s">
        <v>5683</v>
      </c>
      <c r="I4604" s="576" t="s">
        <v>212</v>
      </c>
      <c r="J4604" s="576" t="s">
        <v>209</v>
      </c>
      <c r="K4604" s="577">
        <v>26.56</v>
      </c>
      <c r="L4604" s="576" t="s">
        <v>208</v>
      </c>
    </row>
    <row r="4605" spans="1:12">
      <c r="A4605" s="576" t="s">
        <v>961</v>
      </c>
      <c r="B4605" s="576" t="s">
        <v>962</v>
      </c>
      <c r="C4605" s="576" t="s">
        <v>941</v>
      </c>
      <c r="D4605" s="576" t="s">
        <v>4437</v>
      </c>
      <c r="E4605" s="577" t="s">
        <v>210</v>
      </c>
      <c r="F4605" s="576" t="s">
        <v>210</v>
      </c>
      <c r="G4605" s="576">
        <v>104404</v>
      </c>
      <c r="H4605" s="576" t="s">
        <v>5687</v>
      </c>
      <c r="I4605" s="576" t="s">
        <v>212</v>
      </c>
      <c r="J4605" s="576" t="s">
        <v>209</v>
      </c>
      <c r="K4605" s="577">
        <v>24.01</v>
      </c>
      <c r="L4605" s="576" t="s">
        <v>208</v>
      </c>
    </row>
    <row r="4606" spans="1:12">
      <c r="A4606" s="576" t="s">
        <v>961</v>
      </c>
      <c r="B4606" s="576" t="s">
        <v>962</v>
      </c>
      <c r="C4606" s="576" t="s">
        <v>941</v>
      </c>
      <c r="D4606" s="576" t="s">
        <v>4437</v>
      </c>
      <c r="E4606" s="577" t="s">
        <v>210</v>
      </c>
      <c r="F4606" s="576" t="s">
        <v>210</v>
      </c>
      <c r="G4606" s="576">
        <v>104405</v>
      </c>
      <c r="H4606" s="576" t="s">
        <v>5688</v>
      </c>
      <c r="I4606" s="576" t="s">
        <v>212</v>
      </c>
      <c r="J4606" s="576" t="s">
        <v>209</v>
      </c>
      <c r="K4606" s="577">
        <v>32.380000000000003</v>
      </c>
      <c r="L4606" s="576" t="s">
        <v>208</v>
      </c>
    </row>
    <row r="4607" spans="1:12">
      <c r="A4607" s="576" t="s">
        <v>961</v>
      </c>
      <c r="B4607" s="576" t="s">
        <v>962</v>
      </c>
      <c r="C4607" s="576" t="s">
        <v>941</v>
      </c>
      <c r="D4607" s="576" t="s">
        <v>4437</v>
      </c>
      <c r="E4607" s="577" t="s">
        <v>210</v>
      </c>
      <c r="F4607" s="576" t="s">
        <v>210</v>
      </c>
      <c r="G4607" s="576">
        <v>95813</v>
      </c>
      <c r="H4607" s="576" t="s">
        <v>5674</v>
      </c>
      <c r="I4607" s="576" t="s">
        <v>212</v>
      </c>
      <c r="J4607" s="576" t="s">
        <v>209</v>
      </c>
      <c r="K4607" s="577">
        <v>11.42</v>
      </c>
      <c r="L4607" s="576" t="s">
        <v>208</v>
      </c>
    </row>
    <row r="4608" spans="1:12">
      <c r="A4608" s="576" t="s">
        <v>961</v>
      </c>
      <c r="B4608" s="576" t="s">
        <v>962</v>
      </c>
      <c r="C4608" s="576" t="s">
        <v>941</v>
      </c>
      <c r="D4608" s="576" t="s">
        <v>4437</v>
      </c>
      <c r="E4608" s="577" t="s">
        <v>210</v>
      </c>
      <c r="F4608" s="576" t="s">
        <v>210</v>
      </c>
      <c r="G4608" s="576">
        <v>95814</v>
      </c>
      <c r="H4608" s="576" t="s">
        <v>5675</v>
      </c>
      <c r="I4608" s="576" t="s">
        <v>212</v>
      </c>
      <c r="J4608" s="576" t="s">
        <v>209</v>
      </c>
      <c r="K4608" s="577">
        <v>15.73</v>
      </c>
      <c r="L4608" s="576" t="s">
        <v>208</v>
      </c>
    </row>
    <row r="4609" spans="1:12">
      <c r="A4609" s="576" t="s">
        <v>961</v>
      </c>
      <c r="B4609" s="576" t="s">
        <v>962</v>
      </c>
      <c r="C4609" s="576" t="s">
        <v>941</v>
      </c>
      <c r="D4609" s="576" t="s">
        <v>4437</v>
      </c>
      <c r="E4609" s="577" t="s">
        <v>210</v>
      </c>
      <c r="F4609" s="576" t="s">
        <v>210</v>
      </c>
      <c r="G4609" s="576">
        <v>95815</v>
      </c>
      <c r="H4609" s="576" t="s">
        <v>5676</v>
      </c>
      <c r="I4609" s="576" t="s">
        <v>212</v>
      </c>
      <c r="J4609" s="576" t="s">
        <v>209</v>
      </c>
      <c r="K4609" s="577">
        <v>23.88</v>
      </c>
      <c r="L4609" s="576" t="s">
        <v>208</v>
      </c>
    </row>
    <row r="4610" spans="1:12">
      <c r="A4610" s="576" t="s">
        <v>961</v>
      </c>
      <c r="B4610" s="576" t="s">
        <v>962</v>
      </c>
      <c r="C4610" s="576" t="s">
        <v>941</v>
      </c>
      <c r="D4610" s="576" t="s">
        <v>4437</v>
      </c>
      <c r="E4610" s="577" t="s">
        <v>210</v>
      </c>
      <c r="F4610" s="576" t="s">
        <v>210</v>
      </c>
      <c r="G4610" s="576">
        <v>95816</v>
      </c>
      <c r="H4610" s="576" t="s">
        <v>5677</v>
      </c>
      <c r="I4610" s="576" t="s">
        <v>212</v>
      </c>
      <c r="J4610" s="576" t="s">
        <v>209</v>
      </c>
      <c r="K4610" s="577">
        <v>21.86</v>
      </c>
      <c r="L4610" s="576" t="s">
        <v>208</v>
      </c>
    </row>
    <row r="4611" spans="1:12">
      <c r="A4611" s="576" t="s">
        <v>961</v>
      </c>
      <c r="B4611" s="576" t="s">
        <v>962</v>
      </c>
      <c r="C4611" s="576" t="s">
        <v>941</v>
      </c>
      <c r="D4611" s="576" t="s">
        <v>4437</v>
      </c>
      <c r="E4611" s="577" t="s">
        <v>210</v>
      </c>
      <c r="F4611" s="576" t="s">
        <v>210</v>
      </c>
      <c r="G4611" s="576">
        <v>95817</v>
      </c>
      <c r="H4611" s="576" t="s">
        <v>9422</v>
      </c>
      <c r="I4611" s="576" t="s">
        <v>212</v>
      </c>
      <c r="J4611" s="576" t="s">
        <v>209</v>
      </c>
      <c r="K4611" s="577">
        <v>27</v>
      </c>
      <c r="L4611" s="576" t="s">
        <v>208</v>
      </c>
    </row>
    <row r="4612" spans="1:12">
      <c r="A4612" s="576" t="s">
        <v>961</v>
      </c>
      <c r="B4612" s="576" t="s">
        <v>962</v>
      </c>
      <c r="C4612" s="576" t="s">
        <v>941</v>
      </c>
      <c r="D4612" s="576" t="s">
        <v>4437</v>
      </c>
      <c r="E4612" s="577" t="s">
        <v>210</v>
      </c>
      <c r="F4612" s="576" t="s">
        <v>210</v>
      </c>
      <c r="G4612" s="576">
        <v>95818</v>
      </c>
      <c r="H4612" s="576" t="s">
        <v>5678</v>
      </c>
      <c r="I4612" s="576" t="s">
        <v>212</v>
      </c>
      <c r="J4612" s="576" t="s">
        <v>209</v>
      </c>
      <c r="K4612" s="577">
        <v>37.42</v>
      </c>
      <c r="L4612" s="576" t="s">
        <v>208</v>
      </c>
    </row>
    <row r="4613" spans="1:12">
      <c r="A4613" s="576" t="s">
        <v>961</v>
      </c>
      <c r="B4613" s="576" t="s">
        <v>962</v>
      </c>
      <c r="C4613" s="576" t="s">
        <v>941</v>
      </c>
      <c r="D4613" s="576" t="s">
        <v>4437</v>
      </c>
      <c r="E4613" s="577" t="s">
        <v>210</v>
      </c>
      <c r="F4613" s="576" t="s">
        <v>210</v>
      </c>
      <c r="G4613" s="576">
        <v>104391</v>
      </c>
      <c r="H4613" s="576" t="s">
        <v>9423</v>
      </c>
      <c r="I4613" s="576" t="s">
        <v>212</v>
      </c>
      <c r="J4613" s="576" t="s">
        <v>209</v>
      </c>
      <c r="K4613" s="577">
        <v>0</v>
      </c>
      <c r="L4613" s="576" t="s">
        <v>208</v>
      </c>
    </row>
    <row r="4614" spans="1:12">
      <c r="A4614" s="576" t="s">
        <v>961</v>
      </c>
      <c r="B4614" s="576" t="s">
        <v>962</v>
      </c>
      <c r="C4614" s="576" t="s">
        <v>941</v>
      </c>
      <c r="D4614" s="576" t="s">
        <v>4437</v>
      </c>
      <c r="E4614" s="577" t="s">
        <v>210</v>
      </c>
      <c r="F4614" s="576" t="s">
        <v>210</v>
      </c>
      <c r="G4614" s="576">
        <v>104392</v>
      </c>
      <c r="H4614" s="576" t="s">
        <v>9424</v>
      </c>
      <c r="I4614" s="576" t="s">
        <v>212</v>
      </c>
      <c r="J4614" s="576" t="s">
        <v>209</v>
      </c>
      <c r="K4614" s="577">
        <v>0</v>
      </c>
      <c r="L4614" s="576" t="s">
        <v>208</v>
      </c>
    </row>
    <row r="4615" spans="1:12">
      <c r="A4615" s="576" t="s">
        <v>961</v>
      </c>
      <c r="B4615" s="576" t="s">
        <v>962</v>
      </c>
      <c r="C4615" s="576" t="s">
        <v>941</v>
      </c>
      <c r="D4615" s="576" t="s">
        <v>4437</v>
      </c>
      <c r="E4615" s="577" t="s">
        <v>210</v>
      </c>
      <c r="F4615" s="576" t="s">
        <v>210</v>
      </c>
      <c r="G4615" s="576">
        <v>104393</v>
      </c>
      <c r="H4615" s="576" t="s">
        <v>9425</v>
      </c>
      <c r="I4615" s="576" t="s">
        <v>212</v>
      </c>
      <c r="J4615" s="576" t="s">
        <v>209</v>
      </c>
      <c r="K4615" s="577">
        <v>0</v>
      </c>
      <c r="L4615" s="576" t="s">
        <v>208</v>
      </c>
    </row>
    <row r="4616" spans="1:12">
      <c r="A4616" s="576" t="s">
        <v>961</v>
      </c>
      <c r="B4616" s="576" t="s">
        <v>962</v>
      </c>
      <c r="C4616" s="576" t="s">
        <v>941</v>
      </c>
      <c r="D4616" s="576" t="s">
        <v>4437</v>
      </c>
      <c r="E4616" s="577" t="s">
        <v>210</v>
      </c>
      <c r="F4616" s="576" t="s">
        <v>210</v>
      </c>
      <c r="G4616" s="576">
        <v>104394</v>
      </c>
      <c r="H4616" s="576" t="s">
        <v>9426</v>
      </c>
      <c r="I4616" s="576" t="s">
        <v>212</v>
      </c>
      <c r="J4616" s="576" t="s">
        <v>209</v>
      </c>
      <c r="K4616" s="577">
        <v>0</v>
      </c>
      <c r="L4616" s="576" t="s">
        <v>208</v>
      </c>
    </row>
    <row r="4617" spans="1:12">
      <c r="A4617" s="576" t="s">
        <v>961</v>
      </c>
      <c r="B4617" s="576" t="s">
        <v>962</v>
      </c>
      <c r="C4617" s="576" t="s">
        <v>941</v>
      </c>
      <c r="D4617" s="576" t="s">
        <v>4437</v>
      </c>
      <c r="E4617" s="577" t="s">
        <v>210</v>
      </c>
      <c r="F4617" s="576" t="s">
        <v>210</v>
      </c>
      <c r="G4617" s="576">
        <v>95761</v>
      </c>
      <c r="H4617" s="576" t="s">
        <v>9427</v>
      </c>
      <c r="I4617" s="576" t="s">
        <v>212</v>
      </c>
      <c r="J4617" s="576" t="s">
        <v>209</v>
      </c>
      <c r="K4617" s="577">
        <v>0</v>
      </c>
      <c r="L4617" s="576" t="s">
        <v>208</v>
      </c>
    </row>
    <row r="4618" spans="1:12">
      <c r="A4618" s="576" t="s">
        <v>961</v>
      </c>
      <c r="B4618" s="576" t="s">
        <v>962</v>
      </c>
      <c r="C4618" s="576" t="s">
        <v>941</v>
      </c>
      <c r="D4618" s="576" t="s">
        <v>4437</v>
      </c>
      <c r="E4618" s="577" t="s">
        <v>210</v>
      </c>
      <c r="F4618" s="576" t="s">
        <v>210</v>
      </c>
      <c r="G4618" s="576">
        <v>95763</v>
      </c>
      <c r="H4618" s="576" t="s">
        <v>9428</v>
      </c>
      <c r="I4618" s="576" t="s">
        <v>212</v>
      </c>
      <c r="J4618" s="576" t="s">
        <v>209</v>
      </c>
      <c r="K4618" s="577">
        <v>0</v>
      </c>
      <c r="L4618" s="576" t="s">
        <v>208</v>
      </c>
    </row>
    <row r="4619" spans="1:12">
      <c r="A4619" s="576" t="s">
        <v>961</v>
      </c>
      <c r="B4619" s="576" t="s">
        <v>962</v>
      </c>
      <c r="C4619" s="576" t="s">
        <v>941</v>
      </c>
      <c r="D4619" s="576" t="s">
        <v>4437</v>
      </c>
      <c r="E4619" s="577" t="s">
        <v>210</v>
      </c>
      <c r="F4619" s="576" t="s">
        <v>210</v>
      </c>
      <c r="G4619" s="576">
        <v>95765</v>
      </c>
      <c r="H4619" s="576" t="s">
        <v>9429</v>
      </c>
      <c r="I4619" s="576" t="s">
        <v>212</v>
      </c>
      <c r="J4619" s="576" t="s">
        <v>209</v>
      </c>
      <c r="K4619" s="577">
        <v>0</v>
      </c>
      <c r="L4619" s="576" t="s">
        <v>208</v>
      </c>
    </row>
    <row r="4620" spans="1:12">
      <c r="A4620" s="576" t="s">
        <v>961</v>
      </c>
      <c r="B4620" s="576" t="s">
        <v>962</v>
      </c>
      <c r="C4620" s="576" t="s">
        <v>941</v>
      </c>
      <c r="D4620" s="576" t="s">
        <v>4437</v>
      </c>
      <c r="E4620" s="577" t="s">
        <v>210</v>
      </c>
      <c r="F4620" s="576" t="s">
        <v>210</v>
      </c>
      <c r="G4620" s="576">
        <v>95767</v>
      </c>
      <c r="H4620" s="576" t="s">
        <v>9430</v>
      </c>
      <c r="I4620" s="576" t="s">
        <v>212</v>
      </c>
      <c r="J4620" s="576" t="s">
        <v>209</v>
      </c>
      <c r="K4620" s="577">
        <v>0</v>
      </c>
      <c r="L4620" s="576" t="s">
        <v>208</v>
      </c>
    </row>
    <row r="4621" spans="1:12">
      <c r="A4621" s="576" t="s">
        <v>961</v>
      </c>
      <c r="B4621" s="576" t="s">
        <v>962</v>
      </c>
      <c r="C4621" s="576" t="s">
        <v>941</v>
      </c>
      <c r="D4621" s="576" t="s">
        <v>4437</v>
      </c>
      <c r="E4621" s="577" t="s">
        <v>210</v>
      </c>
      <c r="F4621" s="576" t="s">
        <v>210</v>
      </c>
      <c r="G4621" s="576">
        <v>95762</v>
      </c>
      <c r="H4621" s="576" t="s">
        <v>9431</v>
      </c>
      <c r="I4621" s="576" t="s">
        <v>212</v>
      </c>
      <c r="J4621" s="576" t="s">
        <v>209</v>
      </c>
      <c r="K4621" s="577">
        <v>0</v>
      </c>
      <c r="L4621" s="576" t="s">
        <v>208</v>
      </c>
    </row>
    <row r="4622" spans="1:12">
      <c r="A4622" s="576" t="s">
        <v>961</v>
      </c>
      <c r="B4622" s="576" t="s">
        <v>962</v>
      </c>
      <c r="C4622" s="576" t="s">
        <v>941</v>
      </c>
      <c r="D4622" s="576" t="s">
        <v>4437</v>
      </c>
      <c r="E4622" s="577" t="s">
        <v>210</v>
      </c>
      <c r="F4622" s="576" t="s">
        <v>210</v>
      </c>
      <c r="G4622" s="576">
        <v>95764</v>
      </c>
      <c r="H4622" s="576" t="s">
        <v>9432</v>
      </c>
      <c r="I4622" s="576" t="s">
        <v>212</v>
      </c>
      <c r="J4622" s="576" t="s">
        <v>209</v>
      </c>
      <c r="K4622" s="577">
        <v>0</v>
      </c>
      <c r="L4622" s="576" t="s">
        <v>208</v>
      </c>
    </row>
    <row r="4623" spans="1:12">
      <c r="A4623" s="576" t="s">
        <v>961</v>
      </c>
      <c r="B4623" s="576" t="s">
        <v>962</v>
      </c>
      <c r="C4623" s="576" t="s">
        <v>941</v>
      </c>
      <c r="D4623" s="576" t="s">
        <v>4437</v>
      </c>
      <c r="E4623" s="577" t="s">
        <v>210</v>
      </c>
      <c r="F4623" s="576" t="s">
        <v>210</v>
      </c>
      <c r="G4623" s="576">
        <v>95766</v>
      </c>
      <c r="H4623" s="576" t="s">
        <v>9433</v>
      </c>
      <c r="I4623" s="576" t="s">
        <v>212</v>
      </c>
      <c r="J4623" s="576" t="s">
        <v>209</v>
      </c>
      <c r="K4623" s="577">
        <v>0</v>
      </c>
      <c r="L4623" s="576" t="s">
        <v>208</v>
      </c>
    </row>
    <row r="4624" spans="1:12">
      <c r="A4624" s="576" t="s">
        <v>961</v>
      </c>
      <c r="B4624" s="576" t="s">
        <v>962</v>
      </c>
      <c r="C4624" s="576" t="s">
        <v>941</v>
      </c>
      <c r="D4624" s="576" t="s">
        <v>4437</v>
      </c>
      <c r="E4624" s="577" t="s">
        <v>210</v>
      </c>
      <c r="F4624" s="576" t="s">
        <v>210</v>
      </c>
      <c r="G4624" s="576">
        <v>95768</v>
      </c>
      <c r="H4624" s="576" t="s">
        <v>9434</v>
      </c>
      <c r="I4624" s="576" t="s">
        <v>212</v>
      </c>
      <c r="J4624" s="576" t="s">
        <v>209</v>
      </c>
      <c r="K4624" s="577">
        <v>0</v>
      </c>
      <c r="L4624" s="576" t="s">
        <v>208</v>
      </c>
    </row>
    <row r="4625" spans="1:12">
      <c r="A4625" s="576" t="s">
        <v>961</v>
      </c>
      <c r="B4625" s="576" t="s">
        <v>962</v>
      </c>
      <c r="C4625" s="576" t="s">
        <v>941</v>
      </c>
      <c r="D4625" s="576" t="s">
        <v>4437</v>
      </c>
      <c r="E4625" s="577" t="s">
        <v>210</v>
      </c>
      <c r="F4625" s="576" t="s">
        <v>210</v>
      </c>
      <c r="G4625" s="576">
        <v>95739</v>
      </c>
      <c r="H4625" s="576" t="s">
        <v>9435</v>
      </c>
      <c r="I4625" s="576" t="s">
        <v>212</v>
      </c>
      <c r="J4625" s="576" t="s">
        <v>209</v>
      </c>
      <c r="K4625" s="577">
        <v>0</v>
      </c>
      <c r="L4625" s="576" t="s">
        <v>208</v>
      </c>
    </row>
    <row r="4626" spans="1:12">
      <c r="A4626" s="576" t="s">
        <v>961</v>
      </c>
      <c r="B4626" s="576" t="s">
        <v>962</v>
      </c>
      <c r="C4626" s="576" t="s">
        <v>941</v>
      </c>
      <c r="D4626" s="576" t="s">
        <v>4437</v>
      </c>
      <c r="E4626" s="577" t="s">
        <v>210</v>
      </c>
      <c r="F4626" s="576" t="s">
        <v>210</v>
      </c>
      <c r="G4626" s="576">
        <v>95740</v>
      </c>
      <c r="H4626" s="576" t="s">
        <v>9436</v>
      </c>
      <c r="I4626" s="576" t="s">
        <v>212</v>
      </c>
      <c r="J4626" s="576" t="s">
        <v>209</v>
      </c>
      <c r="K4626" s="577">
        <v>0</v>
      </c>
      <c r="L4626" s="576" t="s">
        <v>208</v>
      </c>
    </row>
    <row r="4627" spans="1:12">
      <c r="A4627" s="576" t="s">
        <v>961</v>
      </c>
      <c r="B4627" s="576" t="s">
        <v>962</v>
      </c>
      <c r="C4627" s="576" t="s">
        <v>941</v>
      </c>
      <c r="D4627" s="576" t="s">
        <v>4437</v>
      </c>
      <c r="E4627" s="577" t="s">
        <v>210</v>
      </c>
      <c r="F4627" s="576" t="s">
        <v>210</v>
      </c>
      <c r="G4627" s="576">
        <v>95741</v>
      </c>
      <c r="H4627" s="576" t="s">
        <v>9437</v>
      </c>
      <c r="I4627" s="576" t="s">
        <v>212</v>
      </c>
      <c r="J4627" s="576" t="s">
        <v>209</v>
      </c>
      <c r="K4627" s="577">
        <v>0</v>
      </c>
      <c r="L4627" s="576" t="s">
        <v>208</v>
      </c>
    </row>
    <row r="4628" spans="1:12">
      <c r="A4628" s="576" t="s">
        <v>961</v>
      </c>
      <c r="B4628" s="576" t="s">
        <v>962</v>
      </c>
      <c r="C4628" s="576" t="s">
        <v>941</v>
      </c>
      <c r="D4628" s="576" t="s">
        <v>4437</v>
      </c>
      <c r="E4628" s="577" t="s">
        <v>210</v>
      </c>
      <c r="F4628" s="576" t="s">
        <v>210</v>
      </c>
      <c r="G4628" s="576">
        <v>104409</v>
      </c>
      <c r="H4628" s="576" t="s">
        <v>9438</v>
      </c>
      <c r="I4628" s="576" t="s">
        <v>85</v>
      </c>
      <c r="J4628" s="576" t="s">
        <v>209</v>
      </c>
      <c r="K4628" s="577">
        <v>0</v>
      </c>
      <c r="L4628" s="576" t="s">
        <v>208</v>
      </c>
    </row>
    <row r="4629" spans="1:12">
      <c r="A4629" s="576" t="s">
        <v>961</v>
      </c>
      <c r="B4629" s="576" t="s">
        <v>962</v>
      </c>
      <c r="C4629" s="576" t="s">
        <v>941</v>
      </c>
      <c r="D4629" s="576" t="s">
        <v>4437</v>
      </c>
      <c r="E4629" s="577" t="s">
        <v>210</v>
      </c>
      <c r="F4629" s="576" t="s">
        <v>210</v>
      </c>
      <c r="G4629" s="576">
        <v>104408</v>
      </c>
      <c r="H4629" s="576" t="s">
        <v>9439</v>
      </c>
      <c r="I4629" s="576" t="s">
        <v>85</v>
      </c>
      <c r="J4629" s="576" t="s">
        <v>209</v>
      </c>
      <c r="K4629" s="577">
        <v>0</v>
      </c>
      <c r="L4629" s="576" t="s">
        <v>208</v>
      </c>
    </row>
    <row r="4630" spans="1:12">
      <c r="A4630" s="576" t="s">
        <v>961</v>
      </c>
      <c r="B4630" s="576" t="s">
        <v>962</v>
      </c>
      <c r="C4630" s="576" t="s">
        <v>941</v>
      </c>
      <c r="D4630" s="576" t="s">
        <v>4437</v>
      </c>
      <c r="E4630" s="577" t="s">
        <v>210</v>
      </c>
      <c r="F4630" s="576" t="s">
        <v>210</v>
      </c>
      <c r="G4630" s="576">
        <v>104407</v>
      </c>
      <c r="H4630" s="576" t="s">
        <v>9440</v>
      </c>
      <c r="I4630" s="576" t="s">
        <v>85</v>
      </c>
      <c r="J4630" s="576" t="s">
        <v>209</v>
      </c>
      <c r="K4630" s="577">
        <v>0</v>
      </c>
      <c r="L4630" s="576" t="s">
        <v>208</v>
      </c>
    </row>
    <row r="4631" spans="1:12">
      <c r="A4631" s="576" t="s">
        <v>961</v>
      </c>
      <c r="B4631" s="576" t="s">
        <v>962</v>
      </c>
      <c r="C4631" s="576" t="s">
        <v>941</v>
      </c>
      <c r="D4631" s="576" t="s">
        <v>4437</v>
      </c>
      <c r="E4631" s="577" t="s">
        <v>210</v>
      </c>
      <c r="F4631" s="576" t="s">
        <v>210</v>
      </c>
      <c r="G4631" s="576">
        <v>104406</v>
      </c>
      <c r="H4631" s="576" t="s">
        <v>9441</v>
      </c>
      <c r="I4631" s="576" t="s">
        <v>85</v>
      </c>
      <c r="J4631" s="576" t="s">
        <v>209</v>
      </c>
      <c r="K4631" s="577">
        <v>0</v>
      </c>
      <c r="L4631" s="576" t="s">
        <v>208</v>
      </c>
    </row>
    <row r="4632" spans="1:12">
      <c r="A4632" s="576" t="s">
        <v>961</v>
      </c>
      <c r="B4632" s="576" t="s">
        <v>962</v>
      </c>
      <c r="C4632" s="576" t="s">
        <v>941</v>
      </c>
      <c r="D4632" s="576" t="s">
        <v>4437</v>
      </c>
      <c r="E4632" s="577" t="s">
        <v>210</v>
      </c>
      <c r="F4632" s="576" t="s">
        <v>210</v>
      </c>
      <c r="G4632" s="576">
        <v>95726</v>
      </c>
      <c r="H4632" s="576" t="s">
        <v>9442</v>
      </c>
      <c r="I4632" s="576" t="s">
        <v>85</v>
      </c>
      <c r="J4632" s="576" t="s">
        <v>209</v>
      </c>
      <c r="K4632" s="577">
        <v>14.64</v>
      </c>
      <c r="L4632" s="576" t="s">
        <v>208</v>
      </c>
    </row>
    <row r="4633" spans="1:12">
      <c r="A4633" s="576" t="s">
        <v>961</v>
      </c>
      <c r="B4633" s="576" t="s">
        <v>962</v>
      </c>
      <c r="C4633" s="576" t="s">
        <v>941</v>
      </c>
      <c r="D4633" s="576" t="s">
        <v>4437</v>
      </c>
      <c r="E4633" s="577" t="s">
        <v>210</v>
      </c>
      <c r="F4633" s="576" t="s">
        <v>210</v>
      </c>
      <c r="G4633" s="576">
        <v>95727</v>
      </c>
      <c r="H4633" s="576" t="s">
        <v>9443</v>
      </c>
      <c r="I4633" s="576" t="s">
        <v>85</v>
      </c>
      <c r="J4633" s="576" t="s">
        <v>209</v>
      </c>
      <c r="K4633" s="577">
        <v>17.77</v>
      </c>
      <c r="L4633" s="576" t="s">
        <v>208</v>
      </c>
    </row>
    <row r="4634" spans="1:12">
      <c r="A4634" s="576" t="s">
        <v>961</v>
      </c>
      <c r="B4634" s="576" t="s">
        <v>962</v>
      </c>
      <c r="C4634" s="576" t="s">
        <v>941</v>
      </c>
      <c r="D4634" s="576" t="s">
        <v>4437</v>
      </c>
      <c r="E4634" s="577" t="s">
        <v>210</v>
      </c>
      <c r="F4634" s="576" t="s">
        <v>210</v>
      </c>
      <c r="G4634" s="576">
        <v>95728</v>
      </c>
      <c r="H4634" s="576" t="s">
        <v>9444</v>
      </c>
      <c r="I4634" s="576" t="s">
        <v>85</v>
      </c>
      <c r="J4634" s="576" t="s">
        <v>209</v>
      </c>
      <c r="K4634" s="577">
        <v>22.93</v>
      </c>
      <c r="L4634" s="576" t="s">
        <v>208</v>
      </c>
    </row>
    <row r="4635" spans="1:12">
      <c r="A4635" s="576" t="s">
        <v>961</v>
      </c>
      <c r="B4635" s="576" t="s">
        <v>962</v>
      </c>
      <c r="C4635" s="576" t="s">
        <v>941</v>
      </c>
      <c r="D4635" s="576" t="s">
        <v>4437</v>
      </c>
      <c r="E4635" s="577" t="s">
        <v>210</v>
      </c>
      <c r="F4635" s="576" t="s">
        <v>210</v>
      </c>
      <c r="G4635" s="576">
        <v>104452</v>
      </c>
      <c r="H4635" s="576" t="s">
        <v>9445</v>
      </c>
      <c r="I4635" s="576" t="s">
        <v>212</v>
      </c>
      <c r="J4635" s="576" t="s">
        <v>209</v>
      </c>
      <c r="K4635" s="577">
        <v>0</v>
      </c>
      <c r="L4635" s="576" t="s">
        <v>208</v>
      </c>
    </row>
    <row r="4636" spans="1:12">
      <c r="A4636" s="576" t="s">
        <v>961</v>
      </c>
      <c r="B4636" s="576" t="s">
        <v>962</v>
      </c>
      <c r="C4636" s="576" t="s">
        <v>941</v>
      </c>
      <c r="D4636" s="576" t="s">
        <v>4437</v>
      </c>
      <c r="E4636" s="577" t="s">
        <v>210</v>
      </c>
      <c r="F4636" s="576" t="s">
        <v>210</v>
      </c>
      <c r="G4636" s="576">
        <v>104448</v>
      </c>
      <c r="H4636" s="576" t="s">
        <v>9446</v>
      </c>
      <c r="I4636" s="576" t="s">
        <v>212</v>
      </c>
      <c r="J4636" s="576" t="s">
        <v>209</v>
      </c>
      <c r="K4636" s="577">
        <v>0</v>
      </c>
      <c r="L4636" s="576" t="s">
        <v>208</v>
      </c>
    </row>
    <row r="4637" spans="1:12">
      <c r="A4637" s="576" t="s">
        <v>961</v>
      </c>
      <c r="B4637" s="576" t="s">
        <v>962</v>
      </c>
      <c r="C4637" s="576" t="s">
        <v>941</v>
      </c>
      <c r="D4637" s="576" t="s">
        <v>4437</v>
      </c>
      <c r="E4637" s="577" t="s">
        <v>210</v>
      </c>
      <c r="F4637" s="576" t="s">
        <v>210</v>
      </c>
      <c r="G4637" s="576">
        <v>104449</v>
      </c>
      <c r="H4637" s="576" t="s">
        <v>9447</v>
      </c>
      <c r="I4637" s="576" t="s">
        <v>212</v>
      </c>
      <c r="J4637" s="576" t="s">
        <v>209</v>
      </c>
      <c r="K4637" s="577">
        <v>0</v>
      </c>
      <c r="L4637" s="576" t="s">
        <v>208</v>
      </c>
    </row>
    <row r="4638" spans="1:12">
      <c r="A4638" s="576" t="s">
        <v>961</v>
      </c>
      <c r="B4638" s="576" t="s">
        <v>962</v>
      </c>
      <c r="C4638" s="576" t="s">
        <v>941</v>
      </c>
      <c r="D4638" s="576" t="s">
        <v>4437</v>
      </c>
      <c r="E4638" s="577" t="s">
        <v>210</v>
      </c>
      <c r="F4638" s="576" t="s">
        <v>210</v>
      </c>
      <c r="G4638" s="576">
        <v>104450</v>
      </c>
      <c r="H4638" s="576" t="s">
        <v>9448</v>
      </c>
      <c r="I4638" s="576" t="s">
        <v>212</v>
      </c>
      <c r="J4638" s="576" t="s">
        <v>209</v>
      </c>
      <c r="K4638" s="577">
        <v>0</v>
      </c>
      <c r="L4638" s="576" t="s">
        <v>208</v>
      </c>
    </row>
    <row r="4639" spans="1:12">
      <c r="A4639" s="576" t="s">
        <v>961</v>
      </c>
      <c r="B4639" s="576" t="s">
        <v>962</v>
      </c>
      <c r="C4639" s="576" t="s">
        <v>941</v>
      </c>
      <c r="D4639" s="576" t="s">
        <v>4437</v>
      </c>
      <c r="E4639" s="577" t="s">
        <v>210</v>
      </c>
      <c r="F4639" s="576" t="s">
        <v>210</v>
      </c>
      <c r="G4639" s="576">
        <v>104445</v>
      </c>
      <c r="H4639" s="576" t="s">
        <v>9449</v>
      </c>
      <c r="I4639" s="576" t="s">
        <v>212</v>
      </c>
      <c r="J4639" s="576" t="s">
        <v>209</v>
      </c>
      <c r="K4639" s="577">
        <v>0</v>
      </c>
      <c r="L4639" s="576" t="s">
        <v>208</v>
      </c>
    </row>
    <row r="4640" spans="1:12">
      <c r="A4640" s="576" t="s">
        <v>961</v>
      </c>
      <c r="B4640" s="576" t="s">
        <v>962</v>
      </c>
      <c r="C4640" s="576" t="s">
        <v>941</v>
      </c>
      <c r="D4640" s="576" t="s">
        <v>4437</v>
      </c>
      <c r="E4640" s="577" t="s">
        <v>210</v>
      </c>
      <c r="F4640" s="576" t="s">
        <v>210</v>
      </c>
      <c r="G4640" s="576">
        <v>104446</v>
      </c>
      <c r="H4640" s="576" t="s">
        <v>9450</v>
      </c>
      <c r="I4640" s="576" t="s">
        <v>212</v>
      </c>
      <c r="J4640" s="576" t="s">
        <v>209</v>
      </c>
      <c r="K4640" s="577">
        <v>0</v>
      </c>
      <c r="L4640" s="576" t="s">
        <v>208</v>
      </c>
    </row>
    <row r="4641" spans="1:12">
      <c r="A4641" s="576" t="s">
        <v>961</v>
      </c>
      <c r="B4641" s="576" t="s">
        <v>962</v>
      </c>
      <c r="C4641" s="576" t="s">
        <v>941</v>
      </c>
      <c r="D4641" s="576" t="s">
        <v>4437</v>
      </c>
      <c r="E4641" s="577" t="s">
        <v>210</v>
      </c>
      <c r="F4641" s="576" t="s">
        <v>210</v>
      </c>
      <c r="G4641" s="576">
        <v>104447</v>
      </c>
      <c r="H4641" s="576" t="s">
        <v>9451</v>
      </c>
      <c r="I4641" s="576" t="s">
        <v>212</v>
      </c>
      <c r="J4641" s="576" t="s">
        <v>209</v>
      </c>
      <c r="K4641" s="577">
        <v>0</v>
      </c>
      <c r="L4641" s="576" t="s">
        <v>208</v>
      </c>
    </row>
    <row r="4642" spans="1:12">
      <c r="A4642" s="576" t="s">
        <v>961</v>
      </c>
      <c r="B4642" s="576" t="s">
        <v>962</v>
      </c>
      <c r="C4642" s="576" t="s">
        <v>941</v>
      </c>
      <c r="D4642" s="576" t="s">
        <v>4437</v>
      </c>
      <c r="E4642" s="577" t="s">
        <v>210</v>
      </c>
      <c r="F4642" s="576" t="s">
        <v>210</v>
      </c>
      <c r="G4642" s="576">
        <v>92980</v>
      </c>
      <c r="H4642" s="576" t="s">
        <v>9452</v>
      </c>
      <c r="I4642" s="576" t="s">
        <v>85</v>
      </c>
      <c r="J4642" s="576" t="s">
        <v>209</v>
      </c>
      <c r="K4642" s="577">
        <v>12.24</v>
      </c>
      <c r="L4642" s="576" t="s">
        <v>208</v>
      </c>
    </row>
    <row r="4643" spans="1:12">
      <c r="A4643" s="576" t="s">
        <v>961</v>
      </c>
      <c r="B4643" s="576" t="s">
        <v>962</v>
      </c>
      <c r="C4643" s="576" t="s">
        <v>941</v>
      </c>
      <c r="D4643" s="576" t="s">
        <v>4437</v>
      </c>
      <c r="E4643" s="577" t="s">
        <v>210</v>
      </c>
      <c r="F4643" s="576" t="s">
        <v>210</v>
      </c>
      <c r="G4643" s="576">
        <v>92979</v>
      </c>
      <c r="H4643" s="576" t="s">
        <v>9453</v>
      </c>
      <c r="I4643" s="576" t="s">
        <v>85</v>
      </c>
      <c r="J4643" s="576" t="s">
        <v>209</v>
      </c>
      <c r="K4643" s="577">
        <v>12.82</v>
      </c>
      <c r="L4643" s="576" t="s">
        <v>208</v>
      </c>
    </row>
    <row r="4644" spans="1:12">
      <c r="A4644" s="576" t="s">
        <v>961</v>
      </c>
      <c r="B4644" s="576" t="s">
        <v>962</v>
      </c>
      <c r="C4644" s="576" t="s">
        <v>941</v>
      </c>
      <c r="D4644" s="576" t="s">
        <v>4437</v>
      </c>
      <c r="E4644" s="577" t="s">
        <v>210</v>
      </c>
      <c r="F4644" s="576" t="s">
        <v>210</v>
      </c>
      <c r="G4644" s="576">
        <v>92982</v>
      </c>
      <c r="H4644" s="576" t="s">
        <v>9454</v>
      </c>
      <c r="I4644" s="576" t="s">
        <v>85</v>
      </c>
      <c r="J4644" s="576" t="s">
        <v>209</v>
      </c>
      <c r="K4644" s="577">
        <v>19.420000000000002</v>
      </c>
      <c r="L4644" s="576" t="s">
        <v>208</v>
      </c>
    </row>
    <row r="4645" spans="1:12">
      <c r="A4645" s="576" t="s">
        <v>961</v>
      </c>
      <c r="B4645" s="576" t="s">
        <v>962</v>
      </c>
      <c r="C4645" s="576" t="s">
        <v>941</v>
      </c>
      <c r="D4645" s="576" t="s">
        <v>4437</v>
      </c>
      <c r="E4645" s="577" t="s">
        <v>210</v>
      </c>
      <c r="F4645" s="576" t="s">
        <v>210</v>
      </c>
      <c r="G4645" s="576">
        <v>92981</v>
      </c>
      <c r="H4645" s="576" t="s">
        <v>9455</v>
      </c>
      <c r="I4645" s="576" t="s">
        <v>85</v>
      </c>
      <c r="J4645" s="576" t="s">
        <v>209</v>
      </c>
      <c r="K4645" s="577">
        <v>18.309999999999999</v>
      </c>
      <c r="L4645" s="576" t="s">
        <v>208</v>
      </c>
    </row>
    <row r="4646" spans="1:12">
      <c r="A4646" s="576" t="s">
        <v>961</v>
      </c>
      <c r="B4646" s="576" t="s">
        <v>962</v>
      </c>
      <c r="C4646" s="576" t="s">
        <v>941</v>
      </c>
      <c r="D4646" s="576" t="s">
        <v>4437</v>
      </c>
      <c r="E4646" s="577" t="s">
        <v>210</v>
      </c>
      <c r="F4646" s="576" t="s">
        <v>210</v>
      </c>
      <c r="G4646" s="576">
        <v>101885</v>
      </c>
      <c r="H4646" s="576" t="s">
        <v>2329</v>
      </c>
      <c r="I4646" s="576" t="s">
        <v>85</v>
      </c>
      <c r="J4646" s="576" t="s">
        <v>209</v>
      </c>
      <c r="K4646" s="577">
        <v>12.01</v>
      </c>
      <c r="L4646" s="576" t="s">
        <v>208</v>
      </c>
    </row>
    <row r="4647" spans="1:12">
      <c r="A4647" s="576" t="s">
        <v>961</v>
      </c>
      <c r="B4647" s="576" t="s">
        <v>962</v>
      </c>
      <c r="C4647" s="576" t="s">
        <v>941</v>
      </c>
      <c r="D4647" s="576" t="s">
        <v>4437</v>
      </c>
      <c r="E4647" s="577" t="s">
        <v>210</v>
      </c>
      <c r="F4647" s="576" t="s">
        <v>210</v>
      </c>
      <c r="G4647" s="576">
        <v>101884</v>
      </c>
      <c r="H4647" s="576" t="s">
        <v>2328</v>
      </c>
      <c r="I4647" s="576" t="s">
        <v>85</v>
      </c>
      <c r="J4647" s="576" t="s">
        <v>209</v>
      </c>
      <c r="K4647" s="577">
        <v>12.59</v>
      </c>
      <c r="L4647" s="576" t="s">
        <v>208</v>
      </c>
    </row>
    <row r="4648" spans="1:12">
      <c r="A4648" s="576" t="s">
        <v>961</v>
      </c>
      <c r="B4648" s="576" t="s">
        <v>962</v>
      </c>
      <c r="C4648" s="576" t="s">
        <v>941</v>
      </c>
      <c r="D4648" s="576" t="s">
        <v>4437</v>
      </c>
      <c r="E4648" s="577" t="s">
        <v>210</v>
      </c>
      <c r="F4648" s="576" t="s">
        <v>210</v>
      </c>
      <c r="G4648" s="576">
        <v>101887</v>
      </c>
      <c r="H4648" s="576" t="s">
        <v>2331</v>
      </c>
      <c r="I4648" s="576" t="s">
        <v>85</v>
      </c>
      <c r="J4648" s="576" t="s">
        <v>209</v>
      </c>
      <c r="K4648" s="577">
        <v>19.170000000000002</v>
      </c>
      <c r="L4648" s="576" t="s">
        <v>208</v>
      </c>
    </row>
    <row r="4649" spans="1:12">
      <c r="A4649" s="576" t="s">
        <v>961</v>
      </c>
      <c r="B4649" s="576" t="s">
        <v>962</v>
      </c>
      <c r="C4649" s="576" t="s">
        <v>941</v>
      </c>
      <c r="D4649" s="576" t="s">
        <v>4437</v>
      </c>
      <c r="E4649" s="577" t="s">
        <v>210</v>
      </c>
      <c r="F4649" s="576" t="s">
        <v>210</v>
      </c>
      <c r="G4649" s="576">
        <v>101886</v>
      </c>
      <c r="H4649" s="576" t="s">
        <v>2330</v>
      </c>
      <c r="I4649" s="576" t="s">
        <v>85</v>
      </c>
      <c r="J4649" s="576" t="s">
        <v>209</v>
      </c>
      <c r="K4649" s="577">
        <v>18.059999999999999</v>
      </c>
      <c r="L4649" s="576" t="s">
        <v>208</v>
      </c>
    </row>
    <row r="4650" spans="1:12">
      <c r="A4650" s="576" t="s">
        <v>961</v>
      </c>
      <c r="B4650" s="576" t="s">
        <v>962</v>
      </c>
      <c r="C4650" s="576" t="s">
        <v>941</v>
      </c>
      <c r="D4650" s="576" t="s">
        <v>4437</v>
      </c>
      <c r="E4650" s="577" t="s">
        <v>210</v>
      </c>
      <c r="F4650" s="576" t="s">
        <v>210</v>
      </c>
      <c r="G4650" s="576">
        <v>101889</v>
      </c>
      <c r="H4650" s="576" t="s">
        <v>2333</v>
      </c>
      <c r="I4650" s="576" t="s">
        <v>85</v>
      </c>
      <c r="J4650" s="576" t="s">
        <v>209</v>
      </c>
      <c r="K4650" s="577">
        <v>29.75</v>
      </c>
      <c r="L4650" s="576" t="s">
        <v>208</v>
      </c>
    </row>
    <row r="4651" spans="1:12">
      <c r="A4651" s="576" t="s">
        <v>961</v>
      </c>
      <c r="B4651" s="576" t="s">
        <v>962</v>
      </c>
      <c r="C4651" s="576" t="s">
        <v>941</v>
      </c>
      <c r="D4651" s="576" t="s">
        <v>4437</v>
      </c>
      <c r="E4651" s="577" t="s">
        <v>210</v>
      </c>
      <c r="F4651" s="576" t="s">
        <v>210</v>
      </c>
      <c r="G4651" s="576">
        <v>101888</v>
      </c>
      <c r="H4651" s="576" t="s">
        <v>2332</v>
      </c>
      <c r="I4651" s="576" t="s">
        <v>85</v>
      </c>
      <c r="J4651" s="576" t="s">
        <v>209</v>
      </c>
      <c r="K4651" s="577">
        <v>28.3</v>
      </c>
      <c r="L4651" s="576" t="s">
        <v>208</v>
      </c>
    </row>
    <row r="4652" spans="1:12">
      <c r="A4652" s="576" t="s">
        <v>961</v>
      </c>
      <c r="B4652" s="576" t="s">
        <v>962</v>
      </c>
      <c r="C4652" s="576" t="s">
        <v>941</v>
      </c>
      <c r="D4652" s="576" t="s">
        <v>4437</v>
      </c>
      <c r="E4652" s="577" t="s">
        <v>210</v>
      </c>
      <c r="F4652" s="576" t="s">
        <v>210</v>
      </c>
      <c r="G4652" s="576">
        <v>101938</v>
      </c>
      <c r="H4652" s="576" t="s">
        <v>2377</v>
      </c>
      <c r="I4652" s="576" t="s">
        <v>212</v>
      </c>
      <c r="J4652" s="576" t="s">
        <v>209</v>
      </c>
      <c r="K4652" s="577">
        <v>136.28</v>
      </c>
      <c r="L4652" s="576" t="s">
        <v>208</v>
      </c>
    </row>
    <row r="4653" spans="1:12">
      <c r="A4653" s="576" t="s">
        <v>961</v>
      </c>
      <c r="B4653" s="576" t="s">
        <v>962</v>
      </c>
      <c r="C4653" s="576" t="s">
        <v>941</v>
      </c>
      <c r="D4653" s="576" t="s">
        <v>4437</v>
      </c>
      <c r="E4653" s="577" t="s">
        <v>210</v>
      </c>
      <c r="F4653" s="576" t="s">
        <v>210</v>
      </c>
      <c r="G4653" s="576">
        <v>101904</v>
      </c>
      <c r="H4653" s="576" t="s">
        <v>2376</v>
      </c>
      <c r="I4653" s="576" t="s">
        <v>212</v>
      </c>
      <c r="J4653" s="576" t="s">
        <v>209</v>
      </c>
      <c r="K4653" s="577">
        <v>1616.15</v>
      </c>
      <c r="L4653" s="576" t="s">
        <v>208</v>
      </c>
    </row>
    <row r="4654" spans="1:12">
      <c r="A4654" s="576" t="s">
        <v>961</v>
      </c>
      <c r="B4654" s="576" t="s">
        <v>962</v>
      </c>
      <c r="C4654" s="576" t="s">
        <v>941</v>
      </c>
      <c r="D4654" s="576" t="s">
        <v>4437</v>
      </c>
      <c r="E4654" s="577" t="s">
        <v>210</v>
      </c>
      <c r="F4654" s="576" t="s">
        <v>210</v>
      </c>
      <c r="G4654" s="576">
        <v>101901</v>
      </c>
      <c r="H4654" s="576" t="s">
        <v>2373</v>
      </c>
      <c r="I4654" s="576" t="s">
        <v>212</v>
      </c>
      <c r="J4654" s="576" t="s">
        <v>209</v>
      </c>
      <c r="K4654" s="577">
        <v>169.13</v>
      </c>
      <c r="L4654" s="576" t="s">
        <v>208</v>
      </c>
    </row>
    <row r="4655" spans="1:12">
      <c r="A4655" s="576" t="s">
        <v>961</v>
      </c>
      <c r="B4655" s="576" t="s">
        <v>962</v>
      </c>
      <c r="C4655" s="576" t="s">
        <v>941</v>
      </c>
      <c r="D4655" s="576" t="s">
        <v>4437</v>
      </c>
      <c r="E4655" s="577" t="s">
        <v>210</v>
      </c>
      <c r="F4655" s="576" t="s">
        <v>210</v>
      </c>
      <c r="G4655" s="576">
        <v>101902</v>
      </c>
      <c r="H4655" s="576" t="s">
        <v>2374</v>
      </c>
      <c r="I4655" s="576" t="s">
        <v>212</v>
      </c>
      <c r="J4655" s="576" t="s">
        <v>209</v>
      </c>
      <c r="K4655" s="577">
        <v>208.62</v>
      </c>
      <c r="L4655" s="576" t="s">
        <v>208</v>
      </c>
    </row>
    <row r="4656" spans="1:12">
      <c r="A4656" s="576" t="s">
        <v>961</v>
      </c>
      <c r="B4656" s="576" t="s">
        <v>962</v>
      </c>
      <c r="C4656" s="576" t="s">
        <v>941</v>
      </c>
      <c r="D4656" s="576" t="s">
        <v>4437</v>
      </c>
      <c r="E4656" s="577" t="s">
        <v>210</v>
      </c>
      <c r="F4656" s="576" t="s">
        <v>210</v>
      </c>
      <c r="G4656" s="576">
        <v>101903</v>
      </c>
      <c r="H4656" s="576" t="s">
        <v>2375</v>
      </c>
      <c r="I4656" s="576" t="s">
        <v>212</v>
      </c>
      <c r="J4656" s="576" t="s">
        <v>209</v>
      </c>
      <c r="K4656" s="577">
        <v>436.05</v>
      </c>
      <c r="L4656" s="576" t="s">
        <v>208</v>
      </c>
    </row>
    <row r="4657" spans="1:12">
      <c r="A4657" s="576" t="s">
        <v>961</v>
      </c>
      <c r="B4657" s="576" t="s">
        <v>962</v>
      </c>
      <c r="C4657" s="576" t="s">
        <v>941</v>
      </c>
      <c r="D4657" s="576" t="s">
        <v>4437</v>
      </c>
      <c r="E4657" s="577" t="s">
        <v>210</v>
      </c>
      <c r="F4657" s="576" t="s">
        <v>210</v>
      </c>
      <c r="G4657" s="576">
        <v>97400</v>
      </c>
      <c r="H4657" s="576" t="s">
        <v>9456</v>
      </c>
      <c r="I4657" s="576" t="s">
        <v>212</v>
      </c>
      <c r="J4657" s="576" t="s">
        <v>209</v>
      </c>
      <c r="K4657" s="577">
        <v>0</v>
      </c>
      <c r="L4657" s="576" t="s">
        <v>208</v>
      </c>
    </row>
    <row r="4658" spans="1:12">
      <c r="A4658" s="576" t="s">
        <v>961</v>
      </c>
      <c r="B4658" s="576" t="s">
        <v>962</v>
      </c>
      <c r="C4658" s="576" t="s">
        <v>941</v>
      </c>
      <c r="D4658" s="576" t="s">
        <v>4437</v>
      </c>
      <c r="E4658" s="577" t="s">
        <v>210</v>
      </c>
      <c r="F4658" s="576" t="s">
        <v>210</v>
      </c>
      <c r="G4658" s="576">
        <v>97401</v>
      </c>
      <c r="H4658" s="576" t="s">
        <v>9457</v>
      </c>
      <c r="I4658" s="576" t="s">
        <v>212</v>
      </c>
      <c r="J4658" s="576" t="s">
        <v>209</v>
      </c>
      <c r="K4658" s="577">
        <v>0</v>
      </c>
      <c r="L4658" s="576" t="s">
        <v>208</v>
      </c>
    </row>
    <row r="4659" spans="1:12">
      <c r="A4659" s="576" t="s">
        <v>961</v>
      </c>
      <c r="B4659" s="576" t="s">
        <v>962</v>
      </c>
      <c r="C4659" s="576" t="s">
        <v>941</v>
      </c>
      <c r="D4659" s="576" t="s">
        <v>4437</v>
      </c>
      <c r="E4659" s="577" t="s">
        <v>210</v>
      </c>
      <c r="F4659" s="576" t="s">
        <v>210</v>
      </c>
      <c r="G4659" s="576">
        <v>97403</v>
      </c>
      <c r="H4659" s="576" t="s">
        <v>9458</v>
      </c>
      <c r="I4659" s="576" t="s">
        <v>212</v>
      </c>
      <c r="J4659" s="576" t="s">
        <v>209</v>
      </c>
      <c r="K4659" s="577">
        <v>0</v>
      </c>
      <c r="L4659" s="576" t="s">
        <v>208</v>
      </c>
    </row>
    <row r="4660" spans="1:12">
      <c r="A4660" s="576" t="s">
        <v>961</v>
      </c>
      <c r="B4660" s="576" t="s">
        <v>962</v>
      </c>
      <c r="C4660" s="576" t="s">
        <v>941</v>
      </c>
      <c r="D4660" s="576" t="s">
        <v>4437</v>
      </c>
      <c r="E4660" s="577" t="s">
        <v>210</v>
      </c>
      <c r="F4660" s="576" t="s">
        <v>210</v>
      </c>
      <c r="G4660" s="576">
        <v>97404</v>
      </c>
      <c r="H4660" s="576" t="s">
        <v>9459</v>
      </c>
      <c r="I4660" s="576" t="s">
        <v>212</v>
      </c>
      <c r="J4660" s="576" t="s">
        <v>209</v>
      </c>
      <c r="K4660" s="577">
        <v>0</v>
      </c>
      <c r="L4660" s="576" t="s">
        <v>208</v>
      </c>
    </row>
    <row r="4661" spans="1:12">
      <c r="A4661" s="576" t="s">
        <v>961</v>
      </c>
      <c r="B4661" s="576" t="s">
        <v>962</v>
      </c>
      <c r="C4661" s="576" t="s">
        <v>941</v>
      </c>
      <c r="D4661" s="576" t="s">
        <v>4437</v>
      </c>
      <c r="E4661" s="577" t="s">
        <v>210</v>
      </c>
      <c r="F4661" s="576" t="s">
        <v>210</v>
      </c>
      <c r="G4661" s="576">
        <v>97406</v>
      </c>
      <c r="H4661" s="576" t="s">
        <v>9460</v>
      </c>
      <c r="I4661" s="576" t="s">
        <v>212</v>
      </c>
      <c r="J4661" s="576" t="s">
        <v>209</v>
      </c>
      <c r="K4661" s="577">
        <v>0</v>
      </c>
      <c r="L4661" s="576" t="s">
        <v>208</v>
      </c>
    </row>
    <row r="4662" spans="1:12">
      <c r="A4662" s="576" t="s">
        <v>961</v>
      </c>
      <c r="B4662" s="576" t="s">
        <v>962</v>
      </c>
      <c r="C4662" s="576" t="s">
        <v>941</v>
      </c>
      <c r="D4662" s="576" t="s">
        <v>4437</v>
      </c>
      <c r="E4662" s="577" t="s">
        <v>210</v>
      </c>
      <c r="F4662" s="576" t="s">
        <v>210</v>
      </c>
      <c r="G4662" s="576">
        <v>97393</v>
      </c>
      <c r="H4662" s="576" t="s">
        <v>9461</v>
      </c>
      <c r="I4662" s="576" t="s">
        <v>212</v>
      </c>
      <c r="J4662" s="576" t="s">
        <v>209</v>
      </c>
      <c r="K4662" s="577">
        <v>0</v>
      </c>
      <c r="L4662" s="576" t="s">
        <v>208</v>
      </c>
    </row>
    <row r="4663" spans="1:12">
      <c r="A4663" s="576" t="s">
        <v>961</v>
      </c>
      <c r="B4663" s="576" t="s">
        <v>962</v>
      </c>
      <c r="C4663" s="576" t="s">
        <v>941</v>
      </c>
      <c r="D4663" s="576" t="s">
        <v>4437</v>
      </c>
      <c r="E4663" s="577" t="s">
        <v>210</v>
      </c>
      <c r="F4663" s="576" t="s">
        <v>210</v>
      </c>
      <c r="G4663" s="576">
        <v>97407</v>
      </c>
      <c r="H4663" s="576" t="s">
        <v>9462</v>
      </c>
      <c r="I4663" s="576" t="s">
        <v>212</v>
      </c>
      <c r="J4663" s="576" t="s">
        <v>209</v>
      </c>
      <c r="K4663" s="577">
        <v>0</v>
      </c>
      <c r="L4663" s="576" t="s">
        <v>208</v>
      </c>
    </row>
    <row r="4664" spans="1:12">
      <c r="A4664" s="576" t="s">
        <v>961</v>
      </c>
      <c r="B4664" s="576" t="s">
        <v>962</v>
      </c>
      <c r="C4664" s="576" t="s">
        <v>941</v>
      </c>
      <c r="D4664" s="576" t="s">
        <v>4437</v>
      </c>
      <c r="E4664" s="577" t="s">
        <v>210</v>
      </c>
      <c r="F4664" s="576" t="s">
        <v>210</v>
      </c>
      <c r="G4664" s="576">
        <v>97408</v>
      </c>
      <c r="H4664" s="576" t="s">
        <v>9463</v>
      </c>
      <c r="I4664" s="576" t="s">
        <v>212</v>
      </c>
      <c r="J4664" s="576" t="s">
        <v>209</v>
      </c>
      <c r="K4664" s="577">
        <v>0</v>
      </c>
      <c r="L4664" s="576" t="s">
        <v>208</v>
      </c>
    </row>
    <row r="4665" spans="1:12">
      <c r="A4665" s="576" t="s">
        <v>961</v>
      </c>
      <c r="B4665" s="576" t="s">
        <v>962</v>
      </c>
      <c r="C4665" s="576" t="s">
        <v>941</v>
      </c>
      <c r="D4665" s="576" t="s">
        <v>4437</v>
      </c>
      <c r="E4665" s="577" t="s">
        <v>210</v>
      </c>
      <c r="F4665" s="576" t="s">
        <v>210</v>
      </c>
      <c r="G4665" s="576">
        <v>97394</v>
      </c>
      <c r="H4665" s="576" t="s">
        <v>9464</v>
      </c>
      <c r="I4665" s="576" t="s">
        <v>212</v>
      </c>
      <c r="J4665" s="576" t="s">
        <v>209</v>
      </c>
      <c r="K4665" s="577">
        <v>0</v>
      </c>
      <c r="L4665" s="576" t="s">
        <v>208</v>
      </c>
    </row>
    <row r="4666" spans="1:12">
      <c r="A4666" s="576" t="s">
        <v>961</v>
      </c>
      <c r="B4666" s="576" t="s">
        <v>962</v>
      </c>
      <c r="C4666" s="576" t="s">
        <v>941</v>
      </c>
      <c r="D4666" s="576" t="s">
        <v>4437</v>
      </c>
      <c r="E4666" s="577" t="s">
        <v>210</v>
      </c>
      <c r="F4666" s="576" t="s">
        <v>210</v>
      </c>
      <c r="G4666" s="576">
        <v>97395</v>
      </c>
      <c r="H4666" s="576" t="s">
        <v>9465</v>
      </c>
      <c r="I4666" s="576" t="s">
        <v>212</v>
      </c>
      <c r="J4666" s="576" t="s">
        <v>209</v>
      </c>
      <c r="K4666" s="577">
        <v>0</v>
      </c>
      <c r="L4666" s="576" t="s">
        <v>208</v>
      </c>
    </row>
    <row r="4667" spans="1:12">
      <c r="A4667" s="576" t="s">
        <v>961</v>
      </c>
      <c r="B4667" s="576" t="s">
        <v>962</v>
      </c>
      <c r="C4667" s="576" t="s">
        <v>941</v>
      </c>
      <c r="D4667" s="576" t="s">
        <v>4437</v>
      </c>
      <c r="E4667" s="577" t="s">
        <v>210</v>
      </c>
      <c r="F4667" s="576" t="s">
        <v>210</v>
      </c>
      <c r="G4667" s="576">
        <v>97398</v>
      </c>
      <c r="H4667" s="576" t="s">
        <v>9466</v>
      </c>
      <c r="I4667" s="576" t="s">
        <v>212</v>
      </c>
      <c r="J4667" s="576" t="s">
        <v>209</v>
      </c>
      <c r="K4667" s="577">
        <v>0</v>
      </c>
      <c r="L4667" s="576" t="s">
        <v>208</v>
      </c>
    </row>
    <row r="4668" spans="1:12">
      <c r="A4668" s="576" t="s">
        <v>961</v>
      </c>
      <c r="B4668" s="576" t="s">
        <v>962</v>
      </c>
      <c r="C4668" s="576" t="s">
        <v>941</v>
      </c>
      <c r="D4668" s="576" t="s">
        <v>4437</v>
      </c>
      <c r="E4668" s="577" t="s">
        <v>210</v>
      </c>
      <c r="F4668" s="576" t="s">
        <v>210</v>
      </c>
      <c r="G4668" s="576">
        <v>97399</v>
      </c>
      <c r="H4668" s="576" t="s">
        <v>9467</v>
      </c>
      <c r="I4668" s="576" t="s">
        <v>212</v>
      </c>
      <c r="J4668" s="576" t="s">
        <v>209</v>
      </c>
      <c r="K4668" s="577">
        <v>0</v>
      </c>
      <c r="L4668" s="576" t="s">
        <v>208</v>
      </c>
    </row>
    <row r="4669" spans="1:12">
      <c r="A4669" s="576" t="s">
        <v>961</v>
      </c>
      <c r="B4669" s="576" t="s">
        <v>962</v>
      </c>
      <c r="C4669" s="576" t="s">
        <v>941</v>
      </c>
      <c r="D4669" s="576" t="s">
        <v>4437</v>
      </c>
      <c r="E4669" s="577" t="s">
        <v>210</v>
      </c>
      <c r="F4669" s="576" t="s">
        <v>210</v>
      </c>
      <c r="G4669" s="576">
        <v>97414</v>
      </c>
      <c r="H4669" s="576" t="s">
        <v>9468</v>
      </c>
      <c r="I4669" s="576" t="s">
        <v>212</v>
      </c>
      <c r="J4669" s="576" t="s">
        <v>209</v>
      </c>
      <c r="K4669" s="577">
        <v>0</v>
      </c>
      <c r="L4669" s="576" t="s">
        <v>208</v>
      </c>
    </row>
    <row r="4670" spans="1:12">
      <c r="A4670" s="576" t="s">
        <v>961</v>
      </c>
      <c r="B4670" s="576" t="s">
        <v>962</v>
      </c>
      <c r="C4670" s="576" t="s">
        <v>941</v>
      </c>
      <c r="D4670" s="576" t="s">
        <v>4437</v>
      </c>
      <c r="E4670" s="577" t="s">
        <v>210</v>
      </c>
      <c r="F4670" s="576" t="s">
        <v>210</v>
      </c>
      <c r="G4670" s="576">
        <v>97415</v>
      </c>
      <c r="H4670" s="576" t="s">
        <v>9469</v>
      </c>
      <c r="I4670" s="576" t="s">
        <v>212</v>
      </c>
      <c r="J4670" s="576" t="s">
        <v>209</v>
      </c>
      <c r="K4670" s="577">
        <v>0</v>
      </c>
      <c r="L4670" s="576" t="s">
        <v>208</v>
      </c>
    </row>
    <row r="4671" spans="1:12">
      <c r="A4671" s="576" t="s">
        <v>961</v>
      </c>
      <c r="B4671" s="576" t="s">
        <v>962</v>
      </c>
      <c r="C4671" s="576" t="s">
        <v>941</v>
      </c>
      <c r="D4671" s="576" t="s">
        <v>4437</v>
      </c>
      <c r="E4671" s="577" t="s">
        <v>210</v>
      </c>
      <c r="F4671" s="576" t="s">
        <v>210</v>
      </c>
      <c r="G4671" s="576">
        <v>97416</v>
      </c>
      <c r="H4671" s="576" t="s">
        <v>9470</v>
      </c>
      <c r="I4671" s="576" t="s">
        <v>212</v>
      </c>
      <c r="J4671" s="576" t="s">
        <v>209</v>
      </c>
      <c r="K4671" s="577">
        <v>0</v>
      </c>
      <c r="L4671" s="576" t="s">
        <v>208</v>
      </c>
    </row>
    <row r="4672" spans="1:12">
      <c r="A4672" s="576" t="s">
        <v>961</v>
      </c>
      <c r="B4672" s="576" t="s">
        <v>962</v>
      </c>
      <c r="C4672" s="576" t="s">
        <v>941</v>
      </c>
      <c r="D4672" s="576" t="s">
        <v>4437</v>
      </c>
      <c r="E4672" s="577" t="s">
        <v>210</v>
      </c>
      <c r="F4672" s="576" t="s">
        <v>210</v>
      </c>
      <c r="G4672" s="576">
        <v>97417</v>
      </c>
      <c r="H4672" s="576" t="s">
        <v>9471</v>
      </c>
      <c r="I4672" s="576" t="s">
        <v>212</v>
      </c>
      <c r="J4672" s="576" t="s">
        <v>209</v>
      </c>
      <c r="K4672" s="577">
        <v>0</v>
      </c>
      <c r="L4672" s="576" t="s">
        <v>208</v>
      </c>
    </row>
    <row r="4673" spans="1:12">
      <c r="A4673" s="576" t="s">
        <v>961</v>
      </c>
      <c r="B4673" s="576" t="s">
        <v>962</v>
      </c>
      <c r="C4673" s="576" t="s">
        <v>941</v>
      </c>
      <c r="D4673" s="576" t="s">
        <v>4437</v>
      </c>
      <c r="E4673" s="577" t="s">
        <v>210</v>
      </c>
      <c r="F4673" s="576" t="s">
        <v>210</v>
      </c>
      <c r="G4673" s="576">
        <v>97418</v>
      </c>
      <c r="H4673" s="576" t="s">
        <v>9472</v>
      </c>
      <c r="I4673" s="576" t="s">
        <v>212</v>
      </c>
      <c r="J4673" s="576" t="s">
        <v>209</v>
      </c>
      <c r="K4673" s="577">
        <v>0</v>
      </c>
      <c r="L4673" s="576" t="s">
        <v>208</v>
      </c>
    </row>
    <row r="4674" spans="1:12">
      <c r="A4674" s="576" t="s">
        <v>961</v>
      </c>
      <c r="B4674" s="576" t="s">
        <v>962</v>
      </c>
      <c r="C4674" s="576" t="s">
        <v>941</v>
      </c>
      <c r="D4674" s="576" t="s">
        <v>4437</v>
      </c>
      <c r="E4674" s="577" t="s">
        <v>210</v>
      </c>
      <c r="F4674" s="576" t="s">
        <v>210</v>
      </c>
      <c r="G4674" s="576">
        <v>97409</v>
      </c>
      <c r="H4674" s="576" t="s">
        <v>9473</v>
      </c>
      <c r="I4674" s="576" t="s">
        <v>212</v>
      </c>
      <c r="J4674" s="576" t="s">
        <v>209</v>
      </c>
      <c r="K4674" s="577">
        <v>0</v>
      </c>
      <c r="L4674" s="576" t="s">
        <v>208</v>
      </c>
    </row>
    <row r="4675" spans="1:12">
      <c r="A4675" s="576" t="s">
        <v>961</v>
      </c>
      <c r="B4675" s="576" t="s">
        <v>962</v>
      </c>
      <c r="C4675" s="576" t="s">
        <v>941</v>
      </c>
      <c r="D4675" s="576" t="s">
        <v>4437</v>
      </c>
      <c r="E4675" s="577" t="s">
        <v>210</v>
      </c>
      <c r="F4675" s="576" t="s">
        <v>210</v>
      </c>
      <c r="G4675" s="576">
        <v>97419</v>
      </c>
      <c r="H4675" s="576" t="s">
        <v>9474</v>
      </c>
      <c r="I4675" s="576" t="s">
        <v>212</v>
      </c>
      <c r="J4675" s="576" t="s">
        <v>209</v>
      </c>
      <c r="K4675" s="577">
        <v>0</v>
      </c>
      <c r="L4675" s="576" t="s">
        <v>208</v>
      </c>
    </row>
    <row r="4676" spans="1:12">
      <c r="A4676" s="576" t="s">
        <v>961</v>
      </c>
      <c r="B4676" s="576" t="s">
        <v>962</v>
      </c>
      <c r="C4676" s="576" t="s">
        <v>941</v>
      </c>
      <c r="D4676" s="576" t="s">
        <v>4437</v>
      </c>
      <c r="E4676" s="577" t="s">
        <v>210</v>
      </c>
      <c r="F4676" s="576" t="s">
        <v>210</v>
      </c>
      <c r="G4676" s="576">
        <v>97420</v>
      </c>
      <c r="H4676" s="576" t="s">
        <v>9475</v>
      </c>
      <c r="I4676" s="576" t="s">
        <v>212</v>
      </c>
      <c r="J4676" s="576" t="s">
        <v>209</v>
      </c>
      <c r="K4676" s="577">
        <v>0</v>
      </c>
      <c r="L4676" s="576" t="s">
        <v>208</v>
      </c>
    </row>
    <row r="4677" spans="1:12">
      <c r="A4677" s="576" t="s">
        <v>961</v>
      </c>
      <c r="B4677" s="576" t="s">
        <v>962</v>
      </c>
      <c r="C4677" s="576" t="s">
        <v>941</v>
      </c>
      <c r="D4677" s="576" t="s">
        <v>4437</v>
      </c>
      <c r="E4677" s="577" t="s">
        <v>210</v>
      </c>
      <c r="F4677" s="576" t="s">
        <v>210</v>
      </c>
      <c r="G4677" s="576">
        <v>97410</v>
      </c>
      <c r="H4677" s="576" t="s">
        <v>9476</v>
      </c>
      <c r="I4677" s="576" t="s">
        <v>212</v>
      </c>
      <c r="J4677" s="576" t="s">
        <v>209</v>
      </c>
      <c r="K4677" s="577">
        <v>0</v>
      </c>
      <c r="L4677" s="576" t="s">
        <v>208</v>
      </c>
    </row>
    <row r="4678" spans="1:12">
      <c r="A4678" s="576" t="s">
        <v>961</v>
      </c>
      <c r="B4678" s="576" t="s">
        <v>962</v>
      </c>
      <c r="C4678" s="576" t="s">
        <v>941</v>
      </c>
      <c r="D4678" s="576" t="s">
        <v>4437</v>
      </c>
      <c r="E4678" s="577" t="s">
        <v>210</v>
      </c>
      <c r="F4678" s="576" t="s">
        <v>210</v>
      </c>
      <c r="G4678" s="576">
        <v>97411</v>
      </c>
      <c r="H4678" s="576" t="s">
        <v>9477</v>
      </c>
      <c r="I4678" s="576" t="s">
        <v>212</v>
      </c>
      <c r="J4678" s="576" t="s">
        <v>209</v>
      </c>
      <c r="K4678" s="577">
        <v>0</v>
      </c>
      <c r="L4678" s="576" t="s">
        <v>208</v>
      </c>
    </row>
    <row r="4679" spans="1:12">
      <c r="A4679" s="576" t="s">
        <v>961</v>
      </c>
      <c r="B4679" s="576" t="s">
        <v>962</v>
      </c>
      <c r="C4679" s="576" t="s">
        <v>941</v>
      </c>
      <c r="D4679" s="576" t="s">
        <v>4437</v>
      </c>
      <c r="E4679" s="577" t="s">
        <v>210</v>
      </c>
      <c r="F4679" s="576" t="s">
        <v>210</v>
      </c>
      <c r="G4679" s="576">
        <v>97412</v>
      </c>
      <c r="H4679" s="576" t="s">
        <v>9478</v>
      </c>
      <c r="I4679" s="576" t="s">
        <v>212</v>
      </c>
      <c r="J4679" s="576" t="s">
        <v>209</v>
      </c>
      <c r="K4679" s="577">
        <v>0</v>
      </c>
      <c r="L4679" s="576" t="s">
        <v>208</v>
      </c>
    </row>
    <row r="4680" spans="1:12">
      <c r="A4680" s="576" t="s">
        <v>961</v>
      </c>
      <c r="B4680" s="576" t="s">
        <v>962</v>
      </c>
      <c r="C4680" s="576" t="s">
        <v>941</v>
      </c>
      <c r="D4680" s="576" t="s">
        <v>4437</v>
      </c>
      <c r="E4680" s="577" t="s">
        <v>210</v>
      </c>
      <c r="F4680" s="576" t="s">
        <v>210</v>
      </c>
      <c r="G4680" s="576">
        <v>97413</v>
      </c>
      <c r="H4680" s="576" t="s">
        <v>9479</v>
      </c>
      <c r="I4680" s="576" t="s">
        <v>212</v>
      </c>
      <c r="J4680" s="576" t="s">
        <v>209</v>
      </c>
      <c r="K4680" s="577">
        <v>0</v>
      </c>
      <c r="L4680" s="576" t="s">
        <v>208</v>
      </c>
    </row>
    <row r="4681" spans="1:12">
      <c r="A4681" s="576" t="s">
        <v>961</v>
      </c>
      <c r="B4681" s="576" t="s">
        <v>962</v>
      </c>
      <c r="C4681" s="576" t="s">
        <v>941</v>
      </c>
      <c r="D4681" s="576" t="s">
        <v>4437</v>
      </c>
      <c r="E4681" s="577" t="s">
        <v>210</v>
      </c>
      <c r="F4681" s="576" t="s">
        <v>210</v>
      </c>
      <c r="G4681" s="576">
        <v>101900</v>
      </c>
      <c r="H4681" s="576" t="s">
        <v>9480</v>
      </c>
      <c r="I4681" s="576" t="s">
        <v>212</v>
      </c>
      <c r="J4681" s="576" t="s">
        <v>209</v>
      </c>
      <c r="K4681" s="577">
        <v>3784.07</v>
      </c>
      <c r="L4681" s="576" t="s">
        <v>208</v>
      </c>
    </row>
    <row r="4682" spans="1:12">
      <c r="A4682" s="576" t="s">
        <v>961</v>
      </c>
      <c r="B4682" s="576" t="s">
        <v>962</v>
      </c>
      <c r="C4682" s="576" t="s">
        <v>941</v>
      </c>
      <c r="D4682" s="576" t="s">
        <v>4437</v>
      </c>
      <c r="E4682" s="577" t="s">
        <v>210</v>
      </c>
      <c r="F4682" s="576" t="s">
        <v>210</v>
      </c>
      <c r="G4682" s="576">
        <v>93660</v>
      </c>
      <c r="H4682" s="576" t="s">
        <v>2341</v>
      </c>
      <c r="I4682" s="576" t="s">
        <v>212</v>
      </c>
      <c r="J4682" s="576" t="s">
        <v>209</v>
      </c>
      <c r="K4682" s="577">
        <v>47.69</v>
      </c>
      <c r="L4682" s="576" t="s">
        <v>208</v>
      </c>
    </row>
    <row r="4683" spans="1:12">
      <c r="A4683" s="576" t="s">
        <v>961</v>
      </c>
      <c r="B4683" s="576" t="s">
        <v>962</v>
      </c>
      <c r="C4683" s="576" t="s">
        <v>941</v>
      </c>
      <c r="D4683" s="576" t="s">
        <v>4437</v>
      </c>
      <c r="E4683" s="577" t="s">
        <v>210</v>
      </c>
      <c r="F4683" s="576" t="s">
        <v>210</v>
      </c>
      <c r="G4683" s="576">
        <v>93661</v>
      </c>
      <c r="H4683" s="576" t="s">
        <v>2342</v>
      </c>
      <c r="I4683" s="576" t="s">
        <v>212</v>
      </c>
      <c r="J4683" s="576" t="s">
        <v>209</v>
      </c>
      <c r="K4683" s="577">
        <v>48.76</v>
      </c>
      <c r="L4683" s="576" t="s">
        <v>208</v>
      </c>
    </row>
    <row r="4684" spans="1:12">
      <c r="A4684" s="576" t="s">
        <v>961</v>
      </c>
      <c r="B4684" s="576" t="s">
        <v>962</v>
      </c>
      <c r="C4684" s="576" t="s">
        <v>941</v>
      </c>
      <c r="D4684" s="576" t="s">
        <v>4437</v>
      </c>
      <c r="E4684" s="577" t="s">
        <v>210</v>
      </c>
      <c r="F4684" s="576" t="s">
        <v>210</v>
      </c>
      <c r="G4684" s="576">
        <v>93662</v>
      </c>
      <c r="H4684" s="576" t="s">
        <v>2343</v>
      </c>
      <c r="I4684" s="576" t="s">
        <v>212</v>
      </c>
      <c r="J4684" s="576" t="s">
        <v>209</v>
      </c>
      <c r="K4684" s="577">
        <v>50.92</v>
      </c>
      <c r="L4684" s="576" t="s">
        <v>208</v>
      </c>
    </row>
    <row r="4685" spans="1:12">
      <c r="A4685" s="576" t="s">
        <v>961</v>
      </c>
      <c r="B4685" s="576" t="s">
        <v>962</v>
      </c>
      <c r="C4685" s="576" t="s">
        <v>941</v>
      </c>
      <c r="D4685" s="576" t="s">
        <v>4437</v>
      </c>
      <c r="E4685" s="577" t="s">
        <v>210</v>
      </c>
      <c r="F4685" s="576" t="s">
        <v>210</v>
      </c>
      <c r="G4685" s="576">
        <v>93663</v>
      </c>
      <c r="H4685" s="576" t="s">
        <v>2344</v>
      </c>
      <c r="I4685" s="576" t="s">
        <v>212</v>
      </c>
      <c r="J4685" s="576" t="s">
        <v>209</v>
      </c>
      <c r="K4685" s="577">
        <v>50.92</v>
      </c>
      <c r="L4685" s="576" t="s">
        <v>208</v>
      </c>
    </row>
    <row r="4686" spans="1:12">
      <c r="A4686" s="576" t="s">
        <v>961</v>
      </c>
      <c r="B4686" s="576" t="s">
        <v>962</v>
      </c>
      <c r="C4686" s="576" t="s">
        <v>941</v>
      </c>
      <c r="D4686" s="576" t="s">
        <v>4437</v>
      </c>
      <c r="E4686" s="577" t="s">
        <v>210</v>
      </c>
      <c r="F4686" s="576" t="s">
        <v>210</v>
      </c>
      <c r="G4686" s="576">
        <v>93664</v>
      </c>
      <c r="H4686" s="576" t="s">
        <v>2345</v>
      </c>
      <c r="I4686" s="576" t="s">
        <v>212</v>
      </c>
      <c r="J4686" s="576" t="s">
        <v>209</v>
      </c>
      <c r="K4686" s="577">
        <v>53.5</v>
      </c>
      <c r="L4686" s="576" t="s">
        <v>208</v>
      </c>
    </row>
    <row r="4687" spans="1:12">
      <c r="A4687" s="576" t="s">
        <v>961</v>
      </c>
      <c r="B4687" s="576" t="s">
        <v>962</v>
      </c>
      <c r="C4687" s="576" t="s">
        <v>941</v>
      </c>
      <c r="D4687" s="576" t="s">
        <v>4437</v>
      </c>
      <c r="E4687" s="577" t="s">
        <v>210</v>
      </c>
      <c r="F4687" s="576" t="s">
        <v>210</v>
      </c>
      <c r="G4687" s="576">
        <v>93665</v>
      </c>
      <c r="H4687" s="576" t="s">
        <v>2346</v>
      </c>
      <c r="I4687" s="576" t="s">
        <v>212</v>
      </c>
      <c r="J4687" s="576" t="s">
        <v>209</v>
      </c>
      <c r="K4687" s="577">
        <v>56.89</v>
      </c>
      <c r="L4687" s="576" t="s">
        <v>208</v>
      </c>
    </row>
    <row r="4688" spans="1:12">
      <c r="A4688" s="576" t="s">
        <v>961</v>
      </c>
      <c r="B4688" s="576" t="s">
        <v>962</v>
      </c>
      <c r="C4688" s="576" t="s">
        <v>941</v>
      </c>
      <c r="D4688" s="576" t="s">
        <v>4437</v>
      </c>
      <c r="E4688" s="577" t="s">
        <v>210</v>
      </c>
      <c r="F4688" s="576" t="s">
        <v>210</v>
      </c>
      <c r="G4688" s="576">
        <v>93666</v>
      </c>
      <c r="H4688" s="576" t="s">
        <v>2347</v>
      </c>
      <c r="I4688" s="576" t="s">
        <v>212</v>
      </c>
      <c r="J4688" s="576" t="s">
        <v>209</v>
      </c>
      <c r="K4688" s="577">
        <v>62.11</v>
      </c>
      <c r="L4688" s="576" t="s">
        <v>208</v>
      </c>
    </row>
    <row r="4689" spans="1:12">
      <c r="A4689" s="576" t="s">
        <v>961</v>
      </c>
      <c r="B4689" s="576" t="s">
        <v>962</v>
      </c>
      <c r="C4689" s="576" t="s">
        <v>941</v>
      </c>
      <c r="D4689" s="576" t="s">
        <v>4437</v>
      </c>
      <c r="E4689" s="577" t="s">
        <v>210</v>
      </c>
      <c r="F4689" s="576" t="s">
        <v>210</v>
      </c>
      <c r="G4689" s="576">
        <v>93674</v>
      </c>
      <c r="H4689" s="576" t="s">
        <v>9481</v>
      </c>
      <c r="I4689" s="576" t="s">
        <v>212</v>
      </c>
      <c r="J4689" s="576" t="s">
        <v>209</v>
      </c>
      <c r="K4689" s="577">
        <v>0</v>
      </c>
      <c r="L4689" s="576" t="s">
        <v>208</v>
      </c>
    </row>
    <row r="4690" spans="1:12">
      <c r="A4690" s="576" t="s">
        <v>961</v>
      </c>
      <c r="B4690" s="576" t="s">
        <v>962</v>
      </c>
      <c r="C4690" s="576" t="s">
        <v>941</v>
      </c>
      <c r="D4690" s="576" t="s">
        <v>4437</v>
      </c>
      <c r="E4690" s="577" t="s">
        <v>210</v>
      </c>
      <c r="F4690" s="576" t="s">
        <v>210</v>
      </c>
      <c r="G4690" s="576">
        <v>93675</v>
      </c>
      <c r="H4690" s="576" t="s">
        <v>9482</v>
      </c>
      <c r="I4690" s="576" t="s">
        <v>212</v>
      </c>
      <c r="J4690" s="576" t="s">
        <v>209</v>
      </c>
      <c r="K4690" s="577">
        <v>0</v>
      </c>
      <c r="L4690" s="576" t="s">
        <v>208</v>
      </c>
    </row>
    <row r="4691" spans="1:12">
      <c r="A4691" s="576" t="s">
        <v>961</v>
      </c>
      <c r="B4691" s="576" t="s">
        <v>962</v>
      </c>
      <c r="C4691" s="576" t="s">
        <v>941</v>
      </c>
      <c r="D4691" s="576" t="s">
        <v>4437</v>
      </c>
      <c r="E4691" s="577" t="s">
        <v>210</v>
      </c>
      <c r="F4691" s="576" t="s">
        <v>210</v>
      </c>
      <c r="G4691" s="576">
        <v>101892</v>
      </c>
      <c r="H4691" s="576" t="s">
        <v>2370</v>
      </c>
      <c r="I4691" s="576" t="s">
        <v>212</v>
      </c>
      <c r="J4691" s="576" t="s">
        <v>209</v>
      </c>
      <c r="K4691" s="577">
        <v>60.19</v>
      </c>
      <c r="L4691" s="576" t="s">
        <v>208</v>
      </c>
    </row>
    <row r="4692" spans="1:12">
      <c r="A4692" s="576" t="s">
        <v>961</v>
      </c>
      <c r="B4692" s="576" t="s">
        <v>962</v>
      </c>
      <c r="C4692" s="576" t="s">
        <v>941</v>
      </c>
      <c r="D4692" s="576" t="s">
        <v>4437</v>
      </c>
      <c r="E4692" s="577" t="s">
        <v>210</v>
      </c>
      <c r="F4692" s="576" t="s">
        <v>210</v>
      </c>
      <c r="G4692" s="576">
        <v>93653</v>
      </c>
      <c r="H4692" s="576" t="s">
        <v>2334</v>
      </c>
      <c r="I4692" s="576" t="s">
        <v>212</v>
      </c>
      <c r="J4692" s="576" t="s">
        <v>209</v>
      </c>
      <c r="K4692" s="577">
        <v>9.8800000000000008</v>
      </c>
      <c r="L4692" s="576" t="s">
        <v>208</v>
      </c>
    </row>
    <row r="4693" spans="1:12">
      <c r="A4693" s="576" t="s">
        <v>961</v>
      </c>
      <c r="B4693" s="576" t="s">
        <v>962</v>
      </c>
      <c r="C4693" s="576" t="s">
        <v>941</v>
      </c>
      <c r="D4693" s="576" t="s">
        <v>4437</v>
      </c>
      <c r="E4693" s="577" t="s">
        <v>210</v>
      </c>
      <c r="F4693" s="576" t="s">
        <v>210</v>
      </c>
      <c r="G4693" s="576">
        <v>93654</v>
      </c>
      <c r="H4693" s="576" t="s">
        <v>2335</v>
      </c>
      <c r="I4693" s="576" t="s">
        <v>212</v>
      </c>
      <c r="J4693" s="576" t="s">
        <v>209</v>
      </c>
      <c r="K4693" s="577">
        <v>10.42</v>
      </c>
      <c r="L4693" s="576" t="s">
        <v>208</v>
      </c>
    </row>
    <row r="4694" spans="1:12">
      <c r="A4694" s="576" t="s">
        <v>961</v>
      </c>
      <c r="B4694" s="576" t="s">
        <v>962</v>
      </c>
      <c r="C4694" s="576" t="s">
        <v>941</v>
      </c>
      <c r="D4694" s="576" t="s">
        <v>4437</v>
      </c>
      <c r="E4694" s="577" t="s">
        <v>210</v>
      </c>
      <c r="F4694" s="576" t="s">
        <v>210</v>
      </c>
      <c r="G4694" s="576">
        <v>93655</v>
      </c>
      <c r="H4694" s="576" t="s">
        <v>2336</v>
      </c>
      <c r="I4694" s="576" t="s">
        <v>212</v>
      </c>
      <c r="J4694" s="576" t="s">
        <v>209</v>
      </c>
      <c r="K4694" s="577">
        <v>11.5</v>
      </c>
      <c r="L4694" s="576" t="s">
        <v>208</v>
      </c>
    </row>
    <row r="4695" spans="1:12">
      <c r="A4695" s="576" t="s">
        <v>961</v>
      </c>
      <c r="B4695" s="576" t="s">
        <v>962</v>
      </c>
      <c r="C4695" s="576" t="s">
        <v>941</v>
      </c>
      <c r="D4695" s="576" t="s">
        <v>4437</v>
      </c>
      <c r="E4695" s="577" t="s">
        <v>210</v>
      </c>
      <c r="F4695" s="576" t="s">
        <v>210</v>
      </c>
      <c r="G4695" s="576">
        <v>93656</v>
      </c>
      <c r="H4695" s="576" t="s">
        <v>2337</v>
      </c>
      <c r="I4695" s="576" t="s">
        <v>212</v>
      </c>
      <c r="J4695" s="576" t="s">
        <v>209</v>
      </c>
      <c r="K4695" s="577">
        <v>11.5</v>
      </c>
      <c r="L4695" s="576" t="s">
        <v>208</v>
      </c>
    </row>
    <row r="4696" spans="1:12">
      <c r="A4696" s="576" t="s">
        <v>961</v>
      </c>
      <c r="B4696" s="576" t="s">
        <v>962</v>
      </c>
      <c r="C4696" s="576" t="s">
        <v>941</v>
      </c>
      <c r="D4696" s="576" t="s">
        <v>4437</v>
      </c>
      <c r="E4696" s="577" t="s">
        <v>210</v>
      </c>
      <c r="F4696" s="576" t="s">
        <v>210</v>
      </c>
      <c r="G4696" s="576">
        <v>93657</v>
      </c>
      <c r="H4696" s="576" t="s">
        <v>2338</v>
      </c>
      <c r="I4696" s="576" t="s">
        <v>212</v>
      </c>
      <c r="J4696" s="576" t="s">
        <v>209</v>
      </c>
      <c r="K4696" s="577">
        <v>12.79</v>
      </c>
      <c r="L4696" s="576" t="s">
        <v>208</v>
      </c>
    </row>
    <row r="4697" spans="1:12">
      <c r="A4697" s="576" t="s">
        <v>961</v>
      </c>
      <c r="B4697" s="576" t="s">
        <v>962</v>
      </c>
      <c r="C4697" s="576" t="s">
        <v>941</v>
      </c>
      <c r="D4697" s="576" t="s">
        <v>4437</v>
      </c>
      <c r="E4697" s="577" t="s">
        <v>210</v>
      </c>
      <c r="F4697" s="576" t="s">
        <v>210</v>
      </c>
      <c r="G4697" s="576">
        <v>93658</v>
      </c>
      <c r="H4697" s="576" t="s">
        <v>2339</v>
      </c>
      <c r="I4697" s="576" t="s">
        <v>212</v>
      </c>
      <c r="J4697" s="576" t="s">
        <v>209</v>
      </c>
      <c r="K4697" s="577">
        <v>18.41</v>
      </c>
      <c r="L4697" s="576" t="s">
        <v>208</v>
      </c>
    </row>
    <row r="4698" spans="1:12">
      <c r="A4698" s="576" t="s">
        <v>961</v>
      </c>
      <c r="B4698" s="576" t="s">
        <v>962</v>
      </c>
      <c r="C4698" s="576" t="s">
        <v>941</v>
      </c>
      <c r="D4698" s="576" t="s">
        <v>4437</v>
      </c>
      <c r="E4698" s="577" t="s">
        <v>210</v>
      </c>
      <c r="F4698" s="576" t="s">
        <v>210</v>
      </c>
      <c r="G4698" s="576">
        <v>93659</v>
      </c>
      <c r="H4698" s="576" t="s">
        <v>2340</v>
      </c>
      <c r="I4698" s="576" t="s">
        <v>212</v>
      </c>
      <c r="J4698" s="576" t="s">
        <v>209</v>
      </c>
      <c r="K4698" s="577">
        <v>21.03</v>
      </c>
      <c r="L4698" s="576" t="s">
        <v>208</v>
      </c>
    </row>
    <row r="4699" spans="1:12">
      <c r="A4699" s="576" t="s">
        <v>961</v>
      </c>
      <c r="B4699" s="576" t="s">
        <v>962</v>
      </c>
      <c r="C4699" s="576" t="s">
        <v>941</v>
      </c>
      <c r="D4699" s="576" t="s">
        <v>4437</v>
      </c>
      <c r="E4699" s="577" t="s">
        <v>210</v>
      </c>
      <c r="F4699" s="576" t="s">
        <v>210</v>
      </c>
      <c r="G4699" s="576">
        <v>101890</v>
      </c>
      <c r="H4699" s="576" t="s">
        <v>2368</v>
      </c>
      <c r="I4699" s="576" t="s">
        <v>212</v>
      </c>
      <c r="J4699" s="576" t="s">
        <v>209</v>
      </c>
      <c r="K4699" s="577">
        <v>13.71</v>
      </c>
      <c r="L4699" s="576" t="s">
        <v>208</v>
      </c>
    </row>
    <row r="4700" spans="1:12">
      <c r="A4700" s="576" t="s">
        <v>961</v>
      </c>
      <c r="B4700" s="576" t="s">
        <v>962</v>
      </c>
      <c r="C4700" s="576" t="s">
        <v>941</v>
      </c>
      <c r="D4700" s="576" t="s">
        <v>4437</v>
      </c>
      <c r="E4700" s="577" t="s">
        <v>210</v>
      </c>
      <c r="F4700" s="576" t="s">
        <v>210</v>
      </c>
      <c r="G4700" s="576">
        <v>101891</v>
      </c>
      <c r="H4700" s="576" t="s">
        <v>2369</v>
      </c>
      <c r="I4700" s="576" t="s">
        <v>212</v>
      </c>
      <c r="J4700" s="576" t="s">
        <v>209</v>
      </c>
      <c r="K4700" s="577">
        <v>23.57</v>
      </c>
      <c r="L4700" s="576" t="s">
        <v>208</v>
      </c>
    </row>
    <row r="4701" spans="1:12">
      <c r="A4701" s="576" t="s">
        <v>961</v>
      </c>
      <c r="B4701" s="576" t="s">
        <v>962</v>
      </c>
      <c r="C4701" s="576" t="s">
        <v>941</v>
      </c>
      <c r="D4701" s="576" t="s">
        <v>4437</v>
      </c>
      <c r="E4701" s="577" t="s">
        <v>210</v>
      </c>
      <c r="F4701" s="576" t="s">
        <v>210</v>
      </c>
      <c r="G4701" s="576">
        <v>101895</v>
      </c>
      <c r="H4701" s="576" t="s">
        <v>9483</v>
      </c>
      <c r="I4701" s="576" t="s">
        <v>212</v>
      </c>
      <c r="J4701" s="576" t="s">
        <v>209</v>
      </c>
      <c r="K4701" s="577">
        <v>358.15</v>
      </c>
      <c r="L4701" s="576" t="s">
        <v>208</v>
      </c>
    </row>
    <row r="4702" spans="1:12">
      <c r="A4702" s="576" t="s">
        <v>961</v>
      </c>
      <c r="B4702" s="576" t="s">
        <v>962</v>
      </c>
      <c r="C4702" s="576" t="s">
        <v>941</v>
      </c>
      <c r="D4702" s="576" t="s">
        <v>4437</v>
      </c>
      <c r="E4702" s="577" t="s">
        <v>210</v>
      </c>
      <c r="F4702" s="576" t="s">
        <v>210</v>
      </c>
      <c r="G4702" s="576">
        <v>101896</v>
      </c>
      <c r="H4702" s="576" t="s">
        <v>9484</v>
      </c>
      <c r="I4702" s="576" t="s">
        <v>212</v>
      </c>
      <c r="J4702" s="576" t="s">
        <v>209</v>
      </c>
      <c r="K4702" s="577">
        <v>535.54</v>
      </c>
      <c r="L4702" s="576" t="s">
        <v>208</v>
      </c>
    </row>
    <row r="4703" spans="1:12">
      <c r="A4703" s="576" t="s">
        <v>961</v>
      </c>
      <c r="B4703" s="576" t="s">
        <v>962</v>
      </c>
      <c r="C4703" s="576" t="s">
        <v>941</v>
      </c>
      <c r="D4703" s="576" t="s">
        <v>4437</v>
      </c>
      <c r="E4703" s="577" t="s">
        <v>210</v>
      </c>
      <c r="F4703" s="576" t="s">
        <v>210</v>
      </c>
      <c r="G4703" s="576">
        <v>101897</v>
      </c>
      <c r="H4703" s="576" t="s">
        <v>9485</v>
      </c>
      <c r="I4703" s="576" t="s">
        <v>212</v>
      </c>
      <c r="J4703" s="576" t="s">
        <v>209</v>
      </c>
      <c r="K4703" s="577">
        <v>852.38</v>
      </c>
      <c r="L4703" s="576" t="s">
        <v>208</v>
      </c>
    </row>
    <row r="4704" spans="1:12">
      <c r="A4704" s="576" t="s">
        <v>961</v>
      </c>
      <c r="B4704" s="576" t="s">
        <v>962</v>
      </c>
      <c r="C4704" s="576" t="s">
        <v>941</v>
      </c>
      <c r="D4704" s="576" t="s">
        <v>4437</v>
      </c>
      <c r="E4704" s="577" t="s">
        <v>210</v>
      </c>
      <c r="F4704" s="576" t="s">
        <v>210</v>
      </c>
      <c r="G4704" s="576">
        <v>101898</v>
      </c>
      <c r="H4704" s="576" t="s">
        <v>9486</v>
      </c>
      <c r="I4704" s="576" t="s">
        <v>212</v>
      </c>
      <c r="J4704" s="576" t="s">
        <v>209</v>
      </c>
      <c r="K4704" s="577">
        <v>1137.8900000000001</v>
      </c>
      <c r="L4704" s="576" t="s">
        <v>208</v>
      </c>
    </row>
    <row r="4705" spans="1:12">
      <c r="A4705" s="576" t="s">
        <v>961</v>
      </c>
      <c r="B4705" s="576" t="s">
        <v>962</v>
      </c>
      <c r="C4705" s="576" t="s">
        <v>941</v>
      </c>
      <c r="D4705" s="576" t="s">
        <v>4437</v>
      </c>
      <c r="E4705" s="577" t="s">
        <v>210</v>
      </c>
      <c r="F4705" s="576" t="s">
        <v>210</v>
      </c>
      <c r="G4705" s="576">
        <v>101899</v>
      </c>
      <c r="H4705" s="576" t="s">
        <v>9487</v>
      </c>
      <c r="I4705" s="576" t="s">
        <v>212</v>
      </c>
      <c r="J4705" s="576" t="s">
        <v>209</v>
      </c>
      <c r="K4705" s="577">
        <v>1817.02</v>
      </c>
      <c r="L4705" s="576" t="s">
        <v>208</v>
      </c>
    </row>
    <row r="4706" spans="1:12">
      <c r="A4706" s="576" t="s">
        <v>961</v>
      </c>
      <c r="B4706" s="576" t="s">
        <v>962</v>
      </c>
      <c r="C4706" s="576" t="s">
        <v>941</v>
      </c>
      <c r="D4706" s="576" t="s">
        <v>4437</v>
      </c>
      <c r="E4706" s="577" t="s">
        <v>210</v>
      </c>
      <c r="F4706" s="576" t="s">
        <v>210</v>
      </c>
      <c r="G4706" s="576">
        <v>93676</v>
      </c>
      <c r="H4706" s="576" t="s">
        <v>9488</v>
      </c>
      <c r="I4706" s="576" t="s">
        <v>212</v>
      </c>
      <c r="J4706" s="576" t="s">
        <v>209</v>
      </c>
      <c r="K4706" s="577">
        <v>0</v>
      </c>
      <c r="L4706" s="576" t="s">
        <v>208</v>
      </c>
    </row>
    <row r="4707" spans="1:12">
      <c r="A4707" s="576" t="s">
        <v>961</v>
      </c>
      <c r="B4707" s="576" t="s">
        <v>962</v>
      </c>
      <c r="C4707" s="576" t="s">
        <v>941</v>
      </c>
      <c r="D4707" s="576" t="s">
        <v>4437</v>
      </c>
      <c r="E4707" s="577" t="s">
        <v>210</v>
      </c>
      <c r="F4707" s="576" t="s">
        <v>210</v>
      </c>
      <c r="G4707" s="576">
        <v>97711</v>
      </c>
      <c r="H4707" s="576" t="s">
        <v>9489</v>
      </c>
      <c r="I4707" s="576" t="s">
        <v>212</v>
      </c>
      <c r="J4707" s="576" t="s">
        <v>209</v>
      </c>
      <c r="K4707" s="577">
        <v>0</v>
      </c>
      <c r="L4707" s="576" t="s">
        <v>208</v>
      </c>
    </row>
    <row r="4708" spans="1:12">
      <c r="A4708" s="576" t="s">
        <v>961</v>
      </c>
      <c r="B4708" s="576" t="s">
        <v>962</v>
      </c>
      <c r="C4708" s="576" t="s">
        <v>941</v>
      </c>
      <c r="D4708" s="576" t="s">
        <v>4437</v>
      </c>
      <c r="E4708" s="577" t="s">
        <v>210</v>
      </c>
      <c r="F4708" s="576" t="s">
        <v>210</v>
      </c>
      <c r="G4708" s="576">
        <v>93667</v>
      </c>
      <c r="H4708" s="576" t="s">
        <v>2348</v>
      </c>
      <c r="I4708" s="576" t="s">
        <v>212</v>
      </c>
      <c r="J4708" s="576" t="s">
        <v>209</v>
      </c>
      <c r="K4708" s="577">
        <v>59.76</v>
      </c>
      <c r="L4708" s="576" t="s">
        <v>208</v>
      </c>
    </row>
    <row r="4709" spans="1:12">
      <c r="A4709" s="576" t="s">
        <v>961</v>
      </c>
      <c r="B4709" s="576" t="s">
        <v>962</v>
      </c>
      <c r="C4709" s="576" t="s">
        <v>941</v>
      </c>
      <c r="D4709" s="576" t="s">
        <v>4437</v>
      </c>
      <c r="E4709" s="577" t="s">
        <v>210</v>
      </c>
      <c r="F4709" s="576" t="s">
        <v>210</v>
      </c>
      <c r="G4709" s="576">
        <v>93668</v>
      </c>
      <c r="H4709" s="576" t="s">
        <v>2349</v>
      </c>
      <c r="I4709" s="576" t="s">
        <v>212</v>
      </c>
      <c r="J4709" s="576" t="s">
        <v>209</v>
      </c>
      <c r="K4709" s="577">
        <v>61.37</v>
      </c>
      <c r="L4709" s="576" t="s">
        <v>208</v>
      </c>
    </row>
    <row r="4710" spans="1:12">
      <c r="A4710" s="576" t="s">
        <v>961</v>
      </c>
      <c r="B4710" s="576" t="s">
        <v>962</v>
      </c>
      <c r="C4710" s="576" t="s">
        <v>941</v>
      </c>
      <c r="D4710" s="576" t="s">
        <v>4437</v>
      </c>
      <c r="E4710" s="577" t="s">
        <v>210</v>
      </c>
      <c r="F4710" s="576" t="s">
        <v>210</v>
      </c>
      <c r="G4710" s="576">
        <v>93669</v>
      </c>
      <c r="H4710" s="576" t="s">
        <v>2350</v>
      </c>
      <c r="I4710" s="576" t="s">
        <v>212</v>
      </c>
      <c r="J4710" s="576" t="s">
        <v>209</v>
      </c>
      <c r="K4710" s="577">
        <v>64.599999999999994</v>
      </c>
      <c r="L4710" s="576" t="s">
        <v>208</v>
      </c>
    </row>
    <row r="4711" spans="1:12">
      <c r="A4711" s="576" t="s">
        <v>961</v>
      </c>
      <c r="B4711" s="576" t="s">
        <v>962</v>
      </c>
      <c r="C4711" s="576" t="s">
        <v>941</v>
      </c>
      <c r="D4711" s="576" t="s">
        <v>4437</v>
      </c>
      <c r="E4711" s="577" t="s">
        <v>210</v>
      </c>
      <c r="F4711" s="576" t="s">
        <v>210</v>
      </c>
      <c r="G4711" s="576">
        <v>93670</v>
      </c>
      <c r="H4711" s="576" t="s">
        <v>2351</v>
      </c>
      <c r="I4711" s="576" t="s">
        <v>212</v>
      </c>
      <c r="J4711" s="576" t="s">
        <v>209</v>
      </c>
      <c r="K4711" s="577">
        <v>64.599999999999994</v>
      </c>
      <c r="L4711" s="576" t="s">
        <v>208</v>
      </c>
    </row>
    <row r="4712" spans="1:12">
      <c r="A4712" s="576" t="s">
        <v>961</v>
      </c>
      <c r="B4712" s="576" t="s">
        <v>962</v>
      </c>
      <c r="C4712" s="576" t="s">
        <v>941</v>
      </c>
      <c r="D4712" s="576" t="s">
        <v>4437</v>
      </c>
      <c r="E4712" s="577" t="s">
        <v>210</v>
      </c>
      <c r="F4712" s="576" t="s">
        <v>210</v>
      </c>
      <c r="G4712" s="576">
        <v>93671</v>
      </c>
      <c r="H4712" s="576" t="s">
        <v>2352</v>
      </c>
      <c r="I4712" s="576" t="s">
        <v>212</v>
      </c>
      <c r="J4712" s="576" t="s">
        <v>209</v>
      </c>
      <c r="K4712" s="577">
        <v>68.48</v>
      </c>
      <c r="L4712" s="576" t="s">
        <v>208</v>
      </c>
    </row>
    <row r="4713" spans="1:12">
      <c r="A4713" s="576" t="s">
        <v>961</v>
      </c>
      <c r="B4713" s="576" t="s">
        <v>962</v>
      </c>
      <c r="C4713" s="576" t="s">
        <v>941</v>
      </c>
      <c r="D4713" s="576" t="s">
        <v>4437</v>
      </c>
      <c r="E4713" s="577" t="s">
        <v>210</v>
      </c>
      <c r="F4713" s="576" t="s">
        <v>210</v>
      </c>
      <c r="G4713" s="576">
        <v>93672</v>
      </c>
      <c r="H4713" s="576" t="s">
        <v>2353</v>
      </c>
      <c r="I4713" s="576" t="s">
        <v>212</v>
      </c>
      <c r="J4713" s="576" t="s">
        <v>209</v>
      </c>
      <c r="K4713" s="577">
        <v>74.53</v>
      </c>
      <c r="L4713" s="576" t="s">
        <v>208</v>
      </c>
    </row>
    <row r="4714" spans="1:12">
      <c r="A4714" s="576" t="s">
        <v>961</v>
      </c>
      <c r="B4714" s="576" t="s">
        <v>962</v>
      </c>
      <c r="C4714" s="576" t="s">
        <v>941</v>
      </c>
      <c r="D4714" s="576" t="s">
        <v>4437</v>
      </c>
      <c r="E4714" s="577" t="s">
        <v>210</v>
      </c>
      <c r="F4714" s="576" t="s">
        <v>210</v>
      </c>
      <c r="G4714" s="576">
        <v>93673</v>
      </c>
      <c r="H4714" s="576" t="s">
        <v>2354</v>
      </c>
      <c r="I4714" s="576" t="s">
        <v>212</v>
      </c>
      <c r="J4714" s="576" t="s">
        <v>209</v>
      </c>
      <c r="K4714" s="577">
        <v>82.36</v>
      </c>
      <c r="L4714" s="576" t="s">
        <v>208</v>
      </c>
    </row>
    <row r="4715" spans="1:12">
      <c r="A4715" s="576" t="s">
        <v>961</v>
      </c>
      <c r="B4715" s="576" t="s">
        <v>962</v>
      </c>
      <c r="C4715" s="576" t="s">
        <v>941</v>
      </c>
      <c r="D4715" s="576" t="s">
        <v>4437</v>
      </c>
      <c r="E4715" s="577" t="s">
        <v>210</v>
      </c>
      <c r="F4715" s="576" t="s">
        <v>210</v>
      </c>
      <c r="G4715" s="576">
        <v>101893</v>
      </c>
      <c r="H4715" s="576" t="s">
        <v>2371</v>
      </c>
      <c r="I4715" s="576" t="s">
        <v>212</v>
      </c>
      <c r="J4715" s="576" t="s">
        <v>209</v>
      </c>
      <c r="K4715" s="577">
        <v>77.099999999999994</v>
      </c>
      <c r="L4715" s="576" t="s">
        <v>208</v>
      </c>
    </row>
    <row r="4716" spans="1:12">
      <c r="A4716" s="576" t="s">
        <v>961</v>
      </c>
      <c r="B4716" s="576" t="s">
        <v>962</v>
      </c>
      <c r="C4716" s="576" t="s">
        <v>941</v>
      </c>
      <c r="D4716" s="576" t="s">
        <v>4437</v>
      </c>
      <c r="E4716" s="577" t="s">
        <v>210</v>
      </c>
      <c r="F4716" s="576" t="s">
        <v>210</v>
      </c>
      <c r="G4716" s="576">
        <v>101894</v>
      </c>
      <c r="H4716" s="576" t="s">
        <v>2372</v>
      </c>
      <c r="I4716" s="576" t="s">
        <v>212</v>
      </c>
      <c r="J4716" s="576" t="s">
        <v>209</v>
      </c>
      <c r="K4716" s="577">
        <v>132.80000000000001</v>
      </c>
      <c r="L4716" s="576" t="s">
        <v>208</v>
      </c>
    </row>
    <row r="4717" spans="1:12">
      <c r="A4717" s="576" t="s">
        <v>961</v>
      </c>
      <c r="B4717" s="576" t="s">
        <v>962</v>
      </c>
      <c r="C4717" s="576" t="s">
        <v>941</v>
      </c>
      <c r="D4717" s="576" t="s">
        <v>4437</v>
      </c>
      <c r="E4717" s="577" t="s">
        <v>210</v>
      </c>
      <c r="F4717" s="576" t="s">
        <v>210</v>
      </c>
      <c r="G4717" s="576">
        <v>97421</v>
      </c>
      <c r="H4717" s="576" t="s">
        <v>9490</v>
      </c>
      <c r="I4717" s="576" t="s">
        <v>212</v>
      </c>
      <c r="J4717" s="576" t="s">
        <v>209</v>
      </c>
      <c r="K4717" s="577">
        <v>0</v>
      </c>
      <c r="L4717" s="576" t="s">
        <v>208</v>
      </c>
    </row>
    <row r="4718" spans="1:12">
      <c r="A4718" s="576" t="s">
        <v>961</v>
      </c>
      <c r="B4718" s="576" t="s">
        <v>962</v>
      </c>
      <c r="C4718" s="576" t="s">
        <v>941</v>
      </c>
      <c r="D4718" s="576" t="s">
        <v>4437</v>
      </c>
      <c r="E4718" s="577" t="s">
        <v>210</v>
      </c>
      <c r="F4718" s="576" t="s">
        <v>210</v>
      </c>
      <c r="G4718" s="576">
        <v>97373</v>
      </c>
      <c r="H4718" s="576" t="s">
        <v>9491</v>
      </c>
      <c r="I4718" s="576" t="s">
        <v>85</v>
      </c>
      <c r="J4718" s="576" t="s">
        <v>209</v>
      </c>
      <c r="K4718" s="577">
        <v>0</v>
      </c>
      <c r="L4718" s="576" t="s">
        <v>208</v>
      </c>
    </row>
    <row r="4719" spans="1:12">
      <c r="A4719" s="576" t="s">
        <v>961</v>
      </c>
      <c r="B4719" s="576" t="s">
        <v>962</v>
      </c>
      <c r="C4719" s="576" t="s">
        <v>941</v>
      </c>
      <c r="D4719" s="576" t="s">
        <v>4437</v>
      </c>
      <c r="E4719" s="577" t="s">
        <v>210</v>
      </c>
      <c r="F4719" s="576" t="s">
        <v>210</v>
      </c>
      <c r="G4719" s="576">
        <v>97374</v>
      </c>
      <c r="H4719" s="576" t="s">
        <v>9492</v>
      </c>
      <c r="I4719" s="576" t="s">
        <v>85</v>
      </c>
      <c r="J4719" s="576" t="s">
        <v>209</v>
      </c>
      <c r="K4719" s="577">
        <v>0</v>
      </c>
      <c r="L4719" s="576" t="s">
        <v>208</v>
      </c>
    </row>
    <row r="4720" spans="1:12">
      <c r="A4720" s="576" t="s">
        <v>961</v>
      </c>
      <c r="B4720" s="576" t="s">
        <v>962</v>
      </c>
      <c r="C4720" s="576" t="s">
        <v>941</v>
      </c>
      <c r="D4720" s="576" t="s">
        <v>4437</v>
      </c>
      <c r="E4720" s="577" t="s">
        <v>210</v>
      </c>
      <c r="F4720" s="576" t="s">
        <v>210</v>
      </c>
      <c r="G4720" s="576">
        <v>97375</v>
      </c>
      <c r="H4720" s="576" t="s">
        <v>9493</v>
      </c>
      <c r="I4720" s="576" t="s">
        <v>85</v>
      </c>
      <c r="J4720" s="576" t="s">
        <v>209</v>
      </c>
      <c r="K4720" s="577">
        <v>0</v>
      </c>
      <c r="L4720" s="576" t="s">
        <v>208</v>
      </c>
    </row>
    <row r="4721" spans="1:12">
      <c r="A4721" s="576" t="s">
        <v>961</v>
      </c>
      <c r="B4721" s="576" t="s">
        <v>962</v>
      </c>
      <c r="C4721" s="576" t="s">
        <v>941</v>
      </c>
      <c r="D4721" s="576" t="s">
        <v>4437</v>
      </c>
      <c r="E4721" s="577" t="s">
        <v>210</v>
      </c>
      <c r="F4721" s="576" t="s">
        <v>210</v>
      </c>
      <c r="G4721" s="576">
        <v>97376</v>
      </c>
      <c r="H4721" s="576" t="s">
        <v>9494</v>
      </c>
      <c r="I4721" s="576" t="s">
        <v>85</v>
      </c>
      <c r="J4721" s="576" t="s">
        <v>209</v>
      </c>
      <c r="K4721" s="577">
        <v>0</v>
      </c>
      <c r="L4721" s="576" t="s">
        <v>208</v>
      </c>
    </row>
    <row r="4722" spans="1:12">
      <c r="A4722" s="576" t="s">
        <v>961</v>
      </c>
      <c r="B4722" s="576" t="s">
        <v>962</v>
      </c>
      <c r="C4722" s="576" t="s">
        <v>941</v>
      </c>
      <c r="D4722" s="576" t="s">
        <v>4437</v>
      </c>
      <c r="E4722" s="577" t="s">
        <v>210</v>
      </c>
      <c r="F4722" s="576" t="s">
        <v>210</v>
      </c>
      <c r="G4722" s="576">
        <v>97377</v>
      </c>
      <c r="H4722" s="576" t="s">
        <v>9495</v>
      </c>
      <c r="I4722" s="576" t="s">
        <v>85</v>
      </c>
      <c r="J4722" s="576" t="s">
        <v>209</v>
      </c>
      <c r="K4722" s="577">
        <v>0</v>
      </c>
      <c r="L4722" s="576" t="s">
        <v>208</v>
      </c>
    </row>
    <row r="4723" spans="1:12">
      <c r="A4723" s="576" t="s">
        <v>961</v>
      </c>
      <c r="B4723" s="576" t="s">
        <v>962</v>
      </c>
      <c r="C4723" s="576" t="s">
        <v>941</v>
      </c>
      <c r="D4723" s="576" t="s">
        <v>4437</v>
      </c>
      <c r="E4723" s="577" t="s">
        <v>210</v>
      </c>
      <c r="F4723" s="576" t="s">
        <v>210</v>
      </c>
      <c r="G4723" s="576">
        <v>97368</v>
      </c>
      <c r="H4723" s="576" t="s">
        <v>9496</v>
      </c>
      <c r="I4723" s="576" t="s">
        <v>85</v>
      </c>
      <c r="J4723" s="576" t="s">
        <v>209</v>
      </c>
      <c r="K4723" s="577">
        <v>0</v>
      </c>
      <c r="L4723" s="576" t="s">
        <v>208</v>
      </c>
    </row>
    <row r="4724" spans="1:12">
      <c r="A4724" s="576" t="s">
        <v>961</v>
      </c>
      <c r="B4724" s="576" t="s">
        <v>962</v>
      </c>
      <c r="C4724" s="576" t="s">
        <v>941</v>
      </c>
      <c r="D4724" s="576" t="s">
        <v>4437</v>
      </c>
      <c r="E4724" s="577" t="s">
        <v>210</v>
      </c>
      <c r="F4724" s="576" t="s">
        <v>210</v>
      </c>
      <c r="G4724" s="576">
        <v>97369</v>
      </c>
      <c r="H4724" s="576" t="s">
        <v>9497</v>
      </c>
      <c r="I4724" s="576" t="s">
        <v>85</v>
      </c>
      <c r="J4724" s="576" t="s">
        <v>209</v>
      </c>
      <c r="K4724" s="577">
        <v>0</v>
      </c>
      <c r="L4724" s="576" t="s">
        <v>208</v>
      </c>
    </row>
    <row r="4725" spans="1:12">
      <c r="A4725" s="576" t="s">
        <v>961</v>
      </c>
      <c r="B4725" s="576" t="s">
        <v>962</v>
      </c>
      <c r="C4725" s="576" t="s">
        <v>941</v>
      </c>
      <c r="D4725" s="576" t="s">
        <v>4437</v>
      </c>
      <c r="E4725" s="577" t="s">
        <v>210</v>
      </c>
      <c r="F4725" s="576" t="s">
        <v>210</v>
      </c>
      <c r="G4725" s="576">
        <v>97370</v>
      </c>
      <c r="H4725" s="576" t="s">
        <v>9498</v>
      </c>
      <c r="I4725" s="576" t="s">
        <v>85</v>
      </c>
      <c r="J4725" s="576" t="s">
        <v>209</v>
      </c>
      <c r="K4725" s="577">
        <v>0</v>
      </c>
      <c r="L4725" s="576" t="s">
        <v>208</v>
      </c>
    </row>
    <row r="4726" spans="1:12">
      <c r="A4726" s="576" t="s">
        <v>961</v>
      </c>
      <c r="B4726" s="576" t="s">
        <v>962</v>
      </c>
      <c r="C4726" s="576" t="s">
        <v>941</v>
      </c>
      <c r="D4726" s="576" t="s">
        <v>4437</v>
      </c>
      <c r="E4726" s="577" t="s">
        <v>210</v>
      </c>
      <c r="F4726" s="576" t="s">
        <v>210</v>
      </c>
      <c r="G4726" s="576">
        <v>97371</v>
      </c>
      <c r="H4726" s="576" t="s">
        <v>9499</v>
      </c>
      <c r="I4726" s="576" t="s">
        <v>85</v>
      </c>
      <c r="J4726" s="576" t="s">
        <v>209</v>
      </c>
      <c r="K4726" s="577">
        <v>0</v>
      </c>
      <c r="L4726" s="576" t="s">
        <v>208</v>
      </c>
    </row>
    <row r="4727" spans="1:12">
      <c r="A4727" s="576" t="s">
        <v>961</v>
      </c>
      <c r="B4727" s="576" t="s">
        <v>962</v>
      </c>
      <c r="C4727" s="576" t="s">
        <v>941</v>
      </c>
      <c r="D4727" s="576" t="s">
        <v>4437</v>
      </c>
      <c r="E4727" s="577" t="s">
        <v>210</v>
      </c>
      <c r="F4727" s="576" t="s">
        <v>210</v>
      </c>
      <c r="G4727" s="576">
        <v>97372</v>
      </c>
      <c r="H4727" s="576" t="s">
        <v>9500</v>
      </c>
      <c r="I4727" s="576" t="s">
        <v>85</v>
      </c>
      <c r="J4727" s="576" t="s">
        <v>209</v>
      </c>
      <c r="K4727" s="577">
        <v>0</v>
      </c>
      <c r="L4727" s="576" t="s">
        <v>208</v>
      </c>
    </row>
    <row r="4728" spans="1:12">
      <c r="A4728" s="576" t="s">
        <v>961</v>
      </c>
      <c r="B4728" s="576" t="s">
        <v>962</v>
      </c>
      <c r="C4728" s="576" t="s">
        <v>941</v>
      </c>
      <c r="D4728" s="576" t="s">
        <v>4437</v>
      </c>
      <c r="E4728" s="577" t="s">
        <v>210</v>
      </c>
      <c r="F4728" s="576" t="s">
        <v>210</v>
      </c>
      <c r="G4728" s="576">
        <v>101875</v>
      </c>
      <c r="H4728" s="576" t="s">
        <v>2359</v>
      </c>
      <c r="I4728" s="576" t="s">
        <v>212</v>
      </c>
      <c r="J4728" s="576" t="s">
        <v>209</v>
      </c>
      <c r="K4728" s="577">
        <v>325.97000000000003</v>
      </c>
      <c r="L4728" s="576" t="s">
        <v>208</v>
      </c>
    </row>
    <row r="4729" spans="1:12">
      <c r="A4729" s="576" t="s">
        <v>961</v>
      </c>
      <c r="B4729" s="576" t="s">
        <v>962</v>
      </c>
      <c r="C4729" s="576" t="s">
        <v>941</v>
      </c>
      <c r="D4729" s="576" t="s">
        <v>4437</v>
      </c>
      <c r="E4729" s="577" t="s">
        <v>210</v>
      </c>
      <c r="F4729" s="576" t="s">
        <v>210</v>
      </c>
      <c r="G4729" s="576">
        <v>101883</v>
      </c>
      <c r="H4729" s="576" t="s">
        <v>2367</v>
      </c>
      <c r="I4729" s="576" t="s">
        <v>212</v>
      </c>
      <c r="J4729" s="576" t="s">
        <v>209</v>
      </c>
      <c r="K4729" s="577">
        <v>448.69</v>
      </c>
      <c r="L4729" s="576" t="s">
        <v>208</v>
      </c>
    </row>
    <row r="4730" spans="1:12">
      <c r="A4730" s="576" t="s">
        <v>961</v>
      </c>
      <c r="B4730" s="576" t="s">
        <v>962</v>
      </c>
      <c r="C4730" s="576" t="s">
        <v>941</v>
      </c>
      <c r="D4730" s="576" t="s">
        <v>4437</v>
      </c>
      <c r="E4730" s="577" t="s">
        <v>210</v>
      </c>
      <c r="F4730" s="576" t="s">
        <v>210</v>
      </c>
      <c r="G4730" s="576">
        <v>101879</v>
      </c>
      <c r="H4730" s="576" t="s">
        <v>2363</v>
      </c>
      <c r="I4730" s="576" t="s">
        <v>212</v>
      </c>
      <c r="J4730" s="576" t="s">
        <v>209</v>
      </c>
      <c r="K4730" s="577">
        <v>470.63</v>
      </c>
      <c r="L4730" s="576" t="s">
        <v>208</v>
      </c>
    </row>
    <row r="4731" spans="1:12">
      <c r="A4731" s="576" t="s">
        <v>961</v>
      </c>
      <c r="B4731" s="576" t="s">
        <v>962</v>
      </c>
      <c r="C4731" s="576" t="s">
        <v>941</v>
      </c>
      <c r="D4731" s="576" t="s">
        <v>4437</v>
      </c>
      <c r="E4731" s="577" t="s">
        <v>210</v>
      </c>
      <c r="F4731" s="576" t="s">
        <v>210</v>
      </c>
      <c r="G4731" s="576">
        <v>101880</v>
      </c>
      <c r="H4731" s="576" t="s">
        <v>2364</v>
      </c>
      <c r="I4731" s="576" t="s">
        <v>212</v>
      </c>
      <c r="J4731" s="576" t="s">
        <v>209</v>
      </c>
      <c r="K4731" s="577">
        <v>542.45000000000005</v>
      </c>
      <c r="L4731" s="576" t="s">
        <v>208</v>
      </c>
    </row>
    <row r="4732" spans="1:12">
      <c r="A4732" s="576" t="s">
        <v>961</v>
      </c>
      <c r="B4732" s="576" t="s">
        <v>962</v>
      </c>
      <c r="C4732" s="576" t="s">
        <v>941</v>
      </c>
      <c r="D4732" s="576" t="s">
        <v>4437</v>
      </c>
      <c r="E4732" s="577" t="s">
        <v>210</v>
      </c>
      <c r="F4732" s="576" t="s">
        <v>210</v>
      </c>
      <c r="G4732" s="576">
        <v>101882</v>
      </c>
      <c r="H4732" s="576" t="s">
        <v>2366</v>
      </c>
      <c r="I4732" s="576" t="s">
        <v>212</v>
      </c>
      <c r="J4732" s="576" t="s">
        <v>209</v>
      </c>
      <c r="K4732" s="577">
        <v>1100.45</v>
      </c>
      <c r="L4732" s="576" t="s">
        <v>208</v>
      </c>
    </row>
    <row r="4733" spans="1:12">
      <c r="A4733" s="576" t="s">
        <v>961</v>
      </c>
      <c r="B4733" s="576" t="s">
        <v>962</v>
      </c>
      <c r="C4733" s="576" t="s">
        <v>941</v>
      </c>
      <c r="D4733" s="576" t="s">
        <v>4437</v>
      </c>
      <c r="E4733" s="577" t="s">
        <v>210</v>
      </c>
      <c r="F4733" s="576" t="s">
        <v>210</v>
      </c>
      <c r="G4733" s="576">
        <v>101881</v>
      </c>
      <c r="H4733" s="576" t="s">
        <v>2365</v>
      </c>
      <c r="I4733" s="576" t="s">
        <v>212</v>
      </c>
      <c r="J4733" s="576" t="s">
        <v>209</v>
      </c>
      <c r="K4733" s="577">
        <v>777.03</v>
      </c>
      <c r="L4733" s="576" t="s">
        <v>208</v>
      </c>
    </row>
    <row r="4734" spans="1:12">
      <c r="A4734" s="576" t="s">
        <v>961</v>
      </c>
      <c r="B4734" s="576" t="s">
        <v>962</v>
      </c>
      <c r="C4734" s="576" t="s">
        <v>941</v>
      </c>
      <c r="D4734" s="576" t="s">
        <v>4437</v>
      </c>
      <c r="E4734" s="577" t="s">
        <v>210</v>
      </c>
      <c r="F4734" s="576" t="s">
        <v>210</v>
      </c>
      <c r="G4734" s="576">
        <v>101878</v>
      </c>
      <c r="H4734" s="576" t="s">
        <v>2362</v>
      </c>
      <c r="I4734" s="576" t="s">
        <v>212</v>
      </c>
      <c r="J4734" s="576" t="s">
        <v>209</v>
      </c>
      <c r="K4734" s="577">
        <v>451.28</v>
      </c>
      <c r="L4734" s="576" t="s">
        <v>208</v>
      </c>
    </row>
    <row r="4735" spans="1:12">
      <c r="A4735" s="576" t="s">
        <v>961</v>
      </c>
      <c r="B4735" s="576" t="s">
        <v>962</v>
      </c>
      <c r="C4735" s="576" t="s">
        <v>941</v>
      </c>
      <c r="D4735" s="576" t="s">
        <v>4437</v>
      </c>
      <c r="E4735" s="577" t="s">
        <v>210</v>
      </c>
      <c r="F4735" s="576" t="s">
        <v>210</v>
      </c>
      <c r="G4735" s="576">
        <v>101877</v>
      </c>
      <c r="H4735" s="576" t="s">
        <v>2361</v>
      </c>
      <c r="I4735" s="576" t="s">
        <v>212</v>
      </c>
      <c r="J4735" s="576" t="s">
        <v>209</v>
      </c>
      <c r="K4735" s="577">
        <v>68.17</v>
      </c>
      <c r="L4735" s="576" t="s">
        <v>208</v>
      </c>
    </row>
    <row r="4736" spans="1:12">
      <c r="A4736" s="576" t="s">
        <v>961</v>
      </c>
      <c r="B4736" s="576" t="s">
        <v>962</v>
      </c>
      <c r="C4736" s="576" t="s">
        <v>941</v>
      </c>
      <c r="D4736" s="576" t="s">
        <v>4437</v>
      </c>
      <c r="E4736" s="577" t="s">
        <v>210</v>
      </c>
      <c r="F4736" s="576" t="s">
        <v>210</v>
      </c>
      <c r="G4736" s="576">
        <v>101876</v>
      </c>
      <c r="H4736" s="576" t="s">
        <v>2360</v>
      </c>
      <c r="I4736" s="576" t="s">
        <v>212</v>
      </c>
      <c r="J4736" s="576" t="s">
        <v>209</v>
      </c>
      <c r="K4736" s="577">
        <v>101.23</v>
      </c>
      <c r="L4736" s="576" t="s">
        <v>208</v>
      </c>
    </row>
    <row r="4737" spans="1:12">
      <c r="A4737" s="576" t="s">
        <v>961</v>
      </c>
      <c r="B4737" s="576" t="s">
        <v>962</v>
      </c>
      <c r="C4737" s="576" t="s">
        <v>941</v>
      </c>
      <c r="D4737" s="576" t="s">
        <v>4437</v>
      </c>
      <c r="E4737" s="577" t="s">
        <v>210</v>
      </c>
      <c r="F4737" s="576" t="s">
        <v>210</v>
      </c>
      <c r="G4737" s="576">
        <v>101873</v>
      </c>
      <c r="H4737" s="576" t="s">
        <v>9501</v>
      </c>
      <c r="I4737" s="576" t="s">
        <v>212</v>
      </c>
      <c r="J4737" s="576" t="s">
        <v>209</v>
      </c>
      <c r="K4737" s="577">
        <v>0</v>
      </c>
      <c r="L4737" s="576" t="s">
        <v>208</v>
      </c>
    </row>
    <row r="4738" spans="1:12">
      <c r="A4738" s="576" t="s">
        <v>961</v>
      </c>
      <c r="B4738" s="576" t="s">
        <v>962</v>
      </c>
      <c r="C4738" s="576" t="s">
        <v>941</v>
      </c>
      <c r="D4738" s="576" t="s">
        <v>4437</v>
      </c>
      <c r="E4738" s="577" t="s">
        <v>210</v>
      </c>
      <c r="F4738" s="576" t="s">
        <v>210</v>
      </c>
      <c r="G4738" s="576">
        <v>101874</v>
      </c>
      <c r="H4738" s="576" t="s">
        <v>9502</v>
      </c>
      <c r="I4738" s="576" t="s">
        <v>212</v>
      </c>
      <c r="J4738" s="576" t="s">
        <v>209</v>
      </c>
      <c r="K4738" s="577">
        <v>0</v>
      </c>
      <c r="L4738" s="576" t="s">
        <v>208</v>
      </c>
    </row>
    <row r="4739" spans="1:12">
      <c r="A4739" s="576" t="s">
        <v>961</v>
      </c>
      <c r="B4739" s="576" t="s">
        <v>962</v>
      </c>
      <c r="C4739" s="576" t="s">
        <v>941</v>
      </c>
      <c r="D4739" s="576" t="s">
        <v>4437</v>
      </c>
      <c r="E4739" s="577" t="s">
        <v>210</v>
      </c>
      <c r="F4739" s="576" t="s">
        <v>210</v>
      </c>
      <c r="G4739" s="576">
        <v>101871</v>
      </c>
      <c r="H4739" s="576" t="s">
        <v>9503</v>
      </c>
      <c r="I4739" s="576" t="s">
        <v>212</v>
      </c>
      <c r="J4739" s="576" t="s">
        <v>209</v>
      </c>
      <c r="K4739" s="577">
        <v>0</v>
      </c>
      <c r="L4739" s="576" t="s">
        <v>208</v>
      </c>
    </row>
    <row r="4740" spans="1:12">
      <c r="A4740" s="576" t="s">
        <v>961</v>
      </c>
      <c r="B4740" s="576" t="s">
        <v>962</v>
      </c>
      <c r="C4740" s="576" t="s">
        <v>941</v>
      </c>
      <c r="D4740" s="576" t="s">
        <v>4437</v>
      </c>
      <c r="E4740" s="577" t="s">
        <v>210</v>
      </c>
      <c r="F4740" s="576" t="s">
        <v>210</v>
      </c>
      <c r="G4740" s="576">
        <v>101872</v>
      </c>
      <c r="H4740" s="576" t="s">
        <v>9504</v>
      </c>
      <c r="I4740" s="576" t="s">
        <v>212</v>
      </c>
      <c r="J4740" s="576" t="s">
        <v>209</v>
      </c>
      <c r="K4740" s="577">
        <v>0</v>
      </c>
      <c r="L4740" s="576" t="s">
        <v>208</v>
      </c>
    </row>
    <row r="4741" spans="1:12">
      <c r="A4741" s="576" t="s">
        <v>961</v>
      </c>
      <c r="B4741" s="576" t="s">
        <v>962</v>
      </c>
      <c r="C4741" s="576" t="s">
        <v>941</v>
      </c>
      <c r="D4741" s="576" t="s">
        <v>4437</v>
      </c>
      <c r="E4741" s="577" t="s">
        <v>210</v>
      </c>
      <c r="F4741" s="576" t="s">
        <v>210</v>
      </c>
      <c r="G4741" s="576">
        <v>97360</v>
      </c>
      <c r="H4741" s="576" t="s">
        <v>2356</v>
      </c>
      <c r="I4741" s="576" t="s">
        <v>212</v>
      </c>
      <c r="J4741" s="576" t="s">
        <v>209</v>
      </c>
      <c r="K4741" s="577">
        <v>9307.34</v>
      </c>
      <c r="L4741" s="576" t="s">
        <v>208</v>
      </c>
    </row>
    <row r="4742" spans="1:12">
      <c r="A4742" s="576" t="s">
        <v>961</v>
      </c>
      <c r="B4742" s="576" t="s">
        <v>962</v>
      </c>
      <c r="C4742" s="576" t="s">
        <v>941</v>
      </c>
      <c r="D4742" s="576" t="s">
        <v>4437</v>
      </c>
      <c r="E4742" s="577" t="s">
        <v>210</v>
      </c>
      <c r="F4742" s="576" t="s">
        <v>210</v>
      </c>
      <c r="G4742" s="576">
        <v>97361</v>
      </c>
      <c r="H4742" s="576" t="s">
        <v>2357</v>
      </c>
      <c r="I4742" s="576" t="s">
        <v>212</v>
      </c>
      <c r="J4742" s="576" t="s">
        <v>209</v>
      </c>
      <c r="K4742" s="577">
        <v>12409.78</v>
      </c>
      <c r="L4742" s="576" t="s">
        <v>208</v>
      </c>
    </row>
    <row r="4743" spans="1:12">
      <c r="A4743" s="576" t="s">
        <v>961</v>
      </c>
      <c r="B4743" s="576" t="s">
        <v>962</v>
      </c>
      <c r="C4743" s="576" t="s">
        <v>941</v>
      </c>
      <c r="D4743" s="576" t="s">
        <v>4437</v>
      </c>
      <c r="E4743" s="577" t="s">
        <v>210</v>
      </c>
      <c r="F4743" s="576" t="s">
        <v>210</v>
      </c>
      <c r="G4743" s="576">
        <v>97359</v>
      </c>
      <c r="H4743" s="576" t="s">
        <v>2355</v>
      </c>
      <c r="I4743" s="576" t="s">
        <v>212</v>
      </c>
      <c r="J4743" s="576" t="s">
        <v>209</v>
      </c>
      <c r="K4743" s="577">
        <v>4809.47</v>
      </c>
      <c r="L4743" s="576" t="s">
        <v>208</v>
      </c>
    </row>
    <row r="4744" spans="1:12">
      <c r="A4744" s="576" t="s">
        <v>961</v>
      </c>
      <c r="B4744" s="576" t="s">
        <v>962</v>
      </c>
      <c r="C4744" s="576" t="s">
        <v>941</v>
      </c>
      <c r="D4744" s="576" t="s">
        <v>4437</v>
      </c>
      <c r="E4744" s="577" t="s">
        <v>210</v>
      </c>
      <c r="F4744" s="576" t="s">
        <v>210</v>
      </c>
      <c r="G4744" s="576">
        <v>101946</v>
      </c>
      <c r="H4744" s="576" t="s">
        <v>2378</v>
      </c>
      <c r="I4744" s="576" t="s">
        <v>212</v>
      </c>
      <c r="J4744" s="576" t="s">
        <v>209</v>
      </c>
      <c r="K4744" s="577">
        <v>179.97</v>
      </c>
      <c r="L4744" s="576" t="s">
        <v>208</v>
      </c>
    </row>
    <row r="4745" spans="1:12">
      <c r="A4745" s="576" t="s">
        <v>961</v>
      </c>
      <c r="B4745" s="576" t="s">
        <v>962</v>
      </c>
      <c r="C4745" s="576" t="s">
        <v>941</v>
      </c>
      <c r="D4745" s="576" t="s">
        <v>4437</v>
      </c>
      <c r="E4745" s="577" t="s">
        <v>210</v>
      </c>
      <c r="F4745" s="576" t="s">
        <v>210</v>
      </c>
      <c r="G4745" s="576">
        <v>97362</v>
      </c>
      <c r="H4745" s="576" t="s">
        <v>2358</v>
      </c>
      <c r="I4745" s="576" t="s">
        <v>212</v>
      </c>
      <c r="J4745" s="576" t="s">
        <v>209</v>
      </c>
      <c r="K4745" s="577">
        <v>1503.58</v>
      </c>
      <c r="L4745" s="576" t="s">
        <v>208</v>
      </c>
    </row>
    <row r="4746" spans="1:12">
      <c r="A4746" s="576" t="s">
        <v>961</v>
      </c>
      <c r="B4746" s="576" t="s">
        <v>962</v>
      </c>
      <c r="C4746" s="576" t="s">
        <v>941</v>
      </c>
      <c r="D4746" s="576" t="s">
        <v>4437</v>
      </c>
      <c r="E4746" s="577" t="s">
        <v>210</v>
      </c>
      <c r="F4746" s="576" t="s">
        <v>210</v>
      </c>
      <c r="G4746" s="576">
        <v>101553</v>
      </c>
      <c r="H4746" s="576" t="s">
        <v>9505</v>
      </c>
      <c r="I4746" s="576" t="s">
        <v>212</v>
      </c>
      <c r="J4746" s="576" t="s">
        <v>209</v>
      </c>
      <c r="K4746" s="577">
        <v>16.93</v>
      </c>
      <c r="L4746" s="576" t="s">
        <v>208</v>
      </c>
    </row>
    <row r="4747" spans="1:12">
      <c r="A4747" s="576" t="s">
        <v>961</v>
      </c>
      <c r="B4747" s="576" t="s">
        <v>962</v>
      </c>
      <c r="C4747" s="576" t="s">
        <v>941</v>
      </c>
      <c r="D4747" s="576" t="s">
        <v>4437</v>
      </c>
      <c r="E4747" s="577" t="s">
        <v>210</v>
      </c>
      <c r="F4747" s="576" t="s">
        <v>210</v>
      </c>
      <c r="G4747" s="576">
        <v>101554</v>
      </c>
      <c r="H4747" s="576" t="s">
        <v>9506</v>
      </c>
      <c r="I4747" s="576" t="s">
        <v>212</v>
      </c>
      <c r="J4747" s="576" t="s">
        <v>209</v>
      </c>
      <c r="K4747" s="577">
        <v>11.81</v>
      </c>
      <c r="L4747" s="576" t="s">
        <v>208</v>
      </c>
    </row>
    <row r="4748" spans="1:12">
      <c r="A4748" s="576" t="s">
        <v>961</v>
      </c>
      <c r="B4748" s="576" t="s">
        <v>962</v>
      </c>
      <c r="C4748" s="576" t="s">
        <v>941</v>
      </c>
      <c r="D4748" s="576" t="s">
        <v>4437</v>
      </c>
      <c r="E4748" s="577" t="s">
        <v>210</v>
      </c>
      <c r="F4748" s="576" t="s">
        <v>210</v>
      </c>
      <c r="G4748" s="576">
        <v>101555</v>
      </c>
      <c r="H4748" s="576" t="s">
        <v>9507</v>
      </c>
      <c r="I4748" s="576" t="s">
        <v>212</v>
      </c>
      <c r="J4748" s="576" t="s">
        <v>209</v>
      </c>
      <c r="K4748" s="577">
        <v>7.14</v>
      </c>
      <c r="L4748" s="576" t="s">
        <v>208</v>
      </c>
    </row>
    <row r="4749" spans="1:12">
      <c r="A4749" s="576" t="s">
        <v>961</v>
      </c>
      <c r="B4749" s="576" t="s">
        <v>962</v>
      </c>
      <c r="C4749" s="576" t="s">
        <v>941</v>
      </c>
      <c r="D4749" s="576" t="s">
        <v>4437</v>
      </c>
      <c r="E4749" s="577" t="s">
        <v>210</v>
      </c>
      <c r="F4749" s="576" t="s">
        <v>210</v>
      </c>
      <c r="G4749" s="576">
        <v>101556</v>
      </c>
      <c r="H4749" s="576" t="s">
        <v>9508</v>
      </c>
      <c r="I4749" s="576" t="s">
        <v>212</v>
      </c>
      <c r="J4749" s="576" t="s">
        <v>209</v>
      </c>
      <c r="K4749" s="577">
        <v>6.39</v>
      </c>
      <c r="L4749" s="576" t="s">
        <v>208</v>
      </c>
    </row>
    <row r="4750" spans="1:12">
      <c r="A4750" s="576" t="s">
        <v>961</v>
      </c>
      <c r="B4750" s="576" t="s">
        <v>962</v>
      </c>
      <c r="C4750" s="576" t="s">
        <v>941</v>
      </c>
      <c r="D4750" s="576" t="s">
        <v>4437</v>
      </c>
      <c r="E4750" s="577" t="s">
        <v>210</v>
      </c>
      <c r="F4750" s="576" t="s">
        <v>210</v>
      </c>
      <c r="G4750" s="576">
        <v>101537</v>
      </c>
      <c r="H4750" s="576" t="s">
        <v>2379</v>
      </c>
      <c r="I4750" s="576" t="s">
        <v>212</v>
      </c>
      <c r="J4750" s="576" t="s">
        <v>209</v>
      </c>
      <c r="K4750" s="577">
        <v>86.95</v>
      </c>
      <c r="L4750" s="576" t="s">
        <v>208</v>
      </c>
    </row>
    <row r="4751" spans="1:12">
      <c r="A4751" s="576" t="s">
        <v>961</v>
      </c>
      <c r="B4751" s="576" t="s">
        <v>962</v>
      </c>
      <c r="C4751" s="576" t="s">
        <v>941</v>
      </c>
      <c r="D4751" s="576" t="s">
        <v>4437</v>
      </c>
      <c r="E4751" s="577" t="s">
        <v>210</v>
      </c>
      <c r="F4751" s="576" t="s">
        <v>210</v>
      </c>
      <c r="G4751" s="576">
        <v>101538</v>
      </c>
      <c r="H4751" s="576" t="s">
        <v>2380</v>
      </c>
      <c r="I4751" s="576" t="s">
        <v>212</v>
      </c>
      <c r="J4751" s="576" t="s">
        <v>209</v>
      </c>
      <c r="K4751" s="577">
        <v>48.85</v>
      </c>
      <c r="L4751" s="576" t="s">
        <v>208</v>
      </c>
    </row>
    <row r="4752" spans="1:12">
      <c r="A4752" s="576" t="s">
        <v>961</v>
      </c>
      <c r="B4752" s="576" t="s">
        <v>962</v>
      </c>
      <c r="C4752" s="576" t="s">
        <v>941</v>
      </c>
      <c r="D4752" s="576" t="s">
        <v>4437</v>
      </c>
      <c r="E4752" s="577" t="s">
        <v>210</v>
      </c>
      <c r="F4752" s="576" t="s">
        <v>210</v>
      </c>
      <c r="G4752" s="576">
        <v>101542</v>
      </c>
      <c r="H4752" s="576" t="s">
        <v>2384</v>
      </c>
      <c r="I4752" s="576" t="s">
        <v>212</v>
      </c>
      <c r="J4752" s="576" t="s">
        <v>209</v>
      </c>
      <c r="K4752" s="577">
        <v>36.68</v>
      </c>
      <c r="L4752" s="576" t="s">
        <v>208</v>
      </c>
    </row>
    <row r="4753" spans="1:12">
      <c r="A4753" s="576" t="s">
        <v>961</v>
      </c>
      <c r="B4753" s="576" t="s">
        <v>962</v>
      </c>
      <c r="C4753" s="576" t="s">
        <v>941</v>
      </c>
      <c r="D4753" s="576" t="s">
        <v>4437</v>
      </c>
      <c r="E4753" s="577" t="s">
        <v>210</v>
      </c>
      <c r="F4753" s="576" t="s">
        <v>210</v>
      </c>
      <c r="G4753" s="576">
        <v>101539</v>
      </c>
      <c r="H4753" s="576" t="s">
        <v>2381</v>
      </c>
      <c r="I4753" s="576" t="s">
        <v>212</v>
      </c>
      <c r="J4753" s="576" t="s">
        <v>209</v>
      </c>
      <c r="K4753" s="577">
        <v>79.64</v>
      </c>
      <c r="L4753" s="576" t="s">
        <v>208</v>
      </c>
    </row>
    <row r="4754" spans="1:12">
      <c r="A4754" s="576" t="s">
        <v>961</v>
      </c>
      <c r="B4754" s="576" t="s">
        <v>962</v>
      </c>
      <c r="C4754" s="576" t="s">
        <v>941</v>
      </c>
      <c r="D4754" s="576" t="s">
        <v>4437</v>
      </c>
      <c r="E4754" s="577" t="s">
        <v>210</v>
      </c>
      <c r="F4754" s="576" t="s">
        <v>210</v>
      </c>
      <c r="G4754" s="576">
        <v>101543</v>
      </c>
      <c r="H4754" s="576" t="s">
        <v>2385</v>
      </c>
      <c r="I4754" s="576" t="s">
        <v>212</v>
      </c>
      <c r="J4754" s="576" t="s">
        <v>209</v>
      </c>
      <c r="K4754" s="577">
        <v>64.63</v>
      </c>
      <c r="L4754" s="576" t="s">
        <v>208</v>
      </c>
    </row>
    <row r="4755" spans="1:12">
      <c r="A4755" s="576" t="s">
        <v>961</v>
      </c>
      <c r="B4755" s="576" t="s">
        <v>962</v>
      </c>
      <c r="C4755" s="576" t="s">
        <v>941</v>
      </c>
      <c r="D4755" s="576" t="s">
        <v>4437</v>
      </c>
      <c r="E4755" s="577" t="s">
        <v>210</v>
      </c>
      <c r="F4755" s="576" t="s">
        <v>210</v>
      </c>
      <c r="G4755" s="576">
        <v>101540</v>
      </c>
      <c r="H4755" s="576" t="s">
        <v>2382</v>
      </c>
      <c r="I4755" s="576" t="s">
        <v>212</v>
      </c>
      <c r="J4755" s="576" t="s">
        <v>209</v>
      </c>
      <c r="K4755" s="577">
        <v>135.51</v>
      </c>
      <c r="L4755" s="576" t="s">
        <v>208</v>
      </c>
    </row>
    <row r="4756" spans="1:12">
      <c r="A4756" s="576" t="s">
        <v>961</v>
      </c>
      <c r="B4756" s="576" t="s">
        <v>962</v>
      </c>
      <c r="C4756" s="576" t="s">
        <v>941</v>
      </c>
      <c r="D4756" s="576" t="s">
        <v>4437</v>
      </c>
      <c r="E4756" s="577" t="s">
        <v>210</v>
      </c>
      <c r="F4756" s="576" t="s">
        <v>210</v>
      </c>
      <c r="G4756" s="576">
        <v>101544</v>
      </c>
      <c r="H4756" s="576" t="s">
        <v>2386</v>
      </c>
      <c r="I4756" s="576" t="s">
        <v>212</v>
      </c>
      <c r="J4756" s="576" t="s">
        <v>209</v>
      </c>
      <c r="K4756" s="577">
        <v>103.91</v>
      </c>
      <c r="L4756" s="576" t="s">
        <v>208</v>
      </c>
    </row>
    <row r="4757" spans="1:12">
      <c r="A4757" s="576" t="s">
        <v>961</v>
      </c>
      <c r="B4757" s="576" t="s">
        <v>962</v>
      </c>
      <c r="C4757" s="576" t="s">
        <v>941</v>
      </c>
      <c r="D4757" s="576" t="s">
        <v>4437</v>
      </c>
      <c r="E4757" s="577" t="s">
        <v>210</v>
      </c>
      <c r="F4757" s="576" t="s">
        <v>210</v>
      </c>
      <c r="G4757" s="576">
        <v>101541</v>
      </c>
      <c r="H4757" s="576" t="s">
        <v>2383</v>
      </c>
      <c r="I4757" s="576" t="s">
        <v>212</v>
      </c>
      <c r="J4757" s="576" t="s">
        <v>209</v>
      </c>
      <c r="K4757" s="577">
        <v>176.45</v>
      </c>
      <c r="L4757" s="576" t="s">
        <v>208</v>
      </c>
    </row>
    <row r="4758" spans="1:12">
      <c r="A4758" s="576" t="s">
        <v>961</v>
      </c>
      <c r="B4758" s="576" t="s">
        <v>962</v>
      </c>
      <c r="C4758" s="576" t="s">
        <v>941</v>
      </c>
      <c r="D4758" s="576" t="s">
        <v>4437</v>
      </c>
      <c r="E4758" s="577" t="s">
        <v>210</v>
      </c>
      <c r="F4758" s="576" t="s">
        <v>210</v>
      </c>
      <c r="G4758" s="576">
        <v>101545</v>
      </c>
      <c r="H4758" s="576" t="s">
        <v>2387</v>
      </c>
      <c r="I4758" s="576" t="s">
        <v>212</v>
      </c>
      <c r="J4758" s="576" t="s">
        <v>209</v>
      </c>
      <c r="K4758" s="577">
        <v>151.69999999999999</v>
      </c>
      <c r="L4758" s="576" t="s">
        <v>208</v>
      </c>
    </row>
    <row r="4759" spans="1:12">
      <c r="A4759" s="576" t="s">
        <v>961</v>
      </c>
      <c r="B4759" s="576" t="s">
        <v>962</v>
      </c>
      <c r="C4759" s="576" t="s">
        <v>941</v>
      </c>
      <c r="D4759" s="576" t="s">
        <v>4437</v>
      </c>
      <c r="E4759" s="577" t="s">
        <v>210</v>
      </c>
      <c r="F4759" s="576" t="s">
        <v>210</v>
      </c>
      <c r="G4759" s="576">
        <v>101560</v>
      </c>
      <c r="H4759" s="576" t="s">
        <v>2392</v>
      </c>
      <c r="I4759" s="576" t="s">
        <v>85</v>
      </c>
      <c r="J4759" s="576" t="s">
        <v>209</v>
      </c>
      <c r="K4759" s="577">
        <v>12.04</v>
      </c>
      <c r="L4759" s="576" t="s">
        <v>208</v>
      </c>
    </row>
    <row r="4760" spans="1:12">
      <c r="A4760" s="576" t="s">
        <v>961</v>
      </c>
      <c r="B4760" s="576" t="s">
        <v>962</v>
      </c>
      <c r="C4760" s="576" t="s">
        <v>941</v>
      </c>
      <c r="D4760" s="576" t="s">
        <v>4437</v>
      </c>
      <c r="E4760" s="577" t="s">
        <v>210</v>
      </c>
      <c r="F4760" s="576" t="s">
        <v>210</v>
      </c>
      <c r="G4760" s="576">
        <v>101568</v>
      </c>
      <c r="H4760" s="576" t="s">
        <v>2399</v>
      </c>
      <c r="I4760" s="576" t="s">
        <v>85</v>
      </c>
      <c r="J4760" s="576" t="s">
        <v>209</v>
      </c>
      <c r="K4760" s="577">
        <v>146.97999999999999</v>
      </c>
      <c r="L4760" s="576" t="s">
        <v>208</v>
      </c>
    </row>
    <row r="4761" spans="1:12">
      <c r="A4761" s="576" t="s">
        <v>961</v>
      </c>
      <c r="B4761" s="576" t="s">
        <v>962</v>
      </c>
      <c r="C4761" s="576" t="s">
        <v>941</v>
      </c>
      <c r="D4761" s="576" t="s">
        <v>4437</v>
      </c>
      <c r="E4761" s="577" t="s">
        <v>210</v>
      </c>
      <c r="F4761" s="576" t="s">
        <v>210</v>
      </c>
      <c r="G4761" s="576">
        <v>101561</v>
      </c>
      <c r="H4761" s="576" t="s">
        <v>2393</v>
      </c>
      <c r="I4761" s="576" t="s">
        <v>85</v>
      </c>
      <c r="J4761" s="576" t="s">
        <v>209</v>
      </c>
      <c r="K4761" s="577">
        <v>19.14</v>
      </c>
      <c r="L4761" s="576" t="s">
        <v>208</v>
      </c>
    </row>
    <row r="4762" spans="1:12">
      <c r="A4762" s="576" t="s">
        <v>961</v>
      </c>
      <c r="B4762" s="576" t="s">
        <v>962</v>
      </c>
      <c r="C4762" s="576" t="s">
        <v>941</v>
      </c>
      <c r="D4762" s="576" t="s">
        <v>4437</v>
      </c>
      <c r="E4762" s="577" t="s">
        <v>210</v>
      </c>
      <c r="F4762" s="576" t="s">
        <v>210</v>
      </c>
      <c r="G4762" s="576">
        <v>101562</v>
      </c>
      <c r="H4762" s="576" t="s">
        <v>2394</v>
      </c>
      <c r="I4762" s="576" t="s">
        <v>85</v>
      </c>
      <c r="J4762" s="576" t="s">
        <v>209</v>
      </c>
      <c r="K4762" s="577">
        <v>29.66</v>
      </c>
      <c r="L4762" s="576" t="s">
        <v>208</v>
      </c>
    </row>
    <row r="4763" spans="1:12">
      <c r="A4763" s="576" t="s">
        <v>961</v>
      </c>
      <c r="B4763" s="576" t="s">
        <v>962</v>
      </c>
      <c r="C4763" s="576" t="s">
        <v>941</v>
      </c>
      <c r="D4763" s="576" t="s">
        <v>4437</v>
      </c>
      <c r="E4763" s="577" t="s">
        <v>210</v>
      </c>
      <c r="F4763" s="576" t="s">
        <v>210</v>
      </c>
      <c r="G4763" s="576">
        <v>101563</v>
      </c>
      <c r="H4763" s="576" t="s">
        <v>2395</v>
      </c>
      <c r="I4763" s="576" t="s">
        <v>85</v>
      </c>
      <c r="J4763" s="576" t="s">
        <v>209</v>
      </c>
      <c r="K4763" s="577">
        <v>41.9</v>
      </c>
      <c r="L4763" s="576" t="s">
        <v>208</v>
      </c>
    </row>
    <row r="4764" spans="1:12">
      <c r="A4764" s="576" t="s">
        <v>961</v>
      </c>
      <c r="B4764" s="576" t="s">
        <v>962</v>
      </c>
      <c r="C4764" s="576" t="s">
        <v>941</v>
      </c>
      <c r="D4764" s="576" t="s">
        <v>4437</v>
      </c>
      <c r="E4764" s="577" t="s">
        <v>210</v>
      </c>
      <c r="F4764" s="576" t="s">
        <v>210</v>
      </c>
      <c r="G4764" s="576">
        <v>101564</v>
      </c>
      <c r="H4764" s="576" t="s">
        <v>2396</v>
      </c>
      <c r="I4764" s="576" t="s">
        <v>85</v>
      </c>
      <c r="J4764" s="576" t="s">
        <v>209</v>
      </c>
      <c r="K4764" s="577">
        <v>61.92</v>
      </c>
      <c r="L4764" s="576" t="s">
        <v>208</v>
      </c>
    </row>
    <row r="4765" spans="1:12">
      <c r="A4765" s="576" t="s">
        <v>961</v>
      </c>
      <c r="B4765" s="576" t="s">
        <v>962</v>
      </c>
      <c r="C4765" s="576" t="s">
        <v>941</v>
      </c>
      <c r="D4765" s="576" t="s">
        <v>4437</v>
      </c>
      <c r="E4765" s="577" t="s">
        <v>210</v>
      </c>
      <c r="F4765" s="576" t="s">
        <v>210</v>
      </c>
      <c r="G4765" s="576">
        <v>101565</v>
      </c>
      <c r="H4765" s="576" t="s">
        <v>2397</v>
      </c>
      <c r="I4765" s="576" t="s">
        <v>85</v>
      </c>
      <c r="J4765" s="576" t="s">
        <v>209</v>
      </c>
      <c r="K4765" s="577">
        <v>86.59</v>
      </c>
      <c r="L4765" s="576" t="s">
        <v>208</v>
      </c>
    </row>
    <row r="4766" spans="1:12">
      <c r="A4766" s="576" t="s">
        <v>961</v>
      </c>
      <c r="B4766" s="576" t="s">
        <v>962</v>
      </c>
      <c r="C4766" s="576" t="s">
        <v>941</v>
      </c>
      <c r="D4766" s="576" t="s">
        <v>4437</v>
      </c>
      <c r="E4766" s="577" t="s">
        <v>210</v>
      </c>
      <c r="F4766" s="576" t="s">
        <v>210</v>
      </c>
      <c r="G4766" s="576">
        <v>101567</v>
      </c>
      <c r="H4766" s="576" t="s">
        <v>2398</v>
      </c>
      <c r="I4766" s="576" t="s">
        <v>85</v>
      </c>
      <c r="J4766" s="576" t="s">
        <v>209</v>
      </c>
      <c r="K4766" s="577">
        <v>112.42</v>
      </c>
      <c r="L4766" s="576" t="s">
        <v>208</v>
      </c>
    </row>
    <row r="4767" spans="1:12">
      <c r="A4767" s="576" t="s">
        <v>961</v>
      </c>
      <c r="B4767" s="576" t="s">
        <v>962</v>
      </c>
      <c r="C4767" s="576" t="s">
        <v>941</v>
      </c>
      <c r="D4767" s="576" t="s">
        <v>4437</v>
      </c>
      <c r="E4767" s="577" t="s">
        <v>210</v>
      </c>
      <c r="F4767" s="576" t="s">
        <v>210</v>
      </c>
      <c r="G4767" s="576">
        <v>101551</v>
      </c>
      <c r="H4767" s="576" t="s">
        <v>9509</v>
      </c>
      <c r="I4767" s="576" t="s">
        <v>212</v>
      </c>
      <c r="J4767" s="576" t="s">
        <v>209</v>
      </c>
      <c r="K4767" s="577">
        <v>0</v>
      </c>
      <c r="L4767" s="576" t="s">
        <v>208</v>
      </c>
    </row>
    <row r="4768" spans="1:12">
      <c r="A4768" s="576" t="s">
        <v>961</v>
      </c>
      <c r="B4768" s="576" t="s">
        <v>962</v>
      </c>
      <c r="C4768" s="576" t="s">
        <v>941</v>
      </c>
      <c r="D4768" s="576" t="s">
        <v>4437</v>
      </c>
      <c r="E4768" s="577" t="s">
        <v>210</v>
      </c>
      <c r="F4768" s="576" t="s">
        <v>210</v>
      </c>
      <c r="G4768" s="576">
        <v>101552</v>
      </c>
      <c r="H4768" s="576" t="s">
        <v>9510</v>
      </c>
      <c r="I4768" s="576" t="s">
        <v>212</v>
      </c>
      <c r="J4768" s="576" t="s">
        <v>209</v>
      </c>
      <c r="K4768" s="577">
        <v>0</v>
      </c>
      <c r="L4768" s="576" t="s">
        <v>208</v>
      </c>
    </row>
    <row r="4769" spans="1:12">
      <c r="A4769" s="576" t="s">
        <v>961</v>
      </c>
      <c r="B4769" s="576" t="s">
        <v>962</v>
      </c>
      <c r="C4769" s="576" t="s">
        <v>941</v>
      </c>
      <c r="D4769" s="576" t="s">
        <v>4437</v>
      </c>
      <c r="E4769" s="577" t="s">
        <v>210</v>
      </c>
      <c r="F4769" s="576" t="s">
        <v>210</v>
      </c>
      <c r="G4769" s="576">
        <v>101550</v>
      </c>
      <c r="H4769" s="576" t="s">
        <v>9511</v>
      </c>
      <c r="I4769" s="576" t="s">
        <v>212</v>
      </c>
      <c r="J4769" s="576" t="s">
        <v>209</v>
      </c>
      <c r="K4769" s="577">
        <v>0</v>
      </c>
      <c r="L4769" s="576" t="s">
        <v>208</v>
      </c>
    </row>
    <row r="4770" spans="1:12">
      <c r="A4770" s="576" t="s">
        <v>961</v>
      </c>
      <c r="B4770" s="576" t="s">
        <v>962</v>
      </c>
      <c r="C4770" s="576" t="s">
        <v>941</v>
      </c>
      <c r="D4770" s="576" t="s">
        <v>4437</v>
      </c>
      <c r="E4770" s="577" t="s">
        <v>210</v>
      </c>
      <c r="F4770" s="576" t="s">
        <v>210</v>
      </c>
      <c r="G4770" s="576">
        <v>101501</v>
      </c>
      <c r="H4770" s="576" t="s">
        <v>5701</v>
      </c>
      <c r="I4770" s="576" t="s">
        <v>212</v>
      </c>
      <c r="J4770" s="576" t="s">
        <v>209</v>
      </c>
      <c r="K4770" s="577">
        <v>1831.91</v>
      </c>
      <c r="L4770" s="576" t="s">
        <v>208</v>
      </c>
    </row>
    <row r="4771" spans="1:12">
      <c r="A4771" s="576" t="s">
        <v>961</v>
      </c>
      <c r="B4771" s="576" t="s">
        <v>962</v>
      </c>
      <c r="C4771" s="576" t="s">
        <v>941</v>
      </c>
      <c r="D4771" s="576" t="s">
        <v>4437</v>
      </c>
      <c r="E4771" s="577" t="s">
        <v>210</v>
      </c>
      <c r="F4771" s="576" t="s">
        <v>210</v>
      </c>
      <c r="G4771" s="576">
        <v>101502</v>
      </c>
      <c r="H4771" s="576" t="s">
        <v>5702</v>
      </c>
      <c r="I4771" s="576" t="s">
        <v>212</v>
      </c>
      <c r="J4771" s="576" t="s">
        <v>209</v>
      </c>
      <c r="K4771" s="577">
        <v>2000.57</v>
      </c>
      <c r="L4771" s="576" t="s">
        <v>208</v>
      </c>
    </row>
    <row r="4772" spans="1:12">
      <c r="A4772" s="576" t="s">
        <v>961</v>
      </c>
      <c r="B4772" s="576" t="s">
        <v>962</v>
      </c>
      <c r="C4772" s="576" t="s">
        <v>941</v>
      </c>
      <c r="D4772" s="576" t="s">
        <v>4437</v>
      </c>
      <c r="E4772" s="577" t="s">
        <v>210</v>
      </c>
      <c r="F4772" s="576" t="s">
        <v>210</v>
      </c>
      <c r="G4772" s="576">
        <v>101503</v>
      </c>
      <c r="H4772" s="576" t="s">
        <v>5703</v>
      </c>
      <c r="I4772" s="576" t="s">
        <v>212</v>
      </c>
      <c r="J4772" s="576" t="s">
        <v>209</v>
      </c>
      <c r="K4772" s="577">
        <v>2063.5100000000002</v>
      </c>
      <c r="L4772" s="576" t="s">
        <v>208</v>
      </c>
    </row>
    <row r="4773" spans="1:12">
      <c r="A4773" s="576" t="s">
        <v>961</v>
      </c>
      <c r="B4773" s="576" t="s">
        <v>962</v>
      </c>
      <c r="C4773" s="576" t="s">
        <v>941</v>
      </c>
      <c r="D4773" s="576" t="s">
        <v>4437</v>
      </c>
      <c r="E4773" s="577" t="s">
        <v>210</v>
      </c>
      <c r="F4773" s="576" t="s">
        <v>210</v>
      </c>
      <c r="G4773" s="576">
        <v>101504</v>
      </c>
      <c r="H4773" s="576" t="s">
        <v>5704</v>
      </c>
      <c r="I4773" s="576" t="s">
        <v>212</v>
      </c>
      <c r="J4773" s="576" t="s">
        <v>209</v>
      </c>
      <c r="K4773" s="577">
        <v>2295.62</v>
      </c>
      <c r="L4773" s="576" t="s">
        <v>208</v>
      </c>
    </row>
    <row r="4774" spans="1:12">
      <c r="A4774" s="576" t="s">
        <v>961</v>
      </c>
      <c r="B4774" s="576" t="s">
        <v>962</v>
      </c>
      <c r="C4774" s="576" t="s">
        <v>941</v>
      </c>
      <c r="D4774" s="576" t="s">
        <v>4437</v>
      </c>
      <c r="E4774" s="577" t="s">
        <v>210</v>
      </c>
      <c r="F4774" s="576" t="s">
        <v>210</v>
      </c>
      <c r="G4774" s="576">
        <v>101497</v>
      </c>
      <c r="H4774" s="576" t="s">
        <v>5697</v>
      </c>
      <c r="I4774" s="576" t="s">
        <v>212</v>
      </c>
      <c r="J4774" s="576" t="s">
        <v>209</v>
      </c>
      <c r="K4774" s="577">
        <v>1836.68</v>
      </c>
      <c r="L4774" s="576" t="s">
        <v>208</v>
      </c>
    </row>
    <row r="4775" spans="1:12">
      <c r="A4775" s="576" t="s">
        <v>961</v>
      </c>
      <c r="B4775" s="576" t="s">
        <v>962</v>
      </c>
      <c r="C4775" s="576" t="s">
        <v>941</v>
      </c>
      <c r="D4775" s="576" t="s">
        <v>4437</v>
      </c>
      <c r="E4775" s="577" t="s">
        <v>210</v>
      </c>
      <c r="F4775" s="576" t="s">
        <v>210</v>
      </c>
      <c r="G4775" s="576">
        <v>101498</v>
      </c>
      <c r="H4775" s="576" t="s">
        <v>5698</v>
      </c>
      <c r="I4775" s="576" t="s">
        <v>212</v>
      </c>
      <c r="J4775" s="576" t="s">
        <v>209</v>
      </c>
      <c r="K4775" s="577">
        <v>2005.34</v>
      </c>
      <c r="L4775" s="576" t="s">
        <v>208</v>
      </c>
    </row>
    <row r="4776" spans="1:12">
      <c r="A4776" s="576" t="s">
        <v>961</v>
      </c>
      <c r="B4776" s="576" t="s">
        <v>962</v>
      </c>
      <c r="C4776" s="576" t="s">
        <v>941</v>
      </c>
      <c r="D4776" s="576" t="s">
        <v>4437</v>
      </c>
      <c r="E4776" s="577" t="s">
        <v>210</v>
      </c>
      <c r="F4776" s="576" t="s">
        <v>210</v>
      </c>
      <c r="G4776" s="576">
        <v>101499</v>
      </c>
      <c r="H4776" s="576" t="s">
        <v>5699</v>
      </c>
      <c r="I4776" s="576" t="s">
        <v>212</v>
      </c>
      <c r="J4776" s="576" t="s">
        <v>209</v>
      </c>
      <c r="K4776" s="577">
        <v>2068.2800000000002</v>
      </c>
      <c r="L4776" s="576" t="s">
        <v>208</v>
      </c>
    </row>
    <row r="4777" spans="1:12">
      <c r="A4777" s="576" t="s">
        <v>961</v>
      </c>
      <c r="B4777" s="576" t="s">
        <v>962</v>
      </c>
      <c r="C4777" s="576" t="s">
        <v>941</v>
      </c>
      <c r="D4777" s="576" t="s">
        <v>4437</v>
      </c>
      <c r="E4777" s="577" t="s">
        <v>210</v>
      </c>
      <c r="F4777" s="576" t="s">
        <v>210</v>
      </c>
      <c r="G4777" s="576">
        <v>101500</v>
      </c>
      <c r="H4777" s="576" t="s">
        <v>5700</v>
      </c>
      <c r="I4777" s="576" t="s">
        <v>212</v>
      </c>
      <c r="J4777" s="576" t="s">
        <v>209</v>
      </c>
      <c r="K4777" s="577">
        <v>2300.39</v>
      </c>
      <c r="L4777" s="576" t="s">
        <v>208</v>
      </c>
    </row>
    <row r="4778" spans="1:12">
      <c r="A4778" s="576" t="s">
        <v>961</v>
      </c>
      <c r="B4778" s="576" t="s">
        <v>962</v>
      </c>
      <c r="C4778" s="576" t="s">
        <v>941</v>
      </c>
      <c r="D4778" s="576" t="s">
        <v>4437</v>
      </c>
      <c r="E4778" s="577" t="s">
        <v>210</v>
      </c>
      <c r="F4778" s="576" t="s">
        <v>210</v>
      </c>
      <c r="G4778" s="576">
        <v>101493</v>
      </c>
      <c r="H4778" s="576" t="s">
        <v>5693</v>
      </c>
      <c r="I4778" s="576" t="s">
        <v>212</v>
      </c>
      <c r="J4778" s="576" t="s">
        <v>209</v>
      </c>
      <c r="K4778" s="577">
        <v>1528.24</v>
      </c>
      <c r="L4778" s="576" t="s">
        <v>208</v>
      </c>
    </row>
    <row r="4779" spans="1:12">
      <c r="A4779" s="576" t="s">
        <v>961</v>
      </c>
      <c r="B4779" s="576" t="s">
        <v>962</v>
      </c>
      <c r="C4779" s="576" t="s">
        <v>941</v>
      </c>
      <c r="D4779" s="576" t="s">
        <v>4437</v>
      </c>
      <c r="E4779" s="577" t="s">
        <v>210</v>
      </c>
      <c r="F4779" s="576" t="s">
        <v>210</v>
      </c>
      <c r="G4779" s="576">
        <v>101494</v>
      </c>
      <c r="H4779" s="576" t="s">
        <v>5694</v>
      </c>
      <c r="I4779" s="576" t="s">
        <v>212</v>
      </c>
      <c r="J4779" s="576" t="s">
        <v>209</v>
      </c>
      <c r="K4779" s="577">
        <v>1639.67</v>
      </c>
      <c r="L4779" s="576" t="s">
        <v>208</v>
      </c>
    </row>
    <row r="4780" spans="1:12">
      <c r="A4780" s="576" t="s">
        <v>961</v>
      </c>
      <c r="B4780" s="576" t="s">
        <v>962</v>
      </c>
      <c r="C4780" s="576" t="s">
        <v>941</v>
      </c>
      <c r="D4780" s="576" t="s">
        <v>4437</v>
      </c>
      <c r="E4780" s="577" t="s">
        <v>210</v>
      </c>
      <c r="F4780" s="576" t="s">
        <v>210</v>
      </c>
      <c r="G4780" s="576">
        <v>101495</v>
      </c>
      <c r="H4780" s="576" t="s">
        <v>5695</v>
      </c>
      <c r="I4780" s="576" t="s">
        <v>212</v>
      </c>
      <c r="J4780" s="576" t="s">
        <v>209</v>
      </c>
      <c r="K4780" s="577">
        <v>1681.25</v>
      </c>
      <c r="L4780" s="576" t="s">
        <v>208</v>
      </c>
    </row>
    <row r="4781" spans="1:12">
      <c r="A4781" s="576" t="s">
        <v>961</v>
      </c>
      <c r="B4781" s="576" t="s">
        <v>962</v>
      </c>
      <c r="C4781" s="576" t="s">
        <v>941</v>
      </c>
      <c r="D4781" s="576" t="s">
        <v>4437</v>
      </c>
      <c r="E4781" s="577" t="s">
        <v>210</v>
      </c>
      <c r="F4781" s="576" t="s">
        <v>210</v>
      </c>
      <c r="G4781" s="576">
        <v>101496</v>
      </c>
      <c r="H4781" s="576" t="s">
        <v>5696</v>
      </c>
      <c r="I4781" s="576" t="s">
        <v>212</v>
      </c>
      <c r="J4781" s="576" t="s">
        <v>209</v>
      </c>
      <c r="K4781" s="577">
        <v>1843.75</v>
      </c>
      <c r="L4781" s="576" t="s">
        <v>208</v>
      </c>
    </row>
    <row r="4782" spans="1:12">
      <c r="A4782" s="576" t="s">
        <v>961</v>
      </c>
      <c r="B4782" s="576" t="s">
        <v>962</v>
      </c>
      <c r="C4782" s="576" t="s">
        <v>941</v>
      </c>
      <c r="D4782" s="576" t="s">
        <v>4437</v>
      </c>
      <c r="E4782" s="577" t="s">
        <v>210</v>
      </c>
      <c r="F4782" s="576" t="s">
        <v>210</v>
      </c>
      <c r="G4782" s="576">
        <v>101489</v>
      </c>
      <c r="H4782" s="576" t="s">
        <v>5689</v>
      </c>
      <c r="I4782" s="576" t="s">
        <v>212</v>
      </c>
      <c r="J4782" s="576" t="s">
        <v>209</v>
      </c>
      <c r="K4782" s="577">
        <v>1540.52</v>
      </c>
      <c r="L4782" s="576" t="s">
        <v>208</v>
      </c>
    </row>
    <row r="4783" spans="1:12">
      <c r="A4783" s="576" t="s">
        <v>961</v>
      </c>
      <c r="B4783" s="576" t="s">
        <v>962</v>
      </c>
      <c r="C4783" s="576" t="s">
        <v>941</v>
      </c>
      <c r="D4783" s="576" t="s">
        <v>4437</v>
      </c>
      <c r="E4783" s="577" t="s">
        <v>210</v>
      </c>
      <c r="F4783" s="576" t="s">
        <v>210</v>
      </c>
      <c r="G4783" s="576">
        <v>101490</v>
      </c>
      <c r="H4783" s="576" t="s">
        <v>5690</v>
      </c>
      <c r="I4783" s="576" t="s">
        <v>212</v>
      </c>
      <c r="J4783" s="576" t="s">
        <v>209</v>
      </c>
      <c r="K4783" s="577">
        <v>1651.95</v>
      </c>
      <c r="L4783" s="576" t="s">
        <v>208</v>
      </c>
    </row>
    <row r="4784" spans="1:12">
      <c r="A4784" s="576" t="s">
        <v>961</v>
      </c>
      <c r="B4784" s="576" t="s">
        <v>962</v>
      </c>
      <c r="C4784" s="576" t="s">
        <v>941</v>
      </c>
      <c r="D4784" s="576" t="s">
        <v>4437</v>
      </c>
      <c r="E4784" s="577" t="s">
        <v>210</v>
      </c>
      <c r="F4784" s="576" t="s">
        <v>210</v>
      </c>
      <c r="G4784" s="576">
        <v>101491</v>
      </c>
      <c r="H4784" s="576" t="s">
        <v>5691</v>
      </c>
      <c r="I4784" s="576" t="s">
        <v>212</v>
      </c>
      <c r="J4784" s="576" t="s">
        <v>209</v>
      </c>
      <c r="K4784" s="577">
        <v>1693.53</v>
      </c>
      <c r="L4784" s="576" t="s">
        <v>208</v>
      </c>
    </row>
    <row r="4785" spans="1:12">
      <c r="A4785" s="576" t="s">
        <v>961</v>
      </c>
      <c r="B4785" s="576" t="s">
        <v>962</v>
      </c>
      <c r="C4785" s="576" t="s">
        <v>941</v>
      </c>
      <c r="D4785" s="576" t="s">
        <v>4437</v>
      </c>
      <c r="E4785" s="577" t="s">
        <v>210</v>
      </c>
      <c r="F4785" s="576" t="s">
        <v>210</v>
      </c>
      <c r="G4785" s="576">
        <v>101492</v>
      </c>
      <c r="H4785" s="576" t="s">
        <v>5692</v>
      </c>
      <c r="I4785" s="576" t="s">
        <v>212</v>
      </c>
      <c r="J4785" s="576" t="s">
        <v>209</v>
      </c>
      <c r="K4785" s="577">
        <v>1856.03</v>
      </c>
      <c r="L4785" s="576" t="s">
        <v>208</v>
      </c>
    </row>
    <row r="4786" spans="1:12">
      <c r="A4786" s="576" t="s">
        <v>961</v>
      </c>
      <c r="B4786" s="576" t="s">
        <v>962</v>
      </c>
      <c r="C4786" s="576" t="s">
        <v>941</v>
      </c>
      <c r="D4786" s="576" t="s">
        <v>4437</v>
      </c>
      <c r="E4786" s="577" t="s">
        <v>210</v>
      </c>
      <c r="F4786" s="576" t="s">
        <v>210</v>
      </c>
      <c r="G4786" s="576">
        <v>101509</v>
      </c>
      <c r="H4786" s="576" t="s">
        <v>9512</v>
      </c>
      <c r="I4786" s="576" t="s">
        <v>212</v>
      </c>
      <c r="J4786" s="576" t="s">
        <v>209</v>
      </c>
      <c r="K4786" s="577">
        <v>1905.36</v>
      </c>
      <c r="L4786" s="576" t="s">
        <v>208</v>
      </c>
    </row>
    <row r="4787" spans="1:12">
      <c r="A4787" s="576" t="s">
        <v>961</v>
      </c>
      <c r="B4787" s="576" t="s">
        <v>962</v>
      </c>
      <c r="C4787" s="576" t="s">
        <v>941</v>
      </c>
      <c r="D4787" s="576" t="s">
        <v>4437</v>
      </c>
      <c r="E4787" s="577" t="s">
        <v>210</v>
      </c>
      <c r="F4787" s="576" t="s">
        <v>210</v>
      </c>
      <c r="G4787" s="576">
        <v>101510</v>
      </c>
      <c r="H4787" s="576" t="s">
        <v>9513</v>
      </c>
      <c r="I4787" s="576" t="s">
        <v>212</v>
      </c>
      <c r="J4787" s="576" t="s">
        <v>209</v>
      </c>
      <c r="K4787" s="577">
        <v>2130.25</v>
      </c>
      <c r="L4787" s="576" t="s">
        <v>208</v>
      </c>
    </row>
    <row r="4788" spans="1:12">
      <c r="A4788" s="576" t="s">
        <v>961</v>
      </c>
      <c r="B4788" s="576" t="s">
        <v>962</v>
      </c>
      <c r="C4788" s="576" t="s">
        <v>941</v>
      </c>
      <c r="D4788" s="576" t="s">
        <v>4437</v>
      </c>
      <c r="E4788" s="577" t="s">
        <v>210</v>
      </c>
      <c r="F4788" s="576" t="s">
        <v>210</v>
      </c>
      <c r="G4788" s="576">
        <v>101511</v>
      </c>
      <c r="H4788" s="576" t="s">
        <v>9514</v>
      </c>
      <c r="I4788" s="576" t="s">
        <v>212</v>
      </c>
      <c r="J4788" s="576" t="s">
        <v>209</v>
      </c>
      <c r="K4788" s="577">
        <v>2214.16</v>
      </c>
      <c r="L4788" s="576" t="s">
        <v>208</v>
      </c>
    </row>
    <row r="4789" spans="1:12">
      <c r="A4789" s="576" t="s">
        <v>961</v>
      </c>
      <c r="B4789" s="576" t="s">
        <v>962</v>
      </c>
      <c r="C4789" s="576" t="s">
        <v>941</v>
      </c>
      <c r="D4789" s="576" t="s">
        <v>4437</v>
      </c>
      <c r="E4789" s="577" t="s">
        <v>210</v>
      </c>
      <c r="F4789" s="576" t="s">
        <v>210</v>
      </c>
      <c r="G4789" s="576">
        <v>101512</v>
      </c>
      <c r="H4789" s="576" t="s">
        <v>9515</v>
      </c>
      <c r="I4789" s="576" t="s">
        <v>212</v>
      </c>
      <c r="J4789" s="576" t="s">
        <v>209</v>
      </c>
      <c r="K4789" s="577">
        <v>2514.65</v>
      </c>
      <c r="L4789" s="576" t="s">
        <v>208</v>
      </c>
    </row>
    <row r="4790" spans="1:12">
      <c r="A4790" s="576" t="s">
        <v>961</v>
      </c>
      <c r="B4790" s="576" t="s">
        <v>962</v>
      </c>
      <c r="C4790" s="576" t="s">
        <v>941</v>
      </c>
      <c r="D4790" s="576" t="s">
        <v>4437</v>
      </c>
      <c r="E4790" s="577" t="s">
        <v>210</v>
      </c>
      <c r="F4790" s="576" t="s">
        <v>210</v>
      </c>
      <c r="G4790" s="576">
        <v>101505</v>
      </c>
      <c r="H4790" s="576" t="s">
        <v>5705</v>
      </c>
      <c r="I4790" s="576" t="s">
        <v>212</v>
      </c>
      <c r="J4790" s="576" t="s">
        <v>209</v>
      </c>
      <c r="K4790" s="577">
        <v>1954.72</v>
      </c>
      <c r="L4790" s="576" t="s">
        <v>208</v>
      </c>
    </row>
    <row r="4791" spans="1:12">
      <c r="A4791" s="576" t="s">
        <v>961</v>
      </c>
      <c r="B4791" s="576" t="s">
        <v>962</v>
      </c>
      <c r="C4791" s="576" t="s">
        <v>941</v>
      </c>
      <c r="D4791" s="576" t="s">
        <v>4437</v>
      </c>
      <c r="E4791" s="577" t="s">
        <v>210</v>
      </c>
      <c r="F4791" s="576" t="s">
        <v>210</v>
      </c>
      <c r="G4791" s="576">
        <v>101506</v>
      </c>
      <c r="H4791" s="576" t="s">
        <v>5706</v>
      </c>
      <c r="I4791" s="576" t="s">
        <v>212</v>
      </c>
      <c r="J4791" s="576" t="s">
        <v>209</v>
      </c>
      <c r="K4791" s="577">
        <v>2179.61</v>
      </c>
      <c r="L4791" s="576" t="s">
        <v>208</v>
      </c>
    </row>
    <row r="4792" spans="1:12">
      <c r="A4792" s="576" t="s">
        <v>961</v>
      </c>
      <c r="B4792" s="576" t="s">
        <v>962</v>
      </c>
      <c r="C4792" s="576" t="s">
        <v>941</v>
      </c>
      <c r="D4792" s="576" t="s">
        <v>4437</v>
      </c>
      <c r="E4792" s="577" t="s">
        <v>210</v>
      </c>
      <c r="F4792" s="576" t="s">
        <v>210</v>
      </c>
      <c r="G4792" s="576">
        <v>101507</v>
      </c>
      <c r="H4792" s="576" t="s">
        <v>5707</v>
      </c>
      <c r="I4792" s="576" t="s">
        <v>212</v>
      </c>
      <c r="J4792" s="576" t="s">
        <v>209</v>
      </c>
      <c r="K4792" s="577">
        <v>2263.52</v>
      </c>
      <c r="L4792" s="576" t="s">
        <v>208</v>
      </c>
    </row>
    <row r="4793" spans="1:12">
      <c r="A4793" s="576" t="s">
        <v>961</v>
      </c>
      <c r="B4793" s="576" t="s">
        <v>962</v>
      </c>
      <c r="C4793" s="576" t="s">
        <v>941</v>
      </c>
      <c r="D4793" s="576" t="s">
        <v>4437</v>
      </c>
      <c r="E4793" s="577" t="s">
        <v>210</v>
      </c>
      <c r="F4793" s="576" t="s">
        <v>210</v>
      </c>
      <c r="G4793" s="576">
        <v>101508</v>
      </c>
      <c r="H4793" s="576" t="s">
        <v>5708</v>
      </c>
      <c r="I4793" s="576" t="s">
        <v>212</v>
      </c>
      <c r="J4793" s="576" t="s">
        <v>209</v>
      </c>
      <c r="K4793" s="577">
        <v>2564.0100000000002</v>
      </c>
      <c r="L4793" s="576" t="s">
        <v>208</v>
      </c>
    </row>
    <row r="4794" spans="1:12">
      <c r="A4794" s="576" t="s">
        <v>961</v>
      </c>
      <c r="B4794" s="576" t="s">
        <v>962</v>
      </c>
      <c r="C4794" s="576" t="s">
        <v>941</v>
      </c>
      <c r="D4794" s="576" t="s">
        <v>4437</v>
      </c>
      <c r="E4794" s="577" t="s">
        <v>210</v>
      </c>
      <c r="F4794" s="576" t="s">
        <v>210</v>
      </c>
      <c r="G4794" s="576">
        <v>101525</v>
      </c>
      <c r="H4794" s="576" t="s">
        <v>5721</v>
      </c>
      <c r="I4794" s="576" t="s">
        <v>212</v>
      </c>
      <c r="J4794" s="576" t="s">
        <v>209</v>
      </c>
      <c r="K4794" s="577">
        <v>1152.3800000000001</v>
      </c>
      <c r="L4794" s="576" t="s">
        <v>208</v>
      </c>
    </row>
    <row r="4795" spans="1:12">
      <c r="A4795" s="576" t="s">
        <v>961</v>
      </c>
      <c r="B4795" s="576" t="s">
        <v>962</v>
      </c>
      <c r="C4795" s="576" t="s">
        <v>941</v>
      </c>
      <c r="D4795" s="576" t="s">
        <v>4437</v>
      </c>
      <c r="E4795" s="577" t="s">
        <v>210</v>
      </c>
      <c r="F4795" s="576" t="s">
        <v>210</v>
      </c>
      <c r="G4795" s="576">
        <v>101526</v>
      </c>
      <c r="H4795" s="576" t="s">
        <v>5722</v>
      </c>
      <c r="I4795" s="576" t="s">
        <v>212</v>
      </c>
      <c r="J4795" s="576" t="s">
        <v>209</v>
      </c>
      <c r="K4795" s="577">
        <v>1352.96</v>
      </c>
      <c r="L4795" s="576" t="s">
        <v>208</v>
      </c>
    </row>
    <row r="4796" spans="1:12">
      <c r="A4796" s="576" t="s">
        <v>961</v>
      </c>
      <c r="B4796" s="576" t="s">
        <v>962</v>
      </c>
      <c r="C4796" s="576" t="s">
        <v>941</v>
      </c>
      <c r="D4796" s="576" t="s">
        <v>4437</v>
      </c>
      <c r="E4796" s="577" t="s">
        <v>210</v>
      </c>
      <c r="F4796" s="576" t="s">
        <v>210</v>
      </c>
      <c r="G4796" s="576">
        <v>101527</v>
      </c>
      <c r="H4796" s="576" t="s">
        <v>5723</v>
      </c>
      <c r="I4796" s="576" t="s">
        <v>212</v>
      </c>
      <c r="J4796" s="576" t="s">
        <v>209</v>
      </c>
      <c r="K4796" s="577">
        <v>1427.8</v>
      </c>
      <c r="L4796" s="576" t="s">
        <v>208</v>
      </c>
    </row>
    <row r="4797" spans="1:12">
      <c r="A4797" s="576" t="s">
        <v>961</v>
      </c>
      <c r="B4797" s="576" t="s">
        <v>962</v>
      </c>
      <c r="C4797" s="576" t="s">
        <v>941</v>
      </c>
      <c r="D4797" s="576" t="s">
        <v>4437</v>
      </c>
      <c r="E4797" s="577" t="s">
        <v>210</v>
      </c>
      <c r="F4797" s="576" t="s">
        <v>210</v>
      </c>
      <c r="G4797" s="576">
        <v>101528</v>
      </c>
      <c r="H4797" s="576" t="s">
        <v>5724</v>
      </c>
      <c r="I4797" s="576" t="s">
        <v>212</v>
      </c>
      <c r="J4797" s="576" t="s">
        <v>209</v>
      </c>
      <c r="K4797" s="577">
        <v>1671.74</v>
      </c>
      <c r="L4797" s="576" t="s">
        <v>208</v>
      </c>
    </row>
    <row r="4798" spans="1:12">
      <c r="A4798" s="576" t="s">
        <v>961</v>
      </c>
      <c r="B4798" s="576" t="s">
        <v>962</v>
      </c>
      <c r="C4798" s="576" t="s">
        <v>941</v>
      </c>
      <c r="D4798" s="576" t="s">
        <v>4437</v>
      </c>
      <c r="E4798" s="577" t="s">
        <v>210</v>
      </c>
      <c r="F4798" s="576" t="s">
        <v>210</v>
      </c>
      <c r="G4798" s="576">
        <v>101521</v>
      </c>
      <c r="H4798" s="576" t="s">
        <v>5717</v>
      </c>
      <c r="I4798" s="576" t="s">
        <v>212</v>
      </c>
      <c r="J4798" s="576" t="s">
        <v>209</v>
      </c>
      <c r="K4798" s="577">
        <v>1157.1500000000001</v>
      </c>
      <c r="L4798" s="576" t="s">
        <v>208</v>
      </c>
    </row>
    <row r="4799" spans="1:12">
      <c r="A4799" s="576" t="s">
        <v>961</v>
      </c>
      <c r="B4799" s="576" t="s">
        <v>962</v>
      </c>
      <c r="C4799" s="576" t="s">
        <v>941</v>
      </c>
      <c r="D4799" s="576" t="s">
        <v>4437</v>
      </c>
      <c r="E4799" s="577" t="s">
        <v>210</v>
      </c>
      <c r="F4799" s="576" t="s">
        <v>210</v>
      </c>
      <c r="G4799" s="576">
        <v>101522</v>
      </c>
      <c r="H4799" s="576" t="s">
        <v>5718</v>
      </c>
      <c r="I4799" s="576" t="s">
        <v>212</v>
      </c>
      <c r="J4799" s="576" t="s">
        <v>209</v>
      </c>
      <c r="K4799" s="577">
        <v>1357.73</v>
      </c>
      <c r="L4799" s="576" t="s">
        <v>208</v>
      </c>
    </row>
    <row r="4800" spans="1:12">
      <c r="A4800" s="576" t="s">
        <v>961</v>
      </c>
      <c r="B4800" s="576" t="s">
        <v>962</v>
      </c>
      <c r="C4800" s="576" t="s">
        <v>941</v>
      </c>
      <c r="D4800" s="576" t="s">
        <v>4437</v>
      </c>
      <c r="E4800" s="577" t="s">
        <v>210</v>
      </c>
      <c r="F4800" s="576" t="s">
        <v>210</v>
      </c>
      <c r="G4800" s="576">
        <v>101523</v>
      </c>
      <c r="H4800" s="576" t="s">
        <v>5719</v>
      </c>
      <c r="I4800" s="576" t="s">
        <v>212</v>
      </c>
      <c r="J4800" s="576" t="s">
        <v>209</v>
      </c>
      <c r="K4800" s="577">
        <v>1432.57</v>
      </c>
      <c r="L4800" s="576" t="s">
        <v>208</v>
      </c>
    </row>
    <row r="4801" spans="1:12">
      <c r="A4801" s="576" t="s">
        <v>961</v>
      </c>
      <c r="B4801" s="576" t="s">
        <v>962</v>
      </c>
      <c r="C4801" s="576" t="s">
        <v>941</v>
      </c>
      <c r="D4801" s="576" t="s">
        <v>4437</v>
      </c>
      <c r="E4801" s="577" t="s">
        <v>210</v>
      </c>
      <c r="F4801" s="576" t="s">
        <v>210</v>
      </c>
      <c r="G4801" s="576">
        <v>101524</v>
      </c>
      <c r="H4801" s="576" t="s">
        <v>5720</v>
      </c>
      <c r="I4801" s="576" t="s">
        <v>212</v>
      </c>
      <c r="J4801" s="576" t="s">
        <v>209</v>
      </c>
      <c r="K4801" s="577">
        <v>1676.51</v>
      </c>
      <c r="L4801" s="576" t="s">
        <v>208</v>
      </c>
    </row>
    <row r="4802" spans="1:12">
      <c r="A4802" s="576" t="s">
        <v>961</v>
      </c>
      <c r="B4802" s="576" t="s">
        <v>962</v>
      </c>
      <c r="C4802" s="576" t="s">
        <v>941</v>
      </c>
      <c r="D4802" s="576" t="s">
        <v>4437</v>
      </c>
      <c r="E4802" s="577" t="s">
        <v>210</v>
      </c>
      <c r="F4802" s="576" t="s">
        <v>210</v>
      </c>
      <c r="G4802" s="576">
        <v>101517</v>
      </c>
      <c r="H4802" s="576" t="s">
        <v>5713</v>
      </c>
      <c r="I4802" s="576" t="s">
        <v>212</v>
      </c>
      <c r="J4802" s="576" t="s">
        <v>209</v>
      </c>
      <c r="K4802" s="577">
        <v>831.96</v>
      </c>
      <c r="L4802" s="576" t="s">
        <v>208</v>
      </c>
    </row>
    <row r="4803" spans="1:12">
      <c r="A4803" s="576" t="s">
        <v>961</v>
      </c>
      <c r="B4803" s="576" t="s">
        <v>962</v>
      </c>
      <c r="C4803" s="576" t="s">
        <v>941</v>
      </c>
      <c r="D4803" s="576" t="s">
        <v>4437</v>
      </c>
      <c r="E4803" s="577" t="s">
        <v>210</v>
      </c>
      <c r="F4803" s="576" t="s">
        <v>210</v>
      </c>
      <c r="G4803" s="576">
        <v>101518</v>
      </c>
      <c r="H4803" s="576" t="s">
        <v>5714</v>
      </c>
      <c r="I4803" s="576" t="s">
        <v>212</v>
      </c>
      <c r="J4803" s="576" t="s">
        <v>209</v>
      </c>
      <c r="K4803" s="577">
        <v>965.68</v>
      </c>
      <c r="L4803" s="576" t="s">
        <v>208</v>
      </c>
    </row>
    <row r="4804" spans="1:12">
      <c r="A4804" s="576" t="s">
        <v>961</v>
      </c>
      <c r="B4804" s="576" t="s">
        <v>962</v>
      </c>
      <c r="C4804" s="576" t="s">
        <v>941</v>
      </c>
      <c r="D4804" s="576" t="s">
        <v>4437</v>
      </c>
      <c r="E4804" s="577" t="s">
        <v>210</v>
      </c>
      <c r="F4804" s="576" t="s">
        <v>210</v>
      </c>
      <c r="G4804" s="576">
        <v>101519</v>
      </c>
      <c r="H4804" s="576" t="s">
        <v>5715</v>
      </c>
      <c r="I4804" s="576" t="s">
        <v>212</v>
      </c>
      <c r="J4804" s="576" t="s">
        <v>209</v>
      </c>
      <c r="K4804" s="577">
        <v>1015.57</v>
      </c>
      <c r="L4804" s="576" t="s">
        <v>208</v>
      </c>
    </row>
    <row r="4805" spans="1:12">
      <c r="A4805" s="576" t="s">
        <v>961</v>
      </c>
      <c r="B4805" s="576" t="s">
        <v>962</v>
      </c>
      <c r="C4805" s="576" t="s">
        <v>941</v>
      </c>
      <c r="D4805" s="576" t="s">
        <v>4437</v>
      </c>
      <c r="E4805" s="577" t="s">
        <v>210</v>
      </c>
      <c r="F4805" s="576" t="s">
        <v>210</v>
      </c>
      <c r="G4805" s="576">
        <v>101520</v>
      </c>
      <c r="H4805" s="576" t="s">
        <v>5716</v>
      </c>
      <c r="I4805" s="576" t="s">
        <v>212</v>
      </c>
      <c r="J4805" s="576" t="s">
        <v>209</v>
      </c>
      <c r="K4805" s="577">
        <v>1178.2</v>
      </c>
      <c r="L4805" s="576" t="s">
        <v>208</v>
      </c>
    </row>
    <row r="4806" spans="1:12">
      <c r="A4806" s="576" t="s">
        <v>961</v>
      </c>
      <c r="B4806" s="576" t="s">
        <v>962</v>
      </c>
      <c r="C4806" s="576" t="s">
        <v>941</v>
      </c>
      <c r="D4806" s="576" t="s">
        <v>4437</v>
      </c>
      <c r="E4806" s="577" t="s">
        <v>210</v>
      </c>
      <c r="F4806" s="576" t="s">
        <v>210</v>
      </c>
      <c r="G4806" s="576">
        <v>101513</v>
      </c>
      <c r="H4806" s="576" t="s">
        <v>5709</v>
      </c>
      <c r="I4806" s="576" t="s">
        <v>212</v>
      </c>
      <c r="J4806" s="576" t="s">
        <v>209</v>
      </c>
      <c r="K4806" s="577">
        <v>844.25</v>
      </c>
      <c r="L4806" s="576" t="s">
        <v>208</v>
      </c>
    </row>
    <row r="4807" spans="1:12">
      <c r="A4807" s="576" t="s">
        <v>961</v>
      </c>
      <c r="B4807" s="576" t="s">
        <v>962</v>
      </c>
      <c r="C4807" s="576" t="s">
        <v>941</v>
      </c>
      <c r="D4807" s="576" t="s">
        <v>4437</v>
      </c>
      <c r="E4807" s="577" t="s">
        <v>210</v>
      </c>
      <c r="F4807" s="576" t="s">
        <v>210</v>
      </c>
      <c r="G4807" s="576">
        <v>101514</v>
      </c>
      <c r="H4807" s="576" t="s">
        <v>5710</v>
      </c>
      <c r="I4807" s="576" t="s">
        <v>212</v>
      </c>
      <c r="J4807" s="576" t="s">
        <v>209</v>
      </c>
      <c r="K4807" s="577">
        <v>977.97</v>
      </c>
      <c r="L4807" s="576" t="s">
        <v>208</v>
      </c>
    </row>
    <row r="4808" spans="1:12">
      <c r="A4808" s="576" t="s">
        <v>961</v>
      </c>
      <c r="B4808" s="576" t="s">
        <v>962</v>
      </c>
      <c r="C4808" s="576" t="s">
        <v>941</v>
      </c>
      <c r="D4808" s="576" t="s">
        <v>4437</v>
      </c>
      <c r="E4808" s="577" t="s">
        <v>210</v>
      </c>
      <c r="F4808" s="576" t="s">
        <v>210</v>
      </c>
      <c r="G4808" s="576">
        <v>101515</v>
      </c>
      <c r="H4808" s="576" t="s">
        <v>5711</v>
      </c>
      <c r="I4808" s="576" t="s">
        <v>212</v>
      </c>
      <c r="J4808" s="576" t="s">
        <v>209</v>
      </c>
      <c r="K4808" s="577">
        <v>1027.8599999999999</v>
      </c>
      <c r="L4808" s="576" t="s">
        <v>208</v>
      </c>
    </row>
    <row r="4809" spans="1:12">
      <c r="A4809" s="576" t="s">
        <v>961</v>
      </c>
      <c r="B4809" s="576" t="s">
        <v>962</v>
      </c>
      <c r="C4809" s="576" t="s">
        <v>941</v>
      </c>
      <c r="D4809" s="576" t="s">
        <v>4437</v>
      </c>
      <c r="E4809" s="577" t="s">
        <v>210</v>
      </c>
      <c r="F4809" s="576" t="s">
        <v>210</v>
      </c>
      <c r="G4809" s="576">
        <v>101516</v>
      </c>
      <c r="H4809" s="576" t="s">
        <v>5712</v>
      </c>
      <c r="I4809" s="576" t="s">
        <v>212</v>
      </c>
      <c r="J4809" s="576" t="s">
        <v>209</v>
      </c>
      <c r="K4809" s="577">
        <v>1190.49</v>
      </c>
      <c r="L4809" s="576" t="s">
        <v>208</v>
      </c>
    </row>
    <row r="4810" spans="1:12">
      <c r="A4810" s="576" t="s">
        <v>961</v>
      </c>
      <c r="B4810" s="576" t="s">
        <v>962</v>
      </c>
      <c r="C4810" s="576" t="s">
        <v>941</v>
      </c>
      <c r="D4810" s="576" t="s">
        <v>4437</v>
      </c>
      <c r="E4810" s="577" t="s">
        <v>210</v>
      </c>
      <c r="F4810" s="576" t="s">
        <v>210</v>
      </c>
      <c r="G4810" s="576">
        <v>101533</v>
      </c>
      <c r="H4810" s="576" t="s">
        <v>9516</v>
      </c>
      <c r="I4810" s="576" t="s">
        <v>212</v>
      </c>
      <c r="J4810" s="576" t="s">
        <v>209</v>
      </c>
      <c r="K4810" s="577">
        <v>1244.33</v>
      </c>
      <c r="L4810" s="576" t="s">
        <v>208</v>
      </c>
    </row>
    <row r="4811" spans="1:12">
      <c r="A4811" s="576" t="s">
        <v>961</v>
      </c>
      <c r="B4811" s="576" t="s">
        <v>962</v>
      </c>
      <c r="C4811" s="576" t="s">
        <v>941</v>
      </c>
      <c r="D4811" s="576" t="s">
        <v>4437</v>
      </c>
      <c r="E4811" s="577" t="s">
        <v>210</v>
      </c>
      <c r="F4811" s="576" t="s">
        <v>210</v>
      </c>
      <c r="G4811" s="576">
        <v>101534</v>
      </c>
      <c r="H4811" s="576" t="s">
        <v>9517</v>
      </c>
      <c r="I4811" s="576" t="s">
        <v>212</v>
      </c>
      <c r="J4811" s="576" t="s">
        <v>209</v>
      </c>
      <c r="K4811" s="577">
        <v>1511.77</v>
      </c>
      <c r="L4811" s="576" t="s">
        <v>208</v>
      </c>
    </row>
    <row r="4812" spans="1:12">
      <c r="A4812" s="576" t="s">
        <v>961</v>
      </c>
      <c r="B4812" s="576" t="s">
        <v>962</v>
      </c>
      <c r="C4812" s="576" t="s">
        <v>941</v>
      </c>
      <c r="D4812" s="576" t="s">
        <v>4437</v>
      </c>
      <c r="E4812" s="577" t="s">
        <v>210</v>
      </c>
      <c r="F4812" s="576" t="s">
        <v>210</v>
      </c>
      <c r="G4812" s="576">
        <v>101535</v>
      </c>
      <c r="H4812" s="576" t="s">
        <v>9518</v>
      </c>
      <c r="I4812" s="576" t="s">
        <v>212</v>
      </c>
      <c r="J4812" s="576" t="s">
        <v>209</v>
      </c>
      <c r="K4812" s="577">
        <v>1611.56</v>
      </c>
      <c r="L4812" s="576" t="s">
        <v>208</v>
      </c>
    </row>
    <row r="4813" spans="1:12">
      <c r="A4813" s="576" t="s">
        <v>961</v>
      </c>
      <c r="B4813" s="576" t="s">
        <v>962</v>
      </c>
      <c r="C4813" s="576" t="s">
        <v>941</v>
      </c>
      <c r="D4813" s="576" t="s">
        <v>4437</v>
      </c>
      <c r="E4813" s="577" t="s">
        <v>210</v>
      </c>
      <c r="F4813" s="576" t="s">
        <v>210</v>
      </c>
      <c r="G4813" s="576">
        <v>101536</v>
      </c>
      <c r="H4813" s="576" t="s">
        <v>9519</v>
      </c>
      <c r="I4813" s="576" t="s">
        <v>212</v>
      </c>
      <c r="J4813" s="576" t="s">
        <v>209</v>
      </c>
      <c r="K4813" s="577">
        <v>1936.81</v>
      </c>
      <c r="L4813" s="576" t="s">
        <v>208</v>
      </c>
    </row>
    <row r="4814" spans="1:12">
      <c r="A4814" s="576" t="s">
        <v>961</v>
      </c>
      <c r="B4814" s="576" t="s">
        <v>962</v>
      </c>
      <c r="C4814" s="576" t="s">
        <v>941</v>
      </c>
      <c r="D4814" s="576" t="s">
        <v>4437</v>
      </c>
      <c r="E4814" s="577" t="s">
        <v>210</v>
      </c>
      <c r="F4814" s="576" t="s">
        <v>210</v>
      </c>
      <c r="G4814" s="576">
        <v>101529</v>
      </c>
      <c r="H4814" s="576" t="s">
        <v>5725</v>
      </c>
      <c r="I4814" s="576" t="s">
        <v>212</v>
      </c>
      <c r="J4814" s="576" t="s">
        <v>209</v>
      </c>
      <c r="K4814" s="577">
        <v>1293.69</v>
      </c>
      <c r="L4814" s="576" t="s">
        <v>208</v>
      </c>
    </row>
    <row r="4815" spans="1:12">
      <c r="A4815" s="576" t="s">
        <v>961</v>
      </c>
      <c r="B4815" s="576" t="s">
        <v>962</v>
      </c>
      <c r="C4815" s="576" t="s">
        <v>941</v>
      </c>
      <c r="D4815" s="576" t="s">
        <v>4437</v>
      </c>
      <c r="E4815" s="577" t="s">
        <v>210</v>
      </c>
      <c r="F4815" s="576" t="s">
        <v>210</v>
      </c>
      <c r="G4815" s="576">
        <v>101530</v>
      </c>
      <c r="H4815" s="576" t="s">
        <v>5726</v>
      </c>
      <c r="I4815" s="576" t="s">
        <v>212</v>
      </c>
      <c r="J4815" s="576" t="s">
        <v>209</v>
      </c>
      <c r="K4815" s="577">
        <v>1561.13</v>
      </c>
      <c r="L4815" s="576" t="s">
        <v>208</v>
      </c>
    </row>
    <row r="4816" spans="1:12">
      <c r="A4816" s="576" t="s">
        <v>961</v>
      </c>
      <c r="B4816" s="576" t="s">
        <v>962</v>
      </c>
      <c r="C4816" s="576" t="s">
        <v>941</v>
      </c>
      <c r="D4816" s="576" t="s">
        <v>4437</v>
      </c>
      <c r="E4816" s="577" t="s">
        <v>210</v>
      </c>
      <c r="F4816" s="576" t="s">
        <v>210</v>
      </c>
      <c r="G4816" s="576">
        <v>101531</v>
      </c>
      <c r="H4816" s="576" t="s">
        <v>5727</v>
      </c>
      <c r="I4816" s="576" t="s">
        <v>212</v>
      </c>
      <c r="J4816" s="576" t="s">
        <v>209</v>
      </c>
      <c r="K4816" s="577">
        <v>1660.92</v>
      </c>
      <c r="L4816" s="576" t="s">
        <v>208</v>
      </c>
    </row>
    <row r="4817" spans="1:12">
      <c r="A4817" s="576" t="s">
        <v>961</v>
      </c>
      <c r="B4817" s="576" t="s">
        <v>962</v>
      </c>
      <c r="C4817" s="576" t="s">
        <v>941</v>
      </c>
      <c r="D4817" s="576" t="s">
        <v>4437</v>
      </c>
      <c r="E4817" s="577" t="s">
        <v>210</v>
      </c>
      <c r="F4817" s="576" t="s">
        <v>210</v>
      </c>
      <c r="G4817" s="576">
        <v>101532</v>
      </c>
      <c r="H4817" s="576" t="s">
        <v>5728</v>
      </c>
      <c r="I4817" s="576" t="s">
        <v>212</v>
      </c>
      <c r="J4817" s="576" t="s">
        <v>209</v>
      </c>
      <c r="K4817" s="577">
        <v>1986.17</v>
      </c>
      <c r="L4817" s="576" t="s">
        <v>208</v>
      </c>
    </row>
    <row r="4818" spans="1:12">
      <c r="A4818" s="576" t="s">
        <v>961</v>
      </c>
      <c r="B4818" s="576" t="s">
        <v>962</v>
      </c>
      <c r="C4818" s="576" t="s">
        <v>941</v>
      </c>
      <c r="D4818" s="576" t="s">
        <v>4437</v>
      </c>
      <c r="E4818" s="577" t="s">
        <v>210</v>
      </c>
      <c r="F4818" s="576" t="s">
        <v>210</v>
      </c>
      <c r="G4818" s="576">
        <v>101549</v>
      </c>
      <c r="H4818" s="576" t="s">
        <v>2391</v>
      </c>
      <c r="I4818" s="576" t="s">
        <v>212</v>
      </c>
      <c r="J4818" s="576" t="s">
        <v>209</v>
      </c>
      <c r="K4818" s="577">
        <v>19.59</v>
      </c>
      <c r="L4818" s="576" t="s">
        <v>208</v>
      </c>
    </row>
    <row r="4819" spans="1:12">
      <c r="A4819" s="576" t="s">
        <v>961</v>
      </c>
      <c r="B4819" s="576" t="s">
        <v>962</v>
      </c>
      <c r="C4819" s="576" t="s">
        <v>941</v>
      </c>
      <c r="D4819" s="576" t="s">
        <v>4437</v>
      </c>
      <c r="E4819" s="577" t="s">
        <v>210</v>
      </c>
      <c r="F4819" s="576" t="s">
        <v>210</v>
      </c>
      <c r="G4819" s="576">
        <v>101547</v>
      </c>
      <c r="H4819" s="576" t="s">
        <v>2389</v>
      </c>
      <c r="I4819" s="576" t="s">
        <v>212</v>
      </c>
      <c r="J4819" s="576" t="s">
        <v>209</v>
      </c>
      <c r="K4819" s="577">
        <v>88.37</v>
      </c>
      <c r="L4819" s="576" t="s">
        <v>208</v>
      </c>
    </row>
    <row r="4820" spans="1:12">
      <c r="A4820" s="576" t="s">
        <v>961</v>
      </c>
      <c r="B4820" s="576" t="s">
        <v>962</v>
      </c>
      <c r="C4820" s="576" t="s">
        <v>941</v>
      </c>
      <c r="D4820" s="576" t="s">
        <v>4437</v>
      </c>
      <c r="E4820" s="577" t="s">
        <v>210</v>
      </c>
      <c r="F4820" s="576" t="s">
        <v>210</v>
      </c>
      <c r="G4820" s="576">
        <v>101546</v>
      </c>
      <c r="H4820" s="576" t="s">
        <v>2388</v>
      </c>
      <c r="I4820" s="576" t="s">
        <v>212</v>
      </c>
      <c r="J4820" s="576" t="s">
        <v>209</v>
      </c>
      <c r="K4820" s="577">
        <v>28.14</v>
      </c>
      <c r="L4820" s="576" t="s">
        <v>208</v>
      </c>
    </row>
    <row r="4821" spans="1:12">
      <c r="A4821" s="576" t="s">
        <v>961</v>
      </c>
      <c r="B4821" s="576" t="s">
        <v>962</v>
      </c>
      <c r="C4821" s="576" t="s">
        <v>941</v>
      </c>
      <c r="D4821" s="576" t="s">
        <v>4437</v>
      </c>
      <c r="E4821" s="577" t="s">
        <v>210</v>
      </c>
      <c r="F4821" s="576" t="s">
        <v>210</v>
      </c>
      <c r="G4821" s="576">
        <v>101548</v>
      </c>
      <c r="H4821" s="576" t="s">
        <v>2390</v>
      </c>
      <c r="I4821" s="576" t="s">
        <v>212</v>
      </c>
      <c r="J4821" s="576" t="s">
        <v>209</v>
      </c>
      <c r="K4821" s="577">
        <v>6.89</v>
      </c>
      <c r="L4821" s="576" t="s">
        <v>208</v>
      </c>
    </row>
    <row r="4822" spans="1:12">
      <c r="A4822" s="576" t="s">
        <v>961</v>
      </c>
      <c r="B4822" s="576" t="s">
        <v>962</v>
      </c>
      <c r="C4822" s="576" t="s">
        <v>941</v>
      </c>
      <c r="D4822" s="576" t="s">
        <v>4437</v>
      </c>
      <c r="E4822" s="577" t="s">
        <v>210</v>
      </c>
      <c r="F4822" s="576" t="s">
        <v>210</v>
      </c>
      <c r="G4822" s="576">
        <v>94764</v>
      </c>
      <c r="H4822" s="576" t="s">
        <v>9520</v>
      </c>
      <c r="I4822" s="576" t="s">
        <v>212</v>
      </c>
      <c r="J4822" s="576" t="s">
        <v>209</v>
      </c>
      <c r="K4822" s="577">
        <v>35.659999999999997</v>
      </c>
      <c r="L4822" s="576" t="s">
        <v>208</v>
      </c>
    </row>
    <row r="4823" spans="1:12">
      <c r="A4823" s="576" t="s">
        <v>961</v>
      </c>
      <c r="B4823" s="576" t="s">
        <v>962</v>
      </c>
      <c r="C4823" s="576" t="s">
        <v>941</v>
      </c>
      <c r="D4823" s="576" t="s">
        <v>4437</v>
      </c>
      <c r="E4823" s="577" t="s">
        <v>210</v>
      </c>
      <c r="F4823" s="576" t="s">
        <v>210</v>
      </c>
      <c r="G4823" s="576">
        <v>94765</v>
      </c>
      <c r="H4823" s="576" t="s">
        <v>9521</v>
      </c>
      <c r="I4823" s="576" t="s">
        <v>212</v>
      </c>
      <c r="J4823" s="576" t="s">
        <v>209</v>
      </c>
      <c r="K4823" s="577">
        <v>39.32</v>
      </c>
      <c r="L4823" s="576" t="s">
        <v>208</v>
      </c>
    </row>
    <row r="4824" spans="1:12">
      <c r="A4824" s="576" t="s">
        <v>961</v>
      </c>
      <c r="B4824" s="576" t="s">
        <v>962</v>
      </c>
      <c r="C4824" s="576" t="s">
        <v>941</v>
      </c>
      <c r="D4824" s="576" t="s">
        <v>4437</v>
      </c>
      <c r="E4824" s="577" t="s">
        <v>210</v>
      </c>
      <c r="F4824" s="576" t="s">
        <v>210</v>
      </c>
      <c r="G4824" s="576">
        <v>94766</v>
      </c>
      <c r="H4824" s="576" t="s">
        <v>9522</v>
      </c>
      <c r="I4824" s="576" t="s">
        <v>212</v>
      </c>
      <c r="J4824" s="576" t="s">
        <v>209</v>
      </c>
      <c r="K4824" s="577">
        <v>44.04</v>
      </c>
      <c r="L4824" s="576" t="s">
        <v>208</v>
      </c>
    </row>
    <row r="4825" spans="1:12">
      <c r="A4825" s="576" t="s">
        <v>961</v>
      </c>
      <c r="B4825" s="576" t="s">
        <v>962</v>
      </c>
      <c r="C4825" s="576" t="s">
        <v>941</v>
      </c>
      <c r="D4825" s="576" t="s">
        <v>4437</v>
      </c>
      <c r="E4825" s="577" t="s">
        <v>210</v>
      </c>
      <c r="F4825" s="576" t="s">
        <v>210</v>
      </c>
      <c r="G4825" s="576">
        <v>94767</v>
      </c>
      <c r="H4825" s="576" t="s">
        <v>9523</v>
      </c>
      <c r="I4825" s="576" t="s">
        <v>212</v>
      </c>
      <c r="J4825" s="576" t="s">
        <v>209</v>
      </c>
      <c r="K4825" s="577">
        <v>66.209999999999994</v>
      </c>
      <c r="L4825" s="576" t="s">
        <v>208</v>
      </c>
    </row>
    <row r="4826" spans="1:12">
      <c r="A4826" s="576" t="s">
        <v>961</v>
      </c>
      <c r="B4826" s="576" t="s">
        <v>962</v>
      </c>
      <c r="C4826" s="576" t="s">
        <v>941</v>
      </c>
      <c r="D4826" s="576" t="s">
        <v>4437</v>
      </c>
      <c r="E4826" s="577" t="s">
        <v>210</v>
      </c>
      <c r="F4826" s="576" t="s">
        <v>210</v>
      </c>
      <c r="G4826" s="576">
        <v>94768</v>
      </c>
      <c r="H4826" s="576" t="s">
        <v>9524</v>
      </c>
      <c r="I4826" s="576" t="s">
        <v>212</v>
      </c>
      <c r="J4826" s="576" t="s">
        <v>209</v>
      </c>
      <c r="K4826" s="577">
        <v>75.13</v>
      </c>
      <c r="L4826" s="576" t="s">
        <v>208</v>
      </c>
    </row>
    <row r="4827" spans="1:12">
      <c r="A4827" s="576" t="s">
        <v>961</v>
      </c>
      <c r="B4827" s="576" t="s">
        <v>962</v>
      </c>
      <c r="C4827" s="576" t="s">
        <v>941</v>
      </c>
      <c r="D4827" s="576" t="s">
        <v>4437</v>
      </c>
      <c r="E4827" s="577" t="s">
        <v>210</v>
      </c>
      <c r="F4827" s="576" t="s">
        <v>210</v>
      </c>
      <c r="G4827" s="576">
        <v>94769</v>
      </c>
      <c r="H4827" s="576" t="s">
        <v>9525</v>
      </c>
      <c r="I4827" s="576" t="s">
        <v>212</v>
      </c>
      <c r="J4827" s="576" t="s">
        <v>209</v>
      </c>
      <c r="K4827" s="577">
        <v>100.93</v>
      </c>
      <c r="L4827" s="576" t="s">
        <v>208</v>
      </c>
    </row>
    <row r="4828" spans="1:12">
      <c r="A4828" s="576" t="s">
        <v>961</v>
      </c>
      <c r="B4828" s="576" t="s">
        <v>962</v>
      </c>
      <c r="C4828" s="576" t="s">
        <v>941</v>
      </c>
      <c r="D4828" s="576" t="s">
        <v>4437</v>
      </c>
      <c r="E4828" s="577" t="s">
        <v>210</v>
      </c>
      <c r="F4828" s="576" t="s">
        <v>210</v>
      </c>
      <c r="G4828" s="576">
        <v>94783</v>
      </c>
      <c r="H4828" s="576" t="s">
        <v>9526</v>
      </c>
      <c r="I4828" s="576" t="s">
        <v>212</v>
      </c>
      <c r="J4828" s="576" t="s">
        <v>209</v>
      </c>
      <c r="K4828" s="577">
        <v>16.84</v>
      </c>
      <c r="L4828" s="576" t="s">
        <v>208</v>
      </c>
    </row>
    <row r="4829" spans="1:12">
      <c r="A4829" s="576" t="s">
        <v>961</v>
      </c>
      <c r="B4829" s="576" t="s">
        <v>962</v>
      </c>
      <c r="C4829" s="576" t="s">
        <v>941</v>
      </c>
      <c r="D4829" s="576" t="s">
        <v>4437</v>
      </c>
      <c r="E4829" s="577" t="s">
        <v>210</v>
      </c>
      <c r="F4829" s="576" t="s">
        <v>210</v>
      </c>
      <c r="G4829" s="576">
        <v>94703</v>
      </c>
      <c r="H4829" s="576" t="s">
        <v>9527</v>
      </c>
      <c r="I4829" s="576" t="s">
        <v>212</v>
      </c>
      <c r="J4829" s="576" t="s">
        <v>209</v>
      </c>
      <c r="K4829" s="577">
        <v>18.05</v>
      </c>
      <c r="L4829" s="576" t="s">
        <v>208</v>
      </c>
    </row>
    <row r="4830" spans="1:12">
      <c r="A4830" s="576" t="s">
        <v>961</v>
      </c>
      <c r="B4830" s="576" t="s">
        <v>962</v>
      </c>
      <c r="C4830" s="576" t="s">
        <v>941</v>
      </c>
      <c r="D4830" s="576" t="s">
        <v>4437</v>
      </c>
      <c r="E4830" s="577" t="s">
        <v>210</v>
      </c>
      <c r="F4830" s="576" t="s">
        <v>210</v>
      </c>
      <c r="G4830" s="576">
        <v>94704</v>
      </c>
      <c r="H4830" s="576" t="s">
        <v>9528</v>
      </c>
      <c r="I4830" s="576" t="s">
        <v>212</v>
      </c>
      <c r="J4830" s="576" t="s">
        <v>209</v>
      </c>
      <c r="K4830" s="577">
        <v>24.51</v>
      </c>
      <c r="L4830" s="576" t="s">
        <v>208</v>
      </c>
    </row>
    <row r="4831" spans="1:12">
      <c r="A4831" s="576" t="s">
        <v>961</v>
      </c>
      <c r="B4831" s="576" t="s">
        <v>962</v>
      </c>
      <c r="C4831" s="576" t="s">
        <v>941</v>
      </c>
      <c r="D4831" s="576" t="s">
        <v>4437</v>
      </c>
      <c r="E4831" s="577" t="s">
        <v>210</v>
      </c>
      <c r="F4831" s="576" t="s">
        <v>210</v>
      </c>
      <c r="G4831" s="576">
        <v>94705</v>
      </c>
      <c r="H4831" s="576" t="s">
        <v>9529</v>
      </c>
      <c r="I4831" s="576" t="s">
        <v>212</v>
      </c>
      <c r="J4831" s="576" t="s">
        <v>209</v>
      </c>
      <c r="K4831" s="577">
        <v>33.94</v>
      </c>
      <c r="L4831" s="576" t="s">
        <v>208</v>
      </c>
    </row>
    <row r="4832" spans="1:12">
      <c r="A4832" s="576" t="s">
        <v>961</v>
      </c>
      <c r="B4832" s="576" t="s">
        <v>962</v>
      </c>
      <c r="C4832" s="576" t="s">
        <v>941</v>
      </c>
      <c r="D4832" s="576" t="s">
        <v>4437</v>
      </c>
      <c r="E4832" s="577" t="s">
        <v>210</v>
      </c>
      <c r="F4832" s="576" t="s">
        <v>210</v>
      </c>
      <c r="G4832" s="576">
        <v>94706</v>
      </c>
      <c r="H4832" s="576" t="s">
        <v>9530</v>
      </c>
      <c r="I4832" s="576" t="s">
        <v>212</v>
      </c>
      <c r="J4832" s="576" t="s">
        <v>209</v>
      </c>
      <c r="K4832" s="577">
        <v>33.01</v>
      </c>
      <c r="L4832" s="576" t="s">
        <v>208</v>
      </c>
    </row>
    <row r="4833" spans="1:12">
      <c r="A4833" s="576" t="s">
        <v>961</v>
      </c>
      <c r="B4833" s="576" t="s">
        <v>962</v>
      </c>
      <c r="C4833" s="576" t="s">
        <v>941</v>
      </c>
      <c r="D4833" s="576" t="s">
        <v>4437</v>
      </c>
      <c r="E4833" s="577" t="s">
        <v>210</v>
      </c>
      <c r="F4833" s="576" t="s">
        <v>210</v>
      </c>
      <c r="G4833" s="576">
        <v>94707</v>
      </c>
      <c r="H4833" s="576" t="s">
        <v>9531</v>
      </c>
      <c r="I4833" s="576" t="s">
        <v>212</v>
      </c>
      <c r="J4833" s="576" t="s">
        <v>209</v>
      </c>
      <c r="K4833" s="577">
        <v>52.96</v>
      </c>
      <c r="L4833" s="576" t="s">
        <v>208</v>
      </c>
    </row>
    <row r="4834" spans="1:12">
      <c r="A4834" s="576" t="s">
        <v>961</v>
      </c>
      <c r="B4834" s="576" t="s">
        <v>962</v>
      </c>
      <c r="C4834" s="576" t="s">
        <v>941</v>
      </c>
      <c r="D4834" s="576" t="s">
        <v>4437</v>
      </c>
      <c r="E4834" s="577" t="s">
        <v>210</v>
      </c>
      <c r="F4834" s="576" t="s">
        <v>210</v>
      </c>
      <c r="G4834" s="576">
        <v>94715</v>
      </c>
      <c r="H4834" s="576" t="s">
        <v>9532</v>
      </c>
      <c r="I4834" s="576" t="s">
        <v>212</v>
      </c>
      <c r="J4834" s="576" t="s">
        <v>209</v>
      </c>
      <c r="K4834" s="577">
        <v>280.3</v>
      </c>
      <c r="L4834" s="576" t="s">
        <v>208</v>
      </c>
    </row>
    <row r="4835" spans="1:12">
      <c r="A4835" s="576" t="s">
        <v>961</v>
      </c>
      <c r="B4835" s="576" t="s">
        <v>962</v>
      </c>
      <c r="C4835" s="576" t="s">
        <v>941</v>
      </c>
      <c r="D4835" s="576" t="s">
        <v>4437</v>
      </c>
      <c r="E4835" s="577" t="s">
        <v>210</v>
      </c>
      <c r="F4835" s="576" t="s">
        <v>210</v>
      </c>
      <c r="G4835" s="576">
        <v>94713</v>
      </c>
      <c r="H4835" s="576" t="s">
        <v>9533</v>
      </c>
      <c r="I4835" s="576" t="s">
        <v>212</v>
      </c>
      <c r="J4835" s="576" t="s">
        <v>209</v>
      </c>
      <c r="K4835" s="577">
        <v>224.56</v>
      </c>
      <c r="L4835" s="576" t="s">
        <v>208</v>
      </c>
    </row>
    <row r="4836" spans="1:12">
      <c r="A4836" s="576" t="s">
        <v>961</v>
      </c>
      <c r="B4836" s="576" t="s">
        <v>962</v>
      </c>
      <c r="C4836" s="576" t="s">
        <v>941</v>
      </c>
      <c r="D4836" s="576" t="s">
        <v>4437</v>
      </c>
      <c r="E4836" s="577" t="s">
        <v>210</v>
      </c>
      <c r="F4836" s="576" t="s">
        <v>210</v>
      </c>
      <c r="G4836" s="576">
        <v>94714</v>
      </c>
      <c r="H4836" s="576" t="s">
        <v>9534</v>
      </c>
      <c r="I4836" s="576" t="s">
        <v>212</v>
      </c>
      <c r="J4836" s="576" t="s">
        <v>209</v>
      </c>
      <c r="K4836" s="577">
        <v>316.29000000000002</v>
      </c>
      <c r="L4836" s="576" t="s">
        <v>208</v>
      </c>
    </row>
    <row r="4837" spans="1:12">
      <c r="A4837" s="576" t="s">
        <v>961</v>
      </c>
      <c r="B4837" s="576" t="s">
        <v>962</v>
      </c>
      <c r="C4837" s="576" t="s">
        <v>941</v>
      </c>
      <c r="D4837" s="576" t="s">
        <v>4437</v>
      </c>
      <c r="E4837" s="577" t="s">
        <v>210</v>
      </c>
      <c r="F4837" s="576" t="s">
        <v>210</v>
      </c>
      <c r="G4837" s="576">
        <v>94670</v>
      </c>
      <c r="H4837" s="576" t="s">
        <v>9535</v>
      </c>
      <c r="I4837" s="576" t="s">
        <v>212</v>
      </c>
      <c r="J4837" s="576" t="s">
        <v>209</v>
      </c>
      <c r="K4837" s="577">
        <v>61.8</v>
      </c>
      <c r="L4837" s="576" t="s">
        <v>208</v>
      </c>
    </row>
    <row r="4838" spans="1:12">
      <c r="A4838" s="576" t="s">
        <v>961</v>
      </c>
      <c r="B4838" s="576" t="s">
        <v>962</v>
      </c>
      <c r="C4838" s="576" t="s">
        <v>941</v>
      </c>
      <c r="D4838" s="576" t="s">
        <v>4437</v>
      </c>
      <c r="E4838" s="577" t="s">
        <v>210</v>
      </c>
      <c r="F4838" s="576" t="s">
        <v>210</v>
      </c>
      <c r="G4838" s="576">
        <v>94656</v>
      </c>
      <c r="H4838" s="576" t="s">
        <v>9536</v>
      </c>
      <c r="I4838" s="576" t="s">
        <v>212</v>
      </c>
      <c r="J4838" s="576" t="s">
        <v>209</v>
      </c>
      <c r="K4838" s="577">
        <v>2.86</v>
      </c>
      <c r="L4838" s="576" t="s">
        <v>208</v>
      </c>
    </row>
    <row r="4839" spans="1:12">
      <c r="A4839" s="576" t="s">
        <v>961</v>
      </c>
      <c r="B4839" s="576" t="s">
        <v>962</v>
      </c>
      <c r="C4839" s="576" t="s">
        <v>941</v>
      </c>
      <c r="D4839" s="576" t="s">
        <v>4437</v>
      </c>
      <c r="E4839" s="577" t="s">
        <v>210</v>
      </c>
      <c r="F4839" s="576" t="s">
        <v>210</v>
      </c>
      <c r="G4839" s="576">
        <v>94658</v>
      </c>
      <c r="H4839" s="576" t="s">
        <v>9537</v>
      </c>
      <c r="I4839" s="576" t="s">
        <v>212</v>
      </c>
      <c r="J4839" s="576" t="s">
        <v>209</v>
      </c>
      <c r="K4839" s="577">
        <v>4.3899999999999997</v>
      </c>
      <c r="L4839" s="576" t="s">
        <v>208</v>
      </c>
    </row>
    <row r="4840" spans="1:12">
      <c r="A4840" s="576" t="s">
        <v>961</v>
      </c>
      <c r="B4840" s="576" t="s">
        <v>962</v>
      </c>
      <c r="C4840" s="576" t="s">
        <v>941</v>
      </c>
      <c r="D4840" s="576" t="s">
        <v>4437</v>
      </c>
      <c r="E4840" s="577" t="s">
        <v>210</v>
      </c>
      <c r="F4840" s="576" t="s">
        <v>210</v>
      </c>
      <c r="G4840" s="576">
        <v>94660</v>
      </c>
      <c r="H4840" s="576" t="s">
        <v>9538</v>
      </c>
      <c r="I4840" s="576" t="s">
        <v>212</v>
      </c>
      <c r="J4840" s="576" t="s">
        <v>209</v>
      </c>
      <c r="K4840" s="577">
        <v>7.15</v>
      </c>
      <c r="L4840" s="576" t="s">
        <v>208</v>
      </c>
    </row>
    <row r="4841" spans="1:12">
      <c r="A4841" s="576" t="s">
        <v>961</v>
      </c>
      <c r="B4841" s="576" t="s">
        <v>962</v>
      </c>
      <c r="C4841" s="576" t="s">
        <v>941</v>
      </c>
      <c r="D4841" s="576" t="s">
        <v>4437</v>
      </c>
      <c r="E4841" s="577" t="s">
        <v>210</v>
      </c>
      <c r="F4841" s="576" t="s">
        <v>210</v>
      </c>
      <c r="G4841" s="576">
        <v>94662</v>
      </c>
      <c r="H4841" s="576" t="s">
        <v>9539</v>
      </c>
      <c r="I4841" s="576" t="s">
        <v>212</v>
      </c>
      <c r="J4841" s="576" t="s">
        <v>209</v>
      </c>
      <c r="K4841" s="577">
        <v>9.33</v>
      </c>
      <c r="L4841" s="576" t="s">
        <v>208</v>
      </c>
    </row>
    <row r="4842" spans="1:12">
      <c r="A4842" s="576" t="s">
        <v>961</v>
      </c>
      <c r="B4842" s="576" t="s">
        <v>962</v>
      </c>
      <c r="C4842" s="576" t="s">
        <v>941</v>
      </c>
      <c r="D4842" s="576" t="s">
        <v>4437</v>
      </c>
      <c r="E4842" s="577" t="s">
        <v>210</v>
      </c>
      <c r="F4842" s="576" t="s">
        <v>210</v>
      </c>
      <c r="G4842" s="576">
        <v>94664</v>
      </c>
      <c r="H4842" s="576" t="s">
        <v>9540</v>
      </c>
      <c r="I4842" s="576" t="s">
        <v>212</v>
      </c>
      <c r="J4842" s="576" t="s">
        <v>209</v>
      </c>
      <c r="K4842" s="577">
        <v>17.64</v>
      </c>
      <c r="L4842" s="576" t="s">
        <v>208</v>
      </c>
    </row>
    <row r="4843" spans="1:12">
      <c r="A4843" s="576" t="s">
        <v>961</v>
      </c>
      <c r="B4843" s="576" t="s">
        <v>962</v>
      </c>
      <c r="C4843" s="576" t="s">
        <v>941</v>
      </c>
      <c r="D4843" s="576" t="s">
        <v>4437</v>
      </c>
      <c r="E4843" s="577" t="s">
        <v>210</v>
      </c>
      <c r="F4843" s="576" t="s">
        <v>210</v>
      </c>
      <c r="G4843" s="576">
        <v>94666</v>
      </c>
      <c r="H4843" s="576" t="s">
        <v>9541</v>
      </c>
      <c r="I4843" s="576" t="s">
        <v>212</v>
      </c>
      <c r="J4843" s="576" t="s">
        <v>209</v>
      </c>
      <c r="K4843" s="577">
        <v>28.99</v>
      </c>
      <c r="L4843" s="576" t="s">
        <v>208</v>
      </c>
    </row>
    <row r="4844" spans="1:12">
      <c r="A4844" s="576" t="s">
        <v>961</v>
      </c>
      <c r="B4844" s="576" t="s">
        <v>962</v>
      </c>
      <c r="C4844" s="576" t="s">
        <v>941</v>
      </c>
      <c r="D4844" s="576" t="s">
        <v>4437</v>
      </c>
      <c r="E4844" s="577" t="s">
        <v>210</v>
      </c>
      <c r="F4844" s="576" t="s">
        <v>210</v>
      </c>
      <c r="G4844" s="576">
        <v>94668</v>
      </c>
      <c r="H4844" s="576" t="s">
        <v>9542</v>
      </c>
      <c r="I4844" s="576" t="s">
        <v>212</v>
      </c>
      <c r="J4844" s="576" t="s">
        <v>209</v>
      </c>
      <c r="K4844" s="577">
        <v>38.75</v>
      </c>
      <c r="L4844" s="576" t="s">
        <v>208</v>
      </c>
    </row>
    <row r="4845" spans="1:12">
      <c r="A4845" s="576" t="s">
        <v>961</v>
      </c>
      <c r="B4845" s="576" t="s">
        <v>962</v>
      </c>
      <c r="C4845" s="576" t="s">
        <v>941</v>
      </c>
      <c r="D4845" s="576" t="s">
        <v>4437</v>
      </c>
      <c r="E4845" s="577" t="s">
        <v>210</v>
      </c>
      <c r="F4845" s="576" t="s">
        <v>210</v>
      </c>
      <c r="G4845" s="576">
        <v>105215</v>
      </c>
      <c r="H4845" s="576" t="s">
        <v>9543</v>
      </c>
      <c r="I4845" s="576" t="s">
        <v>212</v>
      </c>
      <c r="J4845" s="576" t="s">
        <v>209</v>
      </c>
      <c r="K4845" s="577">
        <v>8.1999999999999993</v>
      </c>
      <c r="L4845" s="576" t="s">
        <v>208</v>
      </c>
    </row>
    <row r="4846" spans="1:12">
      <c r="A4846" s="576" t="s">
        <v>961</v>
      </c>
      <c r="B4846" s="576" t="s">
        <v>962</v>
      </c>
      <c r="C4846" s="576" t="s">
        <v>941</v>
      </c>
      <c r="D4846" s="576" t="s">
        <v>4437</v>
      </c>
      <c r="E4846" s="577" t="s">
        <v>210</v>
      </c>
      <c r="F4846" s="576" t="s">
        <v>210</v>
      </c>
      <c r="G4846" s="576">
        <v>105216</v>
      </c>
      <c r="H4846" s="576" t="s">
        <v>9544</v>
      </c>
      <c r="I4846" s="576" t="s">
        <v>212</v>
      </c>
      <c r="J4846" s="576" t="s">
        <v>207</v>
      </c>
      <c r="K4846" s="577">
        <v>34.03</v>
      </c>
      <c r="L4846" s="576" t="s">
        <v>208</v>
      </c>
    </row>
    <row r="4847" spans="1:12">
      <c r="A4847" s="576" t="s">
        <v>961</v>
      </c>
      <c r="B4847" s="576" t="s">
        <v>962</v>
      </c>
      <c r="C4847" s="576" t="s">
        <v>941</v>
      </c>
      <c r="D4847" s="576" t="s">
        <v>4437</v>
      </c>
      <c r="E4847" s="577" t="s">
        <v>210</v>
      </c>
      <c r="F4847" s="576" t="s">
        <v>210</v>
      </c>
      <c r="G4847" s="576">
        <v>105217</v>
      </c>
      <c r="H4847" s="576" t="s">
        <v>9545</v>
      </c>
      <c r="I4847" s="576" t="s">
        <v>212</v>
      </c>
      <c r="J4847" s="576" t="s">
        <v>207</v>
      </c>
      <c r="K4847" s="577">
        <v>38.520000000000003</v>
      </c>
      <c r="L4847" s="576" t="s">
        <v>208</v>
      </c>
    </row>
    <row r="4848" spans="1:12">
      <c r="A4848" s="576" t="s">
        <v>961</v>
      </c>
      <c r="B4848" s="576" t="s">
        <v>962</v>
      </c>
      <c r="C4848" s="576" t="s">
        <v>941</v>
      </c>
      <c r="D4848" s="576" t="s">
        <v>4437</v>
      </c>
      <c r="E4848" s="577" t="s">
        <v>210</v>
      </c>
      <c r="F4848" s="576" t="s">
        <v>210</v>
      </c>
      <c r="G4848" s="576">
        <v>105214</v>
      </c>
      <c r="H4848" s="576" t="s">
        <v>9546</v>
      </c>
      <c r="I4848" s="576" t="s">
        <v>212</v>
      </c>
      <c r="J4848" s="576" t="s">
        <v>207</v>
      </c>
      <c r="K4848" s="577">
        <v>39.78</v>
      </c>
      <c r="L4848" s="576" t="s">
        <v>208</v>
      </c>
    </row>
    <row r="4849" spans="1:12">
      <c r="A4849" s="576" t="s">
        <v>961</v>
      </c>
      <c r="B4849" s="576" t="s">
        <v>962</v>
      </c>
      <c r="C4849" s="576" t="s">
        <v>941</v>
      </c>
      <c r="D4849" s="576" t="s">
        <v>4437</v>
      </c>
      <c r="E4849" s="577" t="s">
        <v>210</v>
      </c>
      <c r="F4849" s="576" t="s">
        <v>210</v>
      </c>
      <c r="G4849" s="576">
        <v>105218</v>
      </c>
      <c r="H4849" s="576" t="s">
        <v>9547</v>
      </c>
      <c r="I4849" s="576" t="s">
        <v>212</v>
      </c>
      <c r="J4849" s="576" t="s">
        <v>207</v>
      </c>
      <c r="K4849" s="577">
        <v>67.33</v>
      </c>
      <c r="L4849" s="576" t="s">
        <v>208</v>
      </c>
    </row>
    <row r="4850" spans="1:12">
      <c r="A4850" s="576" t="s">
        <v>961</v>
      </c>
      <c r="B4850" s="576" t="s">
        <v>962</v>
      </c>
      <c r="C4850" s="576" t="s">
        <v>941</v>
      </c>
      <c r="D4850" s="576" t="s">
        <v>4437</v>
      </c>
      <c r="E4850" s="577" t="s">
        <v>210</v>
      </c>
      <c r="F4850" s="576" t="s">
        <v>210</v>
      </c>
      <c r="G4850" s="576">
        <v>105213</v>
      </c>
      <c r="H4850" s="576" t="s">
        <v>9548</v>
      </c>
      <c r="I4850" s="576" t="s">
        <v>212</v>
      </c>
      <c r="J4850" s="576" t="s">
        <v>207</v>
      </c>
      <c r="K4850" s="577">
        <v>188.2</v>
      </c>
      <c r="L4850" s="576" t="s">
        <v>208</v>
      </c>
    </row>
    <row r="4851" spans="1:12">
      <c r="A4851" s="576" t="s">
        <v>961</v>
      </c>
      <c r="B4851" s="576" t="s">
        <v>962</v>
      </c>
      <c r="C4851" s="576" t="s">
        <v>941</v>
      </c>
      <c r="D4851" s="576" t="s">
        <v>4437</v>
      </c>
      <c r="E4851" s="577" t="s">
        <v>210</v>
      </c>
      <c r="F4851" s="576" t="s">
        <v>210</v>
      </c>
      <c r="G4851" s="576">
        <v>105233</v>
      </c>
      <c r="H4851" s="576" t="s">
        <v>9549</v>
      </c>
      <c r="I4851" s="576" t="s">
        <v>212</v>
      </c>
      <c r="J4851" s="576" t="s">
        <v>207</v>
      </c>
      <c r="K4851" s="577">
        <v>6.86</v>
      </c>
      <c r="L4851" s="576" t="s">
        <v>208</v>
      </c>
    </row>
    <row r="4852" spans="1:12">
      <c r="A4852" s="576" t="s">
        <v>961</v>
      </c>
      <c r="B4852" s="576" t="s">
        <v>962</v>
      </c>
      <c r="C4852" s="576" t="s">
        <v>941</v>
      </c>
      <c r="D4852" s="576" t="s">
        <v>4437</v>
      </c>
      <c r="E4852" s="577" t="s">
        <v>210</v>
      </c>
      <c r="F4852" s="576" t="s">
        <v>210</v>
      </c>
      <c r="G4852" s="576">
        <v>105234</v>
      </c>
      <c r="H4852" s="576" t="s">
        <v>9550</v>
      </c>
      <c r="I4852" s="576" t="s">
        <v>212</v>
      </c>
      <c r="J4852" s="576" t="s">
        <v>207</v>
      </c>
      <c r="K4852" s="577">
        <v>8.33</v>
      </c>
      <c r="L4852" s="576" t="s">
        <v>208</v>
      </c>
    </row>
    <row r="4853" spans="1:12">
      <c r="A4853" s="576" t="s">
        <v>961</v>
      </c>
      <c r="B4853" s="576" t="s">
        <v>962</v>
      </c>
      <c r="C4853" s="576" t="s">
        <v>941</v>
      </c>
      <c r="D4853" s="576" t="s">
        <v>4437</v>
      </c>
      <c r="E4853" s="577" t="s">
        <v>210</v>
      </c>
      <c r="F4853" s="576" t="s">
        <v>210</v>
      </c>
      <c r="G4853" s="576">
        <v>105228</v>
      </c>
      <c r="H4853" s="576" t="s">
        <v>9551</v>
      </c>
      <c r="I4853" s="576" t="s">
        <v>212</v>
      </c>
      <c r="J4853" s="576" t="s">
        <v>207</v>
      </c>
      <c r="K4853" s="577">
        <v>10.18</v>
      </c>
      <c r="L4853" s="576" t="s">
        <v>208</v>
      </c>
    </row>
    <row r="4854" spans="1:12">
      <c r="A4854" s="576" t="s">
        <v>961</v>
      </c>
      <c r="B4854" s="576" t="s">
        <v>962</v>
      </c>
      <c r="C4854" s="576" t="s">
        <v>941</v>
      </c>
      <c r="D4854" s="576" t="s">
        <v>4437</v>
      </c>
      <c r="E4854" s="577" t="s">
        <v>210</v>
      </c>
      <c r="F4854" s="576" t="s">
        <v>210</v>
      </c>
      <c r="G4854" s="576">
        <v>105138</v>
      </c>
      <c r="H4854" s="576" t="s">
        <v>9552</v>
      </c>
      <c r="I4854" s="576" t="s">
        <v>212</v>
      </c>
      <c r="J4854" s="576" t="s">
        <v>207</v>
      </c>
      <c r="K4854" s="577">
        <v>15.22</v>
      </c>
      <c r="L4854" s="576" t="s">
        <v>208</v>
      </c>
    </row>
    <row r="4855" spans="1:12">
      <c r="A4855" s="576" t="s">
        <v>961</v>
      </c>
      <c r="B4855" s="576" t="s">
        <v>962</v>
      </c>
      <c r="C4855" s="576" t="s">
        <v>941</v>
      </c>
      <c r="D4855" s="576" t="s">
        <v>4437</v>
      </c>
      <c r="E4855" s="577" t="s">
        <v>210</v>
      </c>
      <c r="F4855" s="576" t="s">
        <v>210</v>
      </c>
      <c r="G4855" s="576">
        <v>105139</v>
      </c>
      <c r="H4855" s="576" t="s">
        <v>9553</v>
      </c>
      <c r="I4855" s="576" t="s">
        <v>212</v>
      </c>
      <c r="J4855" s="576" t="s">
        <v>207</v>
      </c>
      <c r="K4855" s="577">
        <v>18.04</v>
      </c>
      <c r="L4855" s="576" t="s">
        <v>208</v>
      </c>
    </row>
    <row r="4856" spans="1:12">
      <c r="A4856" s="576" t="s">
        <v>961</v>
      </c>
      <c r="B4856" s="576" t="s">
        <v>962</v>
      </c>
      <c r="C4856" s="576" t="s">
        <v>941</v>
      </c>
      <c r="D4856" s="576" t="s">
        <v>4437</v>
      </c>
      <c r="E4856" s="577" t="s">
        <v>210</v>
      </c>
      <c r="F4856" s="576" t="s">
        <v>210</v>
      </c>
      <c r="G4856" s="576">
        <v>105140</v>
      </c>
      <c r="H4856" s="576" t="s">
        <v>9554</v>
      </c>
      <c r="I4856" s="576" t="s">
        <v>212</v>
      </c>
      <c r="J4856" s="576" t="s">
        <v>207</v>
      </c>
      <c r="K4856" s="577">
        <v>23.25</v>
      </c>
      <c r="L4856" s="576" t="s">
        <v>208</v>
      </c>
    </row>
    <row r="4857" spans="1:12">
      <c r="A4857" s="576" t="s">
        <v>961</v>
      </c>
      <c r="B4857" s="576" t="s">
        <v>962</v>
      </c>
      <c r="C4857" s="576" t="s">
        <v>941</v>
      </c>
      <c r="D4857" s="576" t="s">
        <v>4437</v>
      </c>
      <c r="E4857" s="577" t="s">
        <v>210</v>
      </c>
      <c r="F4857" s="576" t="s">
        <v>210</v>
      </c>
      <c r="G4857" s="576">
        <v>105141</v>
      </c>
      <c r="H4857" s="576" t="s">
        <v>9555</v>
      </c>
      <c r="I4857" s="576" t="s">
        <v>212</v>
      </c>
      <c r="J4857" s="576" t="s">
        <v>207</v>
      </c>
      <c r="K4857" s="577">
        <v>27.5</v>
      </c>
      <c r="L4857" s="576" t="s">
        <v>208</v>
      </c>
    </row>
    <row r="4858" spans="1:12">
      <c r="A4858" s="576" t="s">
        <v>961</v>
      </c>
      <c r="B4858" s="576" t="s">
        <v>962</v>
      </c>
      <c r="C4858" s="576" t="s">
        <v>941</v>
      </c>
      <c r="D4858" s="576" t="s">
        <v>4437</v>
      </c>
      <c r="E4858" s="577" t="s">
        <v>210</v>
      </c>
      <c r="F4858" s="576" t="s">
        <v>210</v>
      </c>
      <c r="G4858" s="576">
        <v>105172</v>
      </c>
      <c r="H4858" s="576" t="s">
        <v>9556</v>
      </c>
      <c r="I4858" s="576" t="s">
        <v>212</v>
      </c>
      <c r="J4858" s="576" t="s">
        <v>207</v>
      </c>
      <c r="K4858" s="577">
        <v>84.41</v>
      </c>
      <c r="L4858" s="576" t="s">
        <v>208</v>
      </c>
    </row>
    <row r="4859" spans="1:12">
      <c r="A4859" s="576" t="s">
        <v>961</v>
      </c>
      <c r="B4859" s="576" t="s">
        <v>962</v>
      </c>
      <c r="C4859" s="576" t="s">
        <v>941</v>
      </c>
      <c r="D4859" s="576" t="s">
        <v>4437</v>
      </c>
      <c r="E4859" s="577" t="s">
        <v>210</v>
      </c>
      <c r="F4859" s="576" t="s">
        <v>210</v>
      </c>
      <c r="G4859" s="576">
        <v>105169</v>
      </c>
      <c r="H4859" s="576" t="s">
        <v>9557</v>
      </c>
      <c r="I4859" s="576" t="s">
        <v>212</v>
      </c>
      <c r="J4859" s="576" t="s">
        <v>207</v>
      </c>
      <c r="K4859" s="577">
        <v>83.96</v>
      </c>
      <c r="L4859" s="576" t="s">
        <v>208</v>
      </c>
    </row>
    <row r="4860" spans="1:12">
      <c r="A4860" s="576" t="s">
        <v>961</v>
      </c>
      <c r="B4860" s="576" t="s">
        <v>962</v>
      </c>
      <c r="C4860" s="576" t="s">
        <v>941</v>
      </c>
      <c r="D4860" s="576" t="s">
        <v>4437</v>
      </c>
      <c r="E4860" s="577" t="s">
        <v>210</v>
      </c>
      <c r="F4860" s="576" t="s">
        <v>210</v>
      </c>
      <c r="G4860" s="576">
        <v>105230</v>
      </c>
      <c r="H4860" s="576" t="s">
        <v>9558</v>
      </c>
      <c r="I4860" s="576" t="s">
        <v>212</v>
      </c>
      <c r="J4860" s="576" t="s">
        <v>207</v>
      </c>
      <c r="K4860" s="577">
        <v>7.18</v>
      </c>
      <c r="L4860" s="576" t="s">
        <v>208</v>
      </c>
    </row>
    <row r="4861" spans="1:12">
      <c r="A4861" s="576" t="s">
        <v>961</v>
      </c>
      <c r="B4861" s="576" t="s">
        <v>962</v>
      </c>
      <c r="C4861" s="576" t="s">
        <v>941</v>
      </c>
      <c r="D4861" s="576" t="s">
        <v>4437</v>
      </c>
      <c r="E4861" s="577" t="s">
        <v>210</v>
      </c>
      <c r="F4861" s="576" t="s">
        <v>210</v>
      </c>
      <c r="G4861" s="576">
        <v>105231</v>
      </c>
      <c r="H4861" s="576" t="s">
        <v>9559</v>
      </c>
      <c r="I4861" s="576" t="s">
        <v>212</v>
      </c>
      <c r="J4861" s="576" t="s">
        <v>207</v>
      </c>
      <c r="K4861" s="577">
        <v>8.48</v>
      </c>
      <c r="L4861" s="576" t="s">
        <v>208</v>
      </c>
    </row>
    <row r="4862" spans="1:12">
      <c r="A4862" s="576" t="s">
        <v>961</v>
      </c>
      <c r="B4862" s="576" t="s">
        <v>962</v>
      </c>
      <c r="C4862" s="576" t="s">
        <v>941</v>
      </c>
      <c r="D4862" s="576" t="s">
        <v>4437</v>
      </c>
      <c r="E4862" s="577" t="s">
        <v>210</v>
      </c>
      <c r="F4862" s="576" t="s">
        <v>210</v>
      </c>
      <c r="G4862" s="576">
        <v>105232</v>
      </c>
      <c r="H4862" s="576" t="s">
        <v>9560</v>
      </c>
      <c r="I4862" s="576" t="s">
        <v>212</v>
      </c>
      <c r="J4862" s="576" t="s">
        <v>207</v>
      </c>
      <c r="K4862" s="577">
        <v>17.13</v>
      </c>
      <c r="L4862" s="576" t="s">
        <v>208</v>
      </c>
    </row>
    <row r="4863" spans="1:12">
      <c r="A4863" s="576" t="s">
        <v>961</v>
      </c>
      <c r="B4863" s="576" t="s">
        <v>962</v>
      </c>
      <c r="C4863" s="576" t="s">
        <v>941</v>
      </c>
      <c r="D4863" s="576" t="s">
        <v>4437</v>
      </c>
      <c r="E4863" s="577" t="s">
        <v>210</v>
      </c>
      <c r="F4863" s="576" t="s">
        <v>210</v>
      </c>
      <c r="G4863" s="576">
        <v>105229</v>
      </c>
      <c r="H4863" s="576" t="s">
        <v>9561</v>
      </c>
      <c r="I4863" s="576" t="s">
        <v>212</v>
      </c>
      <c r="J4863" s="576" t="s">
        <v>207</v>
      </c>
      <c r="K4863" s="577">
        <v>27.75</v>
      </c>
      <c r="L4863" s="576" t="s">
        <v>208</v>
      </c>
    </row>
    <row r="4864" spans="1:12">
      <c r="A4864" s="576" t="s">
        <v>961</v>
      </c>
      <c r="B4864" s="576" t="s">
        <v>962</v>
      </c>
      <c r="C4864" s="576" t="s">
        <v>941</v>
      </c>
      <c r="D4864" s="576" t="s">
        <v>4437</v>
      </c>
      <c r="E4864" s="577" t="s">
        <v>210</v>
      </c>
      <c r="F4864" s="576" t="s">
        <v>210</v>
      </c>
      <c r="G4864" s="576">
        <v>105146</v>
      </c>
      <c r="H4864" s="576" t="s">
        <v>9562</v>
      </c>
      <c r="I4864" s="576" t="s">
        <v>212</v>
      </c>
      <c r="J4864" s="576" t="s">
        <v>207</v>
      </c>
      <c r="K4864" s="577">
        <v>22.03</v>
      </c>
      <c r="L4864" s="576" t="s">
        <v>208</v>
      </c>
    </row>
    <row r="4865" spans="1:12">
      <c r="A4865" s="576" t="s">
        <v>961</v>
      </c>
      <c r="B4865" s="576" t="s">
        <v>962</v>
      </c>
      <c r="C4865" s="576" t="s">
        <v>941</v>
      </c>
      <c r="D4865" s="576" t="s">
        <v>4437</v>
      </c>
      <c r="E4865" s="577" t="s">
        <v>210</v>
      </c>
      <c r="F4865" s="576" t="s">
        <v>210</v>
      </c>
      <c r="G4865" s="576">
        <v>94613</v>
      </c>
      <c r="H4865" s="576" t="s">
        <v>9563</v>
      </c>
      <c r="I4865" s="576" t="s">
        <v>212</v>
      </c>
      <c r="J4865" s="576" t="s">
        <v>207</v>
      </c>
      <c r="K4865" s="577">
        <v>0</v>
      </c>
      <c r="L4865" s="576" t="s">
        <v>208</v>
      </c>
    </row>
    <row r="4866" spans="1:12">
      <c r="A4866" s="576" t="s">
        <v>961</v>
      </c>
      <c r="B4866" s="576" t="s">
        <v>962</v>
      </c>
      <c r="C4866" s="576" t="s">
        <v>941</v>
      </c>
      <c r="D4866" s="576" t="s">
        <v>4437</v>
      </c>
      <c r="E4866" s="577" t="s">
        <v>210</v>
      </c>
      <c r="F4866" s="576" t="s">
        <v>210</v>
      </c>
      <c r="G4866" s="576">
        <v>94607</v>
      </c>
      <c r="H4866" s="576" t="s">
        <v>9564</v>
      </c>
      <c r="I4866" s="576" t="s">
        <v>212</v>
      </c>
      <c r="J4866" s="576" t="s">
        <v>207</v>
      </c>
      <c r="K4866" s="577">
        <v>0</v>
      </c>
      <c r="L4866" s="576" t="s">
        <v>208</v>
      </c>
    </row>
    <row r="4867" spans="1:12">
      <c r="A4867" s="576" t="s">
        <v>961</v>
      </c>
      <c r="B4867" s="576" t="s">
        <v>962</v>
      </c>
      <c r="C4867" s="576" t="s">
        <v>941</v>
      </c>
      <c r="D4867" s="576" t="s">
        <v>4437</v>
      </c>
      <c r="E4867" s="577" t="s">
        <v>210</v>
      </c>
      <c r="F4867" s="576" t="s">
        <v>210</v>
      </c>
      <c r="G4867" s="576">
        <v>94609</v>
      </c>
      <c r="H4867" s="576" t="s">
        <v>9565</v>
      </c>
      <c r="I4867" s="576" t="s">
        <v>212</v>
      </c>
      <c r="J4867" s="576" t="s">
        <v>207</v>
      </c>
      <c r="K4867" s="577">
        <v>0</v>
      </c>
      <c r="L4867" s="576" t="s">
        <v>208</v>
      </c>
    </row>
    <row r="4868" spans="1:12">
      <c r="A4868" s="576" t="s">
        <v>961</v>
      </c>
      <c r="B4868" s="576" t="s">
        <v>962</v>
      </c>
      <c r="C4868" s="576" t="s">
        <v>941</v>
      </c>
      <c r="D4868" s="576" t="s">
        <v>4437</v>
      </c>
      <c r="E4868" s="577" t="s">
        <v>210</v>
      </c>
      <c r="F4868" s="576" t="s">
        <v>210</v>
      </c>
      <c r="G4868" s="576">
        <v>94611</v>
      </c>
      <c r="H4868" s="576" t="s">
        <v>9566</v>
      </c>
      <c r="I4868" s="576" t="s">
        <v>212</v>
      </c>
      <c r="J4868" s="576" t="s">
        <v>207</v>
      </c>
      <c r="K4868" s="577">
        <v>0</v>
      </c>
      <c r="L4868" s="576" t="s">
        <v>208</v>
      </c>
    </row>
    <row r="4869" spans="1:12">
      <c r="A4869" s="576" t="s">
        <v>961</v>
      </c>
      <c r="B4869" s="576" t="s">
        <v>962</v>
      </c>
      <c r="C4869" s="576" t="s">
        <v>941</v>
      </c>
      <c r="D4869" s="576" t="s">
        <v>4437</v>
      </c>
      <c r="E4869" s="577" t="s">
        <v>210</v>
      </c>
      <c r="F4869" s="576" t="s">
        <v>210</v>
      </c>
      <c r="G4869" s="576">
        <v>96738</v>
      </c>
      <c r="H4869" s="576" t="s">
        <v>9567</v>
      </c>
      <c r="I4869" s="576" t="s">
        <v>212</v>
      </c>
      <c r="J4869" s="576" t="s">
        <v>207</v>
      </c>
      <c r="K4869" s="577">
        <v>23.37</v>
      </c>
      <c r="L4869" s="576" t="s">
        <v>208</v>
      </c>
    </row>
    <row r="4870" spans="1:12">
      <c r="A4870" s="576" t="s">
        <v>961</v>
      </c>
      <c r="B4870" s="576" t="s">
        <v>962</v>
      </c>
      <c r="C4870" s="576" t="s">
        <v>941</v>
      </c>
      <c r="D4870" s="576" t="s">
        <v>4437</v>
      </c>
      <c r="E4870" s="577" t="s">
        <v>210</v>
      </c>
      <c r="F4870" s="576" t="s">
        <v>210</v>
      </c>
      <c r="G4870" s="576">
        <v>96740</v>
      </c>
      <c r="H4870" s="576" t="s">
        <v>9568</v>
      </c>
      <c r="I4870" s="576" t="s">
        <v>212</v>
      </c>
      <c r="J4870" s="576" t="s">
        <v>207</v>
      </c>
      <c r="K4870" s="577">
        <v>32.590000000000003</v>
      </c>
      <c r="L4870" s="576" t="s">
        <v>208</v>
      </c>
    </row>
    <row r="4871" spans="1:12">
      <c r="A4871" s="576" t="s">
        <v>961</v>
      </c>
      <c r="B4871" s="576" t="s">
        <v>962</v>
      </c>
      <c r="C4871" s="576" t="s">
        <v>941</v>
      </c>
      <c r="D4871" s="576" t="s">
        <v>4437</v>
      </c>
      <c r="E4871" s="577" t="s">
        <v>210</v>
      </c>
      <c r="F4871" s="576" t="s">
        <v>210</v>
      </c>
      <c r="G4871" s="576">
        <v>94738</v>
      </c>
      <c r="H4871" s="576" t="s">
        <v>9569</v>
      </c>
      <c r="I4871" s="576" t="s">
        <v>212</v>
      </c>
      <c r="J4871" s="576" t="s">
        <v>207</v>
      </c>
      <c r="K4871" s="577">
        <v>1657.66</v>
      </c>
      <c r="L4871" s="576" t="s">
        <v>208</v>
      </c>
    </row>
    <row r="4872" spans="1:12">
      <c r="A4872" s="576" t="s">
        <v>961</v>
      </c>
      <c r="B4872" s="576" t="s">
        <v>962</v>
      </c>
      <c r="C4872" s="576" t="s">
        <v>941</v>
      </c>
      <c r="D4872" s="576" t="s">
        <v>4437</v>
      </c>
      <c r="E4872" s="577" t="s">
        <v>210</v>
      </c>
      <c r="F4872" s="576" t="s">
        <v>210</v>
      </c>
      <c r="G4872" s="576">
        <v>94724</v>
      </c>
      <c r="H4872" s="576" t="s">
        <v>9570</v>
      </c>
      <c r="I4872" s="576" t="s">
        <v>212</v>
      </c>
      <c r="J4872" s="576" t="s">
        <v>207</v>
      </c>
      <c r="K4872" s="577">
        <v>25.54</v>
      </c>
      <c r="L4872" s="576" t="s">
        <v>208</v>
      </c>
    </row>
    <row r="4873" spans="1:12">
      <c r="A4873" s="576" t="s">
        <v>961</v>
      </c>
      <c r="B4873" s="576" t="s">
        <v>962</v>
      </c>
      <c r="C4873" s="576" t="s">
        <v>941</v>
      </c>
      <c r="D4873" s="576" t="s">
        <v>4437</v>
      </c>
      <c r="E4873" s="577" t="s">
        <v>210</v>
      </c>
      <c r="F4873" s="576" t="s">
        <v>210</v>
      </c>
      <c r="G4873" s="576">
        <v>94726</v>
      </c>
      <c r="H4873" s="576" t="s">
        <v>9571</v>
      </c>
      <c r="I4873" s="576" t="s">
        <v>212</v>
      </c>
      <c r="J4873" s="576" t="s">
        <v>207</v>
      </c>
      <c r="K4873" s="577">
        <v>32.92</v>
      </c>
      <c r="L4873" s="576" t="s">
        <v>208</v>
      </c>
    </row>
    <row r="4874" spans="1:12">
      <c r="A4874" s="576" t="s">
        <v>961</v>
      </c>
      <c r="B4874" s="576" t="s">
        <v>962</v>
      </c>
      <c r="C4874" s="576" t="s">
        <v>941</v>
      </c>
      <c r="D4874" s="576" t="s">
        <v>4437</v>
      </c>
      <c r="E4874" s="577" t="s">
        <v>210</v>
      </c>
      <c r="F4874" s="576" t="s">
        <v>210</v>
      </c>
      <c r="G4874" s="576">
        <v>94728</v>
      </c>
      <c r="H4874" s="576" t="s">
        <v>9572</v>
      </c>
      <c r="I4874" s="576" t="s">
        <v>212</v>
      </c>
      <c r="J4874" s="576" t="s">
        <v>207</v>
      </c>
      <c r="K4874" s="577">
        <v>51.67</v>
      </c>
      <c r="L4874" s="576" t="s">
        <v>208</v>
      </c>
    </row>
    <row r="4875" spans="1:12">
      <c r="A4875" s="576" t="s">
        <v>961</v>
      </c>
      <c r="B4875" s="576" t="s">
        <v>962</v>
      </c>
      <c r="C4875" s="576" t="s">
        <v>941</v>
      </c>
      <c r="D4875" s="576" t="s">
        <v>4437</v>
      </c>
      <c r="E4875" s="577" t="s">
        <v>210</v>
      </c>
      <c r="F4875" s="576" t="s">
        <v>210</v>
      </c>
      <c r="G4875" s="576">
        <v>94730</v>
      </c>
      <c r="H4875" s="576" t="s">
        <v>9573</v>
      </c>
      <c r="I4875" s="576" t="s">
        <v>212</v>
      </c>
      <c r="J4875" s="576" t="s">
        <v>207</v>
      </c>
      <c r="K4875" s="577">
        <v>63.35</v>
      </c>
      <c r="L4875" s="576" t="s">
        <v>208</v>
      </c>
    </row>
    <row r="4876" spans="1:12">
      <c r="A4876" s="576" t="s">
        <v>961</v>
      </c>
      <c r="B4876" s="576" t="s">
        <v>962</v>
      </c>
      <c r="C4876" s="576" t="s">
        <v>941</v>
      </c>
      <c r="D4876" s="576" t="s">
        <v>4437</v>
      </c>
      <c r="E4876" s="577" t="s">
        <v>210</v>
      </c>
      <c r="F4876" s="576" t="s">
        <v>210</v>
      </c>
      <c r="G4876" s="576">
        <v>94732</v>
      </c>
      <c r="H4876" s="576" t="s">
        <v>9574</v>
      </c>
      <c r="I4876" s="576" t="s">
        <v>212</v>
      </c>
      <c r="J4876" s="576" t="s">
        <v>207</v>
      </c>
      <c r="K4876" s="577">
        <v>101.98</v>
      </c>
      <c r="L4876" s="576" t="s">
        <v>208</v>
      </c>
    </row>
    <row r="4877" spans="1:12">
      <c r="A4877" s="576" t="s">
        <v>961</v>
      </c>
      <c r="B4877" s="576" t="s">
        <v>962</v>
      </c>
      <c r="C4877" s="576" t="s">
        <v>941</v>
      </c>
      <c r="D4877" s="576" t="s">
        <v>4437</v>
      </c>
      <c r="E4877" s="577" t="s">
        <v>210</v>
      </c>
      <c r="F4877" s="576" t="s">
        <v>210</v>
      </c>
      <c r="G4877" s="576">
        <v>94734</v>
      </c>
      <c r="H4877" s="576" t="s">
        <v>9575</v>
      </c>
      <c r="I4877" s="576" t="s">
        <v>212</v>
      </c>
      <c r="J4877" s="576" t="s">
        <v>207</v>
      </c>
      <c r="K4877" s="577">
        <v>377.04</v>
      </c>
      <c r="L4877" s="576" t="s">
        <v>208</v>
      </c>
    </row>
    <row r="4878" spans="1:12">
      <c r="A4878" s="576" t="s">
        <v>961</v>
      </c>
      <c r="B4878" s="576" t="s">
        <v>962</v>
      </c>
      <c r="C4878" s="576" t="s">
        <v>941</v>
      </c>
      <c r="D4878" s="576" t="s">
        <v>4437</v>
      </c>
      <c r="E4878" s="577" t="s">
        <v>210</v>
      </c>
      <c r="F4878" s="576" t="s">
        <v>210</v>
      </c>
      <c r="G4878" s="576">
        <v>94736</v>
      </c>
      <c r="H4878" s="576" t="s">
        <v>9576</v>
      </c>
      <c r="I4878" s="576" t="s">
        <v>212</v>
      </c>
      <c r="J4878" s="576" t="s">
        <v>207</v>
      </c>
      <c r="K4878" s="577">
        <v>548.03</v>
      </c>
      <c r="L4878" s="576" t="s">
        <v>208</v>
      </c>
    </row>
    <row r="4879" spans="1:12">
      <c r="A4879" s="576" t="s">
        <v>961</v>
      </c>
      <c r="B4879" s="576" t="s">
        <v>962</v>
      </c>
      <c r="C4879" s="576" t="s">
        <v>941</v>
      </c>
      <c r="D4879" s="576" t="s">
        <v>4437</v>
      </c>
      <c r="E4879" s="577" t="s">
        <v>210</v>
      </c>
      <c r="F4879" s="576" t="s">
        <v>210</v>
      </c>
      <c r="G4879" s="576">
        <v>94483</v>
      </c>
      <c r="H4879" s="576" t="s">
        <v>9577</v>
      </c>
      <c r="I4879" s="576" t="s">
        <v>212</v>
      </c>
      <c r="J4879" s="576" t="s">
        <v>207</v>
      </c>
      <c r="K4879" s="577">
        <v>1223.97</v>
      </c>
      <c r="L4879" s="576" t="s">
        <v>208</v>
      </c>
    </row>
    <row r="4880" spans="1:12">
      <c r="A4880" s="576" t="s">
        <v>961</v>
      </c>
      <c r="B4880" s="576" t="s">
        <v>962</v>
      </c>
      <c r="C4880" s="576" t="s">
        <v>941</v>
      </c>
      <c r="D4880" s="576" t="s">
        <v>4437</v>
      </c>
      <c r="E4880" s="577" t="s">
        <v>210</v>
      </c>
      <c r="F4880" s="576" t="s">
        <v>210</v>
      </c>
      <c r="G4880" s="576">
        <v>94482</v>
      </c>
      <c r="H4880" s="576" t="s">
        <v>9578</v>
      </c>
      <c r="I4880" s="576" t="s">
        <v>212</v>
      </c>
      <c r="J4880" s="576" t="s">
        <v>207</v>
      </c>
      <c r="K4880" s="577">
        <v>1481.21</v>
      </c>
      <c r="L4880" s="576" t="s">
        <v>208</v>
      </c>
    </row>
    <row r="4881" spans="1:12">
      <c r="A4881" s="576" t="s">
        <v>961</v>
      </c>
      <c r="B4881" s="576" t="s">
        <v>962</v>
      </c>
      <c r="C4881" s="576" t="s">
        <v>941</v>
      </c>
      <c r="D4881" s="576" t="s">
        <v>4437</v>
      </c>
      <c r="E4881" s="577" t="s">
        <v>210</v>
      </c>
      <c r="F4881" s="576" t="s">
        <v>210</v>
      </c>
      <c r="G4881" s="576">
        <v>94481</v>
      </c>
      <c r="H4881" s="576" t="s">
        <v>9579</v>
      </c>
      <c r="I4881" s="576" t="s">
        <v>212</v>
      </c>
      <c r="J4881" s="576" t="s">
        <v>207</v>
      </c>
      <c r="K4881" s="577">
        <v>1919.94</v>
      </c>
      <c r="L4881" s="576" t="s">
        <v>208</v>
      </c>
    </row>
    <row r="4882" spans="1:12">
      <c r="A4882" s="576" t="s">
        <v>961</v>
      </c>
      <c r="B4882" s="576" t="s">
        <v>962</v>
      </c>
      <c r="C4882" s="576" t="s">
        <v>941</v>
      </c>
      <c r="D4882" s="576" t="s">
        <v>4437</v>
      </c>
      <c r="E4882" s="577" t="s">
        <v>210</v>
      </c>
      <c r="F4882" s="576" t="s">
        <v>210</v>
      </c>
      <c r="G4882" s="576">
        <v>94480</v>
      </c>
      <c r="H4882" s="576" t="s">
        <v>9580</v>
      </c>
      <c r="I4882" s="576" t="s">
        <v>212</v>
      </c>
      <c r="J4882" s="576" t="s">
        <v>207</v>
      </c>
      <c r="K4882" s="577">
        <v>2778.6</v>
      </c>
      <c r="L4882" s="576" t="s">
        <v>208</v>
      </c>
    </row>
    <row r="4883" spans="1:12">
      <c r="A4883" s="576" t="s">
        <v>961</v>
      </c>
      <c r="B4883" s="576" t="s">
        <v>962</v>
      </c>
      <c r="C4883" s="576" t="s">
        <v>941</v>
      </c>
      <c r="D4883" s="576" t="s">
        <v>4437</v>
      </c>
      <c r="E4883" s="577" t="s">
        <v>210</v>
      </c>
      <c r="F4883" s="576" t="s">
        <v>210</v>
      </c>
      <c r="G4883" s="576">
        <v>94472</v>
      </c>
      <c r="H4883" s="576" t="s">
        <v>9581</v>
      </c>
      <c r="I4883" s="576" t="s">
        <v>212</v>
      </c>
      <c r="J4883" s="576" t="s">
        <v>207</v>
      </c>
      <c r="K4883" s="577">
        <v>74.010000000000005</v>
      </c>
      <c r="L4883" s="576" t="s">
        <v>208</v>
      </c>
    </row>
    <row r="4884" spans="1:12">
      <c r="A4884" s="576" t="s">
        <v>961</v>
      </c>
      <c r="B4884" s="576" t="s">
        <v>962</v>
      </c>
      <c r="C4884" s="576" t="s">
        <v>941</v>
      </c>
      <c r="D4884" s="576" t="s">
        <v>4437</v>
      </c>
      <c r="E4884" s="577" t="s">
        <v>210</v>
      </c>
      <c r="F4884" s="576" t="s">
        <v>210</v>
      </c>
      <c r="G4884" s="576">
        <v>94474</v>
      </c>
      <c r="H4884" s="576" t="s">
        <v>9582</v>
      </c>
      <c r="I4884" s="576" t="s">
        <v>212</v>
      </c>
      <c r="J4884" s="576" t="s">
        <v>207</v>
      </c>
      <c r="K4884" s="577">
        <v>128.11000000000001</v>
      </c>
      <c r="L4884" s="576" t="s">
        <v>208</v>
      </c>
    </row>
    <row r="4885" spans="1:12">
      <c r="A4885" s="576" t="s">
        <v>961</v>
      </c>
      <c r="B4885" s="576" t="s">
        <v>962</v>
      </c>
      <c r="C4885" s="576" t="s">
        <v>941</v>
      </c>
      <c r="D4885" s="576" t="s">
        <v>4437</v>
      </c>
      <c r="E4885" s="577" t="s">
        <v>210</v>
      </c>
      <c r="F4885" s="576" t="s">
        <v>210</v>
      </c>
      <c r="G4885" s="576">
        <v>94476</v>
      </c>
      <c r="H4885" s="576" t="s">
        <v>9583</v>
      </c>
      <c r="I4885" s="576" t="s">
        <v>212</v>
      </c>
      <c r="J4885" s="576" t="s">
        <v>207</v>
      </c>
      <c r="K4885" s="577">
        <v>180.8</v>
      </c>
      <c r="L4885" s="576" t="s">
        <v>208</v>
      </c>
    </row>
    <row r="4886" spans="1:12">
      <c r="A4886" s="576" t="s">
        <v>961</v>
      </c>
      <c r="B4886" s="576" t="s">
        <v>962</v>
      </c>
      <c r="C4886" s="576" t="s">
        <v>941</v>
      </c>
      <c r="D4886" s="576" t="s">
        <v>4437</v>
      </c>
      <c r="E4886" s="577" t="s">
        <v>210</v>
      </c>
      <c r="F4886" s="576" t="s">
        <v>210</v>
      </c>
      <c r="G4886" s="576">
        <v>94471</v>
      </c>
      <c r="H4886" s="576" t="s">
        <v>9584</v>
      </c>
      <c r="I4886" s="576" t="s">
        <v>212</v>
      </c>
      <c r="J4886" s="576" t="s">
        <v>207</v>
      </c>
      <c r="K4886" s="577">
        <v>71.63</v>
      </c>
      <c r="L4886" s="576" t="s">
        <v>208</v>
      </c>
    </row>
    <row r="4887" spans="1:12">
      <c r="A4887" s="576" t="s">
        <v>961</v>
      </c>
      <c r="B4887" s="576" t="s">
        <v>962</v>
      </c>
      <c r="C4887" s="576" t="s">
        <v>941</v>
      </c>
      <c r="D4887" s="576" t="s">
        <v>4437</v>
      </c>
      <c r="E4887" s="577" t="s">
        <v>210</v>
      </c>
      <c r="F4887" s="576" t="s">
        <v>210</v>
      </c>
      <c r="G4887" s="576">
        <v>94473</v>
      </c>
      <c r="H4887" s="576" t="s">
        <v>9585</v>
      </c>
      <c r="I4887" s="576" t="s">
        <v>212</v>
      </c>
      <c r="J4887" s="576" t="s">
        <v>207</v>
      </c>
      <c r="K4887" s="577">
        <v>117.62</v>
      </c>
      <c r="L4887" s="576" t="s">
        <v>208</v>
      </c>
    </row>
    <row r="4888" spans="1:12">
      <c r="A4888" s="576" t="s">
        <v>961</v>
      </c>
      <c r="B4888" s="576" t="s">
        <v>962</v>
      </c>
      <c r="C4888" s="576" t="s">
        <v>941</v>
      </c>
      <c r="D4888" s="576" t="s">
        <v>4437</v>
      </c>
      <c r="E4888" s="577" t="s">
        <v>210</v>
      </c>
      <c r="F4888" s="576" t="s">
        <v>210</v>
      </c>
      <c r="G4888" s="576">
        <v>94475</v>
      </c>
      <c r="H4888" s="576" t="s">
        <v>9586</v>
      </c>
      <c r="I4888" s="576" t="s">
        <v>212</v>
      </c>
      <c r="J4888" s="576" t="s">
        <v>207</v>
      </c>
      <c r="K4888" s="577">
        <v>160.6</v>
      </c>
      <c r="L4888" s="576" t="s">
        <v>208</v>
      </c>
    </row>
    <row r="4889" spans="1:12">
      <c r="A4889" s="576" t="s">
        <v>961</v>
      </c>
      <c r="B4889" s="576" t="s">
        <v>962</v>
      </c>
      <c r="C4889" s="576" t="s">
        <v>941</v>
      </c>
      <c r="D4889" s="576" t="s">
        <v>4437</v>
      </c>
      <c r="E4889" s="577" t="s">
        <v>210</v>
      </c>
      <c r="F4889" s="576" t="s">
        <v>210</v>
      </c>
      <c r="G4889" s="576">
        <v>105194</v>
      </c>
      <c r="H4889" s="576" t="s">
        <v>9587</v>
      </c>
      <c r="I4889" s="576" t="s">
        <v>212</v>
      </c>
      <c r="J4889" s="576" t="s">
        <v>207</v>
      </c>
      <c r="K4889" s="577">
        <v>80.55</v>
      </c>
      <c r="L4889" s="576" t="s">
        <v>208</v>
      </c>
    </row>
    <row r="4890" spans="1:12">
      <c r="A4890" s="576" t="s">
        <v>961</v>
      </c>
      <c r="B4890" s="576" t="s">
        <v>962</v>
      </c>
      <c r="C4890" s="576" t="s">
        <v>941</v>
      </c>
      <c r="D4890" s="576" t="s">
        <v>4437</v>
      </c>
      <c r="E4890" s="577" t="s">
        <v>210</v>
      </c>
      <c r="F4890" s="576" t="s">
        <v>210</v>
      </c>
      <c r="G4890" s="576">
        <v>105195</v>
      </c>
      <c r="H4890" s="576" t="s">
        <v>9588</v>
      </c>
      <c r="I4890" s="576" t="s">
        <v>212</v>
      </c>
      <c r="J4890" s="576" t="s">
        <v>207</v>
      </c>
      <c r="K4890" s="577">
        <v>214.84</v>
      </c>
      <c r="L4890" s="576" t="s">
        <v>208</v>
      </c>
    </row>
    <row r="4891" spans="1:12">
      <c r="A4891" s="576" t="s">
        <v>961</v>
      </c>
      <c r="B4891" s="576" t="s">
        <v>962</v>
      </c>
      <c r="C4891" s="576" t="s">
        <v>941</v>
      </c>
      <c r="D4891" s="576" t="s">
        <v>4437</v>
      </c>
      <c r="E4891" s="577" t="s">
        <v>210</v>
      </c>
      <c r="F4891" s="576" t="s">
        <v>210</v>
      </c>
      <c r="G4891" s="576">
        <v>105178</v>
      </c>
      <c r="H4891" s="576" t="s">
        <v>9589</v>
      </c>
      <c r="I4891" s="576" t="s">
        <v>212</v>
      </c>
      <c r="J4891" s="576" t="s">
        <v>207</v>
      </c>
      <c r="K4891" s="577">
        <v>133.63</v>
      </c>
      <c r="L4891" s="576" t="s">
        <v>208</v>
      </c>
    </row>
    <row r="4892" spans="1:12">
      <c r="A4892" s="576" t="s">
        <v>961</v>
      </c>
      <c r="B4892" s="576" t="s">
        <v>962</v>
      </c>
      <c r="C4892" s="576" t="s">
        <v>941</v>
      </c>
      <c r="D4892" s="576" t="s">
        <v>4437</v>
      </c>
      <c r="E4892" s="577" t="s">
        <v>210</v>
      </c>
      <c r="F4892" s="576" t="s">
        <v>210</v>
      </c>
      <c r="G4892" s="576">
        <v>94620</v>
      </c>
      <c r="H4892" s="576" t="s">
        <v>9590</v>
      </c>
      <c r="I4892" s="576" t="s">
        <v>212</v>
      </c>
      <c r="J4892" s="576" t="s">
        <v>207</v>
      </c>
      <c r="K4892" s="577">
        <v>883.91</v>
      </c>
      <c r="L4892" s="576" t="s">
        <v>208</v>
      </c>
    </row>
    <row r="4893" spans="1:12">
      <c r="A4893" s="576" t="s">
        <v>961</v>
      </c>
      <c r="B4893" s="576" t="s">
        <v>962</v>
      </c>
      <c r="C4893" s="576" t="s">
        <v>941</v>
      </c>
      <c r="D4893" s="576" t="s">
        <v>4437</v>
      </c>
      <c r="E4893" s="577" t="s">
        <v>210</v>
      </c>
      <c r="F4893" s="576" t="s">
        <v>210</v>
      </c>
      <c r="G4893" s="576">
        <v>94614</v>
      </c>
      <c r="H4893" s="576" t="s">
        <v>9591</v>
      </c>
      <c r="I4893" s="576" t="s">
        <v>212</v>
      </c>
      <c r="J4893" s="576" t="s">
        <v>207</v>
      </c>
      <c r="K4893" s="577">
        <v>134.69999999999999</v>
      </c>
      <c r="L4893" s="576" t="s">
        <v>208</v>
      </c>
    </row>
    <row r="4894" spans="1:12">
      <c r="A4894" s="576" t="s">
        <v>961</v>
      </c>
      <c r="B4894" s="576" t="s">
        <v>962</v>
      </c>
      <c r="C4894" s="576" t="s">
        <v>941</v>
      </c>
      <c r="D4894" s="576" t="s">
        <v>4437</v>
      </c>
      <c r="E4894" s="577" t="s">
        <v>210</v>
      </c>
      <c r="F4894" s="576" t="s">
        <v>210</v>
      </c>
      <c r="G4894" s="576">
        <v>94616</v>
      </c>
      <c r="H4894" s="576" t="s">
        <v>9592</v>
      </c>
      <c r="I4894" s="576" t="s">
        <v>212</v>
      </c>
      <c r="J4894" s="576" t="s">
        <v>207</v>
      </c>
      <c r="K4894" s="577">
        <v>390.33</v>
      </c>
      <c r="L4894" s="576" t="s">
        <v>208</v>
      </c>
    </row>
    <row r="4895" spans="1:12">
      <c r="A4895" s="576" t="s">
        <v>961</v>
      </c>
      <c r="B4895" s="576" t="s">
        <v>962</v>
      </c>
      <c r="C4895" s="576" t="s">
        <v>941</v>
      </c>
      <c r="D4895" s="576" t="s">
        <v>4437</v>
      </c>
      <c r="E4895" s="577" t="s">
        <v>210</v>
      </c>
      <c r="F4895" s="576" t="s">
        <v>210</v>
      </c>
      <c r="G4895" s="576">
        <v>94618</v>
      </c>
      <c r="H4895" s="576" t="s">
        <v>9593</v>
      </c>
      <c r="I4895" s="576" t="s">
        <v>212</v>
      </c>
      <c r="J4895" s="576" t="s">
        <v>207</v>
      </c>
      <c r="K4895" s="577">
        <v>378.84</v>
      </c>
      <c r="L4895" s="576" t="s">
        <v>208</v>
      </c>
    </row>
    <row r="4896" spans="1:12">
      <c r="A4896" s="576" t="s">
        <v>961</v>
      </c>
      <c r="B4896" s="576" t="s">
        <v>962</v>
      </c>
      <c r="C4896" s="576" t="s">
        <v>941</v>
      </c>
      <c r="D4896" s="576" t="s">
        <v>4437</v>
      </c>
      <c r="E4896" s="577" t="s">
        <v>210</v>
      </c>
      <c r="F4896" s="576" t="s">
        <v>210</v>
      </c>
      <c r="G4896" s="576">
        <v>105193</v>
      </c>
      <c r="H4896" s="576" t="s">
        <v>9594</v>
      </c>
      <c r="I4896" s="576" t="s">
        <v>212</v>
      </c>
      <c r="J4896" s="576" t="s">
        <v>207</v>
      </c>
      <c r="K4896" s="577">
        <v>146.41</v>
      </c>
      <c r="L4896" s="576" t="s">
        <v>208</v>
      </c>
    </row>
    <row r="4897" spans="1:12">
      <c r="A4897" s="576" t="s">
        <v>961</v>
      </c>
      <c r="B4897" s="576" t="s">
        <v>962</v>
      </c>
      <c r="C4897" s="576" t="s">
        <v>941</v>
      </c>
      <c r="D4897" s="576" t="s">
        <v>4437</v>
      </c>
      <c r="E4897" s="577" t="s">
        <v>210</v>
      </c>
      <c r="F4897" s="576" t="s">
        <v>210</v>
      </c>
      <c r="G4897" s="576">
        <v>105197</v>
      </c>
      <c r="H4897" s="576" t="s">
        <v>9595</v>
      </c>
      <c r="I4897" s="576" t="s">
        <v>212</v>
      </c>
      <c r="J4897" s="576" t="s">
        <v>207</v>
      </c>
      <c r="K4897" s="577">
        <v>158.11000000000001</v>
      </c>
      <c r="L4897" s="576" t="s">
        <v>208</v>
      </c>
    </row>
    <row r="4898" spans="1:12">
      <c r="A4898" s="576" t="s">
        <v>961</v>
      </c>
      <c r="B4898" s="576" t="s">
        <v>962</v>
      </c>
      <c r="C4898" s="576" t="s">
        <v>941</v>
      </c>
      <c r="D4898" s="576" t="s">
        <v>4437</v>
      </c>
      <c r="E4898" s="577" t="s">
        <v>210</v>
      </c>
      <c r="F4898" s="576" t="s">
        <v>210</v>
      </c>
      <c r="G4898" s="576">
        <v>105196</v>
      </c>
      <c r="H4898" s="576" t="s">
        <v>9596</v>
      </c>
      <c r="I4898" s="576" t="s">
        <v>212</v>
      </c>
      <c r="J4898" s="576" t="s">
        <v>207</v>
      </c>
      <c r="K4898" s="577">
        <v>231.61</v>
      </c>
      <c r="L4898" s="576" t="s">
        <v>208</v>
      </c>
    </row>
    <row r="4899" spans="1:12">
      <c r="A4899" s="576" t="s">
        <v>961</v>
      </c>
      <c r="B4899" s="576" t="s">
        <v>962</v>
      </c>
      <c r="C4899" s="576" t="s">
        <v>941</v>
      </c>
      <c r="D4899" s="576" t="s">
        <v>4437</v>
      </c>
      <c r="E4899" s="577" t="s">
        <v>210</v>
      </c>
      <c r="F4899" s="576" t="s">
        <v>210</v>
      </c>
      <c r="G4899" s="576">
        <v>105198</v>
      </c>
      <c r="H4899" s="576" t="s">
        <v>9597</v>
      </c>
      <c r="I4899" s="576" t="s">
        <v>212</v>
      </c>
      <c r="J4899" s="576" t="s">
        <v>207</v>
      </c>
      <c r="K4899" s="577">
        <v>330.52</v>
      </c>
      <c r="L4899" s="576" t="s">
        <v>208</v>
      </c>
    </row>
    <row r="4900" spans="1:12">
      <c r="A4900" s="576" t="s">
        <v>961</v>
      </c>
      <c r="B4900" s="576" t="s">
        <v>962</v>
      </c>
      <c r="C4900" s="576" t="s">
        <v>941</v>
      </c>
      <c r="D4900" s="576" t="s">
        <v>4437</v>
      </c>
      <c r="E4900" s="577" t="s">
        <v>210</v>
      </c>
      <c r="F4900" s="576" t="s">
        <v>210</v>
      </c>
      <c r="G4900" s="576">
        <v>105200</v>
      </c>
      <c r="H4900" s="576" t="s">
        <v>9598</v>
      </c>
      <c r="I4900" s="576" t="s">
        <v>212</v>
      </c>
      <c r="J4900" s="576" t="s">
        <v>207</v>
      </c>
      <c r="K4900" s="577">
        <v>123.21</v>
      </c>
      <c r="L4900" s="576" t="s">
        <v>208</v>
      </c>
    </row>
    <row r="4901" spans="1:12">
      <c r="A4901" s="576" t="s">
        <v>961</v>
      </c>
      <c r="B4901" s="576" t="s">
        <v>962</v>
      </c>
      <c r="C4901" s="576" t="s">
        <v>941</v>
      </c>
      <c r="D4901" s="576" t="s">
        <v>4437</v>
      </c>
      <c r="E4901" s="577" t="s">
        <v>210</v>
      </c>
      <c r="F4901" s="576" t="s">
        <v>210</v>
      </c>
      <c r="G4901" s="576">
        <v>105199</v>
      </c>
      <c r="H4901" s="576" t="s">
        <v>9599</v>
      </c>
      <c r="I4901" s="576" t="s">
        <v>212</v>
      </c>
      <c r="J4901" s="576" t="s">
        <v>207</v>
      </c>
      <c r="K4901" s="577">
        <v>209.73</v>
      </c>
      <c r="L4901" s="576" t="s">
        <v>208</v>
      </c>
    </row>
    <row r="4902" spans="1:12">
      <c r="A4902" s="576" t="s">
        <v>961</v>
      </c>
      <c r="B4902" s="576" t="s">
        <v>962</v>
      </c>
      <c r="C4902" s="576" t="s">
        <v>941</v>
      </c>
      <c r="D4902" s="576" t="s">
        <v>4437</v>
      </c>
      <c r="E4902" s="577" t="s">
        <v>210</v>
      </c>
      <c r="F4902" s="576" t="s">
        <v>210</v>
      </c>
      <c r="G4902" s="576">
        <v>105201</v>
      </c>
      <c r="H4902" s="576" t="s">
        <v>9600</v>
      </c>
      <c r="I4902" s="576" t="s">
        <v>212</v>
      </c>
      <c r="J4902" s="576" t="s">
        <v>207</v>
      </c>
      <c r="K4902" s="577">
        <v>288.58</v>
      </c>
      <c r="L4902" s="576" t="s">
        <v>208</v>
      </c>
    </row>
    <row r="4903" spans="1:12">
      <c r="A4903" s="576" t="s">
        <v>961</v>
      </c>
      <c r="B4903" s="576" t="s">
        <v>962</v>
      </c>
      <c r="C4903" s="576" t="s">
        <v>941</v>
      </c>
      <c r="D4903" s="576" t="s">
        <v>4437</v>
      </c>
      <c r="E4903" s="577" t="s">
        <v>210</v>
      </c>
      <c r="F4903" s="576" t="s">
        <v>210</v>
      </c>
      <c r="G4903" s="576">
        <v>94755</v>
      </c>
      <c r="H4903" s="576" t="s">
        <v>9601</v>
      </c>
      <c r="I4903" s="576" t="s">
        <v>212</v>
      </c>
      <c r="J4903" s="576" t="s">
        <v>207</v>
      </c>
      <c r="K4903" s="577">
        <v>0</v>
      </c>
      <c r="L4903" s="576" t="s">
        <v>208</v>
      </c>
    </row>
    <row r="4904" spans="1:12">
      <c r="A4904" s="576" t="s">
        <v>961</v>
      </c>
      <c r="B4904" s="576" t="s">
        <v>962</v>
      </c>
      <c r="C4904" s="576" t="s">
        <v>941</v>
      </c>
      <c r="D4904" s="576" t="s">
        <v>4437</v>
      </c>
      <c r="E4904" s="577" t="s">
        <v>210</v>
      </c>
      <c r="F4904" s="576" t="s">
        <v>210</v>
      </c>
      <c r="G4904" s="576">
        <v>94741</v>
      </c>
      <c r="H4904" s="576" t="s">
        <v>9602</v>
      </c>
      <c r="I4904" s="576" t="s">
        <v>212</v>
      </c>
      <c r="J4904" s="576" t="s">
        <v>207</v>
      </c>
      <c r="K4904" s="577">
        <v>11.62</v>
      </c>
      <c r="L4904" s="576" t="s">
        <v>208</v>
      </c>
    </row>
    <row r="4905" spans="1:12">
      <c r="A4905" s="576" t="s">
        <v>961</v>
      </c>
      <c r="B4905" s="576" t="s">
        <v>962</v>
      </c>
      <c r="C4905" s="576" t="s">
        <v>941</v>
      </c>
      <c r="D4905" s="576" t="s">
        <v>4437</v>
      </c>
      <c r="E4905" s="577" t="s">
        <v>210</v>
      </c>
      <c r="F4905" s="576" t="s">
        <v>210</v>
      </c>
      <c r="G4905" s="576">
        <v>94743</v>
      </c>
      <c r="H4905" s="576" t="s">
        <v>9603</v>
      </c>
      <c r="I4905" s="576" t="s">
        <v>212</v>
      </c>
      <c r="J4905" s="576" t="s">
        <v>207</v>
      </c>
      <c r="K4905" s="577">
        <v>19.420000000000002</v>
      </c>
      <c r="L4905" s="576" t="s">
        <v>208</v>
      </c>
    </row>
    <row r="4906" spans="1:12">
      <c r="A4906" s="576" t="s">
        <v>961</v>
      </c>
      <c r="B4906" s="576" t="s">
        <v>962</v>
      </c>
      <c r="C4906" s="576" t="s">
        <v>941</v>
      </c>
      <c r="D4906" s="576" t="s">
        <v>4437</v>
      </c>
      <c r="E4906" s="577" t="s">
        <v>210</v>
      </c>
      <c r="F4906" s="576" t="s">
        <v>210</v>
      </c>
      <c r="G4906" s="576">
        <v>94745</v>
      </c>
      <c r="H4906" s="576" t="s">
        <v>9604</v>
      </c>
      <c r="I4906" s="576" t="s">
        <v>212</v>
      </c>
      <c r="J4906" s="576" t="s">
        <v>207</v>
      </c>
      <c r="K4906" s="577">
        <v>0</v>
      </c>
      <c r="L4906" s="576" t="s">
        <v>208</v>
      </c>
    </row>
    <row r="4907" spans="1:12">
      <c r="A4907" s="576" t="s">
        <v>961</v>
      </c>
      <c r="B4907" s="576" t="s">
        <v>962</v>
      </c>
      <c r="C4907" s="576" t="s">
        <v>941</v>
      </c>
      <c r="D4907" s="576" t="s">
        <v>4437</v>
      </c>
      <c r="E4907" s="577" t="s">
        <v>210</v>
      </c>
      <c r="F4907" s="576" t="s">
        <v>210</v>
      </c>
      <c r="G4907" s="576">
        <v>94747</v>
      </c>
      <c r="H4907" s="576" t="s">
        <v>9605</v>
      </c>
      <c r="I4907" s="576" t="s">
        <v>212</v>
      </c>
      <c r="J4907" s="576" t="s">
        <v>207</v>
      </c>
      <c r="K4907" s="577">
        <v>0</v>
      </c>
      <c r="L4907" s="576" t="s">
        <v>208</v>
      </c>
    </row>
    <row r="4908" spans="1:12">
      <c r="A4908" s="576" t="s">
        <v>961</v>
      </c>
      <c r="B4908" s="576" t="s">
        <v>962</v>
      </c>
      <c r="C4908" s="576" t="s">
        <v>941</v>
      </c>
      <c r="D4908" s="576" t="s">
        <v>4437</v>
      </c>
      <c r="E4908" s="577" t="s">
        <v>210</v>
      </c>
      <c r="F4908" s="576" t="s">
        <v>210</v>
      </c>
      <c r="G4908" s="576">
        <v>94749</v>
      </c>
      <c r="H4908" s="576" t="s">
        <v>9606</v>
      </c>
      <c r="I4908" s="576" t="s">
        <v>212</v>
      </c>
      <c r="J4908" s="576" t="s">
        <v>207</v>
      </c>
      <c r="K4908" s="577">
        <v>0</v>
      </c>
      <c r="L4908" s="576" t="s">
        <v>208</v>
      </c>
    </row>
    <row r="4909" spans="1:12">
      <c r="A4909" s="576" t="s">
        <v>961</v>
      </c>
      <c r="B4909" s="576" t="s">
        <v>962</v>
      </c>
      <c r="C4909" s="576" t="s">
        <v>941</v>
      </c>
      <c r="D4909" s="576" t="s">
        <v>4437</v>
      </c>
      <c r="E4909" s="577" t="s">
        <v>210</v>
      </c>
      <c r="F4909" s="576" t="s">
        <v>210</v>
      </c>
      <c r="G4909" s="576">
        <v>94751</v>
      </c>
      <c r="H4909" s="576" t="s">
        <v>9607</v>
      </c>
      <c r="I4909" s="576" t="s">
        <v>212</v>
      </c>
      <c r="J4909" s="576" t="s">
        <v>207</v>
      </c>
      <c r="K4909" s="577">
        <v>0</v>
      </c>
      <c r="L4909" s="576" t="s">
        <v>208</v>
      </c>
    </row>
    <row r="4910" spans="1:12">
      <c r="A4910" s="576" t="s">
        <v>961</v>
      </c>
      <c r="B4910" s="576" t="s">
        <v>962</v>
      </c>
      <c r="C4910" s="576" t="s">
        <v>941</v>
      </c>
      <c r="D4910" s="576" t="s">
        <v>4437</v>
      </c>
      <c r="E4910" s="577" t="s">
        <v>210</v>
      </c>
      <c r="F4910" s="576" t="s">
        <v>210</v>
      </c>
      <c r="G4910" s="576">
        <v>94753</v>
      </c>
      <c r="H4910" s="576" t="s">
        <v>9608</v>
      </c>
      <c r="I4910" s="576" t="s">
        <v>212</v>
      </c>
      <c r="J4910" s="576" t="s">
        <v>207</v>
      </c>
      <c r="K4910" s="577">
        <v>0</v>
      </c>
      <c r="L4910" s="576" t="s">
        <v>208</v>
      </c>
    </row>
    <row r="4911" spans="1:12">
      <c r="A4911" s="576" t="s">
        <v>961</v>
      </c>
      <c r="B4911" s="576" t="s">
        <v>962</v>
      </c>
      <c r="C4911" s="576" t="s">
        <v>941</v>
      </c>
      <c r="D4911" s="576" t="s">
        <v>4437</v>
      </c>
      <c r="E4911" s="577" t="s">
        <v>210</v>
      </c>
      <c r="F4911" s="576" t="s">
        <v>210</v>
      </c>
      <c r="G4911" s="576">
        <v>105209</v>
      </c>
      <c r="H4911" s="576" t="s">
        <v>9609</v>
      </c>
      <c r="I4911" s="576" t="s">
        <v>212</v>
      </c>
      <c r="J4911" s="576" t="s">
        <v>207</v>
      </c>
      <c r="K4911" s="577">
        <v>152.88999999999999</v>
      </c>
      <c r="L4911" s="576" t="s">
        <v>208</v>
      </c>
    </row>
    <row r="4912" spans="1:12">
      <c r="A4912" s="576" t="s">
        <v>961</v>
      </c>
      <c r="B4912" s="576" t="s">
        <v>962</v>
      </c>
      <c r="C4912" s="576" t="s">
        <v>941</v>
      </c>
      <c r="D4912" s="576" t="s">
        <v>4437</v>
      </c>
      <c r="E4912" s="577" t="s">
        <v>210</v>
      </c>
      <c r="F4912" s="576" t="s">
        <v>210</v>
      </c>
      <c r="G4912" s="576">
        <v>105208</v>
      </c>
      <c r="H4912" s="576" t="s">
        <v>9610</v>
      </c>
      <c r="I4912" s="576" t="s">
        <v>212</v>
      </c>
      <c r="J4912" s="576" t="s">
        <v>207</v>
      </c>
      <c r="K4912" s="577">
        <v>320.8</v>
      </c>
      <c r="L4912" s="576" t="s">
        <v>208</v>
      </c>
    </row>
    <row r="4913" spans="1:12">
      <c r="A4913" s="576" t="s">
        <v>961</v>
      </c>
      <c r="B4913" s="576" t="s">
        <v>962</v>
      </c>
      <c r="C4913" s="576" t="s">
        <v>941</v>
      </c>
      <c r="D4913" s="576" t="s">
        <v>4437</v>
      </c>
      <c r="E4913" s="577" t="s">
        <v>210</v>
      </c>
      <c r="F4913" s="576" t="s">
        <v>210</v>
      </c>
      <c r="G4913" s="576">
        <v>105210</v>
      </c>
      <c r="H4913" s="576" t="s">
        <v>9611</v>
      </c>
      <c r="I4913" s="576" t="s">
        <v>212</v>
      </c>
      <c r="J4913" s="576" t="s">
        <v>207</v>
      </c>
      <c r="K4913" s="577">
        <v>414.99</v>
      </c>
      <c r="L4913" s="576" t="s">
        <v>208</v>
      </c>
    </row>
    <row r="4914" spans="1:12">
      <c r="A4914" s="576" t="s">
        <v>961</v>
      </c>
      <c r="B4914" s="576" t="s">
        <v>962</v>
      </c>
      <c r="C4914" s="576" t="s">
        <v>941</v>
      </c>
      <c r="D4914" s="576" t="s">
        <v>4437</v>
      </c>
      <c r="E4914" s="577" t="s">
        <v>210</v>
      </c>
      <c r="F4914" s="576" t="s">
        <v>210</v>
      </c>
      <c r="G4914" s="576">
        <v>105203</v>
      </c>
      <c r="H4914" s="576" t="s">
        <v>9612</v>
      </c>
      <c r="I4914" s="576" t="s">
        <v>212</v>
      </c>
      <c r="J4914" s="576" t="s">
        <v>207</v>
      </c>
      <c r="K4914" s="577">
        <v>157.38999999999999</v>
      </c>
      <c r="L4914" s="576" t="s">
        <v>208</v>
      </c>
    </row>
    <row r="4915" spans="1:12">
      <c r="A4915" s="576" t="s">
        <v>961</v>
      </c>
      <c r="B4915" s="576" t="s">
        <v>962</v>
      </c>
      <c r="C4915" s="576" t="s">
        <v>941</v>
      </c>
      <c r="D4915" s="576" t="s">
        <v>4437</v>
      </c>
      <c r="E4915" s="577" t="s">
        <v>210</v>
      </c>
      <c r="F4915" s="576" t="s">
        <v>210</v>
      </c>
      <c r="G4915" s="576">
        <v>105202</v>
      </c>
      <c r="H4915" s="576" t="s">
        <v>9613</v>
      </c>
      <c r="I4915" s="576" t="s">
        <v>212</v>
      </c>
      <c r="J4915" s="576" t="s">
        <v>207</v>
      </c>
      <c r="K4915" s="577">
        <v>262.05</v>
      </c>
      <c r="L4915" s="576" t="s">
        <v>208</v>
      </c>
    </row>
    <row r="4916" spans="1:12">
      <c r="A4916" s="576" t="s">
        <v>961</v>
      </c>
      <c r="B4916" s="576" t="s">
        <v>962</v>
      </c>
      <c r="C4916" s="576" t="s">
        <v>941</v>
      </c>
      <c r="D4916" s="576" t="s">
        <v>4437</v>
      </c>
      <c r="E4916" s="577" t="s">
        <v>210</v>
      </c>
      <c r="F4916" s="576" t="s">
        <v>210</v>
      </c>
      <c r="G4916" s="576">
        <v>105204</v>
      </c>
      <c r="H4916" s="576" t="s">
        <v>9614</v>
      </c>
      <c r="I4916" s="576" t="s">
        <v>212</v>
      </c>
      <c r="J4916" s="576" t="s">
        <v>207</v>
      </c>
      <c r="K4916" s="577">
        <v>349.81</v>
      </c>
      <c r="L4916" s="576" t="s">
        <v>208</v>
      </c>
    </row>
    <row r="4917" spans="1:12">
      <c r="A4917" s="576" t="s">
        <v>961</v>
      </c>
      <c r="B4917" s="576" t="s">
        <v>962</v>
      </c>
      <c r="C4917" s="576" t="s">
        <v>941</v>
      </c>
      <c r="D4917" s="576" t="s">
        <v>4437</v>
      </c>
      <c r="E4917" s="577" t="s">
        <v>210</v>
      </c>
      <c r="F4917" s="576" t="s">
        <v>210</v>
      </c>
      <c r="G4917" s="576">
        <v>105206</v>
      </c>
      <c r="H4917" s="576" t="s">
        <v>9615</v>
      </c>
      <c r="I4917" s="576" t="s">
        <v>212</v>
      </c>
      <c r="J4917" s="576" t="s">
        <v>207</v>
      </c>
      <c r="K4917" s="577">
        <v>149.63999999999999</v>
      </c>
      <c r="L4917" s="576" t="s">
        <v>208</v>
      </c>
    </row>
    <row r="4918" spans="1:12">
      <c r="A4918" s="576" t="s">
        <v>961</v>
      </c>
      <c r="B4918" s="576" t="s">
        <v>962</v>
      </c>
      <c r="C4918" s="576" t="s">
        <v>941</v>
      </c>
      <c r="D4918" s="576" t="s">
        <v>4437</v>
      </c>
      <c r="E4918" s="577" t="s">
        <v>210</v>
      </c>
      <c r="F4918" s="576" t="s">
        <v>210</v>
      </c>
      <c r="G4918" s="576">
        <v>105205</v>
      </c>
      <c r="H4918" s="576" t="s">
        <v>9616</v>
      </c>
      <c r="I4918" s="576" t="s">
        <v>212</v>
      </c>
      <c r="J4918" s="576" t="s">
        <v>207</v>
      </c>
      <c r="K4918" s="577">
        <v>241.41</v>
      </c>
      <c r="L4918" s="576" t="s">
        <v>208</v>
      </c>
    </row>
    <row r="4919" spans="1:12">
      <c r="A4919" s="576" t="s">
        <v>961</v>
      </c>
      <c r="B4919" s="576" t="s">
        <v>962</v>
      </c>
      <c r="C4919" s="576" t="s">
        <v>941</v>
      </c>
      <c r="D4919" s="576" t="s">
        <v>4437</v>
      </c>
      <c r="E4919" s="577" t="s">
        <v>210</v>
      </c>
      <c r="F4919" s="576" t="s">
        <v>210</v>
      </c>
      <c r="G4919" s="576">
        <v>105207</v>
      </c>
      <c r="H4919" s="576" t="s">
        <v>9617</v>
      </c>
      <c r="I4919" s="576" t="s">
        <v>212</v>
      </c>
      <c r="J4919" s="576" t="s">
        <v>207</v>
      </c>
      <c r="K4919" s="577">
        <v>339.49</v>
      </c>
      <c r="L4919" s="576" t="s">
        <v>208</v>
      </c>
    </row>
    <row r="4920" spans="1:12">
      <c r="A4920" s="576" t="s">
        <v>961</v>
      </c>
      <c r="B4920" s="576" t="s">
        <v>962</v>
      </c>
      <c r="C4920" s="576" t="s">
        <v>941</v>
      </c>
      <c r="D4920" s="576" t="s">
        <v>4437</v>
      </c>
      <c r="E4920" s="577" t="s">
        <v>210</v>
      </c>
      <c r="F4920" s="576" t="s">
        <v>210</v>
      </c>
      <c r="G4920" s="576">
        <v>94687</v>
      </c>
      <c r="H4920" s="576" t="s">
        <v>9618</v>
      </c>
      <c r="I4920" s="576" t="s">
        <v>212</v>
      </c>
      <c r="J4920" s="576" t="s">
        <v>207</v>
      </c>
      <c r="K4920" s="577">
        <v>211.7</v>
      </c>
      <c r="L4920" s="576" t="s">
        <v>208</v>
      </c>
    </row>
    <row r="4921" spans="1:12">
      <c r="A4921" s="576" t="s">
        <v>961</v>
      </c>
      <c r="B4921" s="576" t="s">
        <v>962</v>
      </c>
      <c r="C4921" s="576" t="s">
        <v>941</v>
      </c>
      <c r="D4921" s="576" t="s">
        <v>4437</v>
      </c>
      <c r="E4921" s="577" t="s">
        <v>210</v>
      </c>
      <c r="F4921" s="576" t="s">
        <v>210</v>
      </c>
      <c r="G4921" s="576">
        <v>94673</v>
      </c>
      <c r="H4921" s="576" t="s">
        <v>9619</v>
      </c>
      <c r="I4921" s="576" t="s">
        <v>212</v>
      </c>
      <c r="J4921" s="576" t="s">
        <v>207</v>
      </c>
      <c r="K4921" s="577">
        <v>6.11</v>
      </c>
      <c r="L4921" s="576" t="s">
        <v>208</v>
      </c>
    </row>
    <row r="4922" spans="1:12">
      <c r="A4922" s="576" t="s">
        <v>961</v>
      </c>
      <c r="B4922" s="576" t="s">
        <v>962</v>
      </c>
      <c r="C4922" s="576" t="s">
        <v>941</v>
      </c>
      <c r="D4922" s="576" t="s">
        <v>4437</v>
      </c>
      <c r="E4922" s="577" t="s">
        <v>210</v>
      </c>
      <c r="F4922" s="576" t="s">
        <v>210</v>
      </c>
      <c r="G4922" s="576">
        <v>94675</v>
      </c>
      <c r="H4922" s="576" t="s">
        <v>9620</v>
      </c>
      <c r="I4922" s="576" t="s">
        <v>212</v>
      </c>
      <c r="J4922" s="576" t="s">
        <v>207</v>
      </c>
      <c r="K4922" s="577">
        <v>10.56</v>
      </c>
      <c r="L4922" s="576" t="s">
        <v>208</v>
      </c>
    </row>
    <row r="4923" spans="1:12">
      <c r="A4923" s="576" t="s">
        <v>961</v>
      </c>
      <c r="B4923" s="576" t="s">
        <v>962</v>
      </c>
      <c r="C4923" s="576" t="s">
        <v>941</v>
      </c>
      <c r="D4923" s="576" t="s">
        <v>4437</v>
      </c>
      <c r="E4923" s="577" t="s">
        <v>210</v>
      </c>
      <c r="F4923" s="576" t="s">
        <v>210</v>
      </c>
      <c r="G4923" s="576">
        <v>94677</v>
      </c>
      <c r="H4923" s="576" t="s">
        <v>9621</v>
      </c>
      <c r="I4923" s="576" t="s">
        <v>212</v>
      </c>
      <c r="J4923" s="576" t="s">
        <v>207</v>
      </c>
      <c r="K4923" s="577">
        <v>17.399999999999999</v>
      </c>
      <c r="L4923" s="576" t="s">
        <v>208</v>
      </c>
    </row>
    <row r="4924" spans="1:12">
      <c r="A4924" s="576" t="s">
        <v>961</v>
      </c>
      <c r="B4924" s="576" t="s">
        <v>962</v>
      </c>
      <c r="C4924" s="576" t="s">
        <v>941</v>
      </c>
      <c r="D4924" s="576" t="s">
        <v>4437</v>
      </c>
      <c r="E4924" s="577" t="s">
        <v>210</v>
      </c>
      <c r="F4924" s="576" t="s">
        <v>210</v>
      </c>
      <c r="G4924" s="576">
        <v>94679</v>
      </c>
      <c r="H4924" s="576" t="s">
        <v>9622</v>
      </c>
      <c r="I4924" s="576" t="s">
        <v>212</v>
      </c>
      <c r="J4924" s="576" t="s">
        <v>207</v>
      </c>
      <c r="K4924" s="577">
        <v>20.71</v>
      </c>
      <c r="L4924" s="576" t="s">
        <v>208</v>
      </c>
    </row>
    <row r="4925" spans="1:12">
      <c r="A4925" s="576" t="s">
        <v>961</v>
      </c>
      <c r="B4925" s="576" t="s">
        <v>962</v>
      </c>
      <c r="C4925" s="576" t="s">
        <v>941</v>
      </c>
      <c r="D4925" s="576" t="s">
        <v>4437</v>
      </c>
      <c r="E4925" s="577" t="s">
        <v>210</v>
      </c>
      <c r="F4925" s="576" t="s">
        <v>210</v>
      </c>
      <c r="G4925" s="576">
        <v>94681</v>
      </c>
      <c r="H4925" s="576" t="s">
        <v>9623</v>
      </c>
      <c r="I4925" s="576" t="s">
        <v>212</v>
      </c>
      <c r="J4925" s="576" t="s">
        <v>207</v>
      </c>
      <c r="K4925" s="577">
        <v>44.23</v>
      </c>
      <c r="L4925" s="576" t="s">
        <v>208</v>
      </c>
    </row>
    <row r="4926" spans="1:12">
      <c r="A4926" s="576" t="s">
        <v>961</v>
      </c>
      <c r="B4926" s="576" t="s">
        <v>962</v>
      </c>
      <c r="C4926" s="576" t="s">
        <v>941</v>
      </c>
      <c r="D4926" s="576" t="s">
        <v>4437</v>
      </c>
      <c r="E4926" s="577" t="s">
        <v>210</v>
      </c>
      <c r="F4926" s="576" t="s">
        <v>210</v>
      </c>
      <c r="G4926" s="576">
        <v>94683</v>
      </c>
      <c r="H4926" s="576" t="s">
        <v>9624</v>
      </c>
      <c r="I4926" s="576" t="s">
        <v>212</v>
      </c>
      <c r="J4926" s="576" t="s">
        <v>207</v>
      </c>
      <c r="K4926" s="577">
        <v>67.34</v>
      </c>
      <c r="L4926" s="576" t="s">
        <v>208</v>
      </c>
    </row>
    <row r="4927" spans="1:12">
      <c r="A4927" s="576" t="s">
        <v>961</v>
      </c>
      <c r="B4927" s="576" t="s">
        <v>962</v>
      </c>
      <c r="C4927" s="576" t="s">
        <v>941</v>
      </c>
      <c r="D4927" s="576" t="s">
        <v>4437</v>
      </c>
      <c r="E4927" s="577" t="s">
        <v>210</v>
      </c>
      <c r="F4927" s="576" t="s">
        <v>210</v>
      </c>
      <c r="G4927" s="576">
        <v>94685</v>
      </c>
      <c r="H4927" s="576" t="s">
        <v>9625</v>
      </c>
      <c r="I4927" s="576" t="s">
        <v>212</v>
      </c>
      <c r="J4927" s="576" t="s">
        <v>207</v>
      </c>
      <c r="K4927" s="577">
        <v>85.82</v>
      </c>
      <c r="L4927" s="576" t="s">
        <v>208</v>
      </c>
    </row>
    <row r="4928" spans="1:12">
      <c r="A4928" s="576" t="s">
        <v>961</v>
      </c>
      <c r="B4928" s="576" t="s">
        <v>962</v>
      </c>
      <c r="C4928" s="576" t="s">
        <v>941</v>
      </c>
      <c r="D4928" s="576" t="s">
        <v>4437</v>
      </c>
      <c r="E4928" s="577" t="s">
        <v>210</v>
      </c>
      <c r="F4928" s="576" t="s">
        <v>210</v>
      </c>
      <c r="G4928" s="576">
        <v>94621</v>
      </c>
      <c r="H4928" s="576" t="s">
        <v>9626</v>
      </c>
      <c r="I4928" s="576" t="s">
        <v>212</v>
      </c>
      <c r="J4928" s="576" t="s">
        <v>207</v>
      </c>
      <c r="K4928" s="577">
        <v>0</v>
      </c>
      <c r="L4928" s="576" t="s">
        <v>208</v>
      </c>
    </row>
    <row r="4929" spans="1:12">
      <c r="A4929" s="576" t="s">
        <v>961</v>
      </c>
      <c r="B4929" s="576" t="s">
        <v>962</v>
      </c>
      <c r="C4929" s="576" t="s">
        <v>941</v>
      </c>
      <c r="D4929" s="576" t="s">
        <v>4437</v>
      </c>
      <c r="E4929" s="577" t="s">
        <v>210</v>
      </c>
      <c r="F4929" s="576" t="s">
        <v>210</v>
      </c>
      <c r="G4929" s="576">
        <v>94615</v>
      </c>
      <c r="H4929" s="576" t="s">
        <v>9627</v>
      </c>
      <c r="I4929" s="576" t="s">
        <v>212</v>
      </c>
      <c r="J4929" s="576" t="s">
        <v>207</v>
      </c>
      <c r="K4929" s="577">
        <v>153.91999999999999</v>
      </c>
      <c r="L4929" s="576" t="s">
        <v>208</v>
      </c>
    </row>
    <row r="4930" spans="1:12">
      <c r="A4930" s="576" t="s">
        <v>961</v>
      </c>
      <c r="B4930" s="576" t="s">
        <v>962</v>
      </c>
      <c r="C4930" s="576" t="s">
        <v>941</v>
      </c>
      <c r="D4930" s="576" t="s">
        <v>4437</v>
      </c>
      <c r="E4930" s="577" t="s">
        <v>210</v>
      </c>
      <c r="F4930" s="576" t="s">
        <v>210</v>
      </c>
      <c r="G4930" s="576">
        <v>94617</v>
      </c>
      <c r="H4930" s="576" t="s">
        <v>9628</v>
      </c>
      <c r="I4930" s="576" t="s">
        <v>212</v>
      </c>
      <c r="J4930" s="576" t="s">
        <v>207</v>
      </c>
      <c r="K4930" s="577">
        <v>323.5</v>
      </c>
      <c r="L4930" s="576" t="s">
        <v>208</v>
      </c>
    </row>
    <row r="4931" spans="1:12">
      <c r="A4931" s="576" t="s">
        <v>961</v>
      </c>
      <c r="B4931" s="576" t="s">
        <v>962</v>
      </c>
      <c r="C4931" s="576" t="s">
        <v>941</v>
      </c>
      <c r="D4931" s="576" t="s">
        <v>4437</v>
      </c>
      <c r="E4931" s="577" t="s">
        <v>210</v>
      </c>
      <c r="F4931" s="576" t="s">
        <v>210</v>
      </c>
      <c r="G4931" s="576">
        <v>94619</v>
      </c>
      <c r="H4931" s="576" t="s">
        <v>9629</v>
      </c>
      <c r="I4931" s="576" t="s">
        <v>212</v>
      </c>
      <c r="J4931" s="576" t="s">
        <v>207</v>
      </c>
      <c r="K4931" s="577">
        <v>0</v>
      </c>
      <c r="L4931" s="576" t="s">
        <v>208</v>
      </c>
    </row>
    <row r="4932" spans="1:12">
      <c r="A4932" s="576" t="s">
        <v>961</v>
      </c>
      <c r="B4932" s="576" t="s">
        <v>962</v>
      </c>
      <c r="C4932" s="576" t="s">
        <v>941</v>
      </c>
      <c r="D4932" s="576" t="s">
        <v>4437</v>
      </c>
      <c r="E4932" s="577" t="s">
        <v>210</v>
      </c>
      <c r="F4932" s="576" t="s">
        <v>210</v>
      </c>
      <c r="G4932" s="576">
        <v>105147</v>
      </c>
      <c r="H4932" s="576" t="s">
        <v>9630</v>
      </c>
      <c r="I4932" s="576" t="s">
        <v>212</v>
      </c>
      <c r="J4932" s="576" t="s">
        <v>209</v>
      </c>
      <c r="K4932" s="577">
        <v>14.95</v>
      </c>
      <c r="L4932" s="576" t="s">
        <v>208</v>
      </c>
    </row>
    <row r="4933" spans="1:12">
      <c r="A4933" s="576" t="s">
        <v>961</v>
      </c>
      <c r="B4933" s="576" t="s">
        <v>962</v>
      </c>
      <c r="C4933" s="576" t="s">
        <v>941</v>
      </c>
      <c r="D4933" s="576" t="s">
        <v>4437</v>
      </c>
      <c r="E4933" s="577" t="s">
        <v>210</v>
      </c>
      <c r="F4933" s="576" t="s">
        <v>210</v>
      </c>
      <c r="G4933" s="576">
        <v>105148</v>
      </c>
      <c r="H4933" s="576" t="s">
        <v>9631</v>
      </c>
      <c r="I4933" s="576" t="s">
        <v>212</v>
      </c>
      <c r="J4933" s="576" t="s">
        <v>209</v>
      </c>
      <c r="K4933" s="577">
        <v>21.92</v>
      </c>
      <c r="L4933" s="576" t="s">
        <v>208</v>
      </c>
    </row>
    <row r="4934" spans="1:12">
      <c r="A4934" s="576" t="s">
        <v>961</v>
      </c>
      <c r="B4934" s="576" t="s">
        <v>962</v>
      </c>
      <c r="C4934" s="576" t="s">
        <v>941</v>
      </c>
      <c r="D4934" s="576" t="s">
        <v>4437</v>
      </c>
      <c r="E4934" s="577" t="s">
        <v>210</v>
      </c>
      <c r="F4934" s="576" t="s">
        <v>210</v>
      </c>
      <c r="G4934" s="576">
        <v>105154</v>
      </c>
      <c r="H4934" s="576" t="s">
        <v>9632</v>
      </c>
      <c r="I4934" s="576" t="s">
        <v>212</v>
      </c>
      <c r="J4934" s="576" t="s">
        <v>209</v>
      </c>
      <c r="K4934" s="577">
        <v>5.59</v>
      </c>
      <c r="L4934" s="576" t="s">
        <v>208</v>
      </c>
    </row>
    <row r="4935" spans="1:12">
      <c r="A4935" s="576" t="s">
        <v>961</v>
      </c>
      <c r="B4935" s="576" t="s">
        <v>962</v>
      </c>
      <c r="C4935" s="576" t="s">
        <v>941</v>
      </c>
      <c r="D4935" s="576" t="s">
        <v>4437</v>
      </c>
      <c r="E4935" s="577" t="s">
        <v>210</v>
      </c>
      <c r="F4935" s="576" t="s">
        <v>210</v>
      </c>
      <c r="G4935" s="576">
        <v>105155</v>
      </c>
      <c r="H4935" s="576" t="s">
        <v>9633</v>
      </c>
      <c r="I4935" s="576" t="s">
        <v>212</v>
      </c>
      <c r="J4935" s="576" t="s">
        <v>209</v>
      </c>
      <c r="K4935" s="577">
        <v>8.59</v>
      </c>
      <c r="L4935" s="576" t="s">
        <v>208</v>
      </c>
    </row>
    <row r="4936" spans="1:12">
      <c r="A4936" s="576" t="s">
        <v>961</v>
      </c>
      <c r="B4936" s="576" t="s">
        <v>962</v>
      </c>
      <c r="C4936" s="576" t="s">
        <v>941</v>
      </c>
      <c r="D4936" s="576" t="s">
        <v>4437</v>
      </c>
      <c r="E4936" s="577" t="s">
        <v>210</v>
      </c>
      <c r="F4936" s="576" t="s">
        <v>210</v>
      </c>
      <c r="G4936" s="576">
        <v>105156</v>
      </c>
      <c r="H4936" s="576" t="s">
        <v>9634</v>
      </c>
      <c r="I4936" s="576" t="s">
        <v>212</v>
      </c>
      <c r="J4936" s="576" t="s">
        <v>209</v>
      </c>
      <c r="K4936" s="577">
        <v>10.86</v>
      </c>
      <c r="L4936" s="576" t="s">
        <v>208</v>
      </c>
    </row>
    <row r="4937" spans="1:12">
      <c r="A4937" s="576" t="s">
        <v>961</v>
      </c>
      <c r="B4937" s="576" t="s">
        <v>962</v>
      </c>
      <c r="C4937" s="576" t="s">
        <v>941</v>
      </c>
      <c r="D4937" s="576" t="s">
        <v>4437</v>
      </c>
      <c r="E4937" s="577" t="s">
        <v>210</v>
      </c>
      <c r="F4937" s="576" t="s">
        <v>210</v>
      </c>
      <c r="G4937" s="576">
        <v>105157</v>
      </c>
      <c r="H4937" s="576" t="s">
        <v>9635</v>
      </c>
      <c r="I4937" s="576" t="s">
        <v>212</v>
      </c>
      <c r="J4937" s="576" t="s">
        <v>209</v>
      </c>
      <c r="K4937" s="577">
        <v>16.98</v>
      </c>
      <c r="L4937" s="576" t="s">
        <v>208</v>
      </c>
    </row>
    <row r="4938" spans="1:12">
      <c r="A4938" s="576" t="s">
        <v>961</v>
      </c>
      <c r="B4938" s="576" t="s">
        <v>962</v>
      </c>
      <c r="C4938" s="576" t="s">
        <v>941</v>
      </c>
      <c r="D4938" s="576" t="s">
        <v>4437</v>
      </c>
      <c r="E4938" s="577" t="s">
        <v>210</v>
      </c>
      <c r="F4938" s="576" t="s">
        <v>210</v>
      </c>
      <c r="G4938" s="576">
        <v>105158</v>
      </c>
      <c r="H4938" s="576" t="s">
        <v>9636</v>
      </c>
      <c r="I4938" s="576" t="s">
        <v>212</v>
      </c>
      <c r="J4938" s="576" t="s">
        <v>209</v>
      </c>
      <c r="K4938" s="577">
        <v>25.3</v>
      </c>
      <c r="L4938" s="576" t="s">
        <v>208</v>
      </c>
    </row>
    <row r="4939" spans="1:12">
      <c r="A4939" s="576" t="s">
        <v>961</v>
      </c>
      <c r="B4939" s="576" t="s">
        <v>962</v>
      </c>
      <c r="C4939" s="576" t="s">
        <v>941</v>
      </c>
      <c r="D4939" s="576" t="s">
        <v>4437</v>
      </c>
      <c r="E4939" s="577" t="s">
        <v>210</v>
      </c>
      <c r="F4939" s="576" t="s">
        <v>210</v>
      </c>
      <c r="G4939" s="576">
        <v>105159</v>
      </c>
      <c r="H4939" s="576" t="s">
        <v>9637</v>
      </c>
      <c r="I4939" s="576" t="s">
        <v>212</v>
      </c>
      <c r="J4939" s="576" t="s">
        <v>209</v>
      </c>
      <c r="K4939" s="577">
        <v>46.16</v>
      </c>
      <c r="L4939" s="576" t="s">
        <v>208</v>
      </c>
    </row>
    <row r="4940" spans="1:12">
      <c r="A4940" s="576" t="s">
        <v>961</v>
      </c>
      <c r="B4940" s="576" t="s">
        <v>962</v>
      </c>
      <c r="C4940" s="576" t="s">
        <v>941</v>
      </c>
      <c r="D4940" s="576" t="s">
        <v>4437</v>
      </c>
      <c r="E4940" s="577" t="s">
        <v>210</v>
      </c>
      <c r="F4940" s="576" t="s">
        <v>210</v>
      </c>
      <c r="G4940" s="576">
        <v>105160</v>
      </c>
      <c r="H4940" s="576" t="s">
        <v>9638</v>
      </c>
      <c r="I4940" s="576" t="s">
        <v>212</v>
      </c>
      <c r="J4940" s="576" t="s">
        <v>209</v>
      </c>
      <c r="K4940" s="577">
        <v>56.85</v>
      </c>
      <c r="L4940" s="576" t="s">
        <v>208</v>
      </c>
    </row>
    <row r="4941" spans="1:12">
      <c r="A4941" s="576" t="s">
        <v>961</v>
      </c>
      <c r="B4941" s="576" t="s">
        <v>962</v>
      </c>
      <c r="C4941" s="576" t="s">
        <v>941</v>
      </c>
      <c r="D4941" s="576" t="s">
        <v>4437</v>
      </c>
      <c r="E4941" s="577" t="s">
        <v>210</v>
      </c>
      <c r="F4941" s="576" t="s">
        <v>210</v>
      </c>
      <c r="G4941" s="576">
        <v>94634</v>
      </c>
      <c r="H4941" s="576" t="s">
        <v>9639</v>
      </c>
      <c r="I4941" s="576" t="s">
        <v>212</v>
      </c>
      <c r="J4941" s="576" t="s">
        <v>209</v>
      </c>
      <c r="K4941" s="577">
        <v>0</v>
      </c>
      <c r="L4941" s="576" t="s">
        <v>208</v>
      </c>
    </row>
    <row r="4942" spans="1:12">
      <c r="A4942" s="576" t="s">
        <v>961</v>
      </c>
      <c r="B4942" s="576" t="s">
        <v>962</v>
      </c>
      <c r="C4942" s="576" t="s">
        <v>941</v>
      </c>
      <c r="D4942" s="576" t="s">
        <v>4437</v>
      </c>
      <c r="E4942" s="577" t="s">
        <v>210</v>
      </c>
      <c r="F4942" s="576" t="s">
        <v>210</v>
      </c>
      <c r="G4942" s="576">
        <v>94631</v>
      </c>
      <c r="H4942" s="576" t="s">
        <v>9640</v>
      </c>
      <c r="I4942" s="576" t="s">
        <v>212</v>
      </c>
      <c r="J4942" s="576" t="s">
        <v>207</v>
      </c>
      <c r="K4942" s="577">
        <v>0</v>
      </c>
      <c r="L4942" s="576" t="s">
        <v>208</v>
      </c>
    </row>
    <row r="4943" spans="1:12">
      <c r="A4943" s="576" t="s">
        <v>961</v>
      </c>
      <c r="B4943" s="576" t="s">
        <v>962</v>
      </c>
      <c r="C4943" s="576" t="s">
        <v>941</v>
      </c>
      <c r="D4943" s="576" t="s">
        <v>4437</v>
      </c>
      <c r="E4943" s="577" t="s">
        <v>210</v>
      </c>
      <c r="F4943" s="576" t="s">
        <v>210</v>
      </c>
      <c r="G4943" s="576">
        <v>94632</v>
      </c>
      <c r="H4943" s="576" t="s">
        <v>9641</v>
      </c>
      <c r="I4943" s="576" t="s">
        <v>212</v>
      </c>
      <c r="J4943" s="576" t="s">
        <v>207</v>
      </c>
      <c r="K4943" s="577">
        <v>0</v>
      </c>
      <c r="L4943" s="576" t="s">
        <v>208</v>
      </c>
    </row>
    <row r="4944" spans="1:12">
      <c r="A4944" s="576" t="s">
        <v>961</v>
      </c>
      <c r="B4944" s="576" t="s">
        <v>962</v>
      </c>
      <c r="C4944" s="576" t="s">
        <v>941</v>
      </c>
      <c r="D4944" s="576" t="s">
        <v>4437</v>
      </c>
      <c r="E4944" s="577" t="s">
        <v>210</v>
      </c>
      <c r="F4944" s="576" t="s">
        <v>210</v>
      </c>
      <c r="G4944" s="576">
        <v>94633</v>
      </c>
      <c r="H4944" s="576" t="s">
        <v>9642</v>
      </c>
      <c r="I4944" s="576" t="s">
        <v>212</v>
      </c>
      <c r="J4944" s="576" t="s">
        <v>207</v>
      </c>
      <c r="K4944" s="577">
        <v>0</v>
      </c>
      <c r="L4944" s="576" t="s">
        <v>208</v>
      </c>
    </row>
    <row r="4945" spans="1:12">
      <c r="A4945" s="576" t="s">
        <v>961</v>
      </c>
      <c r="B4945" s="576" t="s">
        <v>962</v>
      </c>
      <c r="C4945" s="576" t="s">
        <v>941</v>
      </c>
      <c r="D4945" s="576" t="s">
        <v>4437</v>
      </c>
      <c r="E4945" s="577" t="s">
        <v>210</v>
      </c>
      <c r="F4945" s="576" t="s">
        <v>210</v>
      </c>
      <c r="G4945" s="576">
        <v>94672</v>
      </c>
      <c r="H4945" s="576" t="s">
        <v>9643</v>
      </c>
      <c r="I4945" s="576" t="s">
        <v>212</v>
      </c>
      <c r="J4945" s="576" t="s">
        <v>207</v>
      </c>
      <c r="K4945" s="577">
        <v>5.17</v>
      </c>
      <c r="L4945" s="576" t="s">
        <v>208</v>
      </c>
    </row>
    <row r="4946" spans="1:12">
      <c r="A4946" s="576" t="s">
        <v>961</v>
      </c>
      <c r="B4946" s="576" t="s">
        <v>962</v>
      </c>
      <c r="C4946" s="576" t="s">
        <v>941</v>
      </c>
      <c r="D4946" s="576" t="s">
        <v>4437</v>
      </c>
      <c r="E4946" s="577" t="s">
        <v>210</v>
      </c>
      <c r="F4946" s="576" t="s">
        <v>210</v>
      </c>
      <c r="G4946" s="576">
        <v>94754</v>
      </c>
      <c r="H4946" s="576" t="s">
        <v>9644</v>
      </c>
      <c r="I4946" s="576" t="s">
        <v>212</v>
      </c>
      <c r="J4946" s="576" t="s">
        <v>207</v>
      </c>
      <c r="K4946" s="577">
        <v>276.74</v>
      </c>
      <c r="L4946" s="576" t="s">
        <v>208</v>
      </c>
    </row>
    <row r="4947" spans="1:12">
      <c r="A4947" s="576" t="s">
        <v>961</v>
      </c>
      <c r="B4947" s="576" t="s">
        <v>962</v>
      </c>
      <c r="C4947" s="576" t="s">
        <v>941</v>
      </c>
      <c r="D4947" s="576" t="s">
        <v>4437</v>
      </c>
      <c r="E4947" s="577" t="s">
        <v>210</v>
      </c>
      <c r="F4947" s="576" t="s">
        <v>210</v>
      </c>
      <c r="G4947" s="576">
        <v>94740</v>
      </c>
      <c r="H4947" s="576" t="s">
        <v>9645</v>
      </c>
      <c r="I4947" s="576" t="s">
        <v>212</v>
      </c>
      <c r="J4947" s="576" t="s">
        <v>207</v>
      </c>
      <c r="K4947" s="577">
        <v>8.64</v>
      </c>
      <c r="L4947" s="576" t="s">
        <v>208</v>
      </c>
    </row>
    <row r="4948" spans="1:12">
      <c r="A4948" s="576" t="s">
        <v>961</v>
      </c>
      <c r="B4948" s="576" t="s">
        <v>962</v>
      </c>
      <c r="C4948" s="576" t="s">
        <v>941</v>
      </c>
      <c r="D4948" s="576" t="s">
        <v>4437</v>
      </c>
      <c r="E4948" s="577" t="s">
        <v>210</v>
      </c>
      <c r="F4948" s="576" t="s">
        <v>210</v>
      </c>
      <c r="G4948" s="576">
        <v>94742</v>
      </c>
      <c r="H4948" s="576" t="s">
        <v>9646</v>
      </c>
      <c r="I4948" s="576" t="s">
        <v>212</v>
      </c>
      <c r="J4948" s="576" t="s">
        <v>207</v>
      </c>
      <c r="K4948" s="577">
        <v>14.93</v>
      </c>
      <c r="L4948" s="576" t="s">
        <v>208</v>
      </c>
    </row>
    <row r="4949" spans="1:12">
      <c r="A4949" s="576" t="s">
        <v>961</v>
      </c>
      <c r="B4949" s="576" t="s">
        <v>962</v>
      </c>
      <c r="C4949" s="576" t="s">
        <v>941</v>
      </c>
      <c r="D4949" s="576" t="s">
        <v>4437</v>
      </c>
      <c r="E4949" s="577" t="s">
        <v>210</v>
      </c>
      <c r="F4949" s="576" t="s">
        <v>210</v>
      </c>
      <c r="G4949" s="576">
        <v>94744</v>
      </c>
      <c r="H4949" s="576" t="s">
        <v>9647</v>
      </c>
      <c r="I4949" s="576" t="s">
        <v>212</v>
      </c>
      <c r="J4949" s="576" t="s">
        <v>207</v>
      </c>
      <c r="K4949" s="577">
        <v>24.14</v>
      </c>
      <c r="L4949" s="576" t="s">
        <v>208</v>
      </c>
    </row>
    <row r="4950" spans="1:12">
      <c r="A4950" s="576" t="s">
        <v>961</v>
      </c>
      <c r="B4950" s="576" t="s">
        <v>962</v>
      </c>
      <c r="C4950" s="576" t="s">
        <v>941</v>
      </c>
      <c r="D4950" s="576" t="s">
        <v>4437</v>
      </c>
      <c r="E4950" s="577" t="s">
        <v>210</v>
      </c>
      <c r="F4950" s="576" t="s">
        <v>210</v>
      </c>
      <c r="G4950" s="576">
        <v>94746</v>
      </c>
      <c r="H4950" s="576" t="s">
        <v>9648</v>
      </c>
      <c r="I4950" s="576" t="s">
        <v>212</v>
      </c>
      <c r="J4950" s="576" t="s">
        <v>207</v>
      </c>
      <c r="K4950" s="577">
        <v>35.130000000000003</v>
      </c>
      <c r="L4950" s="576" t="s">
        <v>208</v>
      </c>
    </row>
    <row r="4951" spans="1:12">
      <c r="A4951" s="576" t="s">
        <v>961</v>
      </c>
      <c r="B4951" s="576" t="s">
        <v>962</v>
      </c>
      <c r="C4951" s="576" t="s">
        <v>941</v>
      </c>
      <c r="D4951" s="576" t="s">
        <v>4437</v>
      </c>
      <c r="E4951" s="577" t="s">
        <v>210</v>
      </c>
      <c r="F4951" s="576" t="s">
        <v>210</v>
      </c>
      <c r="G4951" s="576">
        <v>94748</v>
      </c>
      <c r="H4951" s="576" t="s">
        <v>9649</v>
      </c>
      <c r="I4951" s="576" t="s">
        <v>212</v>
      </c>
      <c r="J4951" s="576" t="s">
        <v>207</v>
      </c>
      <c r="K4951" s="577">
        <v>79.64</v>
      </c>
      <c r="L4951" s="576" t="s">
        <v>208</v>
      </c>
    </row>
    <row r="4952" spans="1:12">
      <c r="A4952" s="576" t="s">
        <v>961</v>
      </c>
      <c r="B4952" s="576" t="s">
        <v>962</v>
      </c>
      <c r="C4952" s="576" t="s">
        <v>941</v>
      </c>
      <c r="D4952" s="576" t="s">
        <v>4437</v>
      </c>
      <c r="E4952" s="577" t="s">
        <v>210</v>
      </c>
      <c r="F4952" s="576" t="s">
        <v>210</v>
      </c>
      <c r="G4952" s="576">
        <v>94750</v>
      </c>
      <c r="H4952" s="576" t="s">
        <v>9650</v>
      </c>
      <c r="I4952" s="576" t="s">
        <v>212</v>
      </c>
      <c r="J4952" s="576" t="s">
        <v>207</v>
      </c>
      <c r="K4952" s="577">
        <v>163.22</v>
      </c>
      <c r="L4952" s="576" t="s">
        <v>208</v>
      </c>
    </row>
    <row r="4953" spans="1:12">
      <c r="A4953" s="576" t="s">
        <v>961</v>
      </c>
      <c r="B4953" s="576" t="s">
        <v>962</v>
      </c>
      <c r="C4953" s="576" t="s">
        <v>941</v>
      </c>
      <c r="D4953" s="576" t="s">
        <v>4437</v>
      </c>
      <c r="E4953" s="577" t="s">
        <v>210</v>
      </c>
      <c r="F4953" s="576" t="s">
        <v>210</v>
      </c>
      <c r="G4953" s="576">
        <v>94752</v>
      </c>
      <c r="H4953" s="576" t="s">
        <v>9651</v>
      </c>
      <c r="I4953" s="576" t="s">
        <v>212</v>
      </c>
      <c r="J4953" s="576" t="s">
        <v>207</v>
      </c>
      <c r="K4953" s="577">
        <v>194.34</v>
      </c>
      <c r="L4953" s="576" t="s">
        <v>208</v>
      </c>
    </row>
    <row r="4954" spans="1:12">
      <c r="A4954" s="576" t="s">
        <v>961</v>
      </c>
      <c r="B4954" s="576" t="s">
        <v>962</v>
      </c>
      <c r="C4954" s="576" t="s">
        <v>941</v>
      </c>
      <c r="D4954" s="576" t="s">
        <v>4437</v>
      </c>
      <c r="E4954" s="577" t="s">
        <v>210</v>
      </c>
      <c r="F4954" s="576" t="s">
        <v>210</v>
      </c>
      <c r="G4954" s="576">
        <v>96755</v>
      </c>
      <c r="H4954" s="576" t="s">
        <v>9652</v>
      </c>
      <c r="I4954" s="576" t="s">
        <v>212</v>
      </c>
      <c r="J4954" s="576" t="s">
        <v>207</v>
      </c>
      <c r="K4954" s="577">
        <v>343.47</v>
      </c>
      <c r="L4954" s="576" t="s">
        <v>208</v>
      </c>
    </row>
    <row r="4955" spans="1:12">
      <c r="A4955" s="576" t="s">
        <v>961</v>
      </c>
      <c r="B4955" s="576" t="s">
        <v>962</v>
      </c>
      <c r="C4955" s="576" t="s">
        <v>941</v>
      </c>
      <c r="D4955" s="576" t="s">
        <v>4437</v>
      </c>
      <c r="E4955" s="577" t="s">
        <v>210</v>
      </c>
      <c r="F4955" s="576" t="s">
        <v>210</v>
      </c>
      <c r="G4955" s="576">
        <v>96747</v>
      </c>
      <c r="H4955" s="576" t="s">
        <v>9653</v>
      </c>
      <c r="I4955" s="576" t="s">
        <v>212</v>
      </c>
      <c r="J4955" s="576" t="s">
        <v>207</v>
      </c>
      <c r="K4955" s="577">
        <v>6.15</v>
      </c>
      <c r="L4955" s="576" t="s">
        <v>208</v>
      </c>
    </row>
    <row r="4956" spans="1:12">
      <c r="A4956" s="576" t="s">
        <v>961</v>
      </c>
      <c r="B4956" s="576" t="s">
        <v>962</v>
      </c>
      <c r="C4956" s="576" t="s">
        <v>941</v>
      </c>
      <c r="D4956" s="576" t="s">
        <v>4437</v>
      </c>
      <c r="E4956" s="577" t="s">
        <v>210</v>
      </c>
      <c r="F4956" s="576" t="s">
        <v>210</v>
      </c>
      <c r="G4956" s="576">
        <v>96748</v>
      </c>
      <c r="H4956" s="576" t="s">
        <v>9654</v>
      </c>
      <c r="I4956" s="576" t="s">
        <v>212</v>
      </c>
      <c r="J4956" s="576" t="s">
        <v>207</v>
      </c>
      <c r="K4956" s="577">
        <v>7.23</v>
      </c>
      <c r="L4956" s="576" t="s">
        <v>208</v>
      </c>
    </row>
    <row r="4957" spans="1:12">
      <c r="A4957" s="576" t="s">
        <v>961</v>
      </c>
      <c r="B4957" s="576" t="s">
        <v>962</v>
      </c>
      <c r="C4957" s="576" t="s">
        <v>941</v>
      </c>
      <c r="D4957" s="576" t="s">
        <v>4437</v>
      </c>
      <c r="E4957" s="577" t="s">
        <v>210</v>
      </c>
      <c r="F4957" s="576" t="s">
        <v>210</v>
      </c>
      <c r="G4957" s="576">
        <v>96749</v>
      </c>
      <c r="H4957" s="576" t="s">
        <v>9655</v>
      </c>
      <c r="I4957" s="576" t="s">
        <v>212</v>
      </c>
      <c r="J4957" s="576" t="s">
        <v>207</v>
      </c>
      <c r="K4957" s="577">
        <v>9.35</v>
      </c>
      <c r="L4957" s="576" t="s">
        <v>208</v>
      </c>
    </row>
    <row r="4958" spans="1:12">
      <c r="A4958" s="576" t="s">
        <v>961</v>
      </c>
      <c r="B4958" s="576" t="s">
        <v>962</v>
      </c>
      <c r="C4958" s="576" t="s">
        <v>941</v>
      </c>
      <c r="D4958" s="576" t="s">
        <v>4437</v>
      </c>
      <c r="E4958" s="577" t="s">
        <v>210</v>
      </c>
      <c r="F4958" s="576" t="s">
        <v>210</v>
      </c>
      <c r="G4958" s="576">
        <v>96750</v>
      </c>
      <c r="H4958" s="576" t="s">
        <v>9656</v>
      </c>
      <c r="I4958" s="576" t="s">
        <v>212</v>
      </c>
      <c r="J4958" s="576" t="s">
        <v>207</v>
      </c>
      <c r="K4958" s="577">
        <v>15.48</v>
      </c>
      <c r="L4958" s="576" t="s">
        <v>208</v>
      </c>
    </row>
    <row r="4959" spans="1:12">
      <c r="A4959" s="576" t="s">
        <v>961</v>
      </c>
      <c r="B4959" s="576" t="s">
        <v>962</v>
      </c>
      <c r="C4959" s="576" t="s">
        <v>941</v>
      </c>
      <c r="D4959" s="576" t="s">
        <v>4437</v>
      </c>
      <c r="E4959" s="577" t="s">
        <v>210</v>
      </c>
      <c r="F4959" s="576" t="s">
        <v>210</v>
      </c>
      <c r="G4959" s="576">
        <v>96751</v>
      </c>
      <c r="H4959" s="576" t="s">
        <v>9657</v>
      </c>
      <c r="I4959" s="576" t="s">
        <v>212</v>
      </c>
      <c r="J4959" s="576" t="s">
        <v>207</v>
      </c>
      <c r="K4959" s="577">
        <v>23.15</v>
      </c>
      <c r="L4959" s="576" t="s">
        <v>208</v>
      </c>
    </row>
    <row r="4960" spans="1:12">
      <c r="A4960" s="576" t="s">
        <v>961</v>
      </c>
      <c r="B4960" s="576" t="s">
        <v>962</v>
      </c>
      <c r="C4960" s="576" t="s">
        <v>941</v>
      </c>
      <c r="D4960" s="576" t="s">
        <v>4437</v>
      </c>
      <c r="E4960" s="577" t="s">
        <v>210</v>
      </c>
      <c r="F4960" s="576" t="s">
        <v>210</v>
      </c>
      <c r="G4960" s="576">
        <v>96752</v>
      </c>
      <c r="H4960" s="576" t="s">
        <v>9658</v>
      </c>
      <c r="I4960" s="576" t="s">
        <v>212</v>
      </c>
      <c r="J4960" s="576" t="s">
        <v>207</v>
      </c>
      <c r="K4960" s="577">
        <v>35.25</v>
      </c>
      <c r="L4960" s="576" t="s">
        <v>208</v>
      </c>
    </row>
    <row r="4961" spans="1:12">
      <c r="A4961" s="576" t="s">
        <v>961</v>
      </c>
      <c r="B4961" s="576" t="s">
        <v>962</v>
      </c>
      <c r="C4961" s="576" t="s">
        <v>941</v>
      </c>
      <c r="D4961" s="576" t="s">
        <v>4437</v>
      </c>
      <c r="E4961" s="577" t="s">
        <v>210</v>
      </c>
      <c r="F4961" s="576" t="s">
        <v>210</v>
      </c>
      <c r="G4961" s="576">
        <v>96753</v>
      </c>
      <c r="H4961" s="576" t="s">
        <v>9659</v>
      </c>
      <c r="I4961" s="576" t="s">
        <v>212</v>
      </c>
      <c r="J4961" s="576" t="s">
        <v>207</v>
      </c>
      <c r="K4961" s="577">
        <v>85.05</v>
      </c>
      <c r="L4961" s="576" t="s">
        <v>208</v>
      </c>
    </row>
    <row r="4962" spans="1:12">
      <c r="A4962" s="576" t="s">
        <v>961</v>
      </c>
      <c r="B4962" s="576" t="s">
        <v>962</v>
      </c>
      <c r="C4962" s="576" t="s">
        <v>941</v>
      </c>
      <c r="D4962" s="576" t="s">
        <v>4437</v>
      </c>
      <c r="E4962" s="577" t="s">
        <v>210</v>
      </c>
      <c r="F4962" s="576" t="s">
        <v>210</v>
      </c>
      <c r="G4962" s="576">
        <v>96754</v>
      </c>
      <c r="H4962" s="576" t="s">
        <v>9660</v>
      </c>
      <c r="I4962" s="576" t="s">
        <v>212</v>
      </c>
      <c r="J4962" s="576" t="s">
        <v>207</v>
      </c>
      <c r="K4962" s="577">
        <v>108.89</v>
      </c>
      <c r="L4962" s="576" t="s">
        <v>208</v>
      </c>
    </row>
    <row r="4963" spans="1:12">
      <c r="A4963" s="576" t="s">
        <v>961</v>
      </c>
      <c r="B4963" s="576" t="s">
        <v>962</v>
      </c>
      <c r="C4963" s="576" t="s">
        <v>941</v>
      </c>
      <c r="D4963" s="576" t="s">
        <v>4437</v>
      </c>
      <c r="E4963" s="577" t="s">
        <v>210</v>
      </c>
      <c r="F4963" s="576" t="s">
        <v>210</v>
      </c>
      <c r="G4963" s="576">
        <v>94686</v>
      </c>
      <c r="H4963" s="576" t="s">
        <v>9661</v>
      </c>
      <c r="I4963" s="576" t="s">
        <v>212</v>
      </c>
      <c r="J4963" s="576" t="s">
        <v>207</v>
      </c>
      <c r="K4963" s="577">
        <v>234.68</v>
      </c>
      <c r="L4963" s="576" t="s">
        <v>208</v>
      </c>
    </row>
    <row r="4964" spans="1:12">
      <c r="A4964" s="576" t="s">
        <v>961</v>
      </c>
      <c r="B4964" s="576" t="s">
        <v>962</v>
      </c>
      <c r="C4964" s="576" t="s">
        <v>941</v>
      </c>
      <c r="D4964" s="576" t="s">
        <v>4437</v>
      </c>
      <c r="E4964" s="577" t="s">
        <v>210</v>
      </c>
      <c r="F4964" s="576" t="s">
        <v>210</v>
      </c>
      <c r="G4964" s="576">
        <v>94674</v>
      </c>
      <c r="H4964" s="576" t="s">
        <v>9662</v>
      </c>
      <c r="I4964" s="576" t="s">
        <v>212</v>
      </c>
      <c r="J4964" s="576" t="s">
        <v>207</v>
      </c>
      <c r="K4964" s="577">
        <v>6.57</v>
      </c>
      <c r="L4964" s="576" t="s">
        <v>208</v>
      </c>
    </row>
    <row r="4965" spans="1:12">
      <c r="A4965" s="576" t="s">
        <v>961</v>
      </c>
      <c r="B4965" s="576" t="s">
        <v>962</v>
      </c>
      <c r="C4965" s="576" t="s">
        <v>965</v>
      </c>
      <c r="D4965" s="576" t="s">
        <v>4438</v>
      </c>
      <c r="E4965" s="577" t="s">
        <v>210</v>
      </c>
      <c r="F4965" s="576" t="s">
        <v>210</v>
      </c>
      <c r="G4965" s="576">
        <v>94676</v>
      </c>
      <c r="H4965" s="576" t="s">
        <v>9663</v>
      </c>
      <c r="I4965" s="576" t="s">
        <v>212</v>
      </c>
      <c r="J4965" s="576" t="s">
        <v>209</v>
      </c>
      <c r="K4965" s="577">
        <v>11.34</v>
      </c>
      <c r="L4965" s="576" t="s">
        <v>208</v>
      </c>
    </row>
    <row r="4966" spans="1:12">
      <c r="A4966" s="576" t="s">
        <v>961</v>
      </c>
      <c r="B4966" s="576" t="s">
        <v>962</v>
      </c>
      <c r="C4966" s="576" t="s">
        <v>965</v>
      </c>
      <c r="D4966" s="576" t="s">
        <v>4438</v>
      </c>
      <c r="E4966" s="577" t="s">
        <v>210</v>
      </c>
      <c r="F4966" s="576" t="s">
        <v>210</v>
      </c>
      <c r="G4966" s="576">
        <v>94678</v>
      </c>
      <c r="H4966" s="576" t="s">
        <v>9664</v>
      </c>
      <c r="I4966" s="576" t="s">
        <v>212</v>
      </c>
      <c r="J4966" s="576" t="s">
        <v>209</v>
      </c>
      <c r="K4966" s="577">
        <v>12.74</v>
      </c>
      <c r="L4966" s="576" t="s">
        <v>208</v>
      </c>
    </row>
    <row r="4967" spans="1:12">
      <c r="A4967" s="576" t="s">
        <v>961</v>
      </c>
      <c r="B4967" s="576" t="s">
        <v>962</v>
      </c>
      <c r="C4967" s="576" t="s">
        <v>965</v>
      </c>
      <c r="D4967" s="576" t="s">
        <v>4438</v>
      </c>
      <c r="E4967" s="577" t="s">
        <v>210</v>
      </c>
      <c r="F4967" s="576" t="s">
        <v>210</v>
      </c>
      <c r="G4967" s="576">
        <v>94680</v>
      </c>
      <c r="H4967" s="576" t="s">
        <v>9665</v>
      </c>
      <c r="I4967" s="576" t="s">
        <v>212</v>
      </c>
      <c r="J4967" s="576" t="s">
        <v>209</v>
      </c>
      <c r="K4967" s="577">
        <v>39.14</v>
      </c>
      <c r="L4967" s="576" t="s">
        <v>208</v>
      </c>
    </row>
    <row r="4968" spans="1:12">
      <c r="A4968" s="576" t="s">
        <v>961</v>
      </c>
      <c r="B4968" s="576" t="s">
        <v>962</v>
      </c>
      <c r="C4968" s="576" t="s">
        <v>965</v>
      </c>
      <c r="D4968" s="576" t="s">
        <v>4438</v>
      </c>
      <c r="E4968" s="577" t="s">
        <v>210</v>
      </c>
      <c r="F4968" s="576" t="s">
        <v>210</v>
      </c>
      <c r="G4968" s="576">
        <v>94682</v>
      </c>
      <c r="H4968" s="576" t="s">
        <v>9666</v>
      </c>
      <c r="I4968" s="576" t="s">
        <v>212</v>
      </c>
      <c r="J4968" s="576" t="s">
        <v>209</v>
      </c>
      <c r="K4968" s="577">
        <v>100.02</v>
      </c>
      <c r="L4968" s="576" t="s">
        <v>208</v>
      </c>
    </row>
    <row r="4969" spans="1:12">
      <c r="A4969" s="576" t="s">
        <v>961</v>
      </c>
      <c r="B4969" s="576" t="s">
        <v>962</v>
      </c>
      <c r="C4969" s="576" t="s">
        <v>965</v>
      </c>
      <c r="D4969" s="576" t="s">
        <v>4438</v>
      </c>
      <c r="E4969" s="577" t="s">
        <v>210</v>
      </c>
      <c r="F4969" s="576" t="s">
        <v>210</v>
      </c>
      <c r="G4969" s="576">
        <v>94684</v>
      </c>
      <c r="H4969" s="576" t="s">
        <v>9667</v>
      </c>
      <c r="I4969" s="576" t="s">
        <v>212</v>
      </c>
      <c r="J4969" s="576" t="s">
        <v>209</v>
      </c>
      <c r="K4969" s="577">
        <v>120.46</v>
      </c>
      <c r="L4969" s="576" t="s">
        <v>208</v>
      </c>
    </row>
    <row r="4970" spans="1:12">
      <c r="A4970" s="576" t="s">
        <v>961</v>
      </c>
      <c r="B4970" s="576" t="s">
        <v>962</v>
      </c>
      <c r="C4970" s="576" t="s">
        <v>965</v>
      </c>
      <c r="D4970" s="576" t="s">
        <v>4438</v>
      </c>
      <c r="E4970" s="577" t="s">
        <v>210</v>
      </c>
      <c r="F4970" s="576" t="s">
        <v>210</v>
      </c>
      <c r="G4970" s="576">
        <v>105219</v>
      </c>
      <c r="H4970" s="576" t="s">
        <v>9668</v>
      </c>
      <c r="I4970" s="576" t="s">
        <v>212</v>
      </c>
      <c r="J4970" s="576" t="s">
        <v>209</v>
      </c>
      <c r="K4970" s="577">
        <v>10.3</v>
      </c>
      <c r="L4970" s="576" t="s">
        <v>208</v>
      </c>
    </row>
    <row r="4971" spans="1:12">
      <c r="A4971" s="576" t="s">
        <v>961</v>
      </c>
      <c r="B4971" s="576" t="s">
        <v>962</v>
      </c>
      <c r="C4971" s="576" t="s">
        <v>965</v>
      </c>
      <c r="D4971" s="576" t="s">
        <v>4438</v>
      </c>
      <c r="E4971" s="577" t="s">
        <v>210</v>
      </c>
      <c r="F4971" s="576" t="s">
        <v>210</v>
      </c>
      <c r="G4971" s="576">
        <v>105220</v>
      </c>
      <c r="H4971" s="576" t="s">
        <v>9669</v>
      </c>
      <c r="I4971" s="576" t="s">
        <v>212</v>
      </c>
      <c r="J4971" s="576" t="s">
        <v>209</v>
      </c>
      <c r="K4971" s="577">
        <v>14.24</v>
      </c>
      <c r="L4971" s="576" t="s">
        <v>208</v>
      </c>
    </row>
    <row r="4972" spans="1:12">
      <c r="A4972" s="576" t="s">
        <v>961</v>
      </c>
      <c r="B4972" s="576" t="s">
        <v>962</v>
      </c>
      <c r="C4972" s="576" t="s">
        <v>965</v>
      </c>
      <c r="D4972" s="576" t="s">
        <v>4438</v>
      </c>
      <c r="E4972" s="577" t="s">
        <v>210</v>
      </c>
      <c r="F4972" s="576" t="s">
        <v>210</v>
      </c>
      <c r="G4972" s="576">
        <v>105221</v>
      </c>
      <c r="H4972" s="576" t="s">
        <v>9670</v>
      </c>
      <c r="I4972" s="576" t="s">
        <v>212</v>
      </c>
      <c r="J4972" s="576" t="s">
        <v>209</v>
      </c>
      <c r="K4972" s="577">
        <v>22.44</v>
      </c>
      <c r="L4972" s="576" t="s">
        <v>208</v>
      </c>
    </row>
    <row r="4973" spans="1:12">
      <c r="A4973" s="576" t="s">
        <v>961</v>
      </c>
      <c r="B4973" s="576" t="s">
        <v>962</v>
      </c>
      <c r="C4973" s="576" t="s">
        <v>965</v>
      </c>
      <c r="D4973" s="576" t="s">
        <v>4438</v>
      </c>
      <c r="E4973" s="577" t="s">
        <v>210</v>
      </c>
      <c r="F4973" s="576" t="s">
        <v>210</v>
      </c>
      <c r="G4973" s="576">
        <v>105166</v>
      </c>
      <c r="H4973" s="576" t="s">
        <v>9671</v>
      </c>
      <c r="I4973" s="576" t="s">
        <v>212</v>
      </c>
      <c r="J4973" s="576" t="s">
        <v>209</v>
      </c>
      <c r="K4973" s="577">
        <v>34.71</v>
      </c>
      <c r="L4973" s="576" t="s">
        <v>208</v>
      </c>
    </row>
    <row r="4974" spans="1:12">
      <c r="A4974" s="576" t="s">
        <v>961</v>
      </c>
      <c r="B4974" s="576" t="s">
        <v>962</v>
      </c>
      <c r="C4974" s="576" t="s">
        <v>965</v>
      </c>
      <c r="D4974" s="576" t="s">
        <v>4438</v>
      </c>
      <c r="E4974" s="577" t="s">
        <v>210</v>
      </c>
      <c r="F4974" s="576" t="s">
        <v>210</v>
      </c>
      <c r="G4974" s="576">
        <v>105222</v>
      </c>
      <c r="H4974" s="576" t="s">
        <v>9672</v>
      </c>
      <c r="I4974" s="576" t="s">
        <v>212</v>
      </c>
      <c r="J4974" s="576" t="s">
        <v>209</v>
      </c>
      <c r="K4974" s="577">
        <v>67.25</v>
      </c>
      <c r="L4974" s="576" t="s">
        <v>208</v>
      </c>
    </row>
    <row r="4975" spans="1:12">
      <c r="A4975" s="576" t="s">
        <v>961</v>
      </c>
      <c r="B4975" s="576" t="s">
        <v>962</v>
      </c>
      <c r="C4975" s="576" t="s">
        <v>965</v>
      </c>
      <c r="D4975" s="576" t="s">
        <v>4438</v>
      </c>
      <c r="E4975" s="577" t="s">
        <v>210</v>
      </c>
      <c r="F4975" s="576" t="s">
        <v>210</v>
      </c>
      <c r="G4975" s="576">
        <v>105223</v>
      </c>
      <c r="H4975" s="576" t="s">
        <v>9673</v>
      </c>
      <c r="I4975" s="576" t="s">
        <v>212</v>
      </c>
      <c r="J4975" s="576" t="s">
        <v>209</v>
      </c>
      <c r="K4975" s="577">
        <v>157.61000000000001</v>
      </c>
      <c r="L4975" s="576" t="s">
        <v>208</v>
      </c>
    </row>
    <row r="4976" spans="1:12">
      <c r="A4976" s="576" t="s">
        <v>961</v>
      </c>
      <c r="B4976" s="576" t="s">
        <v>962</v>
      </c>
      <c r="C4976" s="576" t="s">
        <v>965</v>
      </c>
      <c r="D4976" s="576" t="s">
        <v>4438</v>
      </c>
      <c r="E4976" s="577" t="s">
        <v>210</v>
      </c>
      <c r="F4976" s="576" t="s">
        <v>210</v>
      </c>
      <c r="G4976" s="576">
        <v>105224</v>
      </c>
      <c r="H4976" s="576" t="s">
        <v>9674</v>
      </c>
      <c r="I4976" s="576" t="s">
        <v>212</v>
      </c>
      <c r="J4976" s="576" t="s">
        <v>209</v>
      </c>
      <c r="K4976" s="577">
        <v>229.21</v>
      </c>
      <c r="L4976" s="576" t="s">
        <v>208</v>
      </c>
    </row>
    <row r="4977" spans="1:12">
      <c r="A4977" s="576" t="s">
        <v>961</v>
      </c>
      <c r="B4977" s="576" t="s">
        <v>962</v>
      </c>
      <c r="C4977" s="576" t="s">
        <v>965</v>
      </c>
      <c r="D4977" s="576" t="s">
        <v>4438</v>
      </c>
      <c r="E4977" s="577" t="s">
        <v>210</v>
      </c>
      <c r="F4977" s="576" t="s">
        <v>210</v>
      </c>
      <c r="G4977" s="576">
        <v>105149</v>
      </c>
      <c r="H4977" s="576" t="s">
        <v>9675</v>
      </c>
      <c r="I4977" s="576" t="s">
        <v>212</v>
      </c>
      <c r="J4977" s="576" t="s">
        <v>209</v>
      </c>
      <c r="K4977" s="577">
        <v>6.4</v>
      </c>
      <c r="L4977" s="576" t="s">
        <v>208</v>
      </c>
    </row>
    <row r="4978" spans="1:12">
      <c r="A4978" s="576" t="s">
        <v>961</v>
      </c>
      <c r="B4978" s="576" t="s">
        <v>962</v>
      </c>
      <c r="C4978" s="576" t="s">
        <v>965</v>
      </c>
      <c r="D4978" s="576" t="s">
        <v>4438</v>
      </c>
      <c r="E4978" s="577" t="s">
        <v>210</v>
      </c>
      <c r="F4978" s="576" t="s">
        <v>210</v>
      </c>
      <c r="G4978" s="576">
        <v>105150</v>
      </c>
      <c r="H4978" s="576" t="s">
        <v>9676</v>
      </c>
      <c r="I4978" s="576" t="s">
        <v>212</v>
      </c>
      <c r="J4978" s="576" t="s">
        <v>209</v>
      </c>
      <c r="K4978" s="577">
        <v>7.65</v>
      </c>
      <c r="L4978" s="576" t="s">
        <v>208</v>
      </c>
    </row>
    <row r="4979" spans="1:12">
      <c r="A4979" s="576" t="s">
        <v>961</v>
      </c>
      <c r="B4979" s="576" t="s">
        <v>962</v>
      </c>
      <c r="C4979" s="576" t="s">
        <v>965</v>
      </c>
      <c r="D4979" s="576" t="s">
        <v>4438</v>
      </c>
      <c r="E4979" s="577" t="s">
        <v>210</v>
      </c>
      <c r="F4979" s="576" t="s">
        <v>210</v>
      </c>
      <c r="G4979" s="576">
        <v>105151</v>
      </c>
      <c r="H4979" s="576" t="s">
        <v>9677</v>
      </c>
      <c r="I4979" s="576" t="s">
        <v>212</v>
      </c>
      <c r="J4979" s="576" t="s">
        <v>209</v>
      </c>
      <c r="K4979" s="577">
        <v>21.14</v>
      </c>
      <c r="L4979" s="576" t="s">
        <v>208</v>
      </c>
    </row>
    <row r="4980" spans="1:12">
      <c r="A4980" s="576" t="s">
        <v>961</v>
      </c>
      <c r="B4980" s="576" t="s">
        <v>962</v>
      </c>
      <c r="C4980" s="576" t="s">
        <v>965</v>
      </c>
      <c r="D4980" s="576" t="s">
        <v>4438</v>
      </c>
      <c r="E4980" s="577" t="s">
        <v>210</v>
      </c>
      <c r="F4980" s="576" t="s">
        <v>210</v>
      </c>
      <c r="G4980" s="576">
        <v>105152</v>
      </c>
      <c r="H4980" s="576" t="s">
        <v>9678</v>
      </c>
      <c r="I4980" s="576" t="s">
        <v>212</v>
      </c>
      <c r="J4980" s="576" t="s">
        <v>209</v>
      </c>
      <c r="K4980" s="577">
        <v>32.1</v>
      </c>
      <c r="L4980" s="576" t="s">
        <v>208</v>
      </c>
    </row>
    <row r="4981" spans="1:12">
      <c r="A4981" s="576" t="s">
        <v>961</v>
      </c>
      <c r="B4981" s="576" t="s">
        <v>962</v>
      </c>
      <c r="C4981" s="576" t="s">
        <v>965</v>
      </c>
      <c r="D4981" s="576" t="s">
        <v>4438</v>
      </c>
      <c r="E4981" s="577" t="s">
        <v>210</v>
      </c>
      <c r="F4981" s="576" t="s">
        <v>210</v>
      </c>
      <c r="G4981" s="576">
        <v>105153</v>
      </c>
      <c r="H4981" s="576" t="s">
        <v>9679</v>
      </c>
      <c r="I4981" s="576" t="s">
        <v>212</v>
      </c>
      <c r="J4981" s="576" t="s">
        <v>209</v>
      </c>
      <c r="K4981" s="577">
        <v>51.23</v>
      </c>
      <c r="L4981" s="576" t="s">
        <v>208</v>
      </c>
    </row>
    <row r="4982" spans="1:12">
      <c r="A4982" s="576" t="s">
        <v>961</v>
      </c>
      <c r="B4982" s="576" t="s">
        <v>962</v>
      </c>
      <c r="C4982" s="576" t="s">
        <v>965</v>
      </c>
      <c r="D4982" s="576" t="s">
        <v>4438</v>
      </c>
      <c r="E4982" s="577" t="s">
        <v>210</v>
      </c>
      <c r="F4982" s="576" t="s">
        <v>210</v>
      </c>
      <c r="G4982" s="576">
        <v>105161</v>
      </c>
      <c r="H4982" s="576" t="s">
        <v>9680</v>
      </c>
      <c r="I4982" s="576" t="s">
        <v>212</v>
      </c>
      <c r="J4982" s="576" t="s">
        <v>209</v>
      </c>
      <c r="K4982" s="577">
        <v>94.79</v>
      </c>
      <c r="L4982" s="576" t="s">
        <v>208</v>
      </c>
    </row>
    <row r="4983" spans="1:12">
      <c r="A4983" s="576" t="s">
        <v>961</v>
      </c>
      <c r="B4983" s="576" t="s">
        <v>962</v>
      </c>
      <c r="C4983" s="576" t="s">
        <v>965</v>
      </c>
      <c r="D4983" s="576" t="s">
        <v>4438</v>
      </c>
      <c r="E4983" s="577" t="s">
        <v>210</v>
      </c>
      <c r="F4983" s="576" t="s">
        <v>210</v>
      </c>
      <c r="G4983" s="576">
        <v>105162</v>
      </c>
      <c r="H4983" s="576" t="s">
        <v>9681</v>
      </c>
      <c r="I4983" s="576" t="s">
        <v>212</v>
      </c>
      <c r="J4983" s="576" t="s">
        <v>209</v>
      </c>
      <c r="K4983" s="577">
        <v>164.14</v>
      </c>
      <c r="L4983" s="576" t="s">
        <v>208</v>
      </c>
    </row>
    <row r="4984" spans="1:12">
      <c r="A4984" s="576" t="s">
        <v>961</v>
      </c>
      <c r="B4984" s="576" t="s">
        <v>962</v>
      </c>
      <c r="C4984" s="576" t="s">
        <v>965</v>
      </c>
      <c r="D4984" s="576" t="s">
        <v>4438</v>
      </c>
      <c r="E4984" s="577" t="s">
        <v>210</v>
      </c>
      <c r="F4984" s="576" t="s">
        <v>210</v>
      </c>
      <c r="G4984" s="576">
        <v>105163</v>
      </c>
      <c r="H4984" s="576" t="s">
        <v>9682</v>
      </c>
      <c r="I4984" s="576" t="s">
        <v>212</v>
      </c>
      <c r="J4984" s="576" t="s">
        <v>209</v>
      </c>
      <c r="K4984" s="577">
        <v>12.83</v>
      </c>
      <c r="L4984" s="576" t="s">
        <v>208</v>
      </c>
    </row>
    <row r="4985" spans="1:12">
      <c r="A4985" s="576" t="s">
        <v>961</v>
      </c>
      <c r="B4985" s="576" t="s">
        <v>962</v>
      </c>
      <c r="C4985" s="576" t="s">
        <v>965</v>
      </c>
      <c r="D4985" s="576" t="s">
        <v>4438</v>
      </c>
      <c r="E4985" s="577" t="s">
        <v>210</v>
      </c>
      <c r="F4985" s="576" t="s">
        <v>210</v>
      </c>
      <c r="G4985" s="576">
        <v>105170</v>
      </c>
      <c r="H4985" s="576" t="s">
        <v>9683</v>
      </c>
      <c r="I4985" s="576" t="s">
        <v>212</v>
      </c>
      <c r="J4985" s="576" t="s">
        <v>209</v>
      </c>
      <c r="K4985" s="577">
        <v>4.6399999999999997</v>
      </c>
      <c r="L4985" s="576" t="s">
        <v>208</v>
      </c>
    </row>
    <row r="4986" spans="1:12">
      <c r="A4986" s="576" t="s">
        <v>961</v>
      </c>
      <c r="B4986" s="576" t="s">
        <v>962</v>
      </c>
      <c r="C4986" s="576" t="s">
        <v>965</v>
      </c>
      <c r="D4986" s="576" t="s">
        <v>4438</v>
      </c>
      <c r="E4986" s="577" t="s">
        <v>210</v>
      </c>
      <c r="F4986" s="576" t="s">
        <v>210</v>
      </c>
      <c r="G4986" s="576">
        <v>105179</v>
      </c>
      <c r="H4986" s="576" t="s">
        <v>9684</v>
      </c>
      <c r="I4986" s="576" t="s">
        <v>212</v>
      </c>
      <c r="J4986" s="576" t="s">
        <v>209</v>
      </c>
      <c r="K4986" s="577">
        <v>8.27</v>
      </c>
      <c r="L4986" s="576" t="s">
        <v>208</v>
      </c>
    </row>
    <row r="4987" spans="1:12">
      <c r="A4987" s="576" t="s">
        <v>961</v>
      </c>
      <c r="B4987" s="576" t="s">
        <v>962</v>
      </c>
      <c r="C4987" s="576" t="s">
        <v>965</v>
      </c>
      <c r="D4987" s="576" t="s">
        <v>4438</v>
      </c>
      <c r="E4987" s="577" t="s">
        <v>210</v>
      </c>
      <c r="F4987" s="576" t="s">
        <v>210</v>
      </c>
      <c r="G4987" s="576">
        <v>105180</v>
      </c>
      <c r="H4987" s="576" t="s">
        <v>9685</v>
      </c>
      <c r="I4987" s="576" t="s">
        <v>212</v>
      </c>
      <c r="J4987" s="576" t="s">
        <v>209</v>
      </c>
      <c r="K4987" s="577">
        <v>11.4</v>
      </c>
      <c r="L4987" s="576" t="s">
        <v>208</v>
      </c>
    </row>
    <row r="4988" spans="1:12">
      <c r="A4988" s="576" t="s">
        <v>961</v>
      </c>
      <c r="B4988" s="576" t="s">
        <v>962</v>
      </c>
      <c r="C4988" s="576" t="s">
        <v>965</v>
      </c>
      <c r="D4988" s="576" t="s">
        <v>4438</v>
      </c>
      <c r="E4988" s="577" t="s">
        <v>210</v>
      </c>
      <c r="F4988" s="576" t="s">
        <v>210</v>
      </c>
      <c r="G4988" s="576">
        <v>105181</v>
      </c>
      <c r="H4988" s="576" t="s">
        <v>9686</v>
      </c>
      <c r="I4988" s="576" t="s">
        <v>212</v>
      </c>
      <c r="J4988" s="576" t="s">
        <v>209</v>
      </c>
      <c r="K4988" s="577">
        <v>15.21</v>
      </c>
      <c r="L4988" s="576" t="s">
        <v>208</v>
      </c>
    </row>
    <row r="4989" spans="1:12">
      <c r="A4989" s="576" t="s">
        <v>961</v>
      </c>
      <c r="B4989" s="576" t="s">
        <v>962</v>
      </c>
      <c r="C4989" s="576" t="s">
        <v>965</v>
      </c>
      <c r="D4989" s="576" t="s">
        <v>4438</v>
      </c>
      <c r="E4989" s="577" t="s">
        <v>210</v>
      </c>
      <c r="F4989" s="576" t="s">
        <v>210</v>
      </c>
      <c r="G4989" s="576">
        <v>105182</v>
      </c>
      <c r="H4989" s="576" t="s">
        <v>9687</v>
      </c>
      <c r="I4989" s="576" t="s">
        <v>212</v>
      </c>
      <c r="J4989" s="576" t="s">
        <v>209</v>
      </c>
      <c r="K4989" s="577">
        <v>37.409999999999997</v>
      </c>
      <c r="L4989" s="576" t="s">
        <v>208</v>
      </c>
    </row>
    <row r="4990" spans="1:12">
      <c r="A4990" s="576" t="s">
        <v>961</v>
      </c>
      <c r="B4990" s="576" t="s">
        <v>962</v>
      </c>
      <c r="C4990" s="576" t="s">
        <v>965</v>
      </c>
      <c r="D4990" s="576" t="s">
        <v>4438</v>
      </c>
      <c r="E4990" s="577" t="s">
        <v>210</v>
      </c>
      <c r="F4990" s="576" t="s">
        <v>210</v>
      </c>
      <c r="G4990" s="576">
        <v>105183</v>
      </c>
      <c r="H4990" s="576" t="s">
        <v>9688</v>
      </c>
      <c r="I4990" s="576" t="s">
        <v>212</v>
      </c>
      <c r="J4990" s="576" t="s">
        <v>209</v>
      </c>
      <c r="K4990" s="577">
        <v>80.069999999999993</v>
      </c>
      <c r="L4990" s="576" t="s">
        <v>208</v>
      </c>
    </row>
    <row r="4991" spans="1:12">
      <c r="A4991" s="576" t="s">
        <v>961</v>
      </c>
      <c r="B4991" s="576" t="s">
        <v>962</v>
      </c>
      <c r="C4991" s="576" t="s">
        <v>965</v>
      </c>
      <c r="D4991" s="576" t="s">
        <v>4438</v>
      </c>
      <c r="E4991" s="577" t="s">
        <v>210</v>
      </c>
      <c r="F4991" s="576" t="s">
        <v>210</v>
      </c>
      <c r="G4991" s="576">
        <v>105184</v>
      </c>
      <c r="H4991" s="576" t="s">
        <v>9689</v>
      </c>
      <c r="I4991" s="576" t="s">
        <v>212</v>
      </c>
      <c r="J4991" s="576" t="s">
        <v>209</v>
      </c>
      <c r="K4991" s="577">
        <v>99.1</v>
      </c>
      <c r="L4991" s="576" t="s">
        <v>208</v>
      </c>
    </row>
    <row r="4992" spans="1:12">
      <c r="A4992" s="576" t="s">
        <v>961</v>
      </c>
      <c r="B4992" s="576" t="s">
        <v>962</v>
      </c>
      <c r="C4992" s="576" t="s">
        <v>965</v>
      </c>
      <c r="D4992" s="576" t="s">
        <v>4438</v>
      </c>
      <c r="E4992" s="577" t="s">
        <v>210</v>
      </c>
      <c r="F4992" s="576" t="s">
        <v>210</v>
      </c>
      <c r="G4992" s="576">
        <v>94612</v>
      </c>
      <c r="H4992" s="576" t="s">
        <v>9690</v>
      </c>
      <c r="I4992" s="576" t="s">
        <v>212</v>
      </c>
      <c r="J4992" s="576" t="s">
        <v>209</v>
      </c>
      <c r="K4992" s="577">
        <v>427.69</v>
      </c>
      <c r="L4992" s="576" t="s">
        <v>208</v>
      </c>
    </row>
    <row r="4993" spans="1:12">
      <c r="A4993" s="576" t="s">
        <v>961</v>
      </c>
      <c r="B4993" s="576" t="s">
        <v>962</v>
      </c>
      <c r="C4993" s="576" t="s">
        <v>965</v>
      </c>
      <c r="D4993" s="576" t="s">
        <v>4438</v>
      </c>
      <c r="E4993" s="577" t="s">
        <v>210</v>
      </c>
      <c r="F4993" s="576" t="s">
        <v>210</v>
      </c>
      <c r="G4993" s="576">
        <v>105142</v>
      </c>
      <c r="H4993" s="576" t="s">
        <v>9691</v>
      </c>
      <c r="I4993" s="576" t="s">
        <v>212</v>
      </c>
      <c r="J4993" s="576" t="s">
        <v>207</v>
      </c>
      <c r="K4993" s="577">
        <v>5.82</v>
      </c>
      <c r="L4993" s="576" t="s">
        <v>208</v>
      </c>
    </row>
    <row r="4994" spans="1:12">
      <c r="A4994" s="576" t="s">
        <v>961</v>
      </c>
      <c r="B4994" s="576" t="s">
        <v>962</v>
      </c>
      <c r="C4994" s="576" t="s">
        <v>965</v>
      </c>
      <c r="D4994" s="576" t="s">
        <v>4438</v>
      </c>
      <c r="E4994" s="577" t="s">
        <v>210</v>
      </c>
      <c r="F4994" s="576" t="s">
        <v>210</v>
      </c>
      <c r="G4994" s="576">
        <v>105143</v>
      </c>
      <c r="H4994" s="576" t="s">
        <v>9692</v>
      </c>
      <c r="I4994" s="576" t="s">
        <v>212</v>
      </c>
      <c r="J4994" s="576" t="s">
        <v>207</v>
      </c>
      <c r="K4994" s="577">
        <v>8.8699999999999992</v>
      </c>
      <c r="L4994" s="576" t="s">
        <v>208</v>
      </c>
    </row>
    <row r="4995" spans="1:12">
      <c r="A4995" s="576" t="s">
        <v>961</v>
      </c>
      <c r="B4995" s="576" t="s">
        <v>962</v>
      </c>
      <c r="C4995" s="576" t="s">
        <v>965</v>
      </c>
      <c r="D4995" s="576" t="s">
        <v>4438</v>
      </c>
      <c r="E4995" s="577" t="s">
        <v>210</v>
      </c>
      <c r="F4995" s="576" t="s">
        <v>210</v>
      </c>
      <c r="G4995" s="576">
        <v>105144</v>
      </c>
      <c r="H4995" s="576" t="s">
        <v>9693</v>
      </c>
      <c r="I4995" s="576" t="s">
        <v>212</v>
      </c>
      <c r="J4995" s="576" t="s">
        <v>207</v>
      </c>
      <c r="K4995" s="577">
        <v>19.02</v>
      </c>
      <c r="L4995" s="576" t="s">
        <v>208</v>
      </c>
    </row>
    <row r="4996" spans="1:12">
      <c r="A4996" s="576" t="s">
        <v>961</v>
      </c>
      <c r="B4996" s="576" t="s">
        <v>962</v>
      </c>
      <c r="C4996" s="576" t="s">
        <v>965</v>
      </c>
      <c r="D4996" s="576" t="s">
        <v>4438</v>
      </c>
      <c r="E4996" s="577" t="s">
        <v>210</v>
      </c>
      <c r="F4996" s="576" t="s">
        <v>210</v>
      </c>
      <c r="G4996" s="576">
        <v>105173</v>
      </c>
      <c r="H4996" s="576" t="s">
        <v>9694</v>
      </c>
      <c r="I4996" s="576" t="s">
        <v>212</v>
      </c>
      <c r="J4996" s="576" t="s">
        <v>207</v>
      </c>
      <c r="K4996" s="577">
        <v>85.66</v>
      </c>
      <c r="L4996" s="576" t="s">
        <v>208</v>
      </c>
    </row>
    <row r="4997" spans="1:12">
      <c r="A4997" s="576" t="s">
        <v>961</v>
      </c>
      <c r="B4997" s="576" t="s">
        <v>962</v>
      </c>
      <c r="C4997" s="576" t="s">
        <v>965</v>
      </c>
      <c r="D4997" s="576" t="s">
        <v>4438</v>
      </c>
      <c r="E4997" s="577" t="s">
        <v>210</v>
      </c>
      <c r="F4997" s="576" t="s">
        <v>210</v>
      </c>
      <c r="G4997" s="576">
        <v>105175</v>
      </c>
      <c r="H4997" s="576" t="s">
        <v>9695</v>
      </c>
      <c r="I4997" s="576" t="s">
        <v>212</v>
      </c>
      <c r="J4997" s="576" t="s">
        <v>207</v>
      </c>
      <c r="K4997" s="577">
        <v>124.39</v>
      </c>
      <c r="L4997" s="576" t="s">
        <v>208</v>
      </c>
    </row>
    <row r="4998" spans="1:12">
      <c r="A4998" s="576" t="s">
        <v>961</v>
      </c>
      <c r="B4998" s="576" t="s">
        <v>962</v>
      </c>
      <c r="C4998" s="576" t="s">
        <v>965</v>
      </c>
      <c r="D4998" s="576" t="s">
        <v>4438</v>
      </c>
      <c r="E4998" s="577" t="s">
        <v>210</v>
      </c>
      <c r="F4998" s="576" t="s">
        <v>210</v>
      </c>
      <c r="G4998" s="576">
        <v>105174</v>
      </c>
      <c r="H4998" s="576" t="s">
        <v>9696</v>
      </c>
      <c r="I4998" s="576" t="s">
        <v>212</v>
      </c>
      <c r="J4998" s="576" t="s">
        <v>207</v>
      </c>
      <c r="K4998" s="577">
        <v>125.52</v>
      </c>
      <c r="L4998" s="576" t="s">
        <v>208</v>
      </c>
    </row>
    <row r="4999" spans="1:12">
      <c r="A4999" s="576" t="s">
        <v>961</v>
      </c>
      <c r="B4999" s="576" t="s">
        <v>962</v>
      </c>
      <c r="C4999" s="576" t="s">
        <v>965</v>
      </c>
      <c r="D4999" s="576" t="s">
        <v>4438</v>
      </c>
      <c r="E4999" s="577" t="s">
        <v>210</v>
      </c>
      <c r="F4999" s="576" t="s">
        <v>210</v>
      </c>
      <c r="G4999" s="576">
        <v>105145</v>
      </c>
      <c r="H4999" s="576" t="s">
        <v>9697</v>
      </c>
      <c r="I4999" s="576" t="s">
        <v>212</v>
      </c>
      <c r="J4999" s="576" t="s">
        <v>207</v>
      </c>
      <c r="K4999" s="577">
        <v>10.29</v>
      </c>
      <c r="L4999" s="576" t="s">
        <v>208</v>
      </c>
    </row>
    <row r="5000" spans="1:12">
      <c r="A5000" s="576" t="s">
        <v>961</v>
      </c>
      <c r="B5000" s="576" t="s">
        <v>962</v>
      </c>
      <c r="C5000" s="576" t="s">
        <v>965</v>
      </c>
      <c r="D5000" s="576" t="s">
        <v>4438</v>
      </c>
      <c r="E5000" s="577" t="s">
        <v>210</v>
      </c>
      <c r="F5000" s="576" t="s">
        <v>210</v>
      </c>
      <c r="G5000" s="576">
        <v>94606</v>
      </c>
      <c r="H5000" s="576" t="s">
        <v>9698</v>
      </c>
      <c r="I5000" s="576" t="s">
        <v>212</v>
      </c>
      <c r="J5000" s="576" t="s">
        <v>207</v>
      </c>
      <c r="K5000" s="577">
        <v>78.34</v>
      </c>
      <c r="L5000" s="576" t="s">
        <v>208</v>
      </c>
    </row>
    <row r="5001" spans="1:12">
      <c r="A5001" s="576" t="s">
        <v>961</v>
      </c>
      <c r="B5001" s="576" t="s">
        <v>962</v>
      </c>
      <c r="C5001" s="576" t="s">
        <v>965</v>
      </c>
      <c r="D5001" s="576" t="s">
        <v>4438</v>
      </c>
      <c r="E5001" s="577" t="s">
        <v>210</v>
      </c>
      <c r="F5001" s="576" t="s">
        <v>210</v>
      </c>
      <c r="G5001" s="576">
        <v>94608</v>
      </c>
      <c r="H5001" s="576" t="s">
        <v>9699</v>
      </c>
      <c r="I5001" s="576" t="s">
        <v>212</v>
      </c>
      <c r="J5001" s="576" t="s">
        <v>207</v>
      </c>
      <c r="K5001" s="577">
        <v>203.42</v>
      </c>
      <c r="L5001" s="576" t="s">
        <v>208</v>
      </c>
    </row>
    <row r="5002" spans="1:12">
      <c r="A5002" s="576" t="s">
        <v>961</v>
      </c>
      <c r="B5002" s="576" t="s">
        <v>962</v>
      </c>
      <c r="C5002" s="576" t="s">
        <v>965</v>
      </c>
      <c r="D5002" s="576" t="s">
        <v>4438</v>
      </c>
      <c r="E5002" s="577" t="s">
        <v>210</v>
      </c>
      <c r="F5002" s="576" t="s">
        <v>210</v>
      </c>
      <c r="G5002" s="576">
        <v>94610</v>
      </c>
      <c r="H5002" s="576" t="s">
        <v>9700</v>
      </c>
      <c r="I5002" s="576" t="s">
        <v>212</v>
      </c>
      <c r="J5002" s="576" t="s">
        <v>207</v>
      </c>
      <c r="K5002" s="577">
        <v>299.67</v>
      </c>
      <c r="L5002" s="576" t="s">
        <v>208</v>
      </c>
    </row>
    <row r="5003" spans="1:12">
      <c r="A5003" s="576" t="s">
        <v>961</v>
      </c>
      <c r="B5003" s="576" t="s">
        <v>962</v>
      </c>
      <c r="C5003" s="576" t="s">
        <v>965</v>
      </c>
      <c r="D5003" s="576" t="s">
        <v>4438</v>
      </c>
      <c r="E5003" s="577" t="s">
        <v>210</v>
      </c>
      <c r="F5003" s="576" t="s">
        <v>210</v>
      </c>
      <c r="G5003" s="576">
        <v>94657</v>
      </c>
      <c r="H5003" s="576" t="s">
        <v>9701</v>
      </c>
      <c r="I5003" s="576" t="s">
        <v>212</v>
      </c>
      <c r="J5003" s="576" t="s">
        <v>207</v>
      </c>
      <c r="K5003" s="577">
        <v>3.18</v>
      </c>
      <c r="L5003" s="576" t="s">
        <v>208</v>
      </c>
    </row>
    <row r="5004" spans="1:12">
      <c r="A5004" s="576" t="s">
        <v>961</v>
      </c>
      <c r="B5004" s="576" t="s">
        <v>962</v>
      </c>
      <c r="C5004" s="576" t="s">
        <v>965</v>
      </c>
      <c r="D5004" s="576" t="s">
        <v>4438</v>
      </c>
      <c r="E5004" s="577" t="s">
        <v>210</v>
      </c>
      <c r="F5004" s="576" t="s">
        <v>210</v>
      </c>
      <c r="G5004" s="576">
        <v>94659</v>
      </c>
      <c r="H5004" s="576" t="s">
        <v>9702</v>
      </c>
      <c r="I5004" s="576" t="s">
        <v>212</v>
      </c>
      <c r="J5004" s="576" t="s">
        <v>207</v>
      </c>
      <c r="K5004" s="577">
        <v>5.12</v>
      </c>
      <c r="L5004" s="576" t="s">
        <v>208</v>
      </c>
    </row>
    <row r="5005" spans="1:12">
      <c r="A5005" s="576" t="s">
        <v>961</v>
      </c>
      <c r="B5005" s="576" t="s">
        <v>962</v>
      </c>
      <c r="C5005" s="576" t="s">
        <v>965</v>
      </c>
      <c r="D5005" s="576" t="s">
        <v>4438</v>
      </c>
      <c r="E5005" s="577" t="s">
        <v>210</v>
      </c>
      <c r="F5005" s="576" t="s">
        <v>210</v>
      </c>
      <c r="G5005" s="576">
        <v>94739</v>
      </c>
      <c r="H5005" s="576" t="s">
        <v>9703</v>
      </c>
      <c r="I5005" s="576" t="s">
        <v>212</v>
      </c>
      <c r="J5005" s="576" t="s">
        <v>207</v>
      </c>
      <c r="K5005" s="577">
        <v>225.86</v>
      </c>
      <c r="L5005" s="576" t="s">
        <v>208</v>
      </c>
    </row>
    <row r="5006" spans="1:12">
      <c r="A5006" s="576" t="s">
        <v>961</v>
      </c>
      <c r="B5006" s="576" t="s">
        <v>962</v>
      </c>
      <c r="C5006" s="576" t="s">
        <v>965</v>
      </c>
      <c r="D5006" s="576" t="s">
        <v>4438</v>
      </c>
      <c r="E5006" s="577" t="s">
        <v>210</v>
      </c>
      <c r="F5006" s="576" t="s">
        <v>210</v>
      </c>
      <c r="G5006" s="576">
        <v>94725</v>
      </c>
      <c r="H5006" s="576" t="s">
        <v>9704</v>
      </c>
      <c r="I5006" s="576" t="s">
        <v>212</v>
      </c>
      <c r="J5006" s="576" t="s">
        <v>207</v>
      </c>
      <c r="K5006" s="577">
        <v>5.93</v>
      </c>
      <c r="L5006" s="576" t="s">
        <v>208</v>
      </c>
    </row>
    <row r="5007" spans="1:12">
      <c r="A5007" s="576" t="s">
        <v>961</v>
      </c>
      <c r="B5007" s="576" t="s">
        <v>962</v>
      </c>
      <c r="C5007" s="576" t="s">
        <v>965</v>
      </c>
      <c r="D5007" s="576" t="s">
        <v>4438</v>
      </c>
      <c r="E5007" s="577" t="s">
        <v>210</v>
      </c>
      <c r="F5007" s="576" t="s">
        <v>210</v>
      </c>
      <c r="G5007" s="576">
        <v>94727</v>
      </c>
      <c r="H5007" s="576" t="s">
        <v>9705</v>
      </c>
      <c r="I5007" s="576" t="s">
        <v>212</v>
      </c>
      <c r="J5007" s="576" t="s">
        <v>207</v>
      </c>
      <c r="K5007" s="577">
        <v>10.039999999999999</v>
      </c>
      <c r="L5007" s="576" t="s">
        <v>208</v>
      </c>
    </row>
    <row r="5008" spans="1:12">
      <c r="A5008" s="576" t="s">
        <v>961</v>
      </c>
      <c r="B5008" s="576" t="s">
        <v>962</v>
      </c>
      <c r="C5008" s="576" t="s">
        <v>965</v>
      </c>
      <c r="D5008" s="576" t="s">
        <v>4438</v>
      </c>
      <c r="E5008" s="577" t="s">
        <v>210</v>
      </c>
      <c r="F5008" s="576" t="s">
        <v>210</v>
      </c>
      <c r="G5008" s="576">
        <v>94729</v>
      </c>
      <c r="H5008" s="576" t="s">
        <v>9706</v>
      </c>
      <c r="I5008" s="576" t="s">
        <v>212</v>
      </c>
      <c r="J5008" s="576" t="s">
        <v>207</v>
      </c>
      <c r="K5008" s="577">
        <v>18.059999999999999</v>
      </c>
      <c r="L5008" s="576" t="s">
        <v>208</v>
      </c>
    </row>
    <row r="5009" spans="1:12">
      <c r="A5009" s="576" t="s">
        <v>961</v>
      </c>
      <c r="B5009" s="576" t="s">
        <v>962</v>
      </c>
      <c r="C5009" s="576" t="s">
        <v>965</v>
      </c>
      <c r="D5009" s="576" t="s">
        <v>4438</v>
      </c>
      <c r="E5009" s="577" t="s">
        <v>210</v>
      </c>
      <c r="F5009" s="576" t="s">
        <v>210</v>
      </c>
      <c r="G5009" s="576">
        <v>94731</v>
      </c>
      <c r="H5009" s="576" t="s">
        <v>9707</v>
      </c>
      <c r="I5009" s="576" t="s">
        <v>212</v>
      </c>
      <c r="J5009" s="576" t="s">
        <v>207</v>
      </c>
      <c r="K5009" s="577">
        <v>24.14</v>
      </c>
      <c r="L5009" s="576" t="s">
        <v>208</v>
      </c>
    </row>
    <row r="5010" spans="1:12">
      <c r="A5010" s="576" t="s">
        <v>961</v>
      </c>
      <c r="B5010" s="576" t="s">
        <v>962</v>
      </c>
      <c r="C5010" s="576" t="s">
        <v>965</v>
      </c>
      <c r="D5010" s="576" t="s">
        <v>4438</v>
      </c>
      <c r="E5010" s="577" t="s">
        <v>210</v>
      </c>
      <c r="F5010" s="576" t="s">
        <v>210</v>
      </c>
      <c r="G5010" s="576">
        <v>94733</v>
      </c>
      <c r="H5010" s="576" t="s">
        <v>9708</v>
      </c>
      <c r="I5010" s="576" t="s">
        <v>212</v>
      </c>
      <c r="J5010" s="576" t="s">
        <v>207</v>
      </c>
      <c r="K5010" s="577">
        <v>43.36</v>
      </c>
      <c r="L5010" s="576" t="s">
        <v>208</v>
      </c>
    </row>
    <row r="5011" spans="1:12">
      <c r="A5011" s="576" t="s">
        <v>961</v>
      </c>
      <c r="B5011" s="576" t="s">
        <v>962</v>
      </c>
      <c r="C5011" s="576" t="s">
        <v>965</v>
      </c>
      <c r="D5011" s="576" t="s">
        <v>4438</v>
      </c>
      <c r="E5011" s="577" t="s">
        <v>210</v>
      </c>
      <c r="F5011" s="576" t="s">
        <v>210</v>
      </c>
      <c r="G5011" s="576">
        <v>94863</v>
      </c>
      <c r="H5011" s="576" t="s">
        <v>9709</v>
      </c>
      <c r="I5011" s="576" t="s">
        <v>212</v>
      </c>
      <c r="J5011" s="576" t="s">
        <v>207</v>
      </c>
      <c r="K5011" s="577">
        <v>157.36000000000001</v>
      </c>
      <c r="L5011" s="576" t="s">
        <v>208</v>
      </c>
    </row>
    <row r="5012" spans="1:12">
      <c r="A5012" s="576" t="s">
        <v>961</v>
      </c>
      <c r="B5012" s="576" t="s">
        <v>962</v>
      </c>
      <c r="C5012" s="576" t="s">
        <v>965</v>
      </c>
      <c r="D5012" s="576" t="s">
        <v>4438</v>
      </c>
      <c r="E5012" s="577" t="s">
        <v>210</v>
      </c>
      <c r="F5012" s="576" t="s">
        <v>210</v>
      </c>
      <c r="G5012" s="576">
        <v>94737</v>
      </c>
      <c r="H5012" s="576" t="s">
        <v>9710</v>
      </c>
      <c r="I5012" s="576" t="s">
        <v>212</v>
      </c>
      <c r="J5012" s="576" t="s">
        <v>207</v>
      </c>
      <c r="K5012" s="577">
        <v>185.98</v>
      </c>
      <c r="L5012" s="576" t="s">
        <v>208</v>
      </c>
    </row>
    <row r="5013" spans="1:12">
      <c r="A5013" s="576" t="s">
        <v>961</v>
      </c>
      <c r="B5013" s="576" t="s">
        <v>962</v>
      </c>
      <c r="C5013" s="576" t="s">
        <v>965</v>
      </c>
      <c r="D5013" s="576" t="s">
        <v>4438</v>
      </c>
      <c r="E5013" s="577" t="s">
        <v>210</v>
      </c>
      <c r="F5013" s="576" t="s">
        <v>210</v>
      </c>
      <c r="G5013" s="576">
        <v>94465</v>
      </c>
      <c r="H5013" s="576" t="s">
        <v>9711</v>
      </c>
      <c r="I5013" s="576" t="s">
        <v>212</v>
      </c>
      <c r="J5013" s="576" t="s">
        <v>207</v>
      </c>
      <c r="K5013" s="577">
        <v>49.81</v>
      </c>
      <c r="L5013" s="576" t="s">
        <v>208</v>
      </c>
    </row>
    <row r="5014" spans="1:12">
      <c r="A5014" s="576" t="s">
        <v>961</v>
      </c>
      <c r="B5014" s="576" t="s">
        <v>962</v>
      </c>
      <c r="C5014" s="576" t="s">
        <v>965</v>
      </c>
      <c r="D5014" s="576" t="s">
        <v>4438</v>
      </c>
      <c r="E5014" s="577" t="s">
        <v>210</v>
      </c>
      <c r="F5014" s="576" t="s">
        <v>210</v>
      </c>
      <c r="G5014" s="576">
        <v>94467</v>
      </c>
      <c r="H5014" s="576" t="s">
        <v>9712</v>
      </c>
      <c r="I5014" s="576" t="s">
        <v>212</v>
      </c>
      <c r="J5014" s="576" t="s">
        <v>207</v>
      </c>
      <c r="K5014" s="578">
        <v>82.26</v>
      </c>
      <c r="L5014" s="576" t="s">
        <v>208</v>
      </c>
    </row>
    <row r="5015" spans="1:12">
      <c r="A5015" s="576" t="s">
        <v>961</v>
      </c>
      <c r="B5015" s="576" t="s">
        <v>962</v>
      </c>
      <c r="C5015" s="576" t="s">
        <v>965</v>
      </c>
      <c r="D5015" s="576" t="s">
        <v>4438</v>
      </c>
      <c r="E5015" s="577" t="s">
        <v>210</v>
      </c>
      <c r="F5015" s="576" t="s">
        <v>210</v>
      </c>
      <c r="G5015" s="576">
        <v>94469</v>
      </c>
      <c r="H5015" s="576" t="s">
        <v>9713</v>
      </c>
      <c r="I5015" s="576" t="s">
        <v>212</v>
      </c>
      <c r="J5015" s="576" t="s">
        <v>207</v>
      </c>
      <c r="K5015" s="578">
        <v>119.01</v>
      </c>
      <c r="L5015" s="576" t="s">
        <v>208</v>
      </c>
    </row>
    <row r="5016" spans="1:12">
      <c r="A5016" s="576" t="s">
        <v>961</v>
      </c>
      <c r="B5016" s="576" t="s">
        <v>962</v>
      </c>
      <c r="C5016" s="576" t="s">
        <v>965</v>
      </c>
      <c r="D5016" s="576" t="s">
        <v>4438</v>
      </c>
      <c r="E5016" s="577" t="s">
        <v>210</v>
      </c>
      <c r="F5016" s="576" t="s">
        <v>210</v>
      </c>
      <c r="G5016" s="576">
        <v>96746</v>
      </c>
      <c r="H5016" s="576" t="s">
        <v>9714</v>
      </c>
      <c r="I5016" s="576" t="s">
        <v>212</v>
      </c>
      <c r="J5016" s="576" t="s">
        <v>207</v>
      </c>
      <c r="K5016" s="578">
        <v>110.12</v>
      </c>
      <c r="L5016" s="576" t="s">
        <v>208</v>
      </c>
    </row>
    <row r="5017" spans="1:12">
      <c r="A5017" s="576" t="s">
        <v>961</v>
      </c>
      <c r="B5017" s="576" t="s">
        <v>962</v>
      </c>
      <c r="C5017" s="576" t="s">
        <v>965</v>
      </c>
      <c r="D5017" s="576" t="s">
        <v>4438</v>
      </c>
      <c r="E5017" s="577" t="s">
        <v>210</v>
      </c>
      <c r="F5017" s="576" t="s">
        <v>210</v>
      </c>
      <c r="G5017" s="576">
        <v>96736</v>
      </c>
      <c r="H5017" s="576" t="s">
        <v>9715</v>
      </c>
      <c r="I5017" s="576" t="s">
        <v>212</v>
      </c>
      <c r="J5017" s="576" t="s">
        <v>207</v>
      </c>
      <c r="K5017" s="577">
        <v>5.26</v>
      </c>
      <c r="L5017" s="576" t="s">
        <v>208</v>
      </c>
    </row>
    <row r="5018" spans="1:12">
      <c r="A5018" s="576" t="s">
        <v>961</v>
      </c>
      <c r="B5018" s="576" t="s">
        <v>962</v>
      </c>
      <c r="C5018" s="576" t="s">
        <v>965</v>
      </c>
      <c r="D5018" s="576" t="s">
        <v>4438</v>
      </c>
      <c r="E5018" s="577" t="s">
        <v>210</v>
      </c>
      <c r="F5018" s="576" t="s">
        <v>210</v>
      </c>
      <c r="G5018" s="576">
        <v>96737</v>
      </c>
      <c r="H5018" s="576" t="s">
        <v>9716</v>
      </c>
      <c r="I5018" s="576" t="s">
        <v>212</v>
      </c>
      <c r="J5018" s="576" t="s">
        <v>207</v>
      </c>
      <c r="K5018" s="577">
        <v>5.33</v>
      </c>
      <c r="L5018" s="576" t="s">
        <v>208</v>
      </c>
    </row>
    <row r="5019" spans="1:12">
      <c r="A5019" s="576" t="s">
        <v>961</v>
      </c>
      <c r="B5019" s="576" t="s">
        <v>962</v>
      </c>
      <c r="C5019" s="576" t="s">
        <v>965</v>
      </c>
      <c r="D5019" s="576" t="s">
        <v>4438</v>
      </c>
      <c r="E5019" s="577" t="s">
        <v>210</v>
      </c>
      <c r="F5019" s="576" t="s">
        <v>210</v>
      </c>
      <c r="G5019" s="576">
        <v>96739</v>
      </c>
      <c r="H5019" s="576" t="s">
        <v>9717</v>
      </c>
      <c r="I5019" s="576" t="s">
        <v>212</v>
      </c>
      <c r="J5019" s="576" t="s">
        <v>207</v>
      </c>
      <c r="K5019" s="577">
        <v>7.62</v>
      </c>
      <c r="L5019" s="576" t="s">
        <v>208</v>
      </c>
    </row>
    <row r="5020" spans="1:12">
      <c r="A5020" s="576" t="s">
        <v>961</v>
      </c>
      <c r="B5020" s="576" t="s">
        <v>962</v>
      </c>
      <c r="C5020" s="576" t="s">
        <v>965</v>
      </c>
      <c r="D5020" s="576" t="s">
        <v>4438</v>
      </c>
      <c r="E5020" s="577" t="s">
        <v>210</v>
      </c>
      <c r="F5020" s="576" t="s">
        <v>210</v>
      </c>
      <c r="G5020" s="576">
        <v>96741</v>
      </c>
      <c r="H5020" s="576" t="s">
        <v>9718</v>
      </c>
      <c r="I5020" s="576" t="s">
        <v>212</v>
      </c>
      <c r="J5020" s="576" t="s">
        <v>207</v>
      </c>
      <c r="K5020" s="578">
        <v>15.85</v>
      </c>
      <c r="L5020" s="576" t="s">
        <v>208</v>
      </c>
    </row>
    <row r="5021" spans="1:12">
      <c r="A5021" s="576" t="s">
        <v>961</v>
      </c>
      <c r="B5021" s="576" t="s">
        <v>962</v>
      </c>
      <c r="C5021" s="576" t="s">
        <v>965</v>
      </c>
      <c r="D5021" s="576" t="s">
        <v>4438</v>
      </c>
      <c r="E5021" s="577" t="s">
        <v>210</v>
      </c>
      <c r="F5021" s="576" t="s">
        <v>210</v>
      </c>
      <c r="G5021" s="576">
        <v>96742</v>
      </c>
      <c r="H5021" s="576" t="s">
        <v>9719</v>
      </c>
      <c r="I5021" s="576" t="s">
        <v>212</v>
      </c>
      <c r="J5021" s="576" t="s">
        <v>207</v>
      </c>
      <c r="K5021" s="578">
        <v>19.420000000000002</v>
      </c>
      <c r="L5021" s="576" t="s">
        <v>208</v>
      </c>
    </row>
    <row r="5022" spans="1:12">
      <c r="A5022" s="576" t="s">
        <v>961</v>
      </c>
      <c r="B5022" s="576" t="s">
        <v>962</v>
      </c>
      <c r="C5022" s="576" t="s">
        <v>965</v>
      </c>
      <c r="D5022" s="576" t="s">
        <v>4438</v>
      </c>
      <c r="E5022" s="577" t="s">
        <v>210</v>
      </c>
      <c r="F5022" s="576" t="s">
        <v>210</v>
      </c>
      <c r="G5022" s="576">
        <v>96743</v>
      </c>
      <c r="H5022" s="576" t="s">
        <v>9720</v>
      </c>
      <c r="I5022" s="576" t="s">
        <v>212</v>
      </c>
      <c r="J5022" s="576" t="s">
        <v>207</v>
      </c>
      <c r="K5022" s="578">
        <v>30.79</v>
      </c>
      <c r="L5022" s="576" t="s">
        <v>208</v>
      </c>
    </row>
    <row r="5023" spans="1:12">
      <c r="A5023" s="576" t="s">
        <v>961</v>
      </c>
      <c r="B5023" s="576" t="s">
        <v>962</v>
      </c>
      <c r="C5023" s="576" t="s">
        <v>965</v>
      </c>
      <c r="D5023" s="576" t="s">
        <v>4438</v>
      </c>
      <c r="E5023" s="577" t="s">
        <v>210</v>
      </c>
      <c r="F5023" s="576" t="s">
        <v>210</v>
      </c>
      <c r="G5023" s="576">
        <v>96744</v>
      </c>
      <c r="H5023" s="576" t="s">
        <v>9721</v>
      </c>
      <c r="I5023" s="576" t="s">
        <v>212</v>
      </c>
      <c r="J5023" s="576" t="s">
        <v>209</v>
      </c>
      <c r="K5023" s="578">
        <v>53.08</v>
      </c>
      <c r="L5023" s="576" t="s">
        <v>208</v>
      </c>
    </row>
    <row r="5024" spans="1:12">
      <c r="A5024" s="576" t="s">
        <v>961</v>
      </c>
      <c r="B5024" s="576" t="s">
        <v>962</v>
      </c>
      <c r="C5024" s="576" t="s">
        <v>965</v>
      </c>
      <c r="D5024" s="576" t="s">
        <v>4438</v>
      </c>
      <c r="E5024" s="577" t="s">
        <v>210</v>
      </c>
      <c r="F5024" s="576" t="s">
        <v>210</v>
      </c>
      <c r="G5024" s="576">
        <v>96745</v>
      </c>
      <c r="H5024" s="576" t="s">
        <v>9722</v>
      </c>
      <c r="I5024" s="576" t="s">
        <v>212</v>
      </c>
      <c r="J5024" s="576" t="s">
        <v>209</v>
      </c>
      <c r="K5024" s="578">
        <v>84.07</v>
      </c>
      <c r="L5024" s="576" t="s">
        <v>208</v>
      </c>
    </row>
    <row r="5025" spans="1:12">
      <c r="A5025" s="576" t="s">
        <v>961</v>
      </c>
      <c r="B5025" s="576" t="s">
        <v>962</v>
      </c>
      <c r="C5025" s="576" t="s">
        <v>965</v>
      </c>
      <c r="D5025" s="576" t="s">
        <v>4438</v>
      </c>
      <c r="E5025" s="577" t="s">
        <v>210</v>
      </c>
      <c r="F5025" s="576" t="s">
        <v>210</v>
      </c>
      <c r="G5025" s="576">
        <v>94671</v>
      </c>
      <c r="H5025" s="576" t="s">
        <v>9723</v>
      </c>
      <c r="I5025" s="576" t="s">
        <v>212</v>
      </c>
      <c r="J5025" s="576" t="s">
        <v>209</v>
      </c>
      <c r="K5025" s="578">
        <v>96.02</v>
      </c>
      <c r="L5025" s="576" t="s">
        <v>208</v>
      </c>
    </row>
    <row r="5026" spans="1:12">
      <c r="A5026" s="576" t="s">
        <v>961</v>
      </c>
      <c r="B5026" s="576" t="s">
        <v>962</v>
      </c>
      <c r="C5026" s="576" t="s">
        <v>965</v>
      </c>
      <c r="D5026" s="576" t="s">
        <v>4438</v>
      </c>
      <c r="E5026" s="577" t="s">
        <v>210</v>
      </c>
      <c r="F5026" s="576" t="s">
        <v>210</v>
      </c>
      <c r="G5026" s="576">
        <v>94661</v>
      </c>
      <c r="H5026" s="576" t="s">
        <v>9724</v>
      </c>
      <c r="I5026" s="576" t="s">
        <v>212</v>
      </c>
      <c r="J5026" s="576" t="s">
        <v>209</v>
      </c>
      <c r="K5026" s="578">
        <v>8.34</v>
      </c>
      <c r="L5026" s="576" t="s">
        <v>208</v>
      </c>
    </row>
    <row r="5027" spans="1:12">
      <c r="A5027" s="576" t="s">
        <v>961</v>
      </c>
      <c r="B5027" s="576" t="s">
        <v>962</v>
      </c>
      <c r="C5027" s="576" t="s">
        <v>965</v>
      </c>
      <c r="D5027" s="576" t="s">
        <v>4438</v>
      </c>
      <c r="E5027" s="577" t="s">
        <v>210</v>
      </c>
      <c r="F5027" s="576" t="s">
        <v>210</v>
      </c>
      <c r="G5027" s="576">
        <v>94663</v>
      </c>
      <c r="H5027" s="576" t="s">
        <v>9725</v>
      </c>
      <c r="I5027" s="576" t="s">
        <v>212</v>
      </c>
      <c r="J5027" s="576" t="s">
        <v>209</v>
      </c>
      <c r="K5027" s="578">
        <v>10.210000000000001</v>
      </c>
      <c r="L5027" s="576" t="s">
        <v>208</v>
      </c>
    </row>
    <row r="5028" spans="1:12">
      <c r="A5028" s="576" t="s">
        <v>961</v>
      </c>
      <c r="B5028" s="576" t="s">
        <v>962</v>
      </c>
      <c r="C5028" s="576" t="s">
        <v>965</v>
      </c>
      <c r="D5028" s="576" t="s">
        <v>4438</v>
      </c>
      <c r="E5028" s="577" t="s">
        <v>210</v>
      </c>
      <c r="F5028" s="576" t="s">
        <v>210</v>
      </c>
      <c r="G5028" s="576">
        <v>94665</v>
      </c>
      <c r="H5028" s="576" t="s">
        <v>9726</v>
      </c>
      <c r="I5028" s="576" t="s">
        <v>212</v>
      </c>
      <c r="J5028" s="576" t="s">
        <v>207</v>
      </c>
      <c r="K5028" s="577">
        <v>21.13</v>
      </c>
      <c r="L5028" s="576" t="s">
        <v>208</v>
      </c>
    </row>
    <row r="5029" spans="1:12">
      <c r="A5029" s="576" t="s">
        <v>961</v>
      </c>
      <c r="B5029" s="576" t="s">
        <v>962</v>
      </c>
      <c r="C5029" s="576" t="s">
        <v>965</v>
      </c>
      <c r="D5029" s="576" t="s">
        <v>4438</v>
      </c>
      <c r="E5029" s="577" t="s">
        <v>210</v>
      </c>
      <c r="F5029" s="576" t="s">
        <v>210</v>
      </c>
      <c r="G5029" s="576">
        <v>94667</v>
      </c>
      <c r="H5029" s="576" t="s">
        <v>9727</v>
      </c>
      <c r="I5029" s="576" t="s">
        <v>212</v>
      </c>
      <c r="J5029" s="576" t="s">
        <v>207</v>
      </c>
      <c r="K5029" s="577">
        <v>31.07</v>
      </c>
      <c r="L5029" s="576" t="s">
        <v>208</v>
      </c>
    </row>
    <row r="5030" spans="1:12">
      <c r="A5030" s="576" t="s">
        <v>961</v>
      </c>
      <c r="B5030" s="576" t="s">
        <v>962</v>
      </c>
      <c r="C5030" s="576" t="s">
        <v>966</v>
      </c>
      <c r="D5030" s="576" t="s">
        <v>4467</v>
      </c>
      <c r="E5030" s="577" t="s">
        <v>210</v>
      </c>
      <c r="F5030" s="576" t="s">
        <v>210</v>
      </c>
      <c r="G5030" s="576">
        <v>94669</v>
      </c>
      <c r="H5030" s="576" t="s">
        <v>9728</v>
      </c>
      <c r="I5030" s="576" t="s">
        <v>212</v>
      </c>
      <c r="J5030" s="576" t="s">
        <v>207</v>
      </c>
      <c r="K5030" s="577">
        <v>58.11</v>
      </c>
      <c r="L5030" s="576" t="s">
        <v>208</v>
      </c>
    </row>
    <row r="5031" spans="1:12">
      <c r="A5031" s="576" t="s">
        <v>961</v>
      </c>
      <c r="B5031" s="576" t="s">
        <v>962</v>
      </c>
      <c r="C5031" s="576" t="s">
        <v>966</v>
      </c>
      <c r="D5031" s="576" t="s">
        <v>4467</v>
      </c>
      <c r="E5031" s="577" t="s">
        <v>210</v>
      </c>
      <c r="F5031" s="576" t="s">
        <v>210</v>
      </c>
      <c r="G5031" s="576">
        <v>105177</v>
      </c>
      <c r="H5031" s="576" t="s">
        <v>9729</v>
      </c>
      <c r="I5031" s="576" t="s">
        <v>212</v>
      </c>
      <c r="J5031" s="576" t="s">
        <v>207</v>
      </c>
      <c r="K5031" s="577">
        <v>141.02000000000001</v>
      </c>
      <c r="L5031" s="576" t="s">
        <v>208</v>
      </c>
    </row>
    <row r="5032" spans="1:12">
      <c r="A5032" s="576" t="s">
        <v>961</v>
      </c>
      <c r="B5032" s="576" t="s">
        <v>962</v>
      </c>
      <c r="C5032" s="576" t="s">
        <v>966</v>
      </c>
      <c r="D5032" s="576" t="s">
        <v>4467</v>
      </c>
      <c r="E5032" s="577" t="s">
        <v>210</v>
      </c>
      <c r="F5032" s="576" t="s">
        <v>210</v>
      </c>
      <c r="G5032" s="576">
        <v>105176</v>
      </c>
      <c r="H5032" s="576" t="s">
        <v>9730</v>
      </c>
      <c r="I5032" s="576" t="s">
        <v>212</v>
      </c>
      <c r="J5032" s="576" t="s">
        <v>207</v>
      </c>
      <c r="K5032" s="577">
        <v>158.72</v>
      </c>
      <c r="L5032" s="576" t="s">
        <v>208</v>
      </c>
    </row>
    <row r="5033" spans="1:12">
      <c r="A5033" s="576" t="s">
        <v>961</v>
      </c>
      <c r="B5033" s="576" t="s">
        <v>962</v>
      </c>
      <c r="C5033" s="576" t="s">
        <v>966</v>
      </c>
      <c r="D5033" s="576" t="s">
        <v>4467</v>
      </c>
      <c r="E5033" s="577" t="s">
        <v>210</v>
      </c>
      <c r="F5033" s="576" t="s">
        <v>210</v>
      </c>
      <c r="G5033" s="576">
        <v>94466</v>
      </c>
      <c r="H5033" s="576" t="s">
        <v>9731</v>
      </c>
      <c r="I5033" s="576" t="s">
        <v>212</v>
      </c>
      <c r="J5033" s="576" t="s">
        <v>207</v>
      </c>
      <c r="K5033" s="577">
        <v>49.84</v>
      </c>
      <c r="L5033" s="576" t="s">
        <v>208</v>
      </c>
    </row>
    <row r="5034" spans="1:12">
      <c r="A5034" s="576" t="s">
        <v>961</v>
      </c>
      <c r="B5034" s="576" t="s">
        <v>962</v>
      </c>
      <c r="C5034" s="576" t="s">
        <v>966</v>
      </c>
      <c r="D5034" s="576" t="s">
        <v>4467</v>
      </c>
      <c r="E5034" s="577" t="s">
        <v>210</v>
      </c>
      <c r="F5034" s="576" t="s">
        <v>210</v>
      </c>
      <c r="G5034" s="576">
        <v>94468</v>
      </c>
      <c r="H5034" s="576" t="s">
        <v>9732</v>
      </c>
      <c r="I5034" s="576" t="s">
        <v>212</v>
      </c>
      <c r="J5034" s="576" t="s">
        <v>207</v>
      </c>
      <c r="K5034" s="577">
        <v>71.55</v>
      </c>
      <c r="L5034" s="576" t="s">
        <v>208</v>
      </c>
    </row>
    <row r="5035" spans="1:12">
      <c r="A5035" s="576" t="s">
        <v>961</v>
      </c>
      <c r="B5035" s="576" t="s">
        <v>962</v>
      </c>
      <c r="C5035" s="576" t="s">
        <v>966</v>
      </c>
      <c r="D5035" s="576" t="s">
        <v>4467</v>
      </c>
      <c r="E5035" s="577" t="s">
        <v>210</v>
      </c>
      <c r="F5035" s="576" t="s">
        <v>210</v>
      </c>
      <c r="G5035" s="576">
        <v>94470</v>
      </c>
      <c r="H5035" s="576" t="s">
        <v>9733</v>
      </c>
      <c r="I5035" s="576" t="s">
        <v>212</v>
      </c>
      <c r="J5035" s="576" t="s">
        <v>207</v>
      </c>
      <c r="K5035" s="577">
        <v>109.48</v>
      </c>
      <c r="L5035" s="576" t="s">
        <v>208</v>
      </c>
    </row>
    <row r="5036" spans="1:12">
      <c r="A5036" s="576" t="s">
        <v>961</v>
      </c>
      <c r="B5036" s="576" t="s">
        <v>962</v>
      </c>
      <c r="C5036" s="576" t="s">
        <v>966</v>
      </c>
      <c r="D5036" s="576" t="s">
        <v>4467</v>
      </c>
      <c r="E5036" s="577" t="s">
        <v>210</v>
      </c>
      <c r="F5036" s="576" t="s">
        <v>210</v>
      </c>
      <c r="G5036" s="576">
        <v>105225</v>
      </c>
      <c r="H5036" s="576" t="s">
        <v>9734</v>
      </c>
      <c r="I5036" s="576" t="s">
        <v>212</v>
      </c>
      <c r="J5036" s="576" t="s">
        <v>207</v>
      </c>
      <c r="K5036" s="577">
        <v>15.03</v>
      </c>
      <c r="L5036" s="576" t="s">
        <v>208</v>
      </c>
    </row>
    <row r="5037" spans="1:12">
      <c r="A5037" s="576" t="s">
        <v>961</v>
      </c>
      <c r="B5037" s="576" t="s">
        <v>962</v>
      </c>
      <c r="C5037" s="576" t="s">
        <v>966</v>
      </c>
      <c r="D5037" s="576" t="s">
        <v>4467</v>
      </c>
      <c r="E5037" s="577" t="s">
        <v>210</v>
      </c>
      <c r="F5037" s="576" t="s">
        <v>210</v>
      </c>
      <c r="G5037" s="576">
        <v>105226</v>
      </c>
      <c r="H5037" s="576" t="s">
        <v>9735</v>
      </c>
      <c r="I5037" s="576" t="s">
        <v>212</v>
      </c>
      <c r="J5037" s="576" t="s">
        <v>207</v>
      </c>
      <c r="K5037" s="577">
        <v>37.68</v>
      </c>
      <c r="L5037" s="576" t="s">
        <v>208</v>
      </c>
    </row>
    <row r="5038" spans="1:12">
      <c r="A5038" s="576" t="s">
        <v>961</v>
      </c>
      <c r="B5038" s="576" t="s">
        <v>962</v>
      </c>
      <c r="C5038" s="576" t="s">
        <v>966</v>
      </c>
      <c r="D5038" s="576" t="s">
        <v>4467</v>
      </c>
      <c r="E5038" s="577" t="s">
        <v>210</v>
      </c>
      <c r="F5038" s="576" t="s">
        <v>210</v>
      </c>
      <c r="G5038" s="576">
        <v>105227</v>
      </c>
      <c r="H5038" s="576" t="s">
        <v>9736</v>
      </c>
      <c r="I5038" s="576" t="s">
        <v>212</v>
      </c>
      <c r="J5038" s="576" t="s">
        <v>207</v>
      </c>
      <c r="K5038" s="577">
        <v>54.52</v>
      </c>
      <c r="L5038" s="576" t="s">
        <v>208</v>
      </c>
    </row>
    <row r="5039" spans="1:12">
      <c r="A5039" s="576" t="s">
        <v>961</v>
      </c>
      <c r="B5039" s="576" t="s">
        <v>962</v>
      </c>
      <c r="C5039" s="576" t="s">
        <v>966</v>
      </c>
      <c r="D5039" s="576" t="s">
        <v>4467</v>
      </c>
      <c r="E5039" s="577" t="s">
        <v>210</v>
      </c>
      <c r="F5039" s="576" t="s">
        <v>210</v>
      </c>
      <c r="G5039" s="576">
        <v>105212</v>
      </c>
      <c r="H5039" s="576" t="s">
        <v>9737</v>
      </c>
      <c r="I5039" s="576" t="s">
        <v>212</v>
      </c>
      <c r="J5039" s="576" t="s">
        <v>207</v>
      </c>
      <c r="K5039" s="577">
        <v>237.04</v>
      </c>
      <c r="L5039" s="576" t="s">
        <v>208</v>
      </c>
    </row>
    <row r="5040" spans="1:12">
      <c r="A5040" s="576" t="s">
        <v>961</v>
      </c>
      <c r="B5040" s="576" t="s">
        <v>962</v>
      </c>
      <c r="C5040" s="576" t="s">
        <v>966</v>
      </c>
      <c r="D5040" s="576" t="s">
        <v>4467</v>
      </c>
      <c r="E5040" s="577" t="s">
        <v>210</v>
      </c>
      <c r="F5040" s="576" t="s">
        <v>210</v>
      </c>
      <c r="G5040" s="576">
        <v>105211</v>
      </c>
      <c r="H5040" s="576" t="s">
        <v>9738</v>
      </c>
      <c r="I5040" s="576" t="s">
        <v>212</v>
      </c>
      <c r="J5040" s="576" t="s">
        <v>207</v>
      </c>
      <c r="K5040" s="577">
        <v>238.53</v>
      </c>
      <c r="L5040" s="576" t="s">
        <v>208</v>
      </c>
    </row>
    <row r="5041" spans="1:12">
      <c r="A5041" s="576" t="s">
        <v>961</v>
      </c>
      <c r="B5041" s="576" t="s">
        <v>962</v>
      </c>
      <c r="C5041" s="576" t="s">
        <v>967</v>
      </c>
      <c r="D5041" s="576" t="s">
        <v>4468</v>
      </c>
      <c r="E5041" s="577" t="s">
        <v>210</v>
      </c>
      <c r="F5041" s="576" t="s">
        <v>210</v>
      </c>
      <c r="G5041" s="576">
        <v>105189</v>
      </c>
      <c r="H5041" s="576" t="s">
        <v>9739</v>
      </c>
      <c r="I5041" s="576" t="s">
        <v>212</v>
      </c>
      <c r="J5041" s="576" t="s">
        <v>209</v>
      </c>
      <c r="K5041" s="577">
        <v>18.7</v>
      </c>
      <c r="L5041" s="576" t="s">
        <v>208</v>
      </c>
    </row>
    <row r="5042" spans="1:12">
      <c r="A5042" s="576" t="s">
        <v>961</v>
      </c>
      <c r="B5042" s="576" t="s">
        <v>962</v>
      </c>
      <c r="C5042" s="576" t="s">
        <v>967</v>
      </c>
      <c r="D5042" s="576" t="s">
        <v>4468</v>
      </c>
      <c r="E5042" s="577" t="s">
        <v>210</v>
      </c>
      <c r="F5042" s="576" t="s">
        <v>210</v>
      </c>
      <c r="G5042" s="576">
        <v>105190</v>
      </c>
      <c r="H5042" s="576" t="s">
        <v>9740</v>
      </c>
      <c r="I5042" s="576" t="s">
        <v>212</v>
      </c>
      <c r="J5042" s="576" t="s">
        <v>209</v>
      </c>
      <c r="K5042" s="577">
        <v>23.74</v>
      </c>
      <c r="L5042" s="576" t="s">
        <v>208</v>
      </c>
    </row>
    <row r="5043" spans="1:12">
      <c r="A5043" s="576" t="s">
        <v>961</v>
      </c>
      <c r="B5043" s="576" t="s">
        <v>962</v>
      </c>
      <c r="C5043" s="576" t="s">
        <v>967</v>
      </c>
      <c r="D5043" s="576" t="s">
        <v>4468</v>
      </c>
      <c r="E5043" s="577" t="s">
        <v>210</v>
      </c>
      <c r="F5043" s="576" t="s">
        <v>210</v>
      </c>
      <c r="G5043" s="576">
        <v>94625</v>
      </c>
      <c r="H5043" s="576" t="s">
        <v>9741</v>
      </c>
      <c r="I5043" s="576" t="s">
        <v>212</v>
      </c>
      <c r="J5043" s="576" t="s">
        <v>209</v>
      </c>
      <c r="K5043" s="577">
        <v>1543.13</v>
      </c>
      <c r="L5043" s="576" t="s">
        <v>208</v>
      </c>
    </row>
    <row r="5044" spans="1:12">
      <c r="A5044" s="576" t="s">
        <v>961</v>
      </c>
      <c r="B5044" s="576" t="s">
        <v>962</v>
      </c>
      <c r="C5044" s="576" t="s">
        <v>967</v>
      </c>
      <c r="D5044" s="576" t="s">
        <v>4468</v>
      </c>
      <c r="E5044" s="577" t="s">
        <v>210</v>
      </c>
      <c r="F5044" s="576" t="s">
        <v>210</v>
      </c>
      <c r="G5044" s="576">
        <v>94622</v>
      </c>
      <c r="H5044" s="576" t="s">
        <v>9742</v>
      </c>
      <c r="I5044" s="576" t="s">
        <v>212</v>
      </c>
      <c r="J5044" s="576" t="s">
        <v>209</v>
      </c>
      <c r="K5044" s="577">
        <v>197.4</v>
      </c>
      <c r="L5044" s="576" t="s">
        <v>208</v>
      </c>
    </row>
    <row r="5045" spans="1:12">
      <c r="A5045" s="576" t="s">
        <v>961</v>
      </c>
      <c r="B5045" s="576" t="s">
        <v>962</v>
      </c>
      <c r="C5045" s="576" t="s">
        <v>967</v>
      </c>
      <c r="D5045" s="576" t="s">
        <v>4468</v>
      </c>
      <c r="E5045" s="577" t="s">
        <v>210</v>
      </c>
      <c r="F5045" s="576" t="s">
        <v>210</v>
      </c>
      <c r="G5045" s="576">
        <v>94623</v>
      </c>
      <c r="H5045" s="576" t="s">
        <v>9743</v>
      </c>
      <c r="I5045" s="576" t="s">
        <v>212</v>
      </c>
      <c r="J5045" s="576" t="s">
        <v>209</v>
      </c>
      <c r="K5045" s="577">
        <v>482.7</v>
      </c>
      <c r="L5045" s="576" t="s">
        <v>208</v>
      </c>
    </row>
    <row r="5046" spans="1:12">
      <c r="A5046" s="576" t="s">
        <v>961</v>
      </c>
      <c r="B5046" s="576" t="s">
        <v>962</v>
      </c>
      <c r="C5046" s="576" t="s">
        <v>967</v>
      </c>
      <c r="D5046" s="576" t="s">
        <v>4468</v>
      </c>
      <c r="E5046" s="577" t="s">
        <v>210</v>
      </c>
      <c r="F5046" s="576" t="s">
        <v>210</v>
      </c>
      <c r="G5046" s="576">
        <v>94624</v>
      </c>
      <c r="H5046" s="576" t="s">
        <v>9744</v>
      </c>
      <c r="I5046" s="576" t="s">
        <v>212</v>
      </c>
      <c r="J5046" s="576" t="s">
        <v>209</v>
      </c>
      <c r="K5046" s="577">
        <v>731.67</v>
      </c>
      <c r="L5046" s="576" t="s">
        <v>208</v>
      </c>
    </row>
    <row r="5047" spans="1:12">
      <c r="A5047" s="576" t="s">
        <v>961</v>
      </c>
      <c r="B5047" s="576" t="s">
        <v>962</v>
      </c>
      <c r="C5047" s="576" t="s">
        <v>967</v>
      </c>
      <c r="D5047" s="576" t="s">
        <v>4468</v>
      </c>
      <c r="E5047" s="577" t="s">
        <v>210</v>
      </c>
      <c r="F5047" s="576" t="s">
        <v>210</v>
      </c>
      <c r="G5047" s="576">
        <v>94763</v>
      </c>
      <c r="H5047" s="576" t="s">
        <v>9745</v>
      </c>
      <c r="I5047" s="576" t="s">
        <v>212</v>
      </c>
      <c r="J5047" s="576" t="s">
        <v>207</v>
      </c>
      <c r="K5047" s="577">
        <v>342.62</v>
      </c>
      <c r="L5047" s="576" t="s">
        <v>208</v>
      </c>
    </row>
    <row r="5048" spans="1:12">
      <c r="A5048" s="576" t="s">
        <v>961</v>
      </c>
      <c r="B5048" s="576" t="s">
        <v>962</v>
      </c>
      <c r="C5048" s="576" t="s">
        <v>967</v>
      </c>
      <c r="D5048" s="576" t="s">
        <v>4468</v>
      </c>
      <c r="E5048" s="577" t="s">
        <v>210</v>
      </c>
      <c r="F5048" s="576" t="s">
        <v>210</v>
      </c>
      <c r="G5048" s="576">
        <v>94756</v>
      </c>
      <c r="H5048" s="576" t="s">
        <v>9746</v>
      </c>
      <c r="I5048" s="576" t="s">
        <v>212</v>
      </c>
      <c r="J5048" s="576" t="s">
        <v>207</v>
      </c>
      <c r="K5048" s="577">
        <v>10.94</v>
      </c>
      <c r="L5048" s="576" t="s">
        <v>208</v>
      </c>
    </row>
    <row r="5049" spans="1:12">
      <c r="A5049" s="576" t="s">
        <v>961</v>
      </c>
      <c r="B5049" s="576" t="s">
        <v>962</v>
      </c>
      <c r="C5049" s="576" t="s">
        <v>967</v>
      </c>
      <c r="D5049" s="576" t="s">
        <v>4468</v>
      </c>
      <c r="E5049" s="577" t="s">
        <v>210</v>
      </c>
      <c r="F5049" s="576" t="s">
        <v>210</v>
      </c>
      <c r="G5049" s="576">
        <v>94757</v>
      </c>
      <c r="H5049" s="576" t="s">
        <v>9747</v>
      </c>
      <c r="I5049" s="576" t="s">
        <v>212</v>
      </c>
      <c r="J5049" s="576" t="s">
        <v>209</v>
      </c>
      <c r="K5049" s="577">
        <v>17.79</v>
      </c>
      <c r="L5049" s="576" t="s">
        <v>208</v>
      </c>
    </row>
    <row r="5050" spans="1:12">
      <c r="A5050" s="576" t="s">
        <v>961</v>
      </c>
      <c r="B5050" s="576" t="s">
        <v>962</v>
      </c>
      <c r="C5050" s="576" t="s">
        <v>967</v>
      </c>
      <c r="D5050" s="576" t="s">
        <v>4468</v>
      </c>
      <c r="E5050" s="577" t="s">
        <v>210</v>
      </c>
      <c r="F5050" s="576" t="s">
        <v>210</v>
      </c>
      <c r="G5050" s="576">
        <v>94758</v>
      </c>
      <c r="H5050" s="576" t="s">
        <v>9748</v>
      </c>
      <c r="I5050" s="576" t="s">
        <v>212</v>
      </c>
      <c r="J5050" s="576" t="s">
        <v>207</v>
      </c>
      <c r="K5050" s="577">
        <v>48.47</v>
      </c>
      <c r="L5050" s="576" t="s">
        <v>208</v>
      </c>
    </row>
    <row r="5051" spans="1:12">
      <c r="A5051" s="576" t="s">
        <v>961</v>
      </c>
      <c r="B5051" s="576" t="s">
        <v>962</v>
      </c>
      <c r="C5051" s="576" t="s">
        <v>967</v>
      </c>
      <c r="D5051" s="576" t="s">
        <v>4468</v>
      </c>
      <c r="E5051" s="577" t="s">
        <v>210</v>
      </c>
      <c r="F5051" s="576" t="s">
        <v>210</v>
      </c>
      <c r="G5051" s="576">
        <v>94759</v>
      </c>
      <c r="H5051" s="576" t="s">
        <v>9749</v>
      </c>
      <c r="I5051" s="576" t="s">
        <v>212</v>
      </c>
      <c r="J5051" s="576" t="s">
        <v>248</v>
      </c>
      <c r="K5051" s="577">
        <v>61.84</v>
      </c>
      <c r="L5051" s="576" t="s">
        <v>208</v>
      </c>
    </row>
    <row r="5052" spans="1:12">
      <c r="A5052" s="576" t="s">
        <v>961</v>
      </c>
      <c r="B5052" s="576" t="s">
        <v>962</v>
      </c>
      <c r="C5052" s="576" t="s">
        <v>967</v>
      </c>
      <c r="D5052" s="576" t="s">
        <v>4468</v>
      </c>
      <c r="E5052" s="577" t="s">
        <v>210</v>
      </c>
      <c r="F5052" s="576" t="s">
        <v>210</v>
      </c>
      <c r="G5052" s="576">
        <v>94760</v>
      </c>
      <c r="H5052" s="576" t="s">
        <v>9750</v>
      </c>
      <c r="I5052" s="576" t="s">
        <v>212</v>
      </c>
      <c r="J5052" s="576" t="s">
        <v>207</v>
      </c>
      <c r="K5052" s="577">
        <v>99.54</v>
      </c>
      <c r="L5052" s="576" t="s">
        <v>208</v>
      </c>
    </row>
    <row r="5053" spans="1:12">
      <c r="A5053" s="576" t="s">
        <v>961</v>
      </c>
      <c r="B5053" s="576" t="s">
        <v>962</v>
      </c>
      <c r="C5053" s="576" t="s">
        <v>967</v>
      </c>
      <c r="D5053" s="576" t="s">
        <v>4468</v>
      </c>
      <c r="E5053" s="577" t="s">
        <v>210</v>
      </c>
      <c r="F5053" s="576" t="s">
        <v>210</v>
      </c>
      <c r="G5053" s="576">
        <v>94761</v>
      </c>
      <c r="H5053" s="576" t="s">
        <v>9751</v>
      </c>
      <c r="I5053" s="576" t="s">
        <v>212</v>
      </c>
      <c r="J5053" s="576" t="s">
        <v>207</v>
      </c>
      <c r="K5053" s="577">
        <v>219.28</v>
      </c>
      <c r="L5053" s="576" t="s">
        <v>208</v>
      </c>
    </row>
    <row r="5054" spans="1:12">
      <c r="A5054" s="576" t="s">
        <v>961</v>
      </c>
      <c r="B5054" s="576" t="s">
        <v>962</v>
      </c>
      <c r="C5054" s="576" t="s">
        <v>967</v>
      </c>
      <c r="D5054" s="576" t="s">
        <v>4468</v>
      </c>
      <c r="E5054" s="577" t="s">
        <v>210</v>
      </c>
      <c r="F5054" s="576" t="s">
        <v>210</v>
      </c>
      <c r="G5054" s="576">
        <v>94762</v>
      </c>
      <c r="H5054" s="576" t="s">
        <v>9752</v>
      </c>
      <c r="I5054" s="576" t="s">
        <v>212</v>
      </c>
      <c r="J5054" s="576" t="s">
        <v>209</v>
      </c>
      <c r="K5054" s="577">
        <v>263.52999999999997</v>
      </c>
      <c r="L5054" s="576" t="s">
        <v>208</v>
      </c>
    </row>
    <row r="5055" spans="1:12">
      <c r="A5055" s="576" t="s">
        <v>961</v>
      </c>
      <c r="B5055" s="576" t="s">
        <v>962</v>
      </c>
      <c r="C5055" s="576" t="s">
        <v>967</v>
      </c>
      <c r="D5055" s="576" t="s">
        <v>4468</v>
      </c>
      <c r="E5055" s="577" t="s">
        <v>210</v>
      </c>
      <c r="F5055" s="576" t="s">
        <v>210</v>
      </c>
      <c r="G5055" s="576">
        <v>94462</v>
      </c>
      <c r="H5055" s="576" t="s">
        <v>9753</v>
      </c>
      <c r="I5055" s="576" t="s">
        <v>85</v>
      </c>
      <c r="J5055" s="576" t="s">
        <v>209</v>
      </c>
      <c r="K5055" s="577">
        <v>92.71</v>
      </c>
      <c r="L5055" s="576" t="s">
        <v>208</v>
      </c>
    </row>
    <row r="5056" spans="1:12">
      <c r="A5056" s="576" t="s">
        <v>961</v>
      </c>
      <c r="B5056" s="576" t="s">
        <v>962</v>
      </c>
      <c r="C5056" s="576" t="s">
        <v>967</v>
      </c>
      <c r="D5056" s="576" t="s">
        <v>4468</v>
      </c>
      <c r="E5056" s="577" t="s">
        <v>210</v>
      </c>
      <c r="F5056" s="576" t="s">
        <v>210</v>
      </c>
      <c r="G5056" s="576">
        <v>94463</v>
      </c>
      <c r="H5056" s="576" t="s">
        <v>9754</v>
      </c>
      <c r="I5056" s="576" t="s">
        <v>85</v>
      </c>
      <c r="J5056" s="576" t="s">
        <v>209</v>
      </c>
      <c r="K5056" s="577">
        <v>113.93</v>
      </c>
      <c r="L5056" s="576" t="s">
        <v>208</v>
      </c>
    </row>
    <row r="5057" spans="1:12">
      <c r="A5057" s="576" t="s">
        <v>961</v>
      </c>
      <c r="B5057" s="576" t="s">
        <v>962</v>
      </c>
      <c r="C5057" s="576" t="s">
        <v>967</v>
      </c>
      <c r="D5057" s="576" t="s">
        <v>4468</v>
      </c>
      <c r="E5057" s="577" t="s">
        <v>210</v>
      </c>
      <c r="F5057" s="576" t="s">
        <v>210</v>
      </c>
      <c r="G5057" s="576">
        <v>94464</v>
      </c>
      <c r="H5057" s="576" t="s">
        <v>9755</v>
      </c>
      <c r="I5057" s="576" t="s">
        <v>85</v>
      </c>
      <c r="J5057" s="576" t="s">
        <v>209</v>
      </c>
      <c r="K5057" s="577">
        <v>150.32</v>
      </c>
      <c r="L5057" s="576" t="s">
        <v>208</v>
      </c>
    </row>
    <row r="5058" spans="1:12">
      <c r="A5058" s="576" t="s">
        <v>961</v>
      </c>
      <c r="B5058" s="576" t="s">
        <v>962</v>
      </c>
      <c r="C5058" s="576" t="s">
        <v>967</v>
      </c>
      <c r="D5058" s="576" t="s">
        <v>4468</v>
      </c>
      <c r="E5058" s="577" t="s">
        <v>210</v>
      </c>
      <c r="F5058" s="576" t="s">
        <v>210</v>
      </c>
      <c r="G5058" s="576">
        <v>94605</v>
      </c>
      <c r="H5058" s="576" t="s">
        <v>9756</v>
      </c>
      <c r="I5058" s="576" t="s">
        <v>85</v>
      </c>
      <c r="J5058" s="576" t="s">
        <v>209</v>
      </c>
      <c r="K5058" s="577">
        <v>653.20000000000005</v>
      </c>
      <c r="L5058" s="576" t="s">
        <v>208</v>
      </c>
    </row>
    <row r="5059" spans="1:12">
      <c r="A5059" s="576" t="s">
        <v>961</v>
      </c>
      <c r="B5059" s="576" t="s">
        <v>962</v>
      </c>
      <c r="C5059" s="576" t="s">
        <v>967</v>
      </c>
      <c r="D5059" s="576" t="s">
        <v>4468</v>
      </c>
      <c r="E5059" s="577" t="s">
        <v>210</v>
      </c>
      <c r="F5059" s="576" t="s">
        <v>210</v>
      </c>
      <c r="G5059" s="576">
        <v>94602</v>
      </c>
      <c r="H5059" s="576" t="s">
        <v>9757</v>
      </c>
      <c r="I5059" s="576" t="s">
        <v>85</v>
      </c>
      <c r="J5059" s="576" t="s">
        <v>209</v>
      </c>
      <c r="K5059" s="577">
        <v>227.49</v>
      </c>
      <c r="L5059" s="576" t="s">
        <v>208</v>
      </c>
    </row>
    <row r="5060" spans="1:12">
      <c r="A5060" s="576" t="s">
        <v>961</v>
      </c>
      <c r="B5060" s="576" t="s">
        <v>962</v>
      </c>
      <c r="C5060" s="576" t="s">
        <v>967</v>
      </c>
      <c r="D5060" s="576" t="s">
        <v>4468</v>
      </c>
      <c r="E5060" s="577" t="s">
        <v>210</v>
      </c>
      <c r="F5060" s="576" t="s">
        <v>210</v>
      </c>
      <c r="G5060" s="576">
        <v>94603</v>
      </c>
      <c r="H5060" s="576" t="s">
        <v>9758</v>
      </c>
      <c r="I5060" s="576" t="s">
        <v>85</v>
      </c>
      <c r="J5060" s="576" t="s">
        <v>209</v>
      </c>
      <c r="K5060" s="577">
        <v>313.08</v>
      </c>
      <c r="L5060" s="576" t="s">
        <v>208</v>
      </c>
    </row>
    <row r="5061" spans="1:12">
      <c r="A5061" s="576" t="s">
        <v>961</v>
      </c>
      <c r="B5061" s="576" t="s">
        <v>962</v>
      </c>
      <c r="C5061" s="576" t="s">
        <v>967</v>
      </c>
      <c r="D5061" s="576" t="s">
        <v>4468</v>
      </c>
      <c r="E5061" s="577" t="s">
        <v>210</v>
      </c>
      <c r="F5061" s="576" t="s">
        <v>210</v>
      </c>
      <c r="G5061" s="576">
        <v>94604</v>
      </c>
      <c r="H5061" s="576" t="s">
        <v>9759</v>
      </c>
      <c r="I5061" s="576" t="s">
        <v>85</v>
      </c>
      <c r="J5061" s="576" t="s">
        <v>209</v>
      </c>
      <c r="K5061" s="577">
        <v>448.86</v>
      </c>
      <c r="L5061" s="576" t="s">
        <v>208</v>
      </c>
    </row>
    <row r="5062" spans="1:12">
      <c r="A5062" s="576" t="s">
        <v>961</v>
      </c>
      <c r="B5062" s="576" t="s">
        <v>962</v>
      </c>
      <c r="C5062" s="576" t="s">
        <v>967</v>
      </c>
      <c r="D5062" s="576" t="s">
        <v>4468</v>
      </c>
      <c r="E5062" s="577" t="s">
        <v>210</v>
      </c>
      <c r="F5062" s="576" t="s">
        <v>210</v>
      </c>
      <c r="G5062" s="576">
        <v>94723</v>
      </c>
      <c r="H5062" s="576" t="s">
        <v>9760</v>
      </c>
      <c r="I5062" s="576" t="s">
        <v>85</v>
      </c>
      <c r="J5062" s="576" t="s">
        <v>207</v>
      </c>
      <c r="K5062" s="577">
        <v>458.78</v>
      </c>
      <c r="L5062" s="576" t="s">
        <v>208</v>
      </c>
    </row>
    <row r="5063" spans="1:12">
      <c r="A5063" s="576" t="s">
        <v>961</v>
      </c>
      <c r="B5063" s="576" t="s">
        <v>962</v>
      </c>
      <c r="C5063" s="576" t="s">
        <v>967</v>
      </c>
      <c r="D5063" s="576" t="s">
        <v>4468</v>
      </c>
      <c r="E5063" s="577" t="s">
        <v>210</v>
      </c>
      <c r="F5063" s="576" t="s">
        <v>210</v>
      </c>
      <c r="G5063" s="576">
        <v>94716</v>
      </c>
      <c r="H5063" s="576" t="s">
        <v>9761</v>
      </c>
      <c r="I5063" s="576" t="s">
        <v>85</v>
      </c>
      <c r="J5063" s="576" t="s">
        <v>207</v>
      </c>
      <c r="K5063" s="577">
        <v>22.29</v>
      </c>
      <c r="L5063" s="576" t="s">
        <v>208</v>
      </c>
    </row>
    <row r="5064" spans="1:12">
      <c r="A5064" s="576" t="s">
        <v>961</v>
      </c>
      <c r="B5064" s="576" t="s">
        <v>962</v>
      </c>
      <c r="C5064" s="576" t="s">
        <v>967</v>
      </c>
      <c r="D5064" s="576" t="s">
        <v>4468</v>
      </c>
      <c r="E5064" s="577" t="s">
        <v>210</v>
      </c>
      <c r="F5064" s="576" t="s">
        <v>210</v>
      </c>
      <c r="G5064" s="576">
        <v>94717</v>
      </c>
      <c r="H5064" s="576" t="s">
        <v>9762</v>
      </c>
      <c r="I5064" s="576" t="s">
        <v>85</v>
      </c>
      <c r="J5064" s="576" t="s">
        <v>209</v>
      </c>
      <c r="K5064" s="577">
        <v>37.619999999999997</v>
      </c>
      <c r="L5064" s="576" t="s">
        <v>208</v>
      </c>
    </row>
    <row r="5065" spans="1:12">
      <c r="A5065" s="576" t="s">
        <v>961</v>
      </c>
      <c r="B5065" s="576" t="s">
        <v>962</v>
      </c>
      <c r="C5065" s="576" t="s">
        <v>967</v>
      </c>
      <c r="D5065" s="576" t="s">
        <v>4468</v>
      </c>
      <c r="E5065" s="577" t="s">
        <v>210</v>
      </c>
      <c r="F5065" s="576" t="s">
        <v>210</v>
      </c>
      <c r="G5065" s="576">
        <v>94718</v>
      </c>
      <c r="H5065" s="576" t="s">
        <v>9763</v>
      </c>
      <c r="I5065" s="576" t="s">
        <v>85</v>
      </c>
      <c r="J5065" s="576" t="s">
        <v>209</v>
      </c>
      <c r="K5065" s="577">
        <v>49.13</v>
      </c>
      <c r="L5065" s="576" t="s">
        <v>208</v>
      </c>
    </row>
    <row r="5066" spans="1:12">
      <c r="A5066" s="576" t="s">
        <v>961</v>
      </c>
      <c r="B5066" s="576" t="s">
        <v>962</v>
      </c>
      <c r="C5066" s="576" t="s">
        <v>967</v>
      </c>
      <c r="D5066" s="576" t="s">
        <v>4468</v>
      </c>
      <c r="E5066" s="577" t="s">
        <v>210</v>
      </c>
      <c r="F5066" s="576" t="s">
        <v>210</v>
      </c>
      <c r="G5066" s="576">
        <v>94719</v>
      </c>
      <c r="H5066" s="576" t="s">
        <v>9764</v>
      </c>
      <c r="I5066" s="576" t="s">
        <v>85</v>
      </c>
      <c r="J5066" s="576" t="s">
        <v>209</v>
      </c>
      <c r="K5066" s="577">
        <v>65.62</v>
      </c>
      <c r="L5066" s="576" t="s">
        <v>208</v>
      </c>
    </row>
    <row r="5067" spans="1:12">
      <c r="A5067" s="576" t="s">
        <v>961</v>
      </c>
      <c r="B5067" s="576" t="s">
        <v>962</v>
      </c>
      <c r="C5067" s="576" t="s">
        <v>967</v>
      </c>
      <c r="D5067" s="576" t="s">
        <v>4468</v>
      </c>
      <c r="E5067" s="577" t="s">
        <v>210</v>
      </c>
      <c r="F5067" s="576" t="s">
        <v>210</v>
      </c>
      <c r="G5067" s="576">
        <v>94720</v>
      </c>
      <c r="H5067" s="576" t="s">
        <v>9765</v>
      </c>
      <c r="I5067" s="576" t="s">
        <v>85</v>
      </c>
      <c r="J5067" s="576" t="s">
        <v>207</v>
      </c>
      <c r="K5067" s="577">
        <v>96.08</v>
      </c>
      <c r="L5067" s="576" t="s">
        <v>208</v>
      </c>
    </row>
    <row r="5068" spans="1:12">
      <c r="A5068" s="576" t="s">
        <v>961</v>
      </c>
      <c r="B5068" s="576" t="s">
        <v>962</v>
      </c>
      <c r="C5068" s="576" t="s">
        <v>967</v>
      </c>
      <c r="D5068" s="576" t="s">
        <v>4468</v>
      </c>
      <c r="E5068" s="577" t="s">
        <v>210</v>
      </c>
      <c r="F5068" s="576" t="s">
        <v>210</v>
      </c>
      <c r="G5068" s="576">
        <v>94721</v>
      </c>
      <c r="H5068" s="576" t="s">
        <v>9766</v>
      </c>
      <c r="I5068" s="576" t="s">
        <v>85</v>
      </c>
      <c r="J5068" s="576" t="s">
        <v>248</v>
      </c>
      <c r="K5068" s="577">
        <v>155.66</v>
      </c>
      <c r="L5068" s="576" t="s">
        <v>208</v>
      </c>
    </row>
    <row r="5069" spans="1:12">
      <c r="A5069" s="576" t="s">
        <v>961</v>
      </c>
      <c r="B5069" s="576" t="s">
        <v>962</v>
      </c>
      <c r="C5069" s="576" t="s">
        <v>967</v>
      </c>
      <c r="D5069" s="576" t="s">
        <v>4468</v>
      </c>
      <c r="E5069" s="577" t="s">
        <v>210</v>
      </c>
      <c r="F5069" s="576" t="s">
        <v>210</v>
      </c>
      <c r="G5069" s="576">
        <v>94722</v>
      </c>
      <c r="H5069" s="576" t="s">
        <v>9767</v>
      </c>
      <c r="I5069" s="576" t="s">
        <v>85</v>
      </c>
      <c r="J5069" s="576" t="s">
        <v>207</v>
      </c>
      <c r="K5069" s="577">
        <v>243.12</v>
      </c>
      <c r="L5069" s="576" t="s">
        <v>208</v>
      </c>
    </row>
    <row r="5070" spans="1:12">
      <c r="A5070" s="576" t="s">
        <v>961</v>
      </c>
      <c r="B5070" s="576" t="s">
        <v>962</v>
      </c>
      <c r="C5070" s="576" t="s">
        <v>967</v>
      </c>
      <c r="D5070" s="576" t="s">
        <v>4468</v>
      </c>
      <c r="E5070" s="577" t="s">
        <v>210</v>
      </c>
      <c r="F5070" s="576" t="s">
        <v>210</v>
      </c>
      <c r="G5070" s="576">
        <v>96726</v>
      </c>
      <c r="H5070" s="576" t="s">
        <v>9768</v>
      </c>
      <c r="I5070" s="576" t="s">
        <v>85</v>
      </c>
      <c r="J5070" s="576" t="s">
        <v>207</v>
      </c>
      <c r="K5070" s="577">
        <v>164.78</v>
      </c>
      <c r="L5070" s="576" t="s">
        <v>208</v>
      </c>
    </row>
    <row r="5071" spans="1:12">
      <c r="A5071" s="576" t="s">
        <v>961</v>
      </c>
      <c r="B5071" s="576" t="s">
        <v>962</v>
      </c>
      <c r="C5071" s="576" t="s">
        <v>967</v>
      </c>
      <c r="D5071" s="576" t="s">
        <v>4468</v>
      </c>
      <c r="E5071" s="577" t="s">
        <v>210</v>
      </c>
      <c r="F5071" s="576" t="s">
        <v>210</v>
      </c>
      <c r="G5071" s="576">
        <v>96735</v>
      </c>
      <c r="H5071" s="576" t="s">
        <v>9769</v>
      </c>
      <c r="I5071" s="576" t="s">
        <v>85</v>
      </c>
      <c r="J5071" s="576" t="s">
        <v>207</v>
      </c>
      <c r="K5071" s="577">
        <v>316.64</v>
      </c>
      <c r="L5071" s="576" t="s">
        <v>208</v>
      </c>
    </row>
    <row r="5072" spans="1:12">
      <c r="A5072" s="576" t="s">
        <v>961</v>
      </c>
      <c r="B5072" s="576" t="s">
        <v>962</v>
      </c>
      <c r="C5072" s="576" t="s">
        <v>967</v>
      </c>
      <c r="D5072" s="576" t="s">
        <v>4468</v>
      </c>
      <c r="E5072" s="577" t="s">
        <v>210</v>
      </c>
      <c r="F5072" s="576" t="s">
        <v>210</v>
      </c>
      <c r="G5072" s="576">
        <v>96718</v>
      </c>
      <c r="H5072" s="576" t="s">
        <v>9770</v>
      </c>
      <c r="I5072" s="576" t="s">
        <v>85</v>
      </c>
      <c r="J5072" s="576" t="s">
        <v>207</v>
      </c>
      <c r="K5072" s="577">
        <v>14.2</v>
      </c>
      <c r="L5072" s="576" t="s">
        <v>208</v>
      </c>
    </row>
    <row r="5073" spans="1:12">
      <c r="A5073" s="576" t="s">
        <v>961</v>
      </c>
      <c r="B5073" s="576" t="s">
        <v>962</v>
      </c>
      <c r="C5073" s="576" t="s">
        <v>967</v>
      </c>
      <c r="D5073" s="576" t="s">
        <v>4468</v>
      </c>
      <c r="E5073" s="577" t="s">
        <v>210</v>
      </c>
      <c r="F5073" s="576" t="s">
        <v>210</v>
      </c>
      <c r="G5073" s="576">
        <v>96727</v>
      </c>
      <c r="H5073" s="576" t="s">
        <v>9771</v>
      </c>
      <c r="I5073" s="576" t="s">
        <v>85</v>
      </c>
      <c r="J5073" s="576" t="s">
        <v>207</v>
      </c>
      <c r="K5073" s="577">
        <v>16.059999999999999</v>
      </c>
      <c r="L5073" s="576" t="s">
        <v>208</v>
      </c>
    </row>
    <row r="5074" spans="1:12">
      <c r="A5074" s="576" t="s">
        <v>961</v>
      </c>
      <c r="B5074" s="576" t="s">
        <v>962</v>
      </c>
      <c r="C5074" s="576" t="s">
        <v>967</v>
      </c>
      <c r="D5074" s="576" t="s">
        <v>4468</v>
      </c>
      <c r="E5074" s="577" t="s">
        <v>210</v>
      </c>
      <c r="F5074" s="576" t="s">
        <v>210</v>
      </c>
      <c r="G5074" s="576">
        <v>96719</v>
      </c>
      <c r="H5074" s="576" t="s">
        <v>9772</v>
      </c>
      <c r="I5074" s="576" t="s">
        <v>85</v>
      </c>
      <c r="J5074" s="576" t="s">
        <v>207</v>
      </c>
      <c r="K5074" s="577">
        <v>18.420000000000002</v>
      </c>
      <c r="L5074" s="576" t="s">
        <v>208</v>
      </c>
    </row>
    <row r="5075" spans="1:12">
      <c r="A5075" s="576" t="s">
        <v>961</v>
      </c>
      <c r="B5075" s="576" t="s">
        <v>962</v>
      </c>
      <c r="C5075" s="576" t="s">
        <v>967</v>
      </c>
      <c r="D5075" s="576" t="s">
        <v>4468</v>
      </c>
      <c r="E5075" s="577" t="s">
        <v>210</v>
      </c>
      <c r="F5075" s="576" t="s">
        <v>210</v>
      </c>
      <c r="G5075" s="576">
        <v>96728</v>
      </c>
      <c r="H5075" s="576" t="s">
        <v>9773</v>
      </c>
      <c r="I5075" s="576" t="s">
        <v>85</v>
      </c>
      <c r="J5075" s="576" t="s">
        <v>207</v>
      </c>
      <c r="K5075" s="577">
        <v>21.04</v>
      </c>
      <c r="L5075" s="576" t="s">
        <v>208</v>
      </c>
    </row>
    <row r="5076" spans="1:12">
      <c r="A5076" s="576" t="s">
        <v>961</v>
      </c>
      <c r="B5076" s="576" t="s">
        <v>962</v>
      </c>
      <c r="C5076" s="576" t="s">
        <v>967</v>
      </c>
      <c r="D5076" s="576" t="s">
        <v>4468</v>
      </c>
      <c r="E5076" s="577" t="s">
        <v>210</v>
      </c>
      <c r="F5076" s="576" t="s">
        <v>210</v>
      </c>
      <c r="G5076" s="576">
        <v>96720</v>
      </c>
      <c r="H5076" s="576" t="s">
        <v>9774</v>
      </c>
      <c r="I5076" s="576" t="s">
        <v>85</v>
      </c>
      <c r="J5076" s="576" t="s">
        <v>207</v>
      </c>
      <c r="K5076" s="577">
        <v>16.350000000000001</v>
      </c>
      <c r="L5076" s="576" t="s">
        <v>208</v>
      </c>
    </row>
    <row r="5077" spans="1:12">
      <c r="A5077" s="576" t="s">
        <v>961</v>
      </c>
      <c r="B5077" s="576" t="s">
        <v>962</v>
      </c>
      <c r="C5077" s="576" t="s">
        <v>967</v>
      </c>
      <c r="D5077" s="576" t="s">
        <v>4468</v>
      </c>
      <c r="E5077" s="577" t="s">
        <v>210</v>
      </c>
      <c r="F5077" s="576" t="s">
        <v>210</v>
      </c>
      <c r="G5077" s="576">
        <v>96729</v>
      </c>
      <c r="H5077" s="576" t="s">
        <v>9775</v>
      </c>
      <c r="I5077" s="576" t="s">
        <v>85</v>
      </c>
      <c r="J5077" s="576" t="s">
        <v>209</v>
      </c>
      <c r="K5077" s="577">
        <v>27.35</v>
      </c>
      <c r="L5077" s="576" t="s">
        <v>208</v>
      </c>
    </row>
    <row r="5078" spans="1:12">
      <c r="A5078" s="576" t="s">
        <v>961</v>
      </c>
      <c r="B5078" s="576" t="s">
        <v>962</v>
      </c>
      <c r="C5078" s="576" t="s">
        <v>967</v>
      </c>
      <c r="D5078" s="576" t="s">
        <v>4468</v>
      </c>
      <c r="E5078" s="577" t="s">
        <v>210</v>
      </c>
      <c r="F5078" s="576" t="s">
        <v>210</v>
      </c>
      <c r="G5078" s="576">
        <v>96721</v>
      </c>
      <c r="H5078" s="576" t="s">
        <v>9776</v>
      </c>
      <c r="I5078" s="576" t="s">
        <v>85</v>
      </c>
      <c r="J5078" s="576" t="s">
        <v>209</v>
      </c>
      <c r="K5078" s="577">
        <v>21.41</v>
      </c>
      <c r="L5078" s="576" t="s">
        <v>208</v>
      </c>
    </row>
    <row r="5079" spans="1:12">
      <c r="A5079" s="576" t="s">
        <v>961</v>
      </c>
      <c r="B5079" s="576" t="s">
        <v>962</v>
      </c>
      <c r="C5079" s="576" t="s">
        <v>967</v>
      </c>
      <c r="D5079" s="576" t="s">
        <v>4468</v>
      </c>
      <c r="E5079" s="577" t="s">
        <v>210</v>
      </c>
      <c r="F5079" s="576" t="s">
        <v>210</v>
      </c>
      <c r="G5079" s="576">
        <v>96730</v>
      </c>
      <c r="H5079" s="576" t="s">
        <v>9777</v>
      </c>
      <c r="I5079" s="576" t="s">
        <v>85</v>
      </c>
      <c r="J5079" s="576" t="s">
        <v>209</v>
      </c>
      <c r="K5079" s="577">
        <v>38.18</v>
      </c>
      <c r="L5079" s="576" t="s">
        <v>208</v>
      </c>
    </row>
    <row r="5080" spans="1:12">
      <c r="A5080" s="576" t="s">
        <v>961</v>
      </c>
      <c r="B5080" s="576" t="s">
        <v>962</v>
      </c>
      <c r="C5080" s="576" t="s">
        <v>967</v>
      </c>
      <c r="D5080" s="576" t="s">
        <v>4468</v>
      </c>
      <c r="E5080" s="577" t="s">
        <v>210</v>
      </c>
      <c r="F5080" s="576" t="s">
        <v>210</v>
      </c>
      <c r="G5080" s="576">
        <v>96722</v>
      </c>
      <c r="H5080" s="576" t="s">
        <v>9778</v>
      </c>
      <c r="I5080" s="576" t="s">
        <v>85</v>
      </c>
      <c r="J5080" s="576" t="s">
        <v>209</v>
      </c>
      <c r="K5080" s="577">
        <v>33.39</v>
      </c>
      <c r="L5080" s="576" t="s">
        <v>208</v>
      </c>
    </row>
    <row r="5081" spans="1:12">
      <c r="A5081" s="576" t="s">
        <v>961</v>
      </c>
      <c r="B5081" s="576" t="s">
        <v>962</v>
      </c>
      <c r="C5081" s="576" t="s">
        <v>967</v>
      </c>
      <c r="D5081" s="576" t="s">
        <v>4468</v>
      </c>
      <c r="E5081" s="577" t="s">
        <v>210</v>
      </c>
      <c r="F5081" s="576" t="s">
        <v>210</v>
      </c>
      <c r="G5081" s="576">
        <v>96731</v>
      </c>
      <c r="H5081" s="576" t="s">
        <v>9779</v>
      </c>
      <c r="I5081" s="576" t="s">
        <v>85</v>
      </c>
      <c r="J5081" s="576" t="s">
        <v>209</v>
      </c>
      <c r="K5081" s="577">
        <v>58.31</v>
      </c>
      <c r="L5081" s="576" t="s">
        <v>208</v>
      </c>
    </row>
    <row r="5082" spans="1:12">
      <c r="A5082" s="576" t="s">
        <v>961</v>
      </c>
      <c r="B5082" s="576" t="s">
        <v>962</v>
      </c>
      <c r="C5082" s="576" t="s">
        <v>967</v>
      </c>
      <c r="D5082" s="576" t="s">
        <v>4468</v>
      </c>
      <c r="E5082" s="577" t="s">
        <v>210</v>
      </c>
      <c r="F5082" s="576" t="s">
        <v>210</v>
      </c>
      <c r="G5082" s="576">
        <v>96723</v>
      </c>
      <c r="H5082" s="576" t="s">
        <v>9780</v>
      </c>
      <c r="I5082" s="576" t="s">
        <v>85</v>
      </c>
      <c r="J5082" s="576" t="s">
        <v>209</v>
      </c>
      <c r="K5082" s="577">
        <v>52.36</v>
      </c>
      <c r="L5082" s="576" t="s">
        <v>208</v>
      </c>
    </row>
    <row r="5083" spans="1:12">
      <c r="A5083" s="576" t="s">
        <v>961</v>
      </c>
      <c r="B5083" s="576" t="s">
        <v>962</v>
      </c>
      <c r="C5083" s="576" t="s">
        <v>967</v>
      </c>
      <c r="D5083" s="576" t="s">
        <v>4468</v>
      </c>
      <c r="E5083" s="577" t="s">
        <v>210</v>
      </c>
      <c r="F5083" s="576" t="s">
        <v>210</v>
      </c>
      <c r="G5083" s="576">
        <v>96732</v>
      </c>
      <c r="H5083" s="576" t="s">
        <v>9781</v>
      </c>
      <c r="I5083" s="576" t="s">
        <v>85</v>
      </c>
      <c r="J5083" s="576" t="s">
        <v>209</v>
      </c>
      <c r="K5083" s="577">
        <v>99.25</v>
      </c>
      <c r="L5083" s="576" t="s">
        <v>208</v>
      </c>
    </row>
    <row r="5084" spans="1:12">
      <c r="A5084" s="576" t="s">
        <v>961</v>
      </c>
      <c r="B5084" s="576" t="s">
        <v>962</v>
      </c>
      <c r="C5084" s="576" t="s">
        <v>967</v>
      </c>
      <c r="D5084" s="576" t="s">
        <v>4468</v>
      </c>
      <c r="E5084" s="577" t="s">
        <v>210</v>
      </c>
      <c r="F5084" s="576" t="s">
        <v>210</v>
      </c>
      <c r="G5084" s="576">
        <v>96724</v>
      </c>
      <c r="H5084" s="576" t="s">
        <v>9782</v>
      </c>
      <c r="I5084" s="576" t="s">
        <v>85</v>
      </c>
      <c r="J5084" s="576" t="s">
        <v>209</v>
      </c>
      <c r="K5084" s="577">
        <v>67.19</v>
      </c>
      <c r="L5084" s="576" t="s">
        <v>208</v>
      </c>
    </row>
    <row r="5085" spans="1:12">
      <c r="A5085" s="576" t="s">
        <v>961</v>
      </c>
      <c r="B5085" s="576" t="s">
        <v>962</v>
      </c>
      <c r="C5085" s="576" t="s">
        <v>967</v>
      </c>
      <c r="D5085" s="576" t="s">
        <v>4468</v>
      </c>
      <c r="E5085" s="577" t="s">
        <v>210</v>
      </c>
      <c r="F5085" s="576" t="s">
        <v>210</v>
      </c>
      <c r="G5085" s="576">
        <v>96733</v>
      </c>
      <c r="H5085" s="576" t="s">
        <v>9783</v>
      </c>
      <c r="I5085" s="576" t="s">
        <v>85</v>
      </c>
      <c r="J5085" s="576" t="s">
        <v>209</v>
      </c>
      <c r="K5085" s="577">
        <v>135.52000000000001</v>
      </c>
      <c r="L5085" s="576" t="s">
        <v>208</v>
      </c>
    </row>
    <row r="5086" spans="1:12">
      <c r="A5086" s="576" t="s">
        <v>961</v>
      </c>
      <c r="B5086" s="576" t="s">
        <v>962</v>
      </c>
      <c r="C5086" s="576" t="s">
        <v>967</v>
      </c>
      <c r="D5086" s="576" t="s">
        <v>4468</v>
      </c>
      <c r="E5086" s="577" t="s">
        <v>210</v>
      </c>
      <c r="F5086" s="576" t="s">
        <v>210</v>
      </c>
      <c r="G5086" s="576">
        <v>96725</v>
      </c>
      <c r="H5086" s="576" t="s">
        <v>9784</v>
      </c>
      <c r="I5086" s="576" t="s">
        <v>85</v>
      </c>
      <c r="J5086" s="576" t="s">
        <v>209</v>
      </c>
      <c r="K5086" s="577">
        <v>111.21</v>
      </c>
      <c r="L5086" s="576" t="s">
        <v>208</v>
      </c>
    </row>
    <row r="5087" spans="1:12">
      <c r="A5087" s="576" t="s">
        <v>961</v>
      </c>
      <c r="B5087" s="576" t="s">
        <v>962</v>
      </c>
      <c r="C5087" s="576" t="s">
        <v>967</v>
      </c>
      <c r="D5087" s="576" t="s">
        <v>4468</v>
      </c>
      <c r="E5087" s="577" t="s">
        <v>210</v>
      </c>
      <c r="F5087" s="576" t="s">
        <v>210</v>
      </c>
      <c r="G5087" s="576">
        <v>96734</v>
      </c>
      <c r="H5087" s="576" t="s">
        <v>9785</v>
      </c>
      <c r="I5087" s="576" t="s">
        <v>85</v>
      </c>
      <c r="J5087" s="576" t="s">
        <v>209</v>
      </c>
      <c r="K5087" s="577">
        <v>227.72</v>
      </c>
      <c r="L5087" s="576" t="s">
        <v>208</v>
      </c>
    </row>
    <row r="5088" spans="1:12">
      <c r="A5088" s="576" t="s">
        <v>961</v>
      </c>
      <c r="B5088" s="576" t="s">
        <v>962</v>
      </c>
      <c r="C5088" s="576" t="s">
        <v>967</v>
      </c>
      <c r="D5088" s="576" t="s">
        <v>4468</v>
      </c>
      <c r="E5088" s="577" t="s">
        <v>210</v>
      </c>
      <c r="F5088" s="576" t="s">
        <v>210</v>
      </c>
      <c r="G5088" s="576">
        <v>94655</v>
      </c>
      <c r="H5088" s="576" t="s">
        <v>9786</v>
      </c>
      <c r="I5088" s="576" t="s">
        <v>85</v>
      </c>
      <c r="J5088" s="576" t="s">
        <v>209</v>
      </c>
      <c r="K5088" s="577">
        <v>113.76</v>
      </c>
      <c r="L5088" s="576" t="s">
        <v>208</v>
      </c>
    </row>
    <row r="5089" spans="1:12">
      <c r="A5089" s="576" t="s">
        <v>961</v>
      </c>
      <c r="B5089" s="576" t="s">
        <v>962</v>
      </c>
      <c r="C5089" s="576" t="s">
        <v>967</v>
      </c>
      <c r="D5089" s="576" t="s">
        <v>4468</v>
      </c>
      <c r="E5089" s="577" t="s">
        <v>210</v>
      </c>
      <c r="F5089" s="576" t="s">
        <v>210</v>
      </c>
      <c r="G5089" s="576">
        <v>94648</v>
      </c>
      <c r="H5089" s="576" t="s">
        <v>9787</v>
      </c>
      <c r="I5089" s="576" t="s">
        <v>85</v>
      </c>
      <c r="J5089" s="576" t="s">
        <v>209</v>
      </c>
      <c r="K5089" s="577">
        <v>6.2</v>
      </c>
      <c r="L5089" s="576" t="s">
        <v>208</v>
      </c>
    </row>
    <row r="5090" spans="1:12">
      <c r="A5090" s="576" t="s">
        <v>961</v>
      </c>
      <c r="B5090" s="576" t="s">
        <v>962</v>
      </c>
      <c r="C5090" s="576" t="s">
        <v>967</v>
      </c>
      <c r="D5090" s="576" t="s">
        <v>4468</v>
      </c>
      <c r="E5090" s="577" t="s">
        <v>210</v>
      </c>
      <c r="F5090" s="576" t="s">
        <v>210</v>
      </c>
      <c r="G5090" s="576">
        <v>94649</v>
      </c>
      <c r="H5090" s="576" t="s">
        <v>9788</v>
      </c>
      <c r="I5090" s="576" t="s">
        <v>85</v>
      </c>
      <c r="J5090" s="576" t="s">
        <v>209</v>
      </c>
      <c r="K5090" s="577">
        <v>11.77</v>
      </c>
      <c r="L5090" s="576" t="s">
        <v>208</v>
      </c>
    </row>
    <row r="5091" spans="1:12">
      <c r="A5091" s="576" t="s">
        <v>961</v>
      </c>
      <c r="B5091" s="576" t="s">
        <v>962</v>
      </c>
      <c r="C5091" s="576" t="s">
        <v>967</v>
      </c>
      <c r="D5091" s="576" t="s">
        <v>4468</v>
      </c>
      <c r="E5091" s="577" t="s">
        <v>210</v>
      </c>
      <c r="F5091" s="576" t="s">
        <v>210</v>
      </c>
      <c r="G5091" s="576">
        <v>94650</v>
      </c>
      <c r="H5091" s="576" t="s">
        <v>9789</v>
      </c>
      <c r="I5091" s="576" t="s">
        <v>85</v>
      </c>
      <c r="J5091" s="576" t="s">
        <v>209</v>
      </c>
      <c r="K5091" s="577">
        <v>17.920000000000002</v>
      </c>
      <c r="L5091" s="576" t="s">
        <v>208</v>
      </c>
    </row>
    <row r="5092" spans="1:12">
      <c r="A5092" s="576" t="s">
        <v>961</v>
      </c>
      <c r="B5092" s="576" t="s">
        <v>962</v>
      </c>
      <c r="C5092" s="576" t="s">
        <v>967</v>
      </c>
      <c r="D5092" s="576" t="s">
        <v>4468</v>
      </c>
      <c r="E5092" s="577" t="s">
        <v>210</v>
      </c>
      <c r="F5092" s="576" t="s">
        <v>210</v>
      </c>
      <c r="G5092" s="576">
        <v>94651</v>
      </c>
      <c r="H5092" s="576" t="s">
        <v>9790</v>
      </c>
      <c r="I5092" s="576" t="s">
        <v>85</v>
      </c>
      <c r="J5092" s="576" t="s">
        <v>209</v>
      </c>
      <c r="K5092" s="577">
        <v>20.66</v>
      </c>
      <c r="L5092" s="576" t="s">
        <v>208</v>
      </c>
    </row>
    <row r="5093" spans="1:12">
      <c r="A5093" s="576" t="s">
        <v>961</v>
      </c>
      <c r="B5093" s="576" t="s">
        <v>962</v>
      </c>
      <c r="C5093" s="576" t="s">
        <v>967</v>
      </c>
      <c r="D5093" s="576" t="s">
        <v>4468</v>
      </c>
      <c r="E5093" s="577" t="s">
        <v>210</v>
      </c>
      <c r="F5093" s="576" t="s">
        <v>210</v>
      </c>
      <c r="G5093" s="576">
        <v>94652</v>
      </c>
      <c r="H5093" s="576" t="s">
        <v>9791</v>
      </c>
      <c r="I5093" s="576" t="s">
        <v>85</v>
      </c>
      <c r="J5093" s="576" t="s">
        <v>209</v>
      </c>
      <c r="K5093" s="577">
        <v>32.58</v>
      </c>
      <c r="L5093" s="576" t="s">
        <v>208</v>
      </c>
    </row>
    <row r="5094" spans="1:12">
      <c r="A5094" s="576" t="s">
        <v>961</v>
      </c>
      <c r="B5094" s="576" t="s">
        <v>962</v>
      </c>
      <c r="C5094" s="576" t="s">
        <v>967</v>
      </c>
      <c r="D5094" s="576" t="s">
        <v>4468</v>
      </c>
      <c r="E5094" s="577" t="s">
        <v>210</v>
      </c>
      <c r="F5094" s="576" t="s">
        <v>210</v>
      </c>
      <c r="G5094" s="576">
        <v>94653</v>
      </c>
      <c r="H5094" s="576" t="s">
        <v>9792</v>
      </c>
      <c r="I5094" s="576" t="s">
        <v>85</v>
      </c>
      <c r="J5094" s="576" t="s">
        <v>209</v>
      </c>
      <c r="K5094" s="577">
        <v>52.89</v>
      </c>
      <c r="L5094" s="576" t="s">
        <v>208</v>
      </c>
    </row>
    <row r="5095" spans="1:12">
      <c r="A5095" s="576" t="s">
        <v>961</v>
      </c>
      <c r="B5095" s="576" t="s">
        <v>962</v>
      </c>
      <c r="C5095" s="576" t="s">
        <v>967</v>
      </c>
      <c r="D5095" s="576" t="s">
        <v>4468</v>
      </c>
      <c r="E5095" s="577" t="s">
        <v>210</v>
      </c>
      <c r="F5095" s="576" t="s">
        <v>210</v>
      </c>
      <c r="G5095" s="576">
        <v>94654</v>
      </c>
      <c r="H5095" s="576" t="s">
        <v>9793</v>
      </c>
      <c r="I5095" s="576" t="s">
        <v>85</v>
      </c>
      <c r="J5095" s="576" t="s">
        <v>209</v>
      </c>
      <c r="K5095" s="577">
        <v>72.3</v>
      </c>
      <c r="L5095" s="576" t="s">
        <v>208</v>
      </c>
    </row>
    <row r="5096" spans="1:12">
      <c r="A5096" s="576" t="s">
        <v>961</v>
      </c>
      <c r="B5096" s="576" t="s">
        <v>962</v>
      </c>
      <c r="C5096" s="576" t="s">
        <v>967</v>
      </c>
      <c r="D5096" s="576" t="s">
        <v>4468</v>
      </c>
      <c r="E5096" s="577" t="s">
        <v>210</v>
      </c>
      <c r="F5096" s="576" t="s">
        <v>210</v>
      </c>
      <c r="G5096" s="576">
        <v>94689</v>
      </c>
      <c r="H5096" s="576" t="s">
        <v>9794</v>
      </c>
      <c r="I5096" s="576" t="s">
        <v>212</v>
      </c>
      <c r="J5096" s="576" t="s">
        <v>209</v>
      </c>
      <c r="K5096" s="577">
        <v>8.15</v>
      </c>
      <c r="L5096" s="576" t="s">
        <v>208</v>
      </c>
    </row>
    <row r="5097" spans="1:12">
      <c r="A5097" s="576" t="s">
        <v>961</v>
      </c>
      <c r="B5097" s="576" t="s">
        <v>962</v>
      </c>
      <c r="C5097" s="576" t="s">
        <v>967</v>
      </c>
      <c r="D5097" s="576" t="s">
        <v>4468</v>
      </c>
      <c r="E5097" s="577" t="s">
        <v>210</v>
      </c>
      <c r="F5097" s="576" t="s">
        <v>210</v>
      </c>
      <c r="G5097" s="576">
        <v>94702</v>
      </c>
      <c r="H5097" s="576" t="s">
        <v>9795</v>
      </c>
      <c r="I5097" s="576" t="s">
        <v>212</v>
      </c>
      <c r="J5097" s="576" t="s">
        <v>209</v>
      </c>
      <c r="K5097" s="577">
        <v>173.19</v>
      </c>
      <c r="L5097" s="576" t="s">
        <v>208</v>
      </c>
    </row>
    <row r="5098" spans="1:12">
      <c r="A5098" s="576" t="s">
        <v>961</v>
      </c>
      <c r="B5098" s="576" t="s">
        <v>962</v>
      </c>
      <c r="C5098" s="576" t="s">
        <v>967</v>
      </c>
      <c r="D5098" s="576" t="s">
        <v>4468</v>
      </c>
      <c r="E5098" s="577" t="s">
        <v>210</v>
      </c>
      <c r="F5098" s="576" t="s">
        <v>210</v>
      </c>
      <c r="G5098" s="576">
        <v>94691</v>
      </c>
      <c r="H5098" s="576" t="s">
        <v>9796</v>
      </c>
      <c r="I5098" s="576" t="s">
        <v>212</v>
      </c>
      <c r="J5098" s="576" t="s">
        <v>209</v>
      </c>
      <c r="K5098" s="578">
        <v>11.84</v>
      </c>
      <c r="L5098" s="576" t="s">
        <v>208</v>
      </c>
    </row>
    <row r="5099" spans="1:12">
      <c r="A5099" s="576" t="s">
        <v>961</v>
      </c>
      <c r="B5099" s="576" t="s">
        <v>962</v>
      </c>
      <c r="C5099" s="576" t="s">
        <v>967</v>
      </c>
      <c r="D5099" s="576" t="s">
        <v>4468</v>
      </c>
      <c r="E5099" s="577" t="s">
        <v>210</v>
      </c>
      <c r="F5099" s="576" t="s">
        <v>210</v>
      </c>
      <c r="G5099" s="576">
        <v>94693</v>
      </c>
      <c r="H5099" s="576" t="s">
        <v>9797</v>
      </c>
      <c r="I5099" s="576" t="s">
        <v>212</v>
      </c>
      <c r="J5099" s="576" t="s">
        <v>209</v>
      </c>
      <c r="K5099" s="577">
        <v>15.47</v>
      </c>
      <c r="L5099" s="576" t="s">
        <v>208</v>
      </c>
    </row>
    <row r="5100" spans="1:12">
      <c r="A5100" s="576" t="s">
        <v>961</v>
      </c>
      <c r="B5100" s="576" t="s">
        <v>962</v>
      </c>
      <c r="C5100" s="576" t="s">
        <v>967</v>
      </c>
      <c r="D5100" s="576" t="s">
        <v>4468</v>
      </c>
      <c r="E5100" s="577" t="s">
        <v>210</v>
      </c>
      <c r="F5100" s="576" t="s">
        <v>210</v>
      </c>
      <c r="G5100" s="576">
        <v>94695</v>
      </c>
      <c r="H5100" s="576" t="s">
        <v>9798</v>
      </c>
      <c r="I5100" s="576" t="s">
        <v>212</v>
      </c>
      <c r="J5100" s="576" t="s">
        <v>209</v>
      </c>
      <c r="K5100" s="577">
        <v>27.6</v>
      </c>
      <c r="L5100" s="576" t="s">
        <v>208</v>
      </c>
    </row>
    <row r="5101" spans="1:12">
      <c r="A5101" s="576" t="s">
        <v>961</v>
      </c>
      <c r="B5101" s="576" t="s">
        <v>962</v>
      </c>
      <c r="C5101" s="576" t="s">
        <v>967</v>
      </c>
      <c r="D5101" s="576" t="s">
        <v>4468</v>
      </c>
      <c r="E5101" s="577" t="s">
        <v>210</v>
      </c>
      <c r="F5101" s="576" t="s">
        <v>210</v>
      </c>
      <c r="G5101" s="576">
        <v>94698</v>
      </c>
      <c r="H5101" s="576" t="s">
        <v>9799</v>
      </c>
      <c r="I5101" s="576" t="s">
        <v>212</v>
      </c>
      <c r="J5101" s="576" t="s">
        <v>209</v>
      </c>
      <c r="K5101" s="577">
        <v>60.01</v>
      </c>
      <c r="L5101" s="576" t="s">
        <v>208</v>
      </c>
    </row>
    <row r="5102" spans="1:12">
      <c r="A5102" s="576" t="s">
        <v>961</v>
      </c>
      <c r="B5102" s="576" t="s">
        <v>962</v>
      </c>
      <c r="C5102" s="576" t="s">
        <v>967</v>
      </c>
      <c r="D5102" s="576" t="s">
        <v>4468</v>
      </c>
      <c r="E5102" s="577" t="s">
        <v>210</v>
      </c>
      <c r="F5102" s="576" t="s">
        <v>210</v>
      </c>
      <c r="G5102" s="576">
        <v>94700</v>
      </c>
      <c r="H5102" s="576" t="s">
        <v>9800</v>
      </c>
      <c r="I5102" s="576" t="s">
        <v>212</v>
      </c>
      <c r="J5102" s="576" t="s">
        <v>209</v>
      </c>
      <c r="K5102" s="578">
        <v>120.1</v>
      </c>
      <c r="L5102" s="576" t="s">
        <v>208</v>
      </c>
    </row>
    <row r="5103" spans="1:12">
      <c r="A5103" s="576" t="s">
        <v>961</v>
      </c>
      <c r="B5103" s="576" t="s">
        <v>962</v>
      </c>
      <c r="C5103" s="576" t="s">
        <v>967</v>
      </c>
      <c r="D5103" s="576" t="s">
        <v>4468</v>
      </c>
      <c r="E5103" s="577" t="s">
        <v>210</v>
      </c>
      <c r="F5103" s="576" t="s">
        <v>210</v>
      </c>
      <c r="G5103" s="576">
        <v>94477</v>
      </c>
      <c r="H5103" s="576" t="s">
        <v>9801</v>
      </c>
      <c r="I5103" s="576" t="s">
        <v>212</v>
      </c>
      <c r="J5103" s="576" t="s">
        <v>209</v>
      </c>
      <c r="K5103" s="577">
        <v>95.37</v>
      </c>
      <c r="L5103" s="576" t="s">
        <v>208</v>
      </c>
    </row>
    <row r="5104" spans="1:12">
      <c r="A5104" s="576" t="s">
        <v>961</v>
      </c>
      <c r="B5104" s="576" t="s">
        <v>962</v>
      </c>
      <c r="C5104" s="576" t="s">
        <v>967</v>
      </c>
      <c r="D5104" s="576" t="s">
        <v>4468</v>
      </c>
      <c r="E5104" s="577" t="s">
        <v>210</v>
      </c>
      <c r="F5104" s="576" t="s">
        <v>210</v>
      </c>
      <c r="G5104" s="576">
        <v>94478</v>
      </c>
      <c r="H5104" s="576" t="s">
        <v>9802</v>
      </c>
      <c r="I5104" s="576" t="s">
        <v>212</v>
      </c>
      <c r="J5104" s="576" t="s">
        <v>209</v>
      </c>
      <c r="K5104" s="577">
        <v>162</v>
      </c>
      <c r="L5104" s="576" t="s">
        <v>208</v>
      </c>
    </row>
    <row r="5105" spans="1:12">
      <c r="A5105" s="576" t="s">
        <v>961</v>
      </c>
      <c r="B5105" s="576" t="s">
        <v>962</v>
      </c>
      <c r="C5105" s="576" t="s">
        <v>967</v>
      </c>
      <c r="D5105" s="576" t="s">
        <v>4468</v>
      </c>
      <c r="E5105" s="577" t="s">
        <v>210</v>
      </c>
      <c r="F5105" s="576" t="s">
        <v>210</v>
      </c>
      <c r="G5105" s="576">
        <v>94479</v>
      </c>
      <c r="H5105" s="576" t="s">
        <v>9803</v>
      </c>
      <c r="I5105" s="576" t="s">
        <v>212</v>
      </c>
      <c r="J5105" s="576" t="s">
        <v>209</v>
      </c>
      <c r="K5105" s="578">
        <v>212.09</v>
      </c>
      <c r="L5105" s="576" t="s">
        <v>208</v>
      </c>
    </row>
    <row r="5106" spans="1:12">
      <c r="A5106" s="576" t="s">
        <v>961</v>
      </c>
      <c r="B5106" s="576" t="s">
        <v>962</v>
      </c>
      <c r="C5106" s="576" t="s">
        <v>967</v>
      </c>
      <c r="D5106" s="576" t="s">
        <v>4468</v>
      </c>
      <c r="E5106" s="577" t="s">
        <v>210</v>
      </c>
      <c r="F5106" s="576" t="s">
        <v>210</v>
      </c>
      <c r="G5106" s="576">
        <v>96764</v>
      </c>
      <c r="H5106" s="576" t="s">
        <v>9804</v>
      </c>
      <c r="I5106" s="576" t="s">
        <v>212</v>
      </c>
      <c r="J5106" s="576" t="s">
        <v>209</v>
      </c>
      <c r="K5106" s="577">
        <v>308.89999999999998</v>
      </c>
      <c r="L5106" s="576" t="s">
        <v>208</v>
      </c>
    </row>
    <row r="5107" spans="1:12">
      <c r="A5107" s="576" t="s">
        <v>961</v>
      </c>
      <c r="B5107" s="576" t="s">
        <v>962</v>
      </c>
      <c r="C5107" s="576" t="s">
        <v>967</v>
      </c>
      <c r="D5107" s="576" t="s">
        <v>4468</v>
      </c>
      <c r="E5107" s="577" t="s">
        <v>210</v>
      </c>
      <c r="F5107" s="576" t="s">
        <v>210</v>
      </c>
      <c r="G5107" s="576">
        <v>105164</v>
      </c>
      <c r="H5107" s="576" t="s">
        <v>9805</v>
      </c>
      <c r="I5107" s="576" t="s">
        <v>212</v>
      </c>
      <c r="J5107" s="576" t="s">
        <v>209</v>
      </c>
      <c r="K5107" s="577">
        <v>9.34</v>
      </c>
      <c r="L5107" s="576" t="s">
        <v>208</v>
      </c>
    </row>
    <row r="5108" spans="1:12">
      <c r="A5108" s="576" t="s">
        <v>961</v>
      </c>
      <c r="B5108" s="576" t="s">
        <v>962</v>
      </c>
      <c r="C5108" s="576" t="s">
        <v>967</v>
      </c>
      <c r="D5108" s="576" t="s">
        <v>4468</v>
      </c>
      <c r="E5108" s="577" t="s">
        <v>210</v>
      </c>
      <c r="F5108" s="576" t="s">
        <v>210</v>
      </c>
      <c r="G5108" s="576">
        <v>105165</v>
      </c>
      <c r="H5108" s="576" t="s">
        <v>9806</v>
      </c>
      <c r="I5108" s="576" t="s">
        <v>212</v>
      </c>
      <c r="J5108" s="576" t="s">
        <v>209</v>
      </c>
      <c r="K5108" s="577">
        <v>9.36</v>
      </c>
      <c r="L5108" s="576" t="s">
        <v>208</v>
      </c>
    </row>
    <row r="5109" spans="1:12">
      <c r="A5109" s="576" t="s">
        <v>961</v>
      </c>
      <c r="B5109" s="576" t="s">
        <v>962</v>
      </c>
      <c r="C5109" s="576" t="s">
        <v>967</v>
      </c>
      <c r="D5109" s="576" t="s">
        <v>4468</v>
      </c>
      <c r="E5109" s="577" t="s">
        <v>210</v>
      </c>
      <c r="F5109" s="576" t="s">
        <v>210</v>
      </c>
      <c r="G5109" s="576">
        <v>96758</v>
      </c>
      <c r="H5109" s="576" t="s">
        <v>9807</v>
      </c>
      <c r="I5109" s="576" t="s">
        <v>212</v>
      </c>
      <c r="J5109" s="576" t="s">
        <v>209</v>
      </c>
      <c r="K5109" s="577">
        <v>15.19</v>
      </c>
      <c r="L5109" s="576" t="s">
        <v>208</v>
      </c>
    </row>
    <row r="5110" spans="1:12">
      <c r="A5110" s="576" t="s">
        <v>961</v>
      </c>
      <c r="B5110" s="576" t="s">
        <v>962</v>
      </c>
      <c r="C5110" s="576" t="s">
        <v>967</v>
      </c>
      <c r="D5110" s="576" t="s">
        <v>4468</v>
      </c>
      <c r="E5110" s="577" t="s">
        <v>210</v>
      </c>
      <c r="F5110" s="576" t="s">
        <v>210</v>
      </c>
      <c r="G5110" s="576">
        <v>96759</v>
      </c>
      <c r="H5110" s="576" t="s">
        <v>9808</v>
      </c>
      <c r="I5110" s="576" t="s">
        <v>212</v>
      </c>
      <c r="J5110" s="576" t="s">
        <v>207</v>
      </c>
      <c r="K5110" s="577">
        <v>23.28</v>
      </c>
      <c r="L5110" s="576" t="s">
        <v>208</v>
      </c>
    </row>
    <row r="5111" spans="1:12">
      <c r="A5111" s="576" t="s">
        <v>961</v>
      </c>
      <c r="B5111" s="576" t="s">
        <v>962</v>
      </c>
      <c r="C5111" s="576" t="s">
        <v>967</v>
      </c>
      <c r="D5111" s="576" t="s">
        <v>4468</v>
      </c>
      <c r="E5111" s="577" t="s">
        <v>210</v>
      </c>
      <c r="F5111" s="576" t="s">
        <v>210</v>
      </c>
      <c r="G5111" s="576">
        <v>96760</v>
      </c>
      <c r="H5111" s="576" t="s">
        <v>9809</v>
      </c>
      <c r="I5111" s="576" t="s">
        <v>212</v>
      </c>
      <c r="J5111" s="576" t="s">
        <v>207</v>
      </c>
      <c r="K5111" s="577">
        <v>39.18</v>
      </c>
      <c r="L5111" s="576" t="s">
        <v>208</v>
      </c>
    </row>
    <row r="5112" spans="1:12">
      <c r="A5112" s="576" t="s">
        <v>961</v>
      </c>
      <c r="B5112" s="576" t="s">
        <v>962</v>
      </c>
      <c r="C5112" s="576" t="s">
        <v>967</v>
      </c>
      <c r="D5112" s="576" t="s">
        <v>4468</v>
      </c>
      <c r="E5112" s="577" t="s">
        <v>210</v>
      </c>
      <c r="F5112" s="576" t="s">
        <v>210</v>
      </c>
      <c r="G5112" s="576">
        <v>96761</v>
      </c>
      <c r="H5112" s="576" t="s">
        <v>9810</v>
      </c>
      <c r="I5112" s="576" t="s">
        <v>212</v>
      </c>
      <c r="J5112" s="576" t="s">
        <v>207</v>
      </c>
      <c r="K5112" s="577">
        <v>59.06</v>
      </c>
      <c r="L5112" s="576" t="s">
        <v>208</v>
      </c>
    </row>
    <row r="5113" spans="1:12">
      <c r="A5113" s="576" t="s">
        <v>961</v>
      </c>
      <c r="B5113" s="576" t="s">
        <v>962</v>
      </c>
      <c r="C5113" s="576" t="s">
        <v>967</v>
      </c>
      <c r="D5113" s="576" t="s">
        <v>4468</v>
      </c>
      <c r="E5113" s="577" t="s">
        <v>210</v>
      </c>
      <c r="F5113" s="576" t="s">
        <v>210</v>
      </c>
      <c r="G5113" s="576">
        <v>96762</v>
      </c>
      <c r="H5113" s="576" t="s">
        <v>9811</v>
      </c>
      <c r="I5113" s="576" t="s">
        <v>212</v>
      </c>
      <c r="J5113" s="576" t="s">
        <v>248</v>
      </c>
      <c r="K5113" s="577">
        <v>114.51</v>
      </c>
      <c r="L5113" s="576" t="s">
        <v>208</v>
      </c>
    </row>
    <row r="5114" spans="1:12">
      <c r="A5114" s="576" t="s">
        <v>961</v>
      </c>
      <c r="B5114" s="576" t="s">
        <v>962</v>
      </c>
      <c r="C5114" s="576" t="s">
        <v>967</v>
      </c>
      <c r="D5114" s="576" t="s">
        <v>4468</v>
      </c>
      <c r="E5114" s="577" t="s">
        <v>210</v>
      </c>
      <c r="F5114" s="576" t="s">
        <v>210</v>
      </c>
      <c r="G5114" s="576">
        <v>96763</v>
      </c>
      <c r="H5114" s="576" t="s">
        <v>9812</v>
      </c>
      <c r="I5114" s="576" t="s">
        <v>212</v>
      </c>
      <c r="J5114" s="576" t="s">
        <v>207</v>
      </c>
      <c r="K5114" s="577">
        <v>153.43</v>
      </c>
      <c r="L5114" s="576" t="s">
        <v>208</v>
      </c>
    </row>
    <row r="5115" spans="1:12">
      <c r="A5115" s="576" t="s">
        <v>961</v>
      </c>
      <c r="B5115" s="576" t="s">
        <v>962</v>
      </c>
      <c r="C5115" s="576" t="s">
        <v>967</v>
      </c>
      <c r="D5115" s="576" t="s">
        <v>4468</v>
      </c>
      <c r="E5115" s="577" t="s">
        <v>210</v>
      </c>
      <c r="F5115" s="576" t="s">
        <v>210</v>
      </c>
      <c r="G5115" s="576">
        <v>94701</v>
      </c>
      <c r="H5115" s="576" t="s">
        <v>9813</v>
      </c>
      <c r="I5115" s="576" t="s">
        <v>212</v>
      </c>
      <c r="J5115" s="576" t="s">
        <v>248</v>
      </c>
      <c r="K5115" s="577">
        <v>207.13</v>
      </c>
      <c r="L5115" s="576" t="s">
        <v>208</v>
      </c>
    </row>
    <row r="5116" spans="1:12">
      <c r="A5116" s="576" t="s">
        <v>961</v>
      </c>
      <c r="B5116" s="576" t="s">
        <v>962</v>
      </c>
      <c r="C5116" s="576" t="s">
        <v>967</v>
      </c>
      <c r="D5116" s="576" t="s">
        <v>4468</v>
      </c>
      <c r="E5116" s="577" t="s">
        <v>210</v>
      </c>
      <c r="F5116" s="576" t="s">
        <v>210</v>
      </c>
      <c r="G5116" s="576">
        <v>94688</v>
      </c>
      <c r="H5116" s="576" t="s">
        <v>9814</v>
      </c>
      <c r="I5116" s="576" t="s">
        <v>212</v>
      </c>
      <c r="J5116" s="576" t="s">
        <v>209</v>
      </c>
      <c r="K5116" s="577">
        <v>5.53</v>
      </c>
      <c r="L5116" s="576" t="s">
        <v>208</v>
      </c>
    </row>
    <row r="5117" spans="1:12">
      <c r="A5117" s="576" t="s">
        <v>961</v>
      </c>
      <c r="B5117" s="576" t="s">
        <v>962</v>
      </c>
      <c r="C5117" s="576" t="s">
        <v>967</v>
      </c>
      <c r="D5117" s="576" t="s">
        <v>4468</v>
      </c>
      <c r="E5117" s="577" t="s">
        <v>210</v>
      </c>
      <c r="F5117" s="576" t="s">
        <v>210</v>
      </c>
      <c r="G5117" s="576">
        <v>94690</v>
      </c>
      <c r="H5117" s="576" t="s">
        <v>9815</v>
      </c>
      <c r="I5117" s="576" t="s">
        <v>212</v>
      </c>
      <c r="J5117" s="576" t="s">
        <v>248</v>
      </c>
      <c r="K5117" s="577">
        <v>9.4700000000000006</v>
      </c>
      <c r="L5117" s="576" t="s">
        <v>208</v>
      </c>
    </row>
    <row r="5118" spans="1:12">
      <c r="A5118" s="576" t="s">
        <v>961</v>
      </c>
      <c r="B5118" s="576" t="s">
        <v>962</v>
      </c>
      <c r="C5118" s="576" t="s">
        <v>967</v>
      </c>
      <c r="D5118" s="576" t="s">
        <v>4468</v>
      </c>
      <c r="E5118" s="577" t="s">
        <v>210</v>
      </c>
      <c r="F5118" s="576" t="s">
        <v>210</v>
      </c>
      <c r="G5118" s="576">
        <v>94692</v>
      </c>
      <c r="H5118" s="576" t="s">
        <v>9816</v>
      </c>
      <c r="I5118" s="576" t="s">
        <v>212</v>
      </c>
      <c r="J5118" s="576" t="s">
        <v>207</v>
      </c>
      <c r="K5118" s="577">
        <v>16.690000000000001</v>
      </c>
      <c r="L5118" s="576" t="s">
        <v>208</v>
      </c>
    </row>
    <row r="5119" spans="1:12">
      <c r="A5119" s="576" t="s">
        <v>961</v>
      </c>
      <c r="B5119" s="576" t="s">
        <v>962</v>
      </c>
      <c r="C5119" s="576" t="s">
        <v>967</v>
      </c>
      <c r="D5119" s="576" t="s">
        <v>4468</v>
      </c>
      <c r="E5119" s="577" t="s">
        <v>210</v>
      </c>
      <c r="F5119" s="576" t="s">
        <v>210</v>
      </c>
      <c r="G5119" s="576">
        <v>94694</v>
      </c>
      <c r="H5119" s="576" t="s">
        <v>9817</v>
      </c>
      <c r="I5119" s="576" t="s">
        <v>212</v>
      </c>
      <c r="J5119" s="576" t="s">
        <v>207</v>
      </c>
      <c r="K5119" s="577">
        <v>20.3</v>
      </c>
      <c r="L5119" s="576" t="s">
        <v>208</v>
      </c>
    </row>
    <row r="5120" spans="1:12">
      <c r="A5120" s="576" t="s">
        <v>961</v>
      </c>
      <c r="B5120" s="576" t="s">
        <v>962</v>
      </c>
      <c r="C5120" s="576" t="s">
        <v>967</v>
      </c>
      <c r="D5120" s="576" t="s">
        <v>4468</v>
      </c>
      <c r="E5120" s="577" t="s">
        <v>210</v>
      </c>
      <c r="F5120" s="576" t="s">
        <v>210</v>
      </c>
      <c r="G5120" s="576">
        <v>94696</v>
      </c>
      <c r="H5120" s="576" t="s">
        <v>9818</v>
      </c>
      <c r="I5120" s="576" t="s">
        <v>212</v>
      </c>
      <c r="J5120" s="576" t="s">
        <v>207</v>
      </c>
      <c r="K5120" s="577">
        <v>45.09</v>
      </c>
      <c r="L5120" s="576" t="s">
        <v>208</v>
      </c>
    </row>
    <row r="5121" spans="1:12">
      <c r="A5121" s="576" t="s">
        <v>961</v>
      </c>
      <c r="B5121" s="576" t="s">
        <v>962</v>
      </c>
      <c r="C5121" s="576" t="s">
        <v>967</v>
      </c>
      <c r="D5121" s="576" t="s">
        <v>4468</v>
      </c>
      <c r="E5121" s="577" t="s">
        <v>210</v>
      </c>
      <c r="F5121" s="576" t="s">
        <v>210</v>
      </c>
      <c r="G5121" s="576">
        <v>94697</v>
      </c>
      <c r="H5121" s="576" t="s">
        <v>9819</v>
      </c>
      <c r="I5121" s="576" t="s">
        <v>212</v>
      </c>
      <c r="J5121" s="576" t="s">
        <v>207</v>
      </c>
      <c r="K5121" s="578">
        <v>78.23</v>
      </c>
      <c r="L5121" s="576" t="s">
        <v>208</v>
      </c>
    </row>
    <row r="5122" spans="1:12">
      <c r="A5122" s="576" t="s">
        <v>961</v>
      </c>
      <c r="B5122" s="576" t="s">
        <v>962</v>
      </c>
      <c r="C5122" s="576" t="s">
        <v>967</v>
      </c>
      <c r="D5122" s="576" t="s">
        <v>4468</v>
      </c>
      <c r="E5122" s="577" t="s">
        <v>210</v>
      </c>
      <c r="F5122" s="576" t="s">
        <v>210</v>
      </c>
      <c r="G5122" s="576">
        <v>94699</v>
      </c>
      <c r="H5122" s="576" t="s">
        <v>9820</v>
      </c>
      <c r="I5122" s="576" t="s">
        <v>212</v>
      </c>
      <c r="J5122" s="576" t="s">
        <v>207</v>
      </c>
      <c r="K5122" s="577">
        <v>104.11</v>
      </c>
      <c r="L5122" s="576" t="s">
        <v>208</v>
      </c>
    </row>
    <row r="5123" spans="1:12">
      <c r="A5123" s="576" t="s">
        <v>961</v>
      </c>
      <c r="B5123" s="576" t="s">
        <v>962</v>
      </c>
      <c r="C5123" s="576" t="s">
        <v>967</v>
      </c>
      <c r="D5123" s="576" t="s">
        <v>4468</v>
      </c>
      <c r="E5123" s="577" t="s">
        <v>210</v>
      </c>
      <c r="F5123" s="576" t="s">
        <v>210</v>
      </c>
      <c r="G5123" s="576">
        <v>105167</v>
      </c>
      <c r="H5123" s="576" t="s">
        <v>9821</v>
      </c>
      <c r="I5123" s="576" t="s">
        <v>212</v>
      </c>
      <c r="J5123" s="576" t="s">
        <v>207</v>
      </c>
      <c r="K5123" s="577">
        <v>206.2</v>
      </c>
      <c r="L5123" s="576" t="s">
        <v>208</v>
      </c>
    </row>
    <row r="5124" spans="1:12">
      <c r="A5124" s="576" t="s">
        <v>961</v>
      </c>
      <c r="B5124" s="576" t="s">
        <v>962</v>
      </c>
      <c r="C5124" s="576" t="s">
        <v>967</v>
      </c>
      <c r="D5124" s="576" t="s">
        <v>4468</v>
      </c>
      <c r="E5124" s="577" t="s">
        <v>210</v>
      </c>
      <c r="F5124" s="576" t="s">
        <v>210</v>
      </c>
      <c r="G5124" s="576">
        <v>105168</v>
      </c>
      <c r="H5124" s="576" t="s">
        <v>9822</v>
      </c>
      <c r="I5124" s="576" t="s">
        <v>212</v>
      </c>
      <c r="J5124" s="576" t="s">
        <v>209</v>
      </c>
      <c r="K5124" s="577">
        <v>0</v>
      </c>
      <c r="L5124" s="576" t="s">
        <v>208</v>
      </c>
    </row>
    <row r="5125" spans="1:12">
      <c r="A5125" s="576" t="s">
        <v>961</v>
      </c>
      <c r="B5125" s="576" t="s">
        <v>962</v>
      </c>
      <c r="C5125" s="576" t="s">
        <v>967</v>
      </c>
      <c r="D5125" s="576" t="s">
        <v>4468</v>
      </c>
      <c r="E5125" s="577" t="s">
        <v>210</v>
      </c>
      <c r="F5125" s="576" t="s">
        <v>210</v>
      </c>
      <c r="G5125" s="576">
        <v>105171</v>
      </c>
      <c r="H5125" s="576" t="s">
        <v>9823</v>
      </c>
      <c r="I5125" s="576" t="s">
        <v>212</v>
      </c>
      <c r="J5125" s="576" t="s">
        <v>209</v>
      </c>
      <c r="K5125" s="578">
        <v>0</v>
      </c>
      <c r="L5125" s="576" t="s">
        <v>208</v>
      </c>
    </row>
    <row r="5126" spans="1:12">
      <c r="A5126" s="576" t="s">
        <v>961</v>
      </c>
      <c r="B5126" s="576" t="s">
        <v>962</v>
      </c>
      <c r="C5126" s="576" t="s">
        <v>967</v>
      </c>
      <c r="D5126" s="576" t="s">
        <v>4468</v>
      </c>
      <c r="E5126" s="577" t="s">
        <v>210</v>
      </c>
      <c r="F5126" s="576" t="s">
        <v>210</v>
      </c>
      <c r="G5126" s="576">
        <v>105191</v>
      </c>
      <c r="H5126" s="576" t="s">
        <v>9824</v>
      </c>
      <c r="I5126" s="576" t="s">
        <v>212</v>
      </c>
      <c r="J5126" s="576" t="s">
        <v>248</v>
      </c>
      <c r="K5126" s="577">
        <v>0</v>
      </c>
      <c r="L5126" s="576" t="s">
        <v>208</v>
      </c>
    </row>
    <row r="5127" spans="1:12">
      <c r="A5127" s="576" t="s">
        <v>961</v>
      </c>
      <c r="B5127" s="576" t="s">
        <v>962</v>
      </c>
      <c r="C5127" s="576" t="s">
        <v>967</v>
      </c>
      <c r="D5127" s="576" t="s">
        <v>4468</v>
      </c>
      <c r="E5127" s="577" t="s">
        <v>210</v>
      </c>
      <c r="F5127" s="576" t="s">
        <v>210</v>
      </c>
      <c r="G5127" s="576">
        <v>105192</v>
      </c>
      <c r="H5127" s="576" t="s">
        <v>9825</v>
      </c>
      <c r="I5127" s="576" t="s">
        <v>212</v>
      </c>
      <c r="J5127" s="576" t="s">
        <v>209</v>
      </c>
      <c r="K5127" s="577">
        <v>0</v>
      </c>
      <c r="L5127" s="576" t="s">
        <v>208</v>
      </c>
    </row>
    <row r="5128" spans="1:12">
      <c r="A5128" s="576" t="s">
        <v>961</v>
      </c>
      <c r="B5128" s="576" t="s">
        <v>962</v>
      </c>
      <c r="C5128" s="576" t="s">
        <v>967</v>
      </c>
      <c r="D5128" s="576" t="s">
        <v>4468</v>
      </c>
      <c r="E5128" s="577" t="s">
        <v>210</v>
      </c>
      <c r="F5128" s="576" t="s">
        <v>210</v>
      </c>
      <c r="G5128" s="576">
        <v>96809</v>
      </c>
      <c r="H5128" s="576" t="s">
        <v>6789</v>
      </c>
      <c r="I5128" s="576" t="s">
        <v>212</v>
      </c>
      <c r="J5128" s="576" t="s">
        <v>209</v>
      </c>
      <c r="K5128" s="577">
        <v>16.97</v>
      </c>
      <c r="L5128" s="576" t="s">
        <v>208</v>
      </c>
    </row>
    <row r="5129" spans="1:12">
      <c r="A5129" s="576" t="s">
        <v>961</v>
      </c>
      <c r="B5129" s="576" t="s">
        <v>962</v>
      </c>
      <c r="C5129" s="576" t="s">
        <v>967</v>
      </c>
      <c r="D5129" s="576" t="s">
        <v>4468</v>
      </c>
      <c r="E5129" s="577" t="s">
        <v>210</v>
      </c>
      <c r="F5129" s="576" t="s">
        <v>210</v>
      </c>
      <c r="G5129" s="576">
        <v>96812</v>
      </c>
      <c r="H5129" s="576" t="s">
        <v>6792</v>
      </c>
      <c r="I5129" s="576" t="s">
        <v>212</v>
      </c>
      <c r="J5129" s="576" t="s">
        <v>209</v>
      </c>
      <c r="K5129" s="577">
        <v>17.62</v>
      </c>
      <c r="L5129" s="576" t="s">
        <v>208</v>
      </c>
    </row>
    <row r="5130" spans="1:12">
      <c r="A5130" s="576" t="s">
        <v>961</v>
      </c>
      <c r="B5130" s="576" t="s">
        <v>962</v>
      </c>
      <c r="C5130" s="576" t="s">
        <v>967</v>
      </c>
      <c r="D5130" s="576" t="s">
        <v>4468</v>
      </c>
      <c r="E5130" s="577" t="s">
        <v>210</v>
      </c>
      <c r="F5130" s="576" t="s">
        <v>210</v>
      </c>
      <c r="G5130" s="576">
        <v>96813</v>
      </c>
      <c r="H5130" s="576" t="s">
        <v>6793</v>
      </c>
      <c r="I5130" s="576" t="s">
        <v>212</v>
      </c>
      <c r="J5130" s="576" t="s">
        <v>209</v>
      </c>
      <c r="K5130" s="577">
        <v>20.190000000000001</v>
      </c>
      <c r="L5130" s="576" t="s">
        <v>208</v>
      </c>
    </row>
    <row r="5131" spans="1:12">
      <c r="A5131" s="576" t="s">
        <v>961</v>
      </c>
      <c r="B5131" s="576" t="s">
        <v>962</v>
      </c>
      <c r="C5131" s="576" t="s">
        <v>967</v>
      </c>
      <c r="D5131" s="576" t="s">
        <v>4468</v>
      </c>
      <c r="E5131" s="577" t="s">
        <v>210</v>
      </c>
      <c r="F5131" s="576" t="s">
        <v>210</v>
      </c>
      <c r="G5131" s="576">
        <v>96817</v>
      </c>
      <c r="H5131" s="576" t="s">
        <v>6797</v>
      </c>
      <c r="I5131" s="576" t="s">
        <v>212</v>
      </c>
      <c r="J5131" s="576" t="s">
        <v>209</v>
      </c>
      <c r="K5131" s="577">
        <v>31.33</v>
      </c>
      <c r="L5131" s="576" t="s">
        <v>208</v>
      </c>
    </row>
    <row r="5132" spans="1:12">
      <c r="A5132" s="576" t="s">
        <v>961</v>
      </c>
      <c r="B5132" s="576" t="s">
        <v>962</v>
      </c>
      <c r="C5132" s="576" t="s">
        <v>967</v>
      </c>
      <c r="D5132" s="576" t="s">
        <v>4468</v>
      </c>
      <c r="E5132" s="577" t="s">
        <v>210</v>
      </c>
      <c r="F5132" s="576" t="s">
        <v>210</v>
      </c>
      <c r="G5132" s="576">
        <v>96816</v>
      </c>
      <c r="H5132" s="576" t="s">
        <v>6796</v>
      </c>
      <c r="I5132" s="576" t="s">
        <v>212</v>
      </c>
      <c r="J5132" s="576" t="s">
        <v>209</v>
      </c>
      <c r="K5132" s="577">
        <v>22.97</v>
      </c>
      <c r="L5132" s="576" t="s">
        <v>208</v>
      </c>
    </row>
    <row r="5133" spans="1:12">
      <c r="A5133" s="576" t="s">
        <v>961</v>
      </c>
      <c r="B5133" s="576" t="s">
        <v>962</v>
      </c>
      <c r="C5133" s="576" t="s">
        <v>967</v>
      </c>
      <c r="D5133" s="576" t="s">
        <v>4468</v>
      </c>
      <c r="E5133" s="577" t="s">
        <v>210</v>
      </c>
      <c r="F5133" s="576" t="s">
        <v>210</v>
      </c>
      <c r="G5133" s="576">
        <v>96821</v>
      </c>
      <c r="H5133" s="576" t="s">
        <v>6801</v>
      </c>
      <c r="I5133" s="576" t="s">
        <v>212</v>
      </c>
      <c r="J5133" s="576" t="s">
        <v>209</v>
      </c>
      <c r="K5133" s="577">
        <v>34.97</v>
      </c>
      <c r="L5133" s="576" t="s">
        <v>208</v>
      </c>
    </row>
    <row r="5134" spans="1:12">
      <c r="A5134" s="576" t="s">
        <v>961</v>
      </c>
      <c r="B5134" s="576" t="s">
        <v>962</v>
      </c>
      <c r="C5134" s="576" t="s">
        <v>967</v>
      </c>
      <c r="D5134" s="576" t="s">
        <v>4468</v>
      </c>
      <c r="E5134" s="577" t="s">
        <v>210</v>
      </c>
      <c r="F5134" s="576" t="s">
        <v>210</v>
      </c>
      <c r="G5134" s="576">
        <v>96824</v>
      </c>
      <c r="H5134" s="576" t="s">
        <v>6804</v>
      </c>
      <c r="I5134" s="576" t="s">
        <v>212</v>
      </c>
      <c r="J5134" s="576" t="s">
        <v>209</v>
      </c>
      <c r="K5134" s="577">
        <v>16.03</v>
      </c>
      <c r="L5134" s="576" t="s">
        <v>208</v>
      </c>
    </row>
    <row r="5135" spans="1:12">
      <c r="A5135" s="576" t="s">
        <v>961</v>
      </c>
      <c r="B5135" s="576" t="s">
        <v>962</v>
      </c>
      <c r="C5135" s="576" t="s">
        <v>967</v>
      </c>
      <c r="D5135" s="576" t="s">
        <v>4468</v>
      </c>
      <c r="E5135" s="577" t="s">
        <v>210</v>
      </c>
      <c r="F5135" s="576" t="s">
        <v>210</v>
      </c>
      <c r="G5135" s="576">
        <v>96827</v>
      </c>
      <c r="H5135" s="576" t="s">
        <v>6806</v>
      </c>
      <c r="I5135" s="576" t="s">
        <v>212</v>
      </c>
      <c r="J5135" s="576" t="s">
        <v>209</v>
      </c>
      <c r="K5135" s="577">
        <v>17.55</v>
      </c>
      <c r="L5135" s="576" t="s">
        <v>208</v>
      </c>
    </row>
    <row r="5136" spans="1:12">
      <c r="A5136" s="576" t="s">
        <v>961</v>
      </c>
      <c r="B5136" s="576" t="s">
        <v>962</v>
      </c>
      <c r="C5136" s="576" t="s">
        <v>967</v>
      </c>
      <c r="D5136" s="576" t="s">
        <v>4468</v>
      </c>
      <c r="E5136" s="577" t="s">
        <v>210</v>
      </c>
      <c r="F5136" s="576" t="s">
        <v>210</v>
      </c>
      <c r="G5136" s="576">
        <v>96828</v>
      </c>
      <c r="H5136" s="576" t="s">
        <v>6807</v>
      </c>
      <c r="I5136" s="576" t="s">
        <v>212</v>
      </c>
      <c r="J5136" s="576" t="s">
        <v>209</v>
      </c>
      <c r="K5136" s="577">
        <v>21.9</v>
      </c>
      <c r="L5136" s="576" t="s">
        <v>208</v>
      </c>
    </row>
    <row r="5137" spans="1:12">
      <c r="A5137" s="576" t="s">
        <v>961</v>
      </c>
      <c r="B5137" s="576" t="s">
        <v>962</v>
      </c>
      <c r="C5137" s="576" t="s">
        <v>967</v>
      </c>
      <c r="D5137" s="576" t="s">
        <v>4468</v>
      </c>
      <c r="E5137" s="577" t="s">
        <v>210</v>
      </c>
      <c r="F5137" s="576" t="s">
        <v>210</v>
      </c>
      <c r="G5137" s="576">
        <v>96832</v>
      </c>
      <c r="H5137" s="576" t="s">
        <v>6810</v>
      </c>
      <c r="I5137" s="576" t="s">
        <v>212</v>
      </c>
      <c r="J5137" s="576" t="s">
        <v>209</v>
      </c>
      <c r="K5137" s="577">
        <v>28.05</v>
      </c>
      <c r="L5137" s="576" t="s">
        <v>208</v>
      </c>
    </row>
    <row r="5138" spans="1:12">
      <c r="A5138" s="576" t="s">
        <v>961</v>
      </c>
      <c r="B5138" s="576" t="s">
        <v>962</v>
      </c>
      <c r="C5138" s="576" t="s">
        <v>967</v>
      </c>
      <c r="D5138" s="576" t="s">
        <v>4468</v>
      </c>
      <c r="E5138" s="577" t="s">
        <v>210</v>
      </c>
      <c r="F5138" s="576" t="s">
        <v>210</v>
      </c>
      <c r="G5138" s="576">
        <v>104525</v>
      </c>
      <c r="H5138" s="576" t="s">
        <v>9826</v>
      </c>
      <c r="I5138" s="576" t="s">
        <v>212</v>
      </c>
      <c r="J5138" s="576" t="s">
        <v>209</v>
      </c>
      <c r="K5138" s="577">
        <v>0</v>
      </c>
      <c r="L5138" s="576" t="s">
        <v>208</v>
      </c>
    </row>
    <row r="5139" spans="1:12">
      <c r="A5139" s="576" t="s">
        <v>961</v>
      </c>
      <c r="B5139" s="576" t="s">
        <v>962</v>
      </c>
      <c r="C5139" s="576" t="s">
        <v>967</v>
      </c>
      <c r="D5139" s="576" t="s">
        <v>4468</v>
      </c>
      <c r="E5139" s="577" t="s">
        <v>210</v>
      </c>
      <c r="F5139" s="576" t="s">
        <v>210</v>
      </c>
      <c r="G5139" s="576">
        <v>104563</v>
      </c>
      <c r="H5139" s="576" t="s">
        <v>9827</v>
      </c>
      <c r="I5139" s="576" t="s">
        <v>212</v>
      </c>
      <c r="J5139" s="576" t="s">
        <v>209</v>
      </c>
      <c r="K5139" s="577">
        <v>0</v>
      </c>
      <c r="L5139" s="576" t="s">
        <v>208</v>
      </c>
    </row>
    <row r="5140" spans="1:12">
      <c r="A5140" s="576" t="s">
        <v>961</v>
      </c>
      <c r="B5140" s="576" t="s">
        <v>962</v>
      </c>
      <c r="C5140" s="576" t="s">
        <v>967</v>
      </c>
      <c r="D5140" s="576" t="s">
        <v>4468</v>
      </c>
      <c r="E5140" s="577" t="s">
        <v>210</v>
      </c>
      <c r="F5140" s="576" t="s">
        <v>210</v>
      </c>
      <c r="G5140" s="576">
        <v>104531</v>
      </c>
      <c r="H5140" s="576" t="s">
        <v>9828</v>
      </c>
      <c r="I5140" s="576" t="s">
        <v>212</v>
      </c>
      <c r="J5140" s="576" t="s">
        <v>209</v>
      </c>
      <c r="K5140" s="577">
        <v>0</v>
      </c>
      <c r="L5140" s="576" t="s">
        <v>208</v>
      </c>
    </row>
    <row r="5141" spans="1:12">
      <c r="A5141" s="576" t="s">
        <v>961</v>
      </c>
      <c r="B5141" s="576" t="s">
        <v>962</v>
      </c>
      <c r="C5141" s="576" t="s">
        <v>967</v>
      </c>
      <c r="D5141" s="576" t="s">
        <v>4468</v>
      </c>
      <c r="E5141" s="577" t="s">
        <v>210</v>
      </c>
      <c r="F5141" s="576" t="s">
        <v>210</v>
      </c>
      <c r="G5141" s="576">
        <v>104527</v>
      </c>
      <c r="H5141" s="576" t="s">
        <v>9829</v>
      </c>
      <c r="I5141" s="576" t="s">
        <v>212</v>
      </c>
      <c r="J5141" s="576" t="s">
        <v>209</v>
      </c>
      <c r="K5141" s="578">
        <v>0</v>
      </c>
      <c r="L5141" s="576" t="s">
        <v>208</v>
      </c>
    </row>
    <row r="5142" spans="1:12">
      <c r="A5142" s="576" t="s">
        <v>961</v>
      </c>
      <c r="B5142" s="576" t="s">
        <v>962</v>
      </c>
      <c r="C5142" s="576" t="s">
        <v>967</v>
      </c>
      <c r="D5142" s="576" t="s">
        <v>4468</v>
      </c>
      <c r="E5142" s="577" t="s">
        <v>210</v>
      </c>
      <c r="F5142" s="576" t="s">
        <v>210</v>
      </c>
      <c r="G5142" s="576">
        <v>104529</v>
      </c>
      <c r="H5142" s="576" t="s">
        <v>9830</v>
      </c>
      <c r="I5142" s="576" t="s">
        <v>212</v>
      </c>
      <c r="J5142" s="576" t="s">
        <v>209</v>
      </c>
      <c r="K5142" s="577">
        <v>0</v>
      </c>
      <c r="L5142" s="576" t="s">
        <v>208</v>
      </c>
    </row>
    <row r="5143" spans="1:12">
      <c r="A5143" s="576" t="s">
        <v>961</v>
      </c>
      <c r="B5143" s="576" t="s">
        <v>962</v>
      </c>
      <c r="C5143" s="576" t="s">
        <v>968</v>
      </c>
      <c r="D5143" s="576" t="s">
        <v>4469</v>
      </c>
      <c r="E5143" s="577" t="s">
        <v>210</v>
      </c>
      <c r="F5143" s="576" t="s">
        <v>210</v>
      </c>
      <c r="G5143" s="576">
        <v>104564</v>
      </c>
      <c r="H5143" s="576" t="s">
        <v>9831</v>
      </c>
      <c r="I5143" s="576" t="s">
        <v>212</v>
      </c>
      <c r="J5143" s="576" t="s">
        <v>209</v>
      </c>
      <c r="K5143" s="578">
        <v>0</v>
      </c>
      <c r="L5143" s="576" t="s">
        <v>208</v>
      </c>
    </row>
    <row r="5144" spans="1:12">
      <c r="A5144" s="576" t="s">
        <v>961</v>
      </c>
      <c r="B5144" s="576" t="s">
        <v>962</v>
      </c>
      <c r="C5144" s="576" t="s">
        <v>968</v>
      </c>
      <c r="D5144" s="576" t="s">
        <v>4469</v>
      </c>
      <c r="E5144" s="577" t="s">
        <v>210</v>
      </c>
      <c r="F5144" s="576" t="s">
        <v>210</v>
      </c>
      <c r="G5144" s="576">
        <v>104533</v>
      </c>
      <c r="H5144" s="576" t="s">
        <v>9832</v>
      </c>
      <c r="I5144" s="576" t="s">
        <v>212</v>
      </c>
      <c r="J5144" s="576" t="s">
        <v>209</v>
      </c>
      <c r="K5144" s="578">
        <v>0</v>
      </c>
      <c r="L5144" s="576" t="s">
        <v>208</v>
      </c>
    </row>
    <row r="5145" spans="1:12">
      <c r="A5145" s="576" t="s">
        <v>961</v>
      </c>
      <c r="B5145" s="576" t="s">
        <v>962</v>
      </c>
      <c r="C5145" s="576" t="s">
        <v>968</v>
      </c>
      <c r="D5145" s="576" t="s">
        <v>4469</v>
      </c>
      <c r="E5145" s="577" t="s">
        <v>210</v>
      </c>
      <c r="F5145" s="576" t="s">
        <v>210</v>
      </c>
      <c r="G5145" s="576">
        <v>104535</v>
      </c>
      <c r="H5145" s="576" t="s">
        <v>9833</v>
      </c>
      <c r="I5145" s="576" t="s">
        <v>212</v>
      </c>
      <c r="J5145" s="576" t="s">
        <v>209</v>
      </c>
      <c r="K5145" s="578">
        <v>0</v>
      </c>
      <c r="L5145" s="576" t="s">
        <v>208</v>
      </c>
    </row>
    <row r="5146" spans="1:12">
      <c r="A5146" s="576" t="s">
        <v>961</v>
      </c>
      <c r="B5146" s="576" t="s">
        <v>962</v>
      </c>
      <c r="C5146" s="576" t="s">
        <v>968</v>
      </c>
      <c r="D5146" s="576" t="s">
        <v>4469</v>
      </c>
      <c r="E5146" s="577" t="s">
        <v>210</v>
      </c>
      <c r="F5146" s="576" t="s">
        <v>210</v>
      </c>
      <c r="G5146" s="576">
        <v>96810</v>
      </c>
      <c r="H5146" s="576" t="s">
        <v>6790</v>
      </c>
      <c r="I5146" s="576" t="s">
        <v>212</v>
      </c>
      <c r="J5146" s="576" t="s">
        <v>209</v>
      </c>
      <c r="K5146" s="578">
        <v>18.36</v>
      </c>
      <c r="L5146" s="576" t="s">
        <v>208</v>
      </c>
    </row>
    <row r="5147" spans="1:12">
      <c r="A5147" s="576" t="s">
        <v>961</v>
      </c>
      <c r="B5147" s="576" t="s">
        <v>962</v>
      </c>
      <c r="C5147" s="576" t="s">
        <v>968</v>
      </c>
      <c r="D5147" s="576" t="s">
        <v>4469</v>
      </c>
      <c r="E5147" s="577" t="s">
        <v>210</v>
      </c>
      <c r="F5147" s="576" t="s">
        <v>210</v>
      </c>
      <c r="G5147" s="576">
        <v>104524</v>
      </c>
      <c r="H5147" s="576" t="s">
        <v>9834</v>
      </c>
      <c r="I5147" s="576" t="s">
        <v>212</v>
      </c>
      <c r="J5147" s="576" t="s">
        <v>209</v>
      </c>
      <c r="K5147" s="578">
        <v>0</v>
      </c>
      <c r="L5147" s="576" t="s">
        <v>208</v>
      </c>
    </row>
    <row r="5148" spans="1:12">
      <c r="A5148" s="576" t="s">
        <v>961</v>
      </c>
      <c r="B5148" s="576" t="s">
        <v>962</v>
      </c>
      <c r="C5148" s="576" t="s">
        <v>968</v>
      </c>
      <c r="D5148" s="576" t="s">
        <v>4469</v>
      </c>
      <c r="E5148" s="577" t="s">
        <v>210</v>
      </c>
      <c r="F5148" s="576" t="s">
        <v>210</v>
      </c>
      <c r="G5148" s="576">
        <v>104530</v>
      </c>
      <c r="H5148" s="576" t="s">
        <v>9835</v>
      </c>
      <c r="I5148" s="576" t="s">
        <v>212</v>
      </c>
      <c r="J5148" s="576" t="s">
        <v>209</v>
      </c>
      <c r="K5148" s="578">
        <v>0</v>
      </c>
      <c r="L5148" s="576" t="s">
        <v>208</v>
      </c>
    </row>
    <row r="5149" spans="1:12">
      <c r="A5149" s="576" t="s">
        <v>961</v>
      </c>
      <c r="B5149" s="576" t="s">
        <v>962</v>
      </c>
      <c r="C5149" s="576" t="s">
        <v>968</v>
      </c>
      <c r="D5149" s="576" t="s">
        <v>4469</v>
      </c>
      <c r="E5149" s="577" t="s">
        <v>210</v>
      </c>
      <c r="F5149" s="576" t="s">
        <v>210</v>
      </c>
      <c r="G5149" s="576">
        <v>104526</v>
      </c>
      <c r="H5149" s="576" t="s">
        <v>9836</v>
      </c>
      <c r="I5149" s="576" t="s">
        <v>212</v>
      </c>
      <c r="J5149" s="576" t="s">
        <v>209</v>
      </c>
      <c r="K5149" s="578">
        <v>0</v>
      </c>
      <c r="L5149" s="576" t="s">
        <v>208</v>
      </c>
    </row>
    <row r="5150" spans="1:12">
      <c r="A5150" s="576" t="s">
        <v>961</v>
      </c>
      <c r="B5150" s="576" t="s">
        <v>962</v>
      </c>
      <c r="C5150" s="576" t="s">
        <v>968</v>
      </c>
      <c r="D5150" s="576" t="s">
        <v>4469</v>
      </c>
      <c r="E5150" s="577" t="s">
        <v>210</v>
      </c>
      <c r="F5150" s="576" t="s">
        <v>210</v>
      </c>
      <c r="G5150" s="576">
        <v>104528</v>
      </c>
      <c r="H5150" s="576" t="s">
        <v>9837</v>
      </c>
      <c r="I5150" s="576" t="s">
        <v>212</v>
      </c>
      <c r="J5150" s="576" t="s">
        <v>209</v>
      </c>
      <c r="K5150" s="578">
        <v>0</v>
      </c>
      <c r="L5150" s="576" t="s">
        <v>208</v>
      </c>
    </row>
    <row r="5151" spans="1:12">
      <c r="A5151" s="576" t="s">
        <v>961</v>
      </c>
      <c r="B5151" s="576" t="s">
        <v>962</v>
      </c>
      <c r="C5151" s="576" t="s">
        <v>968</v>
      </c>
      <c r="D5151" s="576" t="s">
        <v>4469</v>
      </c>
      <c r="E5151" s="577" t="s">
        <v>210</v>
      </c>
      <c r="F5151" s="576" t="s">
        <v>210</v>
      </c>
      <c r="G5151" s="576">
        <v>104532</v>
      </c>
      <c r="H5151" s="576" t="s">
        <v>9838</v>
      </c>
      <c r="I5151" s="576" t="s">
        <v>212</v>
      </c>
      <c r="J5151" s="576" t="s">
        <v>209</v>
      </c>
      <c r="K5151" s="578">
        <v>0</v>
      </c>
      <c r="L5151" s="576" t="s">
        <v>208</v>
      </c>
    </row>
    <row r="5152" spans="1:12">
      <c r="A5152" s="576" t="s">
        <v>961</v>
      </c>
      <c r="B5152" s="576" t="s">
        <v>962</v>
      </c>
      <c r="C5152" s="576" t="s">
        <v>968</v>
      </c>
      <c r="D5152" s="576" t="s">
        <v>4469</v>
      </c>
      <c r="E5152" s="577" t="s">
        <v>210</v>
      </c>
      <c r="F5152" s="576" t="s">
        <v>210</v>
      </c>
      <c r="G5152" s="576">
        <v>104534</v>
      </c>
      <c r="H5152" s="576" t="s">
        <v>9839</v>
      </c>
      <c r="I5152" s="576" t="s">
        <v>212</v>
      </c>
      <c r="J5152" s="576" t="s">
        <v>209</v>
      </c>
      <c r="K5152" s="578">
        <v>0</v>
      </c>
      <c r="L5152" s="576" t="s">
        <v>208</v>
      </c>
    </row>
    <row r="5153" spans="1:12">
      <c r="A5153" s="576" t="s">
        <v>961</v>
      </c>
      <c r="B5153" s="576" t="s">
        <v>962</v>
      </c>
      <c r="C5153" s="576" t="s">
        <v>968</v>
      </c>
      <c r="D5153" s="576" t="s">
        <v>4469</v>
      </c>
      <c r="E5153" s="577" t="s">
        <v>210</v>
      </c>
      <c r="F5153" s="576" t="s">
        <v>210</v>
      </c>
      <c r="G5153" s="576">
        <v>96873</v>
      </c>
      <c r="H5153" s="576" t="s">
        <v>6844</v>
      </c>
      <c r="I5153" s="576" t="s">
        <v>212</v>
      </c>
      <c r="J5153" s="576" t="s">
        <v>209</v>
      </c>
      <c r="K5153" s="578">
        <v>59.88</v>
      </c>
      <c r="L5153" s="576" t="s">
        <v>208</v>
      </c>
    </row>
    <row r="5154" spans="1:12">
      <c r="A5154" s="576" t="s">
        <v>961</v>
      </c>
      <c r="B5154" s="576" t="s">
        <v>962</v>
      </c>
      <c r="C5154" s="576" t="s">
        <v>968</v>
      </c>
      <c r="D5154" s="576" t="s">
        <v>4469</v>
      </c>
      <c r="E5154" s="577" t="s">
        <v>210</v>
      </c>
      <c r="F5154" s="576" t="s">
        <v>210</v>
      </c>
      <c r="G5154" s="576">
        <v>96872</v>
      </c>
      <c r="H5154" s="576" t="s">
        <v>6843</v>
      </c>
      <c r="I5154" s="576" t="s">
        <v>212</v>
      </c>
      <c r="J5154" s="576" t="s">
        <v>209</v>
      </c>
      <c r="K5154" s="578">
        <v>44.15</v>
      </c>
      <c r="L5154" s="576" t="s">
        <v>208</v>
      </c>
    </row>
    <row r="5155" spans="1:12">
      <c r="A5155" s="576" t="s">
        <v>961</v>
      </c>
      <c r="B5155" s="576" t="s">
        <v>962</v>
      </c>
      <c r="C5155" s="576" t="s">
        <v>968</v>
      </c>
      <c r="D5155" s="576" t="s">
        <v>4469</v>
      </c>
      <c r="E5155" s="577" t="s">
        <v>210</v>
      </c>
      <c r="F5155" s="576" t="s">
        <v>210</v>
      </c>
      <c r="G5155" s="576">
        <v>96876</v>
      </c>
      <c r="H5155" s="576" t="s">
        <v>6847</v>
      </c>
      <c r="I5155" s="576" t="s">
        <v>212</v>
      </c>
      <c r="J5155" s="576" t="s">
        <v>209</v>
      </c>
      <c r="K5155" s="578">
        <v>176.1</v>
      </c>
      <c r="L5155" s="576" t="s">
        <v>208</v>
      </c>
    </row>
    <row r="5156" spans="1:12">
      <c r="A5156" s="576" t="s">
        <v>961</v>
      </c>
      <c r="B5156" s="576" t="s">
        <v>962</v>
      </c>
      <c r="C5156" s="576" t="s">
        <v>968</v>
      </c>
      <c r="D5156" s="576" t="s">
        <v>4469</v>
      </c>
      <c r="E5156" s="577" t="s">
        <v>210</v>
      </c>
      <c r="F5156" s="576" t="s">
        <v>210</v>
      </c>
      <c r="G5156" s="576">
        <v>96878</v>
      </c>
      <c r="H5156" s="576" t="s">
        <v>6848</v>
      </c>
      <c r="I5156" s="576" t="s">
        <v>212</v>
      </c>
      <c r="J5156" s="576" t="s">
        <v>209</v>
      </c>
      <c r="K5156" s="578">
        <v>197.98</v>
      </c>
      <c r="L5156" s="576" t="s">
        <v>208</v>
      </c>
    </row>
    <row r="5157" spans="1:12">
      <c r="A5157" s="576" t="s">
        <v>961</v>
      </c>
      <c r="B5157" s="576" t="s">
        <v>962</v>
      </c>
      <c r="C5157" s="576" t="s">
        <v>968</v>
      </c>
      <c r="D5157" s="576" t="s">
        <v>4469</v>
      </c>
      <c r="E5157" s="577" t="s">
        <v>210</v>
      </c>
      <c r="F5157" s="576" t="s">
        <v>210</v>
      </c>
      <c r="G5157" s="576">
        <v>96875</v>
      </c>
      <c r="H5157" s="576" t="s">
        <v>6846</v>
      </c>
      <c r="I5157" s="576" t="s">
        <v>212</v>
      </c>
      <c r="J5157" s="576" t="s">
        <v>209</v>
      </c>
      <c r="K5157" s="578">
        <v>71.97</v>
      </c>
      <c r="L5157" s="576" t="s">
        <v>208</v>
      </c>
    </row>
    <row r="5158" spans="1:12">
      <c r="A5158" s="576" t="s">
        <v>961</v>
      </c>
      <c r="B5158" s="576" t="s">
        <v>962</v>
      </c>
      <c r="C5158" s="576" t="s">
        <v>968</v>
      </c>
      <c r="D5158" s="576" t="s">
        <v>4469</v>
      </c>
      <c r="E5158" s="577" t="s">
        <v>210</v>
      </c>
      <c r="F5158" s="576" t="s">
        <v>210</v>
      </c>
      <c r="G5158" s="576">
        <v>96874</v>
      </c>
      <c r="H5158" s="576" t="s">
        <v>6845</v>
      </c>
      <c r="I5158" s="576" t="s">
        <v>212</v>
      </c>
      <c r="J5158" s="576" t="s">
        <v>209</v>
      </c>
      <c r="K5158" s="578">
        <v>53.89</v>
      </c>
      <c r="L5158" s="576" t="s">
        <v>208</v>
      </c>
    </row>
    <row r="5159" spans="1:12">
      <c r="A5159" s="576" t="s">
        <v>961</v>
      </c>
      <c r="B5159" s="576" t="s">
        <v>962</v>
      </c>
      <c r="C5159" s="576" t="s">
        <v>968</v>
      </c>
      <c r="D5159" s="576" t="s">
        <v>4469</v>
      </c>
      <c r="E5159" s="577" t="s">
        <v>210</v>
      </c>
      <c r="F5159" s="576" t="s">
        <v>210</v>
      </c>
      <c r="G5159" s="576">
        <v>96879</v>
      </c>
      <c r="H5159" s="576" t="s">
        <v>6849</v>
      </c>
      <c r="I5159" s="576" t="s">
        <v>212</v>
      </c>
      <c r="J5159" s="576" t="s">
        <v>209</v>
      </c>
      <c r="K5159" s="578">
        <v>191.52</v>
      </c>
      <c r="L5159" s="576" t="s">
        <v>208</v>
      </c>
    </row>
    <row r="5160" spans="1:12">
      <c r="A5160" s="576" t="s">
        <v>961</v>
      </c>
      <c r="B5160" s="576" t="s">
        <v>962</v>
      </c>
      <c r="C5160" s="576" t="s">
        <v>968</v>
      </c>
      <c r="D5160" s="576" t="s">
        <v>4469</v>
      </c>
      <c r="E5160" s="577" t="s">
        <v>210</v>
      </c>
      <c r="F5160" s="576" t="s">
        <v>210</v>
      </c>
      <c r="G5160" s="576">
        <v>96881</v>
      </c>
      <c r="H5160" s="576" t="s">
        <v>6850</v>
      </c>
      <c r="I5160" s="576" t="s">
        <v>212</v>
      </c>
      <c r="J5160" s="576" t="s">
        <v>209</v>
      </c>
      <c r="K5160" s="578">
        <v>227.68</v>
      </c>
      <c r="L5160" s="576" t="s">
        <v>208</v>
      </c>
    </row>
    <row r="5161" spans="1:12">
      <c r="A5161" s="576" t="s">
        <v>961</v>
      </c>
      <c r="B5161" s="576" t="s">
        <v>962</v>
      </c>
      <c r="C5161" s="576" t="s">
        <v>968</v>
      </c>
      <c r="D5161" s="576" t="s">
        <v>4469</v>
      </c>
      <c r="E5161" s="577" t="s">
        <v>210</v>
      </c>
      <c r="F5161" s="576" t="s">
        <v>210</v>
      </c>
      <c r="G5161" s="576">
        <v>96837</v>
      </c>
      <c r="H5161" s="576" t="s">
        <v>6814</v>
      </c>
      <c r="I5161" s="576" t="s">
        <v>212</v>
      </c>
      <c r="J5161" s="576" t="s">
        <v>209</v>
      </c>
      <c r="K5161" s="578">
        <v>18.91</v>
      </c>
      <c r="L5161" s="576" t="s">
        <v>208</v>
      </c>
    </row>
    <row r="5162" spans="1:12">
      <c r="A5162" s="576" t="s">
        <v>961</v>
      </c>
      <c r="B5162" s="576" t="s">
        <v>962</v>
      </c>
      <c r="C5162" s="576" t="s">
        <v>968</v>
      </c>
      <c r="D5162" s="576" t="s">
        <v>4469</v>
      </c>
      <c r="E5162" s="577" t="s">
        <v>210</v>
      </c>
      <c r="F5162" s="576" t="s">
        <v>210</v>
      </c>
      <c r="G5162" s="576">
        <v>96840</v>
      </c>
      <c r="H5162" s="576" t="s">
        <v>6817</v>
      </c>
      <c r="I5162" s="576" t="s">
        <v>212</v>
      </c>
      <c r="J5162" s="576" t="s">
        <v>209</v>
      </c>
      <c r="K5162" s="578">
        <v>22.89</v>
      </c>
      <c r="L5162" s="576" t="s">
        <v>208</v>
      </c>
    </row>
    <row r="5163" spans="1:12">
      <c r="A5163" s="576" t="s">
        <v>961</v>
      </c>
      <c r="B5163" s="576" t="s">
        <v>962</v>
      </c>
      <c r="C5163" s="576" t="s">
        <v>968</v>
      </c>
      <c r="D5163" s="576" t="s">
        <v>4469</v>
      </c>
      <c r="E5163" s="577" t="s">
        <v>210</v>
      </c>
      <c r="F5163" s="576" t="s">
        <v>210</v>
      </c>
      <c r="G5163" s="576">
        <v>96845</v>
      </c>
      <c r="H5163" s="576" t="s">
        <v>6822</v>
      </c>
      <c r="I5163" s="576" t="s">
        <v>212</v>
      </c>
      <c r="J5163" s="576" t="s">
        <v>209</v>
      </c>
      <c r="K5163" s="578">
        <v>37.270000000000003</v>
      </c>
      <c r="L5163" s="576" t="s">
        <v>208</v>
      </c>
    </row>
    <row r="5164" spans="1:12">
      <c r="A5164" s="576" t="s">
        <v>961</v>
      </c>
      <c r="B5164" s="576" t="s">
        <v>962</v>
      </c>
      <c r="C5164" s="576" t="s">
        <v>968</v>
      </c>
      <c r="D5164" s="576" t="s">
        <v>4469</v>
      </c>
      <c r="E5164" s="577" t="s">
        <v>210</v>
      </c>
      <c r="F5164" s="576" t="s">
        <v>210</v>
      </c>
      <c r="G5164" s="576">
        <v>96848</v>
      </c>
      <c r="H5164" s="576" t="s">
        <v>6825</v>
      </c>
      <c r="I5164" s="576" t="s">
        <v>212</v>
      </c>
      <c r="J5164" s="576" t="s">
        <v>209</v>
      </c>
      <c r="K5164" s="578">
        <v>49.84</v>
      </c>
      <c r="L5164" s="576" t="s">
        <v>208</v>
      </c>
    </row>
    <row r="5165" spans="1:12">
      <c r="A5165" s="576" t="s">
        <v>961</v>
      </c>
      <c r="B5165" s="576" t="s">
        <v>962</v>
      </c>
      <c r="C5165" s="576" t="s">
        <v>968</v>
      </c>
      <c r="D5165" s="576" t="s">
        <v>4469</v>
      </c>
      <c r="E5165" s="577" t="s">
        <v>210</v>
      </c>
      <c r="F5165" s="576" t="s">
        <v>210</v>
      </c>
      <c r="G5165" s="576">
        <v>96849</v>
      </c>
      <c r="H5165" s="576" t="s">
        <v>6826</v>
      </c>
      <c r="I5165" s="576" t="s">
        <v>212</v>
      </c>
      <c r="J5165" s="576" t="s">
        <v>209</v>
      </c>
      <c r="K5165" s="578">
        <v>15.35</v>
      </c>
      <c r="L5165" s="576" t="s">
        <v>208</v>
      </c>
    </row>
    <row r="5166" spans="1:12">
      <c r="A5166" s="576" t="s">
        <v>961</v>
      </c>
      <c r="B5166" s="576" t="s">
        <v>962</v>
      </c>
      <c r="C5166" s="576" t="s">
        <v>968</v>
      </c>
      <c r="D5166" s="576" t="s">
        <v>4469</v>
      </c>
      <c r="E5166" s="577" t="s">
        <v>210</v>
      </c>
      <c r="F5166" s="576" t="s">
        <v>210</v>
      </c>
      <c r="G5166" s="576">
        <v>96852</v>
      </c>
      <c r="H5166" s="576" t="s">
        <v>6828</v>
      </c>
      <c r="I5166" s="576" t="s">
        <v>212</v>
      </c>
      <c r="J5166" s="576" t="s">
        <v>209</v>
      </c>
      <c r="K5166" s="578">
        <v>19.7</v>
      </c>
      <c r="L5166" s="576" t="s">
        <v>208</v>
      </c>
    </row>
    <row r="5167" spans="1:12">
      <c r="A5167" s="576" t="s">
        <v>961</v>
      </c>
      <c r="B5167" s="576" t="s">
        <v>962</v>
      </c>
      <c r="C5167" s="576" t="s">
        <v>968</v>
      </c>
      <c r="D5167" s="576" t="s">
        <v>4469</v>
      </c>
      <c r="E5167" s="577" t="s">
        <v>210</v>
      </c>
      <c r="F5167" s="576" t="s">
        <v>210</v>
      </c>
      <c r="G5167" s="576">
        <v>96855</v>
      </c>
      <c r="H5167" s="576" t="s">
        <v>6831</v>
      </c>
      <c r="I5167" s="576" t="s">
        <v>212</v>
      </c>
      <c r="J5167" s="576" t="s">
        <v>209</v>
      </c>
      <c r="K5167" s="578">
        <v>31.75</v>
      </c>
      <c r="L5167" s="576" t="s">
        <v>208</v>
      </c>
    </row>
    <row r="5168" spans="1:12">
      <c r="A5168" s="576" t="s">
        <v>961</v>
      </c>
      <c r="B5168" s="576" t="s">
        <v>962</v>
      </c>
      <c r="C5168" s="576" t="s">
        <v>968</v>
      </c>
      <c r="D5168" s="576" t="s">
        <v>4469</v>
      </c>
      <c r="E5168" s="577" t="s">
        <v>210</v>
      </c>
      <c r="F5168" s="576" t="s">
        <v>210</v>
      </c>
      <c r="G5168" s="576">
        <v>96838</v>
      </c>
      <c r="H5168" s="576" t="s">
        <v>6815</v>
      </c>
      <c r="I5168" s="576" t="s">
        <v>212</v>
      </c>
      <c r="J5168" s="576" t="s">
        <v>209</v>
      </c>
      <c r="K5168" s="578">
        <v>22.38</v>
      </c>
      <c r="L5168" s="576" t="s">
        <v>208</v>
      </c>
    </row>
    <row r="5169" spans="1:12">
      <c r="A5169" s="576" t="s">
        <v>961</v>
      </c>
      <c r="B5169" s="576" t="s">
        <v>962</v>
      </c>
      <c r="C5169" s="576" t="s">
        <v>968</v>
      </c>
      <c r="D5169" s="576" t="s">
        <v>4469</v>
      </c>
      <c r="E5169" s="577" t="s">
        <v>210</v>
      </c>
      <c r="F5169" s="576" t="s">
        <v>210</v>
      </c>
      <c r="G5169" s="576">
        <v>96841</v>
      </c>
      <c r="H5169" s="576" t="s">
        <v>6818</v>
      </c>
      <c r="I5169" s="576" t="s">
        <v>212</v>
      </c>
      <c r="J5169" s="576" t="s">
        <v>209</v>
      </c>
      <c r="K5169" s="578">
        <v>25</v>
      </c>
      <c r="L5169" s="576" t="s">
        <v>208</v>
      </c>
    </row>
    <row r="5170" spans="1:12">
      <c r="A5170" s="576" t="s">
        <v>961</v>
      </c>
      <c r="B5170" s="576" t="s">
        <v>962</v>
      </c>
      <c r="C5170" s="576" t="s">
        <v>968</v>
      </c>
      <c r="D5170" s="576" t="s">
        <v>4469</v>
      </c>
      <c r="E5170" s="577" t="s">
        <v>210</v>
      </c>
      <c r="F5170" s="576" t="s">
        <v>210</v>
      </c>
      <c r="G5170" s="576">
        <v>96842</v>
      </c>
      <c r="H5170" s="576" t="s">
        <v>6819</v>
      </c>
      <c r="I5170" s="576" t="s">
        <v>212</v>
      </c>
      <c r="J5170" s="576" t="s">
        <v>209</v>
      </c>
      <c r="K5170" s="578">
        <v>28.79</v>
      </c>
      <c r="L5170" s="576" t="s">
        <v>208</v>
      </c>
    </row>
    <row r="5171" spans="1:12">
      <c r="A5171" s="576" t="s">
        <v>961</v>
      </c>
      <c r="B5171" s="576" t="s">
        <v>962</v>
      </c>
      <c r="C5171" s="576" t="s">
        <v>968</v>
      </c>
      <c r="D5171" s="576" t="s">
        <v>4469</v>
      </c>
      <c r="E5171" s="577" t="s">
        <v>210</v>
      </c>
      <c r="F5171" s="576" t="s">
        <v>210</v>
      </c>
      <c r="G5171" s="576">
        <v>96846</v>
      </c>
      <c r="H5171" s="576" t="s">
        <v>6823</v>
      </c>
      <c r="I5171" s="576" t="s">
        <v>212</v>
      </c>
      <c r="J5171" s="576" t="s">
        <v>209</v>
      </c>
      <c r="K5171" s="578">
        <v>33.97</v>
      </c>
      <c r="L5171" s="576" t="s">
        <v>208</v>
      </c>
    </row>
    <row r="5172" spans="1:12">
      <c r="A5172" s="576" t="s">
        <v>961</v>
      </c>
      <c r="B5172" s="576" t="s">
        <v>962</v>
      </c>
      <c r="C5172" s="576" t="s">
        <v>968</v>
      </c>
      <c r="D5172" s="576" t="s">
        <v>4469</v>
      </c>
      <c r="E5172" s="577" t="s">
        <v>210</v>
      </c>
      <c r="F5172" s="576" t="s">
        <v>210</v>
      </c>
      <c r="G5172" s="576">
        <v>96850</v>
      </c>
      <c r="H5172" s="576" t="s">
        <v>6827</v>
      </c>
      <c r="I5172" s="576" t="s">
        <v>212</v>
      </c>
      <c r="J5172" s="576" t="s">
        <v>209</v>
      </c>
      <c r="K5172" s="578">
        <v>21.03</v>
      </c>
      <c r="L5172" s="576" t="s">
        <v>208</v>
      </c>
    </row>
    <row r="5173" spans="1:12">
      <c r="A5173" s="576" t="s">
        <v>961</v>
      </c>
      <c r="B5173" s="576" t="s">
        <v>962</v>
      </c>
      <c r="C5173" s="576" t="s">
        <v>968</v>
      </c>
      <c r="D5173" s="576" t="s">
        <v>4469</v>
      </c>
      <c r="E5173" s="577" t="s">
        <v>210</v>
      </c>
      <c r="F5173" s="576" t="s">
        <v>210</v>
      </c>
      <c r="G5173" s="576">
        <v>96853</v>
      </c>
      <c r="H5173" s="576" t="s">
        <v>6829</v>
      </c>
      <c r="I5173" s="576" t="s">
        <v>212</v>
      </c>
      <c r="J5173" s="576" t="s">
        <v>209</v>
      </c>
      <c r="K5173" s="578">
        <v>22.68</v>
      </c>
      <c r="L5173" s="576" t="s">
        <v>208</v>
      </c>
    </row>
    <row r="5174" spans="1:12">
      <c r="A5174" s="576" t="s">
        <v>961</v>
      </c>
      <c r="B5174" s="576" t="s">
        <v>962</v>
      </c>
      <c r="C5174" s="576" t="s">
        <v>968</v>
      </c>
      <c r="D5174" s="576" t="s">
        <v>4469</v>
      </c>
      <c r="E5174" s="577" t="s">
        <v>210</v>
      </c>
      <c r="F5174" s="576" t="s">
        <v>210</v>
      </c>
      <c r="G5174" s="576">
        <v>96854</v>
      </c>
      <c r="H5174" s="576" t="s">
        <v>6830</v>
      </c>
      <c r="I5174" s="576" t="s">
        <v>212</v>
      </c>
      <c r="J5174" s="576" t="s">
        <v>209</v>
      </c>
      <c r="K5174" s="578">
        <v>28.3</v>
      </c>
      <c r="L5174" s="576" t="s">
        <v>208</v>
      </c>
    </row>
    <row r="5175" spans="1:12">
      <c r="A5175" s="576" t="s">
        <v>961</v>
      </c>
      <c r="B5175" s="576" t="s">
        <v>962</v>
      </c>
      <c r="C5175" s="576" t="s">
        <v>968</v>
      </c>
      <c r="D5175" s="576" t="s">
        <v>4469</v>
      </c>
      <c r="E5175" s="577" t="s">
        <v>210</v>
      </c>
      <c r="F5175" s="576" t="s">
        <v>210</v>
      </c>
      <c r="G5175" s="576">
        <v>104571</v>
      </c>
      <c r="H5175" s="576" t="s">
        <v>9840</v>
      </c>
      <c r="I5175" s="576" t="s">
        <v>212</v>
      </c>
      <c r="J5175" s="576" t="s">
        <v>209</v>
      </c>
      <c r="K5175" s="578">
        <v>0</v>
      </c>
      <c r="L5175" s="576" t="s">
        <v>208</v>
      </c>
    </row>
    <row r="5176" spans="1:12">
      <c r="A5176" s="576" t="s">
        <v>961</v>
      </c>
      <c r="B5176" s="576" t="s">
        <v>962</v>
      </c>
      <c r="C5176" s="576" t="s">
        <v>968</v>
      </c>
      <c r="D5176" s="576" t="s">
        <v>4469</v>
      </c>
      <c r="E5176" s="577" t="s">
        <v>210</v>
      </c>
      <c r="F5176" s="576" t="s">
        <v>210</v>
      </c>
      <c r="G5176" s="576">
        <v>96856</v>
      </c>
      <c r="H5176" s="576" t="s">
        <v>6832</v>
      </c>
      <c r="I5176" s="576" t="s">
        <v>212</v>
      </c>
      <c r="J5176" s="576" t="s">
        <v>209</v>
      </c>
      <c r="K5176" s="578">
        <v>33.229999999999997</v>
      </c>
      <c r="L5176" s="576" t="s">
        <v>208</v>
      </c>
    </row>
    <row r="5177" spans="1:12">
      <c r="A5177" s="576" t="s">
        <v>961</v>
      </c>
      <c r="B5177" s="576" t="s">
        <v>962</v>
      </c>
      <c r="C5177" s="576" t="s">
        <v>968</v>
      </c>
      <c r="D5177" s="576" t="s">
        <v>4469</v>
      </c>
      <c r="E5177" s="577" t="s">
        <v>210</v>
      </c>
      <c r="F5177" s="576" t="s">
        <v>210</v>
      </c>
      <c r="G5177" s="576">
        <v>104566</v>
      </c>
      <c r="H5177" s="576" t="s">
        <v>9841</v>
      </c>
      <c r="I5177" s="576" t="s">
        <v>212</v>
      </c>
      <c r="J5177" s="576" t="s">
        <v>209</v>
      </c>
      <c r="K5177" s="578">
        <v>0</v>
      </c>
      <c r="L5177" s="576" t="s">
        <v>208</v>
      </c>
    </row>
    <row r="5178" spans="1:12">
      <c r="A5178" s="576" t="s">
        <v>961</v>
      </c>
      <c r="B5178" s="576" t="s">
        <v>962</v>
      </c>
      <c r="C5178" s="576" t="s">
        <v>968</v>
      </c>
      <c r="D5178" s="576" t="s">
        <v>4469</v>
      </c>
      <c r="E5178" s="577" t="s">
        <v>210</v>
      </c>
      <c r="F5178" s="576" t="s">
        <v>210</v>
      </c>
      <c r="G5178" s="576">
        <v>104536</v>
      </c>
      <c r="H5178" s="576" t="s">
        <v>9842</v>
      </c>
      <c r="I5178" s="576" t="s">
        <v>212</v>
      </c>
      <c r="J5178" s="576" t="s">
        <v>209</v>
      </c>
      <c r="K5178" s="578">
        <v>0</v>
      </c>
      <c r="L5178" s="576" t="s">
        <v>208</v>
      </c>
    </row>
    <row r="5179" spans="1:12">
      <c r="A5179" s="576" t="s">
        <v>961</v>
      </c>
      <c r="B5179" s="576" t="s">
        <v>962</v>
      </c>
      <c r="C5179" s="576" t="s">
        <v>968</v>
      </c>
      <c r="D5179" s="576" t="s">
        <v>4469</v>
      </c>
      <c r="E5179" s="577" t="s">
        <v>210</v>
      </c>
      <c r="F5179" s="576" t="s">
        <v>210</v>
      </c>
      <c r="G5179" s="576">
        <v>104537</v>
      </c>
      <c r="H5179" s="576" t="s">
        <v>9843</v>
      </c>
      <c r="I5179" s="576" t="s">
        <v>212</v>
      </c>
      <c r="J5179" s="576" t="s">
        <v>209</v>
      </c>
      <c r="K5179" s="578">
        <v>0</v>
      </c>
      <c r="L5179" s="576" t="s">
        <v>208</v>
      </c>
    </row>
    <row r="5180" spans="1:12">
      <c r="A5180" s="576" t="s">
        <v>961</v>
      </c>
      <c r="B5180" s="576" t="s">
        <v>962</v>
      </c>
      <c r="C5180" s="576" t="s">
        <v>968</v>
      </c>
      <c r="D5180" s="576" t="s">
        <v>4469</v>
      </c>
      <c r="E5180" s="577" t="s">
        <v>210</v>
      </c>
      <c r="F5180" s="576" t="s">
        <v>210</v>
      </c>
      <c r="G5180" s="576">
        <v>104572</v>
      </c>
      <c r="H5180" s="576" t="s">
        <v>9844</v>
      </c>
      <c r="I5180" s="576" t="s">
        <v>212</v>
      </c>
      <c r="J5180" s="576" t="s">
        <v>209</v>
      </c>
      <c r="K5180" s="578">
        <v>0</v>
      </c>
      <c r="L5180" s="576" t="s">
        <v>208</v>
      </c>
    </row>
    <row r="5181" spans="1:12">
      <c r="A5181" s="576" t="s">
        <v>961</v>
      </c>
      <c r="B5181" s="576" t="s">
        <v>962</v>
      </c>
      <c r="C5181" s="576" t="s">
        <v>968</v>
      </c>
      <c r="D5181" s="576" t="s">
        <v>4469</v>
      </c>
      <c r="E5181" s="577" t="s">
        <v>210</v>
      </c>
      <c r="F5181" s="576" t="s">
        <v>210</v>
      </c>
      <c r="G5181" s="576">
        <v>104568</v>
      </c>
      <c r="H5181" s="576" t="s">
        <v>9845</v>
      </c>
      <c r="I5181" s="576" t="s">
        <v>212</v>
      </c>
      <c r="J5181" s="576" t="s">
        <v>209</v>
      </c>
      <c r="K5181" s="578">
        <v>0</v>
      </c>
      <c r="L5181" s="576" t="s">
        <v>208</v>
      </c>
    </row>
    <row r="5182" spans="1:12">
      <c r="A5182" s="576" t="s">
        <v>961</v>
      </c>
      <c r="B5182" s="576" t="s">
        <v>962</v>
      </c>
      <c r="C5182" s="576" t="s">
        <v>968</v>
      </c>
      <c r="D5182" s="576" t="s">
        <v>4469</v>
      </c>
      <c r="E5182" s="577" t="s">
        <v>210</v>
      </c>
      <c r="F5182" s="576" t="s">
        <v>210</v>
      </c>
      <c r="G5182" s="576">
        <v>104538</v>
      </c>
      <c r="H5182" s="576" t="s">
        <v>9846</v>
      </c>
      <c r="I5182" s="576" t="s">
        <v>212</v>
      </c>
      <c r="J5182" s="576" t="s">
        <v>209</v>
      </c>
      <c r="K5182" s="578">
        <v>0</v>
      </c>
      <c r="L5182" s="576" t="s">
        <v>208</v>
      </c>
    </row>
    <row r="5183" spans="1:12">
      <c r="A5183" s="576" t="s">
        <v>961</v>
      </c>
      <c r="B5183" s="576" t="s">
        <v>962</v>
      </c>
      <c r="C5183" s="576" t="s">
        <v>968</v>
      </c>
      <c r="D5183" s="576" t="s">
        <v>4469</v>
      </c>
      <c r="E5183" s="577" t="s">
        <v>210</v>
      </c>
      <c r="F5183" s="576" t="s">
        <v>210</v>
      </c>
      <c r="G5183" s="576">
        <v>104570</v>
      </c>
      <c r="H5183" s="576" t="s">
        <v>9847</v>
      </c>
      <c r="I5183" s="576" t="s">
        <v>212</v>
      </c>
      <c r="J5183" s="576" t="s">
        <v>209</v>
      </c>
      <c r="K5183" s="578">
        <v>0</v>
      </c>
      <c r="L5183" s="576" t="s">
        <v>208</v>
      </c>
    </row>
    <row r="5184" spans="1:12">
      <c r="A5184" s="576" t="s">
        <v>961</v>
      </c>
      <c r="B5184" s="576" t="s">
        <v>962</v>
      </c>
      <c r="C5184" s="576" t="s">
        <v>968</v>
      </c>
      <c r="D5184" s="576" t="s">
        <v>4469</v>
      </c>
      <c r="E5184" s="577" t="s">
        <v>210</v>
      </c>
      <c r="F5184" s="576" t="s">
        <v>210</v>
      </c>
      <c r="G5184" s="576">
        <v>104565</v>
      </c>
      <c r="H5184" s="576" t="s">
        <v>9848</v>
      </c>
      <c r="I5184" s="576" t="s">
        <v>212</v>
      </c>
      <c r="J5184" s="576" t="s">
        <v>209</v>
      </c>
      <c r="K5184" s="578">
        <v>0</v>
      </c>
      <c r="L5184" s="576" t="s">
        <v>208</v>
      </c>
    </row>
    <row r="5185" spans="1:12">
      <c r="A5185" s="576" t="s">
        <v>961</v>
      </c>
      <c r="B5185" s="576" t="s">
        <v>962</v>
      </c>
      <c r="C5185" s="576" t="s">
        <v>968</v>
      </c>
      <c r="D5185" s="576" t="s">
        <v>4469</v>
      </c>
      <c r="E5185" s="577" t="s">
        <v>210</v>
      </c>
      <c r="F5185" s="576" t="s">
        <v>210</v>
      </c>
      <c r="G5185" s="576">
        <v>104567</v>
      </c>
      <c r="H5185" s="576" t="s">
        <v>9849</v>
      </c>
      <c r="I5185" s="576" t="s">
        <v>212</v>
      </c>
      <c r="J5185" s="576" t="s">
        <v>209</v>
      </c>
      <c r="K5185" s="578">
        <v>0</v>
      </c>
      <c r="L5185" s="576" t="s">
        <v>208</v>
      </c>
    </row>
    <row r="5186" spans="1:12">
      <c r="A5186" s="576" t="s">
        <v>961</v>
      </c>
      <c r="B5186" s="576" t="s">
        <v>962</v>
      </c>
      <c r="C5186" s="576" t="s">
        <v>968</v>
      </c>
      <c r="D5186" s="576" t="s">
        <v>4469</v>
      </c>
      <c r="E5186" s="577" t="s">
        <v>210</v>
      </c>
      <c r="F5186" s="576" t="s">
        <v>210</v>
      </c>
      <c r="G5186" s="576">
        <v>104569</v>
      </c>
      <c r="H5186" s="576" t="s">
        <v>9850</v>
      </c>
      <c r="I5186" s="576" t="s">
        <v>212</v>
      </c>
      <c r="J5186" s="576" t="s">
        <v>209</v>
      </c>
      <c r="K5186" s="578">
        <v>0</v>
      </c>
      <c r="L5186" s="576" t="s">
        <v>208</v>
      </c>
    </row>
    <row r="5187" spans="1:12">
      <c r="A5187" s="576" t="s">
        <v>961</v>
      </c>
      <c r="B5187" s="576" t="s">
        <v>962</v>
      </c>
      <c r="C5187" s="576" t="s">
        <v>968</v>
      </c>
      <c r="D5187" s="576" t="s">
        <v>4469</v>
      </c>
      <c r="E5187" s="577" t="s">
        <v>210</v>
      </c>
      <c r="F5187" s="576" t="s">
        <v>210</v>
      </c>
      <c r="G5187" s="576">
        <v>96843</v>
      </c>
      <c r="H5187" s="576" t="s">
        <v>6820</v>
      </c>
      <c r="I5187" s="576" t="s">
        <v>212</v>
      </c>
      <c r="J5187" s="576" t="s">
        <v>209</v>
      </c>
      <c r="K5187" s="578">
        <v>26.2</v>
      </c>
      <c r="L5187" s="576" t="s">
        <v>208</v>
      </c>
    </row>
    <row r="5188" spans="1:12">
      <c r="A5188" s="576" t="s">
        <v>961</v>
      </c>
      <c r="B5188" s="576" t="s">
        <v>962</v>
      </c>
      <c r="C5188" s="576" t="s">
        <v>968</v>
      </c>
      <c r="D5188" s="576" t="s">
        <v>4469</v>
      </c>
      <c r="E5188" s="577" t="s">
        <v>210</v>
      </c>
      <c r="F5188" s="576" t="s">
        <v>210</v>
      </c>
      <c r="G5188" s="576">
        <v>96847</v>
      </c>
      <c r="H5188" s="576" t="s">
        <v>6824</v>
      </c>
      <c r="I5188" s="576" t="s">
        <v>212</v>
      </c>
      <c r="J5188" s="576" t="s">
        <v>209</v>
      </c>
      <c r="K5188" s="578">
        <v>33.44</v>
      </c>
      <c r="L5188" s="576" t="s">
        <v>208</v>
      </c>
    </row>
    <row r="5189" spans="1:12">
      <c r="A5189" s="576" t="s">
        <v>961</v>
      </c>
      <c r="B5189" s="576" t="s">
        <v>962</v>
      </c>
      <c r="C5189" s="576" t="s">
        <v>968</v>
      </c>
      <c r="D5189" s="576" t="s">
        <v>4469</v>
      </c>
      <c r="E5189" s="577" t="s">
        <v>210</v>
      </c>
      <c r="F5189" s="576" t="s">
        <v>210</v>
      </c>
      <c r="G5189" s="576">
        <v>96844</v>
      </c>
      <c r="H5189" s="576" t="s">
        <v>6821</v>
      </c>
      <c r="I5189" s="576" t="s">
        <v>212</v>
      </c>
      <c r="J5189" s="576" t="s">
        <v>209</v>
      </c>
      <c r="K5189" s="577">
        <v>30.34</v>
      </c>
      <c r="L5189" s="576" t="s">
        <v>208</v>
      </c>
    </row>
    <row r="5190" spans="1:12">
      <c r="A5190" s="576" t="s">
        <v>961</v>
      </c>
      <c r="B5190" s="576" t="s">
        <v>962</v>
      </c>
      <c r="C5190" s="576" t="s">
        <v>968</v>
      </c>
      <c r="D5190" s="576" t="s">
        <v>4469</v>
      </c>
      <c r="E5190" s="577" t="s">
        <v>210</v>
      </c>
      <c r="F5190" s="576" t="s">
        <v>210</v>
      </c>
      <c r="G5190" s="576">
        <v>96839</v>
      </c>
      <c r="H5190" s="576" t="s">
        <v>6816</v>
      </c>
      <c r="I5190" s="576" t="s">
        <v>212</v>
      </c>
      <c r="J5190" s="576" t="s">
        <v>209</v>
      </c>
      <c r="K5190" s="577">
        <v>23.27</v>
      </c>
      <c r="L5190" s="576" t="s">
        <v>208</v>
      </c>
    </row>
    <row r="5191" spans="1:12">
      <c r="A5191" s="576" t="s">
        <v>961</v>
      </c>
      <c r="B5191" s="576" t="s">
        <v>962</v>
      </c>
      <c r="C5191" s="576" t="s">
        <v>968</v>
      </c>
      <c r="D5191" s="576" t="s">
        <v>4469</v>
      </c>
      <c r="E5191" s="577" t="s">
        <v>210</v>
      </c>
      <c r="F5191" s="576" t="s">
        <v>210</v>
      </c>
      <c r="G5191" s="576">
        <v>104574</v>
      </c>
      <c r="H5191" s="576" t="s">
        <v>9851</v>
      </c>
      <c r="I5191" s="576" t="s">
        <v>212</v>
      </c>
      <c r="J5191" s="576" t="s">
        <v>209</v>
      </c>
      <c r="K5191" s="577">
        <v>0</v>
      </c>
      <c r="L5191" s="576" t="s">
        <v>208</v>
      </c>
    </row>
    <row r="5192" spans="1:12">
      <c r="A5192" s="576" t="s">
        <v>961</v>
      </c>
      <c r="B5192" s="576" t="s">
        <v>962</v>
      </c>
      <c r="C5192" s="576" t="s">
        <v>968</v>
      </c>
      <c r="D5192" s="576" t="s">
        <v>4469</v>
      </c>
      <c r="E5192" s="577" t="s">
        <v>210</v>
      </c>
      <c r="F5192" s="576" t="s">
        <v>210</v>
      </c>
      <c r="G5192" s="576">
        <v>104575</v>
      </c>
      <c r="H5192" s="576" t="s">
        <v>9852</v>
      </c>
      <c r="I5192" s="576" t="s">
        <v>212</v>
      </c>
      <c r="J5192" s="576" t="s">
        <v>209</v>
      </c>
      <c r="K5192" s="577">
        <v>0</v>
      </c>
      <c r="L5192" s="576" t="s">
        <v>208</v>
      </c>
    </row>
    <row r="5193" spans="1:12">
      <c r="A5193" s="576" t="s">
        <v>961</v>
      </c>
      <c r="B5193" s="576" t="s">
        <v>962</v>
      </c>
      <c r="C5193" s="576" t="s">
        <v>968</v>
      </c>
      <c r="D5193" s="576" t="s">
        <v>4469</v>
      </c>
      <c r="E5193" s="577" t="s">
        <v>210</v>
      </c>
      <c r="F5193" s="576" t="s">
        <v>210</v>
      </c>
      <c r="G5193" s="576">
        <v>104573</v>
      </c>
      <c r="H5193" s="576" t="s">
        <v>9853</v>
      </c>
      <c r="I5193" s="576" t="s">
        <v>212</v>
      </c>
      <c r="J5193" s="576" t="s">
        <v>209</v>
      </c>
      <c r="K5193" s="577">
        <v>0</v>
      </c>
      <c r="L5193" s="576" t="s">
        <v>208</v>
      </c>
    </row>
    <row r="5194" spans="1:12">
      <c r="A5194" s="576" t="s">
        <v>961</v>
      </c>
      <c r="B5194" s="576" t="s">
        <v>962</v>
      </c>
      <c r="C5194" s="576" t="s">
        <v>968</v>
      </c>
      <c r="D5194" s="576" t="s">
        <v>4469</v>
      </c>
      <c r="E5194" s="577" t="s">
        <v>210</v>
      </c>
      <c r="F5194" s="576" t="s">
        <v>210</v>
      </c>
      <c r="G5194" s="576">
        <v>96805</v>
      </c>
      <c r="H5194" s="576" t="s">
        <v>6785</v>
      </c>
      <c r="I5194" s="576" t="s">
        <v>212</v>
      </c>
      <c r="J5194" s="576" t="s">
        <v>209</v>
      </c>
      <c r="K5194" s="577">
        <v>216.09</v>
      </c>
      <c r="L5194" s="576" t="s">
        <v>208</v>
      </c>
    </row>
    <row r="5195" spans="1:12">
      <c r="A5195" s="576" t="s">
        <v>961</v>
      </c>
      <c r="B5195" s="576" t="s">
        <v>962</v>
      </c>
      <c r="C5195" s="576" t="s">
        <v>969</v>
      </c>
      <c r="D5195" s="576" t="s">
        <v>4475</v>
      </c>
      <c r="E5195" s="577" t="s">
        <v>210</v>
      </c>
      <c r="F5195" s="576" t="s">
        <v>210</v>
      </c>
      <c r="G5195" s="576">
        <v>96802</v>
      </c>
      <c r="H5195" s="576" t="s">
        <v>6782</v>
      </c>
      <c r="I5195" s="576" t="s">
        <v>212</v>
      </c>
      <c r="J5195" s="576" t="s">
        <v>207</v>
      </c>
      <c r="K5195" s="577">
        <v>426.88</v>
      </c>
      <c r="L5195" s="576" t="s">
        <v>208</v>
      </c>
    </row>
    <row r="5196" spans="1:12">
      <c r="A5196" s="576" t="s">
        <v>961</v>
      </c>
      <c r="B5196" s="576" t="s">
        <v>962</v>
      </c>
      <c r="C5196" s="576" t="s">
        <v>969</v>
      </c>
      <c r="D5196" s="576" t="s">
        <v>4475</v>
      </c>
      <c r="E5196" s="577" t="s">
        <v>210</v>
      </c>
      <c r="F5196" s="576" t="s">
        <v>210</v>
      </c>
      <c r="G5196" s="576">
        <v>96806</v>
      </c>
      <c r="H5196" s="576" t="s">
        <v>6786</v>
      </c>
      <c r="I5196" s="576" t="s">
        <v>212</v>
      </c>
      <c r="J5196" s="576" t="s">
        <v>207</v>
      </c>
      <c r="K5196" s="577">
        <v>79.569999999999993</v>
      </c>
      <c r="L5196" s="576" t="s">
        <v>208</v>
      </c>
    </row>
    <row r="5197" spans="1:12">
      <c r="A5197" s="576" t="s">
        <v>961</v>
      </c>
      <c r="B5197" s="576" t="s">
        <v>962</v>
      </c>
      <c r="C5197" s="576" t="s">
        <v>970</v>
      </c>
      <c r="D5197" s="576" t="s">
        <v>4476</v>
      </c>
      <c r="E5197" s="577" t="s">
        <v>210</v>
      </c>
      <c r="F5197" s="576" t="s">
        <v>210</v>
      </c>
      <c r="G5197" s="576">
        <v>96803</v>
      </c>
      <c r="H5197" s="576" t="s">
        <v>6783</v>
      </c>
      <c r="I5197" s="576" t="s">
        <v>212</v>
      </c>
      <c r="J5197" s="576" t="s">
        <v>207</v>
      </c>
      <c r="K5197" s="577">
        <v>74.17</v>
      </c>
      <c r="L5197" s="576" t="s">
        <v>208</v>
      </c>
    </row>
    <row r="5198" spans="1:12">
      <c r="A5198" s="576" t="s">
        <v>961</v>
      </c>
      <c r="B5198" s="576" t="s">
        <v>962</v>
      </c>
      <c r="C5198" s="576" t="s">
        <v>970</v>
      </c>
      <c r="D5198" s="576" t="s">
        <v>4476</v>
      </c>
      <c r="E5198" s="577" t="s">
        <v>210</v>
      </c>
      <c r="F5198" s="576" t="s">
        <v>210</v>
      </c>
      <c r="G5198" s="576">
        <v>96807</v>
      </c>
      <c r="H5198" s="576" t="s">
        <v>6787</v>
      </c>
      <c r="I5198" s="576" t="s">
        <v>212</v>
      </c>
      <c r="J5198" s="576" t="s">
        <v>207</v>
      </c>
      <c r="K5198" s="577">
        <v>125.42</v>
      </c>
      <c r="L5198" s="576" t="s">
        <v>208</v>
      </c>
    </row>
    <row r="5199" spans="1:12">
      <c r="A5199" s="576" t="s">
        <v>961</v>
      </c>
      <c r="B5199" s="576" t="s">
        <v>962</v>
      </c>
      <c r="C5199" s="576" t="s">
        <v>970</v>
      </c>
      <c r="D5199" s="576" t="s">
        <v>4476</v>
      </c>
      <c r="E5199" s="577" t="s">
        <v>210</v>
      </c>
      <c r="F5199" s="576" t="s">
        <v>210</v>
      </c>
      <c r="G5199" s="576">
        <v>96804</v>
      </c>
      <c r="H5199" s="576" t="s">
        <v>6784</v>
      </c>
      <c r="I5199" s="576" t="s">
        <v>212</v>
      </c>
      <c r="J5199" s="576" t="s">
        <v>207</v>
      </c>
      <c r="K5199" s="577">
        <v>115.98</v>
      </c>
      <c r="L5199" s="576" t="s">
        <v>208</v>
      </c>
    </row>
    <row r="5200" spans="1:12">
      <c r="A5200" s="576" t="s">
        <v>961</v>
      </c>
      <c r="B5200" s="576" t="s">
        <v>962</v>
      </c>
      <c r="C5200" s="576" t="s">
        <v>970</v>
      </c>
      <c r="D5200" s="576" t="s">
        <v>4476</v>
      </c>
      <c r="E5200" s="577" t="s">
        <v>210</v>
      </c>
      <c r="F5200" s="576" t="s">
        <v>210</v>
      </c>
      <c r="G5200" s="576">
        <v>96829</v>
      </c>
      <c r="H5200" s="576" t="s">
        <v>6808</v>
      </c>
      <c r="I5200" s="576" t="s">
        <v>212</v>
      </c>
      <c r="J5200" s="576" t="s">
        <v>207</v>
      </c>
      <c r="K5200" s="577">
        <v>17.600000000000001</v>
      </c>
      <c r="L5200" s="576" t="s">
        <v>208</v>
      </c>
    </row>
    <row r="5201" spans="1:12">
      <c r="A5201" s="576" t="s">
        <v>961</v>
      </c>
      <c r="B5201" s="576" t="s">
        <v>962</v>
      </c>
      <c r="C5201" s="576" t="s">
        <v>970</v>
      </c>
      <c r="D5201" s="576" t="s">
        <v>4476</v>
      </c>
      <c r="E5201" s="577" t="s">
        <v>210</v>
      </c>
      <c r="F5201" s="576" t="s">
        <v>210</v>
      </c>
      <c r="G5201" s="576">
        <v>96833</v>
      </c>
      <c r="H5201" s="576" t="s">
        <v>6811</v>
      </c>
      <c r="I5201" s="576" t="s">
        <v>212</v>
      </c>
      <c r="J5201" s="576" t="s">
        <v>207</v>
      </c>
      <c r="K5201" s="577">
        <v>22.7</v>
      </c>
      <c r="L5201" s="576" t="s">
        <v>208</v>
      </c>
    </row>
    <row r="5202" spans="1:12">
      <c r="A5202" s="576" t="s">
        <v>961</v>
      </c>
      <c r="B5202" s="576" t="s">
        <v>962</v>
      </c>
      <c r="C5202" s="576" t="s">
        <v>970</v>
      </c>
      <c r="D5202" s="576" t="s">
        <v>4476</v>
      </c>
      <c r="E5202" s="577" t="s">
        <v>210</v>
      </c>
      <c r="F5202" s="576" t="s">
        <v>210</v>
      </c>
      <c r="G5202" s="576">
        <v>96836</v>
      </c>
      <c r="H5202" s="576" t="s">
        <v>6813</v>
      </c>
      <c r="I5202" s="576" t="s">
        <v>212</v>
      </c>
      <c r="J5202" s="576" t="s">
        <v>207</v>
      </c>
      <c r="K5202" s="577">
        <v>32.659999999999997</v>
      </c>
      <c r="L5202" s="576" t="s">
        <v>208</v>
      </c>
    </row>
    <row r="5203" spans="1:12">
      <c r="A5203" s="576" t="s">
        <v>961</v>
      </c>
      <c r="B5203" s="576" t="s">
        <v>962</v>
      </c>
      <c r="C5203" s="576" t="s">
        <v>970</v>
      </c>
      <c r="D5203" s="576" t="s">
        <v>4476</v>
      </c>
      <c r="E5203" s="577" t="s">
        <v>210</v>
      </c>
      <c r="F5203" s="576" t="s">
        <v>210</v>
      </c>
      <c r="G5203" s="576">
        <v>104576</v>
      </c>
      <c r="H5203" s="576" t="s">
        <v>9854</v>
      </c>
      <c r="I5203" s="576" t="s">
        <v>212</v>
      </c>
      <c r="J5203" s="576" t="s">
        <v>207</v>
      </c>
      <c r="K5203" s="577">
        <v>14.61</v>
      </c>
      <c r="L5203" s="576" t="s">
        <v>208</v>
      </c>
    </row>
    <row r="5204" spans="1:12">
      <c r="A5204" s="576" t="s">
        <v>961</v>
      </c>
      <c r="B5204" s="576" t="s">
        <v>962</v>
      </c>
      <c r="C5204" s="576" t="s">
        <v>970</v>
      </c>
      <c r="D5204" s="576" t="s">
        <v>4476</v>
      </c>
      <c r="E5204" s="577" t="s">
        <v>210</v>
      </c>
      <c r="F5204" s="576" t="s">
        <v>210</v>
      </c>
      <c r="G5204" s="576">
        <v>104577</v>
      </c>
      <c r="H5204" s="576" t="s">
        <v>9855</v>
      </c>
      <c r="I5204" s="576" t="s">
        <v>212</v>
      </c>
      <c r="J5204" s="576" t="s">
        <v>207</v>
      </c>
      <c r="K5204" s="577">
        <v>20.13</v>
      </c>
      <c r="L5204" s="576" t="s">
        <v>208</v>
      </c>
    </row>
    <row r="5205" spans="1:12">
      <c r="A5205" s="576" t="s">
        <v>961</v>
      </c>
      <c r="B5205" s="576" t="s">
        <v>962</v>
      </c>
      <c r="C5205" s="576" t="s">
        <v>970</v>
      </c>
      <c r="D5205" s="576" t="s">
        <v>4476</v>
      </c>
      <c r="E5205" s="577" t="s">
        <v>210</v>
      </c>
      <c r="F5205" s="576" t="s">
        <v>210</v>
      </c>
      <c r="G5205" s="576">
        <v>104578</v>
      </c>
      <c r="H5205" s="576" t="s">
        <v>9856</v>
      </c>
      <c r="I5205" s="576" t="s">
        <v>212</v>
      </c>
      <c r="J5205" s="576" t="s">
        <v>207</v>
      </c>
      <c r="K5205" s="577">
        <v>21.57</v>
      </c>
      <c r="L5205" s="576" t="s">
        <v>208</v>
      </c>
    </row>
    <row r="5206" spans="1:12">
      <c r="A5206" s="576" t="s">
        <v>961</v>
      </c>
      <c r="B5206" s="576" t="s">
        <v>962</v>
      </c>
      <c r="C5206" s="576" t="s">
        <v>970</v>
      </c>
      <c r="D5206" s="576" t="s">
        <v>4476</v>
      </c>
      <c r="E5206" s="577" t="s">
        <v>210</v>
      </c>
      <c r="F5206" s="576" t="s">
        <v>210</v>
      </c>
      <c r="G5206" s="576">
        <v>104580</v>
      </c>
      <c r="H5206" s="576" t="s">
        <v>9857</v>
      </c>
      <c r="I5206" s="576" t="s">
        <v>212</v>
      </c>
      <c r="J5206" s="576" t="s">
        <v>207</v>
      </c>
      <c r="K5206" s="577">
        <v>0</v>
      </c>
      <c r="L5206" s="576" t="s">
        <v>208</v>
      </c>
    </row>
    <row r="5207" spans="1:12">
      <c r="A5207" s="576" t="s">
        <v>961</v>
      </c>
      <c r="B5207" s="576" t="s">
        <v>962</v>
      </c>
      <c r="C5207" s="576" t="s">
        <v>970</v>
      </c>
      <c r="D5207" s="576" t="s">
        <v>4476</v>
      </c>
      <c r="E5207" s="577" t="s">
        <v>210</v>
      </c>
      <c r="F5207" s="576" t="s">
        <v>210</v>
      </c>
      <c r="G5207" s="576">
        <v>104579</v>
      </c>
      <c r="H5207" s="576" t="s">
        <v>9858</v>
      </c>
      <c r="I5207" s="576" t="s">
        <v>212</v>
      </c>
      <c r="J5207" s="576" t="s">
        <v>207</v>
      </c>
      <c r="K5207" s="577">
        <v>28.56</v>
      </c>
      <c r="L5207" s="576" t="s">
        <v>208</v>
      </c>
    </row>
    <row r="5208" spans="1:12">
      <c r="A5208" s="576" t="s">
        <v>961</v>
      </c>
      <c r="B5208" s="576" t="s">
        <v>962</v>
      </c>
      <c r="C5208" s="576" t="s">
        <v>970</v>
      </c>
      <c r="D5208" s="576" t="s">
        <v>4476</v>
      </c>
      <c r="E5208" s="577" t="s">
        <v>210</v>
      </c>
      <c r="F5208" s="576" t="s">
        <v>210</v>
      </c>
      <c r="G5208" s="576">
        <v>96823</v>
      </c>
      <c r="H5208" s="576" t="s">
        <v>6803</v>
      </c>
      <c r="I5208" s="576" t="s">
        <v>212</v>
      </c>
      <c r="J5208" s="576" t="s">
        <v>207</v>
      </c>
      <c r="K5208" s="577">
        <v>10.41</v>
      </c>
      <c r="L5208" s="576" t="s">
        <v>208</v>
      </c>
    </row>
    <row r="5209" spans="1:12">
      <c r="A5209" s="576" t="s">
        <v>961</v>
      </c>
      <c r="B5209" s="576" t="s">
        <v>962</v>
      </c>
      <c r="C5209" s="576" t="s">
        <v>970</v>
      </c>
      <c r="D5209" s="576" t="s">
        <v>4476</v>
      </c>
      <c r="E5209" s="577" t="s">
        <v>210</v>
      </c>
      <c r="F5209" s="576" t="s">
        <v>210</v>
      </c>
      <c r="G5209" s="576">
        <v>96826</v>
      </c>
      <c r="H5209" s="576" t="s">
        <v>6805</v>
      </c>
      <c r="I5209" s="576" t="s">
        <v>212</v>
      </c>
      <c r="J5209" s="576" t="s">
        <v>207</v>
      </c>
      <c r="K5209" s="577">
        <v>12.04</v>
      </c>
      <c r="L5209" s="576" t="s">
        <v>208</v>
      </c>
    </row>
    <row r="5210" spans="1:12">
      <c r="A5210" s="576" t="s">
        <v>961</v>
      </c>
      <c r="B5210" s="576" t="s">
        <v>962</v>
      </c>
      <c r="C5210" s="576" t="s">
        <v>970</v>
      </c>
      <c r="D5210" s="576" t="s">
        <v>4476</v>
      </c>
      <c r="E5210" s="577" t="s">
        <v>210</v>
      </c>
      <c r="F5210" s="576" t="s">
        <v>210</v>
      </c>
      <c r="G5210" s="576">
        <v>96830</v>
      </c>
      <c r="H5210" s="576" t="s">
        <v>6809</v>
      </c>
      <c r="I5210" s="576" t="s">
        <v>212</v>
      </c>
      <c r="J5210" s="576" t="s">
        <v>207</v>
      </c>
      <c r="K5210" s="577">
        <v>19.54</v>
      </c>
      <c r="L5210" s="576" t="s">
        <v>208</v>
      </c>
    </row>
    <row r="5211" spans="1:12">
      <c r="A5211" s="576" t="s">
        <v>961</v>
      </c>
      <c r="B5211" s="576" t="s">
        <v>962</v>
      </c>
      <c r="C5211" s="576" t="s">
        <v>970</v>
      </c>
      <c r="D5211" s="576" t="s">
        <v>4476</v>
      </c>
      <c r="E5211" s="577" t="s">
        <v>210</v>
      </c>
      <c r="F5211" s="576" t="s">
        <v>210</v>
      </c>
      <c r="G5211" s="576">
        <v>96834</v>
      </c>
      <c r="H5211" s="576" t="s">
        <v>6812</v>
      </c>
      <c r="I5211" s="576" t="s">
        <v>212</v>
      </c>
      <c r="J5211" s="576" t="s">
        <v>207</v>
      </c>
      <c r="K5211" s="577">
        <v>26.72</v>
      </c>
      <c r="L5211" s="576" t="s">
        <v>208</v>
      </c>
    </row>
    <row r="5212" spans="1:12">
      <c r="A5212" s="576" t="s">
        <v>961</v>
      </c>
      <c r="B5212" s="576" t="s">
        <v>962</v>
      </c>
      <c r="C5212" s="576" t="s">
        <v>970</v>
      </c>
      <c r="D5212" s="576" t="s">
        <v>4476</v>
      </c>
      <c r="E5212" s="577" t="s">
        <v>210</v>
      </c>
      <c r="F5212" s="576" t="s">
        <v>210</v>
      </c>
      <c r="G5212" s="576">
        <v>104581</v>
      </c>
      <c r="H5212" s="576" t="s">
        <v>9859</v>
      </c>
      <c r="I5212" s="576" t="s">
        <v>212</v>
      </c>
      <c r="J5212" s="576" t="s">
        <v>207</v>
      </c>
      <c r="K5212" s="577">
        <v>13.35</v>
      </c>
      <c r="L5212" s="576" t="s">
        <v>208</v>
      </c>
    </row>
    <row r="5213" spans="1:12">
      <c r="A5213" s="576" t="s">
        <v>961</v>
      </c>
      <c r="B5213" s="576" t="s">
        <v>962</v>
      </c>
      <c r="C5213" s="576" t="s">
        <v>970</v>
      </c>
      <c r="D5213" s="576" t="s">
        <v>4476</v>
      </c>
      <c r="E5213" s="577" t="s">
        <v>210</v>
      </c>
      <c r="F5213" s="576" t="s">
        <v>210</v>
      </c>
      <c r="G5213" s="576">
        <v>104582</v>
      </c>
      <c r="H5213" s="576" t="s">
        <v>9860</v>
      </c>
      <c r="I5213" s="576" t="s">
        <v>212</v>
      </c>
      <c r="J5213" s="576" t="s">
        <v>207</v>
      </c>
      <c r="K5213" s="577">
        <v>17.2</v>
      </c>
      <c r="L5213" s="576" t="s">
        <v>208</v>
      </c>
    </row>
    <row r="5214" spans="1:12">
      <c r="A5214" s="576" t="s">
        <v>961</v>
      </c>
      <c r="B5214" s="576" t="s">
        <v>962</v>
      </c>
      <c r="C5214" s="576" t="s">
        <v>970</v>
      </c>
      <c r="D5214" s="576" t="s">
        <v>4476</v>
      </c>
      <c r="E5214" s="577" t="s">
        <v>210</v>
      </c>
      <c r="F5214" s="576" t="s">
        <v>210</v>
      </c>
      <c r="G5214" s="576">
        <v>104583</v>
      </c>
      <c r="H5214" s="576" t="s">
        <v>9861</v>
      </c>
      <c r="I5214" s="576" t="s">
        <v>212</v>
      </c>
      <c r="J5214" s="576" t="s">
        <v>207</v>
      </c>
      <c r="K5214" s="577">
        <v>28.49</v>
      </c>
      <c r="L5214" s="576" t="s">
        <v>208</v>
      </c>
    </row>
    <row r="5215" spans="1:12">
      <c r="A5215" s="576" t="s">
        <v>961</v>
      </c>
      <c r="B5215" s="576" t="s">
        <v>962</v>
      </c>
      <c r="C5215" s="576" t="s">
        <v>970</v>
      </c>
      <c r="D5215" s="576" t="s">
        <v>4476</v>
      </c>
      <c r="E5215" s="577" t="s">
        <v>210</v>
      </c>
      <c r="F5215" s="576" t="s">
        <v>210</v>
      </c>
      <c r="G5215" s="576">
        <v>104584</v>
      </c>
      <c r="H5215" s="576" t="s">
        <v>9862</v>
      </c>
      <c r="I5215" s="576" t="s">
        <v>212</v>
      </c>
      <c r="J5215" s="576" t="s">
        <v>207</v>
      </c>
      <c r="K5215" s="577">
        <v>34.1</v>
      </c>
      <c r="L5215" s="576" t="s">
        <v>208</v>
      </c>
    </row>
    <row r="5216" spans="1:12">
      <c r="A5216" s="576" t="s">
        <v>961</v>
      </c>
      <c r="B5216" s="576" t="s">
        <v>962</v>
      </c>
      <c r="C5216" s="576" t="s">
        <v>970</v>
      </c>
      <c r="D5216" s="576" t="s">
        <v>4476</v>
      </c>
      <c r="E5216" s="577" t="s">
        <v>210</v>
      </c>
      <c r="F5216" s="576" t="s">
        <v>210</v>
      </c>
      <c r="G5216" s="576">
        <v>104585</v>
      </c>
      <c r="H5216" s="576" t="s">
        <v>9863</v>
      </c>
      <c r="I5216" s="576" t="s">
        <v>212</v>
      </c>
      <c r="J5216" s="576" t="s">
        <v>207</v>
      </c>
      <c r="K5216" s="577">
        <v>0</v>
      </c>
      <c r="L5216" s="576" t="s">
        <v>208</v>
      </c>
    </row>
    <row r="5217" spans="1:12">
      <c r="A5217" s="576" t="s">
        <v>961</v>
      </c>
      <c r="B5217" s="576" t="s">
        <v>962</v>
      </c>
      <c r="C5217" s="576" t="s">
        <v>970</v>
      </c>
      <c r="D5217" s="576" t="s">
        <v>4476</v>
      </c>
      <c r="E5217" s="577" t="s">
        <v>210</v>
      </c>
      <c r="F5217" s="576" t="s">
        <v>210</v>
      </c>
      <c r="G5217" s="576">
        <v>104587</v>
      </c>
      <c r="H5217" s="576" t="s">
        <v>9864</v>
      </c>
      <c r="I5217" s="576" t="s">
        <v>212</v>
      </c>
      <c r="J5217" s="576" t="s">
        <v>207</v>
      </c>
      <c r="K5217" s="577">
        <v>0</v>
      </c>
      <c r="L5217" s="576" t="s">
        <v>208</v>
      </c>
    </row>
    <row r="5218" spans="1:12">
      <c r="A5218" s="576" t="s">
        <v>961</v>
      </c>
      <c r="B5218" s="576" t="s">
        <v>962</v>
      </c>
      <c r="C5218" s="576" t="s">
        <v>970</v>
      </c>
      <c r="D5218" s="576" t="s">
        <v>4476</v>
      </c>
      <c r="E5218" s="577" t="s">
        <v>210</v>
      </c>
      <c r="F5218" s="576" t="s">
        <v>210</v>
      </c>
      <c r="G5218" s="576">
        <v>104586</v>
      </c>
      <c r="H5218" s="576" t="s">
        <v>9865</v>
      </c>
      <c r="I5218" s="576" t="s">
        <v>212</v>
      </c>
      <c r="J5218" s="576" t="s">
        <v>207</v>
      </c>
      <c r="K5218" s="577">
        <v>0</v>
      </c>
      <c r="L5218" s="576" t="s">
        <v>208</v>
      </c>
    </row>
    <row r="5219" spans="1:12">
      <c r="A5219" s="576" t="s">
        <v>961</v>
      </c>
      <c r="B5219" s="576" t="s">
        <v>962</v>
      </c>
      <c r="C5219" s="576" t="s">
        <v>970</v>
      </c>
      <c r="D5219" s="576" t="s">
        <v>4476</v>
      </c>
      <c r="E5219" s="577" t="s">
        <v>210</v>
      </c>
      <c r="F5219" s="576" t="s">
        <v>210</v>
      </c>
      <c r="G5219" s="576">
        <v>96798</v>
      </c>
      <c r="H5219" s="576" t="s">
        <v>6778</v>
      </c>
      <c r="I5219" s="576" t="s">
        <v>85</v>
      </c>
      <c r="J5219" s="576" t="s">
        <v>207</v>
      </c>
      <c r="K5219" s="577">
        <v>7.18</v>
      </c>
      <c r="L5219" s="576" t="s">
        <v>208</v>
      </c>
    </row>
    <row r="5220" spans="1:12">
      <c r="A5220" s="576" t="s">
        <v>961</v>
      </c>
      <c r="B5220" s="576" t="s">
        <v>962</v>
      </c>
      <c r="C5220" s="576" t="s">
        <v>970</v>
      </c>
      <c r="D5220" s="576" t="s">
        <v>4476</v>
      </c>
      <c r="E5220" s="577" t="s">
        <v>210</v>
      </c>
      <c r="F5220" s="576" t="s">
        <v>210</v>
      </c>
      <c r="G5220" s="576">
        <v>96799</v>
      </c>
      <c r="H5220" s="576" t="s">
        <v>6779</v>
      </c>
      <c r="I5220" s="576" t="s">
        <v>85</v>
      </c>
      <c r="J5220" s="576" t="s">
        <v>207</v>
      </c>
      <c r="K5220" s="577">
        <v>9.2100000000000009</v>
      </c>
      <c r="L5220" s="576" t="s">
        <v>208</v>
      </c>
    </row>
    <row r="5221" spans="1:12">
      <c r="A5221" s="576" t="s">
        <v>961</v>
      </c>
      <c r="B5221" s="576" t="s">
        <v>962</v>
      </c>
      <c r="C5221" s="576" t="s">
        <v>970</v>
      </c>
      <c r="D5221" s="576" t="s">
        <v>4476</v>
      </c>
      <c r="E5221" s="577" t="s">
        <v>210</v>
      </c>
      <c r="F5221" s="576" t="s">
        <v>210</v>
      </c>
      <c r="G5221" s="576">
        <v>96800</v>
      </c>
      <c r="H5221" s="576" t="s">
        <v>6780</v>
      </c>
      <c r="I5221" s="576" t="s">
        <v>85</v>
      </c>
      <c r="J5221" s="576" t="s">
        <v>207</v>
      </c>
      <c r="K5221" s="577">
        <v>12.6</v>
      </c>
      <c r="L5221" s="576" t="s">
        <v>208</v>
      </c>
    </row>
    <row r="5222" spans="1:12">
      <c r="A5222" s="576" t="s">
        <v>961</v>
      </c>
      <c r="B5222" s="576" t="s">
        <v>962</v>
      </c>
      <c r="C5222" s="576" t="s">
        <v>970</v>
      </c>
      <c r="D5222" s="576" t="s">
        <v>4476</v>
      </c>
      <c r="E5222" s="577" t="s">
        <v>210</v>
      </c>
      <c r="F5222" s="576" t="s">
        <v>210</v>
      </c>
      <c r="G5222" s="576">
        <v>96801</v>
      </c>
      <c r="H5222" s="576" t="s">
        <v>6781</v>
      </c>
      <c r="I5222" s="576" t="s">
        <v>85</v>
      </c>
      <c r="J5222" s="576" t="s">
        <v>207</v>
      </c>
      <c r="K5222" s="577">
        <v>19.28</v>
      </c>
      <c r="L5222" s="576" t="s">
        <v>208</v>
      </c>
    </row>
    <row r="5223" spans="1:12">
      <c r="A5223" s="576" t="s">
        <v>961</v>
      </c>
      <c r="B5223" s="576" t="s">
        <v>962</v>
      </c>
      <c r="C5223" s="576" t="s">
        <v>970</v>
      </c>
      <c r="D5223" s="576" t="s">
        <v>4476</v>
      </c>
      <c r="E5223" s="577" t="s">
        <v>210</v>
      </c>
      <c r="F5223" s="576" t="s">
        <v>210</v>
      </c>
      <c r="G5223" s="576">
        <v>104539</v>
      </c>
      <c r="H5223" s="576" t="s">
        <v>9866</v>
      </c>
      <c r="I5223" s="576" t="s">
        <v>212</v>
      </c>
      <c r="J5223" s="576" t="s">
        <v>207</v>
      </c>
      <c r="K5223" s="577">
        <v>0</v>
      </c>
      <c r="L5223" s="576" t="s">
        <v>208</v>
      </c>
    </row>
    <row r="5224" spans="1:12">
      <c r="A5224" s="576" t="s">
        <v>961</v>
      </c>
      <c r="B5224" s="576" t="s">
        <v>962</v>
      </c>
      <c r="C5224" s="576" t="s">
        <v>970</v>
      </c>
      <c r="D5224" s="576" t="s">
        <v>4476</v>
      </c>
      <c r="E5224" s="577" t="s">
        <v>210</v>
      </c>
      <c r="F5224" s="576" t="s">
        <v>210</v>
      </c>
      <c r="G5224" s="576">
        <v>104541</v>
      </c>
      <c r="H5224" s="576" t="s">
        <v>9867</v>
      </c>
      <c r="I5224" s="576" t="s">
        <v>212</v>
      </c>
      <c r="J5224" s="576" t="s">
        <v>207</v>
      </c>
      <c r="K5224" s="577">
        <v>0</v>
      </c>
      <c r="L5224" s="576" t="s">
        <v>208</v>
      </c>
    </row>
    <row r="5225" spans="1:12">
      <c r="A5225" s="576" t="s">
        <v>961</v>
      </c>
      <c r="B5225" s="576" t="s">
        <v>962</v>
      </c>
      <c r="C5225" s="576" t="s">
        <v>970</v>
      </c>
      <c r="D5225" s="576" t="s">
        <v>4476</v>
      </c>
      <c r="E5225" s="577" t="s">
        <v>210</v>
      </c>
      <c r="F5225" s="576" t="s">
        <v>210</v>
      </c>
      <c r="G5225" s="576">
        <v>104540</v>
      </c>
      <c r="H5225" s="576" t="s">
        <v>9868</v>
      </c>
      <c r="I5225" s="576" t="s">
        <v>212</v>
      </c>
      <c r="J5225" s="576" t="s">
        <v>207</v>
      </c>
      <c r="K5225" s="577">
        <v>0</v>
      </c>
      <c r="L5225" s="576" t="s">
        <v>208</v>
      </c>
    </row>
    <row r="5226" spans="1:12">
      <c r="A5226" s="576" t="s">
        <v>961</v>
      </c>
      <c r="B5226" s="576" t="s">
        <v>962</v>
      </c>
      <c r="C5226" s="576" t="s">
        <v>970</v>
      </c>
      <c r="D5226" s="576" t="s">
        <v>4476</v>
      </c>
      <c r="E5226" s="577" t="s">
        <v>210</v>
      </c>
      <c r="F5226" s="576" t="s">
        <v>210</v>
      </c>
      <c r="G5226" s="576">
        <v>104543</v>
      </c>
      <c r="H5226" s="576" t="s">
        <v>9869</v>
      </c>
      <c r="I5226" s="576" t="s">
        <v>212</v>
      </c>
      <c r="J5226" s="576" t="s">
        <v>207</v>
      </c>
      <c r="K5226" s="577">
        <v>0</v>
      </c>
      <c r="L5226" s="576" t="s">
        <v>208</v>
      </c>
    </row>
    <row r="5227" spans="1:12">
      <c r="A5227" s="576" t="s">
        <v>961</v>
      </c>
      <c r="B5227" s="576" t="s">
        <v>962</v>
      </c>
      <c r="C5227" s="576" t="s">
        <v>970</v>
      </c>
      <c r="D5227" s="576" t="s">
        <v>4476</v>
      </c>
      <c r="E5227" s="577" t="s">
        <v>210</v>
      </c>
      <c r="F5227" s="576" t="s">
        <v>210</v>
      </c>
      <c r="G5227" s="576">
        <v>104544</v>
      </c>
      <c r="H5227" s="576" t="s">
        <v>9870</v>
      </c>
      <c r="I5227" s="576" t="s">
        <v>212</v>
      </c>
      <c r="J5227" s="576" t="s">
        <v>207</v>
      </c>
      <c r="K5227" s="577">
        <v>0</v>
      </c>
      <c r="L5227" s="576" t="s">
        <v>208</v>
      </c>
    </row>
    <row r="5228" spans="1:12">
      <c r="A5228" s="576" t="s">
        <v>961</v>
      </c>
      <c r="B5228" s="576" t="s">
        <v>962</v>
      </c>
      <c r="C5228" s="576" t="s">
        <v>970</v>
      </c>
      <c r="D5228" s="576" t="s">
        <v>4476</v>
      </c>
      <c r="E5228" s="577" t="s">
        <v>210</v>
      </c>
      <c r="F5228" s="576" t="s">
        <v>210</v>
      </c>
      <c r="G5228" s="576">
        <v>104545</v>
      </c>
      <c r="H5228" s="576" t="s">
        <v>9871</v>
      </c>
      <c r="I5228" s="576" t="s">
        <v>212</v>
      </c>
      <c r="J5228" s="576" t="s">
        <v>207</v>
      </c>
      <c r="K5228" s="577">
        <v>0</v>
      </c>
      <c r="L5228" s="576" t="s">
        <v>208</v>
      </c>
    </row>
    <row r="5229" spans="1:12">
      <c r="A5229" s="576" t="s">
        <v>961</v>
      </c>
      <c r="B5229" s="576" t="s">
        <v>962</v>
      </c>
      <c r="C5229" s="576" t="s">
        <v>970</v>
      </c>
      <c r="D5229" s="576" t="s">
        <v>4476</v>
      </c>
      <c r="E5229" s="577" t="s">
        <v>210</v>
      </c>
      <c r="F5229" s="576" t="s">
        <v>210</v>
      </c>
      <c r="G5229" s="576">
        <v>104542</v>
      </c>
      <c r="H5229" s="576" t="s">
        <v>9872</v>
      </c>
      <c r="I5229" s="576" t="s">
        <v>212</v>
      </c>
      <c r="J5229" s="576" t="s">
        <v>207</v>
      </c>
      <c r="K5229" s="577">
        <v>0</v>
      </c>
      <c r="L5229" s="576" t="s">
        <v>208</v>
      </c>
    </row>
    <row r="5230" spans="1:12">
      <c r="A5230" s="576" t="s">
        <v>961</v>
      </c>
      <c r="B5230" s="576" t="s">
        <v>962</v>
      </c>
      <c r="C5230" s="576" t="s">
        <v>970</v>
      </c>
      <c r="D5230" s="576" t="s">
        <v>4476</v>
      </c>
      <c r="E5230" s="577" t="s">
        <v>210</v>
      </c>
      <c r="F5230" s="576" t="s">
        <v>210</v>
      </c>
      <c r="G5230" s="576">
        <v>104592</v>
      </c>
      <c r="H5230" s="576" t="s">
        <v>9873</v>
      </c>
      <c r="I5230" s="576" t="s">
        <v>212</v>
      </c>
      <c r="J5230" s="576" t="s">
        <v>207</v>
      </c>
      <c r="K5230" s="577">
        <v>0</v>
      </c>
      <c r="L5230" s="576" t="s">
        <v>208</v>
      </c>
    </row>
    <row r="5231" spans="1:12">
      <c r="A5231" s="576" t="s">
        <v>961</v>
      </c>
      <c r="B5231" s="576" t="s">
        <v>962</v>
      </c>
      <c r="C5231" s="576" t="s">
        <v>970</v>
      </c>
      <c r="D5231" s="576" t="s">
        <v>4476</v>
      </c>
      <c r="E5231" s="577" t="s">
        <v>210</v>
      </c>
      <c r="F5231" s="576" t="s">
        <v>210</v>
      </c>
      <c r="G5231" s="576">
        <v>104548</v>
      </c>
      <c r="H5231" s="576" t="s">
        <v>9874</v>
      </c>
      <c r="I5231" s="576" t="s">
        <v>212</v>
      </c>
      <c r="J5231" s="576" t="s">
        <v>207</v>
      </c>
      <c r="K5231" s="577">
        <v>0</v>
      </c>
      <c r="L5231" s="576" t="s">
        <v>208</v>
      </c>
    </row>
    <row r="5232" spans="1:12">
      <c r="A5232" s="576" t="s">
        <v>961</v>
      </c>
      <c r="B5232" s="576" t="s">
        <v>962</v>
      </c>
      <c r="C5232" s="576" t="s">
        <v>970</v>
      </c>
      <c r="D5232" s="576" t="s">
        <v>4476</v>
      </c>
      <c r="E5232" s="577" t="s">
        <v>210</v>
      </c>
      <c r="F5232" s="576" t="s">
        <v>210</v>
      </c>
      <c r="G5232" s="576">
        <v>104546</v>
      </c>
      <c r="H5232" s="576" t="s">
        <v>9875</v>
      </c>
      <c r="I5232" s="576" t="s">
        <v>212</v>
      </c>
      <c r="J5232" s="576" t="s">
        <v>207</v>
      </c>
      <c r="K5232" s="577">
        <v>0</v>
      </c>
      <c r="L5232" s="576" t="s">
        <v>208</v>
      </c>
    </row>
    <row r="5233" spans="1:12">
      <c r="A5233" s="576" t="s">
        <v>961</v>
      </c>
      <c r="B5233" s="576" t="s">
        <v>962</v>
      </c>
      <c r="C5233" s="576" t="s">
        <v>970</v>
      </c>
      <c r="D5233" s="576" t="s">
        <v>4476</v>
      </c>
      <c r="E5233" s="577" t="s">
        <v>210</v>
      </c>
      <c r="F5233" s="576" t="s">
        <v>210</v>
      </c>
      <c r="G5233" s="576">
        <v>104549</v>
      </c>
      <c r="H5233" s="576" t="s">
        <v>9876</v>
      </c>
      <c r="I5233" s="576" t="s">
        <v>212</v>
      </c>
      <c r="J5233" s="576" t="s">
        <v>207</v>
      </c>
      <c r="K5233" s="577">
        <v>0</v>
      </c>
      <c r="L5233" s="576" t="s">
        <v>208</v>
      </c>
    </row>
    <row r="5234" spans="1:12">
      <c r="A5234" s="576" t="s">
        <v>961</v>
      </c>
      <c r="B5234" s="576" t="s">
        <v>962</v>
      </c>
      <c r="C5234" s="576" t="s">
        <v>970</v>
      </c>
      <c r="D5234" s="576" t="s">
        <v>4476</v>
      </c>
      <c r="E5234" s="577" t="s">
        <v>210</v>
      </c>
      <c r="F5234" s="576" t="s">
        <v>210</v>
      </c>
      <c r="G5234" s="576">
        <v>104550</v>
      </c>
      <c r="H5234" s="576" t="s">
        <v>9877</v>
      </c>
      <c r="I5234" s="576" t="s">
        <v>212</v>
      </c>
      <c r="J5234" s="576" t="s">
        <v>207</v>
      </c>
      <c r="K5234" s="577">
        <v>0</v>
      </c>
      <c r="L5234" s="576" t="s">
        <v>208</v>
      </c>
    </row>
    <row r="5235" spans="1:12">
      <c r="A5235" s="576" t="s">
        <v>961</v>
      </c>
      <c r="B5235" s="576" t="s">
        <v>962</v>
      </c>
      <c r="C5235" s="576" t="s">
        <v>970</v>
      </c>
      <c r="D5235" s="576" t="s">
        <v>4476</v>
      </c>
      <c r="E5235" s="577" t="s">
        <v>210</v>
      </c>
      <c r="F5235" s="576" t="s">
        <v>210</v>
      </c>
      <c r="G5235" s="576">
        <v>104552</v>
      </c>
      <c r="H5235" s="576" t="s">
        <v>9878</v>
      </c>
      <c r="I5235" s="576" t="s">
        <v>212</v>
      </c>
      <c r="J5235" s="576" t="s">
        <v>207</v>
      </c>
      <c r="K5235" s="577">
        <v>0</v>
      </c>
      <c r="L5235" s="576" t="s">
        <v>208</v>
      </c>
    </row>
    <row r="5236" spans="1:12">
      <c r="A5236" s="576" t="s">
        <v>961</v>
      </c>
      <c r="B5236" s="576" t="s">
        <v>962</v>
      </c>
      <c r="C5236" s="576" t="s">
        <v>970</v>
      </c>
      <c r="D5236" s="576" t="s">
        <v>4476</v>
      </c>
      <c r="E5236" s="577" t="s">
        <v>210</v>
      </c>
      <c r="F5236" s="576" t="s">
        <v>210</v>
      </c>
      <c r="G5236" s="576">
        <v>104551</v>
      </c>
      <c r="H5236" s="576" t="s">
        <v>9879</v>
      </c>
      <c r="I5236" s="576" t="s">
        <v>212</v>
      </c>
      <c r="J5236" s="576" t="s">
        <v>207</v>
      </c>
      <c r="K5236" s="577">
        <v>0</v>
      </c>
      <c r="L5236" s="576" t="s">
        <v>208</v>
      </c>
    </row>
    <row r="5237" spans="1:12">
      <c r="A5237" s="576" t="s">
        <v>961</v>
      </c>
      <c r="B5237" s="576" t="s">
        <v>962</v>
      </c>
      <c r="C5237" s="576" t="s">
        <v>970</v>
      </c>
      <c r="D5237" s="576" t="s">
        <v>4476</v>
      </c>
      <c r="E5237" s="577" t="s">
        <v>210</v>
      </c>
      <c r="F5237" s="576" t="s">
        <v>210</v>
      </c>
      <c r="G5237" s="576">
        <v>104553</v>
      </c>
      <c r="H5237" s="576" t="s">
        <v>9880</v>
      </c>
      <c r="I5237" s="576" t="s">
        <v>212</v>
      </c>
      <c r="J5237" s="576" t="s">
        <v>207</v>
      </c>
      <c r="K5237" s="577">
        <v>0</v>
      </c>
      <c r="L5237" s="576" t="s">
        <v>208</v>
      </c>
    </row>
    <row r="5238" spans="1:12">
      <c r="A5238" s="576" t="s">
        <v>961</v>
      </c>
      <c r="B5238" s="576" t="s">
        <v>962</v>
      </c>
      <c r="C5238" s="576" t="s">
        <v>970</v>
      </c>
      <c r="D5238" s="576" t="s">
        <v>4476</v>
      </c>
      <c r="E5238" s="577" t="s">
        <v>210</v>
      </c>
      <c r="F5238" s="576" t="s">
        <v>210</v>
      </c>
      <c r="G5238" s="576">
        <v>104554</v>
      </c>
      <c r="H5238" s="576" t="s">
        <v>9881</v>
      </c>
      <c r="I5238" s="576" t="s">
        <v>212</v>
      </c>
      <c r="J5238" s="576" t="s">
        <v>207</v>
      </c>
      <c r="K5238" s="577">
        <v>0</v>
      </c>
      <c r="L5238" s="576" t="s">
        <v>208</v>
      </c>
    </row>
    <row r="5239" spans="1:12">
      <c r="A5239" s="576" t="s">
        <v>961</v>
      </c>
      <c r="B5239" s="576" t="s">
        <v>962</v>
      </c>
      <c r="C5239" s="576" t="s">
        <v>970</v>
      </c>
      <c r="D5239" s="576" t="s">
        <v>4476</v>
      </c>
      <c r="E5239" s="577" t="s">
        <v>210</v>
      </c>
      <c r="F5239" s="576" t="s">
        <v>210</v>
      </c>
      <c r="G5239" s="576">
        <v>104555</v>
      </c>
      <c r="H5239" s="576" t="s">
        <v>9882</v>
      </c>
      <c r="I5239" s="576" t="s">
        <v>212</v>
      </c>
      <c r="J5239" s="576" t="s">
        <v>207</v>
      </c>
      <c r="K5239" s="577">
        <v>0</v>
      </c>
      <c r="L5239" s="576" t="s">
        <v>208</v>
      </c>
    </row>
    <row r="5240" spans="1:12">
      <c r="A5240" s="576" t="s">
        <v>961</v>
      </c>
      <c r="B5240" s="576" t="s">
        <v>962</v>
      </c>
      <c r="C5240" s="576" t="s">
        <v>970</v>
      </c>
      <c r="D5240" s="576" t="s">
        <v>4476</v>
      </c>
      <c r="E5240" s="577" t="s">
        <v>210</v>
      </c>
      <c r="F5240" s="576" t="s">
        <v>210</v>
      </c>
      <c r="G5240" s="576">
        <v>104556</v>
      </c>
      <c r="H5240" s="576" t="s">
        <v>9883</v>
      </c>
      <c r="I5240" s="576" t="s">
        <v>212</v>
      </c>
      <c r="J5240" s="576" t="s">
        <v>209</v>
      </c>
      <c r="K5240" s="577">
        <v>0</v>
      </c>
      <c r="L5240" s="576" t="s">
        <v>208</v>
      </c>
    </row>
    <row r="5241" spans="1:12">
      <c r="A5241" s="576" t="s">
        <v>961</v>
      </c>
      <c r="B5241" s="576" t="s">
        <v>962</v>
      </c>
      <c r="C5241" s="576" t="s">
        <v>970</v>
      </c>
      <c r="D5241" s="576" t="s">
        <v>4476</v>
      </c>
      <c r="E5241" s="577" t="s">
        <v>210</v>
      </c>
      <c r="F5241" s="576" t="s">
        <v>210</v>
      </c>
      <c r="G5241" s="576">
        <v>104558</v>
      </c>
      <c r="H5241" s="576" t="s">
        <v>9884</v>
      </c>
      <c r="I5241" s="576" t="s">
        <v>212</v>
      </c>
      <c r="J5241" s="576" t="s">
        <v>209</v>
      </c>
      <c r="K5241" s="577">
        <v>0</v>
      </c>
      <c r="L5241" s="576" t="s">
        <v>208</v>
      </c>
    </row>
    <row r="5242" spans="1:12">
      <c r="A5242" s="576" t="s">
        <v>961</v>
      </c>
      <c r="B5242" s="576" t="s">
        <v>962</v>
      </c>
      <c r="C5242" s="576" t="s">
        <v>970</v>
      </c>
      <c r="D5242" s="576" t="s">
        <v>4476</v>
      </c>
      <c r="E5242" s="577" t="s">
        <v>210</v>
      </c>
      <c r="F5242" s="576" t="s">
        <v>210</v>
      </c>
      <c r="G5242" s="576">
        <v>104559</v>
      </c>
      <c r="H5242" s="576" t="s">
        <v>9885</v>
      </c>
      <c r="I5242" s="576" t="s">
        <v>212</v>
      </c>
      <c r="J5242" s="576" t="s">
        <v>209</v>
      </c>
      <c r="K5242" s="577">
        <v>0</v>
      </c>
      <c r="L5242" s="576" t="s">
        <v>208</v>
      </c>
    </row>
    <row r="5243" spans="1:12">
      <c r="A5243" s="576" t="s">
        <v>961</v>
      </c>
      <c r="B5243" s="576" t="s">
        <v>962</v>
      </c>
      <c r="C5243" s="576" t="s">
        <v>970</v>
      </c>
      <c r="D5243" s="576" t="s">
        <v>4476</v>
      </c>
      <c r="E5243" s="577" t="s">
        <v>210</v>
      </c>
      <c r="F5243" s="576" t="s">
        <v>210</v>
      </c>
      <c r="G5243" s="576">
        <v>104560</v>
      </c>
      <c r="H5243" s="576" t="s">
        <v>9886</v>
      </c>
      <c r="I5243" s="576" t="s">
        <v>212</v>
      </c>
      <c r="J5243" s="576" t="s">
        <v>209</v>
      </c>
      <c r="K5243" s="577">
        <v>0</v>
      </c>
      <c r="L5243" s="576" t="s">
        <v>208</v>
      </c>
    </row>
    <row r="5244" spans="1:12">
      <c r="A5244" s="576" t="s">
        <v>961</v>
      </c>
      <c r="B5244" s="576" t="s">
        <v>962</v>
      </c>
      <c r="C5244" s="576" t="s">
        <v>970</v>
      </c>
      <c r="D5244" s="576" t="s">
        <v>4476</v>
      </c>
      <c r="E5244" s="577" t="s">
        <v>210</v>
      </c>
      <c r="F5244" s="576" t="s">
        <v>210</v>
      </c>
      <c r="G5244" s="576">
        <v>104557</v>
      </c>
      <c r="H5244" s="576" t="s">
        <v>9887</v>
      </c>
      <c r="I5244" s="576" t="s">
        <v>212</v>
      </c>
      <c r="J5244" s="576" t="s">
        <v>209</v>
      </c>
      <c r="K5244" s="577">
        <v>0</v>
      </c>
      <c r="L5244" s="576" t="s">
        <v>208</v>
      </c>
    </row>
    <row r="5245" spans="1:12">
      <c r="A5245" s="576" t="s">
        <v>961</v>
      </c>
      <c r="B5245" s="576" t="s">
        <v>962</v>
      </c>
      <c r="C5245" s="576" t="s">
        <v>970</v>
      </c>
      <c r="D5245" s="576" t="s">
        <v>4476</v>
      </c>
      <c r="E5245" s="577" t="s">
        <v>210</v>
      </c>
      <c r="F5245" s="576" t="s">
        <v>210</v>
      </c>
      <c r="G5245" s="576">
        <v>104561</v>
      </c>
      <c r="H5245" s="576" t="s">
        <v>9888</v>
      </c>
      <c r="I5245" s="576" t="s">
        <v>212</v>
      </c>
      <c r="J5245" s="576" t="s">
        <v>209</v>
      </c>
      <c r="K5245" s="577">
        <v>0</v>
      </c>
      <c r="L5245" s="576" t="s">
        <v>208</v>
      </c>
    </row>
    <row r="5246" spans="1:12">
      <c r="A5246" s="576" t="s">
        <v>961</v>
      </c>
      <c r="B5246" s="576" t="s">
        <v>962</v>
      </c>
      <c r="C5246" s="576" t="s">
        <v>970</v>
      </c>
      <c r="D5246" s="576" t="s">
        <v>4476</v>
      </c>
      <c r="E5246" s="577" t="s">
        <v>210</v>
      </c>
      <c r="F5246" s="576" t="s">
        <v>210</v>
      </c>
      <c r="G5246" s="576">
        <v>104562</v>
      </c>
      <c r="H5246" s="576" t="s">
        <v>9889</v>
      </c>
      <c r="I5246" s="576" t="s">
        <v>212</v>
      </c>
      <c r="J5246" s="576" t="s">
        <v>209</v>
      </c>
      <c r="K5246" s="577">
        <v>0</v>
      </c>
      <c r="L5246" s="576" t="s">
        <v>208</v>
      </c>
    </row>
    <row r="5247" spans="1:12">
      <c r="A5247" s="576" t="s">
        <v>961</v>
      </c>
      <c r="B5247" s="576" t="s">
        <v>962</v>
      </c>
      <c r="C5247" s="576" t="s">
        <v>970</v>
      </c>
      <c r="D5247" s="576" t="s">
        <v>4476</v>
      </c>
      <c r="E5247" s="577" t="s">
        <v>210</v>
      </c>
      <c r="F5247" s="576" t="s">
        <v>210</v>
      </c>
      <c r="G5247" s="576">
        <v>96860</v>
      </c>
      <c r="H5247" s="576" t="s">
        <v>6833</v>
      </c>
      <c r="I5247" s="576" t="s">
        <v>212</v>
      </c>
      <c r="J5247" s="576" t="s">
        <v>209</v>
      </c>
      <c r="K5247" s="578">
        <v>27.32</v>
      </c>
      <c r="L5247" s="576" t="s">
        <v>208</v>
      </c>
    </row>
    <row r="5248" spans="1:12">
      <c r="A5248" s="576" t="s">
        <v>961</v>
      </c>
      <c r="B5248" s="576" t="s">
        <v>962</v>
      </c>
      <c r="C5248" s="576" t="s">
        <v>970</v>
      </c>
      <c r="D5248" s="576" t="s">
        <v>4476</v>
      </c>
      <c r="E5248" s="577" t="s">
        <v>210</v>
      </c>
      <c r="F5248" s="576" t="s">
        <v>210</v>
      </c>
      <c r="G5248" s="576">
        <v>96862</v>
      </c>
      <c r="H5248" s="576" t="s">
        <v>6834</v>
      </c>
      <c r="I5248" s="576" t="s">
        <v>212</v>
      </c>
      <c r="J5248" s="576" t="s">
        <v>209</v>
      </c>
      <c r="K5248" s="577">
        <v>33.75</v>
      </c>
      <c r="L5248" s="576" t="s">
        <v>208</v>
      </c>
    </row>
    <row r="5249" spans="1:12">
      <c r="A5249" s="576" t="s">
        <v>961</v>
      </c>
      <c r="B5249" s="576" t="s">
        <v>962</v>
      </c>
      <c r="C5249" s="576" t="s">
        <v>970</v>
      </c>
      <c r="D5249" s="576" t="s">
        <v>4476</v>
      </c>
      <c r="E5249" s="577" t="s">
        <v>210</v>
      </c>
      <c r="F5249" s="576" t="s">
        <v>210</v>
      </c>
      <c r="G5249" s="576">
        <v>96864</v>
      </c>
      <c r="H5249" s="576" t="s">
        <v>6836</v>
      </c>
      <c r="I5249" s="576" t="s">
        <v>212</v>
      </c>
      <c r="J5249" s="576" t="s">
        <v>209</v>
      </c>
      <c r="K5249" s="577">
        <v>48.6</v>
      </c>
      <c r="L5249" s="576" t="s">
        <v>208</v>
      </c>
    </row>
    <row r="5250" spans="1:12">
      <c r="A5250" s="576" t="s">
        <v>961</v>
      </c>
      <c r="B5250" s="576" t="s">
        <v>962</v>
      </c>
      <c r="C5250" s="576" t="s">
        <v>970</v>
      </c>
      <c r="D5250" s="576" t="s">
        <v>4476</v>
      </c>
      <c r="E5250" s="577" t="s">
        <v>210</v>
      </c>
      <c r="F5250" s="576" t="s">
        <v>210</v>
      </c>
      <c r="G5250" s="576">
        <v>96866</v>
      </c>
      <c r="H5250" s="576" t="s">
        <v>6838</v>
      </c>
      <c r="I5250" s="576" t="s">
        <v>212</v>
      </c>
      <c r="J5250" s="576" t="s">
        <v>209</v>
      </c>
      <c r="K5250" s="577">
        <v>63.6</v>
      </c>
      <c r="L5250" s="576" t="s">
        <v>208</v>
      </c>
    </row>
    <row r="5251" spans="1:12">
      <c r="A5251" s="576" t="s">
        <v>961</v>
      </c>
      <c r="B5251" s="576" t="s">
        <v>962</v>
      </c>
      <c r="C5251" s="576" t="s">
        <v>970</v>
      </c>
      <c r="D5251" s="576" t="s">
        <v>4476</v>
      </c>
      <c r="E5251" s="577" t="s">
        <v>210</v>
      </c>
      <c r="F5251" s="576" t="s">
        <v>210</v>
      </c>
      <c r="G5251" s="576">
        <v>96868</v>
      </c>
      <c r="H5251" s="576" t="s">
        <v>6839</v>
      </c>
      <c r="I5251" s="576" t="s">
        <v>212</v>
      </c>
      <c r="J5251" s="576" t="s">
        <v>209</v>
      </c>
      <c r="K5251" s="577">
        <v>17.68</v>
      </c>
      <c r="L5251" s="576" t="s">
        <v>208</v>
      </c>
    </row>
    <row r="5252" spans="1:12">
      <c r="A5252" s="576" t="s">
        <v>961</v>
      </c>
      <c r="B5252" s="576" t="s">
        <v>962</v>
      </c>
      <c r="C5252" s="576" t="s">
        <v>970</v>
      </c>
      <c r="D5252" s="576" t="s">
        <v>4476</v>
      </c>
      <c r="E5252" s="577" t="s">
        <v>210</v>
      </c>
      <c r="F5252" s="576" t="s">
        <v>210</v>
      </c>
      <c r="G5252" s="576">
        <v>96869</v>
      </c>
      <c r="H5252" s="576" t="s">
        <v>6840</v>
      </c>
      <c r="I5252" s="576" t="s">
        <v>212</v>
      </c>
      <c r="J5252" s="576" t="s">
        <v>209</v>
      </c>
      <c r="K5252" s="577">
        <v>27.97</v>
      </c>
      <c r="L5252" s="576" t="s">
        <v>208</v>
      </c>
    </row>
    <row r="5253" spans="1:12">
      <c r="A5253" s="576" t="s">
        <v>961</v>
      </c>
      <c r="B5253" s="576" t="s">
        <v>962</v>
      </c>
      <c r="C5253" s="576" t="s">
        <v>970</v>
      </c>
      <c r="D5253" s="576" t="s">
        <v>4476</v>
      </c>
      <c r="E5253" s="577" t="s">
        <v>210</v>
      </c>
      <c r="F5253" s="576" t="s">
        <v>210</v>
      </c>
      <c r="G5253" s="576">
        <v>96870</v>
      </c>
      <c r="H5253" s="576" t="s">
        <v>6841</v>
      </c>
      <c r="I5253" s="576" t="s">
        <v>212</v>
      </c>
      <c r="J5253" s="576" t="s">
        <v>209</v>
      </c>
      <c r="K5253" s="577">
        <v>42.92</v>
      </c>
      <c r="L5253" s="576" t="s">
        <v>208</v>
      </c>
    </row>
    <row r="5254" spans="1:12">
      <c r="A5254" s="576" t="s">
        <v>961</v>
      </c>
      <c r="B5254" s="576" t="s">
        <v>962</v>
      </c>
      <c r="C5254" s="576" t="s">
        <v>970</v>
      </c>
      <c r="D5254" s="576" t="s">
        <v>4476</v>
      </c>
      <c r="E5254" s="577" t="s">
        <v>210</v>
      </c>
      <c r="F5254" s="576" t="s">
        <v>210</v>
      </c>
      <c r="G5254" s="576">
        <v>96871</v>
      </c>
      <c r="H5254" s="576" t="s">
        <v>6842</v>
      </c>
      <c r="I5254" s="576" t="s">
        <v>212</v>
      </c>
      <c r="J5254" s="576" t="s">
        <v>209</v>
      </c>
      <c r="K5254" s="577">
        <v>48.75</v>
      </c>
      <c r="L5254" s="576" t="s">
        <v>208</v>
      </c>
    </row>
    <row r="5255" spans="1:12">
      <c r="A5255" s="576" t="s">
        <v>961</v>
      </c>
      <c r="B5255" s="576" t="s">
        <v>962</v>
      </c>
      <c r="C5255" s="576" t="s">
        <v>970</v>
      </c>
      <c r="D5255" s="576" t="s">
        <v>4476</v>
      </c>
      <c r="E5255" s="577" t="s">
        <v>210</v>
      </c>
      <c r="F5255" s="576" t="s">
        <v>210</v>
      </c>
      <c r="G5255" s="576">
        <v>96861</v>
      </c>
      <c r="H5255" s="576" t="s">
        <v>9890</v>
      </c>
      <c r="I5255" s="576" t="s">
        <v>212</v>
      </c>
      <c r="J5255" s="576" t="s">
        <v>209</v>
      </c>
      <c r="K5255" s="577">
        <v>34.64</v>
      </c>
      <c r="L5255" s="576" t="s">
        <v>208</v>
      </c>
    </row>
    <row r="5256" spans="1:12">
      <c r="A5256" s="576" t="s">
        <v>961</v>
      </c>
      <c r="B5256" s="576" t="s">
        <v>962</v>
      </c>
      <c r="C5256" s="576" t="s">
        <v>970</v>
      </c>
      <c r="D5256" s="576" t="s">
        <v>4476</v>
      </c>
      <c r="E5256" s="577" t="s">
        <v>210</v>
      </c>
      <c r="F5256" s="576" t="s">
        <v>210</v>
      </c>
      <c r="G5256" s="576">
        <v>96863</v>
      </c>
      <c r="H5256" s="576" t="s">
        <v>6835</v>
      </c>
      <c r="I5256" s="576" t="s">
        <v>212</v>
      </c>
      <c r="J5256" s="576" t="s">
        <v>207</v>
      </c>
      <c r="K5256" s="577">
        <v>35.159999999999997</v>
      </c>
      <c r="L5256" s="576" t="s">
        <v>208</v>
      </c>
    </row>
    <row r="5257" spans="1:12">
      <c r="A5257" s="576" t="s">
        <v>961</v>
      </c>
      <c r="B5257" s="576" t="s">
        <v>962</v>
      </c>
      <c r="C5257" s="576" t="s">
        <v>970</v>
      </c>
      <c r="D5257" s="576" t="s">
        <v>4476</v>
      </c>
      <c r="E5257" s="577" t="s">
        <v>210</v>
      </c>
      <c r="F5257" s="576" t="s">
        <v>210</v>
      </c>
      <c r="G5257" s="576">
        <v>96865</v>
      </c>
      <c r="H5257" s="576" t="s">
        <v>6837</v>
      </c>
      <c r="I5257" s="576" t="s">
        <v>212</v>
      </c>
      <c r="J5257" s="576" t="s">
        <v>209</v>
      </c>
      <c r="K5257" s="577">
        <v>41.45</v>
      </c>
      <c r="L5257" s="576" t="s">
        <v>208</v>
      </c>
    </row>
    <row r="5258" spans="1:12">
      <c r="A5258" s="576" t="s">
        <v>961</v>
      </c>
      <c r="B5258" s="576" t="s">
        <v>962</v>
      </c>
      <c r="C5258" s="576" t="s">
        <v>970</v>
      </c>
      <c r="D5258" s="576" t="s">
        <v>4476</v>
      </c>
      <c r="E5258" s="577" t="s">
        <v>210</v>
      </c>
      <c r="F5258" s="576" t="s">
        <v>210</v>
      </c>
      <c r="G5258" s="576">
        <v>96814</v>
      </c>
      <c r="H5258" s="576" t="s">
        <v>6794</v>
      </c>
      <c r="I5258" s="576" t="s">
        <v>212</v>
      </c>
      <c r="J5258" s="576" t="s">
        <v>209</v>
      </c>
      <c r="K5258" s="577">
        <v>14.61</v>
      </c>
      <c r="L5258" s="576" t="s">
        <v>208</v>
      </c>
    </row>
    <row r="5259" spans="1:12">
      <c r="A5259" s="576" t="s">
        <v>961</v>
      </c>
      <c r="B5259" s="576" t="s">
        <v>962</v>
      </c>
      <c r="C5259" s="576" t="s">
        <v>970</v>
      </c>
      <c r="D5259" s="576" t="s">
        <v>4476</v>
      </c>
      <c r="E5259" s="577" t="s">
        <v>210</v>
      </c>
      <c r="F5259" s="576" t="s">
        <v>210</v>
      </c>
      <c r="G5259" s="576">
        <v>96818</v>
      </c>
      <c r="H5259" s="576" t="s">
        <v>6798</v>
      </c>
      <c r="I5259" s="576" t="s">
        <v>212</v>
      </c>
      <c r="J5259" s="576" t="s">
        <v>209</v>
      </c>
      <c r="K5259" s="577">
        <v>20.13</v>
      </c>
      <c r="L5259" s="576" t="s">
        <v>208</v>
      </c>
    </row>
    <row r="5260" spans="1:12">
      <c r="A5260" s="576" t="s">
        <v>961</v>
      </c>
      <c r="B5260" s="576" t="s">
        <v>962</v>
      </c>
      <c r="C5260" s="576" t="s">
        <v>970</v>
      </c>
      <c r="D5260" s="576" t="s">
        <v>4476</v>
      </c>
      <c r="E5260" s="577" t="s">
        <v>210</v>
      </c>
      <c r="F5260" s="576" t="s">
        <v>210</v>
      </c>
      <c r="G5260" s="576">
        <v>96819</v>
      </c>
      <c r="H5260" s="576" t="s">
        <v>6799</v>
      </c>
      <c r="I5260" s="576" t="s">
        <v>212</v>
      </c>
      <c r="J5260" s="576" t="s">
        <v>209</v>
      </c>
      <c r="K5260" s="577">
        <v>21.57</v>
      </c>
      <c r="L5260" s="576" t="s">
        <v>208</v>
      </c>
    </row>
    <row r="5261" spans="1:12">
      <c r="A5261" s="576" t="s">
        <v>961</v>
      </c>
      <c r="B5261" s="576" t="s">
        <v>962</v>
      </c>
      <c r="C5261" s="576" t="s">
        <v>970</v>
      </c>
      <c r="D5261" s="576" t="s">
        <v>4476</v>
      </c>
      <c r="E5261" s="577" t="s">
        <v>210</v>
      </c>
      <c r="F5261" s="576" t="s">
        <v>210</v>
      </c>
      <c r="G5261" s="576">
        <v>96822</v>
      </c>
      <c r="H5261" s="576" t="s">
        <v>6802</v>
      </c>
      <c r="I5261" s="576" t="s">
        <v>212</v>
      </c>
      <c r="J5261" s="576" t="s">
        <v>209</v>
      </c>
      <c r="K5261" s="577">
        <v>28.56</v>
      </c>
      <c r="L5261" s="576" t="s">
        <v>208</v>
      </c>
    </row>
    <row r="5262" spans="1:12">
      <c r="A5262" s="576" t="s">
        <v>961</v>
      </c>
      <c r="B5262" s="576" t="s">
        <v>962</v>
      </c>
      <c r="C5262" s="576" t="s">
        <v>970</v>
      </c>
      <c r="D5262" s="576" t="s">
        <v>4476</v>
      </c>
      <c r="E5262" s="577" t="s">
        <v>210</v>
      </c>
      <c r="F5262" s="576" t="s">
        <v>210</v>
      </c>
      <c r="G5262" s="576">
        <v>96808</v>
      </c>
      <c r="H5262" s="576" t="s">
        <v>6788</v>
      </c>
      <c r="I5262" s="576" t="s">
        <v>212</v>
      </c>
      <c r="J5262" s="576" t="s">
        <v>209</v>
      </c>
      <c r="K5262" s="577">
        <v>15.15</v>
      </c>
      <c r="L5262" s="576" t="s">
        <v>208</v>
      </c>
    </row>
    <row r="5263" spans="1:12">
      <c r="A5263" s="576" t="s">
        <v>961</v>
      </c>
      <c r="B5263" s="576" t="s">
        <v>962</v>
      </c>
      <c r="C5263" s="576" t="s">
        <v>970</v>
      </c>
      <c r="D5263" s="576" t="s">
        <v>4476</v>
      </c>
      <c r="E5263" s="577" t="s">
        <v>210</v>
      </c>
      <c r="F5263" s="576" t="s">
        <v>210</v>
      </c>
      <c r="G5263" s="576">
        <v>96811</v>
      </c>
      <c r="H5263" s="576" t="s">
        <v>6791</v>
      </c>
      <c r="I5263" s="576" t="s">
        <v>212</v>
      </c>
      <c r="J5263" s="576" t="s">
        <v>209</v>
      </c>
      <c r="K5263" s="577">
        <v>19.34</v>
      </c>
      <c r="L5263" s="576" t="s">
        <v>208</v>
      </c>
    </row>
    <row r="5264" spans="1:12">
      <c r="A5264" s="576" t="s">
        <v>961</v>
      </c>
      <c r="B5264" s="576" t="s">
        <v>962</v>
      </c>
      <c r="C5264" s="576" t="s">
        <v>970</v>
      </c>
      <c r="D5264" s="576" t="s">
        <v>4476</v>
      </c>
      <c r="E5264" s="577" t="s">
        <v>210</v>
      </c>
      <c r="F5264" s="576" t="s">
        <v>210</v>
      </c>
      <c r="G5264" s="576">
        <v>96815</v>
      </c>
      <c r="H5264" s="576" t="s">
        <v>6795</v>
      </c>
      <c r="I5264" s="576" t="s">
        <v>212</v>
      </c>
      <c r="J5264" s="576" t="s">
        <v>209</v>
      </c>
      <c r="K5264" s="577">
        <v>31.05</v>
      </c>
      <c r="L5264" s="576" t="s">
        <v>208</v>
      </c>
    </row>
    <row r="5265" spans="1:12">
      <c r="A5265" s="576" t="s">
        <v>961</v>
      </c>
      <c r="B5265" s="576" t="s">
        <v>962</v>
      </c>
      <c r="C5265" s="576" t="s">
        <v>970</v>
      </c>
      <c r="D5265" s="576" t="s">
        <v>4476</v>
      </c>
      <c r="E5265" s="577" t="s">
        <v>210</v>
      </c>
      <c r="F5265" s="576" t="s">
        <v>210</v>
      </c>
      <c r="G5265" s="576">
        <v>96820</v>
      </c>
      <c r="H5265" s="576" t="s">
        <v>6800</v>
      </c>
      <c r="I5265" s="576" t="s">
        <v>212</v>
      </c>
      <c r="J5265" s="576" t="s">
        <v>209</v>
      </c>
      <c r="K5265" s="577">
        <v>37.24</v>
      </c>
      <c r="L5265" s="576" t="s">
        <v>208</v>
      </c>
    </row>
    <row r="5266" spans="1:12">
      <c r="A5266" s="576" t="s">
        <v>961</v>
      </c>
      <c r="B5266" s="576" t="s">
        <v>962</v>
      </c>
      <c r="C5266" s="576" t="s">
        <v>970</v>
      </c>
      <c r="D5266" s="576" t="s">
        <v>4476</v>
      </c>
      <c r="E5266" s="577" t="s">
        <v>210</v>
      </c>
      <c r="F5266" s="576" t="s">
        <v>210</v>
      </c>
      <c r="G5266" s="576">
        <v>96702</v>
      </c>
      <c r="H5266" s="576" t="s">
        <v>9891</v>
      </c>
      <c r="I5266" s="576" t="s">
        <v>212</v>
      </c>
      <c r="J5266" s="576" t="s">
        <v>209</v>
      </c>
      <c r="K5266" s="577">
        <v>10.48</v>
      </c>
      <c r="L5266" s="576" t="s">
        <v>208</v>
      </c>
    </row>
    <row r="5267" spans="1:12">
      <c r="A5267" s="576" t="s">
        <v>961</v>
      </c>
      <c r="B5267" s="576" t="s">
        <v>962</v>
      </c>
      <c r="C5267" s="576" t="s">
        <v>970</v>
      </c>
      <c r="D5267" s="576" t="s">
        <v>4476</v>
      </c>
      <c r="E5267" s="577" t="s">
        <v>210</v>
      </c>
      <c r="F5267" s="576" t="s">
        <v>210</v>
      </c>
      <c r="G5267" s="576">
        <v>96662</v>
      </c>
      <c r="H5267" s="576" t="s">
        <v>9892</v>
      </c>
      <c r="I5267" s="576" t="s">
        <v>212</v>
      </c>
      <c r="J5267" s="576" t="s">
        <v>207</v>
      </c>
      <c r="K5267" s="577">
        <v>8.68</v>
      </c>
      <c r="L5267" s="576" t="s">
        <v>208</v>
      </c>
    </row>
    <row r="5268" spans="1:12">
      <c r="A5268" s="576" t="s">
        <v>961</v>
      </c>
      <c r="B5268" s="576" t="s">
        <v>962</v>
      </c>
      <c r="C5268" s="576" t="s">
        <v>970</v>
      </c>
      <c r="D5268" s="576" t="s">
        <v>4476</v>
      </c>
      <c r="E5268" s="577" t="s">
        <v>210</v>
      </c>
      <c r="F5268" s="576" t="s">
        <v>210</v>
      </c>
      <c r="G5268" s="576">
        <v>96704</v>
      </c>
      <c r="H5268" s="576" t="s">
        <v>9893</v>
      </c>
      <c r="I5268" s="576" t="s">
        <v>212</v>
      </c>
      <c r="J5268" s="576" t="s">
        <v>207</v>
      </c>
      <c r="K5268" s="577">
        <v>19.399999999999999</v>
      </c>
      <c r="L5268" s="576" t="s">
        <v>208</v>
      </c>
    </row>
    <row r="5269" spans="1:12">
      <c r="A5269" s="576" t="s">
        <v>961</v>
      </c>
      <c r="B5269" s="576" t="s">
        <v>962</v>
      </c>
      <c r="C5269" s="576" t="s">
        <v>970</v>
      </c>
      <c r="D5269" s="576" t="s">
        <v>4476</v>
      </c>
      <c r="E5269" s="577" t="s">
        <v>210</v>
      </c>
      <c r="F5269" s="576" t="s">
        <v>210</v>
      </c>
      <c r="G5269" s="576">
        <v>96664</v>
      </c>
      <c r="H5269" s="576" t="s">
        <v>9894</v>
      </c>
      <c r="I5269" s="576" t="s">
        <v>212</v>
      </c>
      <c r="J5269" s="576" t="s">
        <v>207</v>
      </c>
      <c r="K5269" s="577">
        <v>17.11</v>
      </c>
      <c r="L5269" s="576" t="s">
        <v>208</v>
      </c>
    </row>
    <row r="5270" spans="1:12">
      <c r="A5270" s="576" t="s">
        <v>961</v>
      </c>
      <c r="B5270" s="576" t="s">
        <v>962</v>
      </c>
      <c r="C5270" s="576" t="s">
        <v>970</v>
      </c>
      <c r="D5270" s="576" t="s">
        <v>4476</v>
      </c>
      <c r="E5270" s="577" t="s">
        <v>210</v>
      </c>
      <c r="F5270" s="576" t="s">
        <v>210</v>
      </c>
      <c r="G5270" s="576">
        <v>104191</v>
      </c>
      <c r="H5270" s="576" t="s">
        <v>6139</v>
      </c>
      <c r="I5270" s="576" t="s">
        <v>212</v>
      </c>
      <c r="J5270" s="576" t="s">
        <v>207</v>
      </c>
      <c r="K5270" s="577">
        <v>9.3699999999999992</v>
      </c>
      <c r="L5270" s="576" t="s">
        <v>208</v>
      </c>
    </row>
    <row r="5271" spans="1:12">
      <c r="A5271" s="576" t="s">
        <v>961</v>
      </c>
      <c r="B5271" s="576" t="s">
        <v>962</v>
      </c>
      <c r="C5271" s="576" t="s">
        <v>970</v>
      </c>
      <c r="D5271" s="576" t="s">
        <v>4476</v>
      </c>
      <c r="E5271" s="577" t="s">
        <v>210</v>
      </c>
      <c r="F5271" s="576" t="s">
        <v>210</v>
      </c>
      <c r="G5271" s="576">
        <v>96700</v>
      </c>
      <c r="H5271" s="576" t="s">
        <v>9895</v>
      </c>
      <c r="I5271" s="576" t="s">
        <v>212</v>
      </c>
      <c r="J5271" s="576" t="s">
        <v>207</v>
      </c>
      <c r="K5271" s="577">
        <v>16.13</v>
      </c>
      <c r="L5271" s="576" t="s">
        <v>208</v>
      </c>
    </row>
    <row r="5272" spans="1:12">
      <c r="A5272" s="576" t="s">
        <v>961</v>
      </c>
      <c r="B5272" s="576" t="s">
        <v>962</v>
      </c>
      <c r="C5272" s="576" t="s">
        <v>970</v>
      </c>
      <c r="D5272" s="576" t="s">
        <v>4476</v>
      </c>
      <c r="E5272" s="577" t="s">
        <v>210</v>
      </c>
      <c r="F5272" s="576" t="s">
        <v>210</v>
      </c>
      <c r="G5272" s="576">
        <v>96658</v>
      </c>
      <c r="H5272" s="576" t="s">
        <v>9896</v>
      </c>
      <c r="I5272" s="576" t="s">
        <v>212</v>
      </c>
      <c r="J5272" s="576" t="s">
        <v>207</v>
      </c>
      <c r="K5272" s="577">
        <v>14.76</v>
      </c>
      <c r="L5272" s="576" t="s">
        <v>208</v>
      </c>
    </row>
    <row r="5273" spans="1:12">
      <c r="A5273" s="576" t="s">
        <v>961</v>
      </c>
      <c r="B5273" s="576" t="s">
        <v>962</v>
      </c>
      <c r="C5273" s="576" t="s">
        <v>970</v>
      </c>
      <c r="D5273" s="576" t="s">
        <v>4476</v>
      </c>
      <c r="E5273" s="577" t="s">
        <v>210</v>
      </c>
      <c r="F5273" s="576" t="s">
        <v>210</v>
      </c>
      <c r="G5273" s="576">
        <v>96641</v>
      </c>
      <c r="H5273" s="576" t="s">
        <v>9897</v>
      </c>
      <c r="I5273" s="576" t="s">
        <v>212</v>
      </c>
      <c r="J5273" s="576" t="s">
        <v>207</v>
      </c>
      <c r="K5273" s="577">
        <v>16.45</v>
      </c>
      <c r="L5273" s="576" t="s">
        <v>208</v>
      </c>
    </row>
    <row r="5274" spans="1:12">
      <c r="A5274" s="576" t="s">
        <v>961</v>
      </c>
      <c r="B5274" s="576" t="s">
        <v>962</v>
      </c>
      <c r="C5274" s="576" t="s">
        <v>970</v>
      </c>
      <c r="D5274" s="576" t="s">
        <v>4476</v>
      </c>
      <c r="E5274" s="577" t="s">
        <v>210</v>
      </c>
      <c r="F5274" s="576" t="s">
        <v>210</v>
      </c>
      <c r="G5274" s="576">
        <v>96661</v>
      </c>
      <c r="H5274" s="576" t="s">
        <v>9898</v>
      </c>
      <c r="I5274" s="576" t="s">
        <v>212</v>
      </c>
      <c r="J5274" s="576" t="s">
        <v>207</v>
      </c>
      <c r="K5274" s="577">
        <v>32.22</v>
      </c>
      <c r="L5274" s="576" t="s">
        <v>208</v>
      </c>
    </row>
    <row r="5275" spans="1:12">
      <c r="A5275" s="576" t="s">
        <v>961</v>
      </c>
      <c r="B5275" s="576" t="s">
        <v>962</v>
      </c>
      <c r="C5275" s="576" t="s">
        <v>970</v>
      </c>
      <c r="D5275" s="576" t="s">
        <v>4476</v>
      </c>
      <c r="E5275" s="577" t="s">
        <v>210</v>
      </c>
      <c r="F5275" s="576" t="s">
        <v>210</v>
      </c>
      <c r="G5275" s="576">
        <v>96699</v>
      </c>
      <c r="H5275" s="576" t="s">
        <v>9899</v>
      </c>
      <c r="I5275" s="576" t="s">
        <v>212</v>
      </c>
      <c r="J5275" s="576" t="s">
        <v>207</v>
      </c>
      <c r="K5275" s="577">
        <v>25.08</v>
      </c>
      <c r="L5275" s="576" t="s">
        <v>208</v>
      </c>
    </row>
    <row r="5276" spans="1:12">
      <c r="A5276" s="576" t="s">
        <v>961</v>
      </c>
      <c r="B5276" s="576" t="s">
        <v>962</v>
      </c>
      <c r="C5276" s="576" t="s">
        <v>970</v>
      </c>
      <c r="D5276" s="576" t="s">
        <v>4476</v>
      </c>
      <c r="E5276" s="577" t="s">
        <v>210</v>
      </c>
      <c r="F5276" s="576" t="s">
        <v>210</v>
      </c>
      <c r="G5276" s="576">
        <v>96657</v>
      </c>
      <c r="H5276" s="576" t="s">
        <v>9900</v>
      </c>
      <c r="I5276" s="576" t="s">
        <v>212</v>
      </c>
      <c r="J5276" s="576" t="s">
        <v>207</v>
      </c>
      <c r="K5276" s="577">
        <v>23.71</v>
      </c>
      <c r="L5276" s="576" t="s">
        <v>208</v>
      </c>
    </row>
    <row r="5277" spans="1:12">
      <c r="A5277" s="576" t="s">
        <v>961</v>
      </c>
      <c r="B5277" s="576" t="s">
        <v>962</v>
      </c>
      <c r="C5277" s="576" t="s">
        <v>970</v>
      </c>
      <c r="D5277" s="576" t="s">
        <v>4476</v>
      </c>
      <c r="E5277" s="577" t="s">
        <v>210</v>
      </c>
      <c r="F5277" s="576" t="s">
        <v>210</v>
      </c>
      <c r="G5277" s="576">
        <v>96640</v>
      </c>
      <c r="H5277" s="576" t="s">
        <v>9901</v>
      </c>
      <c r="I5277" s="576" t="s">
        <v>212</v>
      </c>
      <c r="J5277" s="576" t="s">
        <v>207</v>
      </c>
      <c r="K5277" s="577">
        <v>25.4</v>
      </c>
      <c r="L5277" s="576" t="s">
        <v>208</v>
      </c>
    </row>
    <row r="5278" spans="1:12">
      <c r="A5278" s="576" t="s">
        <v>961</v>
      </c>
      <c r="B5278" s="576" t="s">
        <v>962</v>
      </c>
      <c r="C5278" s="576" t="s">
        <v>970</v>
      </c>
      <c r="D5278" s="576" t="s">
        <v>4476</v>
      </c>
      <c r="E5278" s="577" t="s">
        <v>210</v>
      </c>
      <c r="F5278" s="576" t="s">
        <v>210</v>
      </c>
      <c r="G5278" s="576">
        <v>96660</v>
      </c>
      <c r="H5278" s="576" t="s">
        <v>9902</v>
      </c>
      <c r="I5278" s="576" t="s">
        <v>212</v>
      </c>
      <c r="J5278" s="576" t="s">
        <v>207</v>
      </c>
      <c r="K5278" s="577">
        <v>32.54</v>
      </c>
      <c r="L5278" s="576" t="s">
        <v>208</v>
      </c>
    </row>
    <row r="5279" spans="1:12">
      <c r="A5279" s="576" t="s">
        <v>961</v>
      </c>
      <c r="B5279" s="576" t="s">
        <v>962</v>
      </c>
      <c r="C5279" s="576" t="s">
        <v>970</v>
      </c>
      <c r="D5279" s="576" t="s">
        <v>4476</v>
      </c>
      <c r="E5279" s="577" t="s">
        <v>210</v>
      </c>
      <c r="F5279" s="576" t="s">
        <v>210</v>
      </c>
      <c r="G5279" s="576">
        <v>104196</v>
      </c>
      <c r="H5279" s="576" t="s">
        <v>6142</v>
      </c>
      <c r="I5279" s="576" t="s">
        <v>212</v>
      </c>
      <c r="J5279" s="576" t="s">
        <v>207</v>
      </c>
      <c r="K5279" s="577">
        <v>15.28</v>
      </c>
      <c r="L5279" s="576" t="s">
        <v>208</v>
      </c>
    </row>
    <row r="5280" spans="1:12">
      <c r="A5280" s="576" t="s">
        <v>961</v>
      </c>
      <c r="B5280" s="576" t="s">
        <v>962</v>
      </c>
      <c r="C5280" s="576" t="s">
        <v>970</v>
      </c>
      <c r="D5280" s="576" t="s">
        <v>4476</v>
      </c>
      <c r="E5280" s="577" t="s">
        <v>210</v>
      </c>
      <c r="F5280" s="576" t="s">
        <v>210</v>
      </c>
      <c r="G5280" s="576">
        <v>104197</v>
      </c>
      <c r="H5280" s="576" t="s">
        <v>6143</v>
      </c>
      <c r="I5280" s="576" t="s">
        <v>212</v>
      </c>
      <c r="J5280" s="576" t="s">
        <v>207</v>
      </c>
      <c r="K5280" s="577">
        <v>28.11</v>
      </c>
      <c r="L5280" s="576" t="s">
        <v>208</v>
      </c>
    </row>
    <row r="5281" spans="1:12">
      <c r="A5281" s="576" t="s">
        <v>961</v>
      </c>
      <c r="B5281" s="576" t="s">
        <v>962</v>
      </c>
      <c r="C5281" s="576" t="s">
        <v>970</v>
      </c>
      <c r="D5281" s="576" t="s">
        <v>4476</v>
      </c>
      <c r="E5281" s="577" t="s">
        <v>210</v>
      </c>
      <c r="F5281" s="576" t="s">
        <v>210</v>
      </c>
      <c r="G5281" s="576">
        <v>104198</v>
      </c>
      <c r="H5281" s="576" t="s">
        <v>6144</v>
      </c>
      <c r="I5281" s="576" t="s">
        <v>212</v>
      </c>
      <c r="J5281" s="576" t="s">
        <v>207</v>
      </c>
      <c r="K5281" s="577">
        <v>6.73</v>
      </c>
      <c r="L5281" s="576" t="s">
        <v>208</v>
      </c>
    </row>
    <row r="5282" spans="1:12">
      <c r="A5282" s="576" t="s">
        <v>961</v>
      </c>
      <c r="B5282" s="576" t="s">
        <v>962</v>
      </c>
      <c r="C5282" s="576" t="s">
        <v>970</v>
      </c>
      <c r="D5282" s="576" t="s">
        <v>4476</v>
      </c>
      <c r="E5282" s="577" t="s">
        <v>210</v>
      </c>
      <c r="F5282" s="576" t="s">
        <v>210</v>
      </c>
      <c r="G5282" s="576">
        <v>96685</v>
      </c>
      <c r="H5282" s="576" t="s">
        <v>9903</v>
      </c>
      <c r="I5282" s="576" t="s">
        <v>212</v>
      </c>
      <c r="J5282" s="576" t="s">
        <v>207</v>
      </c>
      <c r="K5282" s="577">
        <v>10.24</v>
      </c>
      <c r="L5282" s="576" t="s">
        <v>208</v>
      </c>
    </row>
    <row r="5283" spans="1:12">
      <c r="A5283" s="576" t="s">
        <v>961</v>
      </c>
      <c r="B5283" s="576" t="s">
        <v>962</v>
      </c>
      <c r="C5283" s="576" t="s">
        <v>970</v>
      </c>
      <c r="D5283" s="576" t="s">
        <v>4476</v>
      </c>
      <c r="E5283" s="577" t="s">
        <v>210</v>
      </c>
      <c r="F5283" s="576" t="s">
        <v>210</v>
      </c>
      <c r="G5283" s="576">
        <v>96651</v>
      </c>
      <c r="H5283" s="576" t="s">
        <v>9904</v>
      </c>
      <c r="I5283" s="576" t="s">
        <v>212</v>
      </c>
      <c r="J5283" s="576" t="s">
        <v>207</v>
      </c>
      <c r="K5283" s="577">
        <v>8.1999999999999993</v>
      </c>
      <c r="L5283" s="576" t="s">
        <v>208</v>
      </c>
    </row>
    <row r="5284" spans="1:12">
      <c r="A5284" s="576" t="s">
        <v>961</v>
      </c>
      <c r="B5284" s="576" t="s">
        <v>962</v>
      </c>
      <c r="C5284" s="576" t="s">
        <v>970</v>
      </c>
      <c r="D5284" s="576" t="s">
        <v>4476</v>
      </c>
      <c r="E5284" s="577" t="s">
        <v>210</v>
      </c>
      <c r="F5284" s="576" t="s">
        <v>210</v>
      </c>
      <c r="G5284" s="576">
        <v>96638</v>
      </c>
      <c r="H5284" s="576" t="s">
        <v>9905</v>
      </c>
      <c r="I5284" s="576" t="s">
        <v>212</v>
      </c>
      <c r="J5284" s="576" t="s">
        <v>207</v>
      </c>
      <c r="K5284" s="577">
        <v>13.84</v>
      </c>
      <c r="L5284" s="576" t="s">
        <v>208</v>
      </c>
    </row>
    <row r="5285" spans="1:12">
      <c r="A5285" s="576" t="s">
        <v>961</v>
      </c>
      <c r="B5285" s="576" t="s">
        <v>962</v>
      </c>
      <c r="C5285" s="576" t="s">
        <v>970</v>
      </c>
      <c r="D5285" s="576" t="s">
        <v>4476</v>
      </c>
      <c r="E5285" s="577" t="s">
        <v>210</v>
      </c>
      <c r="F5285" s="576" t="s">
        <v>210</v>
      </c>
      <c r="G5285" s="576">
        <v>96687</v>
      </c>
      <c r="H5285" s="576" t="s">
        <v>9906</v>
      </c>
      <c r="I5285" s="576" t="s">
        <v>212</v>
      </c>
      <c r="J5285" s="576" t="s">
        <v>207</v>
      </c>
      <c r="K5285" s="577">
        <v>16.27</v>
      </c>
      <c r="L5285" s="576" t="s">
        <v>208</v>
      </c>
    </row>
    <row r="5286" spans="1:12">
      <c r="A5286" s="576" t="s">
        <v>961</v>
      </c>
      <c r="B5286" s="576" t="s">
        <v>962</v>
      </c>
      <c r="C5286" s="576" t="s">
        <v>970</v>
      </c>
      <c r="D5286" s="576" t="s">
        <v>4476</v>
      </c>
      <c r="E5286" s="577" t="s">
        <v>210</v>
      </c>
      <c r="F5286" s="576" t="s">
        <v>210</v>
      </c>
      <c r="G5286" s="576">
        <v>96653</v>
      </c>
      <c r="H5286" s="576" t="s">
        <v>6070</v>
      </c>
      <c r="I5286" s="576" t="s">
        <v>212</v>
      </c>
      <c r="J5286" s="576" t="s">
        <v>207</v>
      </c>
      <c r="K5286" s="577">
        <v>12.92</v>
      </c>
      <c r="L5286" s="576" t="s">
        <v>208</v>
      </c>
    </row>
    <row r="5287" spans="1:12">
      <c r="A5287" s="576" t="s">
        <v>961</v>
      </c>
      <c r="B5287" s="576" t="s">
        <v>962</v>
      </c>
      <c r="C5287" s="576" t="s">
        <v>971</v>
      </c>
      <c r="D5287" s="576" t="s">
        <v>4477</v>
      </c>
      <c r="E5287" s="577" t="s">
        <v>210</v>
      </c>
      <c r="F5287" s="576" t="s">
        <v>210</v>
      </c>
      <c r="G5287" s="576">
        <v>96689</v>
      </c>
      <c r="H5287" s="576" t="s">
        <v>9907</v>
      </c>
      <c r="I5287" s="576" t="s">
        <v>212</v>
      </c>
      <c r="J5287" s="576" t="s">
        <v>207</v>
      </c>
      <c r="K5287" s="577">
        <v>25.33</v>
      </c>
      <c r="L5287" s="576" t="s">
        <v>208</v>
      </c>
    </row>
    <row r="5288" spans="1:12">
      <c r="A5288" s="576" t="s">
        <v>961</v>
      </c>
      <c r="B5288" s="576" t="s">
        <v>962</v>
      </c>
      <c r="C5288" s="576" t="s">
        <v>971</v>
      </c>
      <c r="D5288" s="576" t="s">
        <v>4477</v>
      </c>
      <c r="E5288" s="577" t="s">
        <v>210</v>
      </c>
      <c r="F5288" s="576" t="s">
        <v>210</v>
      </c>
      <c r="G5288" s="576">
        <v>96655</v>
      </c>
      <c r="H5288" s="576" t="s">
        <v>6072</v>
      </c>
      <c r="I5288" s="576" t="s">
        <v>212</v>
      </c>
      <c r="J5288" s="576" t="s">
        <v>207</v>
      </c>
      <c r="K5288" s="577">
        <v>20.5</v>
      </c>
      <c r="L5288" s="576" t="s">
        <v>208</v>
      </c>
    </row>
    <row r="5289" spans="1:12">
      <c r="A5289" s="576" t="s">
        <v>961</v>
      </c>
      <c r="B5289" s="576" t="s">
        <v>962</v>
      </c>
      <c r="C5289" s="576" t="s">
        <v>971</v>
      </c>
      <c r="D5289" s="576" t="s">
        <v>4477</v>
      </c>
      <c r="E5289" s="577" t="s">
        <v>210</v>
      </c>
      <c r="F5289" s="576" t="s">
        <v>210</v>
      </c>
      <c r="G5289" s="576">
        <v>96691</v>
      </c>
      <c r="H5289" s="576" t="s">
        <v>9908</v>
      </c>
      <c r="I5289" s="576" t="s">
        <v>212</v>
      </c>
      <c r="J5289" s="576" t="s">
        <v>209</v>
      </c>
      <c r="K5289" s="577">
        <v>36.880000000000003</v>
      </c>
      <c r="L5289" s="576" t="s">
        <v>208</v>
      </c>
    </row>
    <row r="5290" spans="1:12">
      <c r="A5290" s="576" t="s">
        <v>961</v>
      </c>
      <c r="B5290" s="576" t="s">
        <v>962</v>
      </c>
      <c r="C5290" s="576" t="s">
        <v>971</v>
      </c>
      <c r="D5290" s="576" t="s">
        <v>4477</v>
      </c>
      <c r="E5290" s="577" t="s">
        <v>210</v>
      </c>
      <c r="F5290" s="576" t="s">
        <v>210</v>
      </c>
      <c r="G5290" s="576">
        <v>96693</v>
      </c>
      <c r="H5290" s="576" t="s">
        <v>9909</v>
      </c>
      <c r="I5290" s="576" t="s">
        <v>212</v>
      </c>
      <c r="J5290" s="576" t="s">
        <v>209</v>
      </c>
      <c r="K5290" s="577">
        <v>56.26</v>
      </c>
      <c r="L5290" s="576" t="s">
        <v>208</v>
      </c>
    </row>
    <row r="5291" spans="1:12">
      <c r="A5291" s="576" t="s">
        <v>961</v>
      </c>
      <c r="B5291" s="576" t="s">
        <v>962</v>
      </c>
      <c r="C5291" s="576" t="s">
        <v>971</v>
      </c>
      <c r="D5291" s="576" t="s">
        <v>4477</v>
      </c>
      <c r="E5291" s="577" t="s">
        <v>210</v>
      </c>
      <c r="F5291" s="576" t="s">
        <v>210</v>
      </c>
      <c r="G5291" s="576">
        <v>96695</v>
      </c>
      <c r="H5291" s="576" t="s">
        <v>9910</v>
      </c>
      <c r="I5291" s="576" t="s">
        <v>212</v>
      </c>
      <c r="J5291" s="576" t="s">
        <v>209</v>
      </c>
      <c r="K5291" s="577">
        <v>99.53</v>
      </c>
      <c r="L5291" s="576" t="s">
        <v>208</v>
      </c>
    </row>
    <row r="5292" spans="1:12">
      <c r="A5292" s="576" t="s">
        <v>961</v>
      </c>
      <c r="B5292" s="576" t="s">
        <v>962</v>
      </c>
      <c r="C5292" s="576" t="s">
        <v>971</v>
      </c>
      <c r="D5292" s="576" t="s">
        <v>4477</v>
      </c>
      <c r="E5292" s="577" t="s">
        <v>210</v>
      </c>
      <c r="F5292" s="576" t="s">
        <v>210</v>
      </c>
      <c r="G5292" s="576">
        <v>104193</v>
      </c>
      <c r="H5292" s="576" t="s">
        <v>6141</v>
      </c>
      <c r="I5292" s="576" t="s">
        <v>212</v>
      </c>
      <c r="J5292" s="576" t="s">
        <v>209</v>
      </c>
      <c r="K5292" s="577">
        <v>167.72</v>
      </c>
      <c r="L5292" s="576" t="s">
        <v>208</v>
      </c>
    </row>
    <row r="5293" spans="1:12">
      <c r="A5293" s="576" t="s">
        <v>961</v>
      </c>
      <c r="B5293" s="576" t="s">
        <v>962</v>
      </c>
      <c r="C5293" s="576" t="s">
        <v>971</v>
      </c>
      <c r="D5293" s="576" t="s">
        <v>4477</v>
      </c>
      <c r="E5293" s="577" t="s">
        <v>210</v>
      </c>
      <c r="F5293" s="576" t="s">
        <v>210</v>
      </c>
      <c r="G5293" s="576">
        <v>96697</v>
      </c>
      <c r="H5293" s="576" t="s">
        <v>9911</v>
      </c>
      <c r="I5293" s="576" t="s">
        <v>212</v>
      </c>
      <c r="J5293" s="576" t="s">
        <v>207</v>
      </c>
      <c r="K5293" s="577">
        <v>344.26</v>
      </c>
      <c r="L5293" s="576" t="s">
        <v>208</v>
      </c>
    </row>
    <row r="5294" spans="1:12">
      <c r="A5294" s="576" t="s">
        <v>961</v>
      </c>
      <c r="B5294" s="576" t="s">
        <v>962</v>
      </c>
      <c r="C5294" s="576" t="s">
        <v>971</v>
      </c>
      <c r="D5294" s="576" t="s">
        <v>4477</v>
      </c>
      <c r="E5294" s="577" t="s">
        <v>210</v>
      </c>
      <c r="F5294" s="576" t="s">
        <v>210</v>
      </c>
      <c r="G5294" s="576">
        <v>104199</v>
      </c>
      <c r="H5294" s="576" t="s">
        <v>6145</v>
      </c>
      <c r="I5294" s="576" t="s">
        <v>212</v>
      </c>
      <c r="J5294" s="576" t="s">
        <v>207</v>
      </c>
      <c r="K5294" s="577">
        <v>6.48</v>
      </c>
      <c r="L5294" s="576" t="s">
        <v>208</v>
      </c>
    </row>
    <row r="5295" spans="1:12">
      <c r="A5295" s="576" t="s">
        <v>961</v>
      </c>
      <c r="B5295" s="576" t="s">
        <v>962</v>
      </c>
      <c r="C5295" s="576" t="s">
        <v>971</v>
      </c>
      <c r="D5295" s="576" t="s">
        <v>4477</v>
      </c>
      <c r="E5295" s="577" t="s">
        <v>210</v>
      </c>
      <c r="F5295" s="576" t="s">
        <v>210</v>
      </c>
      <c r="G5295" s="576">
        <v>96684</v>
      </c>
      <c r="H5295" s="576" t="s">
        <v>9912</v>
      </c>
      <c r="I5295" s="576" t="s">
        <v>212</v>
      </c>
      <c r="J5295" s="576" t="s">
        <v>207</v>
      </c>
      <c r="K5295" s="577">
        <v>9.82</v>
      </c>
      <c r="L5295" s="576" t="s">
        <v>208</v>
      </c>
    </row>
    <row r="5296" spans="1:12">
      <c r="A5296" s="576" t="s">
        <v>961</v>
      </c>
      <c r="B5296" s="576" t="s">
        <v>962</v>
      </c>
      <c r="C5296" s="576" t="s">
        <v>971</v>
      </c>
      <c r="D5296" s="576" t="s">
        <v>4477</v>
      </c>
      <c r="E5296" s="577" t="s">
        <v>210</v>
      </c>
      <c r="F5296" s="576" t="s">
        <v>210</v>
      </c>
      <c r="G5296" s="576">
        <v>96650</v>
      </c>
      <c r="H5296" s="576" t="s">
        <v>9913</v>
      </c>
      <c r="I5296" s="576" t="s">
        <v>212</v>
      </c>
      <c r="J5296" s="576" t="s">
        <v>207</v>
      </c>
      <c r="K5296" s="577">
        <v>7.78</v>
      </c>
      <c r="L5296" s="576" t="s">
        <v>208</v>
      </c>
    </row>
    <row r="5297" spans="1:12">
      <c r="A5297" s="576" t="s">
        <v>961</v>
      </c>
      <c r="B5297" s="576" t="s">
        <v>962</v>
      </c>
      <c r="C5297" s="576" t="s">
        <v>971</v>
      </c>
      <c r="D5297" s="576" t="s">
        <v>4477</v>
      </c>
      <c r="E5297" s="577" t="s">
        <v>210</v>
      </c>
      <c r="F5297" s="576" t="s">
        <v>210</v>
      </c>
      <c r="G5297" s="576">
        <v>96637</v>
      </c>
      <c r="H5297" s="576" t="s">
        <v>9914</v>
      </c>
      <c r="I5297" s="576" t="s">
        <v>212</v>
      </c>
      <c r="J5297" s="576" t="s">
        <v>207</v>
      </c>
      <c r="K5297" s="577">
        <v>13.42</v>
      </c>
      <c r="L5297" s="576" t="s">
        <v>208</v>
      </c>
    </row>
    <row r="5298" spans="1:12">
      <c r="A5298" s="576" t="s">
        <v>961</v>
      </c>
      <c r="B5298" s="576" t="s">
        <v>962</v>
      </c>
      <c r="C5298" s="576" t="s">
        <v>971</v>
      </c>
      <c r="D5298" s="576" t="s">
        <v>4477</v>
      </c>
      <c r="E5298" s="577" t="s">
        <v>210</v>
      </c>
      <c r="F5298" s="576" t="s">
        <v>210</v>
      </c>
      <c r="G5298" s="576">
        <v>96686</v>
      </c>
      <c r="H5298" s="576" t="s">
        <v>9915</v>
      </c>
      <c r="I5298" s="576" t="s">
        <v>212</v>
      </c>
      <c r="J5298" s="576" t="s">
        <v>207</v>
      </c>
      <c r="K5298" s="577">
        <v>12.79</v>
      </c>
      <c r="L5298" s="576" t="s">
        <v>208</v>
      </c>
    </row>
    <row r="5299" spans="1:12">
      <c r="A5299" s="576" t="s">
        <v>961</v>
      </c>
      <c r="B5299" s="576" t="s">
        <v>962</v>
      </c>
      <c r="C5299" s="576" t="s">
        <v>971</v>
      </c>
      <c r="D5299" s="576" t="s">
        <v>4477</v>
      </c>
      <c r="E5299" s="577" t="s">
        <v>210</v>
      </c>
      <c r="F5299" s="576" t="s">
        <v>210</v>
      </c>
      <c r="G5299" s="576">
        <v>96652</v>
      </c>
      <c r="H5299" s="576" t="s">
        <v>6069</v>
      </c>
      <c r="I5299" s="576" t="s">
        <v>212</v>
      </c>
      <c r="J5299" s="576" t="s">
        <v>207</v>
      </c>
      <c r="K5299" s="577">
        <v>9.44</v>
      </c>
      <c r="L5299" s="576" t="s">
        <v>208</v>
      </c>
    </row>
    <row r="5300" spans="1:12">
      <c r="A5300" s="576" t="s">
        <v>961</v>
      </c>
      <c r="B5300" s="576" t="s">
        <v>962</v>
      </c>
      <c r="C5300" s="576" t="s">
        <v>971</v>
      </c>
      <c r="D5300" s="576" t="s">
        <v>4477</v>
      </c>
      <c r="E5300" s="577" t="s">
        <v>210</v>
      </c>
      <c r="F5300" s="576" t="s">
        <v>210</v>
      </c>
      <c r="G5300" s="576">
        <v>96688</v>
      </c>
      <c r="H5300" s="576" t="s">
        <v>9916</v>
      </c>
      <c r="I5300" s="576" t="s">
        <v>212</v>
      </c>
      <c r="J5300" s="576" t="s">
        <v>207</v>
      </c>
      <c r="K5300" s="577">
        <v>19.670000000000002</v>
      </c>
      <c r="L5300" s="576" t="s">
        <v>208</v>
      </c>
    </row>
    <row r="5301" spans="1:12">
      <c r="A5301" s="576" t="s">
        <v>961</v>
      </c>
      <c r="B5301" s="576" t="s">
        <v>962</v>
      </c>
      <c r="C5301" s="576" t="s">
        <v>971</v>
      </c>
      <c r="D5301" s="576" t="s">
        <v>4477</v>
      </c>
      <c r="E5301" s="577" t="s">
        <v>210</v>
      </c>
      <c r="F5301" s="576" t="s">
        <v>210</v>
      </c>
      <c r="G5301" s="576">
        <v>96654</v>
      </c>
      <c r="H5301" s="576" t="s">
        <v>6071</v>
      </c>
      <c r="I5301" s="576" t="s">
        <v>212</v>
      </c>
      <c r="J5301" s="576" t="s">
        <v>207</v>
      </c>
      <c r="K5301" s="577">
        <v>14.84</v>
      </c>
      <c r="L5301" s="576" t="s">
        <v>208</v>
      </c>
    </row>
    <row r="5302" spans="1:12">
      <c r="A5302" s="576" t="s">
        <v>961</v>
      </c>
      <c r="B5302" s="576" t="s">
        <v>962</v>
      </c>
      <c r="C5302" s="576" t="s">
        <v>971</v>
      </c>
      <c r="D5302" s="576" t="s">
        <v>4477</v>
      </c>
      <c r="E5302" s="577" t="s">
        <v>210</v>
      </c>
      <c r="F5302" s="576" t="s">
        <v>210</v>
      </c>
      <c r="G5302" s="576">
        <v>96690</v>
      </c>
      <c r="H5302" s="576" t="s">
        <v>9917</v>
      </c>
      <c r="I5302" s="576" t="s">
        <v>212</v>
      </c>
      <c r="J5302" s="576" t="s">
        <v>207</v>
      </c>
      <c r="K5302" s="578">
        <v>27.93</v>
      </c>
      <c r="L5302" s="576" t="s">
        <v>208</v>
      </c>
    </row>
    <row r="5303" spans="1:12">
      <c r="A5303" s="576" t="s">
        <v>961</v>
      </c>
      <c r="B5303" s="576" t="s">
        <v>962</v>
      </c>
      <c r="C5303" s="576" t="s">
        <v>971</v>
      </c>
      <c r="D5303" s="576" t="s">
        <v>4477</v>
      </c>
      <c r="E5303" s="577" t="s">
        <v>210</v>
      </c>
      <c r="F5303" s="576" t="s">
        <v>210</v>
      </c>
      <c r="G5303" s="576">
        <v>96692</v>
      </c>
      <c r="H5303" s="576" t="s">
        <v>9918</v>
      </c>
      <c r="I5303" s="576" t="s">
        <v>212</v>
      </c>
      <c r="J5303" s="576" t="s">
        <v>207</v>
      </c>
      <c r="K5303" s="578">
        <v>40.28</v>
      </c>
      <c r="L5303" s="576" t="s">
        <v>208</v>
      </c>
    </row>
    <row r="5304" spans="1:12">
      <c r="A5304" s="576" t="s">
        <v>961</v>
      </c>
      <c r="B5304" s="576" t="s">
        <v>962</v>
      </c>
      <c r="C5304" s="576" t="s">
        <v>971</v>
      </c>
      <c r="D5304" s="576" t="s">
        <v>4477</v>
      </c>
      <c r="E5304" s="577" t="s">
        <v>210</v>
      </c>
      <c r="F5304" s="576" t="s">
        <v>210</v>
      </c>
      <c r="G5304" s="576">
        <v>96694</v>
      </c>
      <c r="H5304" s="576" t="s">
        <v>9919</v>
      </c>
      <c r="I5304" s="576" t="s">
        <v>212</v>
      </c>
      <c r="J5304" s="576" t="s">
        <v>207</v>
      </c>
      <c r="K5304" s="577">
        <v>89.79</v>
      </c>
      <c r="L5304" s="576" t="s">
        <v>208</v>
      </c>
    </row>
    <row r="5305" spans="1:12">
      <c r="A5305" s="576" t="s">
        <v>961</v>
      </c>
      <c r="B5305" s="576" t="s">
        <v>962</v>
      </c>
      <c r="C5305" s="576" t="s">
        <v>971</v>
      </c>
      <c r="D5305" s="576" t="s">
        <v>4477</v>
      </c>
      <c r="E5305" s="577" t="s">
        <v>210</v>
      </c>
      <c r="F5305" s="576" t="s">
        <v>210</v>
      </c>
      <c r="G5305" s="576">
        <v>96696</v>
      </c>
      <c r="H5305" s="576" t="s">
        <v>9920</v>
      </c>
      <c r="I5305" s="576" t="s">
        <v>212</v>
      </c>
      <c r="J5305" s="576" t="s">
        <v>207</v>
      </c>
      <c r="K5305" s="578">
        <v>112.47</v>
      </c>
      <c r="L5305" s="576" t="s">
        <v>208</v>
      </c>
    </row>
    <row r="5306" spans="1:12">
      <c r="A5306" s="576" t="s">
        <v>961</v>
      </c>
      <c r="B5306" s="576" t="s">
        <v>962</v>
      </c>
      <c r="C5306" s="576" t="s">
        <v>971</v>
      </c>
      <c r="D5306" s="576" t="s">
        <v>4477</v>
      </c>
      <c r="E5306" s="577" t="s">
        <v>210</v>
      </c>
      <c r="F5306" s="576" t="s">
        <v>210</v>
      </c>
      <c r="G5306" s="576">
        <v>96709</v>
      </c>
      <c r="H5306" s="576" t="s">
        <v>9921</v>
      </c>
      <c r="I5306" s="576" t="s">
        <v>212</v>
      </c>
      <c r="J5306" s="576" t="s">
        <v>207</v>
      </c>
      <c r="K5306" s="578">
        <v>110.63</v>
      </c>
      <c r="L5306" s="576" t="s">
        <v>208</v>
      </c>
    </row>
    <row r="5307" spans="1:12">
      <c r="A5307" s="576" t="s">
        <v>961</v>
      </c>
      <c r="B5307" s="576" t="s">
        <v>962</v>
      </c>
      <c r="C5307" s="576" t="s">
        <v>971</v>
      </c>
      <c r="D5307" s="576" t="s">
        <v>4477</v>
      </c>
      <c r="E5307" s="577" t="s">
        <v>210</v>
      </c>
      <c r="F5307" s="576" t="s">
        <v>210</v>
      </c>
      <c r="G5307" s="576">
        <v>104200</v>
      </c>
      <c r="H5307" s="576" t="s">
        <v>6146</v>
      </c>
      <c r="I5307" s="576" t="s">
        <v>212</v>
      </c>
      <c r="J5307" s="576" t="s">
        <v>207</v>
      </c>
      <c r="K5307" s="578">
        <v>5.51</v>
      </c>
      <c r="L5307" s="576" t="s">
        <v>208</v>
      </c>
    </row>
    <row r="5308" spans="1:12">
      <c r="A5308" s="576" t="s">
        <v>961</v>
      </c>
      <c r="B5308" s="576" t="s">
        <v>962</v>
      </c>
      <c r="C5308" s="576" t="s">
        <v>971</v>
      </c>
      <c r="D5308" s="576" t="s">
        <v>4477</v>
      </c>
      <c r="E5308" s="577" t="s">
        <v>210</v>
      </c>
      <c r="F5308" s="576" t="s">
        <v>210</v>
      </c>
      <c r="G5308" s="576">
        <v>96698</v>
      </c>
      <c r="H5308" s="576" t="s">
        <v>9922</v>
      </c>
      <c r="I5308" s="576" t="s">
        <v>212</v>
      </c>
      <c r="J5308" s="576" t="s">
        <v>209</v>
      </c>
      <c r="K5308" s="577">
        <v>7.05</v>
      </c>
      <c r="L5308" s="576" t="s">
        <v>208</v>
      </c>
    </row>
    <row r="5309" spans="1:12">
      <c r="A5309" s="576" t="s">
        <v>961</v>
      </c>
      <c r="B5309" s="576" t="s">
        <v>962</v>
      </c>
      <c r="C5309" s="576" t="s">
        <v>971</v>
      </c>
      <c r="D5309" s="576" t="s">
        <v>4477</v>
      </c>
      <c r="E5309" s="577" t="s">
        <v>210</v>
      </c>
      <c r="F5309" s="576" t="s">
        <v>210</v>
      </c>
      <c r="G5309" s="576">
        <v>96656</v>
      </c>
      <c r="H5309" s="576" t="s">
        <v>9923</v>
      </c>
      <c r="I5309" s="576" t="s">
        <v>212</v>
      </c>
      <c r="J5309" s="576" t="s">
        <v>209</v>
      </c>
      <c r="K5309" s="577">
        <v>5.68</v>
      </c>
      <c r="L5309" s="576" t="s">
        <v>208</v>
      </c>
    </row>
    <row r="5310" spans="1:12">
      <c r="A5310" s="576" t="s">
        <v>961</v>
      </c>
      <c r="B5310" s="576" t="s">
        <v>962</v>
      </c>
      <c r="C5310" s="576" t="s">
        <v>971</v>
      </c>
      <c r="D5310" s="576" t="s">
        <v>4477</v>
      </c>
      <c r="E5310" s="577" t="s">
        <v>210</v>
      </c>
      <c r="F5310" s="576" t="s">
        <v>210</v>
      </c>
      <c r="G5310" s="576">
        <v>96639</v>
      </c>
      <c r="H5310" s="576" t="s">
        <v>9924</v>
      </c>
      <c r="I5310" s="576" t="s">
        <v>212</v>
      </c>
      <c r="J5310" s="576" t="s">
        <v>209</v>
      </c>
      <c r="K5310" s="577">
        <v>9.44</v>
      </c>
      <c r="L5310" s="576" t="s">
        <v>208</v>
      </c>
    </row>
    <row r="5311" spans="1:12">
      <c r="A5311" s="576" t="s">
        <v>961</v>
      </c>
      <c r="B5311" s="576" t="s">
        <v>962</v>
      </c>
      <c r="C5311" s="576" t="s">
        <v>971</v>
      </c>
      <c r="D5311" s="576" t="s">
        <v>4477</v>
      </c>
      <c r="E5311" s="577" t="s">
        <v>210</v>
      </c>
      <c r="F5311" s="576" t="s">
        <v>210</v>
      </c>
      <c r="G5311" s="576">
        <v>96701</v>
      </c>
      <c r="H5311" s="576" t="s">
        <v>9925</v>
      </c>
      <c r="I5311" s="576" t="s">
        <v>212</v>
      </c>
      <c r="J5311" s="576" t="s">
        <v>209</v>
      </c>
      <c r="K5311" s="577">
        <v>9.91</v>
      </c>
      <c r="L5311" s="576" t="s">
        <v>208</v>
      </c>
    </row>
    <row r="5312" spans="1:12">
      <c r="A5312" s="576" t="s">
        <v>961</v>
      </c>
      <c r="B5312" s="576" t="s">
        <v>962</v>
      </c>
      <c r="C5312" s="576" t="s">
        <v>971</v>
      </c>
      <c r="D5312" s="576" t="s">
        <v>4477</v>
      </c>
      <c r="E5312" s="577" t="s">
        <v>210</v>
      </c>
      <c r="F5312" s="576" t="s">
        <v>210</v>
      </c>
      <c r="G5312" s="576">
        <v>96659</v>
      </c>
      <c r="H5312" s="576" t="s">
        <v>9926</v>
      </c>
      <c r="I5312" s="576" t="s">
        <v>212</v>
      </c>
      <c r="J5312" s="576" t="s">
        <v>209</v>
      </c>
      <c r="K5312" s="577">
        <v>7.67</v>
      </c>
      <c r="L5312" s="576" t="s">
        <v>208</v>
      </c>
    </row>
    <row r="5313" spans="1:12">
      <c r="A5313" s="576" t="s">
        <v>961</v>
      </c>
      <c r="B5313" s="576" t="s">
        <v>962</v>
      </c>
      <c r="C5313" s="576" t="s">
        <v>971</v>
      </c>
      <c r="D5313" s="576" t="s">
        <v>4477</v>
      </c>
      <c r="E5313" s="577" t="s">
        <v>210</v>
      </c>
      <c r="F5313" s="576" t="s">
        <v>210</v>
      </c>
      <c r="G5313" s="576">
        <v>96703</v>
      </c>
      <c r="H5313" s="576" t="s">
        <v>9927</v>
      </c>
      <c r="I5313" s="576" t="s">
        <v>212</v>
      </c>
      <c r="J5313" s="576" t="s">
        <v>209</v>
      </c>
      <c r="K5313" s="577">
        <v>18.64</v>
      </c>
      <c r="L5313" s="576" t="s">
        <v>208</v>
      </c>
    </row>
    <row r="5314" spans="1:12">
      <c r="A5314" s="576" t="s">
        <v>961</v>
      </c>
      <c r="B5314" s="576" t="s">
        <v>962</v>
      </c>
      <c r="C5314" s="576" t="s">
        <v>971</v>
      </c>
      <c r="D5314" s="576" t="s">
        <v>4477</v>
      </c>
      <c r="E5314" s="577" t="s">
        <v>210</v>
      </c>
      <c r="F5314" s="576" t="s">
        <v>210</v>
      </c>
      <c r="G5314" s="576">
        <v>96663</v>
      </c>
      <c r="H5314" s="576" t="s">
        <v>9928</v>
      </c>
      <c r="I5314" s="576" t="s">
        <v>212</v>
      </c>
      <c r="J5314" s="576" t="s">
        <v>209</v>
      </c>
      <c r="K5314" s="577">
        <v>15.43</v>
      </c>
      <c r="L5314" s="576" t="s">
        <v>208</v>
      </c>
    </row>
    <row r="5315" spans="1:12">
      <c r="A5315" s="576" t="s">
        <v>961</v>
      </c>
      <c r="B5315" s="576" t="s">
        <v>962</v>
      </c>
      <c r="C5315" s="576" t="s">
        <v>971</v>
      </c>
      <c r="D5315" s="576" t="s">
        <v>4477</v>
      </c>
      <c r="E5315" s="577" t="s">
        <v>210</v>
      </c>
      <c r="F5315" s="576" t="s">
        <v>210</v>
      </c>
      <c r="G5315" s="576">
        <v>96705</v>
      </c>
      <c r="H5315" s="576" t="s">
        <v>9929</v>
      </c>
      <c r="I5315" s="576" t="s">
        <v>212</v>
      </c>
      <c r="J5315" s="576" t="s">
        <v>209</v>
      </c>
      <c r="K5315" s="578">
        <v>22.62</v>
      </c>
      <c r="L5315" s="576" t="s">
        <v>208</v>
      </c>
    </row>
    <row r="5316" spans="1:12">
      <c r="A5316" s="576" t="s">
        <v>961</v>
      </c>
      <c r="B5316" s="576" t="s">
        <v>962</v>
      </c>
      <c r="C5316" s="576" t="s">
        <v>971</v>
      </c>
      <c r="D5316" s="576" t="s">
        <v>4477</v>
      </c>
      <c r="E5316" s="577" t="s">
        <v>210</v>
      </c>
      <c r="F5316" s="576" t="s">
        <v>210</v>
      </c>
      <c r="G5316" s="576">
        <v>96706</v>
      </c>
      <c r="H5316" s="576" t="s">
        <v>9930</v>
      </c>
      <c r="I5316" s="576" t="s">
        <v>212</v>
      </c>
      <c r="J5316" s="576" t="s">
        <v>209</v>
      </c>
      <c r="K5316" s="577">
        <v>34.15</v>
      </c>
      <c r="L5316" s="576" t="s">
        <v>208</v>
      </c>
    </row>
    <row r="5317" spans="1:12">
      <c r="A5317" s="576" t="s">
        <v>961</v>
      </c>
      <c r="B5317" s="576" t="s">
        <v>962</v>
      </c>
      <c r="C5317" s="576" t="s">
        <v>971</v>
      </c>
      <c r="D5317" s="576" t="s">
        <v>4477</v>
      </c>
      <c r="E5317" s="577" t="s">
        <v>210</v>
      </c>
      <c r="F5317" s="576" t="s">
        <v>210</v>
      </c>
      <c r="G5317" s="576">
        <v>96707</v>
      </c>
      <c r="H5317" s="576" t="s">
        <v>9931</v>
      </c>
      <c r="I5317" s="576" t="s">
        <v>212</v>
      </c>
      <c r="J5317" s="576" t="s">
        <v>209</v>
      </c>
      <c r="K5317" s="577">
        <v>56.23</v>
      </c>
      <c r="L5317" s="576" t="s">
        <v>208</v>
      </c>
    </row>
    <row r="5318" spans="1:12">
      <c r="A5318" s="576" t="s">
        <v>961</v>
      </c>
      <c r="B5318" s="576" t="s">
        <v>962</v>
      </c>
      <c r="C5318" s="576" t="s">
        <v>971</v>
      </c>
      <c r="D5318" s="576" t="s">
        <v>4477</v>
      </c>
      <c r="E5318" s="577" t="s">
        <v>210</v>
      </c>
      <c r="F5318" s="576" t="s">
        <v>210</v>
      </c>
      <c r="G5318" s="576">
        <v>96708</v>
      </c>
      <c r="H5318" s="576" t="s">
        <v>9932</v>
      </c>
      <c r="I5318" s="576" t="s">
        <v>212</v>
      </c>
      <c r="J5318" s="576" t="s">
        <v>209</v>
      </c>
      <c r="K5318" s="577">
        <v>86.45</v>
      </c>
      <c r="L5318" s="576" t="s">
        <v>208</v>
      </c>
    </row>
    <row r="5319" spans="1:12">
      <c r="A5319" s="576" t="s">
        <v>961</v>
      </c>
      <c r="B5319" s="576" t="s">
        <v>962</v>
      </c>
      <c r="C5319" s="576" t="s">
        <v>971</v>
      </c>
      <c r="D5319" s="576" t="s">
        <v>4477</v>
      </c>
      <c r="E5319" s="577" t="s">
        <v>210</v>
      </c>
      <c r="F5319" s="576" t="s">
        <v>210</v>
      </c>
      <c r="G5319" s="576">
        <v>96675</v>
      </c>
      <c r="H5319" s="576" t="s">
        <v>9933</v>
      </c>
      <c r="I5319" s="576" t="s">
        <v>85</v>
      </c>
      <c r="J5319" s="576" t="s">
        <v>209</v>
      </c>
      <c r="K5319" s="577">
        <v>158.81</v>
      </c>
      <c r="L5319" s="576" t="s">
        <v>208</v>
      </c>
    </row>
    <row r="5320" spans="1:12">
      <c r="A5320" s="576" t="s">
        <v>961</v>
      </c>
      <c r="B5320" s="576" t="s">
        <v>962</v>
      </c>
      <c r="C5320" s="576" t="s">
        <v>971</v>
      </c>
      <c r="D5320" s="576" t="s">
        <v>4477</v>
      </c>
      <c r="E5320" s="577" t="s">
        <v>210</v>
      </c>
      <c r="F5320" s="576" t="s">
        <v>210</v>
      </c>
      <c r="G5320" s="576">
        <v>96683</v>
      </c>
      <c r="H5320" s="576" t="s">
        <v>9934</v>
      </c>
      <c r="I5320" s="576" t="s">
        <v>85</v>
      </c>
      <c r="J5320" s="576" t="s">
        <v>209</v>
      </c>
      <c r="K5320" s="577">
        <v>311.31</v>
      </c>
      <c r="L5320" s="576" t="s">
        <v>208</v>
      </c>
    </row>
    <row r="5321" spans="1:12">
      <c r="A5321" s="576" t="s">
        <v>961</v>
      </c>
      <c r="B5321" s="576" t="s">
        <v>962</v>
      </c>
      <c r="C5321" s="576" t="s">
        <v>971</v>
      </c>
      <c r="D5321" s="576" t="s">
        <v>4477</v>
      </c>
      <c r="E5321" s="577" t="s">
        <v>210</v>
      </c>
      <c r="F5321" s="576" t="s">
        <v>210</v>
      </c>
      <c r="G5321" s="576">
        <v>104194</v>
      </c>
      <c r="H5321" s="576" t="s">
        <v>5795</v>
      </c>
      <c r="I5321" s="576" t="s">
        <v>85</v>
      </c>
      <c r="J5321" s="576" t="s">
        <v>209</v>
      </c>
      <c r="K5321" s="577">
        <v>20.190000000000001</v>
      </c>
      <c r="L5321" s="576" t="s">
        <v>208</v>
      </c>
    </row>
    <row r="5322" spans="1:12">
      <c r="A5322" s="576" t="s">
        <v>961</v>
      </c>
      <c r="B5322" s="576" t="s">
        <v>962</v>
      </c>
      <c r="C5322" s="576" t="s">
        <v>971</v>
      </c>
      <c r="D5322" s="576" t="s">
        <v>4477</v>
      </c>
      <c r="E5322" s="577" t="s">
        <v>210</v>
      </c>
      <c r="F5322" s="576" t="s">
        <v>210</v>
      </c>
      <c r="G5322" s="576">
        <v>104195</v>
      </c>
      <c r="H5322" s="576" t="s">
        <v>5796</v>
      </c>
      <c r="I5322" s="576" t="s">
        <v>85</v>
      </c>
      <c r="J5322" s="576" t="s">
        <v>209</v>
      </c>
      <c r="K5322" s="577">
        <v>21.56</v>
      </c>
      <c r="L5322" s="576" t="s">
        <v>208</v>
      </c>
    </row>
    <row r="5323" spans="1:12">
      <c r="A5323" s="576" t="s">
        <v>961</v>
      </c>
      <c r="B5323" s="576" t="s">
        <v>962</v>
      </c>
      <c r="C5323" s="576" t="s">
        <v>971</v>
      </c>
      <c r="D5323" s="576" t="s">
        <v>4477</v>
      </c>
      <c r="E5323" s="577" t="s">
        <v>210</v>
      </c>
      <c r="F5323" s="576" t="s">
        <v>210</v>
      </c>
      <c r="G5323" s="576">
        <v>96668</v>
      </c>
      <c r="H5323" s="576" t="s">
        <v>9935</v>
      </c>
      <c r="I5323" s="576" t="s">
        <v>85</v>
      </c>
      <c r="J5323" s="576" t="s">
        <v>209</v>
      </c>
      <c r="K5323" s="578">
        <v>17.77</v>
      </c>
      <c r="L5323" s="576" t="s">
        <v>208</v>
      </c>
    </row>
    <row r="5324" spans="1:12">
      <c r="A5324" s="576" t="s">
        <v>961</v>
      </c>
      <c r="B5324" s="576" t="s">
        <v>962</v>
      </c>
      <c r="C5324" s="576" t="s">
        <v>971</v>
      </c>
      <c r="D5324" s="576" t="s">
        <v>4477</v>
      </c>
      <c r="E5324" s="577" t="s">
        <v>210</v>
      </c>
      <c r="F5324" s="576" t="s">
        <v>210</v>
      </c>
      <c r="G5324" s="576">
        <v>96644</v>
      </c>
      <c r="H5324" s="576" t="s">
        <v>9936</v>
      </c>
      <c r="I5324" s="576" t="s">
        <v>85</v>
      </c>
      <c r="J5324" s="576" t="s">
        <v>209</v>
      </c>
      <c r="K5324" s="577">
        <v>21.81</v>
      </c>
      <c r="L5324" s="576" t="s">
        <v>208</v>
      </c>
    </row>
    <row r="5325" spans="1:12">
      <c r="A5325" s="576" t="s">
        <v>961</v>
      </c>
      <c r="B5325" s="576" t="s">
        <v>962</v>
      </c>
      <c r="C5325" s="576" t="s">
        <v>971</v>
      </c>
      <c r="D5325" s="576" t="s">
        <v>4477</v>
      </c>
      <c r="E5325" s="577" t="s">
        <v>210</v>
      </c>
      <c r="F5325" s="576" t="s">
        <v>210</v>
      </c>
      <c r="G5325" s="576">
        <v>96635</v>
      </c>
      <c r="H5325" s="576" t="s">
        <v>9937</v>
      </c>
      <c r="I5325" s="576" t="s">
        <v>85</v>
      </c>
      <c r="J5325" s="576" t="s">
        <v>209</v>
      </c>
      <c r="K5325" s="577">
        <v>37.01</v>
      </c>
      <c r="L5325" s="576" t="s">
        <v>208</v>
      </c>
    </row>
    <row r="5326" spans="1:12">
      <c r="A5326" s="576" t="s">
        <v>961</v>
      </c>
      <c r="B5326" s="576" t="s">
        <v>962</v>
      </c>
      <c r="C5326" s="576" t="s">
        <v>971</v>
      </c>
      <c r="D5326" s="576" t="s">
        <v>4477</v>
      </c>
      <c r="E5326" s="577" t="s">
        <v>210</v>
      </c>
      <c r="F5326" s="576" t="s">
        <v>210</v>
      </c>
      <c r="G5326" s="576">
        <v>96636</v>
      </c>
      <c r="H5326" s="576" t="s">
        <v>9938</v>
      </c>
      <c r="I5326" s="576" t="s">
        <v>85</v>
      </c>
      <c r="J5326" s="576" t="s">
        <v>209</v>
      </c>
      <c r="K5326" s="577">
        <v>39.450000000000003</v>
      </c>
      <c r="L5326" s="576" t="s">
        <v>208</v>
      </c>
    </row>
    <row r="5327" spans="1:12">
      <c r="A5327" s="576" t="s">
        <v>961</v>
      </c>
      <c r="B5327" s="576" t="s">
        <v>962</v>
      </c>
      <c r="C5327" s="576" t="s">
        <v>971</v>
      </c>
      <c r="D5327" s="576" t="s">
        <v>4477</v>
      </c>
      <c r="E5327" s="577" t="s">
        <v>210</v>
      </c>
      <c r="F5327" s="576" t="s">
        <v>210</v>
      </c>
      <c r="G5327" s="576">
        <v>96676</v>
      </c>
      <c r="H5327" s="576" t="s">
        <v>9939</v>
      </c>
      <c r="I5327" s="576" t="s">
        <v>85</v>
      </c>
      <c r="J5327" s="576" t="s">
        <v>209</v>
      </c>
      <c r="K5327" s="577">
        <v>21.94</v>
      </c>
      <c r="L5327" s="576" t="s">
        <v>208</v>
      </c>
    </row>
    <row r="5328" spans="1:12">
      <c r="A5328" s="576" t="s">
        <v>961</v>
      </c>
      <c r="B5328" s="576" t="s">
        <v>962</v>
      </c>
      <c r="C5328" s="576" t="s">
        <v>971</v>
      </c>
      <c r="D5328" s="576" t="s">
        <v>4477</v>
      </c>
      <c r="E5328" s="577" t="s">
        <v>210</v>
      </c>
      <c r="F5328" s="576" t="s">
        <v>210</v>
      </c>
      <c r="G5328" s="576">
        <v>96647</v>
      </c>
      <c r="H5328" s="576" t="s">
        <v>9940</v>
      </c>
      <c r="I5328" s="576" t="s">
        <v>85</v>
      </c>
      <c r="J5328" s="576" t="s">
        <v>207</v>
      </c>
      <c r="K5328" s="577">
        <v>23.79</v>
      </c>
      <c r="L5328" s="576" t="s">
        <v>208</v>
      </c>
    </row>
    <row r="5329" spans="1:12">
      <c r="A5329" s="576" t="s">
        <v>961</v>
      </c>
      <c r="B5329" s="576" t="s">
        <v>962</v>
      </c>
      <c r="C5329" s="576" t="s">
        <v>954</v>
      </c>
      <c r="D5329" s="576" t="s">
        <v>4478</v>
      </c>
      <c r="E5329" s="577" t="s">
        <v>210</v>
      </c>
      <c r="F5329" s="576" t="s">
        <v>210</v>
      </c>
      <c r="G5329" s="576">
        <v>96669</v>
      </c>
      <c r="H5329" s="576" t="s">
        <v>9941</v>
      </c>
      <c r="I5329" s="576" t="s">
        <v>85</v>
      </c>
      <c r="J5329" s="576" t="s">
        <v>207</v>
      </c>
      <c r="K5329" s="577">
        <v>16.93</v>
      </c>
      <c r="L5329" s="576" t="s">
        <v>208</v>
      </c>
    </row>
    <row r="5330" spans="1:12">
      <c r="A5330" s="576" t="s">
        <v>961</v>
      </c>
      <c r="B5330" s="576" t="s">
        <v>962</v>
      </c>
      <c r="C5330" s="576" t="s">
        <v>954</v>
      </c>
      <c r="D5330" s="576" t="s">
        <v>4478</v>
      </c>
      <c r="E5330" s="577" t="s">
        <v>210</v>
      </c>
      <c r="F5330" s="576" t="s">
        <v>210</v>
      </c>
      <c r="G5330" s="576">
        <v>96645</v>
      </c>
      <c r="H5330" s="576" t="s">
        <v>9942</v>
      </c>
      <c r="I5330" s="576" t="s">
        <v>85</v>
      </c>
      <c r="J5330" s="576" t="s">
        <v>207</v>
      </c>
      <c r="K5330" s="577">
        <v>19.09</v>
      </c>
      <c r="L5330" s="576" t="s">
        <v>208</v>
      </c>
    </row>
    <row r="5331" spans="1:12">
      <c r="A5331" s="576" t="s">
        <v>961</v>
      </c>
      <c r="B5331" s="576" t="s">
        <v>962</v>
      </c>
      <c r="C5331" s="576" t="s">
        <v>954</v>
      </c>
      <c r="D5331" s="576" t="s">
        <v>4478</v>
      </c>
      <c r="E5331" s="577" t="s">
        <v>210</v>
      </c>
      <c r="F5331" s="576" t="s">
        <v>210</v>
      </c>
      <c r="G5331" s="576">
        <v>96677</v>
      </c>
      <c r="H5331" s="576" t="s">
        <v>9943</v>
      </c>
      <c r="I5331" s="576" t="s">
        <v>85</v>
      </c>
      <c r="J5331" s="576" t="s">
        <v>207</v>
      </c>
      <c r="K5331" s="577">
        <v>28.73</v>
      </c>
      <c r="L5331" s="576" t="s">
        <v>208</v>
      </c>
    </row>
    <row r="5332" spans="1:12">
      <c r="A5332" s="576" t="s">
        <v>961</v>
      </c>
      <c r="B5332" s="576" t="s">
        <v>962</v>
      </c>
      <c r="C5332" s="576" t="s">
        <v>954</v>
      </c>
      <c r="D5332" s="576" t="s">
        <v>4478</v>
      </c>
      <c r="E5332" s="577" t="s">
        <v>210</v>
      </c>
      <c r="F5332" s="576" t="s">
        <v>210</v>
      </c>
      <c r="G5332" s="576">
        <v>96648</v>
      </c>
      <c r="H5332" s="576" t="s">
        <v>9944</v>
      </c>
      <c r="I5332" s="576" t="s">
        <v>85</v>
      </c>
      <c r="J5332" s="576" t="s">
        <v>207</v>
      </c>
      <c r="K5332" s="577">
        <v>29.76</v>
      </c>
      <c r="L5332" s="576" t="s">
        <v>208</v>
      </c>
    </row>
    <row r="5333" spans="1:12">
      <c r="A5333" s="576" t="s">
        <v>961</v>
      </c>
      <c r="B5333" s="576" t="s">
        <v>962</v>
      </c>
      <c r="C5333" s="576" t="s">
        <v>954</v>
      </c>
      <c r="D5333" s="576" t="s">
        <v>4478</v>
      </c>
      <c r="E5333" s="577" t="s">
        <v>210</v>
      </c>
      <c r="F5333" s="576" t="s">
        <v>210</v>
      </c>
      <c r="G5333" s="576">
        <v>96670</v>
      </c>
      <c r="H5333" s="576" t="s">
        <v>9945</v>
      </c>
      <c r="I5333" s="576" t="s">
        <v>85</v>
      </c>
      <c r="J5333" s="576" t="s">
        <v>207</v>
      </c>
      <c r="K5333" s="577">
        <v>22.14</v>
      </c>
      <c r="L5333" s="576" t="s">
        <v>208</v>
      </c>
    </row>
    <row r="5334" spans="1:12">
      <c r="A5334" s="576" t="s">
        <v>961</v>
      </c>
      <c r="B5334" s="576" t="s">
        <v>962</v>
      </c>
      <c r="C5334" s="576" t="s">
        <v>954</v>
      </c>
      <c r="D5334" s="576" t="s">
        <v>4478</v>
      </c>
      <c r="E5334" s="577" t="s">
        <v>210</v>
      </c>
      <c r="F5334" s="576" t="s">
        <v>210</v>
      </c>
      <c r="G5334" s="576">
        <v>96646</v>
      </c>
      <c r="H5334" s="576" t="s">
        <v>9946</v>
      </c>
      <c r="I5334" s="576" t="s">
        <v>85</v>
      </c>
      <c r="J5334" s="576" t="s">
        <v>207</v>
      </c>
      <c r="K5334" s="577">
        <v>23.69</v>
      </c>
      <c r="L5334" s="576" t="s">
        <v>208</v>
      </c>
    </row>
    <row r="5335" spans="1:12">
      <c r="A5335" s="576" t="s">
        <v>961</v>
      </c>
      <c r="B5335" s="576" t="s">
        <v>962</v>
      </c>
      <c r="C5335" s="576" t="s">
        <v>954</v>
      </c>
      <c r="D5335" s="576" t="s">
        <v>4478</v>
      </c>
      <c r="E5335" s="577" t="s">
        <v>210</v>
      </c>
      <c r="F5335" s="576" t="s">
        <v>210</v>
      </c>
      <c r="G5335" s="576">
        <v>96678</v>
      </c>
      <c r="H5335" s="576" t="s">
        <v>9947</v>
      </c>
      <c r="I5335" s="576" t="s">
        <v>85</v>
      </c>
      <c r="J5335" s="576" t="s">
        <v>207</v>
      </c>
      <c r="K5335" s="577">
        <v>39.869999999999997</v>
      </c>
      <c r="L5335" s="576" t="s">
        <v>208</v>
      </c>
    </row>
    <row r="5336" spans="1:12">
      <c r="A5336" s="576" t="s">
        <v>961</v>
      </c>
      <c r="B5336" s="576" t="s">
        <v>962</v>
      </c>
      <c r="C5336" s="576" t="s">
        <v>954</v>
      </c>
      <c r="D5336" s="576" t="s">
        <v>4478</v>
      </c>
      <c r="E5336" s="577" t="s">
        <v>210</v>
      </c>
      <c r="F5336" s="576" t="s">
        <v>210</v>
      </c>
      <c r="G5336" s="576">
        <v>96649</v>
      </c>
      <c r="H5336" s="576" t="s">
        <v>9948</v>
      </c>
      <c r="I5336" s="576" t="s">
        <v>85</v>
      </c>
      <c r="J5336" s="576" t="s">
        <v>207</v>
      </c>
      <c r="K5336" s="577">
        <v>39.979999999999997</v>
      </c>
      <c r="L5336" s="576" t="s">
        <v>208</v>
      </c>
    </row>
    <row r="5337" spans="1:12">
      <c r="A5337" s="576" t="s">
        <v>961</v>
      </c>
      <c r="B5337" s="576" t="s">
        <v>962</v>
      </c>
      <c r="C5337" s="576" t="s">
        <v>954</v>
      </c>
      <c r="D5337" s="576" t="s">
        <v>4478</v>
      </c>
      <c r="E5337" s="577" t="s">
        <v>210</v>
      </c>
      <c r="F5337" s="576" t="s">
        <v>210</v>
      </c>
      <c r="G5337" s="576">
        <v>96671</v>
      </c>
      <c r="H5337" s="576" t="s">
        <v>9949</v>
      </c>
      <c r="I5337" s="576" t="s">
        <v>85</v>
      </c>
      <c r="J5337" s="576" t="s">
        <v>207</v>
      </c>
      <c r="K5337" s="577">
        <v>34.049999999999997</v>
      </c>
      <c r="L5337" s="576" t="s">
        <v>208</v>
      </c>
    </row>
    <row r="5338" spans="1:12">
      <c r="A5338" s="576" t="s">
        <v>961</v>
      </c>
      <c r="B5338" s="576" t="s">
        <v>962</v>
      </c>
      <c r="C5338" s="576" t="s">
        <v>954</v>
      </c>
      <c r="D5338" s="576" t="s">
        <v>4478</v>
      </c>
      <c r="E5338" s="577" t="s">
        <v>210</v>
      </c>
      <c r="F5338" s="576" t="s">
        <v>210</v>
      </c>
      <c r="G5338" s="576">
        <v>96679</v>
      </c>
      <c r="H5338" s="576" t="s">
        <v>9950</v>
      </c>
      <c r="I5338" s="576" t="s">
        <v>85</v>
      </c>
      <c r="J5338" s="576" t="s">
        <v>207</v>
      </c>
      <c r="K5338" s="577">
        <v>60.09</v>
      </c>
      <c r="L5338" s="576" t="s">
        <v>208</v>
      </c>
    </row>
    <row r="5339" spans="1:12">
      <c r="A5339" s="576" t="s">
        <v>961</v>
      </c>
      <c r="B5339" s="576" t="s">
        <v>962</v>
      </c>
      <c r="C5339" s="576" t="s">
        <v>954</v>
      </c>
      <c r="D5339" s="576" t="s">
        <v>4478</v>
      </c>
      <c r="E5339" s="577" t="s">
        <v>210</v>
      </c>
      <c r="F5339" s="576" t="s">
        <v>210</v>
      </c>
      <c r="G5339" s="576">
        <v>96672</v>
      </c>
      <c r="H5339" s="576" t="s">
        <v>9951</v>
      </c>
      <c r="I5339" s="576" t="s">
        <v>85</v>
      </c>
      <c r="J5339" s="576" t="s">
        <v>207</v>
      </c>
      <c r="K5339" s="577">
        <v>52.48</v>
      </c>
      <c r="L5339" s="576" t="s">
        <v>208</v>
      </c>
    </row>
    <row r="5340" spans="1:12">
      <c r="A5340" s="576" t="s">
        <v>961</v>
      </c>
      <c r="B5340" s="576" t="s">
        <v>962</v>
      </c>
      <c r="C5340" s="576" t="s">
        <v>954</v>
      </c>
      <c r="D5340" s="576" t="s">
        <v>4478</v>
      </c>
      <c r="E5340" s="577" t="s">
        <v>210</v>
      </c>
      <c r="F5340" s="576" t="s">
        <v>210</v>
      </c>
      <c r="G5340" s="576">
        <v>96680</v>
      </c>
      <c r="H5340" s="576" t="s">
        <v>9952</v>
      </c>
      <c r="I5340" s="576" t="s">
        <v>85</v>
      </c>
      <c r="J5340" s="576" t="s">
        <v>209</v>
      </c>
      <c r="K5340" s="577">
        <v>100.59</v>
      </c>
      <c r="L5340" s="576" t="s">
        <v>208</v>
      </c>
    </row>
    <row r="5341" spans="1:12">
      <c r="A5341" s="576" t="s">
        <v>961</v>
      </c>
      <c r="B5341" s="576" t="s">
        <v>962</v>
      </c>
      <c r="C5341" s="576" t="s">
        <v>954</v>
      </c>
      <c r="D5341" s="576" t="s">
        <v>4478</v>
      </c>
      <c r="E5341" s="577" t="s">
        <v>210</v>
      </c>
      <c r="F5341" s="576" t="s">
        <v>210</v>
      </c>
      <c r="G5341" s="576">
        <v>96673</v>
      </c>
      <c r="H5341" s="576" t="s">
        <v>9953</v>
      </c>
      <c r="I5341" s="576" t="s">
        <v>85</v>
      </c>
      <c r="J5341" s="576" t="s">
        <v>209</v>
      </c>
      <c r="K5341" s="577">
        <v>66.39</v>
      </c>
      <c r="L5341" s="576" t="s">
        <v>208</v>
      </c>
    </row>
    <row r="5342" spans="1:12">
      <c r="A5342" s="576" t="s">
        <v>961</v>
      </c>
      <c r="B5342" s="576" t="s">
        <v>962</v>
      </c>
      <c r="C5342" s="576" t="s">
        <v>954</v>
      </c>
      <c r="D5342" s="576" t="s">
        <v>4478</v>
      </c>
      <c r="E5342" s="577" t="s">
        <v>210</v>
      </c>
      <c r="F5342" s="576" t="s">
        <v>210</v>
      </c>
      <c r="G5342" s="576">
        <v>96681</v>
      </c>
      <c r="H5342" s="576" t="s">
        <v>9954</v>
      </c>
      <c r="I5342" s="576" t="s">
        <v>85</v>
      </c>
      <c r="J5342" s="576" t="s">
        <v>207</v>
      </c>
      <c r="K5342" s="577">
        <v>135.93</v>
      </c>
      <c r="L5342" s="576" t="s">
        <v>208</v>
      </c>
    </row>
    <row r="5343" spans="1:12">
      <c r="A5343" s="576" t="s">
        <v>961</v>
      </c>
      <c r="B5343" s="576" t="s">
        <v>962</v>
      </c>
      <c r="C5343" s="576" t="s">
        <v>954</v>
      </c>
      <c r="D5343" s="576" t="s">
        <v>4478</v>
      </c>
      <c r="E5343" s="577" t="s">
        <v>210</v>
      </c>
      <c r="F5343" s="576" t="s">
        <v>210</v>
      </c>
      <c r="G5343" s="576">
        <v>96674</v>
      </c>
      <c r="H5343" s="576" t="s">
        <v>9955</v>
      </c>
      <c r="I5343" s="576" t="s">
        <v>85</v>
      </c>
      <c r="J5343" s="576" t="s">
        <v>207</v>
      </c>
      <c r="K5343" s="577">
        <v>108.64</v>
      </c>
      <c r="L5343" s="576" t="s">
        <v>208</v>
      </c>
    </row>
    <row r="5344" spans="1:12">
      <c r="A5344" s="576" t="s">
        <v>961</v>
      </c>
      <c r="B5344" s="576" t="s">
        <v>962</v>
      </c>
      <c r="C5344" s="576" t="s">
        <v>954</v>
      </c>
      <c r="D5344" s="576" t="s">
        <v>4478</v>
      </c>
      <c r="E5344" s="577" t="s">
        <v>210</v>
      </c>
      <c r="F5344" s="576" t="s">
        <v>210</v>
      </c>
      <c r="G5344" s="576">
        <v>96682</v>
      </c>
      <c r="H5344" s="576" t="s">
        <v>9956</v>
      </c>
      <c r="I5344" s="576" t="s">
        <v>85</v>
      </c>
      <c r="J5344" s="576" t="s">
        <v>207</v>
      </c>
      <c r="K5344" s="577">
        <v>226.2</v>
      </c>
      <c r="L5344" s="576" t="s">
        <v>208</v>
      </c>
    </row>
    <row r="5345" spans="1:12">
      <c r="A5345" s="576" t="s">
        <v>961</v>
      </c>
      <c r="B5345" s="576" t="s">
        <v>962</v>
      </c>
      <c r="C5345" s="576" t="s">
        <v>954</v>
      </c>
      <c r="D5345" s="576" t="s">
        <v>4478</v>
      </c>
      <c r="E5345" s="577" t="s">
        <v>210</v>
      </c>
      <c r="F5345" s="576" t="s">
        <v>210</v>
      </c>
      <c r="G5345" s="576">
        <v>96643</v>
      </c>
      <c r="H5345" s="576" t="s">
        <v>9957</v>
      </c>
      <c r="I5345" s="576" t="s">
        <v>212</v>
      </c>
      <c r="J5345" s="576" t="s">
        <v>207</v>
      </c>
      <c r="K5345" s="577">
        <v>44.14</v>
      </c>
      <c r="L5345" s="576" t="s">
        <v>208</v>
      </c>
    </row>
    <row r="5346" spans="1:12">
      <c r="A5346" s="576" t="s">
        <v>961</v>
      </c>
      <c r="B5346" s="576" t="s">
        <v>962</v>
      </c>
      <c r="C5346" s="576" t="s">
        <v>954</v>
      </c>
      <c r="D5346" s="576" t="s">
        <v>4478</v>
      </c>
      <c r="E5346" s="577" t="s">
        <v>210</v>
      </c>
      <c r="F5346" s="576" t="s">
        <v>210</v>
      </c>
      <c r="G5346" s="576">
        <v>104201</v>
      </c>
      <c r="H5346" s="576" t="s">
        <v>6147</v>
      </c>
      <c r="I5346" s="576" t="s">
        <v>212</v>
      </c>
      <c r="J5346" s="576" t="s">
        <v>207</v>
      </c>
      <c r="K5346" s="577">
        <v>18.75</v>
      </c>
      <c r="L5346" s="576" t="s">
        <v>208</v>
      </c>
    </row>
    <row r="5347" spans="1:12">
      <c r="A5347" s="576" t="s">
        <v>961</v>
      </c>
      <c r="B5347" s="576" t="s">
        <v>962</v>
      </c>
      <c r="C5347" s="576" t="s">
        <v>954</v>
      </c>
      <c r="D5347" s="576" t="s">
        <v>4478</v>
      </c>
      <c r="E5347" s="577" t="s">
        <v>210</v>
      </c>
      <c r="F5347" s="576" t="s">
        <v>210</v>
      </c>
      <c r="G5347" s="576">
        <v>104192</v>
      </c>
      <c r="H5347" s="576" t="s">
        <v>6140</v>
      </c>
      <c r="I5347" s="576" t="s">
        <v>212</v>
      </c>
      <c r="J5347" s="576" t="s">
        <v>207</v>
      </c>
      <c r="K5347" s="577">
        <v>27.23</v>
      </c>
      <c r="L5347" s="576" t="s">
        <v>208</v>
      </c>
    </row>
    <row r="5348" spans="1:12">
      <c r="A5348" s="576" t="s">
        <v>961</v>
      </c>
      <c r="B5348" s="576" t="s">
        <v>962</v>
      </c>
      <c r="C5348" s="576" t="s">
        <v>954</v>
      </c>
      <c r="D5348" s="576" t="s">
        <v>4478</v>
      </c>
      <c r="E5348" s="577" t="s">
        <v>210</v>
      </c>
      <c r="F5348" s="576" t="s">
        <v>210</v>
      </c>
      <c r="G5348" s="576">
        <v>104202</v>
      </c>
      <c r="H5348" s="576" t="s">
        <v>6148</v>
      </c>
      <c r="I5348" s="576" t="s">
        <v>212</v>
      </c>
      <c r="J5348" s="576" t="s">
        <v>207</v>
      </c>
      <c r="K5348" s="577">
        <v>9.81</v>
      </c>
      <c r="L5348" s="576" t="s">
        <v>208</v>
      </c>
    </row>
    <row r="5349" spans="1:12">
      <c r="A5349" s="576" t="s">
        <v>961</v>
      </c>
      <c r="B5349" s="576" t="s">
        <v>962</v>
      </c>
      <c r="C5349" s="576" t="s">
        <v>954</v>
      </c>
      <c r="D5349" s="576" t="s">
        <v>4478</v>
      </c>
      <c r="E5349" s="577" t="s">
        <v>210</v>
      </c>
      <c r="F5349" s="576" t="s">
        <v>210</v>
      </c>
      <c r="G5349" s="576">
        <v>96717</v>
      </c>
      <c r="H5349" s="576" t="s">
        <v>9958</v>
      </c>
      <c r="I5349" s="576" t="s">
        <v>212</v>
      </c>
      <c r="J5349" s="576" t="s">
        <v>209</v>
      </c>
      <c r="K5349" s="577">
        <v>309.95</v>
      </c>
      <c r="L5349" s="576" t="s">
        <v>208</v>
      </c>
    </row>
    <row r="5350" spans="1:12">
      <c r="A5350" s="576" t="s">
        <v>961</v>
      </c>
      <c r="B5350" s="576" t="s">
        <v>962</v>
      </c>
      <c r="C5350" s="576" t="s">
        <v>954</v>
      </c>
      <c r="D5350" s="576" t="s">
        <v>4478</v>
      </c>
      <c r="E5350" s="577" t="s">
        <v>210</v>
      </c>
      <c r="F5350" s="576" t="s">
        <v>210</v>
      </c>
      <c r="G5350" s="576">
        <v>96710</v>
      </c>
      <c r="H5350" s="576" t="s">
        <v>9959</v>
      </c>
      <c r="I5350" s="576" t="s">
        <v>212</v>
      </c>
      <c r="J5350" s="576" t="s">
        <v>209</v>
      </c>
      <c r="K5350" s="577">
        <v>12.81</v>
      </c>
      <c r="L5350" s="576" t="s">
        <v>208</v>
      </c>
    </row>
    <row r="5351" spans="1:12">
      <c r="A5351" s="576" t="s">
        <v>961</v>
      </c>
      <c r="B5351" s="576" t="s">
        <v>962</v>
      </c>
      <c r="C5351" s="576" t="s">
        <v>954</v>
      </c>
      <c r="D5351" s="576" t="s">
        <v>4478</v>
      </c>
      <c r="E5351" s="577" t="s">
        <v>210</v>
      </c>
      <c r="F5351" s="576" t="s">
        <v>210</v>
      </c>
      <c r="G5351" s="576">
        <v>96665</v>
      </c>
      <c r="H5351" s="576" t="s">
        <v>9960</v>
      </c>
      <c r="I5351" s="576" t="s">
        <v>212</v>
      </c>
      <c r="J5351" s="576" t="s">
        <v>209</v>
      </c>
      <c r="K5351" s="577">
        <v>10.09</v>
      </c>
      <c r="L5351" s="576" t="s">
        <v>208</v>
      </c>
    </row>
    <row r="5352" spans="1:12">
      <c r="A5352" s="576" t="s">
        <v>961</v>
      </c>
      <c r="B5352" s="576" t="s">
        <v>962</v>
      </c>
      <c r="C5352" s="576" t="s">
        <v>954</v>
      </c>
      <c r="D5352" s="576" t="s">
        <v>4478</v>
      </c>
      <c r="E5352" s="577" t="s">
        <v>210</v>
      </c>
      <c r="F5352" s="576" t="s">
        <v>210</v>
      </c>
      <c r="G5352" s="576">
        <v>96642</v>
      </c>
      <c r="H5352" s="576" t="s">
        <v>9961</v>
      </c>
      <c r="I5352" s="576" t="s">
        <v>212</v>
      </c>
      <c r="J5352" s="576" t="s">
        <v>209</v>
      </c>
      <c r="K5352" s="577">
        <v>17.61</v>
      </c>
      <c r="L5352" s="576" t="s">
        <v>208</v>
      </c>
    </row>
    <row r="5353" spans="1:12">
      <c r="A5353" s="576" t="s">
        <v>961</v>
      </c>
      <c r="B5353" s="576" t="s">
        <v>962</v>
      </c>
      <c r="C5353" s="576" t="s">
        <v>954</v>
      </c>
      <c r="D5353" s="576" t="s">
        <v>4478</v>
      </c>
      <c r="E5353" s="577" t="s">
        <v>210</v>
      </c>
      <c r="F5353" s="576" t="s">
        <v>210</v>
      </c>
      <c r="G5353" s="576">
        <v>96711</v>
      </c>
      <c r="H5353" s="576" t="s">
        <v>9962</v>
      </c>
      <c r="I5353" s="576" t="s">
        <v>212</v>
      </c>
      <c r="J5353" s="576" t="s">
        <v>207</v>
      </c>
      <c r="K5353" s="577">
        <v>19.760000000000002</v>
      </c>
      <c r="L5353" s="576" t="s">
        <v>208</v>
      </c>
    </row>
    <row r="5354" spans="1:12">
      <c r="A5354" s="576" t="s">
        <v>961</v>
      </c>
      <c r="B5354" s="576" t="s">
        <v>962</v>
      </c>
      <c r="C5354" s="576" t="s">
        <v>954</v>
      </c>
      <c r="D5354" s="576" t="s">
        <v>4478</v>
      </c>
      <c r="E5354" s="577" t="s">
        <v>210</v>
      </c>
      <c r="F5354" s="576" t="s">
        <v>210</v>
      </c>
      <c r="G5354" s="576">
        <v>96666</v>
      </c>
      <c r="H5354" s="576" t="s">
        <v>9963</v>
      </c>
      <c r="I5354" s="576" t="s">
        <v>212</v>
      </c>
      <c r="J5354" s="576" t="s">
        <v>207</v>
      </c>
      <c r="K5354" s="577">
        <v>15.3</v>
      </c>
      <c r="L5354" s="576" t="s">
        <v>208</v>
      </c>
    </row>
    <row r="5355" spans="1:12">
      <c r="A5355" s="576" t="s">
        <v>961</v>
      </c>
      <c r="B5355" s="576" t="s">
        <v>962</v>
      </c>
      <c r="C5355" s="576" t="s">
        <v>954</v>
      </c>
      <c r="D5355" s="576" t="s">
        <v>4478</v>
      </c>
      <c r="E5355" s="577" t="s">
        <v>210</v>
      </c>
      <c r="F5355" s="576" t="s">
        <v>210</v>
      </c>
      <c r="G5355" s="576">
        <v>96712</v>
      </c>
      <c r="H5355" s="576" t="s">
        <v>9964</v>
      </c>
      <c r="I5355" s="576" t="s">
        <v>212</v>
      </c>
      <c r="J5355" s="576" t="s">
        <v>207</v>
      </c>
      <c r="K5355" s="577">
        <v>28.84</v>
      </c>
      <c r="L5355" s="576" t="s">
        <v>208</v>
      </c>
    </row>
    <row r="5356" spans="1:12">
      <c r="A5356" s="576" t="s">
        <v>961</v>
      </c>
      <c r="B5356" s="576" t="s">
        <v>962</v>
      </c>
      <c r="C5356" s="576" t="s">
        <v>954</v>
      </c>
      <c r="D5356" s="576" t="s">
        <v>4478</v>
      </c>
      <c r="E5356" s="577" t="s">
        <v>210</v>
      </c>
      <c r="F5356" s="576" t="s">
        <v>210</v>
      </c>
      <c r="G5356" s="576">
        <v>96667</v>
      </c>
      <c r="H5356" s="576" t="s">
        <v>9965</v>
      </c>
      <c r="I5356" s="576" t="s">
        <v>212</v>
      </c>
      <c r="J5356" s="576" t="s">
        <v>207</v>
      </c>
      <c r="K5356" s="577">
        <v>22.41</v>
      </c>
      <c r="L5356" s="576" t="s">
        <v>208</v>
      </c>
    </row>
    <row r="5357" spans="1:12">
      <c r="A5357" s="576" t="s">
        <v>961</v>
      </c>
      <c r="B5357" s="576" t="s">
        <v>962</v>
      </c>
      <c r="C5357" s="576" t="s">
        <v>954</v>
      </c>
      <c r="D5357" s="576" t="s">
        <v>4478</v>
      </c>
      <c r="E5357" s="577" t="s">
        <v>210</v>
      </c>
      <c r="F5357" s="576" t="s">
        <v>210</v>
      </c>
      <c r="G5357" s="576">
        <v>96713</v>
      </c>
      <c r="H5357" s="576" t="s">
        <v>9966</v>
      </c>
      <c r="I5357" s="576" t="s">
        <v>212</v>
      </c>
      <c r="J5357" s="576" t="s">
        <v>207</v>
      </c>
      <c r="K5357" s="577">
        <v>45.55</v>
      </c>
      <c r="L5357" s="576" t="s">
        <v>208</v>
      </c>
    </row>
    <row r="5358" spans="1:12">
      <c r="A5358" s="576" t="s">
        <v>961</v>
      </c>
      <c r="B5358" s="576" t="s">
        <v>962</v>
      </c>
      <c r="C5358" s="576" t="s">
        <v>954</v>
      </c>
      <c r="D5358" s="576" t="s">
        <v>4478</v>
      </c>
      <c r="E5358" s="577" t="s">
        <v>210</v>
      </c>
      <c r="F5358" s="576" t="s">
        <v>210</v>
      </c>
      <c r="G5358" s="576">
        <v>96714</v>
      </c>
      <c r="H5358" s="576" t="s">
        <v>9967</v>
      </c>
      <c r="I5358" s="576" t="s">
        <v>212</v>
      </c>
      <c r="J5358" s="576" t="s">
        <v>207</v>
      </c>
      <c r="K5358" s="577">
        <v>65.78</v>
      </c>
      <c r="L5358" s="576" t="s">
        <v>208</v>
      </c>
    </row>
    <row r="5359" spans="1:12">
      <c r="A5359" s="576" t="s">
        <v>961</v>
      </c>
      <c r="B5359" s="576" t="s">
        <v>962</v>
      </c>
      <c r="C5359" s="576" t="s">
        <v>954</v>
      </c>
      <c r="D5359" s="576" t="s">
        <v>4478</v>
      </c>
      <c r="E5359" s="577" t="s">
        <v>210</v>
      </c>
      <c r="F5359" s="576" t="s">
        <v>210</v>
      </c>
      <c r="G5359" s="576">
        <v>96715</v>
      </c>
      <c r="H5359" s="576" t="s">
        <v>9968</v>
      </c>
      <c r="I5359" s="576" t="s">
        <v>212</v>
      </c>
      <c r="J5359" s="576" t="s">
        <v>207</v>
      </c>
      <c r="K5359" s="577">
        <v>120.82</v>
      </c>
      <c r="L5359" s="576" t="s">
        <v>208</v>
      </c>
    </row>
    <row r="5360" spans="1:12">
      <c r="A5360" s="576" t="s">
        <v>961</v>
      </c>
      <c r="B5360" s="576" t="s">
        <v>962</v>
      </c>
      <c r="C5360" s="576" t="s">
        <v>954</v>
      </c>
      <c r="D5360" s="576" t="s">
        <v>4478</v>
      </c>
      <c r="E5360" s="577" t="s">
        <v>210</v>
      </c>
      <c r="F5360" s="576" t="s">
        <v>210</v>
      </c>
      <c r="G5360" s="576">
        <v>96716</v>
      </c>
      <c r="H5360" s="576" t="s">
        <v>9969</v>
      </c>
      <c r="I5360" s="576" t="s">
        <v>212</v>
      </c>
      <c r="J5360" s="576" t="s">
        <v>207</v>
      </c>
      <c r="K5360" s="577">
        <v>158.22</v>
      </c>
      <c r="L5360" s="576" t="s">
        <v>208</v>
      </c>
    </row>
    <row r="5361" spans="1:12">
      <c r="A5361" s="576" t="s">
        <v>961</v>
      </c>
      <c r="B5361" s="576" t="s">
        <v>962</v>
      </c>
      <c r="C5361" s="576" t="s">
        <v>954</v>
      </c>
      <c r="D5361" s="576" t="s">
        <v>4478</v>
      </c>
      <c r="E5361" s="577" t="s">
        <v>210</v>
      </c>
      <c r="F5361" s="576" t="s">
        <v>210</v>
      </c>
      <c r="G5361" s="576">
        <v>104328</v>
      </c>
      <c r="H5361" s="576" t="s">
        <v>6181</v>
      </c>
      <c r="I5361" s="576" t="s">
        <v>212</v>
      </c>
      <c r="J5361" s="576" t="s">
        <v>207</v>
      </c>
      <c r="K5361" s="577">
        <v>57.24</v>
      </c>
      <c r="L5361" s="576" t="s">
        <v>208</v>
      </c>
    </row>
    <row r="5362" spans="1:12">
      <c r="A5362" s="576" t="s">
        <v>961</v>
      </c>
      <c r="B5362" s="576" t="s">
        <v>962</v>
      </c>
      <c r="C5362" s="576" t="s">
        <v>954</v>
      </c>
      <c r="D5362" s="576" t="s">
        <v>4478</v>
      </c>
      <c r="E5362" s="577" t="s">
        <v>210</v>
      </c>
      <c r="F5362" s="576" t="s">
        <v>210</v>
      </c>
      <c r="G5362" s="576">
        <v>104329</v>
      </c>
      <c r="H5362" s="576" t="s">
        <v>6182</v>
      </c>
      <c r="I5362" s="576" t="s">
        <v>212</v>
      </c>
      <c r="J5362" s="576" t="s">
        <v>207</v>
      </c>
      <c r="K5362" s="577">
        <v>64.62</v>
      </c>
      <c r="L5362" s="576" t="s">
        <v>208</v>
      </c>
    </row>
    <row r="5363" spans="1:12">
      <c r="A5363" s="576" t="s">
        <v>961</v>
      </c>
      <c r="B5363" s="576" t="s">
        <v>962</v>
      </c>
      <c r="C5363" s="576" t="s">
        <v>954</v>
      </c>
      <c r="D5363" s="576" t="s">
        <v>4478</v>
      </c>
      <c r="E5363" s="577" t="s">
        <v>210</v>
      </c>
      <c r="F5363" s="576" t="s">
        <v>210</v>
      </c>
      <c r="G5363" s="576">
        <v>89707</v>
      </c>
      <c r="H5363" s="576" t="s">
        <v>6175</v>
      </c>
      <c r="I5363" s="576" t="s">
        <v>212</v>
      </c>
      <c r="J5363" s="576" t="s">
        <v>207</v>
      </c>
      <c r="K5363" s="577">
        <v>39.5</v>
      </c>
      <c r="L5363" s="576" t="s">
        <v>208</v>
      </c>
    </row>
    <row r="5364" spans="1:12">
      <c r="A5364" s="576" t="s">
        <v>961</v>
      </c>
      <c r="B5364" s="576" t="s">
        <v>962</v>
      </c>
      <c r="C5364" s="576" t="s">
        <v>954</v>
      </c>
      <c r="D5364" s="576" t="s">
        <v>4478</v>
      </c>
      <c r="E5364" s="577" t="s">
        <v>210</v>
      </c>
      <c r="F5364" s="576" t="s">
        <v>210</v>
      </c>
      <c r="G5364" s="576">
        <v>89708</v>
      </c>
      <c r="H5364" s="576" t="s">
        <v>6176</v>
      </c>
      <c r="I5364" s="576" t="s">
        <v>212</v>
      </c>
      <c r="J5364" s="576" t="s">
        <v>207</v>
      </c>
      <c r="K5364" s="577">
        <v>83.86</v>
      </c>
      <c r="L5364" s="576" t="s">
        <v>208</v>
      </c>
    </row>
    <row r="5365" spans="1:12">
      <c r="A5365" s="576" t="s">
        <v>961</v>
      </c>
      <c r="B5365" s="576" t="s">
        <v>962</v>
      </c>
      <c r="C5365" s="576" t="s">
        <v>954</v>
      </c>
      <c r="D5365" s="576" t="s">
        <v>4478</v>
      </c>
      <c r="E5365" s="577" t="s">
        <v>210</v>
      </c>
      <c r="F5365" s="576" t="s">
        <v>210</v>
      </c>
      <c r="G5365" s="576">
        <v>104330</v>
      </c>
      <c r="H5365" s="576" t="s">
        <v>9970</v>
      </c>
      <c r="I5365" s="576" t="s">
        <v>212</v>
      </c>
      <c r="J5365" s="576" t="s">
        <v>207</v>
      </c>
      <c r="K5365" s="577">
        <v>0</v>
      </c>
      <c r="L5365" s="576" t="s">
        <v>208</v>
      </c>
    </row>
    <row r="5366" spans="1:12">
      <c r="A5366" s="576" t="s">
        <v>961</v>
      </c>
      <c r="B5366" s="576" t="s">
        <v>962</v>
      </c>
      <c r="C5366" s="576" t="s">
        <v>954</v>
      </c>
      <c r="D5366" s="576" t="s">
        <v>4478</v>
      </c>
      <c r="E5366" s="577" t="s">
        <v>210</v>
      </c>
      <c r="F5366" s="576" t="s">
        <v>210</v>
      </c>
      <c r="G5366" s="576">
        <v>104326</v>
      </c>
      <c r="H5366" s="576" t="s">
        <v>6179</v>
      </c>
      <c r="I5366" s="576" t="s">
        <v>212</v>
      </c>
      <c r="J5366" s="576" t="s">
        <v>207</v>
      </c>
      <c r="K5366" s="577">
        <v>16.329999999999998</v>
      </c>
      <c r="L5366" s="576" t="s">
        <v>208</v>
      </c>
    </row>
    <row r="5367" spans="1:12">
      <c r="A5367" s="576" t="s">
        <v>961</v>
      </c>
      <c r="B5367" s="576" t="s">
        <v>962</v>
      </c>
      <c r="C5367" s="576" t="s">
        <v>954</v>
      </c>
      <c r="D5367" s="576" t="s">
        <v>4478</v>
      </c>
      <c r="E5367" s="577" t="s">
        <v>210</v>
      </c>
      <c r="F5367" s="576" t="s">
        <v>210</v>
      </c>
      <c r="G5367" s="576">
        <v>89710</v>
      </c>
      <c r="H5367" s="576" t="s">
        <v>6178</v>
      </c>
      <c r="I5367" s="576" t="s">
        <v>212</v>
      </c>
      <c r="J5367" s="576" t="s">
        <v>207</v>
      </c>
      <c r="K5367" s="577">
        <v>15.05</v>
      </c>
      <c r="L5367" s="576" t="s">
        <v>208</v>
      </c>
    </row>
    <row r="5368" spans="1:12">
      <c r="A5368" s="576" t="s">
        <v>961</v>
      </c>
      <c r="B5368" s="576" t="s">
        <v>962</v>
      </c>
      <c r="C5368" s="576" t="s">
        <v>954</v>
      </c>
      <c r="D5368" s="576" t="s">
        <v>4478</v>
      </c>
      <c r="E5368" s="577" t="s">
        <v>210</v>
      </c>
      <c r="F5368" s="576" t="s">
        <v>210</v>
      </c>
      <c r="G5368" s="576">
        <v>104327</v>
      </c>
      <c r="H5368" s="576" t="s">
        <v>6180</v>
      </c>
      <c r="I5368" s="576" t="s">
        <v>212</v>
      </c>
      <c r="J5368" s="576" t="s">
        <v>209</v>
      </c>
      <c r="K5368" s="577">
        <v>15.57</v>
      </c>
      <c r="L5368" s="576" t="s">
        <v>208</v>
      </c>
    </row>
    <row r="5369" spans="1:12">
      <c r="A5369" s="576" t="s">
        <v>961</v>
      </c>
      <c r="B5369" s="576" t="s">
        <v>962</v>
      </c>
      <c r="C5369" s="576" t="s">
        <v>954</v>
      </c>
      <c r="D5369" s="576" t="s">
        <v>4478</v>
      </c>
      <c r="E5369" s="577" t="s">
        <v>210</v>
      </c>
      <c r="F5369" s="576" t="s">
        <v>210</v>
      </c>
      <c r="G5369" s="576">
        <v>89709</v>
      </c>
      <c r="H5369" s="576" t="s">
        <v>6177</v>
      </c>
      <c r="I5369" s="576" t="s">
        <v>212</v>
      </c>
      <c r="J5369" s="576" t="s">
        <v>209</v>
      </c>
      <c r="K5369" s="577">
        <v>17.11</v>
      </c>
      <c r="L5369" s="576" t="s">
        <v>208</v>
      </c>
    </row>
    <row r="5370" spans="1:12">
      <c r="A5370" s="576" t="s">
        <v>961</v>
      </c>
      <c r="B5370" s="576" t="s">
        <v>962</v>
      </c>
      <c r="C5370" s="576" t="s">
        <v>954</v>
      </c>
      <c r="D5370" s="576" t="s">
        <v>4478</v>
      </c>
      <c r="E5370" s="577" t="s">
        <v>210</v>
      </c>
      <c r="F5370" s="576" t="s">
        <v>210</v>
      </c>
      <c r="G5370" s="576">
        <v>104341</v>
      </c>
      <c r="H5370" s="576" t="s">
        <v>6157</v>
      </c>
      <c r="I5370" s="576" t="s">
        <v>212</v>
      </c>
      <c r="J5370" s="576" t="s">
        <v>209</v>
      </c>
      <c r="K5370" s="577">
        <v>9.5299999999999994</v>
      </c>
      <c r="L5370" s="576" t="s">
        <v>208</v>
      </c>
    </row>
    <row r="5371" spans="1:12">
      <c r="A5371" s="576" t="s">
        <v>961</v>
      </c>
      <c r="B5371" s="576" t="s">
        <v>962</v>
      </c>
      <c r="C5371" s="576" t="s">
        <v>954</v>
      </c>
      <c r="D5371" s="576" t="s">
        <v>4478</v>
      </c>
      <c r="E5371" s="577" t="s">
        <v>210</v>
      </c>
      <c r="F5371" s="576" t="s">
        <v>210</v>
      </c>
      <c r="G5371" s="576">
        <v>104357</v>
      </c>
      <c r="H5371" s="576" t="s">
        <v>6171</v>
      </c>
      <c r="I5371" s="576" t="s">
        <v>212</v>
      </c>
      <c r="J5371" s="576" t="s">
        <v>209</v>
      </c>
      <c r="K5371" s="577">
        <v>17.100000000000001</v>
      </c>
      <c r="L5371" s="576" t="s">
        <v>208</v>
      </c>
    </row>
    <row r="5372" spans="1:12">
      <c r="A5372" s="576" t="s">
        <v>961</v>
      </c>
      <c r="B5372" s="576" t="s">
        <v>962</v>
      </c>
      <c r="C5372" s="576" t="s">
        <v>954</v>
      </c>
      <c r="D5372" s="576" t="s">
        <v>4478</v>
      </c>
      <c r="E5372" s="577" t="s">
        <v>210</v>
      </c>
      <c r="F5372" s="576" t="s">
        <v>210</v>
      </c>
      <c r="G5372" s="576">
        <v>89811</v>
      </c>
      <c r="H5372" s="576" t="s">
        <v>6037</v>
      </c>
      <c r="I5372" s="576" t="s">
        <v>212</v>
      </c>
      <c r="J5372" s="576" t="s">
        <v>209</v>
      </c>
      <c r="K5372" s="577">
        <v>39.130000000000003</v>
      </c>
      <c r="L5372" s="576" t="s">
        <v>208</v>
      </c>
    </row>
    <row r="5373" spans="1:12">
      <c r="A5373" s="576" t="s">
        <v>961</v>
      </c>
      <c r="B5373" s="576" t="s">
        <v>962</v>
      </c>
      <c r="C5373" s="576" t="s">
        <v>954</v>
      </c>
      <c r="D5373" s="576" t="s">
        <v>4478</v>
      </c>
      <c r="E5373" s="577" t="s">
        <v>210</v>
      </c>
      <c r="F5373" s="576" t="s">
        <v>210</v>
      </c>
      <c r="G5373" s="576">
        <v>89748</v>
      </c>
      <c r="H5373" s="576" t="s">
        <v>6000</v>
      </c>
      <c r="I5373" s="576" t="s">
        <v>212</v>
      </c>
      <c r="J5373" s="576" t="s">
        <v>209</v>
      </c>
      <c r="K5373" s="577">
        <v>38.119999999999997</v>
      </c>
      <c r="L5373" s="576" t="s">
        <v>208</v>
      </c>
    </row>
    <row r="5374" spans="1:12">
      <c r="A5374" s="576" t="s">
        <v>961</v>
      </c>
      <c r="B5374" s="576" t="s">
        <v>962</v>
      </c>
      <c r="C5374" s="576" t="s">
        <v>954</v>
      </c>
      <c r="D5374" s="576" t="s">
        <v>4478</v>
      </c>
      <c r="E5374" s="577" t="s">
        <v>210</v>
      </c>
      <c r="F5374" s="576" t="s">
        <v>210</v>
      </c>
      <c r="G5374" s="576">
        <v>89852</v>
      </c>
      <c r="H5374" s="576" t="s">
        <v>6054</v>
      </c>
      <c r="I5374" s="576" t="s">
        <v>212</v>
      </c>
      <c r="J5374" s="576" t="s">
        <v>209</v>
      </c>
      <c r="K5374" s="577">
        <v>41.59</v>
      </c>
      <c r="L5374" s="576" t="s">
        <v>208</v>
      </c>
    </row>
    <row r="5375" spans="1:12">
      <c r="A5375" s="576" t="s">
        <v>961</v>
      </c>
      <c r="B5375" s="576" t="s">
        <v>962</v>
      </c>
      <c r="C5375" s="576" t="s">
        <v>954</v>
      </c>
      <c r="D5375" s="576" t="s">
        <v>4478</v>
      </c>
      <c r="E5375" s="577" t="s">
        <v>210</v>
      </c>
      <c r="F5375" s="576" t="s">
        <v>210</v>
      </c>
      <c r="G5375" s="576">
        <v>89728</v>
      </c>
      <c r="H5375" s="576" t="s">
        <v>5988</v>
      </c>
      <c r="I5375" s="576" t="s">
        <v>212</v>
      </c>
      <c r="J5375" s="576" t="s">
        <v>209</v>
      </c>
      <c r="K5375" s="577">
        <v>11.03</v>
      </c>
      <c r="L5375" s="576" t="s">
        <v>208</v>
      </c>
    </row>
    <row r="5376" spans="1:12">
      <c r="A5376" s="576" t="s">
        <v>961</v>
      </c>
      <c r="B5376" s="576" t="s">
        <v>962</v>
      </c>
      <c r="C5376" s="576" t="s">
        <v>954</v>
      </c>
      <c r="D5376" s="576" t="s">
        <v>4478</v>
      </c>
      <c r="E5376" s="577" t="s">
        <v>210</v>
      </c>
      <c r="F5376" s="576" t="s">
        <v>210</v>
      </c>
      <c r="G5376" s="576">
        <v>89803</v>
      </c>
      <c r="H5376" s="576" t="s">
        <v>6029</v>
      </c>
      <c r="I5376" s="576" t="s">
        <v>212</v>
      </c>
      <c r="J5376" s="576" t="s">
        <v>209</v>
      </c>
      <c r="K5376" s="577">
        <v>16.670000000000002</v>
      </c>
      <c r="L5376" s="576" t="s">
        <v>208</v>
      </c>
    </row>
    <row r="5377" spans="1:12">
      <c r="A5377" s="576" t="s">
        <v>961</v>
      </c>
      <c r="B5377" s="576" t="s">
        <v>962</v>
      </c>
      <c r="C5377" s="576" t="s">
        <v>954</v>
      </c>
      <c r="D5377" s="576" t="s">
        <v>4478</v>
      </c>
      <c r="E5377" s="577" t="s">
        <v>210</v>
      </c>
      <c r="F5377" s="576" t="s">
        <v>210</v>
      </c>
      <c r="G5377" s="576">
        <v>89733</v>
      </c>
      <c r="H5377" s="576" t="s">
        <v>5992</v>
      </c>
      <c r="I5377" s="576" t="s">
        <v>212</v>
      </c>
      <c r="J5377" s="576" t="s">
        <v>209</v>
      </c>
      <c r="K5377" s="577">
        <v>20.92</v>
      </c>
      <c r="L5377" s="576" t="s">
        <v>208</v>
      </c>
    </row>
    <row r="5378" spans="1:12">
      <c r="A5378" s="576" t="s">
        <v>961</v>
      </c>
      <c r="B5378" s="576" t="s">
        <v>962</v>
      </c>
      <c r="C5378" s="576" t="s">
        <v>954</v>
      </c>
      <c r="D5378" s="576" t="s">
        <v>4478</v>
      </c>
      <c r="E5378" s="577" t="s">
        <v>210</v>
      </c>
      <c r="F5378" s="576" t="s">
        <v>210</v>
      </c>
      <c r="G5378" s="576">
        <v>89807</v>
      </c>
      <c r="H5378" s="576" t="s">
        <v>6033</v>
      </c>
      <c r="I5378" s="576" t="s">
        <v>212</v>
      </c>
      <c r="J5378" s="576" t="s">
        <v>209</v>
      </c>
      <c r="K5378" s="577">
        <v>33.97</v>
      </c>
      <c r="L5378" s="576" t="s">
        <v>208</v>
      </c>
    </row>
    <row r="5379" spans="1:12">
      <c r="A5379" s="576" t="s">
        <v>961</v>
      </c>
      <c r="B5379" s="576" t="s">
        <v>962</v>
      </c>
      <c r="C5379" s="576" t="s">
        <v>954</v>
      </c>
      <c r="D5379" s="576" t="s">
        <v>4478</v>
      </c>
      <c r="E5379" s="577" t="s">
        <v>210</v>
      </c>
      <c r="F5379" s="576" t="s">
        <v>210</v>
      </c>
      <c r="G5379" s="576">
        <v>89742</v>
      </c>
      <c r="H5379" s="576" t="s">
        <v>5996</v>
      </c>
      <c r="I5379" s="576" t="s">
        <v>212</v>
      </c>
      <c r="J5379" s="576" t="s">
        <v>209</v>
      </c>
      <c r="K5379" s="577">
        <v>35.590000000000003</v>
      </c>
      <c r="L5379" s="576" t="s">
        <v>208</v>
      </c>
    </row>
    <row r="5380" spans="1:12">
      <c r="A5380" s="576" t="s">
        <v>961</v>
      </c>
      <c r="B5380" s="576" t="s">
        <v>962</v>
      </c>
      <c r="C5380" s="576" t="s">
        <v>954</v>
      </c>
      <c r="D5380" s="576" t="s">
        <v>4478</v>
      </c>
      <c r="E5380" s="577" t="s">
        <v>210</v>
      </c>
      <c r="F5380" s="576" t="s">
        <v>210</v>
      </c>
      <c r="G5380" s="576">
        <v>89812</v>
      </c>
      <c r="H5380" s="576" t="s">
        <v>6038</v>
      </c>
      <c r="I5380" s="576" t="s">
        <v>212</v>
      </c>
      <c r="J5380" s="576" t="s">
        <v>207</v>
      </c>
      <c r="K5380" s="577">
        <v>70.430000000000007</v>
      </c>
      <c r="L5380" s="576" t="s">
        <v>208</v>
      </c>
    </row>
    <row r="5381" spans="1:12">
      <c r="A5381" s="576" t="s">
        <v>961</v>
      </c>
      <c r="B5381" s="576" t="s">
        <v>962</v>
      </c>
      <c r="C5381" s="576" t="s">
        <v>954</v>
      </c>
      <c r="D5381" s="576" t="s">
        <v>4478</v>
      </c>
      <c r="E5381" s="577" t="s">
        <v>210</v>
      </c>
      <c r="F5381" s="576" t="s">
        <v>210</v>
      </c>
      <c r="G5381" s="576">
        <v>89750</v>
      </c>
      <c r="H5381" s="576" t="s">
        <v>6001</v>
      </c>
      <c r="I5381" s="576" t="s">
        <v>212</v>
      </c>
      <c r="J5381" s="576" t="s">
        <v>207</v>
      </c>
      <c r="K5381" s="577">
        <v>69.42</v>
      </c>
      <c r="L5381" s="576" t="s">
        <v>208</v>
      </c>
    </row>
    <row r="5382" spans="1:12">
      <c r="A5382" s="576" t="s">
        <v>961</v>
      </c>
      <c r="B5382" s="576" t="s">
        <v>962</v>
      </c>
      <c r="C5382" s="576" t="s">
        <v>954</v>
      </c>
      <c r="D5382" s="576" t="s">
        <v>4478</v>
      </c>
      <c r="E5382" s="577" t="s">
        <v>210</v>
      </c>
      <c r="F5382" s="576" t="s">
        <v>210</v>
      </c>
      <c r="G5382" s="576">
        <v>89853</v>
      </c>
      <c r="H5382" s="576" t="s">
        <v>6055</v>
      </c>
      <c r="I5382" s="576" t="s">
        <v>212</v>
      </c>
      <c r="J5382" s="576" t="s">
        <v>207</v>
      </c>
      <c r="K5382" s="577">
        <v>72.89</v>
      </c>
      <c r="L5382" s="576" t="s">
        <v>208</v>
      </c>
    </row>
    <row r="5383" spans="1:12">
      <c r="A5383" s="576" t="s">
        <v>961</v>
      </c>
      <c r="B5383" s="576" t="s">
        <v>962</v>
      </c>
      <c r="C5383" s="576" t="s">
        <v>954</v>
      </c>
      <c r="D5383" s="576" t="s">
        <v>4478</v>
      </c>
      <c r="E5383" s="577" t="s">
        <v>210</v>
      </c>
      <c r="F5383" s="576" t="s">
        <v>210</v>
      </c>
      <c r="G5383" s="576">
        <v>89730</v>
      </c>
      <c r="H5383" s="576" t="s">
        <v>5989</v>
      </c>
      <c r="I5383" s="576" t="s">
        <v>212</v>
      </c>
      <c r="J5383" s="576" t="s">
        <v>207</v>
      </c>
      <c r="K5383" s="577">
        <v>12.72</v>
      </c>
      <c r="L5383" s="576" t="s">
        <v>208</v>
      </c>
    </row>
    <row r="5384" spans="1:12">
      <c r="A5384" s="576" t="s">
        <v>961</v>
      </c>
      <c r="B5384" s="576" t="s">
        <v>962</v>
      </c>
      <c r="C5384" s="576" t="s">
        <v>954</v>
      </c>
      <c r="D5384" s="576" t="s">
        <v>4478</v>
      </c>
      <c r="E5384" s="577" t="s">
        <v>210</v>
      </c>
      <c r="F5384" s="576" t="s">
        <v>210</v>
      </c>
      <c r="G5384" s="576">
        <v>89804</v>
      </c>
      <c r="H5384" s="576" t="s">
        <v>6030</v>
      </c>
      <c r="I5384" s="576" t="s">
        <v>212</v>
      </c>
      <c r="J5384" s="576" t="s">
        <v>207</v>
      </c>
      <c r="K5384" s="577">
        <v>18.62</v>
      </c>
      <c r="L5384" s="576" t="s">
        <v>208</v>
      </c>
    </row>
    <row r="5385" spans="1:12">
      <c r="A5385" s="576" t="s">
        <v>961</v>
      </c>
      <c r="B5385" s="576" t="s">
        <v>962</v>
      </c>
      <c r="C5385" s="576" t="s">
        <v>954</v>
      </c>
      <c r="D5385" s="576" t="s">
        <v>4478</v>
      </c>
      <c r="E5385" s="577" t="s">
        <v>210</v>
      </c>
      <c r="F5385" s="576" t="s">
        <v>210</v>
      </c>
      <c r="G5385" s="576">
        <v>89735</v>
      </c>
      <c r="H5385" s="576" t="s">
        <v>5993</v>
      </c>
      <c r="I5385" s="576" t="s">
        <v>212</v>
      </c>
      <c r="J5385" s="576" t="s">
        <v>207</v>
      </c>
      <c r="K5385" s="577">
        <v>22.87</v>
      </c>
      <c r="L5385" s="576" t="s">
        <v>208</v>
      </c>
    </row>
    <row r="5386" spans="1:12">
      <c r="A5386" s="576" t="s">
        <v>961</v>
      </c>
      <c r="B5386" s="576" t="s">
        <v>962</v>
      </c>
      <c r="C5386" s="576" t="s">
        <v>954</v>
      </c>
      <c r="D5386" s="576" t="s">
        <v>4478</v>
      </c>
      <c r="E5386" s="577" t="s">
        <v>210</v>
      </c>
      <c r="F5386" s="576" t="s">
        <v>210</v>
      </c>
      <c r="G5386" s="576">
        <v>89808</v>
      </c>
      <c r="H5386" s="576" t="s">
        <v>6034</v>
      </c>
      <c r="I5386" s="576" t="s">
        <v>212</v>
      </c>
      <c r="J5386" s="576" t="s">
        <v>209</v>
      </c>
      <c r="K5386" s="578">
        <v>52.36</v>
      </c>
      <c r="L5386" s="576" t="s">
        <v>208</v>
      </c>
    </row>
    <row r="5387" spans="1:12">
      <c r="A5387" s="576" t="s">
        <v>961</v>
      </c>
      <c r="B5387" s="576" t="s">
        <v>962</v>
      </c>
      <c r="C5387" s="576" t="s">
        <v>954</v>
      </c>
      <c r="D5387" s="576" t="s">
        <v>4478</v>
      </c>
      <c r="E5387" s="577" t="s">
        <v>210</v>
      </c>
      <c r="F5387" s="576" t="s">
        <v>210</v>
      </c>
      <c r="G5387" s="576">
        <v>89743</v>
      </c>
      <c r="H5387" s="576" t="s">
        <v>5997</v>
      </c>
      <c r="I5387" s="576" t="s">
        <v>212</v>
      </c>
      <c r="J5387" s="576" t="s">
        <v>209</v>
      </c>
      <c r="K5387" s="578">
        <v>53.98</v>
      </c>
      <c r="L5387" s="576" t="s">
        <v>208</v>
      </c>
    </row>
    <row r="5388" spans="1:12">
      <c r="A5388" s="576" t="s">
        <v>961</v>
      </c>
      <c r="B5388" s="576" t="s">
        <v>962</v>
      </c>
      <c r="C5388" s="576" t="s">
        <v>954</v>
      </c>
      <c r="D5388" s="576" t="s">
        <v>4478</v>
      </c>
      <c r="E5388" s="577" t="s">
        <v>210</v>
      </c>
      <c r="F5388" s="576" t="s">
        <v>210</v>
      </c>
      <c r="G5388" s="576">
        <v>89810</v>
      </c>
      <c r="H5388" s="576" t="s">
        <v>6036</v>
      </c>
      <c r="I5388" s="576" t="s">
        <v>212</v>
      </c>
      <c r="J5388" s="576" t="s">
        <v>209</v>
      </c>
      <c r="K5388" s="578">
        <v>26.44</v>
      </c>
      <c r="L5388" s="576" t="s">
        <v>208</v>
      </c>
    </row>
    <row r="5389" spans="1:12">
      <c r="A5389" s="576" t="s">
        <v>961</v>
      </c>
      <c r="B5389" s="576" t="s">
        <v>962</v>
      </c>
      <c r="C5389" s="576" t="s">
        <v>954</v>
      </c>
      <c r="D5389" s="576" t="s">
        <v>4478</v>
      </c>
      <c r="E5389" s="577" t="s">
        <v>210</v>
      </c>
      <c r="F5389" s="576" t="s">
        <v>210</v>
      </c>
      <c r="G5389" s="576">
        <v>89746</v>
      </c>
      <c r="H5389" s="576" t="s">
        <v>5999</v>
      </c>
      <c r="I5389" s="576" t="s">
        <v>212</v>
      </c>
      <c r="J5389" s="576" t="s">
        <v>209</v>
      </c>
      <c r="K5389" s="578">
        <v>25.43</v>
      </c>
      <c r="L5389" s="576" t="s">
        <v>208</v>
      </c>
    </row>
    <row r="5390" spans="1:12">
      <c r="A5390" s="576" t="s">
        <v>961</v>
      </c>
      <c r="B5390" s="576" t="s">
        <v>962</v>
      </c>
      <c r="C5390" s="576" t="s">
        <v>954</v>
      </c>
      <c r="D5390" s="576" t="s">
        <v>4478</v>
      </c>
      <c r="E5390" s="577" t="s">
        <v>210</v>
      </c>
      <c r="F5390" s="576" t="s">
        <v>210</v>
      </c>
      <c r="G5390" s="576">
        <v>89851</v>
      </c>
      <c r="H5390" s="576" t="s">
        <v>6053</v>
      </c>
      <c r="I5390" s="576" t="s">
        <v>212</v>
      </c>
      <c r="J5390" s="576" t="s">
        <v>207</v>
      </c>
      <c r="K5390" s="577">
        <v>28.9</v>
      </c>
      <c r="L5390" s="576" t="s">
        <v>208</v>
      </c>
    </row>
    <row r="5391" spans="1:12">
      <c r="A5391" s="576" t="s">
        <v>961</v>
      </c>
      <c r="B5391" s="576" t="s">
        <v>962</v>
      </c>
      <c r="C5391" s="576" t="s">
        <v>954</v>
      </c>
      <c r="D5391" s="576" t="s">
        <v>4478</v>
      </c>
      <c r="E5391" s="577" t="s">
        <v>210</v>
      </c>
      <c r="F5391" s="576" t="s">
        <v>210</v>
      </c>
      <c r="G5391" s="576">
        <v>89855</v>
      </c>
      <c r="H5391" s="576" t="s">
        <v>6057</v>
      </c>
      <c r="I5391" s="576" t="s">
        <v>212</v>
      </c>
      <c r="J5391" s="576" t="s">
        <v>209</v>
      </c>
      <c r="K5391" s="577">
        <v>101.41</v>
      </c>
      <c r="L5391" s="576" t="s">
        <v>208</v>
      </c>
    </row>
    <row r="5392" spans="1:12">
      <c r="A5392" s="576" t="s">
        <v>961</v>
      </c>
      <c r="B5392" s="576" t="s">
        <v>962</v>
      </c>
      <c r="C5392" s="576" t="s">
        <v>954</v>
      </c>
      <c r="D5392" s="576" t="s">
        <v>4478</v>
      </c>
      <c r="E5392" s="577" t="s">
        <v>210</v>
      </c>
      <c r="F5392" s="576" t="s">
        <v>210</v>
      </c>
      <c r="G5392" s="576">
        <v>89726</v>
      </c>
      <c r="H5392" s="576" t="s">
        <v>5987</v>
      </c>
      <c r="I5392" s="576" t="s">
        <v>212</v>
      </c>
      <c r="J5392" s="576" t="s">
        <v>209</v>
      </c>
      <c r="K5392" s="577">
        <v>8.6199999999999992</v>
      </c>
      <c r="L5392" s="576" t="s">
        <v>208</v>
      </c>
    </row>
    <row r="5393" spans="1:12">
      <c r="A5393" s="576" t="s">
        <v>961</v>
      </c>
      <c r="B5393" s="576" t="s">
        <v>962</v>
      </c>
      <c r="C5393" s="576" t="s">
        <v>954</v>
      </c>
      <c r="D5393" s="576" t="s">
        <v>4478</v>
      </c>
      <c r="E5393" s="577" t="s">
        <v>210</v>
      </c>
      <c r="F5393" s="576" t="s">
        <v>210</v>
      </c>
      <c r="G5393" s="576">
        <v>89802</v>
      </c>
      <c r="H5393" s="576" t="s">
        <v>6028</v>
      </c>
      <c r="I5393" s="576" t="s">
        <v>212</v>
      </c>
      <c r="J5393" s="576" t="s">
        <v>209</v>
      </c>
      <c r="K5393" s="577">
        <v>9.77</v>
      </c>
      <c r="L5393" s="576" t="s">
        <v>208</v>
      </c>
    </row>
    <row r="5394" spans="1:12">
      <c r="A5394" s="576" t="s">
        <v>961</v>
      </c>
      <c r="B5394" s="576" t="s">
        <v>962</v>
      </c>
      <c r="C5394" s="576" t="s">
        <v>954</v>
      </c>
      <c r="D5394" s="576" t="s">
        <v>4478</v>
      </c>
      <c r="E5394" s="577" t="s">
        <v>210</v>
      </c>
      <c r="F5394" s="576" t="s">
        <v>210</v>
      </c>
      <c r="G5394" s="576">
        <v>89732</v>
      </c>
      <c r="H5394" s="576" t="s">
        <v>5991</v>
      </c>
      <c r="I5394" s="576" t="s">
        <v>212</v>
      </c>
      <c r="J5394" s="576" t="s">
        <v>209</v>
      </c>
      <c r="K5394" s="577">
        <v>14.02</v>
      </c>
      <c r="L5394" s="576" t="s">
        <v>208</v>
      </c>
    </row>
    <row r="5395" spans="1:12">
      <c r="A5395" s="576" t="s">
        <v>961</v>
      </c>
      <c r="B5395" s="576" t="s">
        <v>962</v>
      </c>
      <c r="C5395" s="576" t="s">
        <v>954</v>
      </c>
      <c r="D5395" s="576" t="s">
        <v>4478</v>
      </c>
      <c r="E5395" s="577" t="s">
        <v>210</v>
      </c>
      <c r="F5395" s="576" t="s">
        <v>210</v>
      </c>
      <c r="G5395" s="576">
        <v>89806</v>
      </c>
      <c r="H5395" s="576" t="s">
        <v>6032</v>
      </c>
      <c r="I5395" s="576" t="s">
        <v>212</v>
      </c>
      <c r="J5395" s="576" t="s">
        <v>209</v>
      </c>
      <c r="K5395" s="577">
        <v>19.600000000000001</v>
      </c>
      <c r="L5395" s="576" t="s">
        <v>208</v>
      </c>
    </row>
    <row r="5396" spans="1:12">
      <c r="A5396" s="576" t="s">
        <v>961</v>
      </c>
      <c r="B5396" s="576" t="s">
        <v>962</v>
      </c>
      <c r="C5396" s="576" t="s">
        <v>954</v>
      </c>
      <c r="D5396" s="576" t="s">
        <v>4478</v>
      </c>
      <c r="E5396" s="577" t="s">
        <v>210</v>
      </c>
      <c r="F5396" s="576" t="s">
        <v>210</v>
      </c>
      <c r="G5396" s="576">
        <v>89739</v>
      </c>
      <c r="H5396" s="576" t="s">
        <v>5995</v>
      </c>
      <c r="I5396" s="576" t="s">
        <v>212</v>
      </c>
      <c r="J5396" s="576" t="s">
        <v>209</v>
      </c>
      <c r="K5396" s="578">
        <v>21.22</v>
      </c>
      <c r="L5396" s="576" t="s">
        <v>208</v>
      </c>
    </row>
    <row r="5397" spans="1:12">
      <c r="A5397" s="576" t="s">
        <v>961</v>
      </c>
      <c r="B5397" s="576" t="s">
        <v>962</v>
      </c>
      <c r="C5397" s="576" t="s">
        <v>954</v>
      </c>
      <c r="D5397" s="576" t="s">
        <v>4478</v>
      </c>
      <c r="E5397" s="577" t="s">
        <v>210</v>
      </c>
      <c r="F5397" s="576" t="s">
        <v>210</v>
      </c>
      <c r="G5397" s="576">
        <v>89809</v>
      </c>
      <c r="H5397" s="576" t="s">
        <v>6035</v>
      </c>
      <c r="I5397" s="576" t="s">
        <v>212</v>
      </c>
      <c r="J5397" s="576" t="s">
        <v>209</v>
      </c>
      <c r="K5397" s="578">
        <v>25.7</v>
      </c>
      <c r="L5397" s="576" t="s">
        <v>208</v>
      </c>
    </row>
    <row r="5398" spans="1:12">
      <c r="A5398" s="576" t="s">
        <v>961</v>
      </c>
      <c r="B5398" s="576" t="s">
        <v>962</v>
      </c>
      <c r="C5398" s="576" t="s">
        <v>954</v>
      </c>
      <c r="D5398" s="576" t="s">
        <v>4478</v>
      </c>
      <c r="E5398" s="577" t="s">
        <v>210</v>
      </c>
      <c r="F5398" s="576" t="s">
        <v>210</v>
      </c>
      <c r="G5398" s="576">
        <v>89744</v>
      </c>
      <c r="H5398" s="576" t="s">
        <v>5998</v>
      </c>
      <c r="I5398" s="576" t="s">
        <v>212</v>
      </c>
      <c r="J5398" s="576" t="s">
        <v>209</v>
      </c>
      <c r="K5398" s="577">
        <v>24.69</v>
      </c>
      <c r="L5398" s="576" t="s">
        <v>208</v>
      </c>
    </row>
    <row r="5399" spans="1:12">
      <c r="A5399" s="576" t="s">
        <v>961</v>
      </c>
      <c r="B5399" s="576" t="s">
        <v>962</v>
      </c>
      <c r="C5399" s="576" t="s">
        <v>954</v>
      </c>
      <c r="D5399" s="576" t="s">
        <v>4478</v>
      </c>
      <c r="E5399" s="577" t="s">
        <v>210</v>
      </c>
      <c r="F5399" s="576" t="s">
        <v>210</v>
      </c>
      <c r="G5399" s="576">
        <v>89850</v>
      </c>
      <c r="H5399" s="576" t="s">
        <v>6052</v>
      </c>
      <c r="I5399" s="576" t="s">
        <v>212</v>
      </c>
      <c r="J5399" s="576" t="s">
        <v>209</v>
      </c>
      <c r="K5399" s="578">
        <v>28.16</v>
      </c>
      <c r="L5399" s="576" t="s">
        <v>208</v>
      </c>
    </row>
    <row r="5400" spans="1:12">
      <c r="A5400" s="576" t="s">
        <v>961</v>
      </c>
      <c r="B5400" s="576" t="s">
        <v>962</v>
      </c>
      <c r="C5400" s="576" t="s">
        <v>954</v>
      </c>
      <c r="D5400" s="576" t="s">
        <v>4478</v>
      </c>
      <c r="E5400" s="577" t="s">
        <v>210</v>
      </c>
      <c r="F5400" s="576" t="s">
        <v>210</v>
      </c>
      <c r="G5400" s="576">
        <v>89854</v>
      </c>
      <c r="H5400" s="576" t="s">
        <v>6056</v>
      </c>
      <c r="I5400" s="576" t="s">
        <v>212</v>
      </c>
      <c r="J5400" s="576" t="s">
        <v>209</v>
      </c>
      <c r="K5400" s="578">
        <v>96.76</v>
      </c>
      <c r="L5400" s="576" t="s">
        <v>208</v>
      </c>
    </row>
    <row r="5401" spans="1:12">
      <c r="A5401" s="576" t="s">
        <v>961</v>
      </c>
      <c r="B5401" s="576" t="s">
        <v>962</v>
      </c>
      <c r="C5401" s="576" t="s">
        <v>954</v>
      </c>
      <c r="D5401" s="576" t="s">
        <v>4478</v>
      </c>
      <c r="E5401" s="577" t="s">
        <v>210</v>
      </c>
      <c r="F5401" s="576" t="s">
        <v>210</v>
      </c>
      <c r="G5401" s="576">
        <v>89724</v>
      </c>
      <c r="H5401" s="576" t="s">
        <v>5986</v>
      </c>
      <c r="I5401" s="576" t="s">
        <v>212</v>
      </c>
      <c r="J5401" s="576" t="s">
        <v>209</v>
      </c>
      <c r="K5401" s="578">
        <v>8.42</v>
      </c>
      <c r="L5401" s="576" t="s">
        <v>208</v>
      </c>
    </row>
    <row r="5402" spans="1:12">
      <c r="A5402" s="576" t="s">
        <v>961</v>
      </c>
      <c r="B5402" s="576" t="s">
        <v>962</v>
      </c>
      <c r="C5402" s="576" t="s">
        <v>954</v>
      </c>
      <c r="D5402" s="576" t="s">
        <v>4478</v>
      </c>
      <c r="E5402" s="577" t="s">
        <v>210</v>
      </c>
      <c r="F5402" s="576" t="s">
        <v>210</v>
      </c>
      <c r="G5402" s="576">
        <v>89801</v>
      </c>
      <c r="H5402" s="576" t="s">
        <v>6027</v>
      </c>
      <c r="I5402" s="576" t="s">
        <v>212</v>
      </c>
      <c r="J5402" s="576" t="s">
        <v>209</v>
      </c>
      <c r="K5402" s="577">
        <v>9.1199999999999992</v>
      </c>
      <c r="L5402" s="576" t="s">
        <v>208</v>
      </c>
    </row>
    <row r="5403" spans="1:12">
      <c r="A5403" s="576" t="s">
        <v>961</v>
      </c>
      <c r="B5403" s="576" t="s">
        <v>962</v>
      </c>
      <c r="C5403" s="576" t="s">
        <v>954</v>
      </c>
      <c r="D5403" s="576" t="s">
        <v>4478</v>
      </c>
      <c r="E5403" s="577" t="s">
        <v>210</v>
      </c>
      <c r="F5403" s="576" t="s">
        <v>210</v>
      </c>
      <c r="G5403" s="576">
        <v>89731</v>
      </c>
      <c r="H5403" s="576" t="s">
        <v>5990</v>
      </c>
      <c r="I5403" s="576" t="s">
        <v>212</v>
      </c>
      <c r="J5403" s="576" t="s">
        <v>209</v>
      </c>
      <c r="K5403" s="578">
        <v>13.37</v>
      </c>
      <c r="L5403" s="576" t="s">
        <v>208</v>
      </c>
    </row>
    <row r="5404" spans="1:12">
      <c r="A5404" s="576" t="s">
        <v>961</v>
      </c>
      <c r="B5404" s="576" t="s">
        <v>962</v>
      </c>
      <c r="C5404" s="576" t="s">
        <v>954</v>
      </c>
      <c r="D5404" s="576" t="s">
        <v>4478</v>
      </c>
      <c r="E5404" s="577" t="s">
        <v>210</v>
      </c>
      <c r="F5404" s="576" t="s">
        <v>210</v>
      </c>
      <c r="G5404" s="576">
        <v>89805</v>
      </c>
      <c r="H5404" s="576" t="s">
        <v>6031</v>
      </c>
      <c r="I5404" s="576" t="s">
        <v>212</v>
      </c>
      <c r="J5404" s="576" t="s">
        <v>209</v>
      </c>
      <c r="K5404" s="577">
        <v>18.72</v>
      </c>
      <c r="L5404" s="576" t="s">
        <v>208</v>
      </c>
    </row>
    <row r="5405" spans="1:12">
      <c r="A5405" s="576" t="s">
        <v>961</v>
      </c>
      <c r="B5405" s="576" t="s">
        <v>962</v>
      </c>
      <c r="C5405" s="576" t="s">
        <v>954</v>
      </c>
      <c r="D5405" s="576" t="s">
        <v>4478</v>
      </c>
      <c r="E5405" s="577" t="s">
        <v>210</v>
      </c>
      <c r="F5405" s="576" t="s">
        <v>210</v>
      </c>
      <c r="G5405" s="576">
        <v>89737</v>
      </c>
      <c r="H5405" s="576" t="s">
        <v>5994</v>
      </c>
      <c r="I5405" s="576" t="s">
        <v>212</v>
      </c>
      <c r="J5405" s="576" t="s">
        <v>209</v>
      </c>
      <c r="K5405" s="578">
        <v>20.34</v>
      </c>
      <c r="L5405" s="576" t="s">
        <v>208</v>
      </c>
    </row>
    <row r="5406" spans="1:12">
      <c r="A5406" s="576" t="s">
        <v>961</v>
      </c>
      <c r="B5406" s="576" t="s">
        <v>962</v>
      </c>
      <c r="C5406" s="576" t="s">
        <v>954</v>
      </c>
      <c r="D5406" s="576" t="s">
        <v>4478</v>
      </c>
      <c r="E5406" s="577" t="s">
        <v>210</v>
      </c>
      <c r="F5406" s="576" t="s">
        <v>210</v>
      </c>
      <c r="G5406" s="576">
        <v>104355</v>
      </c>
      <c r="H5406" s="576" t="s">
        <v>6169</v>
      </c>
      <c r="I5406" s="576" t="s">
        <v>212</v>
      </c>
      <c r="J5406" s="576" t="s">
        <v>209</v>
      </c>
      <c r="K5406" s="578">
        <v>43.09</v>
      </c>
      <c r="L5406" s="576" t="s">
        <v>208</v>
      </c>
    </row>
    <row r="5407" spans="1:12">
      <c r="A5407" s="576" t="s">
        <v>961</v>
      </c>
      <c r="B5407" s="576" t="s">
        <v>962</v>
      </c>
      <c r="C5407" s="576" t="s">
        <v>954</v>
      </c>
      <c r="D5407" s="576" t="s">
        <v>4478</v>
      </c>
      <c r="E5407" s="577" t="s">
        <v>210</v>
      </c>
      <c r="F5407" s="576" t="s">
        <v>210</v>
      </c>
      <c r="G5407" s="576">
        <v>104347</v>
      </c>
      <c r="H5407" s="576" t="s">
        <v>6162</v>
      </c>
      <c r="I5407" s="576" t="s">
        <v>212</v>
      </c>
      <c r="J5407" s="576" t="s">
        <v>209</v>
      </c>
      <c r="K5407" s="577">
        <v>42.92</v>
      </c>
      <c r="L5407" s="576" t="s">
        <v>208</v>
      </c>
    </row>
    <row r="5408" spans="1:12">
      <c r="A5408" s="576" t="s">
        <v>961</v>
      </c>
      <c r="B5408" s="576" t="s">
        <v>962</v>
      </c>
      <c r="C5408" s="576" t="s">
        <v>954</v>
      </c>
      <c r="D5408" s="576" t="s">
        <v>4478</v>
      </c>
      <c r="E5408" s="577" t="s">
        <v>210</v>
      </c>
      <c r="F5408" s="576" t="s">
        <v>210</v>
      </c>
      <c r="G5408" s="576">
        <v>104353</v>
      </c>
      <c r="H5408" s="576" t="s">
        <v>6167</v>
      </c>
      <c r="I5408" s="576" t="s">
        <v>212</v>
      </c>
      <c r="J5408" s="576" t="s">
        <v>209</v>
      </c>
      <c r="K5408" s="578">
        <v>37.450000000000003</v>
      </c>
      <c r="L5408" s="576" t="s">
        <v>208</v>
      </c>
    </row>
    <row r="5409" spans="1:12">
      <c r="A5409" s="576" t="s">
        <v>961</v>
      </c>
      <c r="B5409" s="576" t="s">
        <v>962</v>
      </c>
      <c r="C5409" s="576" t="s">
        <v>954</v>
      </c>
      <c r="D5409" s="576" t="s">
        <v>4478</v>
      </c>
      <c r="E5409" s="577" t="s">
        <v>210</v>
      </c>
      <c r="F5409" s="576" t="s">
        <v>210</v>
      </c>
      <c r="G5409" s="576">
        <v>104345</v>
      </c>
      <c r="H5409" s="576" t="s">
        <v>6160</v>
      </c>
      <c r="I5409" s="576" t="s">
        <v>212</v>
      </c>
      <c r="J5409" s="576" t="s">
        <v>209</v>
      </c>
      <c r="K5409" s="577">
        <v>38.450000000000003</v>
      </c>
      <c r="L5409" s="576" t="s">
        <v>208</v>
      </c>
    </row>
    <row r="5410" spans="1:12">
      <c r="A5410" s="576" t="s">
        <v>961</v>
      </c>
      <c r="B5410" s="576" t="s">
        <v>962</v>
      </c>
      <c r="C5410" s="576" t="s">
        <v>954</v>
      </c>
      <c r="D5410" s="576" t="s">
        <v>4478</v>
      </c>
      <c r="E5410" s="577" t="s">
        <v>210</v>
      </c>
      <c r="F5410" s="576" t="s">
        <v>210</v>
      </c>
      <c r="G5410" s="576">
        <v>104350</v>
      </c>
      <c r="H5410" s="576" t="s">
        <v>6164</v>
      </c>
      <c r="I5410" s="576" t="s">
        <v>212</v>
      </c>
      <c r="J5410" s="576" t="s">
        <v>209</v>
      </c>
      <c r="K5410" s="577">
        <v>27.25</v>
      </c>
      <c r="L5410" s="576" t="s">
        <v>208</v>
      </c>
    </row>
    <row r="5411" spans="1:12">
      <c r="A5411" s="576" t="s">
        <v>961</v>
      </c>
      <c r="B5411" s="576" t="s">
        <v>962</v>
      </c>
      <c r="C5411" s="576" t="s">
        <v>954</v>
      </c>
      <c r="D5411" s="576" t="s">
        <v>4478</v>
      </c>
      <c r="E5411" s="577" t="s">
        <v>210</v>
      </c>
      <c r="F5411" s="576" t="s">
        <v>210</v>
      </c>
      <c r="G5411" s="576">
        <v>104343</v>
      </c>
      <c r="H5411" s="576" t="s">
        <v>6158</v>
      </c>
      <c r="I5411" s="576" t="s">
        <v>212</v>
      </c>
      <c r="J5411" s="576" t="s">
        <v>209</v>
      </c>
      <c r="K5411" s="578">
        <v>30.58</v>
      </c>
      <c r="L5411" s="576" t="s">
        <v>208</v>
      </c>
    </row>
    <row r="5412" spans="1:12">
      <c r="A5412" s="576" t="s">
        <v>961</v>
      </c>
      <c r="B5412" s="576" t="s">
        <v>962</v>
      </c>
      <c r="C5412" s="576" t="s">
        <v>954</v>
      </c>
      <c r="D5412" s="576" t="s">
        <v>4478</v>
      </c>
      <c r="E5412" s="577" t="s">
        <v>210</v>
      </c>
      <c r="F5412" s="576" t="s">
        <v>210</v>
      </c>
      <c r="G5412" s="576">
        <v>89834</v>
      </c>
      <c r="H5412" s="576" t="s">
        <v>6051</v>
      </c>
      <c r="I5412" s="576" t="s">
        <v>212</v>
      </c>
      <c r="J5412" s="576" t="s">
        <v>209</v>
      </c>
      <c r="K5412" s="577">
        <v>47.41</v>
      </c>
      <c r="L5412" s="576" t="s">
        <v>208</v>
      </c>
    </row>
    <row r="5413" spans="1:12">
      <c r="A5413" s="576" t="s">
        <v>961</v>
      </c>
      <c r="B5413" s="576" t="s">
        <v>962</v>
      </c>
      <c r="C5413" s="576" t="s">
        <v>954</v>
      </c>
      <c r="D5413" s="576" t="s">
        <v>4478</v>
      </c>
      <c r="E5413" s="577" t="s">
        <v>210</v>
      </c>
      <c r="F5413" s="576" t="s">
        <v>210</v>
      </c>
      <c r="G5413" s="576">
        <v>89797</v>
      </c>
      <c r="H5413" s="576" t="s">
        <v>6026</v>
      </c>
      <c r="I5413" s="576" t="s">
        <v>212</v>
      </c>
      <c r="J5413" s="576" t="s">
        <v>207</v>
      </c>
      <c r="K5413" s="577">
        <v>46.07</v>
      </c>
      <c r="L5413" s="576" t="s">
        <v>208</v>
      </c>
    </row>
    <row r="5414" spans="1:12">
      <c r="A5414" s="576" t="s">
        <v>961</v>
      </c>
      <c r="B5414" s="576" t="s">
        <v>962</v>
      </c>
      <c r="C5414" s="576" t="s">
        <v>954</v>
      </c>
      <c r="D5414" s="576" t="s">
        <v>4478</v>
      </c>
      <c r="E5414" s="577" t="s">
        <v>210</v>
      </c>
      <c r="F5414" s="576" t="s">
        <v>210</v>
      </c>
      <c r="G5414" s="576">
        <v>89861</v>
      </c>
      <c r="H5414" s="576" t="s">
        <v>6061</v>
      </c>
      <c r="I5414" s="576" t="s">
        <v>212</v>
      </c>
      <c r="J5414" s="576" t="s">
        <v>207</v>
      </c>
      <c r="K5414" s="577">
        <v>50.69</v>
      </c>
      <c r="L5414" s="576" t="s">
        <v>208</v>
      </c>
    </row>
    <row r="5415" spans="1:12">
      <c r="A5415" s="576" t="s">
        <v>961</v>
      </c>
      <c r="B5415" s="576" t="s">
        <v>962</v>
      </c>
      <c r="C5415" s="576" t="s">
        <v>954</v>
      </c>
      <c r="D5415" s="576" t="s">
        <v>4478</v>
      </c>
      <c r="E5415" s="577" t="s">
        <v>210</v>
      </c>
      <c r="F5415" s="576" t="s">
        <v>210</v>
      </c>
      <c r="G5415" s="576">
        <v>89783</v>
      </c>
      <c r="H5415" s="576" t="s">
        <v>6020</v>
      </c>
      <c r="I5415" s="576" t="s">
        <v>212</v>
      </c>
      <c r="J5415" s="576" t="s">
        <v>209</v>
      </c>
      <c r="K5415" s="577">
        <v>12.32</v>
      </c>
      <c r="L5415" s="576" t="s">
        <v>208</v>
      </c>
    </row>
    <row r="5416" spans="1:12">
      <c r="A5416" s="576" t="s">
        <v>961</v>
      </c>
      <c r="B5416" s="576" t="s">
        <v>962</v>
      </c>
      <c r="C5416" s="576" t="s">
        <v>954</v>
      </c>
      <c r="D5416" s="576" t="s">
        <v>4478</v>
      </c>
      <c r="E5416" s="577" t="s">
        <v>210</v>
      </c>
      <c r="F5416" s="576" t="s">
        <v>210</v>
      </c>
      <c r="G5416" s="576">
        <v>89827</v>
      </c>
      <c r="H5416" s="576" t="s">
        <v>6046</v>
      </c>
      <c r="I5416" s="576" t="s">
        <v>212</v>
      </c>
      <c r="J5416" s="576" t="s">
        <v>209</v>
      </c>
      <c r="K5416" s="578">
        <v>18.170000000000002</v>
      </c>
      <c r="L5416" s="576" t="s">
        <v>208</v>
      </c>
    </row>
    <row r="5417" spans="1:12">
      <c r="A5417" s="576" t="s">
        <v>961</v>
      </c>
      <c r="B5417" s="576" t="s">
        <v>962</v>
      </c>
      <c r="C5417" s="576" t="s">
        <v>954</v>
      </c>
      <c r="D5417" s="576" t="s">
        <v>4478</v>
      </c>
      <c r="E5417" s="577" t="s">
        <v>210</v>
      </c>
      <c r="F5417" s="576" t="s">
        <v>210</v>
      </c>
      <c r="G5417" s="576">
        <v>89785</v>
      </c>
      <c r="H5417" s="576" t="s">
        <v>6022</v>
      </c>
      <c r="I5417" s="576" t="s">
        <v>212</v>
      </c>
      <c r="J5417" s="576" t="s">
        <v>209</v>
      </c>
      <c r="K5417" s="577">
        <v>23.82</v>
      </c>
      <c r="L5417" s="576" t="s">
        <v>208</v>
      </c>
    </row>
    <row r="5418" spans="1:12">
      <c r="A5418" s="576" t="s">
        <v>961</v>
      </c>
      <c r="B5418" s="576" t="s">
        <v>962</v>
      </c>
      <c r="C5418" s="576" t="s">
        <v>954</v>
      </c>
      <c r="D5418" s="576" t="s">
        <v>4478</v>
      </c>
      <c r="E5418" s="577" t="s">
        <v>210</v>
      </c>
      <c r="F5418" s="576" t="s">
        <v>210</v>
      </c>
      <c r="G5418" s="576">
        <v>89830</v>
      </c>
      <c r="H5418" s="576" t="s">
        <v>6048</v>
      </c>
      <c r="I5418" s="576" t="s">
        <v>212</v>
      </c>
      <c r="J5418" s="576" t="s">
        <v>209</v>
      </c>
      <c r="K5418" s="578">
        <v>34.61</v>
      </c>
      <c r="L5418" s="576" t="s">
        <v>208</v>
      </c>
    </row>
    <row r="5419" spans="1:12">
      <c r="A5419" s="576" t="s">
        <v>961</v>
      </c>
      <c r="B5419" s="576" t="s">
        <v>962</v>
      </c>
      <c r="C5419" s="576" t="s">
        <v>954</v>
      </c>
      <c r="D5419" s="576" t="s">
        <v>4478</v>
      </c>
      <c r="E5419" s="577" t="s">
        <v>210</v>
      </c>
      <c r="F5419" s="576" t="s">
        <v>210</v>
      </c>
      <c r="G5419" s="576">
        <v>89795</v>
      </c>
      <c r="H5419" s="576" t="s">
        <v>6024</v>
      </c>
      <c r="I5419" s="576" t="s">
        <v>212</v>
      </c>
      <c r="J5419" s="576" t="s">
        <v>209</v>
      </c>
      <c r="K5419" s="578">
        <v>36.78</v>
      </c>
      <c r="L5419" s="576" t="s">
        <v>208</v>
      </c>
    </row>
    <row r="5420" spans="1:12">
      <c r="A5420" s="576" t="s">
        <v>961</v>
      </c>
      <c r="B5420" s="576" t="s">
        <v>962</v>
      </c>
      <c r="C5420" s="576" t="s">
        <v>954</v>
      </c>
      <c r="D5420" s="576" t="s">
        <v>4478</v>
      </c>
      <c r="E5420" s="577" t="s">
        <v>210</v>
      </c>
      <c r="F5420" s="576" t="s">
        <v>210</v>
      </c>
      <c r="G5420" s="576">
        <v>89823</v>
      </c>
      <c r="H5420" s="576" t="s">
        <v>6044</v>
      </c>
      <c r="I5420" s="576" t="s">
        <v>212</v>
      </c>
      <c r="J5420" s="576" t="s">
        <v>209</v>
      </c>
      <c r="K5420" s="578">
        <v>31.8</v>
      </c>
      <c r="L5420" s="576" t="s">
        <v>208</v>
      </c>
    </row>
    <row r="5421" spans="1:12">
      <c r="A5421" s="576" t="s">
        <v>961</v>
      </c>
      <c r="B5421" s="576" t="s">
        <v>962</v>
      </c>
      <c r="C5421" s="576" t="s">
        <v>954</v>
      </c>
      <c r="D5421" s="576" t="s">
        <v>4478</v>
      </c>
      <c r="E5421" s="577" t="s">
        <v>210</v>
      </c>
      <c r="F5421" s="576" t="s">
        <v>210</v>
      </c>
      <c r="G5421" s="576">
        <v>89779</v>
      </c>
      <c r="H5421" s="576" t="s">
        <v>6017</v>
      </c>
      <c r="I5421" s="576" t="s">
        <v>212</v>
      </c>
      <c r="J5421" s="576" t="s">
        <v>209</v>
      </c>
      <c r="K5421" s="578">
        <v>31.13</v>
      </c>
      <c r="L5421" s="576" t="s">
        <v>208</v>
      </c>
    </row>
    <row r="5422" spans="1:12">
      <c r="A5422" s="576" t="s">
        <v>961</v>
      </c>
      <c r="B5422" s="576" t="s">
        <v>962</v>
      </c>
      <c r="C5422" s="576" t="s">
        <v>954</v>
      </c>
      <c r="D5422" s="576" t="s">
        <v>4478</v>
      </c>
      <c r="E5422" s="577" t="s">
        <v>210</v>
      </c>
      <c r="F5422" s="576" t="s">
        <v>210</v>
      </c>
      <c r="G5422" s="576">
        <v>89857</v>
      </c>
      <c r="H5422" s="576" t="s">
        <v>6059</v>
      </c>
      <c r="I5422" s="576" t="s">
        <v>212</v>
      </c>
      <c r="J5422" s="576" t="s">
        <v>209</v>
      </c>
      <c r="K5422" s="577">
        <v>33.44</v>
      </c>
      <c r="L5422" s="576" t="s">
        <v>208</v>
      </c>
    </row>
    <row r="5423" spans="1:12">
      <c r="A5423" s="576" t="s">
        <v>961</v>
      </c>
      <c r="B5423" s="576" t="s">
        <v>962</v>
      </c>
      <c r="C5423" s="576" t="s">
        <v>954</v>
      </c>
      <c r="D5423" s="576" t="s">
        <v>4478</v>
      </c>
      <c r="E5423" s="577" t="s">
        <v>210</v>
      </c>
      <c r="F5423" s="576" t="s">
        <v>210</v>
      </c>
      <c r="G5423" s="576">
        <v>89814</v>
      </c>
      <c r="H5423" s="576" t="s">
        <v>6040</v>
      </c>
      <c r="I5423" s="576" t="s">
        <v>212</v>
      </c>
      <c r="J5423" s="576" t="s">
        <v>209</v>
      </c>
      <c r="K5423" s="577">
        <v>15.98</v>
      </c>
      <c r="L5423" s="576" t="s">
        <v>208</v>
      </c>
    </row>
    <row r="5424" spans="1:12">
      <c r="A5424" s="576" t="s">
        <v>961</v>
      </c>
      <c r="B5424" s="576" t="s">
        <v>962</v>
      </c>
      <c r="C5424" s="576" t="s">
        <v>954</v>
      </c>
      <c r="D5424" s="576" t="s">
        <v>4478</v>
      </c>
      <c r="E5424" s="577" t="s">
        <v>210</v>
      </c>
      <c r="F5424" s="576" t="s">
        <v>210</v>
      </c>
      <c r="G5424" s="576">
        <v>89754</v>
      </c>
      <c r="H5424" s="576" t="s">
        <v>6004</v>
      </c>
      <c r="I5424" s="576" t="s">
        <v>212</v>
      </c>
      <c r="J5424" s="576" t="s">
        <v>209</v>
      </c>
      <c r="K5424" s="577">
        <v>18.82</v>
      </c>
      <c r="L5424" s="576" t="s">
        <v>208</v>
      </c>
    </row>
    <row r="5425" spans="1:12">
      <c r="A5425" s="576" t="s">
        <v>961</v>
      </c>
      <c r="B5425" s="576" t="s">
        <v>962</v>
      </c>
      <c r="C5425" s="576" t="s">
        <v>954</v>
      </c>
      <c r="D5425" s="576" t="s">
        <v>4478</v>
      </c>
      <c r="E5425" s="577" t="s">
        <v>210</v>
      </c>
      <c r="F5425" s="576" t="s">
        <v>210</v>
      </c>
      <c r="G5425" s="576">
        <v>89819</v>
      </c>
      <c r="H5425" s="576" t="s">
        <v>6042</v>
      </c>
      <c r="I5425" s="576" t="s">
        <v>212</v>
      </c>
      <c r="J5425" s="576" t="s">
        <v>209</v>
      </c>
      <c r="K5425" s="577">
        <v>21.96</v>
      </c>
      <c r="L5425" s="576" t="s">
        <v>208</v>
      </c>
    </row>
    <row r="5426" spans="1:12">
      <c r="A5426" s="576" t="s">
        <v>961</v>
      </c>
      <c r="B5426" s="576" t="s">
        <v>962</v>
      </c>
      <c r="C5426" s="576" t="s">
        <v>954</v>
      </c>
      <c r="D5426" s="576" t="s">
        <v>4478</v>
      </c>
      <c r="E5426" s="577" t="s">
        <v>210</v>
      </c>
      <c r="F5426" s="576" t="s">
        <v>210</v>
      </c>
      <c r="G5426" s="576">
        <v>89776</v>
      </c>
      <c r="H5426" s="576" t="s">
        <v>6015</v>
      </c>
      <c r="I5426" s="576" t="s">
        <v>212</v>
      </c>
      <c r="J5426" s="576" t="s">
        <v>209</v>
      </c>
      <c r="K5426" s="577">
        <v>23.04</v>
      </c>
      <c r="L5426" s="576" t="s">
        <v>208</v>
      </c>
    </row>
    <row r="5427" spans="1:12">
      <c r="A5427" s="576" t="s">
        <v>961</v>
      </c>
      <c r="B5427" s="576" t="s">
        <v>962</v>
      </c>
      <c r="C5427" s="576" t="s">
        <v>954</v>
      </c>
      <c r="D5427" s="576" t="s">
        <v>4478</v>
      </c>
      <c r="E5427" s="577" t="s">
        <v>210</v>
      </c>
      <c r="F5427" s="576" t="s">
        <v>210</v>
      </c>
      <c r="G5427" s="576">
        <v>89821</v>
      </c>
      <c r="H5427" s="576" t="s">
        <v>6043</v>
      </c>
      <c r="I5427" s="576" t="s">
        <v>212</v>
      </c>
      <c r="J5427" s="576" t="s">
        <v>209</v>
      </c>
      <c r="K5427" s="577">
        <v>15.27</v>
      </c>
      <c r="L5427" s="576" t="s">
        <v>208</v>
      </c>
    </row>
    <row r="5428" spans="1:12">
      <c r="A5428" s="576" t="s">
        <v>961</v>
      </c>
      <c r="B5428" s="576" t="s">
        <v>962</v>
      </c>
      <c r="C5428" s="576" t="s">
        <v>954</v>
      </c>
      <c r="D5428" s="576" t="s">
        <v>4478</v>
      </c>
      <c r="E5428" s="577" t="s">
        <v>210</v>
      </c>
      <c r="F5428" s="576" t="s">
        <v>210</v>
      </c>
      <c r="G5428" s="576">
        <v>89778</v>
      </c>
      <c r="H5428" s="576" t="s">
        <v>6016</v>
      </c>
      <c r="I5428" s="576" t="s">
        <v>212</v>
      </c>
      <c r="J5428" s="576" t="s">
        <v>209</v>
      </c>
      <c r="K5428" s="577">
        <v>14.6</v>
      </c>
      <c r="L5428" s="576" t="s">
        <v>208</v>
      </c>
    </row>
    <row r="5429" spans="1:12">
      <c r="A5429" s="576" t="s">
        <v>961</v>
      </c>
      <c r="B5429" s="576" t="s">
        <v>962</v>
      </c>
      <c r="C5429" s="576" t="s">
        <v>954</v>
      </c>
      <c r="D5429" s="576" t="s">
        <v>4478</v>
      </c>
      <c r="E5429" s="577" t="s">
        <v>210</v>
      </c>
      <c r="F5429" s="576" t="s">
        <v>210</v>
      </c>
      <c r="G5429" s="576">
        <v>89856</v>
      </c>
      <c r="H5429" s="576" t="s">
        <v>6058</v>
      </c>
      <c r="I5429" s="576" t="s">
        <v>212</v>
      </c>
      <c r="J5429" s="576" t="s">
        <v>207</v>
      </c>
      <c r="K5429" s="577">
        <v>16.920000000000002</v>
      </c>
      <c r="L5429" s="576" t="s">
        <v>208</v>
      </c>
    </row>
    <row r="5430" spans="1:12">
      <c r="A5430" s="576" t="s">
        <v>961</v>
      </c>
      <c r="B5430" s="576" t="s">
        <v>962</v>
      </c>
      <c r="C5430" s="576" t="s">
        <v>954</v>
      </c>
      <c r="D5430" s="576" t="s">
        <v>4478</v>
      </c>
      <c r="E5430" s="577" t="s">
        <v>210</v>
      </c>
      <c r="F5430" s="576" t="s">
        <v>210</v>
      </c>
      <c r="G5430" s="576">
        <v>89752</v>
      </c>
      <c r="H5430" s="576" t="s">
        <v>6002</v>
      </c>
      <c r="I5430" s="576" t="s">
        <v>212</v>
      </c>
      <c r="J5430" s="576" t="s">
        <v>209</v>
      </c>
      <c r="K5430" s="578">
        <v>6.23</v>
      </c>
      <c r="L5430" s="576" t="s">
        <v>208</v>
      </c>
    </row>
    <row r="5431" spans="1:12">
      <c r="A5431" s="576" t="s">
        <v>961</v>
      </c>
      <c r="B5431" s="576" t="s">
        <v>962</v>
      </c>
      <c r="C5431" s="576" t="s">
        <v>954</v>
      </c>
      <c r="D5431" s="576" t="s">
        <v>4478</v>
      </c>
      <c r="E5431" s="577" t="s">
        <v>210</v>
      </c>
      <c r="F5431" s="576" t="s">
        <v>210</v>
      </c>
      <c r="G5431" s="576">
        <v>89813</v>
      </c>
      <c r="H5431" s="576" t="s">
        <v>6039</v>
      </c>
      <c r="I5431" s="576" t="s">
        <v>212</v>
      </c>
      <c r="J5431" s="576" t="s">
        <v>209</v>
      </c>
      <c r="K5431" s="577">
        <v>4.87</v>
      </c>
      <c r="L5431" s="576" t="s">
        <v>208</v>
      </c>
    </row>
    <row r="5432" spans="1:12">
      <c r="A5432" s="576" t="s">
        <v>961</v>
      </c>
      <c r="B5432" s="576" t="s">
        <v>962</v>
      </c>
      <c r="C5432" s="576" t="s">
        <v>954</v>
      </c>
      <c r="D5432" s="576" t="s">
        <v>4478</v>
      </c>
      <c r="E5432" s="577" t="s">
        <v>210</v>
      </c>
      <c r="F5432" s="576" t="s">
        <v>210</v>
      </c>
      <c r="G5432" s="576">
        <v>89753</v>
      </c>
      <c r="H5432" s="576" t="s">
        <v>6003</v>
      </c>
      <c r="I5432" s="576" t="s">
        <v>212</v>
      </c>
      <c r="J5432" s="576" t="s">
        <v>209</v>
      </c>
      <c r="K5432" s="577">
        <v>7.76</v>
      </c>
      <c r="L5432" s="576" t="s">
        <v>208</v>
      </c>
    </row>
    <row r="5433" spans="1:12">
      <c r="A5433" s="576" t="s">
        <v>961</v>
      </c>
      <c r="B5433" s="576" t="s">
        <v>962</v>
      </c>
      <c r="C5433" s="576" t="s">
        <v>954</v>
      </c>
      <c r="D5433" s="576" t="s">
        <v>4478</v>
      </c>
      <c r="E5433" s="577" t="s">
        <v>210</v>
      </c>
      <c r="F5433" s="576" t="s">
        <v>210</v>
      </c>
      <c r="G5433" s="576">
        <v>89817</v>
      </c>
      <c r="H5433" s="576" t="s">
        <v>6041</v>
      </c>
      <c r="I5433" s="576" t="s">
        <v>212</v>
      </c>
      <c r="J5433" s="576" t="s">
        <v>209</v>
      </c>
      <c r="K5433" s="577">
        <v>11.77</v>
      </c>
      <c r="L5433" s="576" t="s">
        <v>208</v>
      </c>
    </row>
    <row r="5434" spans="1:12">
      <c r="A5434" s="576" t="s">
        <v>961</v>
      </c>
      <c r="B5434" s="576" t="s">
        <v>962</v>
      </c>
      <c r="C5434" s="576" t="s">
        <v>954</v>
      </c>
      <c r="D5434" s="576" t="s">
        <v>4478</v>
      </c>
      <c r="E5434" s="577" t="s">
        <v>210</v>
      </c>
      <c r="F5434" s="576" t="s">
        <v>210</v>
      </c>
      <c r="G5434" s="576">
        <v>89774</v>
      </c>
      <c r="H5434" s="576" t="s">
        <v>6014</v>
      </c>
      <c r="I5434" s="576" t="s">
        <v>212</v>
      </c>
      <c r="J5434" s="576" t="s">
        <v>209</v>
      </c>
      <c r="K5434" s="577">
        <v>12.87</v>
      </c>
      <c r="L5434" s="576" t="s">
        <v>208</v>
      </c>
    </row>
    <row r="5435" spans="1:12">
      <c r="A5435" s="576" t="s">
        <v>961</v>
      </c>
      <c r="B5435" s="576" t="s">
        <v>962</v>
      </c>
      <c r="C5435" s="576" t="s">
        <v>954</v>
      </c>
      <c r="D5435" s="576" t="s">
        <v>4478</v>
      </c>
      <c r="E5435" s="577" t="s">
        <v>210</v>
      </c>
      <c r="F5435" s="576" t="s">
        <v>210</v>
      </c>
      <c r="G5435" s="576">
        <v>95693</v>
      </c>
      <c r="H5435" s="576" t="s">
        <v>6066</v>
      </c>
      <c r="I5435" s="576" t="s">
        <v>212</v>
      </c>
      <c r="J5435" s="576" t="s">
        <v>209</v>
      </c>
      <c r="K5435" s="577">
        <v>43.56</v>
      </c>
      <c r="L5435" s="576" t="s">
        <v>208</v>
      </c>
    </row>
    <row r="5436" spans="1:12">
      <c r="A5436" s="576" t="s">
        <v>961</v>
      </c>
      <c r="B5436" s="576" t="s">
        <v>962</v>
      </c>
      <c r="C5436" s="576" t="s">
        <v>954</v>
      </c>
      <c r="D5436" s="576" t="s">
        <v>4478</v>
      </c>
      <c r="E5436" s="577" t="s">
        <v>210</v>
      </c>
      <c r="F5436" s="576" t="s">
        <v>210</v>
      </c>
      <c r="G5436" s="576">
        <v>89833</v>
      </c>
      <c r="H5436" s="576" t="s">
        <v>6050</v>
      </c>
      <c r="I5436" s="576" t="s">
        <v>212</v>
      </c>
      <c r="J5436" s="576" t="s">
        <v>209</v>
      </c>
      <c r="K5436" s="577">
        <v>40.229999999999997</v>
      </c>
      <c r="L5436" s="576" t="s">
        <v>208</v>
      </c>
    </row>
    <row r="5437" spans="1:12">
      <c r="A5437" s="576" t="s">
        <v>961</v>
      </c>
      <c r="B5437" s="576" t="s">
        <v>962</v>
      </c>
      <c r="C5437" s="576" t="s">
        <v>954</v>
      </c>
      <c r="D5437" s="576" t="s">
        <v>4478</v>
      </c>
      <c r="E5437" s="577" t="s">
        <v>210</v>
      </c>
      <c r="F5437" s="576" t="s">
        <v>210</v>
      </c>
      <c r="G5437" s="576">
        <v>89796</v>
      </c>
      <c r="H5437" s="576" t="s">
        <v>6025</v>
      </c>
      <c r="I5437" s="576" t="s">
        <v>212</v>
      </c>
      <c r="J5437" s="576" t="s">
        <v>209</v>
      </c>
      <c r="K5437" s="577">
        <v>38.89</v>
      </c>
      <c r="L5437" s="576" t="s">
        <v>208</v>
      </c>
    </row>
    <row r="5438" spans="1:12">
      <c r="A5438" s="576" t="s">
        <v>961</v>
      </c>
      <c r="B5438" s="576" t="s">
        <v>962</v>
      </c>
      <c r="C5438" s="576" t="s">
        <v>954</v>
      </c>
      <c r="D5438" s="576" t="s">
        <v>4478</v>
      </c>
      <c r="E5438" s="577" t="s">
        <v>210</v>
      </c>
      <c r="F5438" s="576" t="s">
        <v>210</v>
      </c>
      <c r="G5438" s="576">
        <v>89860</v>
      </c>
      <c r="H5438" s="576" t="s">
        <v>6060</v>
      </c>
      <c r="I5438" s="576" t="s">
        <v>212</v>
      </c>
      <c r="J5438" s="576" t="s">
        <v>207</v>
      </c>
      <c r="K5438" s="577">
        <v>43.51</v>
      </c>
      <c r="L5438" s="576" t="s">
        <v>208</v>
      </c>
    </row>
    <row r="5439" spans="1:12">
      <c r="A5439" s="576" t="s">
        <v>961</v>
      </c>
      <c r="B5439" s="576" t="s">
        <v>962</v>
      </c>
      <c r="C5439" s="576" t="s">
        <v>954</v>
      </c>
      <c r="D5439" s="576" t="s">
        <v>4478</v>
      </c>
      <c r="E5439" s="577" t="s">
        <v>210</v>
      </c>
      <c r="F5439" s="576" t="s">
        <v>210</v>
      </c>
      <c r="G5439" s="576">
        <v>89782</v>
      </c>
      <c r="H5439" s="576" t="s">
        <v>6019</v>
      </c>
      <c r="I5439" s="576" t="s">
        <v>212</v>
      </c>
      <c r="J5439" s="576" t="s">
        <v>207</v>
      </c>
      <c r="K5439" s="577">
        <v>12.23</v>
      </c>
      <c r="L5439" s="576" t="s">
        <v>208</v>
      </c>
    </row>
    <row r="5440" spans="1:12">
      <c r="A5440" s="576" t="s">
        <v>961</v>
      </c>
      <c r="B5440" s="576" t="s">
        <v>962</v>
      </c>
      <c r="C5440" s="576" t="s">
        <v>954</v>
      </c>
      <c r="D5440" s="576" t="s">
        <v>4478</v>
      </c>
      <c r="E5440" s="577" t="s">
        <v>210</v>
      </c>
      <c r="F5440" s="576" t="s">
        <v>210</v>
      </c>
      <c r="G5440" s="576">
        <v>89825</v>
      </c>
      <c r="H5440" s="576" t="s">
        <v>6045</v>
      </c>
      <c r="I5440" s="576" t="s">
        <v>212</v>
      </c>
      <c r="J5440" s="576" t="s">
        <v>207</v>
      </c>
      <c r="K5440" s="577">
        <v>16.07</v>
      </c>
      <c r="L5440" s="576" t="s">
        <v>208</v>
      </c>
    </row>
    <row r="5441" spans="1:12">
      <c r="A5441" s="576" t="s">
        <v>961</v>
      </c>
      <c r="B5441" s="576" t="s">
        <v>962</v>
      </c>
      <c r="C5441" s="576" t="s">
        <v>954</v>
      </c>
      <c r="D5441" s="576" t="s">
        <v>4478</v>
      </c>
      <c r="E5441" s="577" t="s">
        <v>210</v>
      </c>
      <c r="F5441" s="576" t="s">
        <v>210</v>
      </c>
      <c r="G5441" s="576">
        <v>89784</v>
      </c>
      <c r="H5441" s="576" t="s">
        <v>6021</v>
      </c>
      <c r="I5441" s="576" t="s">
        <v>212</v>
      </c>
      <c r="J5441" s="576" t="s">
        <v>207</v>
      </c>
      <c r="K5441" s="577">
        <v>21.72</v>
      </c>
      <c r="L5441" s="576" t="s">
        <v>208</v>
      </c>
    </row>
    <row r="5442" spans="1:12">
      <c r="A5442" s="576" t="s">
        <v>972</v>
      </c>
      <c r="B5442" s="576" t="s">
        <v>973</v>
      </c>
      <c r="C5442" s="576" t="s">
        <v>6216</v>
      </c>
      <c r="D5442" s="576" t="s">
        <v>6217</v>
      </c>
      <c r="E5442" s="577" t="s">
        <v>210</v>
      </c>
      <c r="F5442" s="576" t="s">
        <v>210</v>
      </c>
      <c r="G5442" s="576">
        <v>89829</v>
      </c>
      <c r="H5442" s="576" t="s">
        <v>6047</v>
      </c>
      <c r="I5442" s="576" t="s">
        <v>212</v>
      </c>
      <c r="J5442" s="576" t="s">
        <v>209</v>
      </c>
      <c r="K5442" s="577">
        <v>32.76</v>
      </c>
      <c r="L5442" s="576" t="s">
        <v>208</v>
      </c>
    </row>
    <row r="5443" spans="1:12">
      <c r="A5443" s="576" t="s">
        <v>972</v>
      </c>
      <c r="B5443" s="576" t="s">
        <v>973</v>
      </c>
      <c r="C5443" s="576" t="s">
        <v>6216</v>
      </c>
      <c r="D5443" s="576" t="s">
        <v>6217</v>
      </c>
      <c r="E5443" s="577" t="s">
        <v>210</v>
      </c>
      <c r="F5443" s="576" t="s">
        <v>210</v>
      </c>
      <c r="G5443" s="576">
        <v>89786</v>
      </c>
      <c r="H5443" s="576" t="s">
        <v>6023</v>
      </c>
      <c r="I5443" s="576" t="s">
        <v>212</v>
      </c>
      <c r="J5443" s="576" t="s">
        <v>209</v>
      </c>
      <c r="K5443" s="577">
        <v>34.93</v>
      </c>
      <c r="L5443" s="576" t="s">
        <v>208</v>
      </c>
    </row>
    <row r="5444" spans="1:12">
      <c r="A5444" s="576" t="s">
        <v>972</v>
      </c>
      <c r="B5444" s="576" t="s">
        <v>973</v>
      </c>
      <c r="C5444" s="576" t="s">
        <v>6216</v>
      </c>
      <c r="D5444" s="576" t="s">
        <v>6217</v>
      </c>
      <c r="E5444" s="577" t="s">
        <v>210</v>
      </c>
      <c r="F5444" s="576" t="s">
        <v>210</v>
      </c>
      <c r="G5444" s="576">
        <v>104352</v>
      </c>
      <c r="H5444" s="576" t="s">
        <v>6166</v>
      </c>
      <c r="I5444" s="576" t="s">
        <v>212</v>
      </c>
      <c r="J5444" s="576" t="s">
        <v>209</v>
      </c>
      <c r="K5444" s="577">
        <v>35.6</v>
      </c>
      <c r="L5444" s="576" t="s">
        <v>208</v>
      </c>
    </row>
    <row r="5445" spans="1:12">
      <c r="A5445" s="576" t="s">
        <v>972</v>
      </c>
      <c r="B5445" s="576" t="s">
        <v>973</v>
      </c>
      <c r="C5445" s="576" t="s">
        <v>6216</v>
      </c>
      <c r="D5445" s="576" t="s">
        <v>6217</v>
      </c>
      <c r="E5445" s="577" t="s">
        <v>210</v>
      </c>
      <c r="F5445" s="576" t="s">
        <v>210</v>
      </c>
      <c r="G5445" s="576">
        <v>104344</v>
      </c>
      <c r="H5445" s="576" t="s">
        <v>6159</v>
      </c>
      <c r="I5445" s="576" t="s">
        <v>212</v>
      </c>
      <c r="J5445" s="576" t="s">
        <v>209</v>
      </c>
      <c r="K5445" s="577">
        <v>36.6</v>
      </c>
      <c r="L5445" s="576" t="s">
        <v>208</v>
      </c>
    </row>
    <row r="5446" spans="1:12">
      <c r="A5446" s="576" t="s">
        <v>972</v>
      </c>
      <c r="B5446" s="576" t="s">
        <v>973</v>
      </c>
      <c r="C5446" s="576" t="s">
        <v>6216</v>
      </c>
      <c r="D5446" s="576" t="s">
        <v>6217</v>
      </c>
      <c r="E5446" s="577" t="s">
        <v>210</v>
      </c>
      <c r="F5446" s="576" t="s">
        <v>210</v>
      </c>
      <c r="G5446" s="576">
        <v>104354</v>
      </c>
      <c r="H5446" s="576" t="s">
        <v>6168</v>
      </c>
      <c r="I5446" s="576" t="s">
        <v>212</v>
      </c>
      <c r="J5446" s="576" t="s">
        <v>209</v>
      </c>
      <c r="K5446" s="577">
        <v>40.71</v>
      </c>
      <c r="L5446" s="576" t="s">
        <v>208</v>
      </c>
    </row>
    <row r="5447" spans="1:12">
      <c r="A5447" s="576" t="s">
        <v>972</v>
      </c>
      <c r="B5447" s="576" t="s">
        <v>973</v>
      </c>
      <c r="C5447" s="576" t="s">
        <v>6216</v>
      </c>
      <c r="D5447" s="576" t="s">
        <v>6217</v>
      </c>
      <c r="E5447" s="577" t="s">
        <v>210</v>
      </c>
      <c r="F5447" s="576" t="s">
        <v>210</v>
      </c>
      <c r="G5447" s="576">
        <v>104346</v>
      </c>
      <c r="H5447" s="576" t="s">
        <v>6161</v>
      </c>
      <c r="I5447" s="576" t="s">
        <v>212</v>
      </c>
      <c r="J5447" s="576" t="s">
        <v>209</v>
      </c>
      <c r="K5447" s="577">
        <v>40.54</v>
      </c>
      <c r="L5447" s="576" t="s">
        <v>208</v>
      </c>
    </row>
    <row r="5448" spans="1:12">
      <c r="A5448" s="576" t="s">
        <v>972</v>
      </c>
      <c r="B5448" s="576" t="s">
        <v>973</v>
      </c>
      <c r="C5448" s="576" t="s">
        <v>6216</v>
      </c>
      <c r="D5448" s="576" t="s">
        <v>6217</v>
      </c>
      <c r="E5448" s="577" t="s">
        <v>210</v>
      </c>
      <c r="F5448" s="576" t="s">
        <v>210</v>
      </c>
      <c r="G5448" s="576">
        <v>104356</v>
      </c>
      <c r="H5448" s="576" t="s">
        <v>6170</v>
      </c>
      <c r="I5448" s="576" t="s">
        <v>212</v>
      </c>
      <c r="J5448" s="576" t="s">
        <v>209</v>
      </c>
      <c r="K5448" s="577">
        <v>26.07</v>
      </c>
      <c r="L5448" s="576" t="s">
        <v>208</v>
      </c>
    </row>
    <row r="5449" spans="1:12">
      <c r="A5449" s="576" t="s">
        <v>972</v>
      </c>
      <c r="B5449" s="576" t="s">
        <v>973</v>
      </c>
      <c r="C5449" s="576" t="s">
        <v>6216</v>
      </c>
      <c r="D5449" s="576" t="s">
        <v>6217</v>
      </c>
      <c r="E5449" s="577" t="s">
        <v>210</v>
      </c>
      <c r="F5449" s="576" t="s">
        <v>210</v>
      </c>
      <c r="G5449" s="576">
        <v>104348</v>
      </c>
      <c r="H5449" s="576" t="s">
        <v>6163</v>
      </c>
      <c r="I5449" s="576" t="s">
        <v>212</v>
      </c>
      <c r="J5449" s="576" t="s">
        <v>209</v>
      </c>
      <c r="K5449" s="577">
        <v>9.6199999999999992</v>
      </c>
      <c r="L5449" s="576" t="s">
        <v>208</v>
      </c>
    </row>
    <row r="5450" spans="1:12">
      <c r="A5450" s="576" t="s">
        <v>972</v>
      </c>
      <c r="B5450" s="576" t="s">
        <v>973</v>
      </c>
      <c r="C5450" s="576" t="s">
        <v>6216</v>
      </c>
      <c r="D5450" s="576" t="s">
        <v>6217</v>
      </c>
      <c r="E5450" s="577" t="s">
        <v>210</v>
      </c>
      <c r="F5450" s="576" t="s">
        <v>210</v>
      </c>
      <c r="G5450" s="576">
        <v>104351</v>
      </c>
      <c r="H5450" s="576" t="s">
        <v>6165</v>
      </c>
      <c r="I5450" s="576" t="s">
        <v>212</v>
      </c>
      <c r="J5450" s="576" t="s">
        <v>209</v>
      </c>
      <c r="K5450" s="577">
        <v>19.75</v>
      </c>
      <c r="L5450" s="576" t="s">
        <v>208</v>
      </c>
    </row>
    <row r="5451" spans="1:12">
      <c r="A5451" s="576" t="s">
        <v>972</v>
      </c>
      <c r="B5451" s="576" t="s">
        <v>973</v>
      </c>
      <c r="C5451" s="576" t="s">
        <v>6216</v>
      </c>
      <c r="D5451" s="576" t="s">
        <v>6217</v>
      </c>
      <c r="E5451" s="577" t="s">
        <v>210</v>
      </c>
      <c r="F5451" s="576" t="s">
        <v>210</v>
      </c>
      <c r="G5451" s="576">
        <v>89800</v>
      </c>
      <c r="H5451" s="576" t="s">
        <v>5790</v>
      </c>
      <c r="I5451" s="576" t="s">
        <v>85</v>
      </c>
      <c r="J5451" s="576" t="s">
        <v>209</v>
      </c>
      <c r="K5451" s="577">
        <v>24.86</v>
      </c>
      <c r="L5451" s="576" t="s">
        <v>208</v>
      </c>
    </row>
    <row r="5452" spans="1:12">
      <c r="A5452" s="576" t="s">
        <v>972</v>
      </c>
      <c r="B5452" s="576" t="s">
        <v>973</v>
      </c>
      <c r="C5452" s="576" t="s">
        <v>6216</v>
      </c>
      <c r="D5452" s="576" t="s">
        <v>6217</v>
      </c>
      <c r="E5452" s="577" t="s">
        <v>210</v>
      </c>
      <c r="F5452" s="576" t="s">
        <v>210</v>
      </c>
      <c r="G5452" s="576">
        <v>89714</v>
      </c>
      <c r="H5452" s="576" t="s">
        <v>5785</v>
      </c>
      <c r="I5452" s="576" t="s">
        <v>85</v>
      </c>
      <c r="J5452" s="576" t="s">
        <v>209</v>
      </c>
      <c r="K5452" s="577">
        <v>32.31</v>
      </c>
      <c r="L5452" s="576" t="s">
        <v>208</v>
      </c>
    </row>
    <row r="5453" spans="1:12">
      <c r="A5453" s="576" t="s">
        <v>972</v>
      </c>
      <c r="B5453" s="576" t="s">
        <v>973</v>
      </c>
      <c r="C5453" s="576" t="s">
        <v>6216</v>
      </c>
      <c r="D5453" s="576" t="s">
        <v>6217</v>
      </c>
      <c r="E5453" s="577" t="s">
        <v>210</v>
      </c>
      <c r="F5453" s="576" t="s">
        <v>210</v>
      </c>
      <c r="G5453" s="576">
        <v>89848</v>
      </c>
      <c r="H5453" s="576" t="s">
        <v>5791</v>
      </c>
      <c r="I5453" s="576" t="s">
        <v>85</v>
      </c>
      <c r="J5453" s="576" t="s">
        <v>209</v>
      </c>
      <c r="K5453" s="577">
        <v>23.89</v>
      </c>
      <c r="L5453" s="576" t="s">
        <v>208</v>
      </c>
    </row>
    <row r="5454" spans="1:12">
      <c r="A5454" s="576" t="s">
        <v>972</v>
      </c>
      <c r="B5454" s="576" t="s">
        <v>973</v>
      </c>
      <c r="C5454" s="576" t="s">
        <v>6216</v>
      </c>
      <c r="D5454" s="576" t="s">
        <v>6217</v>
      </c>
      <c r="E5454" s="577" t="s">
        <v>210</v>
      </c>
      <c r="F5454" s="576" t="s">
        <v>210</v>
      </c>
      <c r="G5454" s="576">
        <v>89849</v>
      </c>
      <c r="H5454" s="576" t="s">
        <v>5792</v>
      </c>
      <c r="I5454" s="576" t="s">
        <v>85</v>
      </c>
      <c r="J5454" s="576" t="s">
        <v>209</v>
      </c>
      <c r="K5454" s="577">
        <v>49.54</v>
      </c>
      <c r="L5454" s="576" t="s">
        <v>208</v>
      </c>
    </row>
    <row r="5455" spans="1:12">
      <c r="A5455" s="576" t="s">
        <v>972</v>
      </c>
      <c r="B5455" s="576" t="s">
        <v>973</v>
      </c>
      <c r="C5455" s="576" t="s">
        <v>6216</v>
      </c>
      <c r="D5455" s="576" t="s">
        <v>6217</v>
      </c>
      <c r="E5455" s="577" t="s">
        <v>210</v>
      </c>
      <c r="F5455" s="576" t="s">
        <v>210</v>
      </c>
      <c r="G5455" s="576">
        <v>89711</v>
      </c>
      <c r="H5455" s="576" t="s">
        <v>5782</v>
      </c>
      <c r="I5455" s="576" t="s">
        <v>85</v>
      </c>
      <c r="J5455" s="576" t="s">
        <v>207</v>
      </c>
      <c r="K5455" s="577">
        <v>18.170000000000002</v>
      </c>
      <c r="L5455" s="576" t="s">
        <v>208</v>
      </c>
    </row>
    <row r="5456" spans="1:12">
      <c r="A5456" s="576" t="s">
        <v>972</v>
      </c>
      <c r="B5456" s="576" t="s">
        <v>973</v>
      </c>
      <c r="C5456" s="576" t="s">
        <v>6216</v>
      </c>
      <c r="D5456" s="576" t="s">
        <v>6217</v>
      </c>
      <c r="E5456" s="577" t="s">
        <v>210</v>
      </c>
      <c r="F5456" s="576" t="s">
        <v>210</v>
      </c>
      <c r="G5456" s="576">
        <v>89798</v>
      </c>
      <c r="H5456" s="576" t="s">
        <v>5788</v>
      </c>
      <c r="I5456" s="576" t="s">
        <v>85</v>
      </c>
      <c r="J5456" s="576" t="s">
        <v>207</v>
      </c>
      <c r="K5456" s="577">
        <v>11.86</v>
      </c>
      <c r="L5456" s="576" t="s">
        <v>208</v>
      </c>
    </row>
    <row r="5457" spans="1:12">
      <c r="A5457" s="576" t="s">
        <v>972</v>
      </c>
      <c r="B5457" s="576" t="s">
        <v>973</v>
      </c>
      <c r="C5457" s="576" t="s">
        <v>6216</v>
      </c>
      <c r="D5457" s="576" t="s">
        <v>6217</v>
      </c>
      <c r="E5457" s="577" t="s">
        <v>210</v>
      </c>
      <c r="F5457" s="576" t="s">
        <v>210</v>
      </c>
      <c r="G5457" s="576">
        <v>89712</v>
      </c>
      <c r="H5457" s="576" t="s">
        <v>5783</v>
      </c>
      <c r="I5457" s="576" t="s">
        <v>85</v>
      </c>
      <c r="J5457" s="576" t="s">
        <v>209</v>
      </c>
      <c r="K5457" s="577">
        <v>23.19</v>
      </c>
      <c r="L5457" s="576" t="s">
        <v>208</v>
      </c>
    </row>
    <row r="5458" spans="1:12">
      <c r="A5458" s="576" t="s">
        <v>972</v>
      </c>
      <c r="B5458" s="576" t="s">
        <v>973</v>
      </c>
      <c r="C5458" s="576" t="s">
        <v>6216</v>
      </c>
      <c r="D5458" s="576" t="s">
        <v>6217</v>
      </c>
      <c r="E5458" s="577" t="s">
        <v>210</v>
      </c>
      <c r="F5458" s="576" t="s">
        <v>210</v>
      </c>
      <c r="G5458" s="576">
        <v>89799</v>
      </c>
      <c r="H5458" s="576" t="s">
        <v>5789</v>
      </c>
      <c r="I5458" s="576" t="s">
        <v>85</v>
      </c>
      <c r="J5458" s="576" t="s">
        <v>209</v>
      </c>
      <c r="K5458" s="577">
        <v>19.57</v>
      </c>
      <c r="L5458" s="576" t="s">
        <v>208</v>
      </c>
    </row>
    <row r="5459" spans="1:12">
      <c r="A5459" s="576" t="s">
        <v>972</v>
      </c>
      <c r="B5459" s="576" t="s">
        <v>973</v>
      </c>
      <c r="C5459" s="576" t="s">
        <v>6216</v>
      </c>
      <c r="D5459" s="576" t="s">
        <v>6217</v>
      </c>
      <c r="E5459" s="577" t="s">
        <v>210</v>
      </c>
      <c r="F5459" s="576" t="s">
        <v>210</v>
      </c>
      <c r="G5459" s="576">
        <v>89713</v>
      </c>
      <c r="H5459" s="576" t="s">
        <v>5784</v>
      </c>
      <c r="I5459" s="576" t="s">
        <v>85</v>
      </c>
      <c r="J5459" s="576" t="s">
        <v>209</v>
      </c>
      <c r="K5459" s="577">
        <v>28.96</v>
      </c>
      <c r="L5459" s="576" t="s">
        <v>208</v>
      </c>
    </row>
    <row r="5460" spans="1:12">
      <c r="A5460" s="576" t="s">
        <v>972</v>
      </c>
      <c r="B5460" s="576" t="s">
        <v>973</v>
      </c>
      <c r="C5460" s="576" t="s">
        <v>6216</v>
      </c>
      <c r="D5460" s="576" t="s">
        <v>6217</v>
      </c>
      <c r="E5460" s="577" t="s">
        <v>210</v>
      </c>
      <c r="F5460" s="576" t="s">
        <v>210</v>
      </c>
      <c r="G5460" s="576">
        <v>89376</v>
      </c>
      <c r="H5460" s="576" t="s">
        <v>9971</v>
      </c>
      <c r="I5460" s="576" t="s">
        <v>212</v>
      </c>
      <c r="J5460" s="576" t="s">
        <v>209</v>
      </c>
      <c r="K5460" s="577">
        <v>4.7</v>
      </c>
      <c r="L5460" s="576" t="s">
        <v>208</v>
      </c>
    </row>
    <row r="5461" spans="1:12">
      <c r="A5461" s="576" t="s">
        <v>972</v>
      </c>
      <c r="B5461" s="576" t="s">
        <v>973</v>
      </c>
      <c r="C5461" s="576" t="s">
        <v>6216</v>
      </c>
      <c r="D5461" s="576" t="s">
        <v>6217</v>
      </c>
      <c r="E5461" s="577" t="s">
        <v>210</v>
      </c>
      <c r="F5461" s="576" t="s">
        <v>210</v>
      </c>
      <c r="G5461" s="576">
        <v>89429</v>
      </c>
      <c r="H5461" s="576" t="s">
        <v>9972</v>
      </c>
      <c r="I5461" s="576" t="s">
        <v>212</v>
      </c>
      <c r="J5461" s="576" t="s">
        <v>207</v>
      </c>
      <c r="K5461" s="577">
        <v>5.05</v>
      </c>
      <c r="L5461" s="576" t="s">
        <v>208</v>
      </c>
    </row>
    <row r="5462" spans="1:12">
      <c r="A5462" s="576" t="s">
        <v>972</v>
      </c>
      <c r="B5462" s="576" t="s">
        <v>973</v>
      </c>
      <c r="C5462" s="576" t="s">
        <v>6216</v>
      </c>
      <c r="D5462" s="576" t="s">
        <v>6217</v>
      </c>
      <c r="E5462" s="577" t="s">
        <v>210</v>
      </c>
      <c r="F5462" s="576" t="s">
        <v>210</v>
      </c>
      <c r="G5462" s="576">
        <v>89383</v>
      </c>
      <c r="H5462" s="576" t="s">
        <v>9973</v>
      </c>
      <c r="I5462" s="576" t="s">
        <v>212</v>
      </c>
      <c r="J5462" s="576" t="s">
        <v>207</v>
      </c>
      <c r="K5462" s="577">
        <v>5.46</v>
      </c>
      <c r="L5462" s="576" t="s">
        <v>208</v>
      </c>
    </row>
    <row r="5463" spans="1:12">
      <c r="A5463" s="576" t="s">
        <v>972</v>
      </c>
      <c r="B5463" s="576" t="s">
        <v>973</v>
      </c>
      <c r="C5463" s="576" t="s">
        <v>6216</v>
      </c>
      <c r="D5463" s="576" t="s">
        <v>6217</v>
      </c>
      <c r="E5463" s="577" t="s">
        <v>210</v>
      </c>
      <c r="F5463" s="576" t="s">
        <v>210</v>
      </c>
      <c r="G5463" s="576">
        <v>89553</v>
      </c>
      <c r="H5463" s="576" t="s">
        <v>9974</v>
      </c>
      <c r="I5463" s="576" t="s">
        <v>212</v>
      </c>
      <c r="J5463" s="576" t="s">
        <v>207</v>
      </c>
      <c r="K5463" s="577">
        <v>4.8600000000000003</v>
      </c>
      <c r="L5463" s="576" t="s">
        <v>208</v>
      </c>
    </row>
    <row r="5464" spans="1:12">
      <c r="A5464" s="576" t="s">
        <v>972</v>
      </c>
      <c r="B5464" s="576" t="s">
        <v>973</v>
      </c>
      <c r="C5464" s="576" t="s">
        <v>6216</v>
      </c>
      <c r="D5464" s="576" t="s">
        <v>6217</v>
      </c>
      <c r="E5464" s="577" t="s">
        <v>210</v>
      </c>
      <c r="F5464" s="576" t="s">
        <v>210</v>
      </c>
      <c r="G5464" s="576">
        <v>89436</v>
      </c>
      <c r="H5464" s="576" t="s">
        <v>9975</v>
      </c>
      <c r="I5464" s="576" t="s">
        <v>212</v>
      </c>
      <c r="J5464" s="576" t="s">
        <v>207</v>
      </c>
      <c r="K5464" s="577">
        <v>6.82</v>
      </c>
      <c r="L5464" s="576" t="s">
        <v>208</v>
      </c>
    </row>
    <row r="5465" spans="1:12">
      <c r="A5465" s="576" t="s">
        <v>972</v>
      </c>
      <c r="B5465" s="576" t="s">
        <v>973</v>
      </c>
      <c r="C5465" s="576" t="s">
        <v>6216</v>
      </c>
      <c r="D5465" s="576" t="s">
        <v>6217</v>
      </c>
      <c r="E5465" s="577" t="s">
        <v>210</v>
      </c>
      <c r="F5465" s="576" t="s">
        <v>210</v>
      </c>
      <c r="G5465" s="576">
        <v>89391</v>
      </c>
      <c r="H5465" s="576" t="s">
        <v>9976</v>
      </c>
      <c r="I5465" s="576" t="s">
        <v>212</v>
      </c>
      <c r="J5465" s="576" t="s">
        <v>209</v>
      </c>
      <c r="K5465" s="577">
        <v>7.31</v>
      </c>
      <c r="L5465" s="576" t="s">
        <v>208</v>
      </c>
    </row>
    <row r="5466" spans="1:12">
      <c r="A5466" s="576" t="s">
        <v>972</v>
      </c>
      <c r="B5466" s="576" t="s">
        <v>973</v>
      </c>
      <c r="C5466" s="576" t="s">
        <v>6216</v>
      </c>
      <c r="D5466" s="576" t="s">
        <v>6217</v>
      </c>
      <c r="E5466" s="577" t="s">
        <v>210</v>
      </c>
      <c r="F5466" s="576" t="s">
        <v>210</v>
      </c>
      <c r="G5466" s="576">
        <v>103994</v>
      </c>
      <c r="H5466" s="576" t="s">
        <v>9977</v>
      </c>
      <c r="I5466" s="576" t="s">
        <v>212</v>
      </c>
      <c r="J5466" s="576" t="s">
        <v>209</v>
      </c>
      <c r="K5466" s="577">
        <v>12.33</v>
      </c>
      <c r="L5466" s="576" t="s">
        <v>208</v>
      </c>
    </row>
    <row r="5467" spans="1:12">
      <c r="A5467" s="576" t="s">
        <v>972</v>
      </c>
      <c r="B5467" s="576" t="s">
        <v>973</v>
      </c>
      <c r="C5467" s="576" t="s">
        <v>6216</v>
      </c>
      <c r="D5467" s="576" t="s">
        <v>6217</v>
      </c>
      <c r="E5467" s="577" t="s">
        <v>210</v>
      </c>
      <c r="F5467" s="576" t="s">
        <v>210</v>
      </c>
      <c r="G5467" s="576">
        <v>89570</v>
      </c>
      <c r="H5467" s="576" t="s">
        <v>9978</v>
      </c>
      <c r="I5467" s="576" t="s">
        <v>212</v>
      </c>
      <c r="J5467" s="576" t="s">
        <v>209</v>
      </c>
      <c r="K5467" s="577">
        <v>10.1</v>
      </c>
      <c r="L5467" s="576" t="s">
        <v>208</v>
      </c>
    </row>
    <row r="5468" spans="1:12">
      <c r="A5468" s="576" t="s">
        <v>972</v>
      </c>
      <c r="B5468" s="576" t="s">
        <v>973</v>
      </c>
      <c r="C5468" s="576" t="s">
        <v>6216</v>
      </c>
      <c r="D5468" s="576" t="s">
        <v>6217</v>
      </c>
      <c r="E5468" s="577" t="s">
        <v>210</v>
      </c>
      <c r="F5468" s="576" t="s">
        <v>210</v>
      </c>
      <c r="G5468" s="576">
        <v>103992</v>
      </c>
      <c r="H5468" s="576" t="s">
        <v>9979</v>
      </c>
      <c r="I5468" s="576" t="s">
        <v>212</v>
      </c>
      <c r="J5468" s="576" t="s">
        <v>209</v>
      </c>
      <c r="K5468" s="577">
        <v>9.7899999999999991</v>
      </c>
      <c r="L5468" s="576" t="s">
        <v>208</v>
      </c>
    </row>
    <row r="5469" spans="1:12">
      <c r="A5469" s="576" t="s">
        <v>972</v>
      </c>
      <c r="B5469" s="576" t="s">
        <v>973</v>
      </c>
      <c r="C5469" s="576" t="s">
        <v>6216</v>
      </c>
      <c r="D5469" s="576" t="s">
        <v>6217</v>
      </c>
      <c r="E5469" s="577" t="s">
        <v>210</v>
      </c>
      <c r="F5469" s="576" t="s">
        <v>210</v>
      </c>
      <c r="G5469" s="576">
        <v>89572</v>
      </c>
      <c r="H5469" s="576" t="s">
        <v>9980</v>
      </c>
      <c r="I5469" s="576" t="s">
        <v>212</v>
      </c>
      <c r="J5469" s="576" t="s">
        <v>209</v>
      </c>
      <c r="K5469" s="577">
        <v>7.51</v>
      </c>
      <c r="L5469" s="576" t="s">
        <v>208</v>
      </c>
    </row>
    <row r="5470" spans="1:12">
      <c r="A5470" s="576" t="s">
        <v>972</v>
      </c>
      <c r="B5470" s="576" t="s">
        <v>973</v>
      </c>
      <c r="C5470" s="576" t="s">
        <v>6216</v>
      </c>
      <c r="D5470" s="576" t="s">
        <v>6217</v>
      </c>
      <c r="E5470" s="577" t="s">
        <v>210</v>
      </c>
      <c r="F5470" s="576" t="s">
        <v>210</v>
      </c>
      <c r="G5470" s="576">
        <v>104001</v>
      </c>
      <c r="H5470" s="576" t="s">
        <v>9981</v>
      </c>
      <c r="I5470" s="576" t="s">
        <v>212</v>
      </c>
      <c r="J5470" s="576" t="s">
        <v>209</v>
      </c>
      <c r="K5470" s="577">
        <v>11.7</v>
      </c>
      <c r="L5470" s="576" t="s">
        <v>208</v>
      </c>
    </row>
    <row r="5471" spans="1:12">
      <c r="A5471" s="576" t="s">
        <v>972</v>
      </c>
      <c r="B5471" s="576" t="s">
        <v>973</v>
      </c>
      <c r="C5471" s="576" t="s">
        <v>6216</v>
      </c>
      <c r="D5471" s="576" t="s">
        <v>6217</v>
      </c>
      <c r="E5471" s="577" t="s">
        <v>210</v>
      </c>
      <c r="F5471" s="576" t="s">
        <v>210</v>
      </c>
      <c r="G5471" s="576">
        <v>89596</v>
      </c>
      <c r="H5471" s="576" t="s">
        <v>9982</v>
      </c>
      <c r="I5471" s="576" t="s">
        <v>212</v>
      </c>
      <c r="J5471" s="576" t="s">
        <v>209</v>
      </c>
      <c r="K5471" s="577">
        <v>9</v>
      </c>
      <c r="L5471" s="576" t="s">
        <v>208</v>
      </c>
    </row>
    <row r="5472" spans="1:12">
      <c r="A5472" s="576" t="s">
        <v>972</v>
      </c>
      <c r="B5472" s="576" t="s">
        <v>973</v>
      </c>
      <c r="C5472" s="576" t="s">
        <v>6216</v>
      </c>
      <c r="D5472" s="576" t="s">
        <v>6217</v>
      </c>
      <c r="E5472" s="577" t="s">
        <v>210</v>
      </c>
      <c r="F5472" s="576" t="s">
        <v>210</v>
      </c>
      <c r="G5472" s="576">
        <v>104002</v>
      </c>
      <c r="H5472" s="576" t="s">
        <v>9983</v>
      </c>
      <c r="I5472" s="576" t="s">
        <v>212</v>
      </c>
      <c r="J5472" s="576" t="s">
        <v>209</v>
      </c>
      <c r="K5472" s="577">
        <v>15.31</v>
      </c>
      <c r="L5472" s="576" t="s">
        <v>208</v>
      </c>
    </row>
    <row r="5473" spans="1:12">
      <c r="A5473" s="576" t="s">
        <v>972</v>
      </c>
      <c r="B5473" s="576" t="s">
        <v>973</v>
      </c>
      <c r="C5473" s="576" t="s">
        <v>974</v>
      </c>
      <c r="D5473" s="576" t="s">
        <v>4498</v>
      </c>
      <c r="E5473" s="577" t="s">
        <v>210</v>
      </c>
      <c r="F5473" s="576" t="s">
        <v>210</v>
      </c>
      <c r="G5473" s="576">
        <v>89595</v>
      </c>
      <c r="H5473" s="576" t="s">
        <v>9984</v>
      </c>
      <c r="I5473" s="576" t="s">
        <v>212</v>
      </c>
      <c r="J5473" s="576" t="s">
        <v>207</v>
      </c>
      <c r="K5473" s="577">
        <v>12.83</v>
      </c>
      <c r="L5473" s="576" t="s">
        <v>208</v>
      </c>
    </row>
    <row r="5474" spans="1:12">
      <c r="A5474" s="576" t="s">
        <v>972</v>
      </c>
      <c r="B5474" s="576" t="s">
        <v>973</v>
      </c>
      <c r="C5474" s="576" t="s">
        <v>974</v>
      </c>
      <c r="D5474" s="576" t="s">
        <v>4498</v>
      </c>
      <c r="E5474" s="577" t="s">
        <v>210</v>
      </c>
      <c r="F5474" s="576" t="s">
        <v>210</v>
      </c>
      <c r="G5474" s="576">
        <v>89610</v>
      </c>
      <c r="H5474" s="576" t="s">
        <v>9985</v>
      </c>
      <c r="I5474" s="576" t="s">
        <v>212</v>
      </c>
      <c r="J5474" s="576" t="s">
        <v>207</v>
      </c>
      <c r="K5474" s="577">
        <v>17.27</v>
      </c>
      <c r="L5474" s="576" t="s">
        <v>208</v>
      </c>
    </row>
    <row r="5475" spans="1:12">
      <c r="A5475" s="576" t="s">
        <v>972</v>
      </c>
      <c r="B5475" s="576" t="s">
        <v>973</v>
      </c>
      <c r="C5475" s="576" t="s">
        <v>974</v>
      </c>
      <c r="D5475" s="576" t="s">
        <v>4498</v>
      </c>
      <c r="E5475" s="577" t="s">
        <v>210</v>
      </c>
      <c r="F5475" s="576" t="s">
        <v>210</v>
      </c>
      <c r="G5475" s="576">
        <v>89613</v>
      </c>
      <c r="H5475" s="576" t="s">
        <v>9986</v>
      </c>
      <c r="I5475" s="576" t="s">
        <v>212</v>
      </c>
      <c r="J5475" s="576" t="s">
        <v>207</v>
      </c>
      <c r="K5475" s="577">
        <v>27.25</v>
      </c>
      <c r="L5475" s="576" t="s">
        <v>208</v>
      </c>
    </row>
    <row r="5476" spans="1:12">
      <c r="A5476" s="576" t="s">
        <v>972</v>
      </c>
      <c r="B5476" s="576" t="s">
        <v>973</v>
      </c>
      <c r="C5476" s="576" t="s">
        <v>974</v>
      </c>
      <c r="D5476" s="576" t="s">
        <v>4498</v>
      </c>
      <c r="E5476" s="577" t="s">
        <v>210</v>
      </c>
      <c r="F5476" s="576" t="s">
        <v>210</v>
      </c>
      <c r="G5476" s="576">
        <v>89616</v>
      </c>
      <c r="H5476" s="576" t="s">
        <v>9987</v>
      </c>
      <c r="I5476" s="576" t="s">
        <v>212</v>
      </c>
      <c r="J5476" s="576" t="s">
        <v>207</v>
      </c>
      <c r="K5476" s="577">
        <v>36.520000000000003</v>
      </c>
      <c r="L5476" s="576" t="s">
        <v>208</v>
      </c>
    </row>
    <row r="5477" spans="1:12">
      <c r="A5477" s="576" t="s">
        <v>972</v>
      </c>
      <c r="B5477" s="576" t="s">
        <v>973</v>
      </c>
      <c r="C5477" s="576" t="s">
        <v>974</v>
      </c>
      <c r="D5477" s="576" t="s">
        <v>4498</v>
      </c>
      <c r="E5477" s="577" t="s">
        <v>210</v>
      </c>
      <c r="F5477" s="576" t="s">
        <v>210</v>
      </c>
      <c r="G5477" s="576">
        <v>103952</v>
      </c>
      <c r="H5477" s="576" t="s">
        <v>6078</v>
      </c>
      <c r="I5477" s="576" t="s">
        <v>212</v>
      </c>
      <c r="J5477" s="576" t="s">
        <v>207</v>
      </c>
      <c r="K5477" s="577">
        <v>4.76</v>
      </c>
      <c r="L5477" s="576" t="s">
        <v>208</v>
      </c>
    </row>
    <row r="5478" spans="1:12">
      <c r="A5478" s="576" t="s">
        <v>972</v>
      </c>
      <c r="B5478" s="576" t="s">
        <v>973</v>
      </c>
      <c r="C5478" s="576" t="s">
        <v>974</v>
      </c>
      <c r="D5478" s="576" t="s">
        <v>4498</v>
      </c>
      <c r="E5478" s="577" t="s">
        <v>210</v>
      </c>
      <c r="F5478" s="576" t="s">
        <v>210</v>
      </c>
      <c r="G5478" s="576">
        <v>103947</v>
      </c>
      <c r="H5478" s="576" t="s">
        <v>6073</v>
      </c>
      <c r="I5478" s="576" t="s">
        <v>212</v>
      </c>
      <c r="J5478" s="576" t="s">
        <v>207</v>
      </c>
      <c r="K5478" s="577">
        <v>5.17</v>
      </c>
      <c r="L5478" s="576" t="s">
        <v>208</v>
      </c>
    </row>
    <row r="5479" spans="1:12">
      <c r="A5479" s="576" t="s">
        <v>972</v>
      </c>
      <c r="B5479" s="576" t="s">
        <v>973</v>
      </c>
      <c r="C5479" s="576" t="s">
        <v>974</v>
      </c>
      <c r="D5479" s="576" t="s">
        <v>4498</v>
      </c>
      <c r="E5479" s="577" t="s">
        <v>210</v>
      </c>
      <c r="F5479" s="576" t="s">
        <v>210</v>
      </c>
      <c r="G5479" s="576">
        <v>103957</v>
      </c>
      <c r="H5479" s="576" t="s">
        <v>6083</v>
      </c>
      <c r="I5479" s="576" t="s">
        <v>212</v>
      </c>
      <c r="J5479" s="576" t="s">
        <v>207</v>
      </c>
      <c r="K5479" s="577">
        <v>4.03</v>
      </c>
      <c r="L5479" s="576" t="s">
        <v>208</v>
      </c>
    </row>
    <row r="5480" spans="1:12">
      <c r="A5480" s="576" t="s">
        <v>972</v>
      </c>
      <c r="B5480" s="576" t="s">
        <v>973</v>
      </c>
      <c r="C5480" s="576" t="s">
        <v>974</v>
      </c>
      <c r="D5480" s="576" t="s">
        <v>4498</v>
      </c>
      <c r="E5480" s="577" t="s">
        <v>210</v>
      </c>
      <c r="F5480" s="576" t="s">
        <v>210</v>
      </c>
      <c r="G5480" s="576">
        <v>103953</v>
      </c>
      <c r="H5480" s="576" t="s">
        <v>6079</v>
      </c>
      <c r="I5480" s="576" t="s">
        <v>212</v>
      </c>
      <c r="J5480" s="576" t="s">
        <v>207</v>
      </c>
      <c r="K5480" s="577">
        <v>5.99</v>
      </c>
      <c r="L5480" s="576" t="s">
        <v>208</v>
      </c>
    </row>
    <row r="5481" spans="1:12">
      <c r="A5481" s="576" t="s">
        <v>972</v>
      </c>
      <c r="B5481" s="576" t="s">
        <v>973</v>
      </c>
      <c r="C5481" s="576" t="s">
        <v>974</v>
      </c>
      <c r="D5481" s="576" t="s">
        <v>4498</v>
      </c>
      <c r="E5481" s="577" t="s">
        <v>210</v>
      </c>
      <c r="F5481" s="576" t="s">
        <v>210</v>
      </c>
      <c r="G5481" s="576">
        <v>103948</v>
      </c>
      <c r="H5481" s="576" t="s">
        <v>6074</v>
      </c>
      <c r="I5481" s="576" t="s">
        <v>212</v>
      </c>
      <c r="J5481" s="576" t="s">
        <v>207</v>
      </c>
      <c r="K5481" s="577">
        <v>6.48</v>
      </c>
      <c r="L5481" s="576" t="s">
        <v>208</v>
      </c>
    </row>
    <row r="5482" spans="1:12">
      <c r="A5482" s="576" t="s">
        <v>972</v>
      </c>
      <c r="B5482" s="576" t="s">
        <v>973</v>
      </c>
      <c r="C5482" s="576" t="s">
        <v>974</v>
      </c>
      <c r="D5482" s="576" t="s">
        <v>4498</v>
      </c>
      <c r="E5482" s="577" t="s">
        <v>210</v>
      </c>
      <c r="F5482" s="576" t="s">
        <v>210</v>
      </c>
      <c r="G5482" s="576">
        <v>103958</v>
      </c>
      <c r="H5482" s="576" t="s">
        <v>6084</v>
      </c>
      <c r="I5482" s="576" t="s">
        <v>212</v>
      </c>
      <c r="J5482" s="576" t="s">
        <v>207</v>
      </c>
      <c r="K5482" s="577">
        <v>8.5</v>
      </c>
      <c r="L5482" s="576" t="s">
        <v>208</v>
      </c>
    </row>
    <row r="5483" spans="1:12">
      <c r="A5483" s="576" t="s">
        <v>972</v>
      </c>
      <c r="B5483" s="576" t="s">
        <v>973</v>
      </c>
      <c r="C5483" s="576" t="s">
        <v>974</v>
      </c>
      <c r="D5483" s="576" t="s">
        <v>4498</v>
      </c>
      <c r="E5483" s="577" t="s">
        <v>210</v>
      </c>
      <c r="F5483" s="576" t="s">
        <v>210</v>
      </c>
      <c r="G5483" s="576">
        <v>104009</v>
      </c>
      <c r="H5483" s="576" t="s">
        <v>6116</v>
      </c>
      <c r="I5483" s="576" t="s">
        <v>212</v>
      </c>
      <c r="J5483" s="576" t="s">
        <v>207</v>
      </c>
      <c r="K5483" s="577">
        <v>11.14</v>
      </c>
      <c r="L5483" s="576" t="s">
        <v>208</v>
      </c>
    </row>
    <row r="5484" spans="1:12">
      <c r="A5484" s="576" t="s">
        <v>972</v>
      </c>
      <c r="B5484" s="576" t="s">
        <v>973</v>
      </c>
      <c r="C5484" s="576" t="s">
        <v>974</v>
      </c>
      <c r="D5484" s="576" t="s">
        <v>4498</v>
      </c>
      <c r="E5484" s="577" t="s">
        <v>210</v>
      </c>
      <c r="F5484" s="576" t="s">
        <v>210</v>
      </c>
      <c r="G5484" s="576">
        <v>103959</v>
      </c>
      <c r="H5484" s="576" t="s">
        <v>6085</v>
      </c>
      <c r="I5484" s="576" t="s">
        <v>212</v>
      </c>
      <c r="J5484" s="576" t="s">
        <v>209</v>
      </c>
      <c r="K5484" s="577">
        <v>12.97</v>
      </c>
      <c r="L5484" s="576" t="s">
        <v>208</v>
      </c>
    </row>
    <row r="5485" spans="1:12">
      <c r="A5485" s="576" t="s">
        <v>972</v>
      </c>
      <c r="B5485" s="576" t="s">
        <v>973</v>
      </c>
      <c r="C5485" s="576" t="s">
        <v>974</v>
      </c>
      <c r="D5485" s="576" t="s">
        <v>4498</v>
      </c>
      <c r="E5485" s="577" t="s">
        <v>210</v>
      </c>
      <c r="F5485" s="576" t="s">
        <v>210</v>
      </c>
      <c r="G5485" s="576">
        <v>103962</v>
      </c>
      <c r="H5485" s="576" t="s">
        <v>6086</v>
      </c>
      <c r="I5485" s="576" t="s">
        <v>212</v>
      </c>
      <c r="J5485" s="576" t="s">
        <v>209</v>
      </c>
      <c r="K5485" s="577">
        <v>5.57</v>
      </c>
      <c r="L5485" s="576" t="s">
        <v>208</v>
      </c>
    </row>
    <row r="5486" spans="1:12">
      <c r="A5486" s="576" t="s">
        <v>972</v>
      </c>
      <c r="B5486" s="576" t="s">
        <v>973</v>
      </c>
      <c r="C5486" s="576" t="s">
        <v>974</v>
      </c>
      <c r="D5486" s="576" t="s">
        <v>4498</v>
      </c>
      <c r="E5486" s="577" t="s">
        <v>210</v>
      </c>
      <c r="F5486" s="576" t="s">
        <v>210</v>
      </c>
      <c r="G5486" s="576">
        <v>103954</v>
      </c>
      <c r="H5486" s="576" t="s">
        <v>6080</v>
      </c>
      <c r="I5486" s="576" t="s">
        <v>212</v>
      </c>
      <c r="J5486" s="576" t="s">
        <v>209</v>
      </c>
      <c r="K5486" s="577">
        <v>7.45</v>
      </c>
      <c r="L5486" s="576" t="s">
        <v>208</v>
      </c>
    </row>
    <row r="5487" spans="1:12">
      <c r="A5487" s="576" t="s">
        <v>972</v>
      </c>
      <c r="B5487" s="576" t="s">
        <v>973</v>
      </c>
      <c r="C5487" s="576" t="s">
        <v>974</v>
      </c>
      <c r="D5487" s="576" t="s">
        <v>4498</v>
      </c>
      <c r="E5487" s="577" t="s">
        <v>210</v>
      </c>
      <c r="F5487" s="576" t="s">
        <v>210</v>
      </c>
      <c r="G5487" s="576">
        <v>103949</v>
      </c>
      <c r="H5487" s="576" t="s">
        <v>6075</v>
      </c>
      <c r="I5487" s="576" t="s">
        <v>212</v>
      </c>
      <c r="J5487" s="576" t="s">
        <v>209</v>
      </c>
      <c r="K5487" s="577">
        <v>7.93</v>
      </c>
      <c r="L5487" s="576" t="s">
        <v>208</v>
      </c>
    </row>
    <row r="5488" spans="1:12">
      <c r="A5488" s="576" t="s">
        <v>972</v>
      </c>
      <c r="B5488" s="576" t="s">
        <v>973</v>
      </c>
      <c r="C5488" s="576" t="s">
        <v>974</v>
      </c>
      <c r="D5488" s="576" t="s">
        <v>4498</v>
      </c>
      <c r="E5488" s="577" t="s">
        <v>210</v>
      </c>
      <c r="F5488" s="576" t="s">
        <v>210</v>
      </c>
      <c r="G5488" s="576">
        <v>103964</v>
      </c>
      <c r="H5488" s="576" t="s">
        <v>6087</v>
      </c>
      <c r="I5488" s="576" t="s">
        <v>212</v>
      </c>
      <c r="J5488" s="576" t="s">
        <v>209</v>
      </c>
      <c r="K5488" s="577">
        <v>7.09</v>
      </c>
      <c r="L5488" s="576" t="s">
        <v>208</v>
      </c>
    </row>
    <row r="5489" spans="1:12">
      <c r="A5489" s="576" t="s">
        <v>972</v>
      </c>
      <c r="B5489" s="576" t="s">
        <v>973</v>
      </c>
      <c r="C5489" s="576" t="s">
        <v>974</v>
      </c>
      <c r="D5489" s="576" t="s">
        <v>4498</v>
      </c>
      <c r="E5489" s="577" t="s">
        <v>210</v>
      </c>
      <c r="F5489" s="576" t="s">
        <v>210</v>
      </c>
      <c r="G5489" s="576">
        <v>104014</v>
      </c>
      <c r="H5489" s="576" t="s">
        <v>6119</v>
      </c>
      <c r="I5489" s="576" t="s">
        <v>212</v>
      </c>
      <c r="J5489" s="576" t="s">
        <v>209</v>
      </c>
      <c r="K5489" s="577">
        <v>9.2200000000000006</v>
      </c>
      <c r="L5489" s="576" t="s">
        <v>208</v>
      </c>
    </row>
    <row r="5490" spans="1:12">
      <c r="A5490" s="576" t="s">
        <v>15</v>
      </c>
      <c r="B5490" s="576" t="s">
        <v>975</v>
      </c>
      <c r="C5490" s="576" t="s">
        <v>976</v>
      </c>
      <c r="D5490" s="576" t="s">
        <v>4499</v>
      </c>
      <c r="E5490" s="577" t="s">
        <v>210</v>
      </c>
      <c r="F5490" s="576" t="s">
        <v>210</v>
      </c>
      <c r="G5490" s="576">
        <v>103966</v>
      </c>
      <c r="H5490" s="576" t="s">
        <v>6088</v>
      </c>
      <c r="I5490" s="576" t="s">
        <v>212</v>
      </c>
      <c r="J5490" s="576" t="s">
        <v>209</v>
      </c>
      <c r="K5490" s="577">
        <v>8.34</v>
      </c>
      <c r="L5490" s="576" t="s">
        <v>208</v>
      </c>
    </row>
    <row r="5491" spans="1:12">
      <c r="A5491" s="576" t="s">
        <v>15</v>
      </c>
      <c r="B5491" s="576" t="s">
        <v>975</v>
      </c>
      <c r="C5491" s="576" t="s">
        <v>976</v>
      </c>
      <c r="D5491" s="576" t="s">
        <v>4499</v>
      </c>
      <c r="E5491" s="577" t="s">
        <v>210</v>
      </c>
      <c r="F5491" s="576" t="s">
        <v>210</v>
      </c>
      <c r="G5491" s="576">
        <v>103999</v>
      </c>
      <c r="H5491" s="576" t="s">
        <v>6110</v>
      </c>
      <c r="I5491" s="576" t="s">
        <v>212</v>
      </c>
      <c r="J5491" s="576" t="s">
        <v>209</v>
      </c>
      <c r="K5491" s="577">
        <v>10.68</v>
      </c>
      <c r="L5491" s="576" t="s">
        <v>208</v>
      </c>
    </row>
    <row r="5492" spans="1:12">
      <c r="A5492" s="576" t="s">
        <v>15</v>
      </c>
      <c r="B5492" s="576" t="s">
        <v>975</v>
      </c>
      <c r="C5492" s="576" t="s">
        <v>976</v>
      </c>
      <c r="D5492" s="576" t="s">
        <v>4499</v>
      </c>
      <c r="E5492" s="577" t="s">
        <v>210</v>
      </c>
      <c r="F5492" s="576" t="s">
        <v>210</v>
      </c>
      <c r="G5492" s="576">
        <v>103967</v>
      </c>
      <c r="H5492" s="576" t="s">
        <v>9988</v>
      </c>
      <c r="I5492" s="576" t="s">
        <v>212</v>
      </c>
      <c r="J5492" s="576" t="s">
        <v>248</v>
      </c>
      <c r="K5492" s="577">
        <v>10.15</v>
      </c>
      <c r="L5492" s="576" t="s">
        <v>208</v>
      </c>
    </row>
    <row r="5493" spans="1:12">
      <c r="A5493" s="576" t="s">
        <v>15</v>
      </c>
      <c r="B5493" s="576" t="s">
        <v>975</v>
      </c>
      <c r="C5493" s="576" t="s">
        <v>976</v>
      </c>
      <c r="D5493" s="576" t="s">
        <v>4499</v>
      </c>
      <c r="E5493" s="577" t="s">
        <v>210</v>
      </c>
      <c r="F5493" s="576" t="s">
        <v>210</v>
      </c>
      <c r="G5493" s="576">
        <v>104003</v>
      </c>
      <c r="H5493" s="576" t="s">
        <v>9989</v>
      </c>
      <c r="I5493" s="576" t="s">
        <v>212</v>
      </c>
      <c r="J5493" s="576" t="s">
        <v>248</v>
      </c>
      <c r="K5493" s="577">
        <v>12.63</v>
      </c>
      <c r="L5493" s="576" t="s">
        <v>208</v>
      </c>
    </row>
    <row r="5494" spans="1:12">
      <c r="A5494" s="576" t="s">
        <v>15</v>
      </c>
      <c r="B5494" s="576" t="s">
        <v>975</v>
      </c>
      <c r="C5494" s="576" t="s">
        <v>976</v>
      </c>
      <c r="D5494" s="576" t="s">
        <v>4499</v>
      </c>
      <c r="E5494" s="577" t="s">
        <v>210</v>
      </c>
      <c r="F5494" s="576" t="s">
        <v>210</v>
      </c>
      <c r="G5494" s="576">
        <v>103968</v>
      </c>
      <c r="H5494" s="576" t="s">
        <v>6089</v>
      </c>
      <c r="I5494" s="576" t="s">
        <v>212</v>
      </c>
      <c r="J5494" s="576" t="s">
        <v>209</v>
      </c>
      <c r="K5494" s="577">
        <v>14.86</v>
      </c>
      <c r="L5494" s="576" t="s">
        <v>208</v>
      </c>
    </row>
    <row r="5495" spans="1:12">
      <c r="A5495" s="576" t="s">
        <v>15</v>
      </c>
      <c r="B5495" s="576" t="s">
        <v>975</v>
      </c>
      <c r="C5495" s="576" t="s">
        <v>976</v>
      </c>
      <c r="D5495" s="576" t="s">
        <v>4499</v>
      </c>
      <c r="E5495" s="577" t="s">
        <v>210</v>
      </c>
      <c r="F5495" s="576" t="s">
        <v>210</v>
      </c>
      <c r="G5495" s="576">
        <v>103969</v>
      </c>
      <c r="H5495" s="576" t="s">
        <v>6090</v>
      </c>
      <c r="I5495" s="576" t="s">
        <v>212</v>
      </c>
      <c r="J5495" s="576" t="s">
        <v>209</v>
      </c>
      <c r="K5495" s="577">
        <v>17.68</v>
      </c>
      <c r="L5495" s="576" t="s">
        <v>208</v>
      </c>
    </row>
    <row r="5496" spans="1:12">
      <c r="A5496" s="576" t="s">
        <v>15</v>
      </c>
      <c r="B5496" s="576" t="s">
        <v>975</v>
      </c>
      <c r="C5496" s="576" t="s">
        <v>976</v>
      </c>
      <c r="D5496" s="576" t="s">
        <v>4499</v>
      </c>
      <c r="E5496" s="577" t="s">
        <v>210</v>
      </c>
      <c r="F5496" s="576" t="s">
        <v>210</v>
      </c>
      <c r="G5496" s="576">
        <v>103971</v>
      </c>
      <c r="H5496" s="576" t="s">
        <v>6091</v>
      </c>
      <c r="I5496" s="576" t="s">
        <v>212</v>
      </c>
      <c r="J5496" s="576" t="s">
        <v>248</v>
      </c>
      <c r="K5496" s="577">
        <v>22.55</v>
      </c>
      <c r="L5496" s="576" t="s">
        <v>208</v>
      </c>
    </row>
    <row r="5497" spans="1:12">
      <c r="A5497" s="576" t="s">
        <v>15</v>
      </c>
      <c r="B5497" s="576" t="s">
        <v>975</v>
      </c>
      <c r="C5497" s="576" t="s">
        <v>976</v>
      </c>
      <c r="D5497" s="576" t="s">
        <v>4499</v>
      </c>
      <c r="E5497" s="577" t="s">
        <v>210</v>
      </c>
      <c r="F5497" s="576" t="s">
        <v>210</v>
      </c>
      <c r="G5497" s="576">
        <v>103972</v>
      </c>
      <c r="H5497" s="576" t="s">
        <v>6092</v>
      </c>
      <c r="I5497" s="576" t="s">
        <v>212</v>
      </c>
      <c r="J5497" s="576" t="s">
        <v>248</v>
      </c>
      <c r="K5497" s="577">
        <v>26.03</v>
      </c>
      <c r="L5497" s="576" t="s">
        <v>208</v>
      </c>
    </row>
    <row r="5498" spans="1:12">
      <c r="A5498" s="576" t="s">
        <v>15</v>
      </c>
      <c r="B5498" s="576" t="s">
        <v>975</v>
      </c>
      <c r="C5498" s="576" t="s">
        <v>976</v>
      </c>
      <c r="D5498" s="576" t="s">
        <v>4499</v>
      </c>
      <c r="E5498" s="577" t="s">
        <v>210</v>
      </c>
      <c r="F5498" s="576" t="s">
        <v>210</v>
      </c>
      <c r="G5498" s="576">
        <v>103993</v>
      </c>
      <c r="H5498" s="576" t="s">
        <v>6106</v>
      </c>
      <c r="I5498" s="576" t="s">
        <v>212</v>
      </c>
      <c r="J5498" s="576" t="s">
        <v>207</v>
      </c>
      <c r="K5498" s="577">
        <v>8.1999999999999993</v>
      </c>
      <c r="L5498" s="576" t="s">
        <v>208</v>
      </c>
    </row>
    <row r="5499" spans="1:12">
      <c r="A5499" s="576" t="s">
        <v>15</v>
      </c>
      <c r="B5499" s="576" t="s">
        <v>975</v>
      </c>
      <c r="C5499" s="576" t="s">
        <v>976</v>
      </c>
      <c r="D5499" s="576" t="s">
        <v>4499</v>
      </c>
      <c r="E5499" s="577" t="s">
        <v>210</v>
      </c>
      <c r="F5499" s="576" t="s">
        <v>210</v>
      </c>
      <c r="G5499" s="576">
        <v>89407</v>
      </c>
      <c r="H5499" s="576" t="s">
        <v>5828</v>
      </c>
      <c r="I5499" s="576" t="s">
        <v>212</v>
      </c>
      <c r="J5499" s="576" t="s">
        <v>209</v>
      </c>
      <c r="K5499" s="577">
        <v>7.55</v>
      </c>
      <c r="L5499" s="576" t="s">
        <v>208</v>
      </c>
    </row>
    <row r="5500" spans="1:12">
      <c r="A5500" s="576" t="s">
        <v>15</v>
      </c>
      <c r="B5500" s="576" t="s">
        <v>975</v>
      </c>
      <c r="C5500" s="576" t="s">
        <v>976</v>
      </c>
      <c r="D5500" s="576" t="s">
        <v>4499</v>
      </c>
      <c r="E5500" s="577" t="s">
        <v>210</v>
      </c>
      <c r="F5500" s="576" t="s">
        <v>210</v>
      </c>
      <c r="G5500" s="576">
        <v>89361</v>
      </c>
      <c r="H5500" s="576" t="s">
        <v>5800</v>
      </c>
      <c r="I5500" s="576" t="s">
        <v>212</v>
      </c>
      <c r="J5500" s="576" t="s">
        <v>209</v>
      </c>
      <c r="K5500" s="577">
        <v>8.1199999999999992</v>
      </c>
      <c r="L5500" s="576" t="s">
        <v>208</v>
      </c>
    </row>
    <row r="5501" spans="1:12">
      <c r="A5501" s="576" t="s">
        <v>15</v>
      </c>
      <c r="B5501" s="576" t="s">
        <v>975</v>
      </c>
      <c r="C5501" s="576" t="s">
        <v>976</v>
      </c>
      <c r="D5501" s="576" t="s">
        <v>4499</v>
      </c>
      <c r="E5501" s="577" t="s">
        <v>210</v>
      </c>
      <c r="F5501" s="576" t="s">
        <v>210</v>
      </c>
      <c r="G5501" s="576">
        <v>89490</v>
      </c>
      <c r="H5501" s="576" t="s">
        <v>5856</v>
      </c>
      <c r="I5501" s="576" t="s">
        <v>212</v>
      </c>
      <c r="J5501" s="576" t="s">
        <v>209</v>
      </c>
      <c r="K5501" s="577">
        <v>6.13</v>
      </c>
      <c r="L5501" s="576" t="s">
        <v>208</v>
      </c>
    </row>
    <row r="5502" spans="1:12">
      <c r="A5502" s="576" t="s">
        <v>15</v>
      </c>
      <c r="B5502" s="576" t="s">
        <v>975</v>
      </c>
      <c r="C5502" s="576" t="s">
        <v>976</v>
      </c>
      <c r="D5502" s="576" t="s">
        <v>4499</v>
      </c>
      <c r="E5502" s="577" t="s">
        <v>210</v>
      </c>
      <c r="F5502" s="576" t="s">
        <v>210</v>
      </c>
      <c r="G5502" s="576">
        <v>89411</v>
      </c>
      <c r="H5502" s="576" t="s">
        <v>5832</v>
      </c>
      <c r="I5502" s="576" t="s">
        <v>212</v>
      </c>
      <c r="J5502" s="576" t="s">
        <v>209</v>
      </c>
      <c r="K5502" s="577">
        <v>8.84</v>
      </c>
      <c r="L5502" s="576" t="s">
        <v>208</v>
      </c>
    </row>
    <row r="5503" spans="1:12">
      <c r="A5503" s="576" t="s">
        <v>15</v>
      </c>
      <c r="B5503" s="576" t="s">
        <v>975</v>
      </c>
      <c r="C5503" s="576" t="s">
        <v>976</v>
      </c>
      <c r="D5503" s="576" t="s">
        <v>4499</v>
      </c>
      <c r="E5503" s="577" t="s">
        <v>210</v>
      </c>
      <c r="F5503" s="576" t="s">
        <v>210</v>
      </c>
      <c r="G5503" s="576">
        <v>89365</v>
      </c>
      <c r="H5503" s="576" t="s">
        <v>5804</v>
      </c>
      <c r="I5503" s="576" t="s">
        <v>212</v>
      </c>
      <c r="J5503" s="576" t="s">
        <v>209</v>
      </c>
      <c r="K5503" s="577">
        <v>9.5</v>
      </c>
      <c r="L5503" s="576" t="s">
        <v>208</v>
      </c>
    </row>
    <row r="5504" spans="1:12">
      <c r="A5504" s="576" t="s">
        <v>15</v>
      </c>
      <c r="B5504" s="576" t="s">
        <v>975</v>
      </c>
      <c r="C5504" s="576" t="s">
        <v>976</v>
      </c>
      <c r="D5504" s="576" t="s">
        <v>4499</v>
      </c>
      <c r="E5504" s="577" t="s">
        <v>210</v>
      </c>
      <c r="F5504" s="576" t="s">
        <v>210</v>
      </c>
      <c r="G5504" s="576">
        <v>89496</v>
      </c>
      <c r="H5504" s="576" t="s">
        <v>5860</v>
      </c>
      <c r="I5504" s="576" t="s">
        <v>212</v>
      </c>
      <c r="J5504" s="576" t="s">
        <v>209</v>
      </c>
      <c r="K5504" s="577">
        <v>9.0399999999999991</v>
      </c>
      <c r="L5504" s="576" t="s">
        <v>208</v>
      </c>
    </row>
    <row r="5505" spans="1:12">
      <c r="A5505" s="576" t="s">
        <v>15</v>
      </c>
      <c r="B5505" s="576" t="s">
        <v>975</v>
      </c>
      <c r="C5505" s="576" t="s">
        <v>976</v>
      </c>
      <c r="D5505" s="576" t="s">
        <v>4499</v>
      </c>
      <c r="E5505" s="577" t="s">
        <v>210</v>
      </c>
      <c r="F5505" s="576" t="s">
        <v>210</v>
      </c>
      <c r="G5505" s="576">
        <v>89416</v>
      </c>
      <c r="H5505" s="576" t="s">
        <v>5836</v>
      </c>
      <c r="I5505" s="576" t="s">
        <v>212</v>
      </c>
      <c r="J5505" s="576" t="s">
        <v>209</v>
      </c>
      <c r="K5505" s="577">
        <v>12.2</v>
      </c>
      <c r="L5505" s="576" t="s">
        <v>208</v>
      </c>
    </row>
    <row r="5506" spans="1:12">
      <c r="A5506" s="576" t="s">
        <v>15</v>
      </c>
      <c r="B5506" s="576" t="s">
        <v>975</v>
      </c>
      <c r="C5506" s="576" t="s">
        <v>976</v>
      </c>
      <c r="D5506" s="576" t="s">
        <v>4499</v>
      </c>
      <c r="E5506" s="577" t="s">
        <v>210</v>
      </c>
      <c r="F5506" s="576" t="s">
        <v>210</v>
      </c>
      <c r="G5506" s="576">
        <v>89370</v>
      </c>
      <c r="H5506" s="576" t="s">
        <v>5808</v>
      </c>
      <c r="I5506" s="576" t="s">
        <v>212</v>
      </c>
      <c r="J5506" s="576" t="s">
        <v>209</v>
      </c>
      <c r="K5506" s="577">
        <v>12.98</v>
      </c>
      <c r="L5506" s="576" t="s">
        <v>208</v>
      </c>
    </row>
    <row r="5507" spans="1:12">
      <c r="A5507" s="576" t="s">
        <v>15</v>
      </c>
      <c r="B5507" s="576" t="s">
        <v>975</v>
      </c>
      <c r="C5507" s="576" t="s">
        <v>976</v>
      </c>
      <c r="D5507" s="576" t="s">
        <v>4499</v>
      </c>
      <c r="E5507" s="577" t="s">
        <v>210</v>
      </c>
      <c r="F5507" s="576" t="s">
        <v>210</v>
      </c>
      <c r="G5507" s="576">
        <v>89500</v>
      </c>
      <c r="H5507" s="576" t="s">
        <v>5864</v>
      </c>
      <c r="I5507" s="576" t="s">
        <v>212</v>
      </c>
      <c r="J5507" s="576" t="s">
        <v>209</v>
      </c>
      <c r="K5507" s="577">
        <v>11.04</v>
      </c>
      <c r="L5507" s="576" t="s">
        <v>208</v>
      </c>
    </row>
    <row r="5508" spans="1:12">
      <c r="A5508" s="576" t="s">
        <v>15</v>
      </c>
      <c r="B5508" s="576" t="s">
        <v>975</v>
      </c>
      <c r="C5508" s="576" t="s">
        <v>976</v>
      </c>
      <c r="D5508" s="576" t="s">
        <v>4499</v>
      </c>
      <c r="E5508" s="577" t="s">
        <v>210</v>
      </c>
      <c r="F5508" s="576" t="s">
        <v>210</v>
      </c>
      <c r="G5508" s="576">
        <v>103983</v>
      </c>
      <c r="H5508" s="576" t="s">
        <v>6099</v>
      </c>
      <c r="I5508" s="576" t="s">
        <v>212</v>
      </c>
      <c r="J5508" s="576" t="s">
        <v>209</v>
      </c>
      <c r="K5508" s="577">
        <v>14.66</v>
      </c>
      <c r="L5508" s="576" t="s">
        <v>208</v>
      </c>
    </row>
    <row r="5509" spans="1:12">
      <c r="A5509" s="576" t="s">
        <v>15</v>
      </c>
      <c r="B5509" s="576" t="s">
        <v>975</v>
      </c>
      <c r="C5509" s="576" t="s">
        <v>976</v>
      </c>
      <c r="D5509" s="576" t="s">
        <v>4499</v>
      </c>
      <c r="E5509" s="577" t="s">
        <v>210</v>
      </c>
      <c r="F5509" s="576" t="s">
        <v>210</v>
      </c>
      <c r="G5509" s="576">
        <v>89504</v>
      </c>
      <c r="H5509" s="576" t="s">
        <v>5868</v>
      </c>
      <c r="I5509" s="576" t="s">
        <v>212</v>
      </c>
      <c r="J5509" s="576" t="s">
        <v>209</v>
      </c>
      <c r="K5509" s="577">
        <v>16.47</v>
      </c>
      <c r="L5509" s="576" t="s">
        <v>208</v>
      </c>
    </row>
    <row r="5510" spans="1:12">
      <c r="A5510" s="576" t="s">
        <v>15</v>
      </c>
      <c r="B5510" s="576" t="s">
        <v>975</v>
      </c>
      <c r="C5510" s="576" t="s">
        <v>976</v>
      </c>
      <c r="D5510" s="576" t="s">
        <v>4499</v>
      </c>
      <c r="E5510" s="577" t="s">
        <v>210</v>
      </c>
      <c r="F5510" s="576" t="s">
        <v>210</v>
      </c>
      <c r="G5510" s="576">
        <v>103987</v>
      </c>
      <c r="H5510" s="576" t="s">
        <v>6103</v>
      </c>
      <c r="I5510" s="576" t="s">
        <v>212</v>
      </c>
      <c r="J5510" s="576" t="s">
        <v>209</v>
      </c>
      <c r="K5510" s="577">
        <v>20.71</v>
      </c>
      <c r="L5510" s="576" t="s">
        <v>208</v>
      </c>
    </row>
    <row r="5511" spans="1:12">
      <c r="A5511" s="576" t="s">
        <v>15</v>
      </c>
      <c r="B5511" s="576" t="s">
        <v>975</v>
      </c>
      <c r="C5511" s="576" t="s">
        <v>976</v>
      </c>
      <c r="D5511" s="576" t="s">
        <v>4499</v>
      </c>
      <c r="E5511" s="577" t="s">
        <v>210</v>
      </c>
      <c r="F5511" s="576" t="s">
        <v>210</v>
      </c>
      <c r="G5511" s="576">
        <v>89510</v>
      </c>
      <c r="H5511" s="576" t="s">
        <v>5872</v>
      </c>
      <c r="I5511" s="576" t="s">
        <v>212</v>
      </c>
      <c r="J5511" s="576" t="s">
        <v>209</v>
      </c>
      <c r="K5511" s="577">
        <v>23.75</v>
      </c>
      <c r="L5511" s="576" t="s">
        <v>208</v>
      </c>
    </row>
    <row r="5512" spans="1:12">
      <c r="A5512" s="576" t="s">
        <v>15</v>
      </c>
      <c r="B5512" s="576" t="s">
        <v>975</v>
      </c>
      <c r="C5512" s="576" t="s">
        <v>976</v>
      </c>
      <c r="D5512" s="576" t="s">
        <v>4499</v>
      </c>
      <c r="E5512" s="577" t="s">
        <v>210</v>
      </c>
      <c r="F5512" s="576" t="s">
        <v>210</v>
      </c>
      <c r="G5512" s="576">
        <v>89519</v>
      </c>
      <c r="H5512" s="576" t="s">
        <v>5879</v>
      </c>
      <c r="I5512" s="576" t="s">
        <v>212</v>
      </c>
      <c r="J5512" s="576" t="s">
        <v>209</v>
      </c>
      <c r="K5512" s="577">
        <v>42.34</v>
      </c>
      <c r="L5512" s="576" t="s">
        <v>208</v>
      </c>
    </row>
    <row r="5513" spans="1:12">
      <c r="A5513" s="576" t="s">
        <v>15</v>
      </c>
      <c r="B5513" s="576" t="s">
        <v>975</v>
      </c>
      <c r="C5513" s="576" t="s">
        <v>976</v>
      </c>
      <c r="D5513" s="576" t="s">
        <v>4499</v>
      </c>
      <c r="E5513" s="577" t="s">
        <v>210</v>
      </c>
      <c r="F5513" s="576" t="s">
        <v>210</v>
      </c>
      <c r="G5513" s="576">
        <v>89527</v>
      </c>
      <c r="H5513" s="576" t="s">
        <v>5887</v>
      </c>
      <c r="I5513" s="576" t="s">
        <v>212</v>
      </c>
      <c r="J5513" s="576" t="s">
        <v>209</v>
      </c>
      <c r="K5513" s="577">
        <v>51.08</v>
      </c>
      <c r="L5513" s="576" t="s">
        <v>208</v>
      </c>
    </row>
    <row r="5514" spans="1:12">
      <c r="A5514" s="576" t="s">
        <v>15</v>
      </c>
      <c r="B5514" s="576" t="s">
        <v>975</v>
      </c>
      <c r="C5514" s="576" t="s">
        <v>976</v>
      </c>
      <c r="D5514" s="576" t="s">
        <v>4499</v>
      </c>
      <c r="E5514" s="577" t="s">
        <v>210</v>
      </c>
      <c r="F5514" s="576" t="s">
        <v>210</v>
      </c>
      <c r="G5514" s="576">
        <v>89406</v>
      </c>
      <c r="H5514" s="576" t="s">
        <v>5827</v>
      </c>
      <c r="I5514" s="576" t="s">
        <v>212</v>
      </c>
      <c r="J5514" s="576" t="s">
        <v>209</v>
      </c>
      <c r="K5514" s="577">
        <v>7.48</v>
      </c>
      <c r="L5514" s="576" t="s">
        <v>208</v>
      </c>
    </row>
    <row r="5515" spans="1:12">
      <c r="A5515" s="576" t="s">
        <v>15</v>
      </c>
      <c r="B5515" s="576" t="s">
        <v>975</v>
      </c>
      <c r="C5515" s="576" t="s">
        <v>976</v>
      </c>
      <c r="D5515" s="576" t="s">
        <v>4499</v>
      </c>
      <c r="E5515" s="577" t="s">
        <v>210</v>
      </c>
      <c r="F5515" s="576" t="s">
        <v>210</v>
      </c>
      <c r="G5515" s="576">
        <v>89360</v>
      </c>
      <c r="H5515" s="576" t="s">
        <v>5799</v>
      </c>
      <c r="I5515" s="576" t="s">
        <v>212</v>
      </c>
      <c r="J5515" s="576" t="s">
        <v>209</v>
      </c>
      <c r="K5515" s="577">
        <v>8.0500000000000007</v>
      </c>
      <c r="L5515" s="576" t="s">
        <v>208</v>
      </c>
    </row>
    <row r="5516" spans="1:12">
      <c r="A5516" s="576" t="s">
        <v>15</v>
      </c>
      <c r="B5516" s="576" t="s">
        <v>975</v>
      </c>
      <c r="C5516" s="576" t="s">
        <v>976</v>
      </c>
      <c r="D5516" s="576" t="s">
        <v>4499</v>
      </c>
      <c r="E5516" s="577" t="s">
        <v>210</v>
      </c>
      <c r="F5516" s="576" t="s">
        <v>210</v>
      </c>
      <c r="G5516" s="576">
        <v>89489</v>
      </c>
      <c r="H5516" s="576" t="s">
        <v>5855</v>
      </c>
      <c r="I5516" s="576" t="s">
        <v>212</v>
      </c>
      <c r="J5516" s="576" t="s">
        <v>209</v>
      </c>
      <c r="K5516" s="577">
        <v>6.65</v>
      </c>
      <c r="L5516" s="576" t="s">
        <v>208</v>
      </c>
    </row>
    <row r="5517" spans="1:12">
      <c r="A5517" s="576" t="s">
        <v>15</v>
      </c>
      <c r="B5517" s="576" t="s">
        <v>975</v>
      </c>
      <c r="C5517" s="576" t="s">
        <v>976</v>
      </c>
      <c r="D5517" s="576" t="s">
        <v>4499</v>
      </c>
      <c r="E5517" s="577" t="s">
        <v>210</v>
      </c>
      <c r="F5517" s="576" t="s">
        <v>210</v>
      </c>
      <c r="G5517" s="576">
        <v>89410</v>
      </c>
      <c r="H5517" s="576" t="s">
        <v>5831</v>
      </c>
      <c r="I5517" s="576" t="s">
        <v>212</v>
      </c>
      <c r="J5517" s="576" t="s">
        <v>209</v>
      </c>
      <c r="K5517" s="577">
        <v>9.36</v>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5518" s="576" t="s">
        <v>209</v>
      </c>
      <c r="K5518" s="577">
        <v>10.02</v>
      </c>
      <c r="L5518" s="576" t="s">
        <v>208</v>
      </c>
    </row>
    <row r="5519" spans="1:12">
      <c r="A5519" s="576" t="s">
        <v>15</v>
      </c>
      <c r="B5519" s="576" t="s">
        <v>975</v>
      </c>
      <c r="C5519" s="576" t="s">
        <v>976</v>
      </c>
      <c r="D5519" s="576" t="s">
        <v>4499</v>
      </c>
      <c r="E5519" s="577" t="s">
        <v>210</v>
      </c>
      <c r="F5519" s="576" t="s">
        <v>210</v>
      </c>
      <c r="G5519" s="576">
        <v>89494</v>
      </c>
      <c r="H5519" s="576" t="s">
        <v>5859</v>
      </c>
      <c r="I5519" s="576" t="s">
        <v>212</v>
      </c>
      <c r="J5519" s="576" t="s">
        <v>209</v>
      </c>
      <c r="K5519" s="577">
        <v>11.01</v>
      </c>
      <c r="L5519" s="576" t="s">
        <v>208</v>
      </c>
    </row>
    <row r="5520" spans="1:12">
      <c r="A5520" s="576" t="s">
        <v>15</v>
      </c>
      <c r="B5520" s="576" t="s">
        <v>975</v>
      </c>
      <c r="C5520" s="576" t="s">
        <v>976</v>
      </c>
      <c r="D5520" s="576" t="s">
        <v>4499</v>
      </c>
      <c r="E5520" s="577" t="s">
        <v>210</v>
      </c>
      <c r="F5520" s="576" t="s">
        <v>210</v>
      </c>
      <c r="G5520" s="576">
        <v>89415</v>
      </c>
      <c r="H5520" s="576" t="s">
        <v>5835</v>
      </c>
      <c r="I5520" s="576" t="s">
        <v>212</v>
      </c>
      <c r="J5520" s="576" t="s">
        <v>209</v>
      </c>
      <c r="K5520" s="577">
        <v>14.17</v>
      </c>
      <c r="L5520" s="576" t="s">
        <v>208</v>
      </c>
    </row>
    <row r="5521" spans="1:12">
      <c r="A5521" s="576" t="s">
        <v>15</v>
      </c>
      <c r="B5521" s="576" t="s">
        <v>975</v>
      </c>
      <c r="C5521" s="576" t="s">
        <v>976</v>
      </c>
      <c r="D5521" s="576" t="s">
        <v>4499</v>
      </c>
      <c r="E5521" s="577" t="s">
        <v>210</v>
      </c>
      <c r="F5521" s="576" t="s">
        <v>210</v>
      </c>
      <c r="G5521" s="576">
        <v>89369</v>
      </c>
      <c r="H5521" s="576" t="s">
        <v>5807</v>
      </c>
      <c r="I5521" s="576" t="s">
        <v>212</v>
      </c>
      <c r="J5521" s="576" t="s">
        <v>209</v>
      </c>
      <c r="K5521" s="577">
        <v>14.95</v>
      </c>
      <c r="L5521" s="576" t="s">
        <v>208</v>
      </c>
    </row>
    <row r="5522" spans="1:12">
      <c r="A5522" s="576" t="s">
        <v>15</v>
      </c>
      <c r="B5522" s="576" t="s">
        <v>975</v>
      </c>
      <c r="C5522" s="576" t="s">
        <v>976</v>
      </c>
      <c r="D5522" s="576" t="s">
        <v>4499</v>
      </c>
      <c r="E5522" s="577" t="s">
        <v>210</v>
      </c>
      <c r="F5522" s="576" t="s">
        <v>210</v>
      </c>
      <c r="G5522" s="576">
        <v>89499</v>
      </c>
      <c r="H5522" s="576" t="s">
        <v>5863</v>
      </c>
      <c r="I5522" s="576" t="s">
        <v>212</v>
      </c>
      <c r="J5522" s="576" t="s">
        <v>209</v>
      </c>
      <c r="K5522" s="577">
        <v>17.579999999999998</v>
      </c>
      <c r="L5522" s="576" t="s">
        <v>208</v>
      </c>
    </row>
    <row r="5523" spans="1:12">
      <c r="A5523" s="576" t="s">
        <v>15</v>
      </c>
      <c r="B5523" s="576" t="s">
        <v>975</v>
      </c>
      <c r="C5523" s="576" t="s">
        <v>976</v>
      </c>
      <c r="D5523" s="576" t="s">
        <v>4499</v>
      </c>
      <c r="E5523" s="577" t="s">
        <v>210</v>
      </c>
      <c r="F5523" s="576" t="s">
        <v>210</v>
      </c>
      <c r="G5523" s="576">
        <v>103982</v>
      </c>
      <c r="H5523" s="576" t="s">
        <v>6098</v>
      </c>
      <c r="I5523" s="576" t="s">
        <v>212</v>
      </c>
      <c r="J5523" s="576" t="s">
        <v>209</v>
      </c>
      <c r="K5523" s="577">
        <v>21.2</v>
      </c>
      <c r="L5523" s="576" t="s">
        <v>208</v>
      </c>
    </row>
    <row r="5524" spans="1:12">
      <c r="A5524" s="576" t="s">
        <v>15</v>
      </c>
      <c r="B5524" s="576" t="s">
        <v>975</v>
      </c>
      <c r="C5524" s="576" t="s">
        <v>976</v>
      </c>
      <c r="D5524" s="576" t="s">
        <v>4499</v>
      </c>
      <c r="E5524" s="577" t="s">
        <v>210</v>
      </c>
      <c r="F5524" s="576" t="s">
        <v>210</v>
      </c>
      <c r="G5524" s="576">
        <v>89503</v>
      </c>
      <c r="H5524" s="576" t="s">
        <v>5867</v>
      </c>
      <c r="I5524" s="576" t="s">
        <v>212</v>
      </c>
      <c r="J5524" s="576" t="s">
        <v>209</v>
      </c>
      <c r="K5524" s="577">
        <v>20.2</v>
      </c>
      <c r="L5524" s="576" t="s">
        <v>208</v>
      </c>
    </row>
    <row r="5525" spans="1:12">
      <c r="A5525" s="576" t="s">
        <v>15</v>
      </c>
      <c r="B5525" s="576" t="s">
        <v>975</v>
      </c>
      <c r="C5525" s="576" t="s">
        <v>976</v>
      </c>
      <c r="D5525" s="576" t="s">
        <v>4499</v>
      </c>
      <c r="E5525" s="577" t="s">
        <v>210</v>
      </c>
      <c r="F5525" s="576" t="s">
        <v>210</v>
      </c>
      <c r="G5525" s="576">
        <v>103986</v>
      </c>
      <c r="H5525" s="576" t="s">
        <v>6102</v>
      </c>
      <c r="I5525" s="576" t="s">
        <v>212</v>
      </c>
      <c r="J5525" s="576" t="s">
        <v>209</v>
      </c>
      <c r="K5525" s="577">
        <v>24.44</v>
      </c>
      <c r="L5525" s="576" t="s">
        <v>208</v>
      </c>
    </row>
    <row r="5526" spans="1:12">
      <c r="A5526" s="576" t="s">
        <v>15</v>
      </c>
      <c r="B5526" s="576" t="s">
        <v>975</v>
      </c>
      <c r="C5526" s="576" t="s">
        <v>976</v>
      </c>
      <c r="D5526" s="576" t="s">
        <v>4499</v>
      </c>
      <c r="E5526" s="577" t="s">
        <v>210</v>
      </c>
      <c r="F5526" s="576" t="s">
        <v>210</v>
      </c>
      <c r="G5526" s="576">
        <v>89507</v>
      </c>
      <c r="H5526" s="576" t="s">
        <v>5871</v>
      </c>
      <c r="I5526" s="576" t="s">
        <v>212</v>
      </c>
      <c r="J5526" s="576" t="s">
        <v>209</v>
      </c>
      <c r="K5526" s="577">
        <v>42.68</v>
      </c>
      <c r="L5526" s="576" t="s">
        <v>208</v>
      </c>
    </row>
    <row r="5527" spans="1:12">
      <c r="A5527" s="576" t="s">
        <v>15</v>
      </c>
      <c r="B5527" s="576" t="s">
        <v>975</v>
      </c>
      <c r="C5527" s="576" t="s">
        <v>976</v>
      </c>
      <c r="D5527" s="576" t="s">
        <v>4499</v>
      </c>
      <c r="E5527" s="577" t="s">
        <v>210</v>
      </c>
      <c r="F5527" s="576" t="s">
        <v>210</v>
      </c>
      <c r="G5527" s="576">
        <v>89517</v>
      </c>
      <c r="H5527" s="576" t="s">
        <v>5877</v>
      </c>
      <c r="I5527" s="576" t="s">
        <v>212</v>
      </c>
      <c r="J5527" s="576" t="s">
        <v>209</v>
      </c>
      <c r="K5527" s="577">
        <v>63.52</v>
      </c>
      <c r="L5527" s="576" t="s">
        <v>208</v>
      </c>
    </row>
    <row r="5528" spans="1:12">
      <c r="A5528" s="576" t="s">
        <v>15</v>
      </c>
      <c r="B5528" s="576" t="s">
        <v>975</v>
      </c>
      <c r="C5528" s="576" t="s">
        <v>976</v>
      </c>
      <c r="D5528" s="576" t="s">
        <v>4499</v>
      </c>
      <c r="E5528" s="577" t="s">
        <v>210</v>
      </c>
      <c r="F5528" s="576" t="s">
        <v>210</v>
      </c>
      <c r="G5528" s="576">
        <v>89525</v>
      </c>
      <c r="H5528" s="576" t="s">
        <v>5885</v>
      </c>
      <c r="I5528" s="576" t="s">
        <v>212</v>
      </c>
      <c r="J5528" s="576" t="s">
        <v>209</v>
      </c>
      <c r="K5528" s="577">
        <v>80.05</v>
      </c>
      <c r="L5528" s="576" t="s">
        <v>208</v>
      </c>
    </row>
    <row r="5529" spans="1:12">
      <c r="A5529" s="576" t="s">
        <v>15</v>
      </c>
      <c r="B5529" s="576" t="s">
        <v>975</v>
      </c>
      <c r="C5529" s="576" t="s">
        <v>976</v>
      </c>
      <c r="D5529" s="576" t="s">
        <v>4499</v>
      </c>
      <c r="E5529" s="577" t="s">
        <v>210</v>
      </c>
      <c r="F5529" s="576" t="s">
        <v>210</v>
      </c>
      <c r="G5529" s="576">
        <v>89423</v>
      </c>
      <c r="H5529" s="576" t="s">
        <v>9990</v>
      </c>
      <c r="I5529" s="576" t="s">
        <v>212</v>
      </c>
      <c r="J5529" s="576" t="s">
        <v>209</v>
      </c>
      <c r="K5529" s="577">
        <v>8.66</v>
      </c>
      <c r="L5529" s="576" t="s">
        <v>208</v>
      </c>
    </row>
    <row r="5530" spans="1:12">
      <c r="A5530" s="576" t="s">
        <v>15</v>
      </c>
      <c r="B5530" s="576" t="s">
        <v>975</v>
      </c>
      <c r="C5530" s="576" t="s">
        <v>976</v>
      </c>
      <c r="D5530" s="576" t="s">
        <v>4499</v>
      </c>
      <c r="E5530" s="577" t="s">
        <v>210</v>
      </c>
      <c r="F5530" s="576" t="s">
        <v>210</v>
      </c>
      <c r="G5530" s="576">
        <v>89377</v>
      </c>
      <c r="H5530" s="576" t="s">
        <v>5814</v>
      </c>
      <c r="I5530" s="576" t="s">
        <v>212</v>
      </c>
      <c r="J5530" s="576" t="s">
        <v>209</v>
      </c>
      <c r="K5530" s="577">
        <v>9.0500000000000007</v>
      </c>
      <c r="L5530" s="576" t="s">
        <v>208</v>
      </c>
    </row>
    <row r="5531" spans="1:12">
      <c r="A5531" s="576" t="s">
        <v>15</v>
      </c>
      <c r="B5531" s="576" t="s">
        <v>975</v>
      </c>
      <c r="C5531" s="576" t="s">
        <v>976</v>
      </c>
      <c r="D5531" s="576" t="s">
        <v>4499</v>
      </c>
      <c r="E5531" s="577" t="s">
        <v>210</v>
      </c>
      <c r="F5531" s="576" t="s">
        <v>210</v>
      </c>
      <c r="G5531" s="576">
        <v>89540</v>
      </c>
      <c r="H5531" s="576" t="s">
        <v>9991</v>
      </c>
      <c r="I5531" s="576" t="s">
        <v>212</v>
      </c>
      <c r="J5531" s="576" t="s">
        <v>209</v>
      </c>
      <c r="K5531" s="577">
        <v>9.34</v>
      </c>
      <c r="L5531" s="576" t="s">
        <v>208</v>
      </c>
    </row>
    <row r="5532" spans="1:12">
      <c r="A5532" s="576" t="s">
        <v>15</v>
      </c>
      <c r="B5532" s="576" t="s">
        <v>975</v>
      </c>
      <c r="C5532" s="576" t="s">
        <v>976</v>
      </c>
      <c r="D5532" s="576" t="s">
        <v>4499</v>
      </c>
      <c r="E5532" s="577" t="s">
        <v>210</v>
      </c>
      <c r="F5532" s="576" t="s">
        <v>210</v>
      </c>
      <c r="G5532" s="576">
        <v>89430</v>
      </c>
      <c r="H5532" s="576" t="s">
        <v>9992</v>
      </c>
      <c r="I5532" s="576" t="s">
        <v>212</v>
      </c>
      <c r="J5532" s="576" t="s">
        <v>209</v>
      </c>
      <c r="K5532" s="577">
        <v>11.16</v>
      </c>
      <c r="L5532" s="576" t="s">
        <v>208</v>
      </c>
    </row>
    <row r="5533" spans="1:12">
      <c r="A5533" s="576" t="s">
        <v>15</v>
      </c>
      <c r="B5533" s="576" t="s">
        <v>975</v>
      </c>
      <c r="C5533" s="576" t="s">
        <v>976</v>
      </c>
      <c r="D5533" s="576" t="s">
        <v>4499</v>
      </c>
      <c r="E5533" s="577" t="s">
        <v>210</v>
      </c>
      <c r="F5533" s="576" t="s">
        <v>210</v>
      </c>
      <c r="G5533" s="576">
        <v>89384</v>
      </c>
      <c r="H5533" s="576" t="s">
        <v>9993</v>
      </c>
      <c r="I5533" s="576" t="s">
        <v>212</v>
      </c>
      <c r="J5533" s="576" t="s">
        <v>209</v>
      </c>
      <c r="K5533" s="577">
        <v>11.6</v>
      </c>
      <c r="L5533" s="576" t="s">
        <v>208</v>
      </c>
    </row>
    <row r="5534" spans="1:12">
      <c r="A5534" s="576" t="s">
        <v>15</v>
      </c>
      <c r="B5534" s="576" t="s">
        <v>975</v>
      </c>
      <c r="C5534" s="576" t="s">
        <v>976</v>
      </c>
      <c r="D5534" s="576" t="s">
        <v>4499</v>
      </c>
      <c r="E5534" s="577" t="s">
        <v>210</v>
      </c>
      <c r="F5534" s="576" t="s">
        <v>210</v>
      </c>
      <c r="G5534" s="576">
        <v>89555</v>
      </c>
      <c r="H5534" s="576" t="s">
        <v>9994</v>
      </c>
      <c r="I5534" s="576" t="s">
        <v>212</v>
      </c>
      <c r="J5534" s="576" t="s">
        <v>209</v>
      </c>
      <c r="K5534" s="577">
        <v>19.79</v>
      </c>
      <c r="L5534" s="576" t="s">
        <v>208</v>
      </c>
    </row>
    <row r="5535" spans="1:12">
      <c r="A5535" s="576" t="s">
        <v>15</v>
      </c>
      <c r="B5535" s="576" t="s">
        <v>975</v>
      </c>
      <c r="C5535" s="576" t="s">
        <v>976</v>
      </c>
      <c r="D5535" s="576" t="s">
        <v>4499</v>
      </c>
      <c r="E5535" s="577" t="s">
        <v>210</v>
      </c>
      <c r="F5535" s="576" t="s">
        <v>210</v>
      </c>
      <c r="G5535" s="576">
        <v>89437</v>
      </c>
      <c r="H5535" s="576" t="s">
        <v>9995</v>
      </c>
      <c r="I5535" s="576" t="s">
        <v>212</v>
      </c>
      <c r="J5535" s="576" t="s">
        <v>209</v>
      </c>
      <c r="K5535" s="577">
        <v>21.9</v>
      </c>
      <c r="L5535" s="576" t="s">
        <v>208</v>
      </c>
    </row>
    <row r="5536" spans="1:12">
      <c r="A5536" s="576" t="s">
        <v>15</v>
      </c>
      <c r="B5536" s="576" t="s">
        <v>975</v>
      </c>
      <c r="C5536" s="576" t="s">
        <v>976</v>
      </c>
      <c r="D5536" s="576" t="s">
        <v>4499</v>
      </c>
      <c r="E5536" s="577" t="s">
        <v>210</v>
      </c>
      <c r="F5536" s="576" t="s">
        <v>210</v>
      </c>
      <c r="G5536" s="576">
        <v>89392</v>
      </c>
      <c r="H5536" s="576" t="s">
        <v>9996</v>
      </c>
      <c r="I5536" s="576" t="s">
        <v>212</v>
      </c>
      <c r="J5536" s="576" t="s">
        <v>209</v>
      </c>
      <c r="K5536" s="577">
        <v>22.42</v>
      </c>
      <c r="L5536" s="576" t="s">
        <v>208</v>
      </c>
    </row>
    <row r="5537" spans="1:12">
      <c r="A5537" s="576" t="s">
        <v>15</v>
      </c>
      <c r="B5537" s="576" t="s">
        <v>975</v>
      </c>
      <c r="C5537" s="576" t="s">
        <v>976</v>
      </c>
      <c r="D5537" s="576" t="s">
        <v>4499</v>
      </c>
      <c r="E5537" s="577" t="s">
        <v>210</v>
      </c>
      <c r="F5537" s="576" t="s">
        <v>210</v>
      </c>
      <c r="G5537" s="576">
        <v>89405</v>
      </c>
      <c r="H5537" s="576" t="s">
        <v>5826</v>
      </c>
      <c r="I5537" s="576" t="s">
        <v>212</v>
      </c>
      <c r="J5537" s="576" t="s">
        <v>209</v>
      </c>
      <c r="K5537" s="577">
        <v>6.51</v>
      </c>
      <c r="L5537" s="576" t="s">
        <v>208</v>
      </c>
    </row>
    <row r="5538" spans="1:12">
      <c r="A5538" s="576" t="s">
        <v>15</v>
      </c>
      <c r="B5538" s="576" t="s">
        <v>975</v>
      </c>
      <c r="C5538" s="576" t="s">
        <v>976</v>
      </c>
      <c r="D5538" s="576" t="s">
        <v>4499</v>
      </c>
      <c r="E5538" s="577" t="s">
        <v>210</v>
      </c>
      <c r="F5538" s="576" t="s">
        <v>210</v>
      </c>
      <c r="G5538" s="576">
        <v>89359</v>
      </c>
      <c r="H5538" s="576" t="s">
        <v>5798</v>
      </c>
      <c r="I5538" s="576" t="s">
        <v>212</v>
      </c>
      <c r="J5538" s="576" t="s">
        <v>209</v>
      </c>
      <c r="K5538" s="577">
        <v>7.08</v>
      </c>
      <c r="L5538" s="576" t="s">
        <v>208</v>
      </c>
    </row>
    <row r="5539" spans="1:12">
      <c r="A5539" s="576" t="s">
        <v>15</v>
      </c>
      <c r="B5539" s="576" t="s">
        <v>975</v>
      </c>
      <c r="C5539" s="576" t="s">
        <v>976</v>
      </c>
      <c r="D5539" s="576" t="s">
        <v>4499</v>
      </c>
      <c r="E5539" s="577" t="s">
        <v>210</v>
      </c>
      <c r="F5539" s="576" t="s">
        <v>210</v>
      </c>
      <c r="G5539" s="576">
        <v>89485</v>
      </c>
      <c r="H5539" s="576" t="s">
        <v>5854</v>
      </c>
      <c r="I5539" s="576" t="s">
        <v>212</v>
      </c>
      <c r="J5539" s="576" t="s">
        <v>209</v>
      </c>
      <c r="K5539" s="577">
        <v>5.18</v>
      </c>
      <c r="L5539" s="576" t="s">
        <v>208</v>
      </c>
    </row>
    <row r="5540" spans="1:12">
      <c r="A5540" s="576" t="s">
        <v>15</v>
      </c>
      <c r="B5540" s="576" t="s">
        <v>975</v>
      </c>
      <c r="C5540" s="576" t="s">
        <v>976</v>
      </c>
      <c r="D5540" s="576" t="s">
        <v>4499</v>
      </c>
      <c r="E5540" s="577" t="s">
        <v>210</v>
      </c>
      <c r="F5540" s="576" t="s">
        <v>210</v>
      </c>
      <c r="G5540" s="576">
        <v>89409</v>
      </c>
      <c r="H5540" s="576" t="s">
        <v>5830</v>
      </c>
      <c r="I5540" s="576" t="s">
        <v>212</v>
      </c>
      <c r="J5540" s="576" t="s">
        <v>209</v>
      </c>
      <c r="K5540" s="577">
        <v>7.89</v>
      </c>
      <c r="L5540" s="576" t="s">
        <v>208</v>
      </c>
    </row>
    <row r="5541" spans="1:12">
      <c r="A5541" s="576" t="s">
        <v>15</v>
      </c>
      <c r="B5541" s="576" t="s">
        <v>975</v>
      </c>
      <c r="C5541" s="576" t="s">
        <v>976</v>
      </c>
      <c r="D5541" s="576" t="s">
        <v>4499</v>
      </c>
      <c r="E5541" s="577" t="s">
        <v>210</v>
      </c>
      <c r="F5541" s="576" t="s">
        <v>210</v>
      </c>
      <c r="G5541" s="576">
        <v>89363</v>
      </c>
      <c r="H5541" s="576" t="s">
        <v>5802</v>
      </c>
      <c r="I5541" s="576" t="s">
        <v>212</v>
      </c>
      <c r="J5541" s="576" t="s">
        <v>209</v>
      </c>
      <c r="K5541" s="577">
        <v>8.5500000000000007</v>
      </c>
      <c r="L5541" s="576" t="s">
        <v>208</v>
      </c>
    </row>
    <row r="5542" spans="1:12">
      <c r="A5542" s="576" t="s">
        <v>15</v>
      </c>
      <c r="B5542" s="576" t="s">
        <v>975</v>
      </c>
      <c r="C5542" s="576" t="s">
        <v>976</v>
      </c>
      <c r="D5542" s="576" t="s">
        <v>4499</v>
      </c>
      <c r="E5542" s="577" t="s">
        <v>210</v>
      </c>
      <c r="F5542" s="576" t="s">
        <v>210</v>
      </c>
      <c r="G5542" s="576">
        <v>89493</v>
      </c>
      <c r="H5542" s="576" t="s">
        <v>5858</v>
      </c>
      <c r="I5542" s="576" t="s">
        <v>212</v>
      </c>
      <c r="J5542" s="576" t="s">
        <v>209</v>
      </c>
      <c r="K5542" s="577">
        <v>8.7200000000000006</v>
      </c>
      <c r="L5542" s="576" t="s">
        <v>208</v>
      </c>
    </row>
    <row r="5543" spans="1:12">
      <c r="A5543" s="576" t="s">
        <v>15</v>
      </c>
      <c r="B5543" s="576" t="s">
        <v>975</v>
      </c>
      <c r="C5543" s="576" t="s">
        <v>976</v>
      </c>
      <c r="D5543" s="576" t="s">
        <v>4499</v>
      </c>
      <c r="E5543" s="577" t="s">
        <v>210</v>
      </c>
      <c r="F5543" s="576" t="s">
        <v>210</v>
      </c>
      <c r="G5543" s="576">
        <v>89414</v>
      </c>
      <c r="H5543" s="576" t="s">
        <v>5834</v>
      </c>
      <c r="I5543" s="576" t="s">
        <v>212</v>
      </c>
      <c r="J5543" s="576" t="s">
        <v>209</v>
      </c>
      <c r="K5543" s="577">
        <v>11.88</v>
      </c>
      <c r="L5543" s="576" t="s">
        <v>208</v>
      </c>
    </row>
    <row r="5544" spans="1:12">
      <c r="A5544" s="576" t="s">
        <v>15</v>
      </c>
      <c r="B5544" s="576" t="s">
        <v>975</v>
      </c>
      <c r="C5544" s="576" t="s">
        <v>976</v>
      </c>
      <c r="D5544" s="576" t="s">
        <v>4499</v>
      </c>
      <c r="E5544" s="577" t="s">
        <v>210</v>
      </c>
      <c r="F5544" s="576" t="s">
        <v>210</v>
      </c>
      <c r="G5544" s="576">
        <v>89368</v>
      </c>
      <c r="H5544" s="576" t="s">
        <v>5806</v>
      </c>
      <c r="I5544" s="576" t="s">
        <v>212</v>
      </c>
      <c r="J5544" s="576" t="s">
        <v>209</v>
      </c>
      <c r="K5544" s="577">
        <v>12.66</v>
      </c>
      <c r="L5544" s="576" t="s">
        <v>208</v>
      </c>
    </row>
    <row r="5545" spans="1:12">
      <c r="A5545" s="576" t="s">
        <v>15</v>
      </c>
      <c r="B5545" s="576" t="s">
        <v>975</v>
      </c>
      <c r="C5545" s="576" t="s">
        <v>976</v>
      </c>
      <c r="D5545" s="576" t="s">
        <v>4499</v>
      </c>
      <c r="E5545" s="577" t="s">
        <v>210</v>
      </c>
      <c r="F5545" s="576" t="s">
        <v>210</v>
      </c>
      <c r="G5545" s="576">
        <v>89498</v>
      </c>
      <c r="H5545" s="576" t="s">
        <v>5862</v>
      </c>
      <c r="I5545" s="576" t="s">
        <v>212</v>
      </c>
      <c r="J5545" s="576" t="s">
        <v>209</v>
      </c>
      <c r="K5545" s="577">
        <v>11.58</v>
      </c>
      <c r="L5545" s="576" t="s">
        <v>208</v>
      </c>
    </row>
    <row r="5546" spans="1:12">
      <c r="A5546" s="576" t="s">
        <v>15</v>
      </c>
      <c r="B5546" s="576" t="s">
        <v>975</v>
      </c>
      <c r="C5546" s="576" t="s">
        <v>976</v>
      </c>
      <c r="D5546" s="576" t="s">
        <v>4499</v>
      </c>
      <c r="E5546" s="577" t="s">
        <v>210</v>
      </c>
      <c r="F5546" s="576" t="s">
        <v>210</v>
      </c>
      <c r="G5546" s="576">
        <v>103981</v>
      </c>
      <c r="H5546" s="576" t="s">
        <v>6097</v>
      </c>
      <c r="I5546" s="576" t="s">
        <v>212</v>
      </c>
      <c r="J5546" s="576" t="s">
        <v>209</v>
      </c>
      <c r="K5546" s="577">
        <v>15.2</v>
      </c>
      <c r="L5546" s="576" t="s">
        <v>208</v>
      </c>
    </row>
    <row r="5547" spans="1:12">
      <c r="A5547" s="576" t="s">
        <v>15</v>
      </c>
      <c r="B5547" s="576" t="s">
        <v>975</v>
      </c>
      <c r="C5547" s="576" t="s">
        <v>976</v>
      </c>
      <c r="D5547" s="576" t="s">
        <v>4499</v>
      </c>
      <c r="E5547" s="577" t="s">
        <v>210</v>
      </c>
      <c r="F5547" s="576" t="s">
        <v>210</v>
      </c>
      <c r="G5547" s="576">
        <v>89502</v>
      </c>
      <c r="H5547" s="576" t="s">
        <v>5866</v>
      </c>
      <c r="I5547" s="576" t="s">
        <v>212</v>
      </c>
      <c r="J5547" s="576" t="s">
        <v>209</v>
      </c>
      <c r="K5547" s="577">
        <v>14.7</v>
      </c>
      <c r="L5547" s="576" t="s">
        <v>208</v>
      </c>
    </row>
    <row r="5548" spans="1:12">
      <c r="A5548" s="576" t="s">
        <v>15</v>
      </c>
      <c r="B5548" s="576" t="s">
        <v>975</v>
      </c>
      <c r="C5548" s="576" t="s">
        <v>976</v>
      </c>
      <c r="D5548" s="576" t="s">
        <v>4499</v>
      </c>
      <c r="E5548" s="577" t="s">
        <v>210</v>
      </c>
      <c r="F5548" s="576" t="s">
        <v>210</v>
      </c>
      <c r="G5548" s="576">
        <v>103985</v>
      </c>
      <c r="H5548" s="576" t="s">
        <v>6101</v>
      </c>
      <c r="I5548" s="576" t="s">
        <v>212</v>
      </c>
      <c r="J5548" s="576" t="s">
        <v>209</v>
      </c>
      <c r="K5548" s="577">
        <v>18.940000000000001</v>
      </c>
      <c r="L5548" s="576" t="s">
        <v>208</v>
      </c>
    </row>
    <row r="5549" spans="1:12">
      <c r="A5549" s="576" t="s">
        <v>15</v>
      </c>
      <c r="B5549" s="576" t="s">
        <v>975</v>
      </c>
      <c r="C5549" s="576" t="s">
        <v>976</v>
      </c>
      <c r="D5549" s="576" t="s">
        <v>4499</v>
      </c>
      <c r="E5549" s="577" t="s">
        <v>210</v>
      </c>
      <c r="F5549" s="576" t="s">
        <v>210</v>
      </c>
      <c r="G5549" s="576">
        <v>89506</v>
      </c>
      <c r="H5549" s="576" t="s">
        <v>5870</v>
      </c>
      <c r="I5549" s="576" t="s">
        <v>212</v>
      </c>
      <c r="J5549" s="576" t="s">
        <v>209</v>
      </c>
      <c r="K5549" s="577">
        <v>35.86</v>
      </c>
      <c r="L5549" s="576" t="s">
        <v>208</v>
      </c>
    </row>
    <row r="5550" spans="1:12">
      <c r="A5550" s="576" t="s">
        <v>15</v>
      </c>
      <c r="B5550" s="576" t="s">
        <v>975</v>
      </c>
      <c r="C5550" s="576" t="s">
        <v>976</v>
      </c>
      <c r="D5550" s="576" t="s">
        <v>4499</v>
      </c>
      <c r="E5550" s="577" t="s">
        <v>210</v>
      </c>
      <c r="F5550" s="576" t="s">
        <v>210</v>
      </c>
      <c r="G5550" s="576">
        <v>89515</v>
      </c>
      <c r="H5550" s="576" t="s">
        <v>5875</v>
      </c>
      <c r="I5550" s="576" t="s">
        <v>212</v>
      </c>
      <c r="J5550" s="576" t="s">
        <v>209</v>
      </c>
      <c r="K5550" s="577">
        <v>76.25</v>
      </c>
      <c r="L5550" s="576" t="s">
        <v>208</v>
      </c>
    </row>
    <row r="5551" spans="1:12">
      <c r="A5551" s="576" t="s">
        <v>15</v>
      </c>
      <c r="B5551" s="576" t="s">
        <v>975</v>
      </c>
      <c r="C5551" s="576" t="s">
        <v>976</v>
      </c>
      <c r="D5551" s="576" t="s">
        <v>4499</v>
      </c>
      <c r="E5551" s="577" t="s">
        <v>210</v>
      </c>
      <c r="F5551" s="576" t="s">
        <v>210</v>
      </c>
      <c r="G5551" s="576">
        <v>89523</v>
      </c>
      <c r="H5551" s="576" t="s">
        <v>5883</v>
      </c>
      <c r="I5551" s="576" t="s">
        <v>212</v>
      </c>
      <c r="J5551" s="576" t="s">
        <v>209</v>
      </c>
      <c r="K5551" s="577">
        <v>93.33</v>
      </c>
      <c r="L5551" s="576" t="s">
        <v>208</v>
      </c>
    </row>
    <row r="5552" spans="1:12">
      <c r="A5552" s="576" t="s">
        <v>15</v>
      </c>
      <c r="B5552" s="576" t="s">
        <v>975</v>
      </c>
      <c r="C5552" s="576" t="s">
        <v>976</v>
      </c>
      <c r="D5552" s="576" t="s">
        <v>4499</v>
      </c>
      <c r="E5552" s="577" t="s">
        <v>210</v>
      </c>
      <c r="F5552" s="576" t="s">
        <v>210</v>
      </c>
      <c r="G5552" s="576">
        <v>90373</v>
      </c>
      <c r="H5552" s="576" t="s">
        <v>9997</v>
      </c>
      <c r="I5552" s="576" t="s">
        <v>212</v>
      </c>
      <c r="J5552" s="576" t="s">
        <v>209</v>
      </c>
      <c r="K5552" s="577">
        <v>11.4</v>
      </c>
      <c r="L5552" s="576" t="s">
        <v>208</v>
      </c>
    </row>
    <row r="5553" spans="1:12">
      <c r="A5553" s="576" t="s">
        <v>15</v>
      </c>
      <c r="B5553" s="576" t="s">
        <v>975</v>
      </c>
      <c r="C5553" s="576" t="s">
        <v>976</v>
      </c>
      <c r="D5553" s="576" t="s">
        <v>4499</v>
      </c>
      <c r="E5553" s="577" t="s">
        <v>210</v>
      </c>
      <c r="F5553" s="576" t="s">
        <v>210</v>
      </c>
      <c r="G5553" s="576">
        <v>89366</v>
      </c>
      <c r="H5553" s="576" t="s">
        <v>9998</v>
      </c>
      <c r="I5553" s="576" t="s">
        <v>212</v>
      </c>
      <c r="J5553" s="576" t="s">
        <v>209</v>
      </c>
      <c r="K5553" s="577">
        <v>14.5</v>
      </c>
      <c r="L5553" s="576" t="s">
        <v>208</v>
      </c>
    </row>
    <row r="5554" spans="1:12">
      <c r="A5554" s="576" t="s">
        <v>15</v>
      </c>
      <c r="B5554" s="576" t="s">
        <v>975</v>
      </c>
      <c r="C5554" s="576" t="s">
        <v>976</v>
      </c>
      <c r="D5554" s="576" t="s">
        <v>4499</v>
      </c>
      <c r="E5554" s="577" t="s">
        <v>210</v>
      </c>
      <c r="F5554" s="576" t="s">
        <v>210</v>
      </c>
      <c r="G5554" s="576">
        <v>89404</v>
      </c>
      <c r="H5554" s="576" t="s">
        <v>5825</v>
      </c>
      <c r="I5554" s="576" t="s">
        <v>212</v>
      </c>
      <c r="J5554" s="576" t="s">
        <v>209</v>
      </c>
      <c r="K5554" s="577">
        <v>5.98</v>
      </c>
      <c r="L5554" s="576" t="s">
        <v>208</v>
      </c>
    </row>
    <row r="5555" spans="1:12">
      <c r="A5555" s="576" t="s">
        <v>15</v>
      </c>
      <c r="B5555" s="576" t="s">
        <v>975</v>
      </c>
      <c r="C5555" s="576" t="s">
        <v>976</v>
      </c>
      <c r="D5555" s="576" t="s">
        <v>4499</v>
      </c>
      <c r="E5555" s="577" t="s">
        <v>210</v>
      </c>
      <c r="F5555" s="576" t="s">
        <v>210</v>
      </c>
      <c r="G5555" s="576">
        <v>89358</v>
      </c>
      <c r="H5555" s="576" t="s">
        <v>5797</v>
      </c>
      <c r="I5555" s="576" t="s">
        <v>212</v>
      </c>
      <c r="J5555" s="576" t="s">
        <v>209</v>
      </c>
      <c r="K5555" s="577">
        <v>6.55</v>
      </c>
      <c r="L5555" s="576" t="s">
        <v>208</v>
      </c>
    </row>
    <row r="5556" spans="1:12">
      <c r="A5556" s="576" t="s">
        <v>15</v>
      </c>
      <c r="B5556" s="576" t="s">
        <v>975</v>
      </c>
      <c r="C5556" s="576" t="s">
        <v>976</v>
      </c>
      <c r="D5556" s="576" t="s">
        <v>4499</v>
      </c>
      <c r="E5556" s="577" t="s">
        <v>210</v>
      </c>
      <c r="F5556" s="576" t="s">
        <v>210</v>
      </c>
      <c r="G5556" s="576">
        <v>89481</v>
      </c>
      <c r="H5556" s="576" t="s">
        <v>5853</v>
      </c>
      <c r="I5556" s="576" t="s">
        <v>212</v>
      </c>
      <c r="J5556" s="576" t="s">
        <v>209</v>
      </c>
      <c r="K5556" s="577">
        <v>4.42</v>
      </c>
      <c r="L5556" s="576" t="s">
        <v>208</v>
      </c>
    </row>
    <row r="5557" spans="1:12">
      <c r="A5557" s="576" t="s">
        <v>15</v>
      </c>
      <c r="B5557" s="576" t="s">
        <v>975</v>
      </c>
      <c r="C5557" s="576" t="s">
        <v>976</v>
      </c>
      <c r="D5557" s="576" t="s">
        <v>4499</v>
      </c>
      <c r="E5557" s="577" t="s">
        <v>210</v>
      </c>
      <c r="F5557" s="576" t="s">
        <v>210</v>
      </c>
      <c r="G5557" s="576">
        <v>89408</v>
      </c>
      <c r="H5557" s="576" t="s">
        <v>5829</v>
      </c>
      <c r="I5557" s="576" t="s">
        <v>212</v>
      </c>
      <c r="J5557" s="576" t="s">
        <v>209</v>
      </c>
      <c r="K5557" s="577">
        <v>7.13</v>
      </c>
      <c r="L5557" s="576" t="s">
        <v>208</v>
      </c>
    </row>
    <row r="5558" spans="1:12">
      <c r="A5558" s="576" t="s">
        <v>15</v>
      </c>
      <c r="B5558" s="576" t="s">
        <v>975</v>
      </c>
      <c r="C5558" s="576" t="s">
        <v>976</v>
      </c>
      <c r="D5558" s="576" t="s">
        <v>4499</v>
      </c>
      <c r="E5558" s="577" t="s">
        <v>210</v>
      </c>
      <c r="F5558" s="576" t="s">
        <v>210</v>
      </c>
      <c r="G5558" s="576">
        <v>89362</v>
      </c>
      <c r="H5558" s="576" t="s">
        <v>5801</v>
      </c>
      <c r="I5558" s="576" t="s">
        <v>212</v>
      </c>
      <c r="J5558" s="576" t="s">
        <v>209</v>
      </c>
      <c r="K5558" s="577">
        <v>7.79</v>
      </c>
      <c r="L5558" s="576" t="s">
        <v>208</v>
      </c>
    </row>
    <row r="5559" spans="1:12">
      <c r="A5559" s="576" t="s">
        <v>15</v>
      </c>
      <c r="B5559" s="576" t="s">
        <v>975</v>
      </c>
      <c r="C5559" s="576" t="s">
        <v>976</v>
      </c>
      <c r="D5559" s="576" t="s">
        <v>4499</v>
      </c>
      <c r="E5559" s="577" t="s">
        <v>210</v>
      </c>
      <c r="F5559" s="576" t="s">
        <v>210</v>
      </c>
      <c r="G5559" s="576">
        <v>89412</v>
      </c>
      <c r="H5559" s="576" t="s">
        <v>9999</v>
      </c>
      <c r="I5559" s="576" t="s">
        <v>212</v>
      </c>
      <c r="J5559" s="576" t="s">
        <v>209</v>
      </c>
      <c r="K5559" s="577">
        <v>8.3000000000000007</v>
      </c>
      <c r="L5559" s="576" t="s">
        <v>208</v>
      </c>
    </row>
    <row r="5560" spans="1:12">
      <c r="A5560" s="576" t="s">
        <v>15</v>
      </c>
      <c r="B5560" s="576" t="s">
        <v>975</v>
      </c>
      <c r="C5560" s="576" t="s">
        <v>976</v>
      </c>
      <c r="D5560" s="576" t="s">
        <v>4499</v>
      </c>
      <c r="E5560" s="577" t="s">
        <v>210</v>
      </c>
      <c r="F5560" s="576" t="s">
        <v>210</v>
      </c>
      <c r="G5560" s="576">
        <v>89492</v>
      </c>
      <c r="H5560" s="576" t="s">
        <v>5857</v>
      </c>
      <c r="I5560" s="576" t="s">
        <v>212</v>
      </c>
      <c r="J5560" s="576" t="s">
        <v>209</v>
      </c>
      <c r="K5560" s="577">
        <v>7.02</v>
      </c>
      <c r="L5560" s="576" t="s">
        <v>208</v>
      </c>
    </row>
    <row r="5561" spans="1:12">
      <c r="A5561" s="576" t="s">
        <v>15</v>
      </c>
      <c r="B5561" s="576" t="s">
        <v>975</v>
      </c>
      <c r="C5561" s="576" t="s">
        <v>976</v>
      </c>
      <c r="D5561" s="576" t="s">
        <v>4499</v>
      </c>
      <c r="E5561" s="577" t="s">
        <v>210</v>
      </c>
      <c r="F5561" s="576" t="s">
        <v>210</v>
      </c>
      <c r="G5561" s="576">
        <v>89413</v>
      </c>
      <c r="H5561" s="576" t="s">
        <v>5833</v>
      </c>
      <c r="I5561" s="576" t="s">
        <v>212</v>
      </c>
      <c r="J5561" s="576" t="s">
        <v>209</v>
      </c>
      <c r="K5561" s="577">
        <v>10.18</v>
      </c>
      <c r="L5561" s="576" t="s">
        <v>208</v>
      </c>
    </row>
    <row r="5562" spans="1:12">
      <c r="A5562" s="576" t="s">
        <v>15</v>
      </c>
      <c r="B5562" s="576" t="s">
        <v>975</v>
      </c>
      <c r="C5562" s="576" t="s">
        <v>976</v>
      </c>
      <c r="D5562" s="576" t="s">
        <v>4499</v>
      </c>
      <c r="E5562" s="577" t="s">
        <v>210</v>
      </c>
      <c r="F5562" s="576" t="s">
        <v>210</v>
      </c>
      <c r="G5562" s="576">
        <v>89367</v>
      </c>
      <c r="H5562" s="576" t="s">
        <v>5805</v>
      </c>
      <c r="I5562" s="576" t="s">
        <v>212</v>
      </c>
      <c r="J5562" s="576" t="s">
        <v>209</v>
      </c>
      <c r="K5562" s="577">
        <v>10.96</v>
      </c>
      <c r="L5562" s="576" t="s">
        <v>208</v>
      </c>
    </row>
    <row r="5563" spans="1:12">
      <c r="A5563" s="576" t="s">
        <v>15</v>
      </c>
      <c r="B5563" s="576" t="s">
        <v>975</v>
      </c>
      <c r="C5563" s="576" t="s">
        <v>976</v>
      </c>
      <c r="D5563" s="576" t="s">
        <v>4499</v>
      </c>
      <c r="E5563" s="577" t="s">
        <v>210</v>
      </c>
      <c r="F5563" s="576" t="s">
        <v>210</v>
      </c>
      <c r="G5563" s="576">
        <v>89497</v>
      </c>
      <c r="H5563" s="576" t="s">
        <v>5861</v>
      </c>
      <c r="I5563" s="576" t="s">
        <v>212</v>
      </c>
      <c r="J5563" s="576" t="s">
        <v>209</v>
      </c>
      <c r="K5563" s="577">
        <v>11.52</v>
      </c>
      <c r="L5563" s="576" t="s">
        <v>208</v>
      </c>
    </row>
    <row r="5564" spans="1:12">
      <c r="A5564" s="576" t="s">
        <v>15</v>
      </c>
      <c r="B5564" s="576" t="s">
        <v>975</v>
      </c>
      <c r="C5564" s="576" t="s">
        <v>976</v>
      </c>
      <c r="D5564" s="576" t="s">
        <v>4499</v>
      </c>
      <c r="E5564" s="577" t="s">
        <v>210</v>
      </c>
      <c r="F5564" s="576" t="s">
        <v>210</v>
      </c>
      <c r="G5564" s="576">
        <v>103980</v>
      </c>
      <c r="H5564" s="576" t="s">
        <v>6096</v>
      </c>
      <c r="I5564" s="576" t="s">
        <v>212</v>
      </c>
      <c r="J5564" s="576" t="s">
        <v>209</v>
      </c>
      <c r="K5564" s="577">
        <v>15.14</v>
      </c>
      <c r="L5564" s="576" t="s">
        <v>208</v>
      </c>
    </row>
    <row r="5565" spans="1:12">
      <c r="A5565" s="576" t="s">
        <v>15</v>
      </c>
      <c r="B5565" s="576" t="s">
        <v>975</v>
      </c>
      <c r="C5565" s="576" t="s">
        <v>976</v>
      </c>
      <c r="D5565" s="576" t="s">
        <v>4499</v>
      </c>
      <c r="E5565" s="577" t="s">
        <v>210</v>
      </c>
      <c r="F5565" s="576" t="s">
        <v>210</v>
      </c>
      <c r="G5565" s="576">
        <v>89501</v>
      </c>
      <c r="H5565" s="576" t="s">
        <v>5865</v>
      </c>
      <c r="I5565" s="576" t="s">
        <v>212</v>
      </c>
      <c r="J5565" s="576" t="s">
        <v>209</v>
      </c>
      <c r="K5565" s="577">
        <v>12.23</v>
      </c>
      <c r="L5565" s="576" t="s">
        <v>208</v>
      </c>
    </row>
    <row r="5566" spans="1:12">
      <c r="A5566" s="576" t="s">
        <v>15</v>
      </c>
      <c r="B5566" s="576" t="s">
        <v>975</v>
      </c>
      <c r="C5566" s="576" t="s">
        <v>976</v>
      </c>
      <c r="D5566" s="576" t="s">
        <v>4499</v>
      </c>
      <c r="E5566" s="577" t="s">
        <v>210</v>
      </c>
      <c r="F5566" s="576" t="s">
        <v>210</v>
      </c>
      <c r="G5566" s="576">
        <v>103984</v>
      </c>
      <c r="H5566" s="576" t="s">
        <v>6100</v>
      </c>
      <c r="I5566" s="576" t="s">
        <v>212</v>
      </c>
      <c r="J5566" s="576" t="s">
        <v>209</v>
      </c>
      <c r="K5566" s="577">
        <v>16.47</v>
      </c>
      <c r="L5566" s="576" t="s">
        <v>208</v>
      </c>
    </row>
    <row r="5567" spans="1:12">
      <c r="A5567" s="576" t="s">
        <v>15</v>
      </c>
      <c r="B5567" s="576" t="s">
        <v>975</v>
      </c>
      <c r="C5567" s="576" t="s">
        <v>976</v>
      </c>
      <c r="D5567" s="576" t="s">
        <v>4499</v>
      </c>
      <c r="E5567" s="577" t="s">
        <v>210</v>
      </c>
      <c r="F5567" s="576" t="s">
        <v>210</v>
      </c>
      <c r="G5567" s="576">
        <v>89505</v>
      </c>
      <c r="H5567" s="576" t="s">
        <v>5869</v>
      </c>
      <c r="I5567" s="576" t="s">
        <v>212</v>
      </c>
      <c r="J5567" s="576" t="s">
        <v>209</v>
      </c>
      <c r="K5567" s="577">
        <v>37.590000000000003</v>
      </c>
      <c r="L5567" s="576" t="s">
        <v>208</v>
      </c>
    </row>
    <row r="5568" spans="1:12">
      <c r="A5568" s="576" t="s">
        <v>15</v>
      </c>
      <c r="B5568" s="576" t="s">
        <v>975</v>
      </c>
      <c r="C5568" s="576" t="s">
        <v>976</v>
      </c>
      <c r="D5568" s="576" t="s">
        <v>4499</v>
      </c>
      <c r="E5568" s="577" t="s">
        <v>210</v>
      </c>
      <c r="F5568" s="576" t="s">
        <v>210</v>
      </c>
      <c r="G5568" s="576">
        <v>89513</v>
      </c>
      <c r="H5568" s="576" t="s">
        <v>5873</v>
      </c>
      <c r="I5568" s="576" t="s">
        <v>212</v>
      </c>
      <c r="J5568" s="576" t="s">
        <v>209</v>
      </c>
      <c r="K5568" s="577">
        <v>96.2</v>
      </c>
      <c r="L5568" s="576" t="s">
        <v>208</v>
      </c>
    </row>
    <row r="5569" spans="1:12">
      <c r="A5569" s="576" t="s">
        <v>15</v>
      </c>
      <c r="B5569" s="576" t="s">
        <v>975</v>
      </c>
      <c r="C5569" s="576" t="s">
        <v>976</v>
      </c>
      <c r="D5569" s="576" t="s">
        <v>4499</v>
      </c>
      <c r="E5569" s="577" t="s">
        <v>210</v>
      </c>
      <c r="F5569" s="576" t="s">
        <v>210</v>
      </c>
      <c r="G5569" s="576">
        <v>89521</v>
      </c>
      <c r="H5569" s="576" t="s">
        <v>5881</v>
      </c>
      <c r="I5569" s="576" t="s">
        <v>212</v>
      </c>
      <c r="J5569" s="576" t="s">
        <v>209</v>
      </c>
      <c r="K5569" s="577">
        <v>114.69</v>
      </c>
      <c r="L5569" s="576" t="s">
        <v>208</v>
      </c>
    </row>
    <row r="5570" spans="1:12">
      <c r="A5570" s="576" t="s">
        <v>15</v>
      </c>
      <c r="B5570" s="576" t="s">
        <v>975</v>
      </c>
      <c r="C5570" s="576" t="s">
        <v>976</v>
      </c>
      <c r="D5570" s="576" t="s">
        <v>4499</v>
      </c>
      <c r="E5570" s="577" t="s">
        <v>210</v>
      </c>
      <c r="F5570" s="576" t="s">
        <v>210</v>
      </c>
      <c r="G5570" s="576">
        <v>103955</v>
      </c>
      <c r="H5570" s="576" t="s">
        <v>6081</v>
      </c>
      <c r="I5570" s="576" t="s">
        <v>212</v>
      </c>
      <c r="J5570" s="576" t="s">
        <v>209</v>
      </c>
      <c r="K5570" s="577">
        <v>8.61</v>
      </c>
      <c r="L5570" s="576" t="s">
        <v>208</v>
      </c>
    </row>
    <row r="5571" spans="1:12">
      <c r="A5571" s="576" t="s">
        <v>15</v>
      </c>
      <c r="B5571" s="576" t="s">
        <v>975</v>
      </c>
      <c r="C5571" s="576" t="s">
        <v>976</v>
      </c>
      <c r="D5571" s="576" t="s">
        <v>4499</v>
      </c>
      <c r="E5571" s="577" t="s">
        <v>210</v>
      </c>
      <c r="F5571" s="576" t="s">
        <v>210</v>
      </c>
      <c r="G5571" s="576">
        <v>103950</v>
      </c>
      <c r="H5571" s="576" t="s">
        <v>6076</v>
      </c>
      <c r="I5571" s="576" t="s">
        <v>212</v>
      </c>
      <c r="J5571" s="576" t="s">
        <v>209</v>
      </c>
      <c r="K5571" s="577">
        <v>9.23</v>
      </c>
      <c r="L5571" s="576" t="s">
        <v>208</v>
      </c>
    </row>
    <row r="5572" spans="1:12">
      <c r="A5572" s="576" t="s">
        <v>15</v>
      </c>
      <c r="B5572" s="576" t="s">
        <v>975</v>
      </c>
      <c r="C5572" s="576" t="s">
        <v>976</v>
      </c>
      <c r="D5572" s="576" t="s">
        <v>4499</v>
      </c>
      <c r="E5572" s="577" t="s">
        <v>210</v>
      </c>
      <c r="F5572" s="576" t="s">
        <v>210</v>
      </c>
      <c r="G5572" s="576">
        <v>103974</v>
      </c>
      <c r="H5572" s="576" t="s">
        <v>6093</v>
      </c>
      <c r="I5572" s="576" t="s">
        <v>212</v>
      </c>
      <c r="J5572" s="576" t="s">
        <v>209</v>
      </c>
      <c r="K5572" s="577">
        <v>9.27</v>
      </c>
      <c r="L5572" s="576" t="s">
        <v>208</v>
      </c>
    </row>
    <row r="5573" spans="1:12">
      <c r="A5573" s="576" t="s">
        <v>15</v>
      </c>
      <c r="B5573" s="576" t="s">
        <v>975</v>
      </c>
      <c r="C5573" s="576" t="s">
        <v>976</v>
      </c>
      <c r="D5573" s="576" t="s">
        <v>4499</v>
      </c>
      <c r="E5573" s="577" t="s">
        <v>210</v>
      </c>
      <c r="F5573" s="576" t="s">
        <v>210</v>
      </c>
      <c r="G5573" s="576">
        <v>103956</v>
      </c>
      <c r="H5573" s="576" t="s">
        <v>6082</v>
      </c>
      <c r="I5573" s="576" t="s">
        <v>212</v>
      </c>
      <c r="J5573" s="576" t="s">
        <v>209</v>
      </c>
      <c r="K5573" s="577">
        <v>12.2</v>
      </c>
      <c r="L5573" s="576" t="s">
        <v>208</v>
      </c>
    </row>
    <row r="5574" spans="1:12">
      <c r="A5574" s="576" t="s">
        <v>15</v>
      </c>
      <c r="B5574" s="576" t="s">
        <v>975</v>
      </c>
      <c r="C5574" s="576" t="s">
        <v>976</v>
      </c>
      <c r="D5574" s="576" t="s">
        <v>4499</v>
      </c>
      <c r="E5574" s="577" t="s">
        <v>210</v>
      </c>
      <c r="F5574" s="576" t="s">
        <v>210</v>
      </c>
      <c r="G5574" s="576">
        <v>103951</v>
      </c>
      <c r="H5574" s="576" t="s">
        <v>6077</v>
      </c>
      <c r="I5574" s="576" t="s">
        <v>212</v>
      </c>
      <c r="J5574" s="576" t="s">
        <v>209</v>
      </c>
      <c r="K5574" s="577">
        <v>12.93</v>
      </c>
      <c r="L5574" s="576" t="s">
        <v>208</v>
      </c>
    </row>
    <row r="5575" spans="1:12">
      <c r="A5575" s="576" t="s">
        <v>15</v>
      </c>
      <c r="B5575" s="576" t="s">
        <v>975</v>
      </c>
      <c r="C5575" s="576" t="s">
        <v>976</v>
      </c>
      <c r="D5575" s="576" t="s">
        <v>4499</v>
      </c>
      <c r="E5575" s="577" t="s">
        <v>210</v>
      </c>
      <c r="F5575" s="576" t="s">
        <v>210</v>
      </c>
      <c r="G5575" s="576">
        <v>89374</v>
      </c>
      <c r="H5575" s="576" t="s">
        <v>5812</v>
      </c>
      <c r="I5575" s="576" t="s">
        <v>212</v>
      </c>
      <c r="J5575" s="576" t="s">
        <v>209</v>
      </c>
      <c r="K5575" s="577">
        <v>9.01</v>
      </c>
      <c r="L5575" s="576" t="s">
        <v>208</v>
      </c>
    </row>
    <row r="5576" spans="1:12">
      <c r="A5576" s="576" t="s">
        <v>15</v>
      </c>
      <c r="B5576" s="576" t="s">
        <v>975</v>
      </c>
      <c r="C5576" s="576" t="s">
        <v>976</v>
      </c>
      <c r="D5576" s="576" t="s">
        <v>4499</v>
      </c>
      <c r="E5576" s="577" t="s">
        <v>210</v>
      </c>
      <c r="F5576" s="576" t="s">
        <v>210</v>
      </c>
      <c r="G5576" s="576">
        <v>89427</v>
      </c>
      <c r="H5576" s="576" t="s">
        <v>10000</v>
      </c>
      <c r="I5576" s="576" t="s">
        <v>212</v>
      </c>
      <c r="J5576" s="576" t="s">
        <v>209</v>
      </c>
      <c r="K5576" s="577">
        <v>10.67</v>
      </c>
      <c r="L5576" s="576" t="s">
        <v>208</v>
      </c>
    </row>
    <row r="5577" spans="1:12">
      <c r="A5577" s="576" t="s">
        <v>15</v>
      </c>
      <c r="B5577" s="576" t="s">
        <v>975</v>
      </c>
      <c r="C5577" s="576" t="s">
        <v>976</v>
      </c>
      <c r="D5577" s="576" t="s">
        <v>4499</v>
      </c>
      <c r="E5577" s="577" t="s">
        <v>210</v>
      </c>
      <c r="F5577" s="576" t="s">
        <v>210</v>
      </c>
      <c r="G5577" s="576">
        <v>89381</v>
      </c>
      <c r="H5577" s="576" t="s">
        <v>10001</v>
      </c>
      <c r="I5577" s="576" t="s">
        <v>212</v>
      </c>
      <c r="J5577" s="576" t="s">
        <v>209</v>
      </c>
      <c r="K5577" s="577">
        <v>11.08</v>
      </c>
      <c r="L5577" s="576" t="s">
        <v>208</v>
      </c>
    </row>
    <row r="5578" spans="1:12">
      <c r="A5578" s="576" t="s">
        <v>15</v>
      </c>
      <c r="B5578" s="576" t="s">
        <v>975</v>
      </c>
      <c r="C5578" s="576" t="s">
        <v>976</v>
      </c>
      <c r="D5578" s="576" t="s">
        <v>4499</v>
      </c>
      <c r="E5578" s="577" t="s">
        <v>210</v>
      </c>
      <c r="F5578" s="576" t="s">
        <v>210</v>
      </c>
      <c r="G5578" s="576">
        <v>95237</v>
      </c>
      <c r="H5578" s="576" t="s">
        <v>10002</v>
      </c>
      <c r="I5578" s="576" t="s">
        <v>212</v>
      </c>
      <c r="J5578" s="576" t="s">
        <v>209</v>
      </c>
      <c r="K5578" s="577">
        <v>22.24</v>
      </c>
      <c r="L5578" s="576" t="s">
        <v>208</v>
      </c>
    </row>
    <row r="5579" spans="1:12">
      <c r="A5579" s="576" t="s">
        <v>15</v>
      </c>
      <c r="B5579" s="576" t="s">
        <v>975</v>
      </c>
      <c r="C5579" s="576" t="s">
        <v>976</v>
      </c>
      <c r="D5579" s="576" t="s">
        <v>4499</v>
      </c>
      <c r="E5579" s="577" t="s">
        <v>210</v>
      </c>
      <c r="F5579" s="576" t="s">
        <v>210</v>
      </c>
      <c r="G5579" s="576">
        <v>89979</v>
      </c>
      <c r="H5579" s="576" t="s">
        <v>10003</v>
      </c>
      <c r="I5579" s="576" t="s">
        <v>212</v>
      </c>
      <c r="J5579" s="576" t="s">
        <v>209</v>
      </c>
      <c r="K5579" s="577">
        <v>22.73</v>
      </c>
      <c r="L5579" s="576" t="s">
        <v>208</v>
      </c>
    </row>
    <row r="5580" spans="1:12">
      <c r="A5580" s="576" t="s">
        <v>15</v>
      </c>
      <c r="B5580" s="576" t="s">
        <v>975</v>
      </c>
      <c r="C5580" s="576" t="s">
        <v>976</v>
      </c>
      <c r="D5580" s="576" t="s">
        <v>4499</v>
      </c>
      <c r="E5580" s="577" t="s">
        <v>210</v>
      </c>
      <c r="F5580" s="576" t="s">
        <v>210</v>
      </c>
      <c r="G5580" s="576">
        <v>103991</v>
      </c>
      <c r="H5580" s="576" t="s">
        <v>10004</v>
      </c>
      <c r="I5580" s="576" t="s">
        <v>212</v>
      </c>
      <c r="J5580" s="576" t="s">
        <v>209</v>
      </c>
      <c r="K5580" s="577">
        <v>16.34</v>
      </c>
      <c r="L5580" s="576" t="s">
        <v>208</v>
      </c>
    </row>
    <row r="5581" spans="1:12">
      <c r="A5581" s="576" t="s">
        <v>15</v>
      </c>
      <c r="B5581" s="576" t="s">
        <v>975</v>
      </c>
      <c r="C5581" s="576" t="s">
        <v>976</v>
      </c>
      <c r="D5581" s="576" t="s">
        <v>4499</v>
      </c>
      <c r="E5581" s="577" t="s">
        <v>210</v>
      </c>
      <c r="F5581" s="576" t="s">
        <v>210</v>
      </c>
      <c r="G5581" s="576">
        <v>89564</v>
      </c>
      <c r="H5581" s="576" t="s">
        <v>10005</v>
      </c>
      <c r="I5581" s="576" t="s">
        <v>212</v>
      </c>
      <c r="J5581" s="576" t="s">
        <v>209</v>
      </c>
      <c r="K5581" s="577">
        <v>14.06</v>
      </c>
      <c r="L5581" s="576" t="s">
        <v>208</v>
      </c>
    </row>
    <row r="5582" spans="1:12">
      <c r="A5582" s="576" t="s">
        <v>15</v>
      </c>
      <c r="B5582" s="576" t="s">
        <v>975</v>
      </c>
      <c r="C5582" s="576" t="s">
        <v>976</v>
      </c>
      <c r="D5582" s="576" t="s">
        <v>4499</v>
      </c>
      <c r="E5582" s="577" t="s">
        <v>210</v>
      </c>
      <c r="F5582" s="576" t="s">
        <v>210</v>
      </c>
      <c r="G5582" s="576">
        <v>104000</v>
      </c>
      <c r="H5582" s="576" t="s">
        <v>10006</v>
      </c>
      <c r="I5582" s="576" t="s">
        <v>212</v>
      </c>
      <c r="J5582" s="576" t="s">
        <v>209</v>
      </c>
      <c r="K5582" s="577">
        <v>25.37</v>
      </c>
      <c r="L5582" s="576" t="s">
        <v>208</v>
      </c>
    </row>
    <row r="5583" spans="1:12">
      <c r="A5583" s="576" t="s">
        <v>15</v>
      </c>
      <c r="B5583" s="576" t="s">
        <v>975</v>
      </c>
      <c r="C5583" s="576" t="s">
        <v>976</v>
      </c>
      <c r="D5583" s="576" t="s">
        <v>4499</v>
      </c>
      <c r="E5583" s="577" t="s">
        <v>210</v>
      </c>
      <c r="F5583" s="576" t="s">
        <v>210</v>
      </c>
      <c r="G5583" s="576">
        <v>89593</v>
      </c>
      <c r="H5583" s="576" t="s">
        <v>10007</v>
      </c>
      <c r="I5583" s="576" t="s">
        <v>212</v>
      </c>
      <c r="J5583" s="576" t="s">
        <v>209</v>
      </c>
      <c r="K5583" s="577">
        <v>22.67</v>
      </c>
      <c r="L5583" s="576" t="s">
        <v>208</v>
      </c>
    </row>
    <row r="5584" spans="1:12">
      <c r="A5584" s="576" t="s">
        <v>15</v>
      </c>
      <c r="B5584" s="576" t="s">
        <v>975</v>
      </c>
      <c r="C5584" s="576" t="s">
        <v>976</v>
      </c>
      <c r="D5584" s="576" t="s">
        <v>4499</v>
      </c>
      <c r="E5584" s="577" t="s">
        <v>210</v>
      </c>
      <c r="F5584" s="576" t="s">
        <v>210</v>
      </c>
      <c r="G5584" s="576">
        <v>89418</v>
      </c>
      <c r="H5584" s="576" t="s">
        <v>5838</v>
      </c>
      <c r="I5584" s="576" t="s">
        <v>212</v>
      </c>
      <c r="J5584" s="576" t="s">
        <v>209</v>
      </c>
      <c r="K5584" s="577">
        <v>14.28</v>
      </c>
      <c r="L5584" s="576" t="s">
        <v>208</v>
      </c>
    </row>
    <row r="5585" spans="1:12">
      <c r="A5585" s="576" t="s">
        <v>15</v>
      </c>
      <c r="B5585" s="576" t="s">
        <v>975</v>
      </c>
      <c r="C5585" s="576" t="s">
        <v>976</v>
      </c>
      <c r="D5585" s="576" t="s">
        <v>4499</v>
      </c>
      <c r="E5585" s="577" t="s">
        <v>210</v>
      </c>
      <c r="F5585" s="576" t="s">
        <v>210</v>
      </c>
      <c r="G5585" s="576">
        <v>89372</v>
      </c>
      <c r="H5585" s="576" t="s">
        <v>5810</v>
      </c>
      <c r="I5585" s="576" t="s">
        <v>212</v>
      </c>
      <c r="J5585" s="576" t="s">
        <v>209</v>
      </c>
      <c r="K5585" s="577">
        <v>14.67</v>
      </c>
      <c r="L5585" s="576" t="s">
        <v>208</v>
      </c>
    </row>
    <row r="5586" spans="1:12">
      <c r="A5586" s="576" t="s">
        <v>15</v>
      </c>
      <c r="B5586" s="576" t="s">
        <v>975</v>
      </c>
      <c r="C5586" s="576" t="s">
        <v>976</v>
      </c>
      <c r="D5586" s="576" t="s">
        <v>4499</v>
      </c>
      <c r="E5586" s="577" t="s">
        <v>210</v>
      </c>
      <c r="F5586" s="576" t="s">
        <v>210</v>
      </c>
      <c r="G5586" s="576">
        <v>89530</v>
      </c>
      <c r="H5586" s="576" t="s">
        <v>5890</v>
      </c>
      <c r="I5586" s="576" t="s">
        <v>212</v>
      </c>
      <c r="J5586" s="576" t="s">
        <v>209</v>
      </c>
      <c r="K5586" s="577">
        <v>14.94</v>
      </c>
      <c r="L5586" s="576" t="s">
        <v>208</v>
      </c>
    </row>
    <row r="5587" spans="1:12">
      <c r="A5587" s="576" t="s">
        <v>15</v>
      </c>
      <c r="B5587" s="576" t="s">
        <v>975</v>
      </c>
      <c r="C5587" s="576" t="s">
        <v>976</v>
      </c>
      <c r="D5587" s="576" t="s">
        <v>4499</v>
      </c>
      <c r="E5587" s="577" t="s">
        <v>210</v>
      </c>
      <c r="F5587" s="576" t="s">
        <v>210</v>
      </c>
      <c r="G5587" s="576">
        <v>89425</v>
      </c>
      <c r="H5587" s="576" t="s">
        <v>5842</v>
      </c>
      <c r="I5587" s="576" t="s">
        <v>212</v>
      </c>
      <c r="J5587" s="576" t="s">
        <v>209</v>
      </c>
      <c r="K5587" s="577">
        <v>16.760000000000002</v>
      </c>
      <c r="L5587" s="576" t="s">
        <v>208</v>
      </c>
    </row>
    <row r="5588" spans="1:12">
      <c r="A5588" s="576" t="s">
        <v>15</v>
      </c>
      <c r="B5588" s="576" t="s">
        <v>975</v>
      </c>
      <c r="C5588" s="576" t="s">
        <v>976</v>
      </c>
      <c r="D5588" s="576" t="s">
        <v>4499</v>
      </c>
      <c r="E5588" s="577" t="s">
        <v>210</v>
      </c>
      <c r="F5588" s="576" t="s">
        <v>210</v>
      </c>
      <c r="G5588" s="576">
        <v>89379</v>
      </c>
      <c r="H5588" s="576" t="s">
        <v>964</v>
      </c>
      <c r="I5588" s="576" t="s">
        <v>212</v>
      </c>
      <c r="J5588" s="576" t="s">
        <v>209</v>
      </c>
      <c r="K5588" s="577">
        <v>17.2</v>
      </c>
      <c r="L5588" s="576" t="s">
        <v>208</v>
      </c>
    </row>
    <row r="5589" spans="1:12">
      <c r="A5589" s="576" t="s">
        <v>15</v>
      </c>
      <c r="B5589" s="576" t="s">
        <v>975</v>
      </c>
      <c r="C5589" s="576" t="s">
        <v>976</v>
      </c>
      <c r="D5589" s="576" t="s">
        <v>4499</v>
      </c>
      <c r="E5589" s="577" t="s">
        <v>210</v>
      </c>
      <c r="F5589" s="576" t="s">
        <v>210</v>
      </c>
      <c r="G5589" s="576">
        <v>89542</v>
      </c>
      <c r="H5589" s="576" t="s">
        <v>5896</v>
      </c>
      <c r="I5589" s="576" t="s">
        <v>212</v>
      </c>
      <c r="J5589" s="576" t="s">
        <v>209</v>
      </c>
      <c r="K5589" s="577">
        <v>25.14</v>
      </c>
      <c r="L5589" s="576" t="s">
        <v>208</v>
      </c>
    </row>
    <row r="5590" spans="1:12">
      <c r="A5590" s="576" t="s">
        <v>15</v>
      </c>
      <c r="B5590" s="576" t="s">
        <v>975</v>
      </c>
      <c r="C5590" s="576" t="s">
        <v>976</v>
      </c>
      <c r="D5590" s="576" t="s">
        <v>4499</v>
      </c>
      <c r="E5590" s="577" t="s">
        <v>210</v>
      </c>
      <c r="F5590" s="576" t="s">
        <v>210</v>
      </c>
      <c r="G5590" s="576">
        <v>89432</v>
      </c>
      <c r="H5590" s="576" t="s">
        <v>10008</v>
      </c>
      <c r="I5590" s="576" t="s">
        <v>212</v>
      </c>
      <c r="J5590" s="576" t="s">
        <v>209</v>
      </c>
      <c r="K5590" s="577">
        <v>27.25</v>
      </c>
      <c r="L5590" s="576" t="s">
        <v>208</v>
      </c>
    </row>
    <row r="5591" spans="1:12">
      <c r="A5591" s="576" t="s">
        <v>15</v>
      </c>
      <c r="B5591" s="576" t="s">
        <v>975</v>
      </c>
      <c r="C5591" s="576" t="s">
        <v>976</v>
      </c>
      <c r="D5591" s="576" t="s">
        <v>4499</v>
      </c>
      <c r="E5591" s="577" t="s">
        <v>210</v>
      </c>
      <c r="F5591" s="576" t="s">
        <v>210</v>
      </c>
      <c r="G5591" s="576">
        <v>89387</v>
      </c>
      <c r="H5591" s="576" t="s">
        <v>10009</v>
      </c>
      <c r="I5591" s="576" t="s">
        <v>212</v>
      </c>
      <c r="J5591" s="576" t="s">
        <v>209</v>
      </c>
      <c r="K5591" s="577">
        <v>27.77</v>
      </c>
      <c r="L5591" s="576" t="s">
        <v>208</v>
      </c>
    </row>
    <row r="5592" spans="1:12">
      <c r="A5592" s="576" t="s">
        <v>15</v>
      </c>
      <c r="B5592" s="576" t="s">
        <v>975</v>
      </c>
      <c r="C5592" s="576" t="s">
        <v>976</v>
      </c>
      <c r="D5592" s="576" t="s">
        <v>4499</v>
      </c>
      <c r="E5592" s="577" t="s">
        <v>210</v>
      </c>
      <c r="F5592" s="576" t="s">
        <v>210</v>
      </c>
      <c r="G5592" s="576">
        <v>89560</v>
      </c>
      <c r="H5592" s="576" t="s">
        <v>10010</v>
      </c>
      <c r="I5592" s="576" t="s">
        <v>212</v>
      </c>
      <c r="J5592" s="576" t="s">
        <v>209</v>
      </c>
      <c r="K5592" s="577">
        <v>32.26</v>
      </c>
      <c r="L5592" s="576" t="s">
        <v>208</v>
      </c>
    </row>
    <row r="5593" spans="1:12">
      <c r="A5593" s="576" t="s">
        <v>15</v>
      </c>
      <c r="B5593" s="576" t="s">
        <v>975</v>
      </c>
      <c r="C5593" s="576" t="s">
        <v>976</v>
      </c>
      <c r="D5593" s="576" t="s">
        <v>4499</v>
      </c>
      <c r="E5593" s="577" t="s">
        <v>210</v>
      </c>
      <c r="F5593" s="576" t="s">
        <v>210</v>
      </c>
      <c r="G5593" s="576">
        <v>104159</v>
      </c>
      <c r="H5593" s="576" t="s">
        <v>10011</v>
      </c>
      <c r="I5593" s="576" t="s">
        <v>212</v>
      </c>
      <c r="J5593" s="576" t="s">
        <v>209</v>
      </c>
      <c r="K5593" s="577">
        <v>34.72</v>
      </c>
      <c r="L5593" s="576" t="s">
        <v>208</v>
      </c>
    </row>
    <row r="5594" spans="1:12">
      <c r="A5594" s="576" t="s">
        <v>15</v>
      </c>
      <c r="B5594" s="576" t="s">
        <v>975</v>
      </c>
      <c r="C5594" s="576" t="s">
        <v>976</v>
      </c>
      <c r="D5594" s="576" t="s">
        <v>4499</v>
      </c>
      <c r="E5594" s="577" t="s">
        <v>210</v>
      </c>
      <c r="F5594" s="576" t="s">
        <v>210</v>
      </c>
      <c r="G5594" s="576">
        <v>89577</v>
      </c>
      <c r="H5594" s="576" t="s">
        <v>5922</v>
      </c>
      <c r="I5594" s="576" t="s">
        <v>212</v>
      </c>
      <c r="J5594" s="576" t="s">
        <v>209</v>
      </c>
      <c r="K5594" s="577">
        <v>33.81</v>
      </c>
      <c r="L5594" s="576" t="s">
        <v>208</v>
      </c>
    </row>
    <row r="5595" spans="1:12">
      <c r="A5595" s="576" t="s">
        <v>15</v>
      </c>
      <c r="B5595" s="576" t="s">
        <v>975</v>
      </c>
      <c r="C5595" s="576" t="s">
        <v>976</v>
      </c>
      <c r="D5595" s="576" t="s">
        <v>4499</v>
      </c>
      <c r="E5595" s="577" t="s">
        <v>210</v>
      </c>
      <c r="F5595" s="576" t="s">
        <v>210</v>
      </c>
      <c r="G5595" s="576">
        <v>103996</v>
      </c>
      <c r="H5595" s="576" t="s">
        <v>6108</v>
      </c>
      <c r="I5595" s="576" t="s">
        <v>212</v>
      </c>
      <c r="J5595" s="576" t="s">
        <v>209</v>
      </c>
      <c r="K5595" s="577">
        <v>36.659999999999997</v>
      </c>
      <c r="L5595" s="576" t="s">
        <v>208</v>
      </c>
    </row>
    <row r="5596" spans="1:12">
      <c r="A5596" s="576" t="s">
        <v>15</v>
      </c>
      <c r="B5596" s="576" t="s">
        <v>975</v>
      </c>
      <c r="C5596" s="576" t="s">
        <v>976</v>
      </c>
      <c r="D5596" s="576" t="s">
        <v>4499</v>
      </c>
      <c r="E5596" s="577" t="s">
        <v>210</v>
      </c>
      <c r="F5596" s="576" t="s">
        <v>210</v>
      </c>
      <c r="G5596" s="576">
        <v>89598</v>
      </c>
      <c r="H5596" s="576" t="s">
        <v>10012</v>
      </c>
      <c r="I5596" s="576" t="s">
        <v>212</v>
      </c>
      <c r="J5596" s="576" t="s">
        <v>209</v>
      </c>
      <c r="K5596" s="577">
        <v>45.72</v>
      </c>
      <c r="L5596" s="576" t="s">
        <v>208</v>
      </c>
    </row>
    <row r="5597" spans="1:12">
      <c r="A5597" s="576" t="s">
        <v>15</v>
      </c>
      <c r="B5597" s="576" t="s">
        <v>975</v>
      </c>
      <c r="C5597" s="576" t="s">
        <v>976</v>
      </c>
      <c r="D5597" s="576" t="s">
        <v>4499</v>
      </c>
      <c r="E5597" s="577" t="s">
        <v>210</v>
      </c>
      <c r="F5597" s="576" t="s">
        <v>210</v>
      </c>
      <c r="G5597" s="576">
        <v>89419</v>
      </c>
      <c r="H5597" s="576" t="s">
        <v>5839</v>
      </c>
      <c r="I5597" s="576" t="s">
        <v>212</v>
      </c>
      <c r="J5597" s="576" t="s">
        <v>209</v>
      </c>
      <c r="K5597" s="577">
        <v>5.56</v>
      </c>
      <c r="L5597" s="576" t="s">
        <v>208</v>
      </c>
    </row>
    <row r="5598" spans="1:12">
      <c r="A5598" s="576" t="s">
        <v>15</v>
      </c>
      <c r="B5598" s="576" t="s">
        <v>975</v>
      </c>
      <c r="C5598" s="576" t="s">
        <v>976</v>
      </c>
      <c r="D5598" s="576" t="s">
        <v>4499</v>
      </c>
      <c r="E5598" s="577" t="s">
        <v>210</v>
      </c>
      <c r="F5598" s="576" t="s">
        <v>210</v>
      </c>
      <c r="G5598" s="576">
        <v>89373</v>
      </c>
      <c r="H5598" s="576" t="s">
        <v>5811</v>
      </c>
      <c r="I5598" s="576" t="s">
        <v>212</v>
      </c>
      <c r="J5598" s="576" t="s">
        <v>209</v>
      </c>
      <c r="K5598" s="577">
        <v>5.97</v>
      </c>
      <c r="L5598" s="576" t="s">
        <v>208</v>
      </c>
    </row>
    <row r="5599" spans="1:12">
      <c r="A5599" s="576" t="s">
        <v>15</v>
      </c>
      <c r="B5599" s="576" t="s">
        <v>975</v>
      </c>
      <c r="C5599" s="576" t="s">
        <v>976</v>
      </c>
      <c r="D5599" s="576" t="s">
        <v>4499</v>
      </c>
      <c r="E5599" s="577" t="s">
        <v>210</v>
      </c>
      <c r="F5599" s="576" t="s">
        <v>210</v>
      </c>
      <c r="G5599" s="576">
        <v>89532</v>
      </c>
      <c r="H5599" s="576" t="s">
        <v>5892</v>
      </c>
      <c r="I5599" s="576" t="s">
        <v>212</v>
      </c>
      <c r="J5599" s="576" t="s">
        <v>209</v>
      </c>
      <c r="K5599" s="577">
        <v>6.16</v>
      </c>
      <c r="L5599" s="576" t="s">
        <v>208</v>
      </c>
    </row>
    <row r="5600" spans="1:12">
      <c r="A5600" s="576" t="s">
        <v>15</v>
      </c>
      <c r="B5600" s="576" t="s">
        <v>975</v>
      </c>
      <c r="C5600" s="576" t="s">
        <v>976</v>
      </c>
      <c r="D5600" s="576" t="s">
        <v>4499</v>
      </c>
      <c r="E5600" s="577" t="s">
        <v>210</v>
      </c>
      <c r="F5600" s="576" t="s">
        <v>210</v>
      </c>
      <c r="G5600" s="576">
        <v>89426</v>
      </c>
      <c r="H5600" s="576" t="s">
        <v>5843</v>
      </c>
      <c r="I5600" s="576" t="s">
        <v>212</v>
      </c>
      <c r="J5600" s="576" t="s">
        <v>209</v>
      </c>
      <c r="K5600" s="577">
        <v>8.1199999999999992</v>
      </c>
      <c r="L5600" s="576" t="s">
        <v>208</v>
      </c>
    </row>
    <row r="5601" spans="1:12">
      <c r="A5601" s="576" t="s">
        <v>15</v>
      </c>
      <c r="B5601" s="576" t="s">
        <v>975</v>
      </c>
      <c r="C5601" s="576" t="s">
        <v>976</v>
      </c>
      <c r="D5601" s="576" t="s">
        <v>4499</v>
      </c>
      <c r="E5601" s="577" t="s">
        <v>210</v>
      </c>
      <c r="F5601" s="576" t="s">
        <v>210</v>
      </c>
      <c r="G5601" s="576">
        <v>89380</v>
      </c>
      <c r="H5601" s="576" t="s">
        <v>5816</v>
      </c>
      <c r="I5601" s="576" t="s">
        <v>212</v>
      </c>
      <c r="J5601" s="576" t="s">
        <v>209</v>
      </c>
      <c r="K5601" s="577">
        <v>8.61</v>
      </c>
      <c r="L5601" s="576" t="s">
        <v>208</v>
      </c>
    </row>
    <row r="5602" spans="1:12">
      <c r="A5602" s="576" t="s">
        <v>15</v>
      </c>
      <c r="B5602" s="576" t="s">
        <v>975</v>
      </c>
      <c r="C5602" s="576" t="s">
        <v>976</v>
      </c>
      <c r="D5602" s="576" t="s">
        <v>4499</v>
      </c>
      <c r="E5602" s="577" t="s">
        <v>210</v>
      </c>
      <c r="F5602" s="576" t="s">
        <v>210</v>
      </c>
      <c r="G5602" s="576">
        <v>89562</v>
      </c>
      <c r="H5602" s="576" t="s">
        <v>5911</v>
      </c>
      <c r="I5602" s="576" t="s">
        <v>212</v>
      </c>
      <c r="J5602" s="576" t="s">
        <v>209</v>
      </c>
      <c r="K5602" s="577">
        <v>9.08</v>
      </c>
      <c r="L5602" s="576" t="s">
        <v>208</v>
      </c>
    </row>
    <row r="5603" spans="1:12">
      <c r="A5603" s="576" t="s">
        <v>15</v>
      </c>
      <c r="B5603" s="576" t="s">
        <v>975</v>
      </c>
      <c r="C5603" s="576" t="s">
        <v>976</v>
      </c>
      <c r="D5603" s="576" t="s">
        <v>4499</v>
      </c>
      <c r="E5603" s="577" t="s">
        <v>210</v>
      </c>
      <c r="F5603" s="576" t="s">
        <v>210</v>
      </c>
      <c r="G5603" s="576">
        <v>89433</v>
      </c>
      <c r="H5603" s="576" t="s">
        <v>5846</v>
      </c>
      <c r="I5603" s="576" t="s">
        <v>212</v>
      </c>
      <c r="J5603" s="576" t="s">
        <v>209</v>
      </c>
      <c r="K5603" s="577">
        <v>11.36</v>
      </c>
      <c r="L5603" s="576" t="s">
        <v>208</v>
      </c>
    </row>
    <row r="5604" spans="1:12">
      <c r="A5604" s="576" t="s">
        <v>15</v>
      </c>
      <c r="B5604" s="576" t="s">
        <v>975</v>
      </c>
      <c r="C5604" s="576" t="s">
        <v>976</v>
      </c>
      <c r="D5604" s="576" t="s">
        <v>4499</v>
      </c>
      <c r="E5604" s="577" t="s">
        <v>210</v>
      </c>
      <c r="F5604" s="576" t="s">
        <v>210</v>
      </c>
      <c r="G5604" s="576">
        <v>89579</v>
      </c>
      <c r="H5604" s="576" t="s">
        <v>10013</v>
      </c>
      <c r="I5604" s="576" t="s">
        <v>212</v>
      </c>
      <c r="J5604" s="576" t="s">
        <v>209</v>
      </c>
      <c r="K5604" s="577">
        <v>10.3</v>
      </c>
      <c r="L5604" s="576" t="s">
        <v>208</v>
      </c>
    </row>
    <row r="5605" spans="1:12">
      <c r="A5605" s="576" t="s">
        <v>15</v>
      </c>
      <c r="B5605" s="576" t="s">
        <v>975</v>
      </c>
      <c r="C5605" s="576" t="s">
        <v>976</v>
      </c>
      <c r="D5605" s="576" t="s">
        <v>4499</v>
      </c>
      <c r="E5605" s="577" t="s">
        <v>210</v>
      </c>
      <c r="F5605" s="576" t="s">
        <v>210</v>
      </c>
      <c r="G5605" s="576">
        <v>103998</v>
      </c>
      <c r="H5605" s="576" t="s">
        <v>10014</v>
      </c>
      <c r="I5605" s="576" t="s">
        <v>212</v>
      </c>
      <c r="J5605" s="576" t="s">
        <v>209</v>
      </c>
      <c r="K5605" s="577">
        <v>12.64</v>
      </c>
      <c r="L5605" s="576" t="s">
        <v>208</v>
      </c>
    </row>
    <row r="5606" spans="1:12">
      <c r="A5606" s="576" t="s">
        <v>15</v>
      </c>
      <c r="B5606" s="576" t="s">
        <v>975</v>
      </c>
      <c r="C5606" s="576" t="s">
        <v>976</v>
      </c>
      <c r="D5606" s="576" t="s">
        <v>4499</v>
      </c>
      <c r="E5606" s="577" t="s">
        <v>210</v>
      </c>
      <c r="F5606" s="576" t="s">
        <v>210</v>
      </c>
      <c r="G5606" s="576">
        <v>89605</v>
      </c>
      <c r="H5606" s="576" t="s">
        <v>5936</v>
      </c>
      <c r="I5606" s="576" t="s">
        <v>212</v>
      </c>
      <c r="J5606" s="576" t="s">
        <v>209</v>
      </c>
      <c r="K5606" s="577">
        <v>18.32</v>
      </c>
      <c r="L5606" s="576" t="s">
        <v>208</v>
      </c>
    </row>
    <row r="5607" spans="1:12">
      <c r="A5607" s="576" t="s">
        <v>15</v>
      </c>
      <c r="B5607" s="576" t="s">
        <v>975</v>
      </c>
      <c r="C5607" s="576" t="s">
        <v>976</v>
      </c>
      <c r="D5607" s="576" t="s">
        <v>4499</v>
      </c>
      <c r="E5607" s="577" t="s">
        <v>210</v>
      </c>
      <c r="F5607" s="576" t="s">
        <v>210</v>
      </c>
      <c r="G5607" s="576">
        <v>89981</v>
      </c>
      <c r="H5607" s="576" t="s">
        <v>10015</v>
      </c>
      <c r="I5607" s="576" t="s">
        <v>212</v>
      </c>
      <c r="J5607" s="576" t="s">
        <v>209</v>
      </c>
      <c r="K5607" s="577">
        <v>20.28</v>
      </c>
      <c r="L5607" s="576" t="s">
        <v>208</v>
      </c>
    </row>
    <row r="5608" spans="1:12">
      <c r="A5608" s="576" t="s">
        <v>15</v>
      </c>
      <c r="B5608" s="576" t="s">
        <v>975</v>
      </c>
      <c r="C5608" s="576" t="s">
        <v>976</v>
      </c>
      <c r="D5608" s="576" t="s">
        <v>4499</v>
      </c>
      <c r="E5608" s="577" t="s">
        <v>210</v>
      </c>
      <c r="F5608" s="576" t="s">
        <v>210</v>
      </c>
      <c r="G5608" s="576">
        <v>89385</v>
      </c>
      <c r="H5608" s="576" t="s">
        <v>10016</v>
      </c>
      <c r="I5608" s="576" t="s">
        <v>212</v>
      </c>
      <c r="J5608" s="576" t="s">
        <v>209</v>
      </c>
      <c r="K5608" s="577">
        <v>6.08</v>
      </c>
      <c r="L5608" s="576" t="s">
        <v>208</v>
      </c>
    </row>
    <row r="5609" spans="1:12">
      <c r="A5609" s="576" t="s">
        <v>15</v>
      </c>
      <c r="B5609" s="576" t="s">
        <v>975</v>
      </c>
      <c r="C5609" s="576" t="s">
        <v>976</v>
      </c>
      <c r="D5609" s="576" t="s">
        <v>4499</v>
      </c>
      <c r="E5609" s="577" t="s">
        <v>210</v>
      </c>
      <c r="F5609" s="576" t="s">
        <v>210</v>
      </c>
      <c r="G5609" s="576">
        <v>89551</v>
      </c>
      <c r="H5609" s="576" t="s">
        <v>10017</v>
      </c>
      <c r="I5609" s="576" t="s">
        <v>212</v>
      </c>
      <c r="J5609" s="576" t="s">
        <v>209</v>
      </c>
      <c r="K5609" s="577">
        <v>7.55</v>
      </c>
      <c r="L5609" s="576" t="s">
        <v>208</v>
      </c>
    </row>
    <row r="5610" spans="1:12">
      <c r="A5610" s="576" t="s">
        <v>15</v>
      </c>
      <c r="B5610" s="576" t="s">
        <v>975</v>
      </c>
      <c r="C5610" s="576" t="s">
        <v>976</v>
      </c>
      <c r="D5610" s="576" t="s">
        <v>4499</v>
      </c>
      <c r="E5610" s="577" t="s">
        <v>210</v>
      </c>
      <c r="F5610" s="576" t="s">
        <v>210</v>
      </c>
      <c r="G5610" s="576">
        <v>89434</v>
      </c>
      <c r="H5610" s="576" t="s">
        <v>10018</v>
      </c>
      <c r="I5610" s="576" t="s">
        <v>212</v>
      </c>
      <c r="J5610" s="576" t="s">
        <v>209</v>
      </c>
      <c r="K5610" s="577">
        <v>9.51</v>
      </c>
      <c r="L5610" s="576" t="s">
        <v>208</v>
      </c>
    </row>
    <row r="5611" spans="1:12">
      <c r="A5611" s="576" t="s">
        <v>15</v>
      </c>
      <c r="B5611" s="576" t="s">
        <v>975</v>
      </c>
      <c r="C5611" s="576" t="s">
        <v>976</v>
      </c>
      <c r="D5611" s="576" t="s">
        <v>4499</v>
      </c>
      <c r="E5611" s="577" t="s">
        <v>210</v>
      </c>
      <c r="F5611" s="576" t="s">
        <v>210</v>
      </c>
      <c r="G5611" s="576">
        <v>89389</v>
      </c>
      <c r="H5611" s="576" t="s">
        <v>10019</v>
      </c>
      <c r="I5611" s="576" t="s">
        <v>212</v>
      </c>
      <c r="J5611" s="576" t="s">
        <v>209</v>
      </c>
      <c r="K5611" s="577">
        <v>10</v>
      </c>
      <c r="L5611" s="576" t="s">
        <v>208</v>
      </c>
    </row>
    <row r="5612" spans="1:12">
      <c r="A5612" s="576" t="s">
        <v>15</v>
      </c>
      <c r="B5612" s="576" t="s">
        <v>975</v>
      </c>
      <c r="C5612" s="576" t="s">
        <v>976</v>
      </c>
      <c r="D5612" s="576" t="s">
        <v>4499</v>
      </c>
      <c r="E5612" s="577" t="s">
        <v>210</v>
      </c>
      <c r="F5612" s="576" t="s">
        <v>210</v>
      </c>
      <c r="G5612" s="576">
        <v>89417</v>
      </c>
      <c r="H5612" s="576" t="s">
        <v>5837</v>
      </c>
      <c r="I5612" s="576" t="s">
        <v>212</v>
      </c>
      <c r="J5612" s="576" t="s">
        <v>209</v>
      </c>
      <c r="K5612" s="577">
        <v>4.55</v>
      </c>
      <c r="L5612" s="576" t="s">
        <v>208</v>
      </c>
    </row>
    <row r="5613" spans="1:12">
      <c r="A5613" s="576" t="s">
        <v>15</v>
      </c>
      <c r="B5613" s="576" t="s">
        <v>975</v>
      </c>
      <c r="C5613" s="576" t="s">
        <v>976</v>
      </c>
      <c r="D5613" s="576" t="s">
        <v>4499</v>
      </c>
      <c r="E5613" s="577" t="s">
        <v>210</v>
      </c>
      <c r="F5613" s="576" t="s">
        <v>210</v>
      </c>
      <c r="G5613" s="576">
        <v>89371</v>
      </c>
      <c r="H5613" s="576" t="s">
        <v>5809</v>
      </c>
      <c r="I5613" s="576" t="s">
        <v>212</v>
      </c>
      <c r="J5613" s="576" t="s">
        <v>209</v>
      </c>
      <c r="K5613" s="577">
        <v>4.9400000000000004</v>
      </c>
      <c r="L5613" s="576" t="s">
        <v>208</v>
      </c>
    </row>
    <row r="5614" spans="1:12">
      <c r="A5614" s="576" t="s">
        <v>15</v>
      </c>
      <c r="B5614" s="576" t="s">
        <v>975</v>
      </c>
      <c r="C5614" s="576" t="s">
        <v>976</v>
      </c>
      <c r="D5614" s="576" t="s">
        <v>4499</v>
      </c>
      <c r="E5614" s="577" t="s">
        <v>210</v>
      </c>
      <c r="F5614" s="576" t="s">
        <v>210</v>
      </c>
      <c r="G5614" s="576">
        <v>89528</v>
      </c>
      <c r="H5614" s="576" t="s">
        <v>5888</v>
      </c>
      <c r="I5614" s="576" t="s">
        <v>212</v>
      </c>
      <c r="J5614" s="576" t="s">
        <v>209</v>
      </c>
      <c r="K5614" s="577">
        <v>3.54</v>
      </c>
      <c r="L5614" s="576" t="s">
        <v>208</v>
      </c>
    </row>
    <row r="5615" spans="1:12">
      <c r="A5615" s="576" t="s">
        <v>15</v>
      </c>
      <c r="B5615" s="576" t="s">
        <v>975</v>
      </c>
      <c r="C5615" s="576" t="s">
        <v>977</v>
      </c>
      <c r="D5615" s="576" t="s">
        <v>4500</v>
      </c>
      <c r="E5615" s="577" t="s">
        <v>210</v>
      </c>
      <c r="F5615" s="576" t="s">
        <v>210</v>
      </c>
      <c r="G5615" s="576">
        <v>89424</v>
      </c>
      <c r="H5615" s="576" t="s">
        <v>5841</v>
      </c>
      <c r="I5615" s="576" t="s">
        <v>212</v>
      </c>
      <c r="J5615" s="576" t="s">
        <v>209</v>
      </c>
      <c r="K5615" s="577">
        <v>5.36</v>
      </c>
      <c r="L5615" s="576" t="s">
        <v>208</v>
      </c>
    </row>
    <row r="5616" spans="1:12">
      <c r="A5616" s="576" t="s">
        <v>15</v>
      </c>
      <c r="B5616" s="576" t="s">
        <v>975</v>
      </c>
      <c r="C5616" s="576" t="s">
        <v>977</v>
      </c>
      <c r="D5616" s="576" t="s">
        <v>4500</v>
      </c>
      <c r="E5616" s="577" t="s">
        <v>210</v>
      </c>
      <c r="F5616" s="576" t="s">
        <v>210</v>
      </c>
      <c r="G5616" s="576">
        <v>89378</v>
      </c>
      <c r="H5616" s="576" t="s">
        <v>5815</v>
      </c>
      <c r="I5616" s="576" t="s">
        <v>212</v>
      </c>
      <c r="J5616" s="576" t="s">
        <v>209</v>
      </c>
      <c r="K5616" s="577">
        <v>5.8</v>
      </c>
      <c r="L5616" s="576" t="s">
        <v>208</v>
      </c>
    </row>
    <row r="5617" spans="1:12">
      <c r="A5617" s="576" t="s">
        <v>15</v>
      </c>
      <c r="B5617" s="576" t="s">
        <v>975</v>
      </c>
      <c r="C5617" s="576" t="s">
        <v>977</v>
      </c>
      <c r="D5617" s="576" t="s">
        <v>4500</v>
      </c>
      <c r="E5617" s="577" t="s">
        <v>210</v>
      </c>
      <c r="F5617" s="576" t="s">
        <v>210</v>
      </c>
      <c r="G5617" s="576">
        <v>89541</v>
      </c>
      <c r="H5617" s="576" t="s">
        <v>5895</v>
      </c>
      <c r="I5617" s="576" t="s">
        <v>212</v>
      </c>
      <c r="J5617" s="576" t="s">
        <v>209</v>
      </c>
      <c r="K5617" s="577">
        <v>5.44</v>
      </c>
      <c r="L5617" s="576" t="s">
        <v>208</v>
      </c>
    </row>
    <row r="5618" spans="1:12">
      <c r="A5618" s="576" t="s">
        <v>15</v>
      </c>
      <c r="B5618" s="576" t="s">
        <v>975</v>
      </c>
      <c r="C5618" s="576" t="s">
        <v>977</v>
      </c>
      <c r="D5618" s="576" t="s">
        <v>4500</v>
      </c>
      <c r="E5618" s="577" t="s">
        <v>210</v>
      </c>
      <c r="F5618" s="576" t="s">
        <v>210</v>
      </c>
      <c r="G5618" s="576">
        <v>89431</v>
      </c>
      <c r="H5618" s="576" t="s">
        <v>5845</v>
      </c>
      <c r="I5618" s="576" t="s">
        <v>212</v>
      </c>
      <c r="J5618" s="576" t="s">
        <v>209</v>
      </c>
      <c r="K5618" s="577">
        <v>7.55</v>
      </c>
      <c r="L5618" s="576" t="s">
        <v>208</v>
      </c>
    </row>
    <row r="5619" spans="1:12">
      <c r="A5619" s="576" t="s">
        <v>15</v>
      </c>
      <c r="B5619" s="576" t="s">
        <v>975</v>
      </c>
      <c r="C5619" s="576" t="s">
        <v>977</v>
      </c>
      <c r="D5619" s="576" t="s">
        <v>4500</v>
      </c>
      <c r="E5619" s="577" t="s">
        <v>210</v>
      </c>
      <c r="F5619" s="576" t="s">
        <v>210</v>
      </c>
      <c r="G5619" s="576">
        <v>89386</v>
      </c>
      <c r="H5619" s="576" t="s">
        <v>5818</v>
      </c>
      <c r="I5619" s="576" t="s">
        <v>212</v>
      </c>
      <c r="J5619" s="576" t="s">
        <v>209</v>
      </c>
      <c r="K5619" s="577">
        <v>8.07</v>
      </c>
      <c r="L5619" s="576" t="s">
        <v>208</v>
      </c>
    </row>
    <row r="5620" spans="1:12">
      <c r="A5620" s="576" t="s">
        <v>15</v>
      </c>
      <c r="B5620" s="576" t="s">
        <v>975</v>
      </c>
      <c r="C5620" s="576" t="s">
        <v>977</v>
      </c>
      <c r="D5620" s="576" t="s">
        <v>4500</v>
      </c>
      <c r="E5620" s="577" t="s">
        <v>210</v>
      </c>
      <c r="F5620" s="576" t="s">
        <v>210</v>
      </c>
      <c r="G5620" s="576">
        <v>89558</v>
      </c>
      <c r="H5620" s="576" t="s">
        <v>5908</v>
      </c>
      <c r="I5620" s="576" t="s">
        <v>212</v>
      </c>
      <c r="J5620" s="576" t="s">
        <v>209</v>
      </c>
      <c r="K5620" s="577">
        <v>8.44</v>
      </c>
      <c r="L5620" s="576" t="s">
        <v>208</v>
      </c>
    </row>
    <row r="5621" spans="1:12">
      <c r="A5621" s="576" t="s">
        <v>15</v>
      </c>
      <c r="B5621" s="576" t="s">
        <v>975</v>
      </c>
      <c r="C5621" s="576" t="s">
        <v>977</v>
      </c>
      <c r="D5621" s="576" t="s">
        <v>4500</v>
      </c>
      <c r="E5621" s="577" t="s">
        <v>210</v>
      </c>
      <c r="F5621" s="576" t="s">
        <v>210</v>
      </c>
      <c r="G5621" s="576">
        <v>103988</v>
      </c>
      <c r="H5621" s="576" t="s">
        <v>6104</v>
      </c>
      <c r="I5621" s="576" t="s">
        <v>212</v>
      </c>
      <c r="J5621" s="576" t="s">
        <v>209</v>
      </c>
      <c r="K5621" s="577">
        <v>10.9</v>
      </c>
      <c r="L5621" s="576" t="s">
        <v>208</v>
      </c>
    </row>
    <row r="5622" spans="1:12">
      <c r="A5622" s="576" t="s">
        <v>15</v>
      </c>
      <c r="B5622" s="576" t="s">
        <v>975</v>
      </c>
      <c r="C5622" s="576" t="s">
        <v>977</v>
      </c>
      <c r="D5622" s="576" t="s">
        <v>4500</v>
      </c>
      <c r="E5622" s="577" t="s">
        <v>210</v>
      </c>
      <c r="F5622" s="576" t="s">
        <v>210</v>
      </c>
      <c r="G5622" s="576">
        <v>89575</v>
      </c>
      <c r="H5622" s="576" t="s">
        <v>5921</v>
      </c>
      <c r="I5622" s="576" t="s">
        <v>212</v>
      </c>
      <c r="J5622" s="576" t="s">
        <v>209</v>
      </c>
      <c r="K5622" s="577">
        <v>9.8699999999999992</v>
      </c>
      <c r="L5622" s="576" t="s">
        <v>208</v>
      </c>
    </row>
    <row r="5623" spans="1:12">
      <c r="A5623" s="576" t="s">
        <v>15</v>
      </c>
      <c r="B5623" s="576" t="s">
        <v>975</v>
      </c>
      <c r="C5623" s="576" t="s">
        <v>977</v>
      </c>
      <c r="D5623" s="576" t="s">
        <v>4500</v>
      </c>
      <c r="E5623" s="577" t="s">
        <v>210</v>
      </c>
      <c r="F5623" s="576" t="s">
        <v>210</v>
      </c>
      <c r="G5623" s="576">
        <v>103995</v>
      </c>
      <c r="H5623" s="576" t="s">
        <v>6107</v>
      </c>
      <c r="I5623" s="576" t="s">
        <v>212</v>
      </c>
      <c r="J5623" s="576" t="s">
        <v>209</v>
      </c>
      <c r="K5623" s="577">
        <v>12.72</v>
      </c>
      <c r="L5623" s="576" t="s">
        <v>208</v>
      </c>
    </row>
    <row r="5624" spans="1:12">
      <c r="A5624" s="576" t="s">
        <v>15</v>
      </c>
      <c r="B5624" s="576" t="s">
        <v>975</v>
      </c>
      <c r="C5624" s="576" t="s">
        <v>977</v>
      </c>
      <c r="D5624" s="576" t="s">
        <v>4500</v>
      </c>
      <c r="E5624" s="577" t="s">
        <v>210</v>
      </c>
      <c r="F5624" s="576" t="s">
        <v>210</v>
      </c>
      <c r="G5624" s="576">
        <v>89597</v>
      </c>
      <c r="H5624" s="576" t="s">
        <v>5933</v>
      </c>
      <c r="I5624" s="576" t="s">
        <v>212</v>
      </c>
      <c r="J5624" s="576" t="s">
        <v>209</v>
      </c>
      <c r="K5624" s="577">
        <v>20.09</v>
      </c>
      <c r="L5624" s="576" t="s">
        <v>208</v>
      </c>
    </row>
    <row r="5625" spans="1:12">
      <c r="A5625" s="576" t="s">
        <v>15</v>
      </c>
      <c r="B5625" s="576" t="s">
        <v>975</v>
      </c>
      <c r="C5625" s="576" t="s">
        <v>977</v>
      </c>
      <c r="D5625" s="576" t="s">
        <v>4500</v>
      </c>
      <c r="E5625" s="577" t="s">
        <v>210</v>
      </c>
      <c r="F5625" s="576" t="s">
        <v>210</v>
      </c>
      <c r="G5625" s="576">
        <v>89611</v>
      </c>
      <c r="H5625" s="576" t="s">
        <v>5938</v>
      </c>
      <c r="I5625" s="576" t="s">
        <v>212</v>
      </c>
      <c r="J5625" s="576" t="s">
        <v>209</v>
      </c>
      <c r="K5625" s="577">
        <v>28.49</v>
      </c>
      <c r="L5625" s="576" t="s">
        <v>208</v>
      </c>
    </row>
    <row r="5626" spans="1:12">
      <c r="A5626" s="576" t="s">
        <v>15</v>
      </c>
      <c r="B5626" s="576" t="s">
        <v>975</v>
      </c>
      <c r="C5626" s="576" t="s">
        <v>977</v>
      </c>
      <c r="D5626" s="576" t="s">
        <v>4500</v>
      </c>
      <c r="E5626" s="577" t="s">
        <v>210</v>
      </c>
      <c r="F5626" s="576" t="s">
        <v>210</v>
      </c>
      <c r="G5626" s="576">
        <v>89614</v>
      </c>
      <c r="H5626" s="576" t="s">
        <v>5940</v>
      </c>
      <c r="I5626" s="576" t="s">
        <v>212</v>
      </c>
      <c r="J5626" s="576" t="s">
        <v>209</v>
      </c>
      <c r="K5626" s="577">
        <v>54.23</v>
      </c>
      <c r="L5626" s="576" t="s">
        <v>208</v>
      </c>
    </row>
    <row r="5627" spans="1:12">
      <c r="A5627" s="576" t="s">
        <v>15</v>
      </c>
      <c r="B5627" s="576" t="s">
        <v>975</v>
      </c>
      <c r="C5627" s="576" t="s">
        <v>977</v>
      </c>
      <c r="D5627" s="576" t="s">
        <v>4500</v>
      </c>
      <c r="E5627" s="577" t="s">
        <v>210</v>
      </c>
      <c r="F5627" s="576" t="s">
        <v>210</v>
      </c>
      <c r="G5627" s="576">
        <v>103975</v>
      </c>
      <c r="H5627" s="576" t="s">
        <v>6094</v>
      </c>
      <c r="I5627" s="576" t="s">
        <v>212</v>
      </c>
      <c r="J5627" s="576" t="s">
        <v>209</v>
      </c>
      <c r="K5627" s="577">
        <v>15.55</v>
      </c>
      <c r="L5627" s="576" t="s">
        <v>208</v>
      </c>
    </row>
    <row r="5628" spans="1:12">
      <c r="A5628" s="576" t="s">
        <v>15</v>
      </c>
      <c r="B5628" s="576" t="s">
        <v>975</v>
      </c>
      <c r="C5628" s="576" t="s">
        <v>977</v>
      </c>
      <c r="D5628" s="576" t="s">
        <v>4500</v>
      </c>
      <c r="E5628" s="577" t="s">
        <v>210</v>
      </c>
      <c r="F5628" s="576" t="s">
        <v>210</v>
      </c>
      <c r="G5628" s="576">
        <v>104007</v>
      </c>
      <c r="H5628" s="576" t="s">
        <v>6114</v>
      </c>
      <c r="I5628" s="576" t="s">
        <v>212</v>
      </c>
      <c r="J5628" s="576" t="s">
        <v>209</v>
      </c>
      <c r="K5628" s="577">
        <v>19.010000000000002</v>
      </c>
      <c r="L5628" s="576" t="s">
        <v>208</v>
      </c>
    </row>
    <row r="5629" spans="1:12">
      <c r="A5629" s="576" t="s">
        <v>15</v>
      </c>
      <c r="B5629" s="576" t="s">
        <v>975</v>
      </c>
      <c r="C5629" s="576" t="s">
        <v>977</v>
      </c>
      <c r="D5629" s="576" t="s">
        <v>4500</v>
      </c>
      <c r="E5629" s="577" t="s">
        <v>210</v>
      </c>
      <c r="F5629" s="576" t="s">
        <v>210</v>
      </c>
      <c r="G5629" s="576">
        <v>103976</v>
      </c>
      <c r="H5629" s="576" t="s">
        <v>6095</v>
      </c>
      <c r="I5629" s="576" t="s">
        <v>212</v>
      </c>
      <c r="J5629" s="576" t="s">
        <v>209</v>
      </c>
      <c r="K5629" s="577">
        <v>22.87</v>
      </c>
      <c r="L5629" s="576" t="s">
        <v>208</v>
      </c>
    </row>
    <row r="5630" spans="1:12">
      <c r="A5630" s="576" t="s">
        <v>15</v>
      </c>
      <c r="B5630" s="576" t="s">
        <v>975</v>
      </c>
      <c r="C5630" s="576" t="s">
        <v>977</v>
      </c>
      <c r="D5630" s="576" t="s">
        <v>4500</v>
      </c>
      <c r="E5630" s="577" t="s">
        <v>210</v>
      </c>
      <c r="F5630" s="576" t="s">
        <v>210</v>
      </c>
      <c r="G5630" s="576">
        <v>104008</v>
      </c>
      <c r="H5630" s="576" t="s">
        <v>6115</v>
      </c>
      <c r="I5630" s="576" t="s">
        <v>212</v>
      </c>
      <c r="J5630" s="576" t="s">
        <v>209</v>
      </c>
      <c r="K5630" s="577">
        <v>27.8</v>
      </c>
      <c r="L5630" s="576" t="s">
        <v>208</v>
      </c>
    </row>
    <row r="5631" spans="1:12">
      <c r="A5631" s="576" t="s">
        <v>15</v>
      </c>
      <c r="B5631" s="576" t="s">
        <v>975</v>
      </c>
      <c r="C5631" s="576" t="s">
        <v>977</v>
      </c>
      <c r="D5631" s="576" t="s">
        <v>4500</v>
      </c>
      <c r="E5631" s="577" t="s">
        <v>210</v>
      </c>
      <c r="F5631" s="576" t="s">
        <v>210</v>
      </c>
      <c r="G5631" s="576">
        <v>89630</v>
      </c>
      <c r="H5631" s="576" t="s">
        <v>5952</v>
      </c>
      <c r="I5631" s="576" t="s">
        <v>212</v>
      </c>
      <c r="J5631" s="576" t="s">
        <v>209</v>
      </c>
      <c r="K5631" s="577">
        <v>55.35</v>
      </c>
      <c r="L5631" s="576" t="s">
        <v>208</v>
      </c>
    </row>
    <row r="5632" spans="1:12">
      <c r="A5632" s="576" t="s">
        <v>15</v>
      </c>
      <c r="B5632" s="576" t="s">
        <v>975</v>
      </c>
      <c r="C5632" s="576" t="s">
        <v>977</v>
      </c>
      <c r="D5632" s="576" t="s">
        <v>4500</v>
      </c>
      <c r="E5632" s="577" t="s">
        <v>210</v>
      </c>
      <c r="F5632" s="576" t="s">
        <v>210</v>
      </c>
      <c r="G5632" s="576">
        <v>89632</v>
      </c>
      <c r="H5632" s="576" t="s">
        <v>5954</v>
      </c>
      <c r="I5632" s="576" t="s">
        <v>212</v>
      </c>
      <c r="J5632" s="576" t="s">
        <v>209</v>
      </c>
      <c r="K5632" s="577">
        <v>113.16</v>
      </c>
      <c r="L5632" s="576" t="s">
        <v>208</v>
      </c>
    </row>
    <row r="5633" spans="1:12">
      <c r="A5633" s="576" t="s">
        <v>15</v>
      </c>
      <c r="B5633" s="576" t="s">
        <v>975</v>
      </c>
      <c r="C5633" s="576" t="s">
        <v>977</v>
      </c>
      <c r="D5633" s="576" t="s">
        <v>4500</v>
      </c>
      <c r="E5633" s="577" t="s">
        <v>210</v>
      </c>
      <c r="F5633" s="576" t="s">
        <v>210</v>
      </c>
      <c r="G5633" s="576">
        <v>89438</v>
      </c>
      <c r="H5633" s="576" t="s">
        <v>5848</v>
      </c>
      <c r="I5633" s="576" t="s">
        <v>212</v>
      </c>
      <c r="J5633" s="576" t="s">
        <v>248</v>
      </c>
      <c r="K5633" s="577">
        <v>8.35</v>
      </c>
      <c r="L5633" s="576" t="s">
        <v>208</v>
      </c>
    </row>
    <row r="5634" spans="1:12">
      <c r="A5634" s="576" t="s">
        <v>15</v>
      </c>
      <c r="B5634" s="576" t="s">
        <v>975</v>
      </c>
      <c r="C5634" s="576" t="s">
        <v>977</v>
      </c>
      <c r="D5634" s="576" t="s">
        <v>4500</v>
      </c>
      <c r="E5634" s="577" t="s">
        <v>210</v>
      </c>
      <c r="F5634" s="576" t="s">
        <v>210</v>
      </c>
      <c r="G5634" s="576">
        <v>89393</v>
      </c>
      <c r="H5634" s="576" t="s">
        <v>5820</v>
      </c>
      <c r="I5634" s="576" t="s">
        <v>212</v>
      </c>
      <c r="J5634" s="576" t="s">
        <v>209</v>
      </c>
      <c r="K5634" s="577">
        <v>9.1199999999999992</v>
      </c>
      <c r="L5634" s="576" t="s">
        <v>208</v>
      </c>
    </row>
    <row r="5635" spans="1:12">
      <c r="A5635" s="576" t="s">
        <v>15</v>
      </c>
      <c r="B5635" s="576" t="s">
        <v>975</v>
      </c>
      <c r="C5635" s="576" t="s">
        <v>977</v>
      </c>
      <c r="D5635" s="576" t="s">
        <v>4500</v>
      </c>
      <c r="E5635" s="577" t="s">
        <v>210</v>
      </c>
      <c r="F5635" s="576" t="s">
        <v>210</v>
      </c>
      <c r="G5635" s="576">
        <v>89617</v>
      </c>
      <c r="H5635" s="576" t="s">
        <v>5942</v>
      </c>
      <c r="I5635" s="576" t="s">
        <v>212</v>
      </c>
      <c r="J5635" s="576" t="s">
        <v>209</v>
      </c>
      <c r="K5635" s="577">
        <v>6.26</v>
      </c>
      <c r="L5635" s="576" t="s">
        <v>208</v>
      </c>
    </row>
    <row r="5636" spans="1:12">
      <c r="A5636" s="576" t="s">
        <v>15</v>
      </c>
      <c r="B5636" s="576" t="s">
        <v>975</v>
      </c>
      <c r="C5636" s="576" t="s">
        <v>977</v>
      </c>
      <c r="D5636" s="576" t="s">
        <v>4500</v>
      </c>
      <c r="E5636" s="577" t="s">
        <v>210</v>
      </c>
      <c r="F5636" s="576" t="s">
        <v>210</v>
      </c>
      <c r="G5636" s="576">
        <v>89440</v>
      </c>
      <c r="H5636" s="576" t="s">
        <v>5849</v>
      </c>
      <c r="I5636" s="576" t="s">
        <v>212</v>
      </c>
      <c r="J5636" s="576" t="s">
        <v>209</v>
      </c>
      <c r="K5636" s="577">
        <v>9.8699999999999992</v>
      </c>
      <c r="L5636" s="576" t="s">
        <v>208</v>
      </c>
    </row>
    <row r="5637" spans="1:12">
      <c r="A5637" s="576" t="s">
        <v>15</v>
      </c>
      <c r="B5637" s="576" t="s">
        <v>975</v>
      </c>
      <c r="C5637" s="576" t="s">
        <v>977</v>
      </c>
      <c r="D5637" s="576" t="s">
        <v>4500</v>
      </c>
      <c r="E5637" s="577" t="s">
        <v>210</v>
      </c>
      <c r="F5637" s="576" t="s">
        <v>210</v>
      </c>
      <c r="G5637" s="576">
        <v>89395</v>
      </c>
      <c r="H5637" s="576" t="s">
        <v>5821</v>
      </c>
      <c r="I5637" s="576" t="s">
        <v>212</v>
      </c>
      <c r="J5637" s="576" t="s">
        <v>209</v>
      </c>
      <c r="K5637" s="577">
        <v>10.76</v>
      </c>
      <c r="L5637" s="576" t="s">
        <v>208</v>
      </c>
    </row>
    <row r="5638" spans="1:12">
      <c r="A5638" s="576" t="s">
        <v>15</v>
      </c>
      <c r="B5638" s="576" t="s">
        <v>975</v>
      </c>
      <c r="C5638" s="576" t="s">
        <v>977</v>
      </c>
      <c r="D5638" s="576" t="s">
        <v>4500</v>
      </c>
      <c r="E5638" s="577" t="s">
        <v>210</v>
      </c>
      <c r="F5638" s="576" t="s">
        <v>210</v>
      </c>
      <c r="G5638" s="576">
        <v>89620</v>
      </c>
      <c r="H5638" s="576" t="s">
        <v>5943</v>
      </c>
      <c r="I5638" s="576" t="s">
        <v>212</v>
      </c>
      <c r="J5638" s="576" t="s">
        <v>209</v>
      </c>
      <c r="K5638" s="577">
        <v>10.11</v>
      </c>
      <c r="L5638" s="576" t="s">
        <v>208</v>
      </c>
    </row>
    <row r="5639" spans="1:12">
      <c r="A5639" s="576" t="s">
        <v>15</v>
      </c>
      <c r="B5639" s="576" t="s">
        <v>975</v>
      </c>
      <c r="C5639" s="576" t="s">
        <v>977</v>
      </c>
      <c r="D5639" s="576" t="s">
        <v>4500</v>
      </c>
      <c r="E5639" s="577" t="s">
        <v>210</v>
      </c>
      <c r="F5639" s="576" t="s">
        <v>210</v>
      </c>
      <c r="G5639" s="576">
        <v>89443</v>
      </c>
      <c r="H5639" s="576" t="s">
        <v>5851</v>
      </c>
      <c r="I5639" s="576" t="s">
        <v>212</v>
      </c>
      <c r="J5639" s="576" t="s">
        <v>209</v>
      </c>
      <c r="K5639" s="577">
        <v>14.3</v>
      </c>
      <c r="L5639" s="576" t="s">
        <v>208</v>
      </c>
    </row>
    <row r="5640" spans="1:12">
      <c r="A5640" s="576" t="s">
        <v>15</v>
      </c>
      <c r="B5640" s="576" t="s">
        <v>975</v>
      </c>
      <c r="C5640" s="576" t="s">
        <v>977</v>
      </c>
      <c r="D5640" s="576" t="s">
        <v>4500</v>
      </c>
      <c r="E5640" s="577" t="s">
        <v>210</v>
      </c>
      <c r="F5640" s="576" t="s">
        <v>210</v>
      </c>
      <c r="G5640" s="576">
        <v>89398</v>
      </c>
      <c r="H5640" s="576" t="s">
        <v>5823</v>
      </c>
      <c r="I5640" s="576" t="s">
        <v>212</v>
      </c>
      <c r="J5640" s="576" t="s">
        <v>209</v>
      </c>
      <c r="K5640" s="577">
        <v>15.35</v>
      </c>
      <c r="L5640" s="576" t="s">
        <v>208</v>
      </c>
    </row>
    <row r="5641" spans="1:12">
      <c r="A5641" s="576" t="s">
        <v>15</v>
      </c>
      <c r="B5641" s="576" t="s">
        <v>975</v>
      </c>
      <c r="C5641" s="576" t="s">
        <v>977</v>
      </c>
      <c r="D5641" s="576" t="s">
        <v>4500</v>
      </c>
      <c r="E5641" s="577" t="s">
        <v>210</v>
      </c>
      <c r="F5641" s="576" t="s">
        <v>210</v>
      </c>
      <c r="G5641" s="576">
        <v>89623</v>
      </c>
      <c r="H5641" s="576" t="s">
        <v>5945</v>
      </c>
      <c r="I5641" s="576" t="s">
        <v>212</v>
      </c>
      <c r="J5641" s="576" t="s">
        <v>209</v>
      </c>
      <c r="K5641" s="577">
        <v>16.95</v>
      </c>
      <c r="L5641" s="576" t="s">
        <v>208</v>
      </c>
    </row>
    <row r="5642" spans="1:12">
      <c r="A5642" s="576" t="s">
        <v>15</v>
      </c>
      <c r="B5642" s="576" t="s">
        <v>975</v>
      </c>
      <c r="C5642" s="576" t="s">
        <v>977</v>
      </c>
      <c r="D5642" s="576" t="s">
        <v>4500</v>
      </c>
      <c r="E5642" s="577" t="s">
        <v>210</v>
      </c>
      <c r="F5642" s="576" t="s">
        <v>210</v>
      </c>
      <c r="G5642" s="576">
        <v>104011</v>
      </c>
      <c r="H5642" s="576" t="s">
        <v>6117</v>
      </c>
      <c r="I5642" s="576" t="s">
        <v>212</v>
      </c>
      <c r="J5642" s="576" t="s">
        <v>209</v>
      </c>
      <c r="K5642" s="577">
        <v>21.78</v>
      </c>
      <c r="L5642" s="576" t="s">
        <v>208</v>
      </c>
    </row>
    <row r="5643" spans="1:12">
      <c r="A5643" s="576" t="s">
        <v>15</v>
      </c>
      <c r="B5643" s="576" t="s">
        <v>975</v>
      </c>
      <c r="C5643" s="576" t="s">
        <v>977</v>
      </c>
      <c r="D5643" s="576" t="s">
        <v>4500</v>
      </c>
      <c r="E5643" s="577" t="s">
        <v>210</v>
      </c>
      <c r="F5643" s="576" t="s">
        <v>210</v>
      </c>
      <c r="G5643" s="576">
        <v>89625</v>
      </c>
      <c r="H5643" s="576" t="s">
        <v>5947</v>
      </c>
      <c r="I5643" s="576" t="s">
        <v>212</v>
      </c>
      <c r="J5643" s="576" t="s">
        <v>209</v>
      </c>
      <c r="K5643" s="577">
        <v>19.600000000000001</v>
      </c>
      <c r="L5643" s="576" t="s">
        <v>208</v>
      </c>
    </row>
    <row r="5644" spans="1:12">
      <c r="A5644" s="576" t="s">
        <v>15</v>
      </c>
      <c r="B5644" s="576" t="s">
        <v>975</v>
      </c>
      <c r="C5644" s="576" t="s">
        <v>977</v>
      </c>
      <c r="D5644" s="576" t="s">
        <v>4500</v>
      </c>
      <c r="E5644" s="577" t="s">
        <v>210</v>
      </c>
      <c r="F5644" s="576" t="s">
        <v>210</v>
      </c>
      <c r="G5644" s="576">
        <v>104004</v>
      </c>
      <c r="H5644" s="576" t="s">
        <v>6111</v>
      </c>
      <c r="I5644" s="576" t="s">
        <v>212</v>
      </c>
      <c r="J5644" s="576" t="s">
        <v>209</v>
      </c>
      <c r="K5644" s="577">
        <v>25.28</v>
      </c>
      <c r="L5644" s="576" t="s">
        <v>208</v>
      </c>
    </row>
    <row r="5645" spans="1:12">
      <c r="A5645" s="576" t="s">
        <v>15</v>
      </c>
      <c r="B5645" s="576" t="s">
        <v>975</v>
      </c>
      <c r="C5645" s="576" t="s">
        <v>977</v>
      </c>
      <c r="D5645" s="576" t="s">
        <v>4500</v>
      </c>
      <c r="E5645" s="577" t="s">
        <v>210</v>
      </c>
      <c r="F5645" s="576" t="s">
        <v>210</v>
      </c>
      <c r="G5645" s="576">
        <v>89628</v>
      </c>
      <c r="H5645" s="576" t="s">
        <v>5950</v>
      </c>
      <c r="I5645" s="576" t="s">
        <v>212</v>
      </c>
      <c r="J5645" s="576" t="s">
        <v>209</v>
      </c>
      <c r="K5645" s="577">
        <v>42.99</v>
      </c>
      <c r="L5645" s="576" t="s">
        <v>208</v>
      </c>
    </row>
    <row r="5646" spans="1:12">
      <c r="A5646" s="576" t="s">
        <v>15</v>
      </c>
      <c r="B5646" s="576" t="s">
        <v>975</v>
      </c>
      <c r="C5646" s="576" t="s">
        <v>977</v>
      </c>
      <c r="D5646" s="576" t="s">
        <v>4500</v>
      </c>
      <c r="E5646" s="577" t="s">
        <v>210</v>
      </c>
      <c r="F5646" s="576" t="s">
        <v>210</v>
      </c>
      <c r="G5646" s="576">
        <v>89629</v>
      </c>
      <c r="H5646" s="576" t="s">
        <v>5951</v>
      </c>
      <c r="I5646" s="576" t="s">
        <v>212</v>
      </c>
      <c r="J5646" s="576" t="s">
        <v>209</v>
      </c>
      <c r="K5646" s="577">
        <v>73.14</v>
      </c>
      <c r="L5646" s="576" t="s">
        <v>208</v>
      </c>
    </row>
    <row r="5647" spans="1:12">
      <c r="A5647" s="576" t="s">
        <v>15</v>
      </c>
      <c r="B5647" s="576" t="s">
        <v>975</v>
      </c>
      <c r="C5647" s="576" t="s">
        <v>977</v>
      </c>
      <c r="D5647" s="576" t="s">
        <v>4500</v>
      </c>
      <c r="E5647" s="577" t="s">
        <v>210</v>
      </c>
      <c r="F5647" s="576" t="s">
        <v>210</v>
      </c>
      <c r="G5647" s="576">
        <v>89631</v>
      </c>
      <c r="H5647" s="576" t="s">
        <v>5953</v>
      </c>
      <c r="I5647" s="576" t="s">
        <v>212</v>
      </c>
      <c r="J5647" s="576" t="s">
        <v>209</v>
      </c>
      <c r="K5647" s="577">
        <v>96.39</v>
      </c>
      <c r="L5647" s="576" t="s">
        <v>208</v>
      </c>
    </row>
    <row r="5648" spans="1:12">
      <c r="A5648" s="576" t="s">
        <v>15</v>
      </c>
      <c r="B5648" s="576" t="s">
        <v>975</v>
      </c>
      <c r="C5648" s="576" t="s">
        <v>977</v>
      </c>
      <c r="D5648" s="576" t="s">
        <v>4500</v>
      </c>
      <c r="E5648" s="577" t="s">
        <v>210</v>
      </c>
      <c r="F5648" s="576" t="s">
        <v>210</v>
      </c>
      <c r="G5648" s="576">
        <v>89401</v>
      </c>
      <c r="H5648" s="576" t="s">
        <v>10020</v>
      </c>
      <c r="I5648" s="576" t="s">
        <v>85</v>
      </c>
      <c r="J5648" s="576" t="s">
        <v>209</v>
      </c>
      <c r="K5648" s="577">
        <v>9.4499999999999993</v>
      </c>
      <c r="L5648" s="576" t="s">
        <v>208</v>
      </c>
    </row>
    <row r="5649" spans="1:12">
      <c r="A5649" s="576" t="s">
        <v>15</v>
      </c>
      <c r="B5649" s="576" t="s">
        <v>975</v>
      </c>
      <c r="C5649" s="576" t="s">
        <v>977</v>
      </c>
      <c r="D5649" s="576" t="s">
        <v>4500</v>
      </c>
      <c r="E5649" s="577" t="s">
        <v>210</v>
      </c>
      <c r="F5649" s="576" t="s">
        <v>210</v>
      </c>
      <c r="G5649" s="576">
        <v>89355</v>
      </c>
      <c r="H5649" s="576" t="s">
        <v>10021</v>
      </c>
      <c r="I5649" s="576" t="s">
        <v>85</v>
      </c>
      <c r="J5649" s="576" t="s">
        <v>209</v>
      </c>
      <c r="K5649" s="577">
        <v>17.36</v>
      </c>
      <c r="L5649" s="576" t="s">
        <v>208</v>
      </c>
    </row>
    <row r="5650" spans="1:12">
      <c r="A5650" s="576" t="s">
        <v>15</v>
      </c>
      <c r="B5650" s="576" t="s">
        <v>975</v>
      </c>
      <c r="C5650" s="576" t="s">
        <v>977</v>
      </c>
      <c r="D5650" s="576" t="s">
        <v>4500</v>
      </c>
      <c r="E5650" s="577" t="s">
        <v>210</v>
      </c>
      <c r="F5650" s="576" t="s">
        <v>210</v>
      </c>
      <c r="G5650" s="576">
        <v>89446</v>
      </c>
      <c r="H5650" s="576" t="s">
        <v>10022</v>
      </c>
      <c r="I5650" s="576" t="s">
        <v>85</v>
      </c>
      <c r="J5650" s="576" t="s">
        <v>209</v>
      </c>
      <c r="K5650" s="577">
        <v>5.0999999999999996</v>
      </c>
      <c r="L5650" s="576" t="s">
        <v>208</v>
      </c>
    </row>
    <row r="5651" spans="1:12">
      <c r="A5651" s="576" t="s">
        <v>15</v>
      </c>
      <c r="B5651" s="576" t="s">
        <v>975</v>
      </c>
      <c r="C5651" s="576" t="s">
        <v>977</v>
      </c>
      <c r="D5651" s="576" t="s">
        <v>4500</v>
      </c>
      <c r="E5651" s="577" t="s">
        <v>210</v>
      </c>
      <c r="F5651" s="576" t="s">
        <v>210</v>
      </c>
      <c r="G5651" s="576">
        <v>89402</v>
      </c>
      <c r="H5651" s="576" t="s">
        <v>10023</v>
      </c>
      <c r="I5651" s="576" t="s">
        <v>85</v>
      </c>
      <c r="J5651" s="576" t="s">
        <v>209</v>
      </c>
      <c r="K5651" s="577">
        <v>10.85</v>
      </c>
      <c r="L5651" s="576" t="s">
        <v>208</v>
      </c>
    </row>
    <row r="5652" spans="1:12">
      <c r="A5652" s="576" t="s">
        <v>15</v>
      </c>
      <c r="B5652" s="576" t="s">
        <v>975</v>
      </c>
      <c r="C5652" s="576" t="s">
        <v>977</v>
      </c>
      <c r="D5652" s="576" t="s">
        <v>4500</v>
      </c>
      <c r="E5652" s="577" t="s">
        <v>210</v>
      </c>
      <c r="F5652" s="576" t="s">
        <v>210</v>
      </c>
      <c r="G5652" s="576">
        <v>89356</v>
      </c>
      <c r="H5652" s="576" t="s">
        <v>10024</v>
      </c>
      <c r="I5652" s="576" t="s">
        <v>85</v>
      </c>
      <c r="J5652" s="576" t="s">
        <v>209</v>
      </c>
      <c r="K5652" s="577">
        <v>20.010000000000002</v>
      </c>
      <c r="L5652" s="576" t="s">
        <v>208</v>
      </c>
    </row>
    <row r="5653" spans="1:12">
      <c r="A5653" s="576" t="s">
        <v>15</v>
      </c>
      <c r="B5653" s="576" t="s">
        <v>975</v>
      </c>
      <c r="C5653" s="576" t="s">
        <v>977</v>
      </c>
      <c r="D5653" s="576" t="s">
        <v>4500</v>
      </c>
      <c r="E5653" s="577" t="s">
        <v>210</v>
      </c>
      <c r="F5653" s="576" t="s">
        <v>210</v>
      </c>
      <c r="G5653" s="576">
        <v>89447</v>
      </c>
      <c r="H5653" s="576" t="s">
        <v>10025</v>
      </c>
      <c r="I5653" s="576" t="s">
        <v>85</v>
      </c>
      <c r="J5653" s="576" t="s">
        <v>209</v>
      </c>
      <c r="K5653" s="577">
        <v>10.25</v>
      </c>
      <c r="L5653" s="576" t="s">
        <v>208</v>
      </c>
    </row>
    <row r="5654" spans="1:12">
      <c r="A5654" s="576" t="s">
        <v>15</v>
      </c>
      <c r="B5654" s="576" t="s">
        <v>975</v>
      </c>
      <c r="C5654" s="576" t="s">
        <v>977</v>
      </c>
      <c r="D5654" s="576" t="s">
        <v>4500</v>
      </c>
      <c r="E5654" s="577" t="s">
        <v>210</v>
      </c>
      <c r="F5654" s="576" t="s">
        <v>210</v>
      </c>
      <c r="G5654" s="576">
        <v>89403</v>
      </c>
      <c r="H5654" s="576" t="s">
        <v>10026</v>
      </c>
      <c r="I5654" s="576" t="s">
        <v>85</v>
      </c>
      <c r="J5654" s="576" t="s">
        <v>209</v>
      </c>
      <c r="K5654" s="577">
        <v>17.11</v>
      </c>
      <c r="L5654" s="576" t="s">
        <v>208</v>
      </c>
    </row>
    <row r="5655" spans="1:12">
      <c r="A5655" s="576" t="s">
        <v>15</v>
      </c>
      <c r="B5655" s="576" t="s">
        <v>975</v>
      </c>
      <c r="C5655" s="576" t="s">
        <v>977</v>
      </c>
      <c r="D5655" s="576" t="s">
        <v>4500</v>
      </c>
      <c r="E5655" s="577" t="s">
        <v>210</v>
      </c>
      <c r="F5655" s="576" t="s">
        <v>210</v>
      </c>
      <c r="G5655" s="576">
        <v>89357</v>
      </c>
      <c r="H5655" s="576" t="s">
        <v>10027</v>
      </c>
      <c r="I5655" s="576" t="s">
        <v>85</v>
      </c>
      <c r="J5655" s="576" t="s">
        <v>209</v>
      </c>
      <c r="K5655" s="577">
        <v>28.03</v>
      </c>
      <c r="L5655" s="576" t="s">
        <v>208</v>
      </c>
    </row>
    <row r="5656" spans="1:12">
      <c r="A5656" s="576" t="s">
        <v>15</v>
      </c>
      <c r="B5656" s="576" t="s">
        <v>975</v>
      </c>
      <c r="C5656" s="576" t="s">
        <v>977</v>
      </c>
      <c r="D5656" s="576" t="s">
        <v>4500</v>
      </c>
      <c r="E5656" s="577" t="s">
        <v>210</v>
      </c>
      <c r="F5656" s="576" t="s">
        <v>210</v>
      </c>
      <c r="G5656" s="576">
        <v>89448</v>
      </c>
      <c r="H5656" s="576" t="s">
        <v>10028</v>
      </c>
      <c r="I5656" s="576" t="s">
        <v>85</v>
      </c>
      <c r="J5656" s="576" t="s">
        <v>209</v>
      </c>
      <c r="K5656" s="577">
        <v>15.77</v>
      </c>
      <c r="L5656" s="576" t="s">
        <v>208</v>
      </c>
    </row>
    <row r="5657" spans="1:12">
      <c r="A5657" s="576" t="s">
        <v>15</v>
      </c>
      <c r="B5657" s="576" t="s">
        <v>975</v>
      </c>
      <c r="C5657" s="576" t="s">
        <v>977</v>
      </c>
      <c r="D5657" s="576" t="s">
        <v>4500</v>
      </c>
      <c r="E5657" s="577" t="s">
        <v>210</v>
      </c>
      <c r="F5657" s="576" t="s">
        <v>210</v>
      </c>
      <c r="G5657" s="576">
        <v>103978</v>
      </c>
      <c r="H5657" s="576" t="s">
        <v>10029</v>
      </c>
      <c r="I5657" s="576" t="s">
        <v>85</v>
      </c>
      <c r="J5657" s="576" t="s">
        <v>209</v>
      </c>
      <c r="K5657" s="577">
        <v>23.82</v>
      </c>
      <c r="L5657" s="576" t="s">
        <v>208</v>
      </c>
    </row>
    <row r="5658" spans="1:12">
      <c r="A5658" s="576" t="s">
        <v>15</v>
      </c>
      <c r="B5658" s="576" t="s">
        <v>975</v>
      </c>
      <c r="C5658" s="576" t="s">
        <v>977</v>
      </c>
      <c r="D5658" s="576" t="s">
        <v>4500</v>
      </c>
      <c r="E5658" s="577" t="s">
        <v>210</v>
      </c>
      <c r="F5658" s="576" t="s">
        <v>210</v>
      </c>
      <c r="G5658" s="576">
        <v>89449</v>
      </c>
      <c r="H5658" s="576" t="s">
        <v>10030</v>
      </c>
      <c r="I5658" s="576" t="s">
        <v>85</v>
      </c>
      <c r="J5658" s="576" t="s">
        <v>209</v>
      </c>
      <c r="K5658" s="577">
        <v>17.43</v>
      </c>
      <c r="L5658" s="576" t="s">
        <v>208</v>
      </c>
    </row>
    <row r="5659" spans="1:12">
      <c r="A5659" s="576" t="s">
        <v>15</v>
      </c>
      <c r="B5659" s="576" t="s">
        <v>975</v>
      </c>
      <c r="C5659" s="576" t="s">
        <v>977</v>
      </c>
      <c r="D5659" s="576" t="s">
        <v>4500</v>
      </c>
      <c r="E5659" s="577" t="s">
        <v>210</v>
      </c>
      <c r="F5659" s="576" t="s">
        <v>210</v>
      </c>
      <c r="G5659" s="576">
        <v>103979</v>
      </c>
      <c r="H5659" s="576" t="s">
        <v>10031</v>
      </c>
      <c r="I5659" s="576" t="s">
        <v>85</v>
      </c>
      <c r="J5659" s="576" t="s">
        <v>209</v>
      </c>
      <c r="K5659" s="577">
        <v>27.04</v>
      </c>
      <c r="L5659" s="576" t="s">
        <v>208</v>
      </c>
    </row>
    <row r="5660" spans="1:12">
      <c r="A5660" s="576" t="s">
        <v>15</v>
      </c>
      <c r="B5660" s="576" t="s">
        <v>975</v>
      </c>
      <c r="C5660" s="576" t="s">
        <v>977</v>
      </c>
      <c r="D5660" s="576" t="s">
        <v>4500</v>
      </c>
      <c r="E5660" s="577" t="s">
        <v>210</v>
      </c>
      <c r="F5660" s="576" t="s">
        <v>210</v>
      </c>
      <c r="G5660" s="576">
        <v>89450</v>
      </c>
      <c r="H5660" s="576" t="s">
        <v>10032</v>
      </c>
      <c r="I5660" s="576" t="s">
        <v>85</v>
      </c>
      <c r="J5660" s="576" t="s">
        <v>209</v>
      </c>
      <c r="K5660" s="577">
        <v>28</v>
      </c>
      <c r="L5660" s="576" t="s">
        <v>208</v>
      </c>
    </row>
    <row r="5661" spans="1:12">
      <c r="A5661" s="576" t="s">
        <v>15</v>
      </c>
      <c r="B5661" s="576" t="s">
        <v>975</v>
      </c>
      <c r="C5661" s="576" t="s">
        <v>977</v>
      </c>
      <c r="D5661" s="576" t="s">
        <v>4500</v>
      </c>
      <c r="E5661" s="577" t="s">
        <v>210</v>
      </c>
      <c r="F5661" s="576" t="s">
        <v>210</v>
      </c>
      <c r="G5661" s="576">
        <v>89451</v>
      </c>
      <c r="H5661" s="576" t="s">
        <v>10033</v>
      </c>
      <c r="I5661" s="576" t="s">
        <v>85</v>
      </c>
      <c r="J5661" s="576" t="s">
        <v>209</v>
      </c>
      <c r="K5661" s="577">
        <v>45.73</v>
      </c>
      <c r="L5661" s="576" t="s">
        <v>208</v>
      </c>
    </row>
    <row r="5662" spans="1:12">
      <c r="A5662" s="576" t="s">
        <v>15</v>
      </c>
      <c r="B5662" s="576" t="s">
        <v>975</v>
      </c>
      <c r="C5662" s="576" t="s">
        <v>977</v>
      </c>
      <c r="D5662" s="576" t="s">
        <v>4500</v>
      </c>
      <c r="E5662" s="577" t="s">
        <v>210</v>
      </c>
      <c r="F5662" s="576" t="s">
        <v>210</v>
      </c>
      <c r="G5662" s="576">
        <v>89452</v>
      </c>
      <c r="H5662" s="576" t="s">
        <v>10034</v>
      </c>
      <c r="I5662" s="576" t="s">
        <v>85</v>
      </c>
      <c r="J5662" s="576" t="s">
        <v>209</v>
      </c>
      <c r="K5662" s="577">
        <v>63.07</v>
      </c>
      <c r="L5662" s="576" t="s">
        <v>208</v>
      </c>
    </row>
    <row r="5663" spans="1:12">
      <c r="A5663" s="576" t="s">
        <v>15</v>
      </c>
      <c r="B5663" s="576" t="s">
        <v>975</v>
      </c>
      <c r="C5663" s="576" t="s">
        <v>977</v>
      </c>
      <c r="D5663" s="576" t="s">
        <v>4500</v>
      </c>
      <c r="E5663" s="577" t="s">
        <v>210</v>
      </c>
      <c r="F5663" s="576" t="s">
        <v>210</v>
      </c>
      <c r="G5663" s="576">
        <v>89394</v>
      </c>
      <c r="H5663" s="576" t="s">
        <v>10035</v>
      </c>
      <c r="I5663" s="576" t="s">
        <v>212</v>
      </c>
      <c r="J5663" s="576" t="s">
        <v>209</v>
      </c>
      <c r="K5663" s="577">
        <v>16.57</v>
      </c>
      <c r="L5663" s="576" t="s">
        <v>208</v>
      </c>
    </row>
    <row r="5664" spans="1:12">
      <c r="A5664" s="576" t="s">
        <v>15</v>
      </c>
      <c r="B5664" s="576" t="s">
        <v>975</v>
      </c>
      <c r="C5664" s="576" t="s">
        <v>977</v>
      </c>
      <c r="D5664" s="576" t="s">
        <v>4500</v>
      </c>
      <c r="E5664" s="577" t="s">
        <v>210</v>
      </c>
      <c r="F5664" s="576" t="s">
        <v>210</v>
      </c>
      <c r="G5664" s="576">
        <v>89396</v>
      </c>
      <c r="H5664" s="576" t="s">
        <v>10036</v>
      </c>
      <c r="I5664" s="576" t="s">
        <v>212</v>
      </c>
      <c r="J5664" s="576" t="s">
        <v>209</v>
      </c>
      <c r="K5664" s="577">
        <v>18.16</v>
      </c>
      <c r="L5664" s="576" t="s">
        <v>208</v>
      </c>
    </row>
    <row r="5665" spans="1:12">
      <c r="A5665" s="576" t="s">
        <v>15</v>
      </c>
      <c r="B5665" s="576" t="s">
        <v>975</v>
      </c>
      <c r="C5665" s="576" t="s">
        <v>977</v>
      </c>
      <c r="D5665" s="576" t="s">
        <v>4500</v>
      </c>
      <c r="E5665" s="577" t="s">
        <v>210</v>
      </c>
      <c r="F5665" s="576" t="s">
        <v>210</v>
      </c>
      <c r="G5665" s="576">
        <v>90374</v>
      </c>
      <c r="H5665" s="576" t="s">
        <v>10037</v>
      </c>
      <c r="I5665" s="576" t="s">
        <v>212</v>
      </c>
      <c r="J5665" s="576" t="s">
        <v>209</v>
      </c>
      <c r="K5665" s="577">
        <v>19.73</v>
      </c>
      <c r="L5665" s="576" t="s">
        <v>208</v>
      </c>
    </row>
    <row r="5666" spans="1:12">
      <c r="A5666" s="576" t="s">
        <v>15</v>
      </c>
      <c r="B5666" s="576" t="s">
        <v>975</v>
      </c>
      <c r="C5666" s="576" t="s">
        <v>977</v>
      </c>
      <c r="D5666" s="576" t="s">
        <v>4500</v>
      </c>
      <c r="E5666" s="577" t="s">
        <v>210</v>
      </c>
      <c r="F5666" s="576" t="s">
        <v>210</v>
      </c>
      <c r="G5666" s="576">
        <v>89444</v>
      </c>
      <c r="H5666" s="576" t="s">
        <v>10038</v>
      </c>
      <c r="I5666" s="576" t="s">
        <v>212</v>
      </c>
      <c r="J5666" s="576" t="s">
        <v>209</v>
      </c>
      <c r="K5666" s="577">
        <v>21.62</v>
      </c>
      <c r="L5666" s="576" t="s">
        <v>208</v>
      </c>
    </row>
    <row r="5667" spans="1:12">
      <c r="A5667" s="576" t="s">
        <v>15</v>
      </c>
      <c r="B5667" s="576" t="s">
        <v>975</v>
      </c>
      <c r="C5667" s="576" t="s">
        <v>977</v>
      </c>
      <c r="D5667" s="576" t="s">
        <v>4500</v>
      </c>
      <c r="E5667" s="577" t="s">
        <v>210</v>
      </c>
      <c r="F5667" s="576" t="s">
        <v>210</v>
      </c>
      <c r="G5667" s="576">
        <v>89399</v>
      </c>
      <c r="H5667" s="576" t="s">
        <v>10039</v>
      </c>
      <c r="I5667" s="576" t="s">
        <v>212</v>
      </c>
      <c r="J5667" s="576" t="s">
        <v>209</v>
      </c>
      <c r="K5667" s="577">
        <v>22.14</v>
      </c>
      <c r="L5667" s="576" t="s">
        <v>208</v>
      </c>
    </row>
    <row r="5668" spans="1:12">
      <c r="A5668" s="576" t="s">
        <v>15</v>
      </c>
      <c r="B5668" s="576" t="s">
        <v>975</v>
      </c>
      <c r="C5668" s="576" t="s">
        <v>977</v>
      </c>
      <c r="D5668" s="576" t="s">
        <v>4500</v>
      </c>
      <c r="E5668" s="577" t="s">
        <v>210</v>
      </c>
      <c r="F5668" s="576" t="s">
        <v>210</v>
      </c>
      <c r="G5668" s="576">
        <v>89442</v>
      </c>
      <c r="H5668" s="576" t="s">
        <v>5850</v>
      </c>
      <c r="I5668" s="576" t="s">
        <v>212</v>
      </c>
      <c r="J5668" s="576" t="s">
        <v>209</v>
      </c>
      <c r="K5668" s="577">
        <v>11.81</v>
      </c>
      <c r="L5668" s="576" t="s">
        <v>208</v>
      </c>
    </row>
    <row r="5669" spans="1:12">
      <c r="A5669" s="576" t="s">
        <v>15</v>
      </c>
      <c r="B5669" s="576" t="s">
        <v>975</v>
      </c>
      <c r="C5669" s="576" t="s">
        <v>977</v>
      </c>
      <c r="D5669" s="576" t="s">
        <v>4500</v>
      </c>
      <c r="E5669" s="577" t="s">
        <v>210</v>
      </c>
      <c r="F5669" s="576" t="s">
        <v>210</v>
      </c>
      <c r="G5669" s="576">
        <v>89397</v>
      </c>
      <c r="H5669" s="576" t="s">
        <v>5822</v>
      </c>
      <c r="I5669" s="576" t="s">
        <v>212</v>
      </c>
      <c r="J5669" s="576" t="s">
        <v>209</v>
      </c>
      <c r="K5669" s="577">
        <v>12.63</v>
      </c>
      <c r="L5669" s="576" t="s">
        <v>208</v>
      </c>
    </row>
    <row r="5670" spans="1:12">
      <c r="A5670" s="576" t="s">
        <v>15</v>
      </c>
      <c r="B5670" s="576" t="s">
        <v>975</v>
      </c>
      <c r="C5670" s="576" t="s">
        <v>977</v>
      </c>
      <c r="D5670" s="576" t="s">
        <v>4500</v>
      </c>
      <c r="E5670" s="577" t="s">
        <v>210</v>
      </c>
      <c r="F5670" s="576" t="s">
        <v>210</v>
      </c>
      <c r="G5670" s="576">
        <v>89622</v>
      </c>
      <c r="H5670" s="576" t="s">
        <v>5944</v>
      </c>
      <c r="I5670" s="576" t="s">
        <v>212</v>
      </c>
      <c r="J5670" s="576" t="s">
        <v>209</v>
      </c>
      <c r="K5670" s="577">
        <v>12.35</v>
      </c>
      <c r="L5670" s="576" t="s">
        <v>208</v>
      </c>
    </row>
    <row r="5671" spans="1:12">
      <c r="A5671" s="576" t="s">
        <v>15</v>
      </c>
      <c r="B5671" s="576" t="s">
        <v>975</v>
      </c>
      <c r="C5671" s="576" t="s">
        <v>977</v>
      </c>
      <c r="D5671" s="576" t="s">
        <v>4500</v>
      </c>
      <c r="E5671" s="577" t="s">
        <v>210</v>
      </c>
      <c r="F5671" s="576" t="s">
        <v>210</v>
      </c>
      <c r="G5671" s="576">
        <v>89445</v>
      </c>
      <c r="H5671" s="576" t="s">
        <v>5852</v>
      </c>
      <c r="I5671" s="576" t="s">
        <v>212</v>
      </c>
      <c r="J5671" s="576" t="s">
        <v>209</v>
      </c>
      <c r="K5671" s="577">
        <v>16.25</v>
      </c>
      <c r="L5671" s="576" t="s">
        <v>208</v>
      </c>
    </row>
    <row r="5672" spans="1:12">
      <c r="A5672" s="576" t="s">
        <v>15</v>
      </c>
      <c r="B5672" s="576" t="s">
        <v>975</v>
      </c>
      <c r="C5672" s="576" t="s">
        <v>977</v>
      </c>
      <c r="D5672" s="576" t="s">
        <v>4500</v>
      </c>
      <c r="E5672" s="577" t="s">
        <v>210</v>
      </c>
      <c r="F5672" s="576" t="s">
        <v>210</v>
      </c>
      <c r="G5672" s="576">
        <v>89400</v>
      </c>
      <c r="H5672" s="576" t="s">
        <v>5824</v>
      </c>
      <c r="I5672" s="576" t="s">
        <v>212</v>
      </c>
      <c r="J5672" s="576" t="s">
        <v>209</v>
      </c>
      <c r="K5672" s="577">
        <v>17.22</v>
      </c>
      <c r="L5672" s="576" t="s">
        <v>208</v>
      </c>
    </row>
    <row r="5673" spans="1:12">
      <c r="A5673" s="576" t="s">
        <v>15</v>
      </c>
      <c r="B5673" s="576" t="s">
        <v>975</v>
      </c>
      <c r="C5673" s="576" t="s">
        <v>977</v>
      </c>
      <c r="D5673" s="576" t="s">
        <v>4500</v>
      </c>
      <c r="E5673" s="577" t="s">
        <v>210</v>
      </c>
      <c r="F5673" s="576" t="s">
        <v>210</v>
      </c>
      <c r="G5673" s="576">
        <v>89624</v>
      </c>
      <c r="H5673" s="576" t="s">
        <v>5946</v>
      </c>
      <c r="I5673" s="576" t="s">
        <v>212</v>
      </c>
      <c r="J5673" s="576" t="s">
        <v>209</v>
      </c>
      <c r="K5673" s="577">
        <v>15.68</v>
      </c>
      <c r="L5673" s="576" t="s">
        <v>208</v>
      </c>
    </row>
    <row r="5674" spans="1:12">
      <c r="A5674" s="576" t="s">
        <v>15</v>
      </c>
      <c r="B5674" s="576" t="s">
        <v>975</v>
      </c>
      <c r="C5674" s="576" t="s">
        <v>977</v>
      </c>
      <c r="D5674" s="576" t="s">
        <v>4500</v>
      </c>
      <c r="E5674" s="577" t="s">
        <v>210</v>
      </c>
      <c r="F5674" s="576" t="s">
        <v>210</v>
      </c>
      <c r="G5674" s="576">
        <v>104012</v>
      </c>
      <c r="H5674" s="576" t="s">
        <v>6118</v>
      </c>
      <c r="I5674" s="576" t="s">
        <v>212</v>
      </c>
      <c r="J5674" s="576" t="s">
        <v>209</v>
      </c>
      <c r="K5674" s="577">
        <v>20.190000000000001</v>
      </c>
      <c r="L5674" s="576" t="s">
        <v>208</v>
      </c>
    </row>
    <row r="5675" spans="1:12">
      <c r="A5675" s="576" t="s">
        <v>15</v>
      </c>
      <c r="B5675" s="576" t="s">
        <v>975</v>
      </c>
      <c r="C5675" s="576" t="s">
        <v>977</v>
      </c>
      <c r="D5675" s="576" t="s">
        <v>4500</v>
      </c>
      <c r="E5675" s="577" t="s">
        <v>210</v>
      </c>
      <c r="F5675" s="576" t="s">
        <v>210</v>
      </c>
      <c r="G5675" s="576">
        <v>89627</v>
      </c>
      <c r="H5675" s="576" t="s">
        <v>5949</v>
      </c>
      <c r="I5675" s="576" t="s">
        <v>212</v>
      </c>
      <c r="J5675" s="576" t="s">
        <v>209</v>
      </c>
      <c r="K5675" s="577">
        <v>17.649999999999999</v>
      </c>
      <c r="L5675" s="576" t="s">
        <v>208</v>
      </c>
    </row>
    <row r="5676" spans="1:12">
      <c r="A5676" s="576" t="s">
        <v>15</v>
      </c>
      <c r="B5676" s="576" t="s">
        <v>975</v>
      </c>
      <c r="C5676" s="576" t="s">
        <v>977</v>
      </c>
      <c r="D5676" s="576" t="s">
        <v>4500</v>
      </c>
      <c r="E5676" s="577" t="s">
        <v>210</v>
      </c>
      <c r="F5676" s="576" t="s">
        <v>210</v>
      </c>
      <c r="G5676" s="576">
        <v>104006</v>
      </c>
      <c r="H5676" s="576" t="s">
        <v>6113</v>
      </c>
      <c r="I5676" s="576" t="s">
        <v>212</v>
      </c>
      <c r="J5676" s="576" t="s">
        <v>209</v>
      </c>
      <c r="K5676" s="577">
        <v>21.79</v>
      </c>
      <c r="L5676" s="576" t="s">
        <v>208</v>
      </c>
    </row>
    <row r="5677" spans="1:12">
      <c r="A5677" s="576" t="s">
        <v>15</v>
      </c>
      <c r="B5677" s="576" t="s">
        <v>975</v>
      </c>
      <c r="C5677" s="576" t="s">
        <v>977</v>
      </c>
      <c r="D5677" s="576" t="s">
        <v>4500</v>
      </c>
      <c r="E5677" s="577" t="s">
        <v>210</v>
      </c>
      <c r="F5677" s="576" t="s">
        <v>210</v>
      </c>
      <c r="G5677" s="576">
        <v>89626</v>
      </c>
      <c r="H5677" s="576" t="s">
        <v>5948</v>
      </c>
      <c r="I5677" s="576" t="s">
        <v>212</v>
      </c>
      <c r="J5677" s="576" t="s">
        <v>209</v>
      </c>
      <c r="K5677" s="577">
        <v>26.85</v>
      </c>
      <c r="L5677" s="576" t="s">
        <v>208</v>
      </c>
    </row>
    <row r="5678" spans="1:12">
      <c r="A5678" s="576" t="s">
        <v>15</v>
      </c>
      <c r="B5678" s="576" t="s">
        <v>975</v>
      </c>
      <c r="C5678" s="576" t="s">
        <v>977</v>
      </c>
      <c r="D5678" s="576" t="s">
        <v>4500</v>
      </c>
      <c r="E5678" s="577" t="s">
        <v>210</v>
      </c>
      <c r="F5678" s="576" t="s">
        <v>210</v>
      </c>
      <c r="G5678" s="576">
        <v>104005</v>
      </c>
      <c r="H5678" s="576" t="s">
        <v>6112</v>
      </c>
      <c r="I5678" s="576" t="s">
        <v>212</v>
      </c>
      <c r="J5678" s="576" t="s">
        <v>209</v>
      </c>
      <c r="K5678" s="577">
        <v>32.1</v>
      </c>
      <c r="L5678" s="576" t="s">
        <v>208</v>
      </c>
    </row>
    <row r="5679" spans="1:12">
      <c r="A5679" s="576" t="s">
        <v>15</v>
      </c>
      <c r="B5679" s="576" t="s">
        <v>975</v>
      </c>
      <c r="C5679" s="576" t="s">
        <v>977</v>
      </c>
      <c r="D5679" s="576" t="s">
        <v>4500</v>
      </c>
      <c r="E5679" s="577" t="s">
        <v>210</v>
      </c>
      <c r="F5679" s="576" t="s">
        <v>210</v>
      </c>
      <c r="G5679" s="576">
        <v>89439</v>
      </c>
      <c r="H5679" s="576" t="s">
        <v>10040</v>
      </c>
      <c r="I5679" s="576" t="s">
        <v>212</v>
      </c>
      <c r="J5679" s="576" t="s">
        <v>209</v>
      </c>
      <c r="K5679" s="577">
        <v>9.81</v>
      </c>
      <c r="L5679" s="576" t="s">
        <v>208</v>
      </c>
    </row>
    <row r="5680" spans="1:12">
      <c r="A5680" s="576" t="s">
        <v>15</v>
      </c>
      <c r="B5680" s="576" t="s">
        <v>975</v>
      </c>
      <c r="C5680" s="576" t="s">
        <v>977</v>
      </c>
      <c r="D5680" s="576" t="s">
        <v>4500</v>
      </c>
      <c r="E5680" s="577" t="s">
        <v>210</v>
      </c>
      <c r="F5680" s="576" t="s">
        <v>210</v>
      </c>
      <c r="G5680" s="576">
        <v>89421</v>
      </c>
      <c r="H5680" s="576" t="s">
        <v>5840</v>
      </c>
      <c r="I5680" s="576" t="s">
        <v>212</v>
      </c>
      <c r="J5680" s="576" t="s">
        <v>209</v>
      </c>
      <c r="K5680" s="577">
        <v>10.35</v>
      </c>
      <c r="L5680" s="576" t="s">
        <v>208</v>
      </c>
    </row>
    <row r="5681" spans="1:12">
      <c r="A5681" s="576" t="s">
        <v>15</v>
      </c>
      <c r="B5681" s="576" t="s">
        <v>975</v>
      </c>
      <c r="C5681" s="576" t="s">
        <v>977</v>
      </c>
      <c r="D5681" s="576" t="s">
        <v>4500</v>
      </c>
      <c r="E5681" s="577" t="s">
        <v>210</v>
      </c>
      <c r="F5681" s="576" t="s">
        <v>210</v>
      </c>
      <c r="G5681" s="576">
        <v>89375</v>
      </c>
      <c r="H5681" s="576" t="s">
        <v>5813</v>
      </c>
      <c r="I5681" s="576" t="s">
        <v>212</v>
      </c>
      <c r="J5681" s="576" t="s">
        <v>209</v>
      </c>
      <c r="K5681" s="577">
        <v>10.74</v>
      </c>
      <c r="L5681" s="576" t="s">
        <v>208</v>
      </c>
    </row>
    <row r="5682" spans="1:12">
      <c r="A5682" s="576" t="s">
        <v>15</v>
      </c>
      <c r="B5682" s="576" t="s">
        <v>975</v>
      </c>
      <c r="C5682" s="576" t="s">
        <v>977</v>
      </c>
      <c r="D5682" s="576" t="s">
        <v>4500</v>
      </c>
      <c r="E5682" s="577" t="s">
        <v>210</v>
      </c>
      <c r="F5682" s="576" t="s">
        <v>210</v>
      </c>
      <c r="G5682" s="576">
        <v>89536</v>
      </c>
      <c r="H5682" s="576" t="s">
        <v>5894</v>
      </c>
      <c r="I5682" s="576" t="s">
        <v>212</v>
      </c>
      <c r="J5682" s="576" t="s">
        <v>209</v>
      </c>
      <c r="K5682" s="577">
        <v>10.64</v>
      </c>
      <c r="L5682" s="576" t="s">
        <v>208</v>
      </c>
    </row>
    <row r="5683" spans="1:12">
      <c r="A5683" s="576" t="s">
        <v>15</v>
      </c>
      <c r="B5683" s="576" t="s">
        <v>975</v>
      </c>
      <c r="C5683" s="576" t="s">
        <v>977</v>
      </c>
      <c r="D5683" s="576" t="s">
        <v>4500</v>
      </c>
      <c r="E5683" s="577" t="s">
        <v>210</v>
      </c>
      <c r="F5683" s="576" t="s">
        <v>210</v>
      </c>
      <c r="G5683" s="576">
        <v>89428</v>
      </c>
      <c r="H5683" s="576" t="s">
        <v>5844</v>
      </c>
      <c r="I5683" s="576" t="s">
        <v>212</v>
      </c>
      <c r="J5683" s="576" t="s">
        <v>209</v>
      </c>
      <c r="K5683" s="577">
        <v>12.46</v>
      </c>
      <c r="L5683" s="576" t="s">
        <v>208</v>
      </c>
    </row>
    <row r="5684" spans="1:12">
      <c r="A5684" s="576" t="s">
        <v>15</v>
      </c>
      <c r="B5684" s="576" t="s">
        <v>975</v>
      </c>
      <c r="C5684" s="576" t="s">
        <v>977</v>
      </c>
      <c r="D5684" s="576" t="s">
        <v>4500</v>
      </c>
      <c r="E5684" s="577" t="s">
        <v>210</v>
      </c>
      <c r="F5684" s="576" t="s">
        <v>210</v>
      </c>
      <c r="G5684" s="576">
        <v>89382</v>
      </c>
      <c r="H5684" s="576" t="s">
        <v>5817</v>
      </c>
      <c r="I5684" s="576" t="s">
        <v>212</v>
      </c>
      <c r="J5684" s="576" t="s">
        <v>209</v>
      </c>
      <c r="K5684" s="577">
        <v>12.9</v>
      </c>
      <c r="L5684" s="576" t="s">
        <v>208</v>
      </c>
    </row>
    <row r="5685" spans="1:12">
      <c r="A5685" s="576" t="s">
        <v>15</v>
      </c>
      <c r="B5685" s="576" t="s">
        <v>975</v>
      </c>
      <c r="C5685" s="576" t="s">
        <v>977</v>
      </c>
      <c r="D5685" s="576" t="s">
        <v>4500</v>
      </c>
      <c r="E5685" s="577" t="s">
        <v>210</v>
      </c>
      <c r="F5685" s="576" t="s">
        <v>210</v>
      </c>
      <c r="G5685" s="576">
        <v>89552</v>
      </c>
      <c r="H5685" s="576" t="s">
        <v>5904</v>
      </c>
      <c r="I5685" s="576" t="s">
        <v>212</v>
      </c>
      <c r="J5685" s="576" t="s">
        <v>209</v>
      </c>
      <c r="K5685" s="577">
        <v>16.78</v>
      </c>
      <c r="L5685" s="576" t="s">
        <v>208</v>
      </c>
    </row>
    <row r="5686" spans="1:12">
      <c r="A5686" s="576" t="s">
        <v>15</v>
      </c>
      <c r="B5686" s="576" t="s">
        <v>975</v>
      </c>
      <c r="C5686" s="576" t="s">
        <v>977</v>
      </c>
      <c r="D5686" s="576" t="s">
        <v>4500</v>
      </c>
      <c r="E5686" s="577" t="s">
        <v>210</v>
      </c>
      <c r="F5686" s="576" t="s">
        <v>210</v>
      </c>
      <c r="G5686" s="576">
        <v>89435</v>
      </c>
      <c r="H5686" s="576" t="s">
        <v>5847</v>
      </c>
      <c r="I5686" s="576" t="s">
        <v>212</v>
      </c>
      <c r="J5686" s="576" t="s">
        <v>209</v>
      </c>
      <c r="K5686" s="577">
        <v>18.89</v>
      </c>
      <c r="L5686" s="576" t="s">
        <v>208</v>
      </c>
    </row>
    <row r="5687" spans="1:12">
      <c r="A5687" s="576" t="s">
        <v>15</v>
      </c>
      <c r="B5687" s="576" t="s">
        <v>975</v>
      </c>
      <c r="C5687" s="576" t="s">
        <v>977</v>
      </c>
      <c r="D5687" s="576" t="s">
        <v>4500</v>
      </c>
      <c r="E5687" s="577" t="s">
        <v>210</v>
      </c>
      <c r="F5687" s="576" t="s">
        <v>210</v>
      </c>
      <c r="G5687" s="576">
        <v>89390</v>
      </c>
      <c r="H5687" s="576" t="s">
        <v>5819</v>
      </c>
      <c r="I5687" s="576" t="s">
        <v>212</v>
      </c>
      <c r="J5687" s="576" t="s">
        <v>209</v>
      </c>
      <c r="K5687" s="577">
        <v>19.41</v>
      </c>
      <c r="L5687" s="576" t="s">
        <v>208</v>
      </c>
    </row>
    <row r="5688" spans="1:12">
      <c r="A5688" s="576" t="s">
        <v>15</v>
      </c>
      <c r="B5688" s="576" t="s">
        <v>975</v>
      </c>
      <c r="C5688" s="576" t="s">
        <v>978</v>
      </c>
      <c r="D5688" s="576" t="s">
        <v>4501</v>
      </c>
      <c r="E5688" s="577" t="s">
        <v>210</v>
      </c>
      <c r="F5688" s="576" t="s">
        <v>210</v>
      </c>
      <c r="G5688" s="576">
        <v>89568</v>
      </c>
      <c r="H5688" s="576" t="s">
        <v>5916</v>
      </c>
      <c r="I5688" s="576" t="s">
        <v>212</v>
      </c>
      <c r="J5688" s="576" t="s">
        <v>209</v>
      </c>
      <c r="K5688" s="577">
        <v>29.84</v>
      </c>
      <c r="L5688" s="576" t="s">
        <v>208</v>
      </c>
    </row>
    <row r="5689" spans="1:12">
      <c r="A5689" s="576" t="s">
        <v>15</v>
      </c>
      <c r="B5689" s="576" t="s">
        <v>975</v>
      </c>
      <c r="C5689" s="576" t="s">
        <v>978</v>
      </c>
      <c r="D5689" s="576" t="s">
        <v>4501</v>
      </c>
      <c r="E5689" s="577" t="s">
        <v>210</v>
      </c>
      <c r="F5689" s="576" t="s">
        <v>210</v>
      </c>
      <c r="G5689" s="576">
        <v>103990</v>
      </c>
      <c r="H5689" s="576" t="s">
        <v>6105</v>
      </c>
      <c r="I5689" s="576" t="s">
        <v>212</v>
      </c>
      <c r="J5689" s="576" t="s">
        <v>209</v>
      </c>
      <c r="K5689" s="577">
        <v>32.299999999999997</v>
      </c>
      <c r="L5689" s="576" t="s">
        <v>208</v>
      </c>
    </row>
    <row r="5690" spans="1:12">
      <c r="A5690" s="576" t="s">
        <v>15</v>
      </c>
      <c r="B5690" s="576" t="s">
        <v>975</v>
      </c>
      <c r="C5690" s="576" t="s">
        <v>978</v>
      </c>
      <c r="D5690" s="576" t="s">
        <v>4501</v>
      </c>
      <c r="E5690" s="577" t="s">
        <v>210</v>
      </c>
      <c r="F5690" s="576" t="s">
        <v>210</v>
      </c>
      <c r="G5690" s="576">
        <v>89594</v>
      </c>
      <c r="H5690" s="576" t="s">
        <v>5932</v>
      </c>
      <c r="I5690" s="576" t="s">
        <v>212</v>
      </c>
      <c r="J5690" s="576" t="s">
        <v>209</v>
      </c>
      <c r="K5690" s="577">
        <v>32.9</v>
      </c>
      <c r="L5690" s="576" t="s">
        <v>208</v>
      </c>
    </row>
    <row r="5691" spans="1:12">
      <c r="A5691" s="576" t="s">
        <v>15</v>
      </c>
      <c r="B5691" s="576" t="s">
        <v>975</v>
      </c>
      <c r="C5691" s="576" t="s">
        <v>978</v>
      </c>
      <c r="D5691" s="576" t="s">
        <v>4501</v>
      </c>
      <c r="E5691" s="577" t="s">
        <v>210</v>
      </c>
      <c r="F5691" s="576" t="s">
        <v>210</v>
      </c>
      <c r="G5691" s="576">
        <v>103997</v>
      </c>
      <c r="H5691" s="576" t="s">
        <v>6109</v>
      </c>
      <c r="I5691" s="576" t="s">
        <v>212</v>
      </c>
      <c r="J5691" s="576" t="s">
        <v>209</v>
      </c>
      <c r="K5691" s="577">
        <v>35.75</v>
      </c>
      <c r="L5691" s="576" t="s">
        <v>208</v>
      </c>
    </row>
    <row r="5692" spans="1:12">
      <c r="A5692" s="576" t="s">
        <v>15</v>
      </c>
      <c r="B5692" s="576" t="s">
        <v>975</v>
      </c>
      <c r="C5692" s="576" t="s">
        <v>978</v>
      </c>
      <c r="D5692" s="576" t="s">
        <v>4501</v>
      </c>
      <c r="E5692" s="577" t="s">
        <v>210</v>
      </c>
      <c r="F5692" s="576" t="s">
        <v>210</v>
      </c>
      <c r="G5692" s="576">
        <v>89609</v>
      </c>
      <c r="H5692" s="576" t="s">
        <v>5937</v>
      </c>
      <c r="I5692" s="576" t="s">
        <v>212</v>
      </c>
      <c r="J5692" s="576" t="s">
        <v>209</v>
      </c>
      <c r="K5692" s="577">
        <v>78.02</v>
      </c>
      <c r="L5692" s="576" t="s">
        <v>208</v>
      </c>
    </row>
    <row r="5693" spans="1:12">
      <c r="A5693" s="576" t="s">
        <v>15</v>
      </c>
      <c r="B5693" s="576" t="s">
        <v>975</v>
      </c>
      <c r="C5693" s="576" t="s">
        <v>978</v>
      </c>
      <c r="D5693" s="576" t="s">
        <v>4501</v>
      </c>
      <c r="E5693" s="577" t="s">
        <v>210</v>
      </c>
      <c r="F5693" s="576" t="s">
        <v>210</v>
      </c>
      <c r="G5693" s="576">
        <v>89612</v>
      </c>
      <c r="H5693" s="576" t="s">
        <v>5939</v>
      </c>
      <c r="I5693" s="576" t="s">
        <v>212</v>
      </c>
      <c r="J5693" s="576" t="s">
        <v>209</v>
      </c>
      <c r="K5693" s="577">
        <v>154.07</v>
      </c>
      <c r="L5693" s="576" t="s">
        <v>208</v>
      </c>
    </row>
    <row r="5694" spans="1:12">
      <c r="A5694" s="576" t="s">
        <v>15</v>
      </c>
      <c r="B5694" s="576" t="s">
        <v>975</v>
      </c>
      <c r="C5694" s="576" t="s">
        <v>978</v>
      </c>
      <c r="D5694" s="576" t="s">
        <v>4501</v>
      </c>
      <c r="E5694" s="577" t="s">
        <v>210</v>
      </c>
      <c r="F5694" s="576" t="s">
        <v>210</v>
      </c>
      <c r="G5694" s="576">
        <v>89615</v>
      </c>
      <c r="H5694" s="576" t="s">
        <v>5941</v>
      </c>
      <c r="I5694" s="576" t="s">
        <v>212</v>
      </c>
      <c r="J5694" s="576" t="s">
        <v>209</v>
      </c>
      <c r="K5694" s="577">
        <v>181.92</v>
      </c>
      <c r="L5694" s="576" t="s">
        <v>208</v>
      </c>
    </row>
    <row r="5695" spans="1:12">
      <c r="A5695" s="576" t="s">
        <v>15</v>
      </c>
      <c r="B5695" s="576" t="s">
        <v>975</v>
      </c>
      <c r="C5695" s="576" t="s">
        <v>978</v>
      </c>
      <c r="D5695" s="576" t="s">
        <v>4501</v>
      </c>
      <c r="E5695" s="577" t="s">
        <v>210</v>
      </c>
      <c r="F5695" s="576" t="s">
        <v>210</v>
      </c>
      <c r="G5695" s="576">
        <v>89747</v>
      </c>
      <c r="H5695" s="576" t="s">
        <v>10041</v>
      </c>
      <c r="I5695" s="576" t="s">
        <v>212</v>
      </c>
      <c r="J5695" s="576" t="s">
        <v>209</v>
      </c>
      <c r="K5695" s="577">
        <v>29.15</v>
      </c>
      <c r="L5695" s="576" t="s">
        <v>208</v>
      </c>
    </row>
    <row r="5696" spans="1:12">
      <c r="A5696" s="576" t="s">
        <v>15</v>
      </c>
      <c r="B5696" s="576" t="s">
        <v>975</v>
      </c>
      <c r="C5696" s="576" t="s">
        <v>978</v>
      </c>
      <c r="D5696" s="576" t="s">
        <v>4501</v>
      </c>
      <c r="E5696" s="577" t="s">
        <v>210</v>
      </c>
      <c r="F5696" s="576" t="s">
        <v>210</v>
      </c>
      <c r="G5696" s="576">
        <v>89656</v>
      </c>
      <c r="H5696" s="576" t="s">
        <v>10042</v>
      </c>
      <c r="I5696" s="576" t="s">
        <v>212</v>
      </c>
      <c r="J5696" s="576" t="s">
        <v>209</v>
      </c>
      <c r="K5696" s="577">
        <v>22.07</v>
      </c>
      <c r="L5696" s="576" t="s">
        <v>208</v>
      </c>
    </row>
    <row r="5697" spans="1:12">
      <c r="A5697" s="576" t="s">
        <v>15</v>
      </c>
      <c r="B5697" s="576" t="s">
        <v>975</v>
      </c>
      <c r="C5697" s="576" t="s">
        <v>978</v>
      </c>
      <c r="D5697" s="576" t="s">
        <v>4501</v>
      </c>
      <c r="E5697" s="577" t="s">
        <v>210</v>
      </c>
      <c r="F5697" s="576" t="s">
        <v>210</v>
      </c>
      <c r="G5697" s="576">
        <v>89663</v>
      </c>
      <c r="H5697" s="576" t="s">
        <v>10043</v>
      </c>
      <c r="I5697" s="576" t="s">
        <v>212</v>
      </c>
      <c r="J5697" s="576" t="s">
        <v>209</v>
      </c>
      <c r="K5697" s="577">
        <v>29.56</v>
      </c>
      <c r="L5697" s="576" t="s">
        <v>208</v>
      </c>
    </row>
    <row r="5698" spans="1:12">
      <c r="A5698" s="576" t="s">
        <v>15</v>
      </c>
      <c r="B5698" s="576" t="s">
        <v>975</v>
      </c>
      <c r="C5698" s="576" t="s">
        <v>978</v>
      </c>
      <c r="D5698" s="576" t="s">
        <v>4501</v>
      </c>
      <c r="E5698" s="577" t="s">
        <v>210</v>
      </c>
      <c r="F5698" s="576" t="s">
        <v>210</v>
      </c>
      <c r="G5698" s="576">
        <v>89759</v>
      </c>
      <c r="H5698" s="576" t="s">
        <v>6005</v>
      </c>
      <c r="I5698" s="576" t="s">
        <v>212</v>
      </c>
      <c r="J5698" s="576" t="s">
        <v>209</v>
      </c>
      <c r="K5698" s="577">
        <v>10.33</v>
      </c>
      <c r="L5698" s="576" t="s">
        <v>208</v>
      </c>
    </row>
    <row r="5699" spans="1:12">
      <c r="A5699" s="576" t="s">
        <v>15</v>
      </c>
      <c r="B5699" s="576" t="s">
        <v>975</v>
      </c>
      <c r="C5699" s="576" t="s">
        <v>978</v>
      </c>
      <c r="D5699" s="576" t="s">
        <v>4501</v>
      </c>
      <c r="E5699" s="577" t="s">
        <v>210</v>
      </c>
      <c r="F5699" s="576" t="s">
        <v>210</v>
      </c>
      <c r="G5699" s="576">
        <v>89832</v>
      </c>
      <c r="H5699" s="576" t="s">
        <v>6049</v>
      </c>
      <c r="I5699" s="576" t="s">
        <v>212</v>
      </c>
      <c r="J5699" s="576" t="s">
        <v>209</v>
      </c>
      <c r="K5699" s="577">
        <v>40.78</v>
      </c>
      <c r="L5699" s="576" t="s">
        <v>208</v>
      </c>
    </row>
    <row r="5700" spans="1:12">
      <c r="A5700" s="576" t="s">
        <v>15</v>
      </c>
      <c r="B5700" s="576" t="s">
        <v>975</v>
      </c>
      <c r="C5700" s="576" t="s">
        <v>978</v>
      </c>
      <c r="D5700" s="576" t="s">
        <v>4501</v>
      </c>
      <c r="E5700" s="577" t="s">
        <v>210</v>
      </c>
      <c r="F5700" s="576" t="s">
        <v>210</v>
      </c>
      <c r="G5700" s="576">
        <v>89666</v>
      </c>
      <c r="H5700" s="576" t="s">
        <v>10044</v>
      </c>
      <c r="I5700" s="576" t="s">
        <v>212</v>
      </c>
      <c r="J5700" s="576" t="s">
        <v>209</v>
      </c>
      <c r="K5700" s="577">
        <v>6.32</v>
      </c>
      <c r="L5700" s="576" t="s">
        <v>208</v>
      </c>
    </row>
    <row r="5701" spans="1:12">
      <c r="A5701" s="576" t="s">
        <v>15</v>
      </c>
      <c r="B5701" s="576" t="s">
        <v>975</v>
      </c>
      <c r="C5701" s="576" t="s">
        <v>978</v>
      </c>
      <c r="D5701" s="576" t="s">
        <v>4501</v>
      </c>
      <c r="E5701" s="577" t="s">
        <v>210</v>
      </c>
      <c r="F5701" s="576" t="s">
        <v>210</v>
      </c>
      <c r="G5701" s="576">
        <v>89678</v>
      </c>
      <c r="H5701" s="576" t="s">
        <v>10045</v>
      </c>
      <c r="I5701" s="576" t="s">
        <v>212</v>
      </c>
      <c r="J5701" s="576" t="s">
        <v>209</v>
      </c>
      <c r="K5701" s="577">
        <v>10.78</v>
      </c>
      <c r="L5701" s="576" t="s">
        <v>208</v>
      </c>
    </row>
    <row r="5702" spans="1:12">
      <c r="A5702" s="576" t="s">
        <v>15</v>
      </c>
      <c r="B5702" s="576" t="s">
        <v>975</v>
      </c>
      <c r="C5702" s="576" t="s">
        <v>978</v>
      </c>
      <c r="D5702" s="576" t="s">
        <v>4501</v>
      </c>
      <c r="E5702" s="577" t="s">
        <v>210</v>
      </c>
      <c r="F5702" s="576" t="s">
        <v>210</v>
      </c>
      <c r="G5702" s="576">
        <v>89764</v>
      </c>
      <c r="H5702" s="576" t="s">
        <v>6009</v>
      </c>
      <c r="I5702" s="576" t="s">
        <v>212</v>
      </c>
      <c r="J5702" s="576" t="s">
        <v>209</v>
      </c>
      <c r="K5702" s="577">
        <v>36.380000000000003</v>
      </c>
      <c r="L5702" s="576" t="s">
        <v>208</v>
      </c>
    </row>
    <row r="5703" spans="1:12">
      <c r="A5703" s="576" t="s">
        <v>15</v>
      </c>
      <c r="B5703" s="576" t="s">
        <v>975</v>
      </c>
      <c r="C5703" s="576" t="s">
        <v>978</v>
      </c>
      <c r="D5703" s="576" t="s">
        <v>4501</v>
      </c>
      <c r="E5703" s="577" t="s">
        <v>210</v>
      </c>
      <c r="F5703" s="576" t="s">
        <v>210</v>
      </c>
      <c r="G5703" s="576">
        <v>89689</v>
      </c>
      <c r="H5703" s="576" t="s">
        <v>10046</v>
      </c>
      <c r="I5703" s="576" t="s">
        <v>212</v>
      </c>
      <c r="J5703" s="576" t="s">
        <v>209</v>
      </c>
      <c r="K5703" s="577">
        <v>36.89</v>
      </c>
      <c r="L5703" s="576" t="s">
        <v>208</v>
      </c>
    </row>
    <row r="5704" spans="1:12">
      <c r="A5704" s="576" t="s">
        <v>15</v>
      </c>
      <c r="B5704" s="576" t="s">
        <v>975</v>
      </c>
      <c r="C5704" s="576" t="s">
        <v>978</v>
      </c>
      <c r="D5704" s="576" t="s">
        <v>4501</v>
      </c>
      <c r="E5704" s="577" t="s">
        <v>210</v>
      </c>
      <c r="F5704" s="576" t="s">
        <v>210</v>
      </c>
      <c r="G5704" s="576">
        <v>89655</v>
      </c>
      <c r="H5704" s="576" t="s">
        <v>10047</v>
      </c>
      <c r="I5704" s="576" t="s">
        <v>212</v>
      </c>
      <c r="J5704" s="576" t="s">
        <v>209</v>
      </c>
      <c r="K5704" s="577">
        <v>23.77</v>
      </c>
      <c r="L5704" s="576" t="s">
        <v>208</v>
      </c>
    </row>
    <row r="5705" spans="1:12">
      <c r="A5705" s="576" t="s">
        <v>15</v>
      </c>
      <c r="B5705" s="576" t="s">
        <v>975</v>
      </c>
      <c r="C5705" s="576" t="s">
        <v>978</v>
      </c>
      <c r="D5705" s="576" t="s">
        <v>4501</v>
      </c>
      <c r="E5705" s="577" t="s">
        <v>210</v>
      </c>
      <c r="F5705" s="576" t="s">
        <v>210</v>
      </c>
      <c r="G5705" s="576">
        <v>89662</v>
      </c>
      <c r="H5705" s="576" t="s">
        <v>10048</v>
      </c>
      <c r="I5705" s="576" t="s">
        <v>212</v>
      </c>
      <c r="J5705" s="576" t="s">
        <v>209</v>
      </c>
      <c r="K5705" s="577">
        <v>30.9</v>
      </c>
      <c r="L5705" s="576" t="s">
        <v>208</v>
      </c>
    </row>
    <row r="5706" spans="1:12">
      <c r="A5706" s="576" t="s">
        <v>15</v>
      </c>
      <c r="B5706" s="576" t="s">
        <v>975</v>
      </c>
      <c r="C5706" s="576" t="s">
        <v>978</v>
      </c>
      <c r="D5706" s="576" t="s">
        <v>4501</v>
      </c>
      <c r="E5706" s="577" t="s">
        <v>210</v>
      </c>
      <c r="F5706" s="576" t="s">
        <v>210</v>
      </c>
      <c r="G5706" s="576">
        <v>89758</v>
      </c>
      <c r="H5706" s="576" t="s">
        <v>10049</v>
      </c>
      <c r="I5706" s="576" t="s">
        <v>212</v>
      </c>
      <c r="J5706" s="576" t="s">
        <v>209</v>
      </c>
      <c r="K5706" s="577">
        <v>36.340000000000003</v>
      </c>
      <c r="L5706" s="576" t="s">
        <v>208</v>
      </c>
    </row>
    <row r="5707" spans="1:12">
      <c r="A5707" s="576" t="s">
        <v>15</v>
      </c>
      <c r="B5707" s="576" t="s">
        <v>975</v>
      </c>
      <c r="C5707" s="576" t="s">
        <v>978</v>
      </c>
      <c r="D5707" s="576" t="s">
        <v>4501</v>
      </c>
      <c r="E5707" s="577" t="s">
        <v>210</v>
      </c>
      <c r="F5707" s="576" t="s">
        <v>210</v>
      </c>
      <c r="G5707" s="576">
        <v>89676</v>
      </c>
      <c r="H5707" s="576" t="s">
        <v>10050</v>
      </c>
      <c r="I5707" s="576" t="s">
        <v>212</v>
      </c>
      <c r="J5707" s="576" t="s">
        <v>209</v>
      </c>
      <c r="K5707" s="577">
        <v>36.46</v>
      </c>
      <c r="L5707" s="576" t="s">
        <v>208</v>
      </c>
    </row>
    <row r="5708" spans="1:12">
      <c r="A5708" s="576" t="s">
        <v>15</v>
      </c>
      <c r="B5708" s="576" t="s">
        <v>975</v>
      </c>
      <c r="C5708" s="576" t="s">
        <v>978</v>
      </c>
      <c r="D5708" s="576" t="s">
        <v>4501</v>
      </c>
      <c r="E5708" s="577" t="s">
        <v>210</v>
      </c>
      <c r="F5708" s="576" t="s">
        <v>210</v>
      </c>
      <c r="G5708" s="576">
        <v>89818</v>
      </c>
      <c r="H5708" s="576" t="s">
        <v>10051</v>
      </c>
      <c r="I5708" s="576" t="s">
        <v>212</v>
      </c>
      <c r="J5708" s="576" t="s">
        <v>209</v>
      </c>
      <c r="K5708" s="577">
        <v>53.48</v>
      </c>
      <c r="L5708" s="576" t="s">
        <v>208</v>
      </c>
    </row>
    <row r="5709" spans="1:12">
      <c r="A5709" s="576" t="s">
        <v>15</v>
      </c>
      <c r="B5709" s="576" t="s">
        <v>975</v>
      </c>
      <c r="C5709" s="576" t="s">
        <v>978</v>
      </c>
      <c r="D5709" s="576" t="s">
        <v>4501</v>
      </c>
      <c r="E5709" s="577" t="s">
        <v>210</v>
      </c>
      <c r="F5709" s="576" t="s">
        <v>210</v>
      </c>
      <c r="G5709" s="576">
        <v>89763</v>
      </c>
      <c r="H5709" s="576" t="s">
        <v>10052</v>
      </c>
      <c r="I5709" s="576" t="s">
        <v>212</v>
      </c>
      <c r="J5709" s="576" t="s">
        <v>209</v>
      </c>
      <c r="K5709" s="577">
        <v>55.6</v>
      </c>
      <c r="L5709" s="576" t="s">
        <v>208</v>
      </c>
    </row>
    <row r="5710" spans="1:12">
      <c r="A5710" s="576" t="s">
        <v>15</v>
      </c>
      <c r="B5710" s="576" t="s">
        <v>975</v>
      </c>
      <c r="C5710" s="576" t="s">
        <v>978</v>
      </c>
      <c r="D5710" s="576" t="s">
        <v>4501</v>
      </c>
      <c r="E5710" s="577" t="s">
        <v>210</v>
      </c>
      <c r="F5710" s="576" t="s">
        <v>210</v>
      </c>
      <c r="G5710" s="576">
        <v>89686</v>
      </c>
      <c r="H5710" s="576" t="s">
        <v>10053</v>
      </c>
      <c r="I5710" s="576" t="s">
        <v>212</v>
      </c>
      <c r="J5710" s="576" t="s">
        <v>209</v>
      </c>
      <c r="K5710" s="577">
        <v>56.14</v>
      </c>
      <c r="L5710" s="576" t="s">
        <v>208</v>
      </c>
    </row>
    <row r="5711" spans="1:12">
      <c r="A5711" s="576" t="s">
        <v>15</v>
      </c>
      <c r="B5711" s="576" t="s">
        <v>975</v>
      </c>
      <c r="C5711" s="576" t="s">
        <v>978</v>
      </c>
      <c r="D5711" s="576" t="s">
        <v>4501</v>
      </c>
      <c r="E5711" s="577" t="s">
        <v>210</v>
      </c>
      <c r="F5711" s="576" t="s">
        <v>210</v>
      </c>
      <c r="G5711" s="576">
        <v>104029</v>
      </c>
      <c r="H5711" s="576" t="s">
        <v>10054</v>
      </c>
      <c r="I5711" s="576" t="s">
        <v>212</v>
      </c>
      <c r="J5711" s="576" t="s">
        <v>209</v>
      </c>
      <c r="K5711" s="577">
        <v>67.14</v>
      </c>
      <c r="L5711" s="576" t="s">
        <v>208</v>
      </c>
    </row>
    <row r="5712" spans="1:12">
      <c r="A5712" s="576" t="s">
        <v>15</v>
      </c>
      <c r="B5712" s="576" t="s">
        <v>975</v>
      </c>
      <c r="C5712" s="576" t="s">
        <v>978</v>
      </c>
      <c r="D5712" s="576" t="s">
        <v>4501</v>
      </c>
      <c r="E5712" s="577" t="s">
        <v>210</v>
      </c>
      <c r="F5712" s="576" t="s">
        <v>210</v>
      </c>
      <c r="G5712" s="576">
        <v>89831</v>
      </c>
      <c r="H5712" s="576" t="s">
        <v>10055</v>
      </c>
      <c r="I5712" s="576" t="s">
        <v>212</v>
      </c>
      <c r="J5712" s="576" t="s">
        <v>209</v>
      </c>
      <c r="K5712" s="577">
        <v>64.819999999999993</v>
      </c>
      <c r="L5712" s="576" t="s">
        <v>208</v>
      </c>
    </row>
    <row r="5713" spans="1:12">
      <c r="A5713" s="576" t="s">
        <v>15</v>
      </c>
      <c r="B5713" s="576" t="s">
        <v>975</v>
      </c>
      <c r="C5713" s="576" t="s">
        <v>978</v>
      </c>
      <c r="D5713" s="576" t="s">
        <v>4501</v>
      </c>
      <c r="E5713" s="577" t="s">
        <v>210</v>
      </c>
      <c r="F5713" s="576" t="s">
        <v>210</v>
      </c>
      <c r="G5713" s="576">
        <v>89668</v>
      </c>
      <c r="H5713" s="576" t="s">
        <v>10056</v>
      </c>
      <c r="I5713" s="576" t="s">
        <v>212</v>
      </c>
      <c r="J5713" s="576" t="s">
        <v>209</v>
      </c>
      <c r="K5713" s="577">
        <v>28.83</v>
      </c>
      <c r="L5713" s="576" t="s">
        <v>208</v>
      </c>
    </row>
    <row r="5714" spans="1:12">
      <c r="A5714" s="576" t="s">
        <v>15</v>
      </c>
      <c r="B5714" s="576" t="s">
        <v>975</v>
      </c>
      <c r="C5714" s="576" t="s">
        <v>979</v>
      </c>
      <c r="D5714" s="576" t="s">
        <v>4502</v>
      </c>
      <c r="E5714" s="577" t="s">
        <v>210</v>
      </c>
      <c r="F5714" s="576" t="s">
        <v>210</v>
      </c>
      <c r="G5714" s="576">
        <v>89639</v>
      </c>
      <c r="H5714" s="576" t="s">
        <v>5957</v>
      </c>
      <c r="I5714" s="576" t="s">
        <v>212</v>
      </c>
      <c r="J5714" s="576" t="s">
        <v>209</v>
      </c>
      <c r="K5714" s="577">
        <v>11.13</v>
      </c>
      <c r="L5714" s="576" t="s">
        <v>208</v>
      </c>
    </row>
    <row r="5715" spans="1:12">
      <c r="A5715" s="576" t="s">
        <v>15</v>
      </c>
      <c r="B5715" s="576" t="s">
        <v>975</v>
      </c>
      <c r="C5715" s="576" t="s">
        <v>979</v>
      </c>
      <c r="D5715" s="576" t="s">
        <v>4502</v>
      </c>
      <c r="E5715" s="577" t="s">
        <v>210</v>
      </c>
      <c r="F5715" s="576" t="s">
        <v>210</v>
      </c>
      <c r="G5715" s="576">
        <v>89721</v>
      </c>
      <c r="H5715" s="576" t="s">
        <v>5985</v>
      </c>
      <c r="I5715" s="576" t="s">
        <v>212</v>
      </c>
      <c r="J5715" s="576" t="s">
        <v>209</v>
      </c>
      <c r="K5715" s="577">
        <v>14.62</v>
      </c>
      <c r="L5715" s="576" t="s">
        <v>208</v>
      </c>
    </row>
    <row r="5716" spans="1:12">
      <c r="A5716" s="576" t="s">
        <v>15</v>
      </c>
      <c r="B5716" s="576" t="s">
        <v>975</v>
      </c>
      <c r="C5716" s="576" t="s">
        <v>979</v>
      </c>
      <c r="D5716" s="576" t="s">
        <v>4502</v>
      </c>
      <c r="E5716" s="577" t="s">
        <v>210</v>
      </c>
      <c r="F5716" s="576" t="s">
        <v>210</v>
      </c>
      <c r="G5716" s="576">
        <v>89643</v>
      </c>
      <c r="H5716" s="576" t="s">
        <v>5960</v>
      </c>
      <c r="I5716" s="576" t="s">
        <v>212</v>
      </c>
      <c r="J5716" s="576" t="s">
        <v>209</v>
      </c>
      <c r="K5716" s="577">
        <v>15.23</v>
      </c>
      <c r="L5716" s="576" t="s">
        <v>208</v>
      </c>
    </row>
    <row r="5717" spans="1:12">
      <c r="A5717" s="576" t="s">
        <v>15</v>
      </c>
      <c r="B5717" s="576" t="s">
        <v>975</v>
      </c>
      <c r="C5717" s="576" t="s">
        <v>979</v>
      </c>
      <c r="D5717" s="576" t="s">
        <v>4502</v>
      </c>
      <c r="E5717" s="577" t="s">
        <v>210</v>
      </c>
      <c r="F5717" s="576" t="s">
        <v>210</v>
      </c>
      <c r="G5717" s="576">
        <v>89727</v>
      </c>
      <c r="H5717" s="576" t="s">
        <v>10057</v>
      </c>
      <c r="I5717" s="576" t="s">
        <v>212</v>
      </c>
      <c r="J5717" s="576" t="s">
        <v>209</v>
      </c>
      <c r="K5717" s="577">
        <v>22.81</v>
      </c>
      <c r="L5717" s="576" t="s">
        <v>208</v>
      </c>
    </row>
    <row r="5718" spans="1:12">
      <c r="A5718" s="576" t="s">
        <v>15</v>
      </c>
      <c r="B5718" s="576" t="s">
        <v>975</v>
      </c>
      <c r="C5718" s="576" t="s">
        <v>979</v>
      </c>
      <c r="D5718" s="576" t="s">
        <v>4502</v>
      </c>
      <c r="E5718" s="577" t="s">
        <v>210</v>
      </c>
      <c r="F5718" s="576" t="s">
        <v>210</v>
      </c>
      <c r="G5718" s="576">
        <v>89648</v>
      </c>
      <c r="H5718" s="576" t="s">
        <v>10058</v>
      </c>
      <c r="I5718" s="576" t="s">
        <v>212</v>
      </c>
      <c r="J5718" s="576" t="s">
        <v>209</v>
      </c>
      <c r="K5718" s="577">
        <v>23.51</v>
      </c>
      <c r="L5718" s="576" t="s">
        <v>208</v>
      </c>
    </row>
    <row r="5719" spans="1:12">
      <c r="A5719" s="576" t="s">
        <v>15</v>
      </c>
      <c r="B5719" s="576" t="s">
        <v>975</v>
      </c>
      <c r="C5719" s="576" t="s">
        <v>979</v>
      </c>
      <c r="D5719" s="576" t="s">
        <v>4502</v>
      </c>
      <c r="E5719" s="577" t="s">
        <v>210</v>
      </c>
      <c r="F5719" s="576" t="s">
        <v>210</v>
      </c>
      <c r="G5719" s="576">
        <v>89749</v>
      </c>
      <c r="H5719" s="576" t="s">
        <v>10059</v>
      </c>
      <c r="I5719" s="576" t="s">
        <v>212</v>
      </c>
      <c r="J5719" s="576" t="s">
        <v>209</v>
      </c>
      <c r="K5719" s="577">
        <v>15.82</v>
      </c>
      <c r="L5719" s="576" t="s">
        <v>208</v>
      </c>
    </row>
    <row r="5720" spans="1:12">
      <c r="A5720" s="576" t="s">
        <v>15</v>
      </c>
      <c r="B5720" s="576" t="s">
        <v>975</v>
      </c>
      <c r="C5720" s="576" t="s">
        <v>979</v>
      </c>
      <c r="D5720" s="576" t="s">
        <v>4502</v>
      </c>
      <c r="E5720" s="577" t="s">
        <v>210</v>
      </c>
      <c r="F5720" s="576" t="s">
        <v>210</v>
      </c>
      <c r="G5720" s="576">
        <v>89657</v>
      </c>
      <c r="H5720" s="576" t="s">
        <v>10060</v>
      </c>
      <c r="I5720" s="576" t="s">
        <v>212</v>
      </c>
      <c r="J5720" s="576" t="s">
        <v>209</v>
      </c>
      <c r="K5720" s="577">
        <v>13.25</v>
      </c>
      <c r="L5720" s="576" t="s">
        <v>208</v>
      </c>
    </row>
    <row r="5721" spans="1:12">
      <c r="A5721" s="576" t="s">
        <v>15</v>
      </c>
      <c r="B5721" s="576" t="s">
        <v>975</v>
      </c>
      <c r="C5721" s="576" t="s">
        <v>979</v>
      </c>
      <c r="D5721" s="576" t="s">
        <v>4502</v>
      </c>
      <c r="E5721" s="577" t="s">
        <v>210</v>
      </c>
      <c r="F5721" s="576" t="s">
        <v>210</v>
      </c>
      <c r="G5721" s="576">
        <v>89664</v>
      </c>
      <c r="H5721" s="576" t="s">
        <v>10061</v>
      </c>
      <c r="I5721" s="576" t="s">
        <v>212</v>
      </c>
      <c r="J5721" s="576" t="s">
        <v>209</v>
      </c>
      <c r="K5721" s="577">
        <v>16.23</v>
      </c>
      <c r="L5721" s="576" t="s">
        <v>208</v>
      </c>
    </row>
    <row r="5722" spans="1:12">
      <c r="A5722" s="576" t="s">
        <v>15</v>
      </c>
      <c r="B5722" s="576" t="s">
        <v>975</v>
      </c>
      <c r="C5722" s="576" t="s">
        <v>979</v>
      </c>
      <c r="D5722" s="576" t="s">
        <v>4502</v>
      </c>
      <c r="E5722" s="577" t="s">
        <v>210</v>
      </c>
      <c r="F5722" s="576" t="s">
        <v>210</v>
      </c>
      <c r="G5722" s="576">
        <v>89638</v>
      </c>
      <c r="H5722" s="576" t="s">
        <v>5956</v>
      </c>
      <c r="I5722" s="576" t="s">
        <v>212</v>
      </c>
      <c r="J5722" s="576" t="s">
        <v>209</v>
      </c>
      <c r="K5722" s="577">
        <v>10.47</v>
      </c>
      <c r="L5722" s="576" t="s">
        <v>208</v>
      </c>
    </row>
    <row r="5723" spans="1:12">
      <c r="A5723" s="576" t="s">
        <v>15</v>
      </c>
      <c r="B5723" s="576" t="s">
        <v>975</v>
      </c>
      <c r="C5723" s="576" t="s">
        <v>979</v>
      </c>
      <c r="D5723" s="576" t="s">
        <v>4502</v>
      </c>
      <c r="E5723" s="577" t="s">
        <v>210</v>
      </c>
      <c r="F5723" s="576" t="s">
        <v>210</v>
      </c>
      <c r="G5723" s="576">
        <v>89720</v>
      </c>
      <c r="H5723" s="576" t="s">
        <v>10062</v>
      </c>
      <c r="I5723" s="576" t="s">
        <v>212</v>
      </c>
      <c r="J5723" s="576" t="s">
        <v>209</v>
      </c>
      <c r="K5723" s="577">
        <v>13.3</v>
      </c>
      <c r="L5723" s="576" t="s">
        <v>208</v>
      </c>
    </row>
    <row r="5724" spans="1:12">
      <c r="A5724" s="576" t="s">
        <v>15</v>
      </c>
      <c r="B5724" s="576" t="s">
        <v>975</v>
      </c>
      <c r="C5724" s="576" t="s">
        <v>979</v>
      </c>
      <c r="D5724" s="576" t="s">
        <v>4502</v>
      </c>
      <c r="E5724" s="577" t="s">
        <v>210</v>
      </c>
      <c r="F5724" s="576" t="s">
        <v>210</v>
      </c>
      <c r="G5724" s="576">
        <v>89642</v>
      </c>
      <c r="H5724" s="576" t="s">
        <v>5959</v>
      </c>
      <c r="I5724" s="576" t="s">
        <v>212</v>
      </c>
      <c r="J5724" s="576" t="s">
        <v>209</v>
      </c>
      <c r="K5724" s="577">
        <v>13.91</v>
      </c>
      <c r="L5724" s="576" t="s">
        <v>208</v>
      </c>
    </row>
    <row r="5725" spans="1:12">
      <c r="A5725" s="576" t="s">
        <v>15</v>
      </c>
      <c r="B5725" s="576" t="s">
        <v>975</v>
      </c>
      <c r="C5725" s="576" t="s">
        <v>979</v>
      </c>
      <c r="D5725" s="576" t="s">
        <v>4502</v>
      </c>
      <c r="E5725" s="577" t="s">
        <v>210</v>
      </c>
      <c r="F5725" s="576" t="s">
        <v>210</v>
      </c>
      <c r="G5725" s="576">
        <v>89725</v>
      </c>
      <c r="H5725" s="576" t="s">
        <v>10063</v>
      </c>
      <c r="I5725" s="576" t="s">
        <v>212</v>
      </c>
      <c r="J5725" s="576" t="s">
        <v>209</v>
      </c>
      <c r="K5725" s="577">
        <v>17.63</v>
      </c>
      <c r="L5725" s="576" t="s">
        <v>208</v>
      </c>
    </row>
    <row r="5726" spans="1:12">
      <c r="A5726" s="576" t="s">
        <v>15</v>
      </c>
      <c r="B5726" s="576" t="s">
        <v>975</v>
      </c>
      <c r="C5726" s="576" t="s">
        <v>979</v>
      </c>
      <c r="D5726" s="576" t="s">
        <v>4502</v>
      </c>
      <c r="E5726" s="577" t="s">
        <v>210</v>
      </c>
      <c r="F5726" s="576" t="s">
        <v>210</v>
      </c>
      <c r="G5726" s="576">
        <v>89647</v>
      </c>
      <c r="H5726" s="576" t="s">
        <v>10064</v>
      </c>
      <c r="I5726" s="576" t="s">
        <v>212</v>
      </c>
      <c r="J5726" s="576" t="s">
        <v>209</v>
      </c>
      <c r="K5726" s="577">
        <v>18.329999999999998</v>
      </c>
      <c r="L5726" s="576" t="s">
        <v>208</v>
      </c>
    </row>
    <row r="5727" spans="1:12">
      <c r="A5727" s="576" t="s">
        <v>15</v>
      </c>
      <c r="B5727" s="576" t="s">
        <v>975</v>
      </c>
      <c r="C5727" s="576" t="s">
        <v>979</v>
      </c>
      <c r="D5727" s="576" t="s">
        <v>4502</v>
      </c>
      <c r="E5727" s="577" t="s">
        <v>210</v>
      </c>
      <c r="F5727" s="576" t="s">
        <v>210</v>
      </c>
      <c r="G5727" s="576">
        <v>89780</v>
      </c>
      <c r="H5727" s="576" t="s">
        <v>6018</v>
      </c>
      <c r="I5727" s="576" t="s">
        <v>212</v>
      </c>
      <c r="J5727" s="576" t="s">
        <v>209</v>
      </c>
      <c r="K5727" s="577">
        <v>22.81</v>
      </c>
      <c r="L5727" s="576" t="s">
        <v>208</v>
      </c>
    </row>
    <row r="5728" spans="1:12">
      <c r="A5728" s="576" t="s">
        <v>15</v>
      </c>
      <c r="B5728" s="576" t="s">
        <v>975</v>
      </c>
      <c r="C5728" s="576" t="s">
        <v>979</v>
      </c>
      <c r="D5728" s="576" t="s">
        <v>4502</v>
      </c>
      <c r="E5728" s="577" t="s">
        <v>210</v>
      </c>
      <c r="F5728" s="576" t="s">
        <v>210</v>
      </c>
      <c r="G5728" s="576">
        <v>89734</v>
      </c>
      <c r="H5728" s="576" t="s">
        <v>10065</v>
      </c>
      <c r="I5728" s="576" t="s">
        <v>212</v>
      </c>
      <c r="J5728" s="576" t="s">
        <v>209</v>
      </c>
      <c r="K5728" s="577">
        <v>26.1</v>
      </c>
      <c r="L5728" s="576" t="s">
        <v>208</v>
      </c>
    </row>
    <row r="5729" spans="1:12">
      <c r="A5729" s="576" t="s">
        <v>15</v>
      </c>
      <c r="B5729" s="576" t="s">
        <v>975</v>
      </c>
      <c r="C5729" s="576" t="s">
        <v>979</v>
      </c>
      <c r="D5729" s="576" t="s">
        <v>4502</v>
      </c>
      <c r="E5729" s="577" t="s">
        <v>210</v>
      </c>
      <c r="F5729" s="576" t="s">
        <v>210</v>
      </c>
      <c r="G5729" s="576">
        <v>89650</v>
      </c>
      <c r="H5729" s="576" t="s">
        <v>10066</v>
      </c>
      <c r="I5729" s="576" t="s">
        <v>212</v>
      </c>
      <c r="J5729" s="576" t="s">
        <v>209</v>
      </c>
      <c r="K5729" s="577">
        <v>26.93</v>
      </c>
      <c r="L5729" s="576" t="s">
        <v>208</v>
      </c>
    </row>
    <row r="5730" spans="1:12">
      <c r="A5730" s="576" t="s">
        <v>15</v>
      </c>
      <c r="B5730" s="576" t="s">
        <v>975</v>
      </c>
      <c r="C5730" s="576" t="s">
        <v>979</v>
      </c>
      <c r="D5730" s="576" t="s">
        <v>4502</v>
      </c>
      <c r="E5730" s="577" t="s">
        <v>210</v>
      </c>
      <c r="F5730" s="576" t="s">
        <v>210</v>
      </c>
      <c r="G5730" s="576">
        <v>89787</v>
      </c>
      <c r="H5730" s="576" t="s">
        <v>10067</v>
      </c>
      <c r="I5730" s="576" t="s">
        <v>212</v>
      </c>
      <c r="J5730" s="576" t="s">
        <v>209</v>
      </c>
      <c r="K5730" s="577">
        <v>34.78</v>
      </c>
      <c r="L5730" s="576" t="s">
        <v>208</v>
      </c>
    </row>
    <row r="5731" spans="1:12">
      <c r="A5731" s="576" t="s">
        <v>15</v>
      </c>
      <c r="B5731" s="576" t="s">
        <v>975</v>
      </c>
      <c r="C5731" s="576" t="s">
        <v>979</v>
      </c>
      <c r="D5731" s="576" t="s">
        <v>4502</v>
      </c>
      <c r="E5731" s="577" t="s">
        <v>210</v>
      </c>
      <c r="F5731" s="576" t="s">
        <v>210</v>
      </c>
      <c r="G5731" s="576">
        <v>104024</v>
      </c>
      <c r="H5731" s="576" t="s">
        <v>10068</v>
      </c>
      <c r="I5731" s="576" t="s">
        <v>212</v>
      </c>
      <c r="J5731" s="576" t="s">
        <v>209</v>
      </c>
      <c r="K5731" s="577">
        <v>38.47</v>
      </c>
      <c r="L5731" s="576" t="s">
        <v>208</v>
      </c>
    </row>
    <row r="5732" spans="1:12">
      <c r="A5732" s="576" t="s">
        <v>15</v>
      </c>
      <c r="B5732" s="576" t="s">
        <v>975</v>
      </c>
      <c r="C5732" s="576" t="s">
        <v>979</v>
      </c>
      <c r="D5732" s="576" t="s">
        <v>4502</v>
      </c>
      <c r="E5732" s="577" t="s">
        <v>210</v>
      </c>
      <c r="F5732" s="576" t="s">
        <v>210</v>
      </c>
      <c r="G5732" s="576">
        <v>89789</v>
      </c>
      <c r="H5732" s="576" t="s">
        <v>10069</v>
      </c>
      <c r="I5732" s="576" t="s">
        <v>212</v>
      </c>
      <c r="J5732" s="576" t="s">
        <v>209</v>
      </c>
      <c r="K5732" s="577">
        <v>66.349999999999994</v>
      </c>
      <c r="L5732" s="576" t="s">
        <v>208</v>
      </c>
    </row>
    <row r="5733" spans="1:12">
      <c r="A5733" s="576" t="s">
        <v>15</v>
      </c>
      <c r="B5733" s="576" t="s">
        <v>975</v>
      </c>
      <c r="C5733" s="576" t="s">
        <v>979</v>
      </c>
      <c r="D5733" s="576" t="s">
        <v>4502</v>
      </c>
      <c r="E5733" s="577" t="s">
        <v>210</v>
      </c>
      <c r="F5733" s="576" t="s">
        <v>210</v>
      </c>
      <c r="G5733" s="576">
        <v>89791</v>
      </c>
      <c r="H5733" s="576" t="s">
        <v>10070</v>
      </c>
      <c r="I5733" s="576" t="s">
        <v>212</v>
      </c>
      <c r="J5733" s="576" t="s">
        <v>209</v>
      </c>
      <c r="K5733" s="577">
        <v>154.15</v>
      </c>
      <c r="L5733" s="576" t="s">
        <v>208</v>
      </c>
    </row>
    <row r="5734" spans="1:12">
      <c r="A5734" s="576" t="s">
        <v>15</v>
      </c>
      <c r="B5734" s="576" t="s">
        <v>975</v>
      </c>
      <c r="C5734" s="576" t="s">
        <v>979</v>
      </c>
      <c r="D5734" s="576" t="s">
        <v>4502</v>
      </c>
      <c r="E5734" s="577" t="s">
        <v>210</v>
      </c>
      <c r="F5734" s="576" t="s">
        <v>210</v>
      </c>
      <c r="G5734" s="576">
        <v>89793</v>
      </c>
      <c r="H5734" s="576" t="s">
        <v>10071</v>
      </c>
      <c r="I5734" s="576" t="s">
        <v>212</v>
      </c>
      <c r="J5734" s="576" t="s">
        <v>209</v>
      </c>
      <c r="K5734" s="577">
        <v>222.56</v>
      </c>
      <c r="L5734" s="576" t="s">
        <v>208</v>
      </c>
    </row>
    <row r="5735" spans="1:12">
      <c r="A5735" s="576" t="s">
        <v>15</v>
      </c>
      <c r="B5735" s="576" t="s">
        <v>975</v>
      </c>
      <c r="C5735" s="576" t="s">
        <v>979</v>
      </c>
      <c r="D5735" s="576" t="s">
        <v>4502</v>
      </c>
      <c r="E5735" s="577" t="s">
        <v>210</v>
      </c>
      <c r="F5735" s="576" t="s">
        <v>210</v>
      </c>
      <c r="G5735" s="576">
        <v>89637</v>
      </c>
      <c r="H5735" s="576" t="s">
        <v>5955</v>
      </c>
      <c r="I5735" s="576" t="s">
        <v>212</v>
      </c>
      <c r="J5735" s="576" t="s">
        <v>209</v>
      </c>
      <c r="K5735" s="577">
        <v>9.52</v>
      </c>
      <c r="L5735" s="576" t="s">
        <v>208</v>
      </c>
    </row>
    <row r="5736" spans="1:12">
      <c r="A5736" s="576" t="s">
        <v>15</v>
      </c>
      <c r="B5736" s="576" t="s">
        <v>975</v>
      </c>
      <c r="C5736" s="576" t="s">
        <v>979</v>
      </c>
      <c r="D5736" s="576" t="s">
        <v>4502</v>
      </c>
      <c r="E5736" s="577" t="s">
        <v>210</v>
      </c>
      <c r="F5736" s="576" t="s">
        <v>210</v>
      </c>
      <c r="G5736" s="576">
        <v>89719</v>
      </c>
      <c r="H5736" s="576" t="s">
        <v>10072</v>
      </c>
      <c r="I5736" s="576" t="s">
        <v>212</v>
      </c>
      <c r="J5736" s="576" t="s">
        <v>209</v>
      </c>
      <c r="K5736" s="577">
        <v>11.64</v>
      </c>
      <c r="L5736" s="576" t="s">
        <v>208</v>
      </c>
    </row>
    <row r="5737" spans="1:12">
      <c r="A5737" s="576" t="s">
        <v>15</v>
      </c>
      <c r="B5737" s="576" t="s">
        <v>975</v>
      </c>
      <c r="C5737" s="576" t="s">
        <v>979</v>
      </c>
      <c r="D5737" s="576" t="s">
        <v>4502</v>
      </c>
      <c r="E5737" s="577" t="s">
        <v>210</v>
      </c>
      <c r="F5737" s="576" t="s">
        <v>210</v>
      </c>
      <c r="G5737" s="576">
        <v>89641</v>
      </c>
      <c r="H5737" s="576" t="s">
        <v>5958</v>
      </c>
      <c r="I5737" s="576" t="s">
        <v>212</v>
      </c>
      <c r="J5737" s="576" t="s">
        <v>248</v>
      </c>
      <c r="K5737" s="577">
        <v>12.25</v>
      </c>
      <c r="L5737" s="576" t="s">
        <v>208</v>
      </c>
    </row>
    <row r="5738" spans="1:12">
      <c r="A5738" s="576" t="s">
        <v>15</v>
      </c>
      <c r="B5738" s="576" t="s">
        <v>975</v>
      </c>
      <c r="C5738" s="576" t="s">
        <v>980</v>
      </c>
      <c r="D5738" s="576" t="s">
        <v>4503</v>
      </c>
      <c r="E5738" s="577" t="s">
        <v>210</v>
      </c>
      <c r="F5738" s="576" t="s">
        <v>210</v>
      </c>
      <c r="G5738" s="576">
        <v>89723</v>
      </c>
      <c r="H5738" s="576" t="s">
        <v>10073</v>
      </c>
      <c r="I5738" s="576" t="s">
        <v>212</v>
      </c>
      <c r="J5738" s="576" t="s">
        <v>209</v>
      </c>
      <c r="K5738" s="577">
        <v>18.32</v>
      </c>
      <c r="L5738" s="576" t="s">
        <v>208</v>
      </c>
    </row>
    <row r="5739" spans="1:12">
      <c r="A5739" s="576" t="s">
        <v>15</v>
      </c>
      <c r="B5739" s="576" t="s">
        <v>975</v>
      </c>
      <c r="C5739" s="576" t="s">
        <v>980</v>
      </c>
      <c r="D5739" s="576" t="s">
        <v>4503</v>
      </c>
      <c r="E5739" s="577" t="s">
        <v>210</v>
      </c>
      <c r="F5739" s="576" t="s">
        <v>210</v>
      </c>
      <c r="G5739" s="576">
        <v>89646</v>
      </c>
      <c r="H5739" s="576" t="s">
        <v>5961</v>
      </c>
      <c r="I5739" s="576" t="s">
        <v>212</v>
      </c>
      <c r="J5739" s="576" t="s">
        <v>209</v>
      </c>
      <c r="K5739" s="577">
        <v>19.02</v>
      </c>
      <c r="L5739" s="576" t="s">
        <v>208</v>
      </c>
    </row>
    <row r="5740" spans="1:12">
      <c r="A5740" s="576" t="s">
        <v>15</v>
      </c>
      <c r="B5740" s="576" t="s">
        <v>975</v>
      </c>
      <c r="C5740" s="576" t="s">
        <v>980</v>
      </c>
      <c r="D5740" s="576" t="s">
        <v>4503</v>
      </c>
      <c r="E5740" s="577" t="s">
        <v>210</v>
      </c>
      <c r="F5740" s="576" t="s">
        <v>210</v>
      </c>
      <c r="G5740" s="576">
        <v>89777</v>
      </c>
      <c r="H5740" s="576" t="s">
        <v>10074</v>
      </c>
      <c r="I5740" s="576" t="s">
        <v>212</v>
      </c>
      <c r="J5740" s="576" t="s">
        <v>209</v>
      </c>
      <c r="K5740" s="577">
        <v>24.51</v>
      </c>
      <c r="L5740" s="576" t="s">
        <v>208</v>
      </c>
    </row>
    <row r="5741" spans="1:12">
      <c r="A5741" s="576" t="s">
        <v>15</v>
      </c>
      <c r="B5741" s="576" t="s">
        <v>975</v>
      </c>
      <c r="C5741" s="576" t="s">
        <v>980</v>
      </c>
      <c r="D5741" s="576" t="s">
        <v>4503</v>
      </c>
      <c r="E5741" s="577" t="s">
        <v>210</v>
      </c>
      <c r="F5741" s="576" t="s">
        <v>210</v>
      </c>
      <c r="G5741" s="576">
        <v>89729</v>
      </c>
      <c r="H5741" s="576" t="s">
        <v>10075</v>
      </c>
      <c r="I5741" s="576" t="s">
        <v>212</v>
      </c>
      <c r="J5741" s="576" t="s">
        <v>209</v>
      </c>
      <c r="K5741" s="577">
        <v>27.8</v>
      </c>
      <c r="L5741" s="576" t="s">
        <v>208</v>
      </c>
    </row>
    <row r="5742" spans="1:12">
      <c r="A5742" s="576" t="s">
        <v>15</v>
      </c>
      <c r="B5742" s="576" t="s">
        <v>975</v>
      </c>
      <c r="C5742" s="576" t="s">
        <v>983</v>
      </c>
      <c r="D5742" s="576" t="s">
        <v>4504</v>
      </c>
      <c r="E5742" s="577" t="s">
        <v>210</v>
      </c>
      <c r="F5742" s="576" t="s">
        <v>210</v>
      </c>
      <c r="G5742" s="576">
        <v>89649</v>
      </c>
      <c r="H5742" s="576" t="s">
        <v>10076</v>
      </c>
      <c r="I5742" s="576" t="s">
        <v>212</v>
      </c>
      <c r="J5742" s="576" t="s">
        <v>209</v>
      </c>
      <c r="K5742" s="577">
        <v>28.63</v>
      </c>
      <c r="L5742" s="576" t="s">
        <v>208</v>
      </c>
    </row>
    <row r="5743" spans="1:12">
      <c r="A5743" s="576" t="s">
        <v>15</v>
      </c>
      <c r="B5743" s="576" t="s">
        <v>975</v>
      </c>
      <c r="C5743" s="576" t="s">
        <v>983</v>
      </c>
      <c r="D5743" s="576" t="s">
        <v>4504</v>
      </c>
      <c r="E5743" s="577" t="s">
        <v>210</v>
      </c>
      <c r="F5743" s="576" t="s">
        <v>210</v>
      </c>
      <c r="G5743" s="576">
        <v>89781</v>
      </c>
      <c r="H5743" s="576" t="s">
        <v>10077</v>
      </c>
      <c r="I5743" s="576" t="s">
        <v>212</v>
      </c>
      <c r="J5743" s="576" t="s">
        <v>209</v>
      </c>
      <c r="K5743" s="577">
        <v>35.200000000000003</v>
      </c>
      <c r="L5743" s="576" t="s">
        <v>208</v>
      </c>
    </row>
    <row r="5744" spans="1:12">
      <c r="A5744" s="576" t="s">
        <v>15</v>
      </c>
      <c r="B5744" s="576" t="s">
        <v>975</v>
      </c>
      <c r="C5744" s="576" t="s">
        <v>983</v>
      </c>
      <c r="D5744" s="576" t="s">
        <v>4504</v>
      </c>
      <c r="E5744" s="577" t="s">
        <v>210</v>
      </c>
      <c r="F5744" s="576" t="s">
        <v>210</v>
      </c>
      <c r="G5744" s="576">
        <v>104023</v>
      </c>
      <c r="H5744" s="576" t="s">
        <v>10078</v>
      </c>
      <c r="I5744" s="576" t="s">
        <v>212</v>
      </c>
      <c r="J5744" s="576" t="s">
        <v>209</v>
      </c>
      <c r="K5744" s="577">
        <v>38.89</v>
      </c>
      <c r="L5744" s="576" t="s">
        <v>208</v>
      </c>
    </row>
    <row r="5745" spans="1:12">
      <c r="A5745" s="576" t="s">
        <v>15</v>
      </c>
      <c r="B5745" s="576" t="s">
        <v>975</v>
      </c>
      <c r="C5745" s="576" t="s">
        <v>983</v>
      </c>
      <c r="D5745" s="576" t="s">
        <v>4504</v>
      </c>
      <c r="E5745" s="577" t="s">
        <v>210</v>
      </c>
      <c r="F5745" s="576" t="s">
        <v>210</v>
      </c>
      <c r="G5745" s="576">
        <v>89788</v>
      </c>
      <c r="H5745" s="576" t="s">
        <v>10079</v>
      </c>
      <c r="I5745" s="576" t="s">
        <v>212</v>
      </c>
      <c r="J5745" s="576" t="s">
        <v>209</v>
      </c>
      <c r="K5745" s="577">
        <v>78.739999999999995</v>
      </c>
      <c r="L5745" s="576" t="s">
        <v>208</v>
      </c>
    </row>
    <row r="5746" spans="1:12">
      <c r="A5746" s="576" t="s">
        <v>15</v>
      </c>
      <c r="B5746" s="576" t="s">
        <v>975</v>
      </c>
      <c r="C5746" s="576" t="s">
        <v>983</v>
      </c>
      <c r="D5746" s="576" t="s">
        <v>4504</v>
      </c>
      <c r="E5746" s="577" t="s">
        <v>210</v>
      </c>
      <c r="F5746" s="576" t="s">
        <v>210</v>
      </c>
      <c r="G5746" s="576">
        <v>89790</v>
      </c>
      <c r="H5746" s="576" t="s">
        <v>10080</v>
      </c>
      <c r="I5746" s="576" t="s">
        <v>212</v>
      </c>
      <c r="J5746" s="576" t="s">
        <v>209</v>
      </c>
      <c r="K5746" s="577">
        <v>159.76</v>
      </c>
      <c r="L5746" s="576" t="s">
        <v>208</v>
      </c>
    </row>
    <row r="5747" spans="1:12">
      <c r="A5747" s="576" t="s">
        <v>15</v>
      </c>
      <c r="B5747" s="576" t="s">
        <v>975</v>
      </c>
      <c r="C5747" s="576" t="s">
        <v>983</v>
      </c>
      <c r="D5747" s="576" t="s">
        <v>4504</v>
      </c>
      <c r="E5747" s="577" t="s">
        <v>210</v>
      </c>
      <c r="F5747" s="576" t="s">
        <v>210</v>
      </c>
      <c r="G5747" s="576">
        <v>89792</v>
      </c>
      <c r="H5747" s="576" t="s">
        <v>10081</v>
      </c>
      <c r="I5747" s="576" t="s">
        <v>212</v>
      </c>
      <c r="J5747" s="576" t="s">
        <v>209</v>
      </c>
      <c r="K5747" s="577">
        <v>187.69</v>
      </c>
      <c r="L5747" s="576" t="s">
        <v>208</v>
      </c>
    </row>
    <row r="5748" spans="1:12">
      <c r="A5748" s="576" t="s">
        <v>15</v>
      </c>
      <c r="B5748" s="576" t="s">
        <v>975</v>
      </c>
      <c r="C5748" s="576" t="s">
        <v>983</v>
      </c>
      <c r="D5748" s="576" t="s">
        <v>4504</v>
      </c>
      <c r="E5748" s="577" t="s">
        <v>210</v>
      </c>
      <c r="F5748" s="576" t="s">
        <v>210</v>
      </c>
      <c r="G5748" s="576">
        <v>89640</v>
      </c>
      <c r="H5748" s="576" t="s">
        <v>10082</v>
      </c>
      <c r="I5748" s="576" t="s">
        <v>212</v>
      </c>
      <c r="J5748" s="576" t="s">
        <v>209</v>
      </c>
      <c r="K5748" s="577">
        <v>18.309999999999999</v>
      </c>
      <c r="L5748" s="576" t="s">
        <v>208</v>
      </c>
    </row>
    <row r="5749" spans="1:12">
      <c r="A5749" s="576" t="s">
        <v>15</v>
      </c>
      <c r="B5749" s="576" t="s">
        <v>975</v>
      </c>
      <c r="C5749" s="576" t="s">
        <v>983</v>
      </c>
      <c r="D5749" s="576" t="s">
        <v>4504</v>
      </c>
      <c r="E5749" s="577" t="s">
        <v>210</v>
      </c>
      <c r="F5749" s="576" t="s">
        <v>210</v>
      </c>
      <c r="G5749" s="576">
        <v>89644</v>
      </c>
      <c r="H5749" s="576" t="s">
        <v>10083</v>
      </c>
      <c r="I5749" s="576" t="s">
        <v>212</v>
      </c>
      <c r="J5749" s="576" t="s">
        <v>209</v>
      </c>
      <c r="K5749" s="577">
        <v>22.44</v>
      </c>
      <c r="L5749" s="576" t="s">
        <v>208</v>
      </c>
    </row>
    <row r="5750" spans="1:12">
      <c r="A5750" s="576" t="s">
        <v>15</v>
      </c>
      <c r="B5750" s="576" t="s">
        <v>975</v>
      </c>
      <c r="C5750" s="576" t="s">
        <v>983</v>
      </c>
      <c r="D5750" s="576" t="s">
        <v>4504</v>
      </c>
      <c r="E5750" s="577" t="s">
        <v>210</v>
      </c>
      <c r="F5750" s="576" t="s">
        <v>210</v>
      </c>
      <c r="G5750" s="576">
        <v>89645</v>
      </c>
      <c r="H5750" s="576" t="s">
        <v>10084</v>
      </c>
      <c r="I5750" s="576" t="s">
        <v>212</v>
      </c>
      <c r="J5750" s="576" t="s">
        <v>209</v>
      </c>
      <c r="K5750" s="577">
        <v>31.8</v>
      </c>
      <c r="L5750" s="576" t="s">
        <v>208</v>
      </c>
    </row>
    <row r="5751" spans="1:12">
      <c r="A5751" s="576" t="s">
        <v>15</v>
      </c>
      <c r="B5751" s="576" t="s">
        <v>975</v>
      </c>
      <c r="C5751" s="576" t="s">
        <v>983</v>
      </c>
      <c r="D5751" s="576" t="s">
        <v>4504</v>
      </c>
      <c r="E5751" s="577" t="s">
        <v>210</v>
      </c>
      <c r="F5751" s="576" t="s">
        <v>210</v>
      </c>
      <c r="G5751" s="576">
        <v>89652</v>
      </c>
      <c r="H5751" s="576" t="s">
        <v>10085</v>
      </c>
      <c r="I5751" s="576" t="s">
        <v>212</v>
      </c>
      <c r="J5751" s="576" t="s">
        <v>209</v>
      </c>
      <c r="K5751" s="577">
        <v>11.56</v>
      </c>
      <c r="L5751" s="576" t="s">
        <v>208</v>
      </c>
    </row>
    <row r="5752" spans="1:12">
      <c r="A5752" s="576" t="s">
        <v>15</v>
      </c>
      <c r="B5752" s="576" t="s">
        <v>975</v>
      </c>
      <c r="C5752" s="576" t="s">
        <v>984</v>
      </c>
      <c r="D5752" s="576" t="s">
        <v>4505</v>
      </c>
      <c r="E5752" s="577" t="s">
        <v>210</v>
      </c>
      <c r="F5752" s="576" t="s">
        <v>210</v>
      </c>
      <c r="G5752" s="576">
        <v>89738</v>
      </c>
      <c r="H5752" s="576" t="s">
        <v>10086</v>
      </c>
      <c r="I5752" s="576" t="s">
        <v>212</v>
      </c>
      <c r="J5752" s="576" t="s">
        <v>209</v>
      </c>
      <c r="K5752" s="577">
        <v>15.89</v>
      </c>
      <c r="L5752" s="576" t="s">
        <v>208</v>
      </c>
    </row>
    <row r="5753" spans="1:12">
      <c r="A5753" s="576" t="s">
        <v>985</v>
      </c>
      <c r="B5753" s="576" t="s">
        <v>986</v>
      </c>
      <c r="C5753" s="576" t="s">
        <v>987</v>
      </c>
      <c r="D5753" s="576" t="s">
        <v>4506</v>
      </c>
      <c r="E5753" s="577" t="s">
        <v>210</v>
      </c>
      <c r="F5753" s="576" t="s">
        <v>210</v>
      </c>
      <c r="G5753" s="576">
        <v>89659</v>
      </c>
      <c r="H5753" s="576" t="s">
        <v>10087</v>
      </c>
      <c r="I5753" s="576" t="s">
        <v>212</v>
      </c>
      <c r="J5753" s="576" t="s">
        <v>207</v>
      </c>
      <c r="K5753" s="577">
        <v>16.3</v>
      </c>
      <c r="L5753" s="576" t="s">
        <v>208</v>
      </c>
    </row>
    <row r="5754" spans="1:12">
      <c r="A5754" s="576" t="s">
        <v>985</v>
      </c>
      <c r="B5754" s="576" t="s">
        <v>986</v>
      </c>
      <c r="C5754" s="576" t="s">
        <v>987</v>
      </c>
      <c r="D5754" s="576" t="s">
        <v>4506</v>
      </c>
      <c r="E5754" s="577" t="s">
        <v>210</v>
      </c>
      <c r="F5754" s="576" t="s">
        <v>210</v>
      </c>
      <c r="G5754" s="576">
        <v>89756</v>
      </c>
      <c r="H5754" s="576" t="s">
        <v>10088</v>
      </c>
      <c r="I5754" s="576" t="s">
        <v>212</v>
      </c>
      <c r="J5754" s="576" t="s">
        <v>209</v>
      </c>
      <c r="K5754" s="577">
        <v>22.18</v>
      </c>
      <c r="L5754" s="576" t="s">
        <v>208</v>
      </c>
    </row>
    <row r="5755" spans="1:12">
      <c r="A5755" s="576" t="s">
        <v>985</v>
      </c>
      <c r="B5755" s="576" t="s">
        <v>986</v>
      </c>
      <c r="C5755" s="576" t="s">
        <v>987</v>
      </c>
      <c r="D5755" s="576" t="s">
        <v>4506</v>
      </c>
      <c r="E5755" s="577" t="s">
        <v>210</v>
      </c>
      <c r="F5755" s="576" t="s">
        <v>210</v>
      </c>
      <c r="G5755" s="576">
        <v>89672</v>
      </c>
      <c r="H5755" s="576" t="s">
        <v>10089</v>
      </c>
      <c r="I5755" s="576" t="s">
        <v>212</v>
      </c>
      <c r="J5755" s="576" t="s">
        <v>209</v>
      </c>
      <c r="K5755" s="577">
        <v>22.66</v>
      </c>
      <c r="L5755" s="576" t="s">
        <v>208</v>
      </c>
    </row>
    <row r="5756" spans="1:12">
      <c r="A5756" s="576" t="s">
        <v>985</v>
      </c>
      <c r="B5756" s="576" t="s">
        <v>986</v>
      </c>
      <c r="C5756" s="576" t="s">
        <v>987</v>
      </c>
      <c r="D5756" s="576" t="s">
        <v>4506</v>
      </c>
      <c r="E5756" s="577" t="s">
        <v>210</v>
      </c>
      <c r="F5756" s="576" t="s">
        <v>210</v>
      </c>
      <c r="G5756" s="576">
        <v>89815</v>
      </c>
      <c r="H5756" s="576" t="s">
        <v>10090</v>
      </c>
      <c r="I5756" s="576" t="s">
        <v>212</v>
      </c>
      <c r="J5756" s="576" t="s">
        <v>209</v>
      </c>
      <c r="K5756" s="577">
        <v>27.67</v>
      </c>
      <c r="L5756" s="576" t="s">
        <v>208</v>
      </c>
    </row>
    <row r="5757" spans="1:12">
      <c r="A5757" s="576" t="s">
        <v>985</v>
      </c>
      <c r="B5757" s="576" t="s">
        <v>986</v>
      </c>
      <c r="C5757" s="576" t="s">
        <v>987</v>
      </c>
      <c r="D5757" s="576" t="s">
        <v>4506</v>
      </c>
      <c r="E5757" s="577" t="s">
        <v>210</v>
      </c>
      <c r="F5757" s="576" t="s">
        <v>210</v>
      </c>
      <c r="G5757" s="576">
        <v>89761</v>
      </c>
      <c r="H5757" s="576" t="s">
        <v>6007</v>
      </c>
      <c r="I5757" s="576" t="s">
        <v>212</v>
      </c>
      <c r="J5757" s="576" t="s">
        <v>209</v>
      </c>
      <c r="K5757" s="577">
        <v>29.84</v>
      </c>
      <c r="L5757" s="576" t="s">
        <v>208</v>
      </c>
    </row>
    <row r="5758" spans="1:12">
      <c r="A5758" s="576" t="s">
        <v>985</v>
      </c>
      <c r="B5758" s="576" t="s">
        <v>986</v>
      </c>
      <c r="C5758" s="576" t="s">
        <v>987</v>
      </c>
      <c r="D5758" s="576" t="s">
        <v>4506</v>
      </c>
      <c r="E5758" s="577" t="s">
        <v>210</v>
      </c>
      <c r="F5758" s="576" t="s">
        <v>210</v>
      </c>
      <c r="G5758" s="576">
        <v>89682</v>
      </c>
      <c r="H5758" s="576" t="s">
        <v>10091</v>
      </c>
      <c r="I5758" s="576" t="s">
        <v>212</v>
      </c>
      <c r="J5758" s="576" t="s">
        <v>209</v>
      </c>
      <c r="K5758" s="577">
        <v>30.4</v>
      </c>
      <c r="L5758" s="576" t="s">
        <v>208</v>
      </c>
    </row>
    <row r="5759" spans="1:12">
      <c r="A5759" s="576" t="s">
        <v>985</v>
      </c>
      <c r="B5759" s="576" t="s">
        <v>986</v>
      </c>
      <c r="C5759" s="576" t="s">
        <v>987</v>
      </c>
      <c r="D5759" s="576" t="s">
        <v>4506</v>
      </c>
      <c r="E5759" s="577" t="s">
        <v>210</v>
      </c>
      <c r="F5759" s="576" t="s">
        <v>210</v>
      </c>
      <c r="G5759" s="576">
        <v>89824</v>
      </c>
      <c r="H5759" s="576" t="s">
        <v>10092</v>
      </c>
      <c r="I5759" s="576" t="s">
        <v>212</v>
      </c>
      <c r="J5759" s="576" t="s">
        <v>209</v>
      </c>
      <c r="K5759" s="577">
        <v>37.93</v>
      </c>
      <c r="L5759" s="576" t="s">
        <v>208</v>
      </c>
    </row>
    <row r="5760" spans="1:12">
      <c r="A5760" s="576" t="s">
        <v>985</v>
      </c>
      <c r="B5760" s="576" t="s">
        <v>986</v>
      </c>
      <c r="C5760" s="576" t="s">
        <v>987</v>
      </c>
      <c r="D5760" s="576" t="s">
        <v>4506</v>
      </c>
      <c r="E5760" s="577" t="s">
        <v>210</v>
      </c>
      <c r="F5760" s="576" t="s">
        <v>210</v>
      </c>
      <c r="G5760" s="576">
        <v>104026</v>
      </c>
      <c r="H5760" s="576" t="s">
        <v>10093</v>
      </c>
      <c r="I5760" s="576" t="s">
        <v>212</v>
      </c>
      <c r="J5760" s="576" t="s">
        <v>209</v>
      </c>
      <c r="K5760" s="577">
        <v>40.39</v>
      </c>
      <c r="L5760" s="576" t="s">
        <v>208</v>
      </c>
    </row>
    <row r="5761" spans="1:12">
      <c r="A5761" s="576" t="s">
        <v>985</v>
      </c>
      <c r="B5761" s="576" t="s">
        <v>986</v>
      </c>
      <c r="C5761" s="576" t="s">
        <v>987</v>
      </c>
      <c r="D5761" s="576" t="s">
        <v>4506</v>
      </c>
      <c r="E5761" s="577" t="s">
        <v>210</v>
      </c>
      <c r="F5761" s="576" t="s">
        <v>210</v>
      </c>
      <c r="G5761" s="576">
        <v>89740</v>
      </c>
      <c r="H5761" s="576" t="s">
        <v>10094</v>
      </c>
      <c r="I5761" s="576" t="s">
        <v>212</v>
      </c>
      <c r="J5761" s="576" t="s">
        <v>209</v>
      </c>
      <c r="K5761" s="577">
        <v>8.06</v>
      </c>
      <c r="L5761" s="576" t="s">
        <v>208</v>
      </c>
    </row>
    <row r="5762" spans="1:12">
      <c r="A5762" s="576" t="s">
        <v>985</v>
      </c>
      <c r="B5762" s="576" t="s">
        <v>986</v>
      </c>
      <c r="C5762" s="576" t="s">
        <v>987</v>
      </c>
      <c r="D5762" s="576" t="s">
        <v>4506</v>
      </c>
      <c r="E5762" s="577" t="s">
        <v>210</v>
      </c>
      <c r="F5762" s="576" t="s">
        <v>210</v>
      </c>
      <c r="G5762" s="576">
        <v>89836</v>
      </c>
      <c r="H5762" s="576" t="s">
        <v>10095</v>
      </c>
      <c r="I5762" s="576" t="s">
        <v>212</v>
      </c>
      <c r="J5762" s="576" t="s">
        <v>209</v>
      </c>
      <c r="K5762" s="577">
        <v>203.67</v>
      </c>
      <c r="L5762" s="576" t="s">
        <v>208</v>
      </c>
    </row>
    <row r="5763" spans="1:12">
      <c r="A5763" s="576" t="s">
        <v>985</v>
      </c>
      <c r="B5763" s="576" t="s">
        <v>986</v>
      </c>
      <c r="C5763" s="576" t="s">
        <v>987</v>
      </c>
      <c r="D5763" s="576" t="s">
        <v>4506</v>
      </c>
      <c r="E5763" s="577" t="s">
        <v>210</v>
      </c>
      <c r="F5763" s="576" t="s">
        <v>210</v>
      </c>
      <c r="G5763" s="576">
        <v>89653</v>
      </c>
      <c r="H5763" s="576" t="s">
        <v>10096</v>
      </c>
      <c r="I5763" s="576" t="s">
        <v>212</v>
      </c>
      <c r="J5763" s="576" t="s">
        <v>209</v>
      </c>
      <c r="K5763" s="577">
        <v>16.91</v>
      </c>
      <c r="L5763" s="576" t="s">
        <v>208</v>
      </c>
    </row>
    <row r="5764" spans="1:12">
      <c r="A5764" s="576" t="s">
        <v>985</v>
      </c>
      <c r="B5764" s="576" t="s">
        <v>986</v>
      </c>
      <c r="C5764" s="576" t="s">
        <v>987</v>
      </c>
      <c r="D5764" s="576" t="s">
        <v>4506</v>
      </c>
      <c r="E5764" s="577" t="s">
        <v>210</v>
      </c>
      <c r="F5764" s="576" t="s">
        <v>210</v>
      </c>
      <c r="G5764" s="576">
        <v>89660</v>
      </c>
      <c r="H5764" s="576" t="s">
        <v>5963</v>
      </c>
      <c r="I5764" s="576" t="s">
        <v>212</v>
      </c>
      <c r="J5764" s="576" t="s">
        <v>209</v>
      </c>
      <c r="K5764" s="577">
        <v>8.49</v>
      </c>
      <c r="L5764" s="576" t="s">
        <v>208</v>
      </c>
    </row>
    <row r="5765" spans="1:12">
      <c r="A5765" s="576" t="s">
        <v>985</v>
      </c>
      <c r="B5765" s="576" t="s">
        <v>986</v>
      </c>
      <c r="C5765" s="576" t="s">
        <v>987</v>
      </c>
      <c r="D5765" s="576" t="s">
        <v>4506</v>
      </c>
      <c r="E5765" s="577" t="s">
        <v>210</v>
      </c>
      <c r="F5765" s="576" t="s">
        <v>210</v>
      </c>
      <c r="G5765" s="576">
        <v>104028</v>
      </c>
      <c r="H5765" s="576" t="s">
        <v>10097</v>
      </c>
      <c r="I5765" s="576" t="s">
        <v>212</v>
      </c>
      <c r="J5765" s="576" t="s">
        <v>209</v>
      </c>
      <c r="K5765" s="577">
        <v>131.54</v>
      </c>
      <c r="L5765" s="576" t="s">
        <v>208</v>
      </c>
    </row>
    <row r="5766" spans="1:12">
      <c r="A5766" s="576" t="s">
        <v>985</v>
      </c>
      <c r="B5766" s="576" t="s">
        <v>986</v>
      </c>
      <c r="C5766" s="576" t="s">
        <v>987</v>
      </c>
      <c r="D5766" s="576" t="s">
        <v>4506</v>
      </c>
      <c r="E5766" s="577" t="s">
        <v>210</v>
      </c>
      <c r="F5766" s="576" t="s">
        <v>210</v>
      </c>
      <c r="G5766" s="576">
        <v>89826</v>
      </c>
      <c r="H5766" s="576" t="s">
        <v>10098</v>
      </c>
      <c r="I5766" s="576" t="s">
        <v>212</v>
      </c>
      <c r="J5766" s="576" t="s">
        <v>209</v>
      </c>
      <c r="K5766" s="577">
        <v>129.22</v>
      </c>
      <c r="L5766" s="576" t="s">
        <v>208</v>
      </c>
    </row>
    <row r="5767" spans="1:12">
      <c r="A5767" s="576" t="s">
        <v>985</v>
      </c>
      <c r="B5767" s="576" t="s">
        <v>986</v>
      </c>
      <c r="C5767" s="576" t="s">
        <v>987</v>
      </c>
      <c r="D5767" s="576" t="s">
        <v>4506</v>
      </c>
      <c r="E5767" s="577" t="s">
        <v>210</v>
      </c>
      <c r="F5767" s="576" t="s">
        <v>210</v>
      </c>
      <c r="G5767" s="576">
        <v>89651</v>
      </c>
      <c r="H5767" s="576" t="s">
        <v>5962</v>
      </c>
      <c r="I5767" s="576" t="s">
        <v>212</v>
      </c>
      <c r="J5767" s="576" t="s">
        <v>209</v>
      </c>
      <c r="K5767" s="577">
        <v>6.29</v>
      </c>
      <c r="L5767" s="576" t="s">
        <v>208</v>
      </c>
    </row>
    <row r="5768" spans="1:12">
      <c r="A5768" s="576" t="s">
        <v>985</v>
      </c>
      <c r="B5768" s="576" t="s">
        <v>986</v>
      </c>
      <c r="C5768" s="576" t="s">
        <v>987</v>
      </c>
      <c r="D5768" s="576" t="s">
        <v>4506</v>
      </c>
      <c r="E5768" s="577" t="s">
        <v>210</v>
      </c>
      <c r="F5768" s="576" t="s">
        <v>210</v>
      </c>
      <c r="G5768" s="576">
        <v>89736</v>
      </c>
      <c r="H5768" s="576" t="s">
        <v>10099</v>
      </c>
      <c r="I5768" s="576" t="s">
        <v>212</v>
      </c>
      <c r="J5768" s="576" t="s">
        <v>209</v>
      </c>
      <c r="K5768" s="577">
        <v>7.93</v>
      </c>
      <c r="L5768" s="576" t="s">
        <v>208</v>
      </c>
    </row>
    <row r="5769" spans="1:12">
      <c r="A5769" s="576" t="s">
        <v>985</v>
      </c>
      <c r="B5769" s="576" t="s">
        <v>986</v>
      </c>
      <c r="C5769" s="576" t="s">
        <v>987</v>
      </c>
      <c r="D5769" s="576" t="s">
        <v>4506</v>
      </c>
      <c r="E5769" s="577" t="s">
        <v>210</v>
      </c>
      <c r="F5769" s="576" t="s">
        <v>210</v>
      </c>
      <c r="G5769" s="576">
        <v>89658</v>
      </c>
      <c r="H5769" s="576" t="s">
        <v>10100</v>
      </c>
      <c r="I5769" s="576" t="s">
        <v>212</v>
      </c>
      <c r="J5769" s="576" t="s">
        <v>209</v>
      </c>
      <c r="K5769" s="577">
        <v>8.34</v>
      </c>
      <c r="L5769" s="576" t="s">
        <v>208</v>
      </c>
    </row>
    <row r="5770" spans="1:12">
      <c r="A5770" s="576" t="s">
        <v>985</v>
      </c>
      <c r="B5770" s="576" t="s">
        <v>986</v>
      </c>
      <c r="C5770" s="576" t="s">
        <v>987</v>
      </c>
      <c r="D5770" s="576" t="s">
        <v>4506</v>
      </c>
      <c r="E5770" s="577" t="s">
        <v>210</v>
      </c>
      <c r="F5770" s="576" t="s">
        <v>210</v>
      </c>
      <c r="G5770" s="576">
        <v>89755</v>
      </c>
      <c r="H5770" s="576" t="s">
        <v>10101</v>
      </c>
      <c r="I5770" s="576" t="s">
        <v>212</v>
      </c>
      <c r="J5770" s="576" t="s">
        <v>209</v>
      </c>
      <c r="K5770" s="577">
        <v>12.28</v>
      </c>
      <c r="L5770" s="576" t="s">
        <v>208</v>
      </c>
    </row>
    <row r="5771" spans="1:12">
      <c r="A5771" s="576" t="s">
        <v>985</v>
      </c>
      <c r="B5771" s="576" t="s">
        <v>986</v>
      </c>
      <c r="C5771" s="576" t="s">
        <v>987</v>
      </c>
      <c r="D5771" s="576" t="s">
        <v>4506</v>
      </c>
      <c r="E5771" s="577" t="s">
        <v>210</v>
      </c>
      <c r="F5771" s="576" t="s">
        <v>210</v>
      </c>
      <c r="G5771" s="576">
        <v>89670</v>
      </c>
      <c r="H5771" s="576" t="s">
        <v>10102</v>
      </c>
      <c r="I5771" s="576" t="s">
        <v>212</v>
      </c>
      <c r="J5771" s="576" t="s">
        <v>209</v>
      </c>
      <c r="K5771" s="577">
        <v>12.76</v>
      </c>
      <c r="L5771" s="576" t="s">
        <v>208</v>
      </c>
    </row>
    <row r="5772" spans="1:12">
      <c r="A5772" s="576" t="s">
        <v>985</v>
      </c>
      <c r="B5772" s="576" t="s">
        <v>986</v>
      </c>
      <c r="C5772" s="576" t="s">
        <v>988</v>
      </c>
      <c r="D5772" s="576" t="s">
        <v>4507</v>
      </c>
      <c r="E5772" s="577" t="s">
        <v>210</v>
      </c>
      <c r="F5772" s="576" t="s">
        <v>210</v>
      </c>
      <c r="G5772" s="576">
        <v>89794</v>
      </c>
      <c r="H5772" s="576" t="s">
        <v>10103</v>
      </c>
      <c r="I5772" s="576" t="s">
        <v>212</v>
      </c>
      <c r="J5772" s="576" t="s">
        <v>207</v>
      </c>
      <c r="K5772" s="577">
        <v>18.329999999999998</v>
      </c>
      <c r="L5772" s="576" t="s">
        <v>208</v>
      </c>
    </row>
    <row r="5773" spans="1:12">
      <c r="A5773" s="576" t="s">
        <v>985</v>
      </c>
      <c r="B5773" s="576" t="s">
        <v>986</v>
      </c>
      <c r="C5773" s="576" t="s">
        <v>988</v>
      </c>
      <c r="D5773" s="576" t="s">
        <v>4507</v>
      </c>
      <c r="E5773" s="577" t="s">
        <v>210</v>
      </c>
      <c r="F5773" s="576" t="s">
        <v>210</v>
      </c>
      <c r="G5773" s="576">
        <v>89760</v>
      </c>
      <c r="H5773" s="576" t="s">
        <v>6006</v>
      </c>
      <c r="I5773" s="576" t="s">
        <v>212</v>
      </c>
      <c r="J5773" s="576" t="s">
        <v>207</v>
      </c>
      <c r="K5773" s="577">
        <v>20.5</v>
      </c>
      <c r="L5773" s="576" t="s">
        <v>208</v>
      </c>
    </row>
    <row r="5774" spans="1:12">
      <c r="A5774" s="576" t="s">
        <v>985</v>
      </c>
      <c r="B5774" s="576" t="s">
        <v>986</v>
      </c>
      <c r="C5774" s="576" t="s">
        <v>988</v>
      </c>
      <c r="D5774" s="576" t="s">
        <v>4507</v>
      </c>
      <c r="E5774" s="577" t="s">
        <v>210</v>
      </c>
      <c r="F5774" s="576" t="s">
        <v>210</v>
      </c>
      <c r="G5774" s="576">
        <v>89680</v>
      </c>
      <c r="H5774" s="576" t="s">
        <v>10104</v>
      </c>
      <c r="I5774" s="576" t="s">
        <v>212</v>
      </c>
      <c r="J5774" s="576" t="s">
        <v>207</v>
      </c>
      <c r="K5774" s="577">
        <v>21.06</v>
      </c>
      <c r="L5774" s="576" t="s">
        <v>208</v>
      </c>
    </row>
    <row r="5775" spans="1:12">
      <c r="A5775" s="576" t="s">
        <v>985</v>
      </c>
      <c r="B5775" s="576" t="s">
        <v>986</v>
      </c>
      <c r="C5775" s="576" t="s">
        <v>988</v>
      </c>
      <c r="D5775" s="576" t="s">
        <v>4507</v>
      </c>
      <c r="E5775" s="577" t="s">
        <v>210</v>
      </c>
      <c r="F5775" s="576" t="s">
        <v>210</v>
      </c>
      <c r="G5775" s="576">
        <v>89822</v>
      </c>
      <c r="H5775" s="576" t="s">
        <v>10105</v>
      </c>
      <c r="I5775" s="576" t="s">
        <v>212</v>
      </c>
      <c r="J5775" s="576" t="s">
        <v>207</v>
      </c>
      <c r="K5775" s="577">
        <v>24.19</v>
      </c>
      <c r="L5775" s="576" t="s">
        <v>208</v>
      </c>
    </row>
    <row r="5776" spans="1:12">
      <c r="A5776" s="576" t="s">
        <v>985</v>
      </c>
      <c r="B5776" s="576" t="s">
        <v>986</v>
      </c>
      <c r="C5776" s="576" t="s">
        <v>988</v>
      </c>
      <c r="D5776" s="576" t="s">
        <v>4507</v>
      </c>
      <c r="E5776" s="577" t="s">
        <v>210</v>
      </c>
      <c r="F5776" s="576" t="s">
        <v>210</v>
      </c>
      <c r="G5776" s="576">
        <v>104025</v>
      </c>
      <c r="H5776" s="576" t="s">
        <v>10106</v>
      </c>
      <c r="I5776" s="576" t="s">
        <v>212</v>
      </c>
      <c r="J5776" s="576" t="s">
        <v>207</v>
      </c>
      <c r="K5776" s="577">
        <v>26.65</v>
      </c>
      <c r="L5776" s="576" t="s">
        <v>208</v>
      </c>
    </row>
    <row r="5777" spans="1:12">
      <c r="A5777" s="576" t="s">
        <v>985</v>
      </c>
      <c r="B5777" s="576" t="s">
        <v>986</v>
      </c>
      <c r="C5777" s="576" t="s">
        <v>988</v>
      </c>
      <c r="D5777" s="576" t="s">
        <v>4507</v>
      </c>
      <c r="E5777" s="577" t="s">
        <v>210</v>
      </c>
      <c r="F5777" s="576" t="s">
        <v>210</v>
      </c>
      <c r="G5777" s="576">
        <v>89835</v>
      </c>
      <c r="H5777" s="576" t="s">
        <v>10107</v>
      </c>
      <c r="I5777" s="576" t="s">
        <v>212</v>
      </c>
      <c r="J5777" s="576" t="s">
        <v>207</v>
      </c>
      <c r="K5777" s="577">
        <v>42.75</v>
      </c>
      <c r="L5777" s="576" t="s">
        <v>208</v>
      </c>
    </row>
    <row r="5778" spans="1:12">
      <c r="A5778" s="576" t="s">
        <v>985</v>
      </c>
      <c r="B5778" s="576" t="s">
        <v>986</v>
      </c>
      <c r="C5778" s="576" t="s">
        <v>988</v>
      </c>
      <c r="D5778" s="576" t="s">
        <v>4507</v>
      </c>
      <c r="E5778" s="577" t="s">
        <v>210</v>
      </c>
      <c r="F5778" s="576" t="s">
        <v>210</v>
      </c>
      <c r="G5778" s="576">
        <v>89838</v>
      </c>
      <c r="H5778" s="576" t="s">
        <v>10108</v>
      </c>
      <c r="I5778" s="576" t="s">
        <v>212</v>
      </c>
      <c r="J5778" s="576" t="s">
        <v>207</v>
      </c>
      <c r="K5778" s="577">
        <v>155.05000000000001</v>
      </c>
      <c r="L5778" s="576" t="s">
        <v>208</v>
      </c>
    </row>
    <row r="5779" spans="1:12">
      <c r="A5779" s="576" t="s">
        <v>985</v>
      </c>
      <c r="B5779" s="576" t="s">
        <v>986</v>
      </c>
      <c r="C5779" s="576" t="s">
        <v>988</v>
      </c>
      <c r="D5779" s="576" t="s">
        <v>4507</v>
      </c>
      <c r="E5779" s="577" t="s">
        <v>210</v>
      </c>
      <c r="F5779" s="576" t="s">
        <v>210</v>
      </c>
      <c r="G5779" s="576">
        <v>89840</v>
      </c>
      <c r="H5779" s="576" t="s">
        <v>10109</v>
      </c>
      <c r="I5779" s="576" t="s">
        <v>212</v>
      </c>
      <c r="J5779" s="576" t="s">
        <v>207</v>
      </c>
      <c r="K5779" s="577">
        <v>181.57</v>
      </c>
      <c r="L5779" s="576" t="s">
        <v>208</v>
      </c>
    </row>
    <row r="5780" spans="1:12">
      <c r="A5780" s="576" t="s">
        <v>985</v>
      </c>
      <c r="B5780" s="576" t="s">
        <v>986</v>
      </c>
      <c r="C5780" s="576" t="s">
        <v>988</v>
      </c>
      <c r="D5780" s="576" t="s">
        <v>4507</v>
      </c>
      <c r="E5780" s="577" t="s">
        <v>210</v>
      </c>
      <c r="F5780" s="576" t="s">
        <v>210</v>
      </c>
      <c r="G5780" s="576">
        <v>104015</v>
      </c>
      <c r="H5780" s="576" t="s">
        <v>6120</v>
      </c>
      <c r="I5780" s="576" t="s">
        <v>212</v>
      </c>
      <c r="J5780" s="576" t="s">
        <v>207</v>
      </c>
      <c r="K5780" s="577">
        <v>14.67</v>
      </c>
      <c r="L5780" s="576" t="s">
        <v>208</v>
      </c>
    </row>
    <row r="5781" spans="1:12">
      <c r="A5781" s="576" t="s">
        <v>985</v>
      </c>
      <c r="B5781" s="576" t="s">
        <v>986</v>
      </c>
      <c r="C5781" s="576" t="s">
        <v>988</v>
      </c>
      <c r="D5781" s="576" t="s">
        <v>4507</v>
      </c>
      <c r="E5781" s="577" t="s">
        <v>210</v>
      </c>
      <c r="F5781" s="576" t="s">
        <v>210</v>
      </c>
      <c r="G5781" s="576">
        <v>104018</v>
      </c>
      <c r="H5781" s="576" t="s">
        <v>10110</v>
      </c>
      <c r="I5781" s="576" t="s">
        <v>212</v>
      </c>
      <c r="J5781" s="576" t="s">
        <v>207</v>
      </c>
      <c r="K5781" s="577">
        <v>18.98</v>
      </c>
      <c r="L5781" s="576" t="s">
        <v>208</v>
      </c>
    </row>
    <row r="5782" spans="1:12">
      <c r="A5782" s="576" t="s">
        <v>985</v>
      </c>
      <c r="B5782" s="576" t="s">
        <v>986</v>
      </c>
      <c r="C5782" s="576" t="s">
        <v>988</v>
      </c>
      <c r="D5782" s="576" t="s">
        <v>4507</v>
      </c>
      <c r="E5782" s="577" t="s">
        <v>210</v>
      </c>
      <c r="F5782" s="576" t="s">
        <v>210</v>
      </c>
      <c r="G5782" s="576">
        <v>104016</v>
      </c>
      <c r="H5782" s="576" t="s">
        <v>6121</v>
      </c>
      <c r="I5782" s="576" t="s">
        <v>212</v>
      </c>
      <c r="J5782" s="576" t="s">
        <v>207</v>
      </c>
      <c r="K5782" s="577">
        <v>19.86</v>
      </c>
      <c r="L5782" s="576" t="s">
        <v>208</v>
      </c>
    </row>
    <row r="5783" spans="1:12">
      <c r="A5783" s="576" t="s">
        <v>985</v>
      </c>
      <c r="B5783" s="576" t="s">
        <v>986</v>
      </c>
      <c r="C5783" s="576" t="s">
        <v>989</v>
      </c>
      <c r="D5783" s="576" t="s">
        <v>4508</v>
      </c>
      <c r="E5783" s="577" t="s">
        <v>210</v>
      </c>
      <c r="F5783" s="576" t="s">
        <v>210</v>
      </c>
      <c r="G5783" s="576">
        <v>104019</v>
      </c>
      <c r="H5783" s="576" t="s">
        <v>6123</v>
      </c>
      <c r="I5783" s="576" t="s">
        <v>212</v>
      </c>
      <c r="J5783" s="576" t="s">
        <v>209</v>
      </c>
      <c r="K5783" s="577">
        <v>42.03</v>
      </c>
      <c r="L5783" s="576" t="s">
        <v>208</v>
      </c>
    </row>
    <row r="5784" spans="1:12">
      <c r="A5784" s="576" t="s">
        <v>985</v>
      </c>
      <c r="B5784" s="576" t="s">
        <v>986</v>
      </c>
      <c r="C5784" s="576" t="s">
        <v>989</v>
      </c>
      <c r="D5784" s="576" t="s">
        <v>4508</v>
      </c>
      <c r="E5784" s="577" t="s">
        <v>210</v>
      </c>
      <c r="F5784" s="576" t="s">
        <v>210</v>
      </c>
      <c r="G5784" s="576">
        <v>104017</v>
      </c>
      <c r="H5784" s="576" t="s">
        <v>6122</v>
      </c>
      <c r="I5784" s="576" t="s">
        <v>212</v>
      </c>
      <c r="J5784" s="576" t="s">
        <v>209</v>
      </c>
      <c r="K5784" s="577">
        <v>43.06</v>
      </c>
      <c r="L5784" s="576" t="s">
        <v>208</v>
      </c>
    </row>
    <row r="5785" spans="1:12">
      <c r="A5785" s="576" t="s">
        <v>985</v>
      </c>
      <c r="B5785" s="576" t="s">
        <v>986</v>
      </c>
      <c r="C5785" s="576" t="s">
        <v>989</v>
      </c>
      <c r="D5785" s="576" t="s">
        <v>4508</v>
      </c>
      <c r="E5785" s="577" t="s">
        <v>210</v>
      </c>
      <c r="F5785" s="576" t="s">
        <v>210</v>
      </c>
      <c r="G5785" s="576">
        <v>104020</v>
      </c>
      <c r="H5785" s="576" t="s">
        <v>6124</v>
      </c>
      <c r="I5785" s="576" t="s">
        <v>212</v>
      </c>
      <c r="J5785" s="576" t="s">
        <v>209</v>
      </c>
      <c r="K5785" s="577">
        <v>54.44</v>
      </c>
      <c r="L5785" s="576" t="s">
        <v>208</v>
      </c>
    </row>
    <row r="5786" spans="1:12">
      <c r="A5786" s="576" t="s">
        <v>985</v>
      </c>
      <c r="B5786" s="576" t="s">
        <v>986</v>
      </c>
      <c r="C5786" s="576" t="s">
        <v>989</v>
      </c>
      <c r="D5786" s="576" t="s">
        <v>4508</v>
      </c>
      <c r="E5786" s="577" t="s">
        <v>210</v>
      </c>
      <c r="F5786" s="576" t="s">
        <v>210</v>
      </c>
      <c r="G5786" s="576">
        <v>104030</v>
      </c>
      <c r="H5786" s="576" t="s">
        <v>6125</v>
      </c>
      <c r="I5786" s="576" t="s">
        <v>212</v>
      </c>
      <c r="J5786" s="576" t="s">
        <v>209</v>
      </c>
      <c r="K5786" s="577">
        <v>59.08</v>
      </c>
      <c r="L5786" s="576" t="s">
        <v>208</v>
      </c>
    </row>
    <row r="5787" spans="1:12">
      <c r="A5787" s="576" t="s">
        <v>985</v>
      </c>
      <c r="B5787" s="576" t="s">
        <v>986</v>
      </c>
      <c r="C5787" s="576" t="s">
        <v>989</v>
      </c>
      <c r="D5787" s="576" t="s">
        <v>4508</v>
      </c>
      <c r="E5787" s="577" t="s">
        <v>210</v>
      </c>
      <c r="F5787" s="576" t="s">
        <v>210</v>
      </c>
      <c r="G5787" s="576">
        <v>89694</v>
      </c>
      <c r="H5787" s="576" t="s">
        <v>10111</v>
      </c>
      <c r="I5787" s="576" t="s">
        <v>212</v>
      </c>
      <c r="J5787" s="576" t="s">
        <v>209</v>
      </c>
      <c r="K5787" s="577">
        <v>18.899999999999999</v>
      </c>
      <c r="L5787" s="576" t="s">
        <v>208</v>
      </c>
    </row>
    <row r="5788" spans="1:12">
      <c r="A5788" s="576" t="s">
        <v>985</v>
      </c>
      <c r="B5788" s="576" t="s">
        <v>986</v>
      </c>
      <c r="C5788" s="576" t="s">
        <v>989</v>
      </c>
      <c r="D5788" s="576" t="s">
        <v>4508</v>
      </c>
      <c r="E5788" s="577" t="s">
        <v>210</v>
      </c>
      <c r="F5788" s="576" t="s">
        <v>210</v>
      </c>
      <c r="G5788" s="576">
        <v>89700</v>
      </c>
      <c r="H5788" s="576" t="s">
        <v>10112</v>
      </c>
      <c r="I5788" s="576" t="s">
        <v>212</v>
      </c>
      <c r="J5788" s="576" t="s">
        <v>209</v>
      </c>
      <c r="K5788" s="577">
        <v>21.56</v>
      </c>
      <c r="L5788" s="576" t="s">
        <v>208</v>
      </c>
    </row>
    <row r="5789" spans="1:12">
      <c r="A5789" s="576" t="s">
        <v>985</v>
      </c>
      <c r="B5789" s="576" t="s">
        <v>986</v>
      </c>
      <c r="C5789" s="576" t="s">
        <v>989</v>
      </c>
      <c r="D5789" s="576" t="s">
        <v>4508</v>
      </c>
      <c r="E5789" s="577" t="s">
        <v>210</v>
      </c>
      <c r="F5789" s="576" t="s">
        <v>210</v>
      </c>
      <c r="G5789" s="576">
        <v>89703</v>
      </c>
      <c r="H5789" s="576" t="s">
        <v>10113</v>
      </c>
      <c r="I5789" s="576" t="s">
        <v>212</v>
      </c>
      <c r="J5789" s="576" t="s">
        <v>209</v>
      </c>
      <c r="K5789" s="577">
        <v>46.94</v>
      </c>
      <c r="L5789" s="576" t="s">
        <v>208</v>
      </c>
    </row>
    <row r="5790" spans="1:12">
      <c r="A5790" s="576" t="s">
        <v>985</v>
      </c>
      <c r="B5790" s="576" t="s">
        <v>986</v>
      </c>
      <c r="C5790" s="576" t="s">
        <v>989</v>
      </c>
      <c r="D5790" s="576" t="s">
        <v>4508</v>
      </c>
      <c r="E5790" s="577" t="s">
        <v>210</v>
      </c>
      <c r="F5790" s="576" t="s">
        <v>210</v>
      </c>
      <c r="G5790" s="576">
        <v>89691</v>
      </c>
      <c r="H5790" s="576" t="s">
        <v>5976</v>
      </c>
      <c r="I5790" s="576" t="s">
        <v>212</v>
      </c>
      <c r="J5790" s="576" t="s">
        <v>209</v>
      </c>
      <c r="K5790" s="577">
        <v>12.13</v>
      </c>
      <c r="L5790" s="576" t="s">
        <v>208</v>
      </c>
    </row>
    <row r="5791" spans="1:12">
      <c r="A5791" s="576" t="s">
        <v>985</v>
      </c>
      <c r="B5791" s="576" t="s">
        <v>986</v>
      </c>
      <c r="C5791" s="576" t="s">
        <v>989</v>
      </c>
      <c r="D5791" s="576" t="s">
        <v>4508</v>
      </c>
      <c r="E5791" s="577" t="s">
        <v>210</v>
      </c>
      <c r="F5791" s="576" t="s">
        <v>210</v>
      </c>
      <c r="G5791" s="576">
        <v>89765</v>
      </c>
      <c r="H5791" s="576" t="s">
        <v>6010</v>
      </c>
      <c r="I5791" s="576" t="s">
        <v>212</v>
      </c>
      <c r="J5791" s="576" t="s">
        <v>209</v>
      </c>
      <c r="K5791" s="577">
        <v>14.94</v>
      </c>
      <c r="L5791" s="576" t="s">
        <v>208</v>
      </c>
    </row>
    <row r="5792" spans="1:12">
      <c r="A5792" s="576" t="s">
        <v>985</v>
      </c>
      <c r="B5792" s="576" t="s">
        <v>986</v>
      </c>
      <c r="C5792" s="576" t="s">
        <v>989</v>
      </c>
      <c r="D5792" s="576" t="s">
        <v>4508</v>
      </c>
      <c r="E5792" s="577" t="s">
        <v>210</v>
      </c>
      <c r="F5792" s="576" t="s">
        <v>210</v>
      </c>
      <c r="G5792" s="576">
        <v>89697</v>
      </c>
      <c r="H5792" s="576" t="s">
        <v>5980</v>
      </c>
      <c r="I5792" s="576" t="s">
        <v>212</v>
      </c>
      <c r="J5792" s="576" t="s">
        <v>209</v>
      </c>
      <c r="K5792" s="577">
        <v>15.75</v>
      </c>
      <c r="L5792" s="576" t="s">
        <v>208</v>
      </c>
    </row>
    <row r="5793" spans="1:12">
      <c r="A5793" s="576" t="s">
        <v>985</v>
      </c>
      <c r="B5793" s="576" t="s">
        <v>986</v>
      </c>
      <c r="C5793" s="576" t="s">
        <v>989</v>
      </c>
      <c r="D5793" s="576" t="s">
        <v>4508</v>
      </c>
      <c r="E5793" s="577" t="s">
        <v>210</v>
      </c>
      <c r="F5793" s="576" t="s">
        <v>210</v>
      </c>
      <c r="G5793" s="576">
        <v>89844</v>
      </c>
      <c r="H5793" s="576" t="s">
        <v>10114</v>
      </c>
      <c r="I5793" s="576" t="s">
        <v>212</v>
      </c>
      <c r="J5793" s="576" t="s">
        <v>209</v>
      </c>
      <c r="K5793" s="577">
        <v>61.93</v>
      </c>
      <c r="L5793" s="576" t="s">
        <v>208</v>
      </c>
    </row>
    <row r="5794" spans="1:12">
      <c r="A5794" s="576" t="s">
        <v>985</v>
      </c>
      <c r="B5794" s="576" t="s">
        <v>986</v>
      </c>
      <c r="C5794" s="576" t="s">
        <v>989</v>
      </c>
      <c r="D5794" s="576" t="s">
        <v>4508</v>
      </c>
      <c r="E5794" s="577" t="s">
        <v>210</v>
      </c>
      <c r="F5794" s="576" t="s">
        <v>210</v>
      </c>
      <c r="G5794" s="576">
        <v>104022</v>
      </c>
      <c r="H5794" s="576" t="s">
        <v>10115</v>
      </c>
      <c r="I5794" s="576" t="s">
        <v>212</v>
      </c>
      <c r="J5794" s="576" t="s">
        <v>209</v>
      </c>
      <c r="K5794" s="577">
        <v>66.86</v>
      </c>
      <c r="L5794" s="576" t="s">
        <v>208</v>
      </c>
    </row>
    <row r="5795" spans="1:12">
      <c r="A5795" s="576" t="s">
        <v>985</v>
      </c>
      <c r="B5795" s="576" t="s">
        <v>986</v>
      </c>
      <c r="C5795" s="576" t="s">
        <v>989</v>
      </c>
      <c r="D5795" s="576" t="s">
        <v>4508</v>
      </c>
      <c r="E5795" s="577" t="s">
        <v>210</v>
      </c>
      <c r="F5795" s="576" t="s">
        <v>210</v>
      </c>
      <c r="G5795" s="576">
        <v>89633</v>
      </c>
      <c r="H5795" s="576" t="s">
        <v>5779</v>
      </c>
      <c r="I5795" s="576" t="s">
        <v>85</v>
      </c>
      <c r="J5795" s="576" t="s">
        <v>209</v>
      </c>
      <c r="K5795" s="577">
        <v>24.18</v>
      </c>
      <c r="L5795" s="576" t="s">
        <v>208</v>
      </c>
    </row>
    <row r="5796" spans="1:12">
      <c r="A5796" s="576" t="s">
        <v>985</v>
      </c>
      <c r="B5796" s="576" t="s">
        <v>986</v>
      </c>
      <c r="C5796" s="576" t="s">
        <v>989</v>
      </c>
      <c r="D5796" s="576" t="s">
        <v>4508</v>
      </c>
      <c r="E5796" s="577" t="s">
        <v>210</v>
      </c>
      <c r="F5796" s="576" t="s">
        <v>210</v>
      </c>
      <c r="G5796" s="576">
        <v>89716</v>
      </c>
      <c r="H5796" s="576" t="s">
        <v>5786</v>
      </c>
      <c r="I5796" s="576" t="s">
        <v>85</v>
      </c>
      <c r="J5796" s="576" t="s">
        <v>209</v>
      </c>
      <c r="K5796" s="577">
        <v>26.56</v>
      </c>
      <c r="L5796" s="576" t="s">
        <v>208</v>
      </c>
    </row>
    <row r="5797" spans="1:12">
      <c r="A5797" s="576" t="s">
        <v>985</v>
      </c>
      <c r="B5797" s="576" t="s">
        <v>986</v>
      </c>
      <c r="C5797" s="576" t="s">
        <v>990</v>
      </c>
      <c r="D5797" s="576" t="s">
        <v>4509</v>
      </c>
      <c r="E5797" s="577" t="s">
        <v>210</v>
      </c>
      <c r="F5797" s="576" t="s">
        <v>210</v>
      </c>
      <c r="G5797" s="576">
        <v>89634</v>
      </c>
      <c r="H5797" s="576" t="s">
        <v>5780</v>
      </c>
      <c r="I5797" s="576" t="s">
        <v>85</v>
      </c>
      <c r="J5797" s="576" t="s">
        <v>207</v>
      </c>
      <c r="K5797" s="577">
        <v>34.880000000000003</v>
      </c>
      <c r="L5797" s="576" t="s">
        <v>208</v>
      </c>
    </row>
    <row r="5798" spans="1:12">
      <c r="A5798" s="576" t="s">
        <v>985</v>
      </c>
      <c r="B5798" s="576" t="s">
        <v>986</v>
      </c>
      <c r="C5798" s="576" t="s">
        <v>990</v>
      </c>
      <c r="D5798" s="576" t="s">
        <v>4509</v>
      </c>
      <c r="E5798" s="577" t="s">
        <v>210</v>
      </c>
      <c r="F5798" s="576" t="s">
        <v>210</v>
      </c>
      <c r="G5798" s="576">
        <v>89717</v>
      </c>
      <c r="H5798" s="576" t="s">
        <v>5787</v>
      </c>
      <c r="I5798" s="576" t="s">
        <v>85</v>
      </c>
      <c r="J5798" s="576" t="s">
        <v>207</v>
      </c>
      <c r="K5798" s="577">
        <v>42.52</v>
      </c>
      <c r="L5798" s="576" t="s">
        <v>208</v>
      </c>
    </row>
    <row r="5799" spans="1:12">
      <c r="A5799" s="576" t="s">
        <v>985</v>
      </c>
      <c r="B5799" s="576" t="s">
        <v>986</v>
      </c>
      <c r="C5799" s="576" t="s">
        <v>990</v>
      </c>
      <c r="D5799" s="576" t="s">
        <v>4509</v>
      </c>
      <c r="E5799" s="577" t="s">
        <v>210</v>
      </c>
      <c r="F5799" s="576" t="s">
        <v>210</v>
      </c>
      <c r="G5799" s="576">
        <v>89635</v>
      </c>
      <c r="H5799" s="576" t="s">
        <v>5781</v>
      </c>
      <c r="I5799" s="576" t="s">
        <v>85</v>
      </c>
      <c r="J5799" s="576" t="s">
        <v>207</v>
      </c>
      <c r="K5799" s="577">
        <v>52.33</v>
      </c>
      <c r="L5799" s="576" t="s">
        <v>208</v>
      </c>
    </row>
    <row r="5800" spans="1:12">
      <c r="A5800" s="576" t="s">
        <v>985</v>
      </c>
      <c r="B5800" s="576" t="s">
        <v>986</v>
      </c>
      <c r="C5800" s="576" t="s">
        <v>990</v>
      </c>
      <c r="D5800" s="576" t="s">
        <v>4509</v>
      </c>
      <c r="E5800" s="577" t="s">
        <v>210</v>
      </c>
      <c r="F5800" s="576" t="s">
        <v>210</v>
      </c>
      <c r="G5800" s="576">
        <v>89770</v>
      </c>
      <c r="H5800" s="576" t="s">
        <v>10116</v>
      </c>
      <c r="I5800" s="576" t="s">
        <v>85</v>
      </c>
      <c r="J5800" s="576" t="s">
        <v>207</v>
      </c>
      <c r="K5800" s="577">
        <v>47.37</v>
      </c>
      <c r="L5800" s="576" t="s">
        <v>208</v>
      </c>
    </row>
    <row r="5801" spans="1:12">
      <c r="A5801" s="576" t="s">
        <v>985</v>
      </c>
      <c r="B5801" s="576" t="s">
        <v>986</v>
      </c>
      <c r="C5801" s="576" t="s">
        <v>990</v>
      </c>
      <c r="D5801" s="576" t="s">
        <v>4509</v>
      </c>
      <c r="E5801" s="577" t="s">
        <v>210</v>
      </c>
      <c r="F5801" s="576" t="s">
        <v>210</v>
      </c>
      <c r="G5801" s="576">
        <v>89718</v>
      </c>
      <c r="H5801" s="576" t="s">
        <v>10117</v>
      </c>
      <c r="I5801" s="576" t="s">
        <v>85</v>
      </c>
      <c r="J5801" s="576" t="s">
        <v>207</v>
      </c>
      <c r="K5801" s="577">
        <v>54.64</v>
      </c>
      <c r="L5801" s="576" t="s">
        <v>208</v>
      </c>
    </row>
    <row r="5802" spans="1:12">
      <c r="A5802" s="576" t="s">
        <v>985</v>
      </c>
      <c r="B5802" s="576" t="s">
        <v>986</v>
      </c>
      <c r="C5802" s="576" t="s">
        <v>990</v>
      </c>
      <c r="D5802" s="576" t="s">
        <v>4509</v>
      </c>
      <c r="E5802" s="577" t="s">
        <v>210</v>
      </c>
      <c r="F5802" s="576" t="s">
        <v>210</v>
      </c>
      <c r="G5802" s="576">
        <v>89636</v>
      </c>
      <c r="H5802" s="576" t="s">
        <v>10118</v>
      </c>
      <c r="I5802" s="576" t="s">
        <v>85</v>
      </c>
      <c r="J5802" s="576" t="s">
        <v>207</v>
      </c>
      <c r="K5802" s="577">
        <v>66.2</v>
      </c>
      <c r="L5802" s="576" t="s">
        <v>208</v>
      </c>
    </row>
    <row r="5803" spans="1:12">
      <c r="A5803" s="576" t="s">
        <v>985</v>
      </c>
      <c r="B5803" s="576" t="s">
        <v>986</v>
      </c>
      <c r="C5803" s="576" t="s">
        <v>990</v>
      </c>
      <c r="D5803" s="576" t="s">
        <v>4509</v>
      </c>
      <c r="E5803" s="577" t="s">
        <v>210</v>
      </c>
      <c r="F5803" s="576" t="s">
        <v>210</v>
      </c>
      <c r="G5803" s="576">
        <v>89771</v>
      </c>
      <c r="H5803" s="576" t="s">
        <v>10119</v>
      </c>
      <c r="I5803" s="576" t="s">
        <v>85</v>
      </c>
      <c r="J5803" s="576" t="s">
        <v>207</v>
      </c>
      <c r="K5803" s="577">
        <v>63.28</v>
      </c>
      <c r="L5803" s="576" t="s">
        <v>208</v>
      </c>
    </row>
    <row r="5804" spans="1:12">
      <c r="A5804" s="576" t="s">
        <v>985</v>
      </c>
      <c r="B5804" s="576" t="s">
        <v>986</v>
      </c>
      <c r="C5804" s="576" t="s">
        <v>990</v>
      </c>
      <c r="D5804" s="576" t="s">
        <v>4509</v>
      </c>
      <c r="E5804" s="577" t="s">
        <v>210</v>
      </c>
      <c r="F5804" s="576" t="s">
        <v>210</v>
      </c>
      <c r="G5804" s="576">
        <v>104021</v>
      </c>
      <c r="H5804" s="576" t="s">
        <v>5793</v>
      </c>
      <c r="I5804" s="576" t="s">
        <v>85</v>
      </c>
      <c r="J5804" s="576" t="s">
        <v>207</v>
      </c>
      <c r="K5804" s="577">
        <v>71.599999999999994</v>
      </c>
      <c r="L5804" s="576" t="s">
        <v>208</v>
      </c>
    </row>
    <row r="5805" spans="1:12">
      <c r="A5805" s="576" t="s">
        <v>985</v>
      </c>
      <c r="B5805" s="576" t="s">
        <v>986</v>
      </c>
      <c r="C5805" s="576" t="s">
        <v>990</v>
      </c>
      <c r="D5805" s="576" t="s">
        <v>4509</v>
      </c>
      <c r="E5805" s="577" t="s">
        <v>210</v>
      </c>
      <c r="F5805" s="576" t="s">
        <v>210</v>
      </c>
      <c r="G5805" s="576">
        <v>89772</v>
      </c>
      <c r="H5805" s="576" t="s">
        <v>10120</v>
      </c>
      <c r="I5805" s="576" t="s">
        <v>85</v>
      </c>
      <c r="J5805" s="576" t="s">
        <v>207</v>
      </c>
      <c r="K5805" s="577">
        <v>92.34</v>
      </c>
      <c r="L5805" s="576" t="s">
        <v>208</v>
      </c>
    </row>
    <row r="5806" spans="1:12">
      <c r="A5806" s="576" t="s">
        <v>985</v>
      </c>
      <c r="B5806" s="576" t="s">
        <v>986</v>
      </c>
      <c r="C5806" s="576" t="s">
        <v>990</v>
      </c>
      <c r="D5806" s="576" t="s">
        <v>4509</v>
      </c>
      <c r="E5806" s="577" t="s">
        <v>210</v>
      </c>
      <c r="F5806" s="576" t="s">
        <v>210</v>
      </c>
      <c r="G5806" s="576">
        <v>89773</v>
      </c>
      <c r="H5806" s="576" t="s">
        <v>10121</v>
      </c>
      <c r="I5806" s="576" t="s">
        <v>85</v>
      </c>
      <c r="J5806" s="576" t="s">
        <v>207</v>
      </c>
      <c r="K5806" s="577">
        <v>148.9</v>
      </c>
      <c r="L5806" s="576" t="s">
        <v>208</v>
      </c>
    </row>
    <row r="5807" spans="1:12">
      <c r="A5807" s="576" t="s">
        <v>985</v>
      </c>
      <c r="B5807" s="576" t="s">
        <v>986</v>
      </c>
      <c r="C5807" s="576" t="s">
        <v>990</v>
      </c>
      <c r="D5807" s="576" t="s">
        <v>4509</v>
      </c>
      <c r="E5807" s="577" t="s">
        <v>210</v>
      </c>
      <c r="F5807" s="576" t="s">
        <v>210</v>
      </c>
      <c r="G5807" s="576">
        <v>89775</v>
      </c>
      <c r="H5807" s="576" t="s">
        <v>10122</v>
      </c>
      <c r="I5807" s="576" t="s">
        <v>85</v>
      </c>
      <c r="J5807" s="576" t="s">
        <v>207</v>
      </c>
      <c r="K5807" s="577">
        <v>232.99</v>
      </c>
      <c r="L5807" s="576" t="s">
        <v>208</v>
      </c>
    </row>
    <row r="5808" spans="1:12">
      <c r="A5808" s="576" t="s">
        <v>985</v>
      </c>
      <c r="B5808" s="576" t="s">
        <v>986</v>
      </c>
      <c r="C5808" s="576" t="s">
        <v>991</v>
      </c>
      <c r="D5808" s="576" t="s">
        <v>4510</v>
      </c>
      <c r="E5808" s="577" t="s">
        <v>210</v>
      </c>
      <c r="F5808" s="576" t="s">
        <v>210</v>
      </c>
      <c r="G5808" s="576">
        <v>89767</v>
      </c>
      <c r="H5808" s="576" t="s">
        <v>6011</v>
      </c>
      <c r="I5808" s="576" t="s">
        <v>212</v>
      </c>
      <c r="J5808" s="576" t="s">
        <v>209</v>
      </c>
      <c r="K5808" s="577">
        <v>19.38</v>
      </c>
      <c r="L5808" s="576" t="s">
        <v>208</v>
      </c>
    </row>
    <row r="5809" spans="1:12">
      <c r="A5809" s="576" t="s">
        <v>985</v>
      </c>
      <c r="B5809" s="576" t="s">
        <v>986</v>
      </c>
      <c r="C5809" s="576" t="s">
        <v>991</v>
      </c>
      <c r="D5809" s="576" t="s">
        <v>4510</v>
      </c>
      <c r="E5809" s="577" t="s">
        <v>210</v>
      </c>
      <c r="F5809" s="576" t="s">
        <v>210</v>
      </c>
      <c r="G5809" s="576">
        <v>89695</v>
      </c>
      <c r="H5809" s="576" t="s">
        <v>10123</v>
      </c>
      <c r="I5809" s="576" t="s">
        <v>212</v>
      </c>
      <c r="J5809" s="576" t="s">
        <v>209</v>
      </c>
      <c r="K5809" s="577">
        <v>15.78</v>
      </c>
      <c r="L5809" s="576" t="s">
        <v>208</v>
      </c>
    </row>
    <row r="5810" spans="1:12">
      <c r="A5810" s="576" t="s">
        <v>985</v>
      </c>
      <c r="B5810" s="576" t="s">
        <v>986</v>
      </c>
      <c r="C5810" s="576" t="s">
        <v>992</v>
      </c>
      <c r="D5810" s="576" t="s">
        <v>4511</v>
      </c>
      <c r="E5810" s="577" t="s">
        <v>210</v>
      </c>
      <c r="F5810" s="576" t="s">
        <v>210</v>
      </c>
      <c r="G5810" s="576">
        <v>89702</v>
      </c>
      <c r="H5810" s="576" t="s">
        <v>10124</v>
      </c>
      <c r="I5810" s="576" t="s">
        <v>212</v>
      </c>
      <c r="J5810" s="576" t="s">
        <v>209</v>
      </c>
      <c r="K5810" s="577">
        <v>20.190000000000001</v>
      </c>
      <c r="L5810" s="576" t="s">
        <v>208</v>
      </c>
    </row>
    <row r="5811" spans="1:12">
      <c r="A5811" s="576" t="s">
        <v>985</v>
      </c>
      <c r="B5811" s="576" t="s">
        <v>986</v>
      </c>
      <c r="C5811" s="576" t="s">
        <v>992</v>
      </c>
      <c r="D5811" s="576" t="s">
        <v>4511</v>
      </c>
      <c r="E5811" s="577" t="s">
        <v>210</v>
      </c>
      <c r="F5811" s="576" t="s">
        <v>210</v>
      </c>
      <c r="G5811" s="576">
        <v>89768</v>
      </c>
      <c r="H5811" s="576" t="s">
        <v>6012</v>
      </c>
      <c r="I5811" s="576" t="s">
        <v>212</v>
      </c>
      <c r="J5811" s="576" t="s">
        <v>209</v>
      </c>
      <c r="K5811" s="577">
        <v>22.29</v>
      </c>
      <c r="L5811" s="576" t="s">
        <v>208</v>
      </c>
    </row>
    <row r="5812" spans="1:12">
      <c r="A5812" s="576" t="s">
        <v>985</v>
      </c>
      <c r="B5812" s="576" t="s">
        <v>986</v>
      </c>
      <c r="C5812" s="576" t="s">
        <v>992</v>
      </c>
      <c r="D5812" s="576" t="s">
        <v>4511</v>
      </c>
      <c r="E5812" s="577" t="s">
        <v>210</v>
      </c>
      <c r="F5812" s="576" t="s">
        <v>210</v>
      </c>
      <c r="G5812" s="576">
        <v>89842</v>
      </c>
      <c r="H5812" s="576" t="s">
        <v>10125</v>
      </c>
      <c r="I5812" s="576" t="s">
        <v>212</v>
      </c>
      <c r="J5812" s="576" t="s">
        <v>209</v>
      </c>
      <c r="K5812" s="577">
        <v>48.99</v>
      </c>
      <c r="L5812" s="576" t="s">
        <v>208</v>
      </c>
    </row>
    <row r="5813" spans="1:12">
      <c r="A5813" s="576" t="s">
        <v>985</v>
      </c>
      <c r="B5813" s="576" t="s">
        <v>986</v>
      </c>
      <c r="C5813" s="576" t="s">
        <v>992</v>
      </c>
      <c r="D5813" s="576" t="s">
        <v>4511</v>
      </c>
      <c r="E5813" s="577" t="s">
        <v>210</v>
      </c>
      <c r="F5813" s="576" t="s">
        <v>210</v>
      </c>
      <c r="G5813" s="576">
        <v>89845</v>
      </c>
      <c r="H5813" s="576" t="s">
        <v>10126</v>
      </c>
      <c r="I5813" s="576" t="s">
        <v>212</v>
      </c>
      <c r="J5813" s="576" t="s">
        <v>209</v>
      </c>
      <c r="K5813" s="577">
        <v>98.36</v>
      </c>
      <c r="L5813" s="576" t="s">
        <v>208</v>
      </c>
    </row>
    <row r="5814" spans="1:12">
      <c r="A5814" s="576" t="s">
        <v>985</v>
      </c>
      <c r="B5814" s="576" t="s">
        <v>986</v>
      </c>
      <c r="C5814" s="576" t="s">
        <v>992</v>
      </c>
      <c r="D5814" s="576" t="s">
        <v>4511</v>
      </c>
      <c r="E5814" s="577" t="s">
        <v>210</v>
      </c>
      <c r="F5814" s="576" t="s">
        <v>210</v>
      </c>
      <c r="G5814" s="576">
        <v>89846</v>
      </c>
      <c r="H5814" s="576" t="s">
        <v>10127</v>
      </c>
      <c r="I5814" s="576" t="s">
        <v>212</v>
      </c>
      <c r="J5814" s="576" t="s">
        <v>209</v>
      </c>
      <c r="K5814" s="577">
        <v>214.66</v>
      </c>
      <c r="L5814" s="576" t="s">
        <v>208</v>
      </c>
    </row>
    <row r="5815" spans="1:12">
      <c r="A5815" s="576" t="s">
        <v>985</v>
      </c>
      <c r="B5815" s="576" t="s">
        <v>986</v>
      </c>
      <c r="C5815" s="576" t="s">
        <v>992</v>
      </c>
      <c r="D5815" s="576" t="s">
        <v>4511</v>
      </c>
      <c r="E5815" s="577" t="s">
        <v>210</v>
      </c>
      <c r="F5815" s="576" t="s">
        <v>210</v>
      </c>
      <c r="G5815" s="576">
        <v>89847</v>
      </c>
      <c r="H5815" s="576" t="s">
        <v>10128</v>
      </c>
      <c r="I5815" s="576" t="s">
        <v>212</v>
      </c>
      <c r="J5815" s="576" t="s">
        <v>209</v>
      </c>
      <c r="K5815" s="577">
        <v>254.66</v>
      </c>
      <c r="L5815" s="576" t="s">
        <v>208</v>
      </c>
    </row>
    <row r="5816" spans="1:12">
      <c r="A5816" s="576" t="s">
        <v>985</v>
      </c>
      <c r="B5816" s="576" t="s">
        <v>986</v>
      </c>
      <c r="C5816" s="576" t="s">
        <v>992</v>
      </c>
      <c r="D5816" s="576" t="s">
        <v>4511</v>
      </c>
      <c r="E5816" s="577" t="s">
        <v>210</v>
      </c>
      <c r="F5816" s="576" t="s">
        <v>210</v>
      </c>
      <c r="G5816" s="576">
        <v>89705</v>
      </c>
      <c r="H5816" s="576" t="s">
        <v>10129</v>
      </c>
      <c r="I5816" s="576" t="s">
        <v>212</v>
      </c>
      <c r="J5816" s="576" t="s">
        <v>209</v>
      </c>
      <c r="K5816" s="577">
        <v>23.25</v>
      </c>
      <c r="L5816" s="576" t="s">
        <v>208</v>
      </c>
    </row>
    <row r="5817" spans="1:12">
      <c r="A5817" s="576" t="s">
        <v>985</v>
      </c>
      <c r="B5817" s="576" t="s">
        <v>986</v>
      </c>
      <c r="C5817" s="576" t="s">
        <v>992</v>
      </c>
      <c r="D5817" s="576" t="s">
        <v>4511</v>
      </c>
      <c r="E5817" s="577" t="s">
        <v>210</v>
      </c>
      <c r="F5817" s="576" t="s">
        <v>210</v>
      </c>
      <c r="G5817" s="576">
        <v>89769</v>
      </c>
      <c r="H5817" s="576" t="s">
        <v>6013</v>
      </c>
      <c r="I5817" s="576" t="s">
        <v>212</v>
      </c>
      <c r="J5817" s="576" t="s">
        <v>209</v>
      </c>
      <c r="K5817" s="577">
        <v>53.36</v>
      </c>
      <c r="L5817" s="576" t="s">
        <v>208</v>
      </c>
    </row>
    <row r="5818" spans="1:12">
      <c r="A5818" s="576" t="s">
        <v>985</v>
      </c>
      <c r="B5818" s="576" t="s">
        <v>986</v>
      </c>
      <c r="C5818" s="576" t="s">
        <v>992</v>
      </c>
      <c r="D5818" s="576" t="s">
        <v>4511</v>
      </c>
      <c r="E5818" s="577" t="s">
        <v>210</v>
      </c>
      <c r="F5818" s="576" t="s">
        <v>210</v>
      </c>
      <c r="G5818" s="576">
        <v>89706</v>
      </c>
      <c r="H5818" s="576" t="s">
        <v>10130</v>
      </c>
      <c r="I5818" s="576" t="s">
        <v>212</v>
      </c>
      <c r="J5818" s="576" t="s">
        <v>209</v>
      </c>
      <c r="K5818" s="577">
        <v>54.47</v>
      </c>
      <c r="L5818" s="576" t="s">
        <v>208</v>
      </c>
    </row>
    <row r="5819" spans="1:12">
      <c r="A5819" s="576" t="s">
        <v>985</v>
      </c>
      <c r="B5819" s="576" t="s">
        <v>986</v>
      </c>
      <c r="C5819" s="576" t="s">
        <v>992</v>
      </c>
      <c r="D5819" s="576" t="s">
        <v>4511</v>
      </c>
      <c r="E5819" s="577" t="s">
        <v>210</v>
      </c>
      <c r="F5819" s="576" t="s">
        <v>210</v>
      </c>
      <c r="G5819" s="576">
        <v>89741</v>
      </c>
      <c r="H5819" s="576" t="s">
        <v>10131</v>
      </c>
      <c r="I5819" s="576" t="s">
        <v>212</v>
      </c>
      <c r="J5819" s="576" t="s">
        <v>209</v>
      </c>
      <c r="K5819" s="577">
        <v>22.43</v>
      </c>
      <c r="L5819" s="576" t="s">
        <v>208</v>
      </c>
    </row>
    <row r="5820" spans="1:12">
      <c r="A5820" s="576" t="s">
        <v>985</v>
      </c>
      <c r="B5820" s="576" t="s">
        <v>986</v>
      </c>
      <c r="C5820" s="576" t="s">
        <v>992</v>
      </c>
      <c r="D5820" s="576" t="s">
        <v>4511</v>
      </c>
      <c r="E5820" s="577" t="s">
        <v>210</v>
      </c>
      <c r="F5820" s="576" t="s">
        <v>210</v>
      </c>
      <c r="G5820" s="576">
        <v>89757</v>
      </c>
      <c r="H5820" s="576" t="s">
        <v>10132</v>
      </c>
      <c r="I5820" s="576" t="s">
        <v>212</v>
      </c>
      <c r="J5820" s="576" t="s">
        <v>209</v>
      </c>
      <c r="K5820" s="577">
        <v>29.34</v>
      </c>
      <c r="L5820" s="576" t="s">
        <v>208</v>
      </c>
    </row>
    <row r="5821" spans="1:12">
      <c r="A5821" s="576" t="s">
        <v>985</v>
      </c>
      <c r="B5821" s="576" t="s">
        <v>986</v>
      </c>
      <c r="C5821" s="576" t="s">
        <v>992</v>
      </c>
      <c r="D5821" s="576" t="s">
        <v>4511</v>
      </c>
      <c r="E5821" s="577" t="s">
        <v>210</v>
      </c>
      <c r="F5821" s="576" t="s">
        <v>210</v>
      </c>
      <c r="G5821" s="576">
        <v>104027</v>
      </c>
      <c r="H5821" s="576" t="s">
        <v>10133</v>
      </c>
      <c r="I5821" s="576" t="s">
        <v>212</v>
      </c>
      <c r="J5821" s="576" t="s">
        <v>209</v>
      </c>
      <c r="K5821" s="577">
        <v>62.78</v>
      </c>
      <c r="L5821" s="576" t="s">
        <v>208</v>
      </c>
    </row>
    <row r="5822" spans="1:12">
      <c r="A5822" s="576" t="s">
        <v>985</v>
      </c>
      <c r="B5822" s="576" t="s">
        <v>986</v>
      </c>
      <c r="C5822" s="576" t="s">
        <v>992</v>
      </c>
      <c r="D5822" s="576" t="s">
        <v>4511</v>
      </c>
      <c r="E5822" s="577" t="s">
        <v>210</v>
      </c>
      <c r="F5822" s="576" t="s">
        <v>210</v>
      </c>
      <c r="G5822" s="576">
        <v>89837</v>
      </c>
      <c r="H5822" s="576" t="s">
        <v>10134</v>
      </c>
      <c r="I5822" s="576" t="s">
        <v>212</v>
      </c>
      <c r="J5822" s="576" t="s">
        <v>209</v>
      </c>
      <c r="K5822" s="577">
        <v>135.59</v>
      </c>
      <c r="L5822" s="576" t="s">
        <v>208</v>
      </c>
    </row>
    <row r="5823" spans="1:12">
      <c r="A5823" s="576" t="s">
        <v>985</v>
      </c>
      <c r="B5823" s="576" t="s">
        <v>986</v>
      </c>
      <c r="C5823" s="576" t="s">
        <v>992</v>
      </c>
      <c r="D5823" s="576" t="s">
        <v>4511</v>
      </c>
      <c r="E5823" s="577" t="s">
        <v>210</v>
      </c>
      <c r="F5823" s="576" t="s">
        <v>210</v>
      </c>
      <c r="G5823" s="576">
        <v>89839</v>
      </c>
      <c r="H5823" s="576" t="s">
        <v>10135</v>
      </c>
      <c r="I5823" s="576" t="s">
        <v>212</v>
      </c>
      <c r="J5823" s="576" t="s">
        <v>209</v>
      </c>
      <c r="K5823" s="577">
        <v>176.31</v>
      </c>
      <c r="L5823" s="576" t="s">
        <v>208</v>
      </c>
    </row>
    <row r="5824" spans="1:12">
      <c r="A5824" s="576" t="s">
        <v>985</v>
      </c>
      <c r="B5824" s="576" t="s">
        <v>986</v>
      </c>
      <c r="C5824" s="576" t="s">
        <v>992</v>
      </c>
      <c r="D5824" s="576" t="s">
        <v>4511</v>
      </c>
      <c r="E5824" s="577" t="s">
        <v>210</v>
      </c>
      <c r="F5824" s="576" t="s">
        <v>210</v>
      </c>
      <c r="G5824" s="576">
        <v>89841</v>
      </c>
      <c r="H5824" s="576" t="s">
        <v>10136</v>
      </c>
      <c r="I5824" s="576" t="s">
        <v>212</v>
      </c>
      <c r="J5824" s="576" t="s">
        <v>209</v>
      </c>
      <c r="K5824" s="577">
        <v>267.79000000000002</v>
      </c>
      <c r="L5824" s="576" t="s">
        <v>208</v>
      </c>
    </row>
    <row r="5825" spans="1:12">
      <c r="A5825" s="576" t="s">
        <v>985</v>
      </c>
      <c r="B5825" s="576" t="s">
        <v>986</v>
      </c>
      <c r="C5825" s="576" t="s">
        <v>992</v>
      </c>
      <c r="D5825" s="576" t="s">
        <v>4511</v>
      </c>
      <c r="E5825" s="577" t="s">
        <v>210</v>
      </c>
      <c r="F5825" s="576" t="s">
        <v>210</v>
      </c>
      <c r="G5825" s="576">
        <v>89654</v>
      </c>
      <c r="H5825" s="576" t="s">
        <v>10137</v>
      </c>
      <c r="I5825" s="576" t="s">
        <v>212</v>
      </c>
      <c r="J5825" s="576" t="s">
        <v>209</v>
      </c>
      <c r="K5825" s="577">
        <v>19.77</v>
      </c>
      <c r="L5825" s="576" t="s">
        <v>208</v>
      </c>
    </row>
    <row r="5826" spans="1:12">
      <c r="A5826" s="576" t="s">
        <v>985</v>
      </c>
      <c r="B5826" s="576" t="s">
        <v>986</v>
      </c>
      <c r="C5826" s="576" t="s">
        <v>992</v>
      </c>
      <c r="D5826" s="576" t="s">
        <v>4511</v>
      </c>
      <c r="E5826" s="577" t="s">
        <v>210</v>
      </c>
      <c r="F5826" s="576" t="s">
        <v>210</v>
      </c>
      <c r="G5826" s="576">
        <v>89661</v>
      </c>
      <c r="H5826" s="576" t="s">
        <v>10138</v>
      </c>
      <c r="I5826" s="576" t="s">
        <v>212</v>
      </c>
      <c r="J5826" s="576" t="s">
        <v>209</v>
      </c>
      <c r="K5826" s="577">
        <v>22.84</v>
      </c>
      <c r="L5826" s="576" t="s">
        <v>208</v>
      </c>
    </row>
    <row r="5827" spans="1:12">
      <c r="A5827" s="576" t="s">
        <v>985</v>
      </c>
      <c r="B5827" s="576" t="s">
        <v>986</v>
      </c>
      <c r="C5827" s="576" t="s">
        <v>992</v>
      </c>
      <c r="D5827" s="576" t="s">
        <v>4511</v>
      </c>
      <c r="E5827" s="577" t="s">
        <v>210</v>
      </c>
      <c r="F5827" s="576" t="s">
        <v>210</v>
      </c>
      <c r="G5827" s="576">
        <v>89674</v>
      </c>
      <c r="H5827" s="576" t="s">
        <v>10139</v>
      </c>
      <c r="I5827" s="576" t="s">
        <v>212</v>
      </c>
      <c r="J5827" s="576" t="s">
        <v>207</v>
      </c>
      <c r="K5827" s="577">
        <v>29.82</v>
      </c>
      <c r="L5827" s="576" t="s">
        <v>208</v>
      </c>
    </row>
    <row r="5828" spans="1:12">
      <c r="A5828" s="576" t="s">
        <v>985</v>
      </c>
      <c r="B5828" s="576" t="s">
        <v>986</v>
      </c>
      <c r="C5828" s="576" t="s">
        <v>992</v>
      </c>
      <c r="D5828" s="576" t="s">
        <v>4511</v>
      </c>
      <c r="E5828" s="577" t="s">
        <v>210</v>
      </c>
      <c r="F5828" s="576" t="s">
        <v>210</v>
      </c>
      <c r="G5828" s="576">
        <v>89816</v>
      </c>
      <c r="H5828" s="576" t="s">
        <v>10140</v>
      </c>
      <c r="I5828" s="576" t="s">
        <v>212</v>
      </c>
      <c r="J5828" s="576" t="s">
        <v>207</v>
      </c>
      <c r="K5828" s="577">
        <v>41.05</v>
      </c>
      <c r="L5828" s="576" t="s">
        <v>208</v>
      </c>
    </row>
    <row r="5829" spans="1:12">
      <c r="A5829" s="576" t="s">
        <v>985</v>
      </c>
      <c r="B5829" s="576" t="s">
        <v>986</v>
      </c>
      <c r="C5829" s="576" t="s">
        <v>992</v>
      </c>
      <c r="D5829" s="576" t="s">
        <v>4511</v>
      </c>
      <c r="E5829" s="577" t="s">
        <v>210</v>
      </c>
      <c r="F5829" s="576" t="s">
        <v>210</v>
      </c>
      <c r="G5829" s="576">
        <v>89762</v>
      </c>
      <c r="H5829" s="576" t="s">
        <v>6008</v>
      </c>
      <c r="I5829" s="576" t="s">
        <v>212</v>
      </c>
      <c r="J5829" s="576" t="s">
        <v>207</v>
      </c>
      <c r="K5829" s="577">
        <v>43.22</v>
      </c>
      <c r="L5829" s="576" t="s">
        <v>208</v>
      </c>
    </row>
    <row r="5830" spans="1:12">
      <c r="A5830" s="576" t="s">
        <v>985</v>
      </c>
      <c r="B5830" s="576" t="s">
        <v>986</v>
      </c>
      <c r="C5830" s="576" t="s">
        <v>992</v>
      </c>
      <c r="D5830" s="576" t="s">
        <v>4511</v>
      </c>
      <c r="E5830" s="577" t="s">
        <v>210</v>
      </c>
      <c r="F5830" s="576" t="s">
        <v>210</v>
      </c>
      <c r="G5830" s="576">
        <v>89684</v>
      </c>
      <c r="H5830" s="576" t="s">
        <v>10141</v>
      </c>
      <c r="I5830" s="576" t="s">
        <v>212</v>
      </c>
      <c r="J5830" s="576" t="s">
        <v>207</v>
      </c>
      <c r="K5830" s="577">
        <v>43.78</v>
      </c>
      <c r="L5830" s="576" t="s">
        <v>208</v>
      </c>
    </row>
    <row r="5831" spans="1:12">
      <c r="A5831" s="576" t="s">
        <v>985</v>
      </c>
      <c r="B5831" s="576" t="s">
        <v>986</v>
      </c>
      <c r="C5831" s="576" t="s">
        <v>992</v>
      </c>
      <c r="D5831" s="576" t="s">
        <v>4511</v>
      </c>
      <c r="E5831" s="577" t="s">
        <v>210</v>
      </c>
      <c r="F5831" s="576" t="s">
        <v>210</v>
      </c>
      <c r="G5831" s="576">
        <v>89828</v>
      </c>
      <c r="H5831" s="576" t="s">
        <v>10142</v>
      </c>
      <c r="I5831" s="576" t="s">
        <v>212</v>
      </c>
      <c r="J5831" s="576" t="s">
        <v>209</v>
      </c>
      <c r="K5831" s="577">
        <v>60.32</v>
      </c>
      <c r="L5831" s="576" t="s">
        <v>208</v>
      </c>
    </row>
    <row r="5832" spans="1:12">
      <c r="A5832" s="576" t="s">
        <v>985</v>
      </c>
      <c r="B5832" s="576" t="s">
        <v>986</v>
      </c>
      <c r="C5832" s="576" t="s">
        <v>992</v>
      </c>
      <c r="D5832" s="576" t="s">
        <v>4511</v>
      </c>
      <c r="E5832" s="577" t="s">
        <v>210</v>
      </c>
      <c r="F5832" s="576" t="s">
        <v>210</v>
      </c>
      <c r="G5832" s="576">
        <v>89546</v>
      </c>
      <c r="H5832" s="576" t="s">
        <v>5899</v>
      </c>
      <c r="I5832" s="576" t="s">
        <v>212</v>
      </c>
      <c r="J5832" s="576" t="s">
        <v>209</v>
      </c>
      <c r="K5832" s="577">
        <v>10</v>
      </c>
      <c r="L5832" s="576" t="s">
        <v>208</v>
      </c>
    </row>
    <row r="5833" spans="1:12">
      <c r="A5833" s="576" t="s">
        <v>985</v>
      </c>
      <c r="B5833" s="576" t="s">
        <v>986</v>
      </c>
      <c r="C5833" s="576" t="s">
        <v>993</v>
      </c>
      <c r="D5833" s="576" t="s">
        <v>4518</v>
      </c>
      <c r="E5833" s="577" t="s">
        <v>210</v>
      </c>
      <c r="F5833" s="576" t="s">
        <v>210</v>
      </c>
      <c r="G5833" s="576">
        <v>89482</v>
      </c>
      <c r="H5833" s="576" t="s">
        <v>6172</v>
      </c>
      <c r="I5833" s="576" t="s">
        <v>212</v>
      </c>
      <c r="J5833" s="576" t="s">
        <v>209</v>
      </c>
      <c r="K5833" s="577">
        <v>32.07</v>
      </c>
      <c r="L5833" s="576" t="s">
        <v>208</v>
      </c>
    </row>
    <row r="5834" spans="1:12">
      <c r="A5834" s="576" t="s">
        <v>985</v>
      </c>
      <c r="B5834" s="576" t="s">
        <v>986</v>
      </c>
      <c r="C5834" s="576" t="s">
        <v>993</v>
      </c>
      <c r="D5834" s="576" t="s">
        <v>4518</v>
      </c>
      <c r="E5834" s="577" t="s">
        <v>210</v>
      </c>
      <c r="F5834" s="576" t="s">
        <v>210</v>
      </c>
      <c r="G5834" s="576">
        <v>89491</v>
      </c>
      <c r="H5834" s="576" t="s">
        <v>6173</v>
      </c>
      <c r="I5834" s="576" t="s">
        <v>212</v>
      </c>
      <c r="J5834" s="576" t="s">
        <v>209</v>
      </c>
      <c r="K5834" s="577">
        <v>81.84</v>
      </c>
      <c r="L5834" s="576" t="s">
        <v>208</v>
      </c>
    </row>
    <row r="5835" spans="1:12">
      <c r="A5835" s="576" t="s">
        <v>985</v>
      </c>
      <c r="B5835" s="576" t="s">
        <v>986</v>
      </c>
      <c r="C5835" s="576" t="s">
        <v>993</v>
      </c>
      <c r="D5835" s="576" t="s">
        <v>4518</v>
      </c>
      <c r="E5835" s="577" t="s">
        <v>210</v>
      </c>
      <c r="F5835" s="576" t="s">
        <v>210</v>
      </c>
      <c r="G5835" s="576">
        <v>104178</v>
      </c>
      <c r="H5835" s="576" t="s">
        <v>6137</v>
      </c>
      <c r="I5835" s="576" t="s">
        <v>212</v>
      </c>
      <c r="J5835" s="576" t="s">
        <v>209</v>
      </c>
      <c r="K5835" s="577">
        <v>19.43</v>
      </c>
      <c r="L5835" s="576" t="s">
        <v>208</v>
      </c>
    </row>
    <row r="5836" spans="1:12">
      <c r="A5836" s="576" t="s">
        <v>994</v>
      </c>
      <c r="B5836" s="576" t="s">
        <v>995</v>
      </c>
      <c r="C5836" s="576" t="s">
        <v>996</v>
      </c>
      <c r="D5836" s="576" t="s">
        <v>4519</v>
      </c>
      <c r="E5836" s="577" t="s">
        <v>210</v>
      </c>
      <c r="F5836" s="576" t="s">
        <v>210</v>
      </c>
      <c r="G5836" s="576">
        <v>104179</v>
      </c>
      <c r="H5836" s="576" t="s">
        <v>6138</v>
      </c>
      <c r="I5836" s="576" t="s">
        <v>212</v>
      </c>
      <c r="J5836" s="576" t="s">
        <v>209</v>
      </c>
      <c r="K5836" s="577">
        <v>75.3</v>
      </c>
      <c r="L5836" s="576" t="s">
        <v>208</v>
      </c>
    </row>
    <row r="5837" spans="1:12">
      <c r="A5837" s="576" t="s">
        <v>994</v>
      </c>
      <c r="B5837" s="576" t="s">
        <v>995</v>
      </c>
      <c r="C5837" s="576" t="s">
        <v>996</v>
      </c>
      <c r="D5837" s="576" t="s">
        <v>4519</v>
      </c>
      <c r="E5837" s="577" t="s">
        <v>210</v>
      </c>
      <c r="F5837" s="576" t="s">
        <v>210</v>
      </c>
      <c r="G5837" s="576">
        <v>89587</v>
      </c>
      <c r="H5837" s="576" t="s">
        <v>5928</v>
      </c>
      <c r="I5837" s="576" t="s">
        <v>212</v>
      </c>
      <c r="J5837" s="576" t="s">
        <v>209</v>
      </c>
      <c r="K5837" s="577">
        <v>43.97</v>
      </c>
      <c r="L5837" s="576" t="s">
        <v>208</v>
      </c>
    </row>
    <row r="5838" spans="1:12">
      <c r="A5838" s="576" t="s">
        <v>994</v>
      </c>
      <c r="B5838" s="576" t="s">
        <v>995</v>
      </c>
      <c r="C5838" s="576" t="s">
        <v>996</v>
      </c>
      <c r="D5838" s="576" t="s">
        <v>4519</v>
      </c>
      <c r="E5838" s="577" t="s">
        <v>210</v>
      </c>
      <c r="F5838" s="576" t="s">
        <v>210</v>
      </c>
      <c r="G5838" s="576">
        <v>89535</v>
      </c>
      <c r="H5838" s="576" t="s">
        <v>5893</v>
      </c>
      <c r="I5838" s="576" t="s">
        <v>212</v>
      </c>
      <c r="J5838" s="576" t="s">
        <v>209</v>
      </c>
      <c r="K5838" s="577">
        <v>38.06</v>
      </c>
      <c r="L5838" s="576" t="s">
        <v>208</v>
      </c>
    </row>
    <row r="5839" spans="1:12">
      <c r="A5839" s="576" t="s">
        <v>994</v>
      </c>
      <c r="B5839" s="576" t="s">
        <v>995</v>
      </c>
      <c r="C5839" s="576" t="s">
        <v>996</v>
      </c>
      <c r="D5839" s="576" t="s">
        <v>4519</v>
      </c>
      <c r="E5839" s="577" t="s">
        <v>210</v>
      </c>
      <c r="F5839" s="576" t="s">
        <v>210</v>
      </c>
      <c r="G5839" s="576">
        <v>89592</v>
      </c>
      <c r="H5839" s="576" t="s">
        <v>5931</v>
      </c>
      <c r="I5839" s="576" t="s">
        <v>212</v>
      </c>
      <c r="J5839" s="576" t="s">
        <v>209</v>
      </c>
      <c r="K5839" s="577">
        <v>142.16999999999999</v>
      </c>
      <c r="L5839" s="576" t="s">
        <v>208</v>
      </c>
    </row>
    <row r="5840" spans="1:12">
      <c r="A5840" s="576" t="s">
        <v>994</v>
      </c>
      <c r="B5840" s="576" t="s">
        <v>995</v>
      </c>
      <c r="C5840" s="576" t="s">
        <v>996</v>
      </c>
      <c r="D5840" s="576" t="s">
        <v>4519</v>
      </c>
      <c r="E5840" s="577" t="s">
        <v>210</v>
      </c>
      <c r="F5840" s="576" t="s">
        <v>210</v>
      </c>
      <c r="G5840" s="576">
        <v>104169</v>
      </c>
      <c r="H5840" s="576" t="s">
        <v>6128</v>
      </c>
      <c r="I5840" s="576" t="s">
        <v>212</v>
      </c>
      <c r="J5840" s="576" t="s">
        <v>209</v>
      </c>
      <c r="K5840" s="577">
        <v>133.53</v>
      </c>
      <c r="L5840" s="576" t="s">
        <v>208</v>
      </c>
    </row>
    <row r="5841" spans="1:12">
      <c r="A5841" s="576" t="s">
        <v>994</v>
      </c>
      <c r="B5841" s="576" t="s">
        <v>995</v>
      </c>
      <c r="C5841" s="576" t="s">
        <v>996</v>
      </c>
      <c r="D5841" s="576" t="s">
        <v>4519</v>
      </c>
      <c r="E5841" s="577" t="s">
        <v>210</v>
      </c>
      <c r="F5841" s="576" t="s">
        <v>210</v>
      </c>
      <c r="G5841" s="576">
        <v>89583</v>
      </c>
      <c r="H5841" s="576" t="s">
        <v>5925</v>
      </c>
      <c r="I5841" s="576" t="s">
        <v>212</v>
      </c>
      <c r="J5841" s="576" t="s">
        <v>209</v>
      </c>
      <c r="K5841" s="577">
        <v>37.96</v>
      </c>
      <c r="L5841" s="576" t="s">
        <v>208</v>
      </c>
    </row>
    <row r="5842" spans="1:12">
      <c r="A5842" s="576" t="s">
        <v>994</v>
      </c>
      <c r="B5842" s="576" t="s">
        <v>995</v>
      </c>
      <c r="C5842" s="576" t="s">
        <v>996</v>
      </c>
      <c r="D5842" s="576" t="s">
        <v>4519</v>
      </c>
      <c r="E5842" s="577" t="s">
        <v>210</v>
      </c>
      <c r="F5842" s="576" t="s">
        <v>210</v>
      </c>
      <c r="G5842" s="576">
        <v>89526</v>
      </c>
      <c r="H5842" s="576" t="s">
        <v>5886</v>
      </c>
      <c r="I5842" s="576" t="s">
        <v>212</v>
      </c>
      <c r="J5842" s="576" t="s">
        <v>209</v>
      </c>
      <c r="K5842" s="577">
        <v>34.700000000000003</v>
      </c>
      <c r="L5842" s="576" t="s">
        <v>208</v>
      </c>
    </row>
    <row r="5843" spans="1:12">
      <c r="A5843" s="576" t="s">
        <v>994</v>
      </c>
      <c r="B5843" s="576" t="s">
        <v>995</v>
      </c>
      <c r="C5843" s="576" t="s">
        <v>996</v>
      </c>
      <c r="D5843" s="576" t="s">
        <v>4519</v>
      </c>
      <c r="E5843" s="577" t="s">
        <v>210</v>
      </c>
      <c r="F5843" s="576" t="s">
        <v>210</v>
      </c>
      <c r="G5843" s="576">
        <v>95695</v>
      </c>
      <c r="H5843" s="576" t="s">
        <v>6068</v>
      </c>
      <c r="I5843" s="576" t="s">
        <v>212</v>
      </c>
      <c r="J5843" s="576" t="s">
        <v>209</v>
      </c>
      <c r="K5843" s="577">
        <v>53.48</v>
      </c>
      <c r="L5843" s="576" t="s">
        <v>208</v>
      </c>
    </row>
    <row r="5844" spans="1:12">
      <c r="A5844" s="576" t="s">
        <v>994</v>
      </c>
      <c r="B5844" s="576" t="s">
        <v>995</v>
      </c>
      <c r="C5844" s="576" t="s">
        <v>996</v>
      </c>
      <c r="D5844" s="576" t="s">
        <v>4519</v>
      </c>
      <c r="E5844" s="577" t="s">
        <v>210</v>
      </c>
      <c r="F5844" s="576" t="s">
        <v>210</v>
      </c>
      <c r="G5844" s="576">
        <v>95694</v>
      </c>
      <c r="H5844" s="576" t="s">
        <v>6067</v>
      </c>
      <c r="I5844" s="576" t="s">
        <v>212</v>
      </c>
      <c r="J5844" s="576" t="s">
        <v>209</v>
      </c>
      <c r="K5844" s="577">
        <v>47.57</v>
      </c>
      <c r="L5844" s="576" t="s">
        <v>208</v>
      </c>
    </row>
    <row r="5845" spans="1:12">
      <c r="A5845" s="576" t="s">
        <v>994</v>
      </c>
      <c r="B5845" s="576" t="s">
        <v>995</v>
      </c>
      <c r="C5845" s="576" t="s">
        <v>996</v>
      </c>
      <c r="D5845" s="576" t="s">
        <v>4519</v>
      </c>
      <c r="E5845" s="577" t="s">
        <v>210</v>
      </c>
      <c r="F5845" s="576" t="s">
        <v>210</v>
      </c>
      <c r="G5845" s="576">
        <v>89585</v>
      </c>
      <c r="H5845" s="576" t="s">
        <v>5927</v>
      </c>
      <c r="I5845" s="576" t="s">
        <v>212</v>
      </c>
      <c r="J5845" s="576" t="s">
        <v>209</v>
      </c>
      <c r="K5845" s="577">
        <v>40.03</v>
      </c>
      <c r="L5845" s="576" t="s">
        <v>208</v>
      </c>
    </row>
    <row r="5846" spans="1:12">
      <c r="A5846" s="576" t="s">
        <v>994</v>
      </c>
      <c r="B5846" s="576" t="s">
        <v>995</v>
      </c>
      <c r="C5846" s="576" t="s">
        <v>996</v>
      </c>
      <c r="D5846" s="576" t="s">
        <v>4519</v>
      </c>
      <c r="E5846" s="577" t="s">
        <v>210</v>
      </c>
      <c r="F5846" s="576" t="s">
        <v>210</v>
      </c>
      <c r="G5846" s="576">
        <v>89531</v>
      </c>
      <c r="H5846" s="576" t="s">
        <v>5891</v>
      </c>
      <c r="I5846" s="576" t="s">
        <v>212</v>
      </c>
      <c r="J5846" s="576" t="s">
        <v>209</v>
      </c>
      <c r="K5846" s="577">
        <v>34.119999999999997</v>
      </c>
      <c r="L5846" s="576" t="s">
        <v>208</v>
      </c>
    </row>
    <row r="5847" spans="1:12">
      <c r="A5847" s="576" t="s">
        <v>994</v>
      </c>
      <c r="B5847" s="576" t="s">
        <v>995</v>
      </c>
      <c r="C5847" s="576" t="s">
        <v>996</v>
      </c>
      <c r="D5847" s="576" t="s">
        <v>4519</v>
      </c>
      <c r="E5847" s="577" t="s">
        <v>210</v>
      </c>
      <c r="F5847" s="576" t="s">
        <v>210</v>
      </c>
      <c r="G5847" s="576">
        <v>89591</v>
      </c>
      <c r="H5847" s="576" t="s">
        <v>5930</v>
      </c>
      <c r="I5847" s="576" t="s">
        <v>212</v>
      </c>
      <c r="J5847" s="576" t="s">
        <v>209</v>
      </c>
      <c r="K5847" s="577">
        <v>117.5</v>
      </c>
      <c r="L5847" s="576" t="s">
        <v>208</v>
      </c>
    </row>
    <row r="5848" spans="1:12">
      <c r="A5848" s="576" t="s">
        <v>994</v>
      </c>
      <c r="B5848" s="576" t="s">
        <v>995</v>
      </c>
      <c r="C5848" s="576" t="s">
        <v>996</v>
      </c>
      <c r="D5848" s="576" t="s">
        <v>4519</v>
      </c>
      <c r="E5848" s="577" t="s">
        <v>210</v>
      </c>
      <c r="F5848" s="576" t="s">
        <v>210</v>
      </c>
      <c r="G5848" s="576">
        <v>104168</v>
      </c>
      <c r="H5848" s="576" t="s">
        <v>6127</v>
      </c>
      <c r="I5848" s="576" t="s">
        <v>212</v>
      </c>
      <c r="J5848" s="576" t="s">
        <v>209</v>
      </c>
      <c r="K5848" s="577">
        <v>108.86</v>
      </c>
      <c r="L5848" s="576" t="s">
        <v>208</v>
      </c>
    </row>
    <row r="5849" spans="1:12">
      <c r="A5849" s="576" t="s">
        <v>994</v>
      </c>
      <c r="B5849" s="576" t="s">
        <v>995</v>
      </c>
      <c r="C5849" s="576" t="s">
        <v>996</v>
      </c>
      <c r="D5849" s="576" t="s">
        <v>4519</v>
      </c>
      <c r="E5849" s="577" t="s">
        <v>210</v>
      </c>
      <c r="F5849" s="576" t="s">
        <v>210</v>
      </c>
      <c r="G5849" s="576">
        <v>89516</v>
      </c>
      <c r="H5849" s="576" t="s">
        <v>5876</v>
      </c>
      <c r="I5849" s="576" t="s">
        <v>212</v>
      </c>
      <c r="J5849" s="576" t="s">
        <v>209</v>
      </c>
      <c r="K5849" s="577">
        <v>6.9</v>
      </c>
      <c r="L5849" s="576" t="s">
        <v>208</v>
      </c>
    </row>
    <row r="5850" spans="1:12">
      <c r="A5850" s="576" t="s">
        <v>994</v>
      </c>
      <c r="B5850" s="576" t="s">
        <v>995</v>
      </c>
      <c r="C5850" s="576" t="s">
        <v>996</v>
      </c>
      <c r="D5850" s="576" t="s">
        <v>4519</v>
      </c>
      <c r="E5850" s="577" t="s">
        <v>210</v>
      </c>
      <c r="F5850" s="576" t="s">
        <v>210</v>
      </c>
      <c r="G5850" s="576">
        <v>89520</v>
      </c>
      <c r="H5850" s="576" t="s">
        <v>5880</v>
      </c>
      <c r="I5850" s="576" t="s">
        <v>212</v>
      </c>
      <c r="J5850" s="576" t="s">
        <v>209</v>
      </c>
      <c r="K5850" s="577">
        <v>14.69</v>
      </c>
      <c r="L5850" s="576" t="s">
        <v>208</v>
      </c>
    </row>
    <row r="5851" spans="1:12">
      <c r="A5851" s="576" t="s">
        <v>994</v>
      </c>
      <c r="B5851" s="576" t="s">
        <v>995</v>
      </c>
      <c r="C5851" s="576" t="s">
        <v>996</v>
      </c>
      <c r="D5851" s="576" t="s">
        <v>4519</v>
      </c>
      <c r="E5851" s="577" t="s">
        <v>210</v>
      </c>
      <c r="F5851" s="576" t="s">
        <v>210</v>
      </c>
      <c r="G5851" s="576">
        <v>89582</v>
      </c>
      <c r="H5851" s="576" t="s">
        <v>5924</v>
      </c>
      <c r="I5851" s="576" t="s">
        <v>212</v>
      </c>
      <c r="J5851" s="576" t="s">
        <v>209</v>
      </c>
      <c r="K5851" s="577">
        <v>30.43</v>
      </c>
      <c r="L5851" s="576" t="s">
        <v>208</v>
      </c>
    </row>
    <row r="5852" spans="1:12">
      <c r="A5852" s="576" t="s">
        <v>994</v>
      </c>
      <c r="B5852" s="576" t="s">
        <v>995</v>
      </c>
      <c r="C5852" s="576" t="s">
        <v>996</v>
      </c>
      <c r="D5852" s="576" t="s">
        <v>4519</v>
      </c>
      <c r="E5852" s="577" t="s">
        <v>210</v>
      </c>
      <c r="F5852" s="576" t="s">
        <v>210</v>
      </c>
      <c r="G5852" s="576">
        <v>89524</v>
      </c>
      <c r="H5852" s="576" t="s">
        <v>5884</v>
      </c>
      <c r="I5852" s="576" t="s">
        <v>212</v>
      </c>
      <c r="J5852" s="576" t="s">
        <v>209</v>
      </c>
      <c r="K5852" s="577">
        <v>27.17</v>
      </c>
      <c r="L5852" s="576" t="s">
        <v>208</v>
      </c>
    </row>
    <row r="5853" spans="1:12">
      <c r="A5853" s="576" t="s">
        <v>994</v>
      </c>
      <c r="B5853" s="576" t="s">
        <v>995</v>
      </c>
      <c r="C5853" s="576" t="s">
        <v>996</v>
      </c>
      <c r="D5853" s="576" t="s">
        <v>4519</v>
      </c>
      <c r="E5853" s="577" t="s">
        <v>210</v>
      </c>
      <c r="F5853" s="576" t="s">
        <v>210</v>
      </c>
      <c r="G5853" s="576">
        <v>89584</v>
      </c>
      <c r="H5853" s="576" t="s">
        <v>5926</v>
      </c>
      <c r="I5853" s="576" t="s">
        <v>212</v>
      </c>
      <c r="J5853" s="576" t="s">
        <v>209</v>
      </c>
      <c r="K5853" s="577">
        <v>39.11</v>
      </c>
      <c r="L5853" s="576" t="s">
        <v>208</v>
      </c>
    </row>
    <row r="5854" spans="1:12">
      <c r="A5854" s="576" t="s">
        <v>994</v>
      </c>
      <c r="B5854" s="576" t="s">
        <v>995</v>
      </c>
      <c r="C5854" s="576" t="s">
        <v>996</v>
      </c>
      <c r="D5854" s="576" t="s">
        <v>4519</v>
      </c>
      <c r="E5854" s="577" t="s">
        <v>210</v>
      </c>
      <c r="F5854" s="576" t="s">
        <v>210</v>
      </c>
      <c r="G5854" s="576">
        <v>89529</v>
      </c>
      <c r="H5854" s="576" t="s">
        <v>5889</v>
      </c>
      <c r="I5854" s="576" t="s">
        <v>212</v>
      </c>
      <c r="J5854" s="576" t="s">
        <v>209</v>
      </c>
      <c r="K5854" s="577">
        <v>33.200000000000003</v>
      </c>
      <c r="L5854" s="576" t="s">
        <v>208</v>
      </c>
    </row>
    <row r="5855" spans="1:12">
      <c r="A5855" s="576" t="s">
        <v>994</v>
      </c>
      <c r="B5855" s="576" t="s">
        <v>995</v>
      </c>
      <c r="C5855" s="576" t="s">
        <v>996</v>
      </c>
      <c r="D5855" s="576" t="s">
        <v>4519</v>
      </c>
      <c r="E5855" s="577" t="s">
        <v>210</v>
      </c>
      <c r="F5855" s="576" t="s">
        <v>210</v>
      </c>
      <c r="G5855" s="576">
        <v>89590</v>
      </c>
      <c r="H5855" s="576" t="s">
        <v>5929</v>
      </c>
      <c r="I5855" s="576" t="s">
        <v>212</v>
      </c>
      <c r="J5855" s="576" t="s">
        <v>209</v>
      </c>
      <c r="K5855" s="577">
        <v>120.3</v>
      </c>
      <c r="L5855" s="576" t="s">
        <v>208</v>
      </c>
    </row>
    <row r="5856" spans="1:12">
      <c r="A5856" s="576" t="s">
        <v>994</v>
      </c>
      <c r="B5856" s="576" t="s">
        <v>995</v>
      </c>
      <c r="C5856" s="576" t="s">
        <v>996</v>
      </c>
      <c r="D5856" s="576" t="s">
        <v>4519</v>
      </c>
      <c r="E5856" s="577" t="s">
        <v>210</v>
      </c>
      <c r="F5856" s="576" t="s">
        <v>210</v>
      </c>
      <c r="G5856" s="576">
        <v>104167</v>
      </c>
      <c r="H5856" s="576" t="s">
        <v>6126</v>
      </c>
      <c r="I5856" s="576" t="s">
        <v>212</v>
      </c>
      <c r="J5856" s="576" t="s">
        <v>209</v>
      </c>
      <c r="K5856" s="577">
        <v>111.66</v>
      </c>
      <c r="L5856" s="576" t="s">
        <v>208</v>
      </c>
    </row>
    <row r="5857" spans="1:12">
      <c r="A5857" s="576" t="s">
        <v>994</v>
      </c>
      <c r="B5857" s="576" t="s">
        <v>995</v>
      </c>
      <c r="C5857" s="576" t="s">
        <v>996</v>
      </c>
      <c r="D5857" s="576" t="s">
        <v>4519</v>
      </c>
      <c r="E5857" s="577" t="s">
        <v>210</v>
      </c>
      <c r="F5857" s="576" t="s">
        <v>210</v>
      </c>
      <c r="G5857" s="576">
        <v>89514</v>
      </c>
      <c r="H5857" s="576" t="s">
        <v>5874</v>
      </c>
      <c r="I5857" s="576" t="s">
        <v>212</v>
      </c>
      <c r="J5857" s="576" t="s">
        <v>209</v>
      </c>
      <c r="K5857" s="577">
        <v>6.83</v>
      </c>
      <c r="L5857" s="576" t="s">
        <v>208</v>
      </c>
    </row>
    <row r="5858" spans="1:12">
      <c r="A5858" s="576" t="s">
        <v>994</v>
      </c>
      <c r="B5858" s="576" t="s">
        <v>995</v>
      </c>
      <c r="C5858" s="576" t="s">
        <v>996</v>
      </c>
      <c r="D5858" s="576" t="s">
        <v>4519</v>
      </c>
      <c r="E5858" s="577" t="s">
        <v>210</v>
      </c>
      <c r="F5858" s="576" t="s">
        <v>210</v>
      </c>
      <c r="G5858" s="576">
        <v>89518</v>
      </c>
      <c r="H5858" s="576" t="s">
        <v>5878</v>
      </c>
      <c r="I5858" s="576" t="s">
        <v>212</v>
      </c>
      <c r="J5858" s="576" t="s">
        <v>209</v>
      </c>
      <c r="K5858" s="577">
        <v>14.05</v>
      </c>
      <c r="L5858" s="576" t="s">
        <v>208</v>
      </c>
    </row>
    <row r="5859" spans="1:12">
      <c r="A5859" s="576" t="s">
        <v>994</v>
      </c>
      <c r="B5859" s="576" t="s">
        <v>995</v>
      </c>
      <c r="C5859" s="576" t="s">
        <v>996</v>
      </c>
      <c r="D5859" s="576" t="s">
        <v>4519</v>
      </c>
      <c r="E5859" s="577" t="s">
        <v>210</v>
      </c>
      <c r="F5859" s="576" t="s">
        <v>210</v>
      </c>
      <c r="G5859" s="576">
        <v>89581</v>
      </c>
      <c r="H5859" s="576" t="s">
        <v>5923</v>
      </c>
      <c r="I5859" s="576" t="s">
        <v>212</v>
      </c>
      <c r="J5859" s="576" t="s">
        <v>209</v>
      </c>
      <c r="K5859" s="577">
        <v>30.02</v>
      </c>
      <c r="L5859" s="576" t="s">
        <v>208</v>
      </c>
    </row>
    <row r="5860" spans="1:12">
      <c r="A5860" s="576" t="s">
        <v>994</v>
      </c>
      <c r="B5860" s="576" t="s">
        <v>995</v>
      </c>
      <c r="C5860" s="576" t="s">
        <v>996</v>
      </c>
      <c r="D5860" s="576" t="s">
        <v>4519</v>
      </c>
      <c r="E5860" s="577" t="s">
        <v>210</v>
      </c>
      <c r="F5860" s="576" t="s">
        <v>210</v>
      </c>
      <c r="G5860" s="576">
        <v>89522</v>
      </c>
      <c r="H5860" s="576" t="s">
        <v>5882</v>
      </c>
      <c r="I5860" s="576" t="s">
        <v>212</v>
      </c>
      <c r="J5860" s="576" t="s">
        <v>209</v>
      </c>
      <c r="K5860" s="577">
        <v>26.76</v>
      </c>
      <c r="L5860" s="576" t="s">
        <v>208</v>
      </c>
    </row>
    <row r="5861" spans="1:12">
      <c r="A5861" s="576" t="s">
        <v>994</v>
      </c>
      <c r="B5861" s="576" t="s">
        <v>995</v>
      </c>
      <c r="C5861" s="576" t="s">
        <v>996</v>
      </c>
      <c r="D5861" s="576" t="s">
        <v>4519</v>
      </c>
      <c r="E5861" s="577" t="s">
        <v>210</v>
      </c>
      <c r="F5861" s="576" t="s">
        <v>210</v>
      </c>
      <c r="G5861" s="576">
        <v>89574</v>
      </c>
      <c r="H5861" s="576" t="s">
        <v>5920</v>
      </c>
      <c r="I5861" s="576" t="s">
        <v>212</v>
      </c>
      <c r="J5861" s="576" t="s">
        <v>209</v>
      </c>
      <c r="K5861" s="577">
        <v>136.63</v>
      </c>
      <c r="L5861" s="576" t="s">
        <v>208</v>
      </c>
    </row>
    <row r="5862" spans="1:12">
      <c r="A5862" s="576" t="s">
        <v>994</v>
      </c>
      <c r="B5862" s="576" t="s">
        <v>995</v>
      </c>
      <c r="C5862" s="576" t="s">
        <v>996</v>
      </c>
      <c r="D5862" s="576" t="s">
        <v>4519</v>
      </c>
      <c r="E5862" s="577" t="s">
        <v>210</v>
      </c>
      <c r="F5862" s="576" t="s">
        <v>210</v>
      </c>
      <c r="G5862" s="576">
        <v>89690</v>
      </c>
      <c r="H5862" s="576" t="s">
        <v>5975</v>
      </c>
      <c r="I5862" s="576" t="s">
        <v>212</v>
      </c>
      <c r="J5862" s="576" t="s">
        <v>209</v>
      </c>
      <c r="K5862" s="577">
        <v>79.239999999999995</v>
      </c>
      <c r="L5862" s="576" t="s">
        <v>208</v>
      </c>
    </row>
    <row r="5863" spans="1:12">
      <c r="A5863" s="576" t="s">
        <v>994</v>
      </c>
      <c r="B5863" s="576" t="s">
        <v>995</v>
      </c>
      <c r="C5863" s="576" t="s">
        <v>996</v>
      </c>
      <c r="D5863" s="576" t="s">
        <v>4519</v>
      </c>
      <c r="E5863" s="577" t="s">
        <v>210</v>
      </c>
      <c r="F5863" s="576" t="s">
        <v>210</v>
      </c>
      <c r="G5863" s="576">
        <v>89567</v>
      </c>
      <c r="H5863" s="576" t="s">
        <v>5915</v>
      </c>
      <c r="I5863" s="576" t="s">
        <v>212</v>
      </c>
      <c r="J5863" s="576" t="s">
        <v>209</v>
      </c>
      <c r="K5863" s="577">
        <v>71.37</v>
      </c>
      <c r="L5863" s="576" t="s">
        <v>208</v>
      </c>
    </row>
    <row r="5864" spans="1:12">
      <c r="A5864" s="576" t="s">
        <v>994</v>
      </c>
      <c r="B5864" s="576" t="s">
        <v>995</v>
      </c>
      <c r="C5864" s="576" t="s">
        <v>996</v>
      </c>
      <c r="D5864" s="576" t="s">
        <v>4519</v>
      </c>
      <c r="E5864" s="577" t="s">
        <v>210</v>
      </c>
      <c r="F5864" s="576" t="s">
        <v>210</v>
      </c>
      <c r="G5864" s="576">
        <v>89692</v>
      </c>
      <c r="H5864" s="576" t="s">
        <v>5977</v>
      </c>
      <c r="I5864" s="576" t="s">
        <v>212</v>
      </c>
      <c r="J5864" s="576" t="s">
        <v>209</v>
      </c>
      <c r="K5864" s="577">
        <v>89.62</v>
      </c>
      <c r="L5864" s="576" t="s">
        <v>208</v>
      </c>
    </row>
    <row r="5865" spans="1:12">
      <c r="A5865" s="576" t="s">
        <v>994</v>
      </c>
      <c r="B5865" s="576" t="s">
        <v>995</v>
      </c>
      <c r="C5865" s="576" t="s">
        <v>996</v>
      </c>
      <c r="D5865" s="576" t="s">
        <v>4519</v>
      </c>
      <c r="E5865" s="577" t="s">
        <v>210</v>
      </c>
      <c r="F5865" s="576" t="s">
        <v>210</v>
      </c>
      <c r="G5865" s="576">
        <v>89569</v>
      </c>
      <c r="H5865" s="576" t="s">
        <v>5917</v>
      </c>
      <c r="I5865" s="576" t="s">
        <v>212</v>
      </c>
      <c r="J5865" s="576" t="s">
        <v>209</v>
      </c>
      <c r="K5865" s="577">
        <v>82.92</v>
      </c>
      <c r="L5865" s="576" t="s">
        <v>208</v>
      </c>
    </row>
    <row r="5866" spans="1:12">
      <c r="A5866" s="576" t="s">
        <v>994</v>
      </c>
      <c r="B5866" s="576" t="s">
        <v>995</v>
      </c>
      <c r="C5866" s="576" t="s">
        <v>996</v>
      </c>
      <c r="D5866" s="576" t="s">
        <v>4519</v>
      </c>
      <c r="E5866" s="577" t="s">
        <v>210</v>
      </c>
      <c r="F5866" s="576" t="s">
        <v>210</v>
      </c>
      <c r="G5866" s="576">
        <v>89699</v>
      </c>
      <c r="H5866" s="576" t="s">
        <v>5982</v>
      </c>
      <c r="I5866" s="576" t="s">
        <v>212</v>
      </c>
      <c r="J5866" s="576" t="s">
        <v>209</v>
      </c>
      <c r="K5866" s="577">
        <v>179.09</v>
      </c>
      <c r="L5866" s="576" t="s">
        <v>208</v>
      </c>
    </row>
    <row r="5867" spans="1:12">
      <c r="A5867" s="576" t="s">
        <v>994</v>
      </c>
      <c r="B5867" s="576" t="s">
        <v>995</v>
      </c>
      <c r="C5867" s="576" t="s">
        <v>996</v>
      </c>
      <c r="D5867" s="576" t="s">
        <v>4519</v>
      </c>
      <c r="E5867" s="577" t="s">
        <v>210</v>
      </c>
      <c r="F5867" s="576" t="s">
        <v>210</v>
      </c>
      <c r="G5867" s="576">
        <v>104174</v>
      </c>
      <c r="H5867" s="576" t="s">
        <v>6133</v>
      </c>
      <c r="I5867" s="576" t="s">
        <v>212</v>
      </c>
      <c r="J5867" s="576" t="s">
        <v>209</v>
      </c>
      <c r="K5867" s="577">
        <v>169.99</v>
      </c>
      <c r="L5867" s="576" t="s">
        <v>208</v>
      </c>
    </row>
    <row r="5868" spans="1:12">
      <c r="A5868" s="576" t="s">
        <v>994</v>
      </c>
      <c r="B5868" s="576" t="s">
        <v>995</v>
      </c>
      <c r="C5868" s="576" t="s">
        <v>996</v>
      </c>
      <c r="D5868" s="576" t="s">
        <v>4519</v>
      </c>
      <c r="E5868" s="577" t="s">
        <v>210</v>
      </c>
      <c r="F5868" s="576" t="s">
        <v>210</v>
      </c>
      <c r="G5868" s="576">
        <v>89698</v>
      </c>
      <c r="H5868" s="576" t="s">
        <v>5981</v>
      </c>
      <c r="I5868" s="576" t="s">
        <v>212</v>
      </c>
      <c r="J5868" s="576" t="s">
        <v>209</v>
      </c>
      <c r="K5868" s="577">
        <v>237.36</v>
      </c>
      <c r="L5868" s="576" t="s">
        <v>208</v>
      </c>
    </row>
    <row r="5869" spans="1:12">
      <c r="A5869" s="576" t="s">
        <v>994</v>
      </c>
      <c r="B5869" s="576" t="s">
        <v>995</v>
      </c>
      <c r="C5869" s="576" t="s">
        <v>996</v>
      </c>
      <c r="D5869" s="576" t="s">
        <v>4519</v>
      </c>
      <c r="E5869" s="577" t="s">
        <v>210</v>
      </c>
      <c r="F5869" s="576" t="s">
        <v>210</v>
      </c>
      <c r="G5869" s="576">
        <v>104176</v>
      </c>
      <c r="H5869" s="576" t="s">
        <v>6135</v>
      </c>
      <c r="I5869" s="576" t="s">
        <v>212</v>
      </c>
      <c r="J5869" s="576" t="s">
        <v>209</v>
      </c>
      <c r="K5869" s="577">
        <v>225.83</v>
      </c>
      <c r="L5869" s="576" t="s">
        <v>208</v>
      </c>
    </row>
    <row r="5870" spans="1:12">
      <c r="A5870" s="576" t="s">
        <v>994</v>
      </c>
      <c r="B5870" s="576" t="s">
        <v>995</v>
      </c>
      <c r="C5870" s="576" t="s">
        <v>996</v>
      </c>
      <c r="D5870" s="576" t="s">
        <v>4519</v>
      </c>
      <c r="E5870" s="577" t="s">
        <v>210</v>
      </c>
      <c r="F5870" s="576" t="s">
        <v>210</v>
      </c>
      <c r="G5870" s="576">
        <v>89561</v>
      </c>
      <c r="H5870" s="576" t="s">
        <v>5910</v>
      </c>
      <c r="I5870" s="576" t="s">
        <v>212</v>
      </c>
      <c r="J5870" s="576" t="s">
        <v>209</v>
      </c>
      <c r="K5870" s="577">
        <v>12.33</v>
      </c>
      <c r="L5870" s="576" t="s">
        <v>208</v>
      </c>
    </row>
    <row r="5871" spans="1:12">
      <c r="A5871" s="576" t="s">
        <v>994</v>
      </c>
      <c r="B5871" s="576" t="s">
        <v>995</v>
      </c>
      <c r="C5871" s="576" t="s">
        <v>996</v>
      </c>
      <c r="D5871" s="576" t="s">
        <v>4519</v>
      </c>
      <c r="E5871" s="577" t="s">
        <v>210</v>
      </c>
      <c r="F5871" s="576" t="s">
        <v>210</v>
      </c>
      <c r="G5871" s="576">
        <v>89563</v>
      </c>
      <c r="H5871" s="576" t="s">
        <v>5912</v>
      </c>
      <c r="I5871" s="576" t="s">
        <v>212</v>
      </c>
      <c r="J5871" s="576" t="s">
        <v>209</v>
      </c>
      <c r="K5871" s="577">
        <v>31.4</v>
      </c>
      <c r="L5871" s="576" t="s">
        <v>208</v>
      </c>
    </row>
    <row r="5872" spans="1:12">
      <c r="A5872" s="576" t="s">
        <v>994</v>
      </c>
      <c r="B5872" s="576" t="s">
        <v>995</v>
      </c>
      <c r="C5872" s="576" t="s">
        <v>996</v>
      </c>
      <c r="D5872" s="576" t="s">
        <v>4519</v>
      </c>
      <c r="E5872" s="577" t="s">
        <v>210</v>
      </c>
      <c r="F5872" s="576" t="s">
        <v>210</v>
      </c>
      <c r="G5872" s="576">
        <v>89685</v>
      </c>
      <c r="H5872" s="576" t="s">
        <v>5973</v>
      </c>
      <c r="I5872" s="576" t="s">
        <v>212</v>
      </c>
      <c r="J5872" s="576" t="s">
        <v>209</v>
      </c>
      <c r="K5872" s="577">
        <v>54.31</v>
      </c>
      <c r="L5872" s="576" t="s">
        <v>208</v>
      </c>
    </row>
    <row r="5873" spans="1:12">
      <c r="A5873" s="576" t="s">
        <v>994</v>
      </c>
      <c r="B5873" s="576" t="s">
        <v>995</v>
      </c>
      <c r="C5873" s="576" t="s">
        <v>996</v>
      </c>
      <c r="D5873" s="576" t="s">
        <v>4519</v>
      </c>
      <c r="E5873" s="577" t="s">
        <v>210</v>
      </c>
      <c r="F5873" s="576" t="s">
        <v>210</v>
      </c>
      <c r="G5873" s="576">
        <v>89565</v>
      </c>
      <c r="H5873" s="576" t="s">
        <v>5913</v>
      </c>
      <c r="I5873" s="576" t="s">
        <v>212</v>
      </c>
      <c r="J5873" s="576" t="s">
        <v>209</v>
      </c>
      <c r="K5873" s="577">
        <v>49.96</v>
      </c>
      <c r="L5873" s="576" t="s">
        <v>208</v>
      </c>
    </row>
    <row r="5874" spans="1:12">
      <c r="A5874" s="576" t="s">
        <v>994</v>
      </c>
      <c r="B5874" s="576" t="s">
        <v>995</v>
      </c>
      <c r="C5874" s="576" t="s">
        <v>996</v>
      </c>
      <c r="D5874" s="576" t="s">
        <v>4519</v>
      </c>
      <c r="E5874" s="577" t="s">
        <v>210</v>
      </c>
      <c r="F5874" s="576" t="s">
        <v>210</v>
      </c>
      <c r="G5874" s="576">
        <v>89671</v>
      </c>
      <c r="H5874" s="576" t="s">
        <v>5966</v>
      </c>
      <c r="I5874" s="576" t="s">
        <v>212</v>
      </c>
      <c r="J5874" s="576" t="s">
        <v>209</v>
      </c>
      <c r="K5874" s="577">
        <v>39.94</v>
      </c>
      <c r="L5874" s="576" t="s">
        <v>208</v>
      </c>
    </row>
    <row r="5875" spans="1:12">
      <c r="A5875" s="576" t="s">
        <v>994</v>
      </c>
      <c r="B5875" s="576" t="s">
        <v>995</v>
      </c>
      <c r="C5875" s="576" t="s">
        <v>996</v>
      </c>
      <c r="D5875" s="576" t="s">
        <v>4519</v>
      </c>
      <c r="E5875" s="577" t="s">
        <v>210</v>
      </c>
      <c r="F5875" s="576" t="s">
        <v>210</v>
      </c>
      <c r="G5875" s="576">
        <v>89556</v>
      </c>
      <c r="H5875" s="576" t="s">
        <v>5906</v>
      </c>
      <c r="I5875" s="576" t="s">
        <v>212</v>
      </c>
      <c r="J5875" s="576" t="s">
        <v>209</v>
      </c>
      <c r="K5875" s="577">
        <v>36</v>
      </c>
      <c r="L5875" s="576" t="s">
        <v>208</v>
      </c>
    </row>
    <row r="5876" spans="1:12">
      <c r="A5876" s="576" t="s">
        <v>994</v>
      </c>
      <c r="B5876" s="576" t="s">
        <v>995</v>
      </c>
      <c r="C5876" s="576" t="s">
        <v>996</v>
      </c>
      <c r="D5876" s="576" t="s">
        <v>4519</v>
      </c>
      <c r="E5876" s="577" t="s">
        <v>210</v>
      </c>
      <c r="F5876" s="576" t="s">
        <v>210</v>
      </c>
      <c r="G5876" s="576">
        <v>89679</v>
      </c>
      <c r="H5876" s="576" t="s">
        <v>5970</v>
      </c>
      <c r="I5876" s="576" t="s">
        <v>212</v>
      </c>
      <c r="J5876" s="576" t="s">
        <v>209</v>
      </c>
      <c r="K5876" s="577">
        <v>111.88</v>
      </c>
      <c r="L5876" s="576" t="s">
        <v>208</v>
      </c>
    </row>
    <row r="5877" spans="1:12">
      <c r="A5877" s="576" t="s">
        <v>994</v>
      </c>
      <c r="B5877" s="576" t="s">
        <v>995</v>
      </c>
      <c r="C5877" s="576" t="s">
        <v>996</v>
      </c>
      <c r="D5877" s="576" t="s">
        <v>4519</v>
      </c>
      <c r="E5877" s="577" t="s">
        <v>210</v>
      </c>
      <c r="F5877" s="576" t="s">
        <v>210</v>
      </c>
      <c r="G5877" s="576">
        <v>104171</v>
      </c>
      <c r="H5877" s="576" t="s">
        <v>6130</v>
      </c>
      <c r="I5877" s="576" t="s">
        <v>212</v>
      </c>
      <c r="J5877" s="576" t="s">
        <v>209</v>
      </c>
      <c r="K5877" s="577">
        <v>84.65</v>
      </c>
      <c r="L5877" s="576" t="s">
        <v>208</v>
      </c>
    </row>
    <row r="5878" spans="1:12">
      <c r="A5878" s="576" t="s">
        <v>994</v>
      </c>
      <c r="B5878" s="576" t="s">
        <v>995</v>
      </c>
      <c r="C5878" s="576" t="s">
        <v>996</v>
      </c>
      <c r="D5878" s="576" t="s">
        <v>4519</v>
      </c>
      <c r="E5878" s="577" t="s">
        <v>210</v>
      </c>
      <c r="F5878" s="576" t="s">
        <v>210</v>
      </c>
      <c r="G5878" s="576">
        <v>89600</v>
      </c>
      <c r="H5878" s="576" t="s">
        <v>5935</v>
      </c>
      <c r="I5878" s="576" t="s">
        <v>212</v>
      </c>
      <c r="J5878" s="576" t="s">
        <v>209</v>
      </c>
      <c r="K5878" s="577">
        <v>23.12</v>
      </c>
      <c r="L5878" s="576" t="s">
        <v>208</v>
      </c>
    </row>
    <row r="5879" spans="1:12">
      <c r="A5879" s="576" t="s">
        <v>994</v>
      </c>
      <c r="B5879" s="576" t="s">
        <v>995</v>
      </c>
      <c r="C5879" s="576" t="s">
        <v>996</v>
      </c>
      <c r="D5879" s="576" t="s">
        <v>4519</v>
      </c>
      <c r="E5879" s="577" t="s">
        <v>210</v>
      </c>
      <c r="F5879" s="576" t="s">
        <v>210</v>
      </c>
      <c r="G5879" s="576">
        <v>89548</v>
      </c>
      <c r="H5879" s="576" t="s">
        <v>5901</v>
      </c>
      <c r="I5879" s="576" t="s">
        <v>212</v>
      </c>
      <c r="J5879" s="576" t="s">
        <v>209</v>
      </c>
      <c r="K5879" s="577">
        <v>20.94</v>
      </c>
      <c r="L5879" s="576" t="s">
        <v>208</v>
      </c>
    </row>
    <row r="5880" spans="1:12">
      <c r="A5880" s="576" t="s">
        <v>994</v>
      </c>
      <c r="B5880" s="576" t="s">
        <v>995</v>
      </c>
      <c r="C5880" s="576" t="s">
        <v>996</v>
      </c>
      <c r="D5880" s="576" t="s">
        <v>4519</v>
      </c>
      <c r="E5880" s="577" t="s">
        <v>210</v>
      </c>
      <c r="F5880" s="576" t="s">
        <v>210</v>
      </c>
      <c r="G5880" s="576">
        <v>89669</v>
      </c>
      <c r="H5880" s="576" t="s">
        <v>5965</v>
      </c>
      <c r="I5880" s="576" t="s">
        <v>212</v>
      </c>
      <c r="J5880" s="576" t="s">
        <v>209</v>
      </c>
      <c r="K5880" s="577">
        <v>28.43</v>
      </c>
      <c r="L5880" s="576" t="s">
        <v>208</v>
      </c>
    </row>
    <row r="5881" spans="1:12">
      <c r="A5881" s="576" t="s">
        <v>994</v>
      </c>
      <c r="B5881" s="576" t="s">
        <v>995</v>
      </c>
      <c r="C5881" s="576" t="s">
        <v>996</v>
      </c>
      <c r="D5881" s="576" t="s">
        <v>4519</v>
      </c>
      <c r="E5881" s="577" t="s">
        <v>210</v>
      </c>
      <c r="F5881" s="576" t="s">
        <v>210</v>
      </c>
      <c r="G5881" s="576">
        <v>89554</v>
      </c>
      <c r="H5881" s="576" t="s">
        <v>5905</v>
      </c>
      <c r="I5881" s="576" t="s">
        <v>212</v>
      </c>
      <c r="J5881" s="576" t="s">
        <v>209</v>
      </c>
      <c r="K5881" s="577">
        <v>24.47</v>
      </c>
      <c r="L5881" s="576" t="s">
        <v>208</v>
      </c>
    </row>
    <row r="5882" spans="1:12">
      <c r="A5882" s="576" t="s">
        <v>994</v>
      </c>
      <c r="B5882" s="576" t="s">
        <v>995</v>
      </c>
      <c r="C5882" s="576" t="s">
        <v>996</v>
      </c>
      <c r="D5882" s="576" t="s">
        <v>4519</v>
      </c>
      <c r="E5882" s="577" t="s">
        <v>210</v>
      </c>
      <c r="F5882" s="576" t="s">
        <v>210</v>
      </c>
      <c r="G5882" s="576">
        <v>89677</v>
      </c>
      <c r="H5882" s="576" t="s">
        <v>5969</v>
      </c>
      <c r="I5882" s="576" t="s">
        <v>212</v>
      </c>
      <c r="J5882" s="576" t="s">
        <v>209</v>
      </c>
      <c r="K5882" s="577">
        <v>68.41</v>
      </c>
      <c r="L5882" s="576" t="s">
        <v>208</v>
      </c>
    </row>
    <row r="5883" spans="1:12">
      <c r="A5883" s="576" t="s">
        <v>994</v>
      </c>
      <c r="B5883" s="576" t="s">
        <v>995</v>
      </c>
      <c r="C5883" s="576" t="s">
        <v>996</v>
      </c>
      <c r="D5883" s="576" t="s">
        <v>4519</v>
      </c>
      <c r="E5883" s="577" t="s">
        <v>210</v>
      </c>
      <c r="F5883" s="576" t="s">
        <v>210</v>
      </c>
      <c r="G5883" s="576">
        <v>104170</v>
      </c>
      <c r="H5883" s="576" t="s">
        <v>6129</v>
      </c>
      <c r="I5883" s="576" t="s">
        <v>212</v>
      </c>
      <c r="J5883" s="576" t="s">
        <v>209</v>
      </c>
      <c r="K5883" s="577">
        <v>62.49</v>
      </c>
      <c r="L5883" s="576" t="s">
        <v>208</v>
      </c>
    </row>
    <row r="5884" spans="1:12">
      <c r="A5884" s="576" t="s">
        <v>994</v>
      </c>
      <c r="B5884" s="576" t="s">
        <v>995</v>
      </c>
      <c r="C5884" s="576" t="s">
        <v>996</v>
      </c>
      <c r="D5884" s="576" t="s">
        <v>4519</v>
      </c>
      <c r="E5884" s="577" t="s">
        <v>210</v>
      </c>
      <c r="F5884" s="576" t="s">
        <v>210</v>
      </c>
      <c r="G5884" s="576">
        <v>89544</v>
      </c>
      <c r="H5884" s="576" t="s">
        <v>5897</v>
      </c>
      <c r="I5884" s="576" t="s">
        <v>212</v>
      </c>
      <c r="J5884" s="576" t="s">
        <v>209</v>
      </c>
      <c r="K5884" s="577">
        <v>7.06</v>
      </c>
      <c r="L5884" s="576" t="s">
        <v>208</v>
      </c>
    </row>
    <row r="5885" spans="1:12">
      <c r="A5885" s="576" t="s">
        <v>994</v>
      </c>
      <c r="B5885" s="576" t="s">
        <v>995</v>
      </c>
      <c r="C5885" s="576" t="s">
        <v>996</v>
      </c>
      <c r="D5885" s="576" t="s">
        <v>4519</v>
      </c>
      <c r="E5885" s="577" t="s">
        <v>210</v>
      </c>
      <c r="F5885" s="576" t="s">
        <v>210</v>
      </c>
      <c r="G5885" s="576">
        <v>89545</v>
      </c>
      <c r="H5885" s="576" t="s">
        <v>5898</v>
      </c>
      <c r="I5885" s="576" t="s">
        <v>212</v>
      </c>
      <c r="J5885" s="576" t="s">
        <v>209</v>
      </c>
      <c r="K5885" s="577">
        <v>14.82</v>
      </c>
      <c r="L5885" s="576" t="s">
        <v>208</v>
      </c>
    </row>
    <row r="5886" spans="1:12">
      <c r="A5886" s="576" t="s">
        <v>994</v>
      </c>
      <c r="B5886" s="576" t="s">
        <v>995</v>
      </c>
      <c r="C5886" s="576" t="s">
        <v>996</v>
      </c>
      <c r="D5886" s="576" t="s">
        <v>4519</v>
      </c>
      <c r="E5886" s="577" t="s">
        <v>210</v>
      </c>
      <c r="F5886" s="576" t="s">
        <v>210</v>
      </c>
      <c r="G5886" s="576">
        <v>89599</v>
      </c>
      <c r="H5886" s="576" t="s">
        <v>5934</v>
      </c>
      <c r="I5886" s="576" t="s">
        <v>212</v>
      </c>
      <c r="J5886" s="576" t="s">
        <v>209</v>
      </c>
      <c r="K5886" s="577">
        <v>21.59</v>
      </c>
      <c r="L5886" s="576" t="s">
        <v>208</v>
      </c>
    </row>
    <row r="5887" spans="1:12">
      <c r="A5887" s="576" t="s">
        <v>994</v>
      </c>
      <c r="B5887" s="576" t="s">
        <v>995</v>
      </c>
      <c r="C5887" s="576" t="s">
        <v>996</v>
      </c>
      <c r="D5887" s="576" t="s">
        <v>4519</v>
      </c>
      <c r="E5887" s="577" t="s">
        <v>210</v>
      </c>
      <c r="F5887" s="576" t="s">
        <v>210</v>
      </c>
      <c r="G5887" s="576">
        <v>89547</v>
      </c>
      <c r="H5887" s="576" t="s">
        <v>5900</v>
      </c>
      <c r="I5887" s="576" t="s">
        <v>212</v>
      </c>
      <c r="J5887" s="576" t="s">
        <v>209</v>
      </c>
      <c r="K5887" s="577">
        <v>19.399999999999999</v>
      </c>
      <c r="L5887" s="576" t="s">
        <v>208</v>
      </c>
    </row>
    <row r="5888" spans="1:12">
      <c r="A5888" s="576" t="s">
        <v>994</v>
      </c>
      <c r="B5888" s="576" t="s">
        <v>995</v>
      </c>
      <c r="C5888" s="576" t="s">
        <v>996</v>
      </c>
      <c r="D5888" s="576" t="s">
        <v>4519</v>
      </c>
      <c r="E5888" s="577" t="s">
        <v>210</v>
      </c>
      <c r="F5888" s="576" t="s">
        <v>210</v>
      </c>
      <c r="G5888" s="576">
        <v>89495</v>
      </c>
      <c r="H5888" s="576" t="s">
        <v>6174</v>
      </c>
      <c r="I5888" s="576" t="s">
        <v>212</v>
      </c>
      <c r="J5888" s="576" t="s">
        <v>209</v>
      </c>
      <c r="K5888" s="578">
        <v>14.88</v>
      </c>
      <c r="L5888" s="576" t="s">
        <v>208</v>
      </c>
    </row>
    <row r="5889" spans="1:12">
      <c r="A5889" s="576" t="s">
        <v>994</v>
      </c>
      <c r="B5889" s="576" t="s">
        <v>995</v>
      </c>
      <c r="C5889" s="576" t="s">
        <v>996</v>
      </c>
      <c r="D5889" s="576" t="s">
        <v>4519</v>
      </c>
      <c r="E5889" s="577" t="s">
        <v>210</v>
      </c>
      <c r="F5889" s="576" t="s">
        <v>210</v>
      </c>
      <c r="G5889" s="576">
        <v>89673</v>
      </c>
      <c r="H5889" s="576" t="s">
        <v>5967</v>
      </c>
      <c r="I5889" s="576" t="s">
        <v>212</v>
      </c>
      <c r="J5889" s="576" t="s">
        <v>209</v>
      </c>
      <c r="K5889" s="577">
        <v>31.79</v>
      </c>
      <c r="L5889" s="576" t="s">
        <v>208</v>
      </c>
    </row>
    <row r="5890" spans="1:12">
      <c r="A5890" s="576" t="s">
        <v>994</v>
      </c>
      <c r="B5890" s="576" t="s">
        <v>995</v>
      </c>
      <c r="C5890" s="576" t="s">
        <v>2883</v>
      </c>
      <c r="D5890" s="576" t="s">
        <v>4520</v>
      </c>
      <c r="E5890" s="577" t="s">
        <v>210</v>
      </c>
      <c r="F5890" s="576" t="s">
        <v>210</v>
      </c>
      <c r="G5890" s="576">
        <v>89557</v>
      </c>
      <c r="H5890" s="576" t="s">
        <v>5907</v>
      </c>
      <c r="I5890" s="576" t="s">
        <v>212</v>
      </c>
      <c r="J5890" s="576" t="s">
        <v>209</v>
      </c>
      <c r="K5890" s="577">
        <v>28.73</v>
      </c>
      <c r="L5890" s="576" t="s">
        <v>208</v>
      </c>
    </row>
    <row r="5891" spans="1:12">
      <c r="A5891" s="576" t="s">
        <v>994</v>
      </c>
      <c r="B5891" s="576" t="s">
        <v>995</v>
      </c>
      <c r="C5891" s="576" t="s">
        <v>2883</v>
      </c>
      <c r="D5891" s="576" t="s">
        <v>4520</v>
      </c>
      <c r="E5891" s="577" t="s">
        <v>210</v>
      </c>
      <c r="F5891" s="576" t="s">
        <v>210</v>
      </c>
      <c r="G5891" s="576">
        <v>89681</v>
      </c>
      <c r="H5891" s="576" t="s">
        <v>5971</v>
      </c>
      <c r="I5891" s="576" t="s">
        <v>212</v>
      </c>
      <c r="J5891" s="576" t="s">
        <v>209</v>
      </c>
      <c r="K5891" s="577">
        <v>80.900000000000006</v>
      </c>
      <c r="L5891" s="576" t="s">
        <v>208</v>
      </c>
    </row>
    <row r="5892" spans="1:12">
      <c r="A5892" s="576" t="s">
        <v>994</v>
      </c>
      <c r="B5892" s="576" t="s">
        <v>995</v>
      </c>
      <c r="C5892" s="576" t="s">
        <v>997</v>
      </c>
      <c r="D5892" s="576" t="s">
        <v>4521</v>
      </c>
      <c r="E5892" s="577" t="s">
        <v>210</v>
      </c>
      <c r="F5892" s="576" t="s">
        <v>210</v>
      </c>
      <c r="G5892" s="576">
        <v>104173</v>
      </c>
      <c r="H5892" s="576" t="s">
        <v>6132</v>
      </c>
      <c r="I5892" s="576" t="s">
        <v>212</v>
      </c>
      <c r="J5892" s="576" t="s">
        <v>209</v>
      </c>
      <c r="K5892" s="577">
        <v>76.95</v>
      </c>
      <c r="L5892" s="576" t="s">
        <v>208</v>
      </c>
    </row>
    <row r="5893" spans="1:12">
      <c r="A5893" s="576" t="s">
        <v>994</v>
      </c>
      <c r="B5893" s="576" t="s">
        <v>995</v>
      </c>
      <c r="C5893" s="576" t="s">
        <v>997</v>
      </c>
      <c r="D5893" s="576" t="s">
        <v>4521</v>
      </c>
      <c r="E5893" s="577" t="s">
        <v>210</v>
      </c>
      <c r="F5893" s="576" t="s">
        <v>210</v>
      </c>
      <c r="G5893" s="576">
        <v>89549</v>
      </c>
      <c r="H5893" s="576" t="s">
        <v>5902</v>
      </c>
      <c r="I5893" s="576" t="s">
        <v>212</v>
      </c>
      <c r="J5893" s="576" t="s">
        <v>209</v>
      </c>
      <c r="K5893" s="577">
        <v>17.48</v>
      </c>
      <c r="L5893" s="576" t="s">
        <v>208</v>
      </c>
    </row>
    <row r="5894" spans="1:12">
      <c r="A5894" s="576" t="s">
        <v>994</v>
      </c>
      <c r="B5894" s="576" t="s">
        <v>995</v>
      </c>
      <c r="C5894" s="576" t="s">
        <v>997</v>
      </c>
      <c r="D5894" s="576" t="s">
        <v>4521</v>
      </c>
      <c r="E5894" s="577" t="s">
        <v>210</v>
      </c>
      <c r="F5894" s="576" t="s">
        <v>210</v>
      </c>
      <c r="G5894" s="576">
        <v>89578</v>
      </c>
      <c r="H5894" s="576" t="s">
        <v>5777</v>
      </c>
      <c r="I5894" s="576" t="s">
        <v>85</v>
      </c>
      <c r="J5894" s="576" t="s">
        <v>209</v>
      </c>
      <c r="K5894" s="577">
        <v>29.16</v>
      </c>
      <c r="L5894" s="576" t="s">
        <v>208</v>
      </c>
    </row>
    <row r="5895" spans="1:12">
      <c r="A5895" s="576" t="s">
        <v>994</v>
      </c>
      <c r="B5895" s="576" t="s">
        <v>995</v>
      </c>
      <c r="C5895" s="576" t="s">
        <v>997</v>
      </c>
      <c r="D5895" s="576" t="s">
        <v>4521</v>
      </c>
      <c r="E5895" s="577" t="s">
        <v>210</v>
      </c>
      <c r="F5895" s="576" t="s">
        <v>210</v>
      </c>
      <c r="G5895" s="576">
        <v>89512</v>
      </c>
      <c r="H5895" s="576" t="s">
        <v>5775</v>
      </c>
      <c r="I5895" s="576" t="s">
        <v>85</v>
      </c>
      <c r="J5895" s="576" t="s">
        <v>209</v>
      </c>
      <c r="K5895" s="577">
        <v>42.51</v>
      </c>
      <c r="L5895" s="576" t="s">
        <v>208</v>
      </c>
    </row>
    <row r="5896" spans="1:12">
      <c r="A5896" s="576" t="s">
        <v>994</v>
      </c>
      <c r="B5896" s="576" t="s">
        <v>995</v>
      </c>
      <c r="C5896" s="576" t="s">
        <v>997</v>
      </c>
      <c r="D5896" s="576" t="s">
        <v>4521</v>
      </c>
      <c r="E5896" s="577" t="s">
        <v>210</v>
      </c>
      <c r="F5896" s="576" t="s">
        <v>210</v>
      </c>
      <c r="G5896" s="576">
        <v>89580</v>
      </c>
      <c r="H5896" s="576" t="s">
        <v>5778</v>
      </c>
      <c r="I5896" s="576" t="s">
        <v>85</v>
      </c>
      <c r="J5896" s="576" t="s">
        <v>209</v>
      </c>
      <c r="K5896" s="577">
        <v>60.4</v>
      </c>
      <c r="L5896" s="576" t="s">
        <v>208</v>
      </c>
    </row>
    <row r="5897" spans="1:12">
      <c r="A5897" s="576" t="s">
        <v>994</v>
      </c>
      <c r="B5897" s="576" t="s">
        <v>995</v>
      </c>
      <c r="C5897" s="576" t="s">
        <v>997</v>
      </c>
      <c r="D5897" s="576" t="s">
        <v>4521</v>
      </c>
      <c r="E5897" s="577" t="s">
        <v>210</v>
      </c>
      <c r="F5897" s="576" t="s">
        <v>210</v>
      </c>
      <c r="G5897" s="576">
        <v>104166</v>
      </c>
      <c r="H5897" s="576" t="s">
        <v>5794</v>
      </c>
      <c r="I5897" s="576" t="s">
        <v>85</v>
      </c>
      <c r="J5897" s="576" t="s">
        <v>209</v>
      </c>
      <c r="K5897" s="577">
        <v>65.319999999999993</v>
      </c>
      <c r="L5897" s="576" t="s">
        <v>208</v>
      </c>
    </row>
    <row r="5898" spans="1:12">
      <c r="A5898" s="576" t="s">
        <v>994</v>
      </c>
      <c r="B5898" s="576" t="s">
        <v>995</v>
      </c>
      <c r="C5898" s="576" t="s">
        <v>997</v>
      </c>
      <c r="D5898" s="576" t="s">
        <v>4521</v>
      </c>
      <c r="E5898" s="577" t="s">
        <v>210</v>
      </c>
      <c r="F5898" s="576" t="s">
        <v>210</v>
      </c>
      <c r="G5898" s="576">
        <v>89508</v>
      </c>
      <c r="H5898" s="576" t="s">
        <v>5772</v>
      </c>
      <c r="I5898" s="576" t="s">
        <v>85</v>
      </c>
      <c r="J5898" s="576" t="s">
        <v>209</v>
      </c>
      <c r="K5898" s="577">
        <v>14.51</v>
      </c>
      <c r="L5898" s="576" t="s">
        <v>208</v>
      </c>
    </row>
    <row r="5899" spans="1:12">
      <c r="A5899" s="576" t="s">
        <v>994</v>
      </c>
      <c r="B5899" s="576" t="s">
        <v>995</v>
      </c>
      <c r="C5899" s="576" t="s">
        <v>997</v>
      </c>
      <c r="D5899" s="576" t="s">
        <v>4521</v>
      </c>
      <c r="E5899" s="577" t="s">
        <v>210</v>
      </c>
      <c r="F5899" s="576" t="s">
        <v>210</v>
      </c>
      <c r="G5899" s="576">
        <v>89509</v>
      </c>
      <c r="H5899" s="576" t="s">
        <v>5773</v>
      </c>
      <c r="I5899" s="576" t="s">
        <v>85</v>
      </c>
      <c r="J5899" s="576" t="s">
        <v>209</v>
      </c>
      <c r="K5899" s="577">
        <v>19.64</v>
      </c>
      <c r="L5899" s="576" t="s">
        <v>208</v>
      </c>
    </row>
    <row r="5900" spans="1:12">
      <c r="A5900" s="576" t="s">
        <v>994</v>
      </c>
      <c r="B5900" s="576" t="s">
        <v>995</v>
      </c>
      <c r="C5900" s="576" t="s">
        <v>997</v>
      </c>
      <c r="D5900" s="576" t="s">
        <v>4521</v>
      </c>
      <c r="E5900" s="577" t="s">
        <v>210</v>
      </c>
      <c r="F5900" s="576" t="s">
        <v>210</v>
      </c>
      <c r="G5900" s="576">
        <v>89576</v>
      </c>
      <c r="H5900" s="576" t="s">
        <v>5776</v>
      </c>
      <c r="I5900" s="576" t="s">
        <v>85</v>
      </c>
      <c r="J5900" s="576" t="s">
        <v>209</v>
      </c>
      <c r="K5900" s="577">
        <v>23.54</v>
      </c>
      <c r="L5900" s="576" t="s">
        <v>208</v>
      </c>
    </row>
    <row r="5901" spans="1:12">
      <c r="A5901" s="576" t="s">
        <v>994</v>
      </c>
      <c r="B5901" s="576" t="s">
        <v>995</v>
      </c>
      <c r="C5901" s="576" t="s">
        <v>997</v>
      </c>
      <c r="D5901" s="576" t="s">
        <v>4521</v>
      </c>
      <c r="E5901" s="577" t="s">
        <v>210</v>
      </c>
      <c r="F5901" s="576" t="s">
        <v>210</v>
      </c>
      <c r="G5901" s="576">
        <v>89511</v>
      </c>
      <c r="H5901" s="576" t="s">
        <v>5774</v>
      </c>
      <c r="I5901" s="576" t="s">
        <v>85</v>
      </c>
      <c r="J5901" s="576" t="s">
        <v>209</v>
      </c>
      <c r="K5901" s="577">
        <v>33.590000000000003</v>
      </c>
      <c r="L5901" s="576" t="s">
        <v>208</v>
      </c>
    </row>
    <row r="5902" spans="1:12">
      <c r="A5902" s="576" t="s">
        <v>994</v>
      </c>
      <c r="B5902" s="576" t="s">
        <v>995</v>
      </c>
      <c r="C5902" s="576" t="s">
        <v>997</v>
      </c>
      <c r="D5902" s="576" t="s">
        <v>4521</v>
      </c>
      <c r="E5902" s="577" t="s">
        <v>210</v>
      </c>
      <c r="F5902" s="576" t="s">
        <v>210</v>
      </c>
      <c r="G5902" s="576">
        <v>89675</v>
      </c>
      <c r="H5902" s="576" t="s">
        <v>5968</v>
      </c>
      <c r="I5902" s="576" t="s">
        <v>212</v>
      </c>
      <c r="J5902" s="576" t="s">
        <v>209</v>
      </c>
      <c r="K5902" s="577">
        <v>63.26</v>
      </c>
      <c r="L5902" s="576" t="s">
        <v>208</v>
      </c>
    </row>
    <row r="5903" spans="1:12">
      <c r="A5903" s="576" t="s">
        <v>994</v>
      </c>
      <c r="B5903" s="576" t="s">
        <v>995</v>
      </c>
      <c r="C5903" s="576" t="s">
        <v>997</v>
      </c>
      <c r="D5903" s="576" t="s">
        <v>4521</v>
      </c>
      <c r="E5903" s="577" t="s">
        <v>210</v>
      </c>
      <c r="F5903" s="576" t="s">
        <v>210</v>
      </c>
      <c r="G5903" s="576">
        <v>89559</v>
      </c>
      <c r="H5903" s="576" t="s">
        <v>5909</v>
      </c>
      <c r="I5903" s="576" t="s">
        <v>212</v>
      </c>
      <c r="J5903" s="576" t="s">
        <v>209</v>
      </c>
      <c r="K5903" s="577">
        <v>59.32</v>
      </c>
      <c r="L5903" s="576" t="s">
        <v>208</v>
      </c>
    </row>
    <row r="5904" spans="1:12">
      <c r="A5904" s="576" t="s">
        <v>994</v>
      </c>
      <c r="B5904" s="576" t="s">
        <v>995</v>
      </c>
      <c r="C5904" s="576" t="s">
        <v>997</v>
      </c>
      <c r="D5904" s="576" t="s">
        <v>4521</v>
      </c>
      <c r="E5904" s="577" t="s">
        <v>210</v>
      </c>
      <c r="F5904" s="576" t="s">
        <v>210</v>
      </c>
      <c r="G5904" s="576">
        <v>104172</v>
      </c>
      <c r="H5904" s="576" t="s">
        <v>6131</v>
      </c>
      <c r="I5904" s="576" t="s">
        <v>212</v>
      </c>
      <c r="J5904" s="576" t="s">
        <v>209</v>
      </c>
      <c r="K5904" s="577">
        <v>244.48</v>
      </c>
      <c r="L5904" s="576" t="s">
        <v>208</v>
      </c>
    </row>
    <row r="5905" spans="1:12">
      <c r="A5905" s="576" t="s">
        <v>994</v>
      </c>
      <c r="B5905" s="576" t="s">
        <v>995</v>
      </c>
      <c r="C5905" s="576" t="s">
        <v>997</v>
      </c>
      <c r="D5905" s="576" t="s">
        <v>4521</v>
      </c>
      <c r="E5905" s="577" t="s">
        <v>210</v>
      </c>
      <c r="F5905" s="576" t="s">
        <v>210</v>
      </c>
      <c r="G5905" s="576">
        <v>89683</v>
      </c>
      <c r="H5905" s="576" t="s">
        <v>5972</v>
      </c>
      <c r="I5905" s="576" t="s">
        <v>212</v>
      </c>
      <c r="J5905" s="576" t="s">
        <v>209</v>
      </c>
      <c r="K5905" s="577">
        <v>250.25</v>
      </c>
      <c r="L5905" s="576" t="s">
        <v>208</v>
      </c>
    </row>
    <row r="5906" spans="1:12">
      <c r="A5906" s="576" t="s">
        <v>994</v>
      </c>
      <c r="B5906" s="576" t="s">
        <v>995</v>
      </c>
      <c r="C5906" s="576" t="s">
        <v>997</v>
      </c>
      <c r="D5906" s="576" t="s">
        <v>4521</v>
      </c>
      <c r="E5906" s="577" t="s">
        <v>210</v>
      </c>
      <c r="F5906" s="576" t="s">
        <v>210</v>
      </c>
      <c r="G5906" s="576">
        <v>89667</v>
      </c>
      <c r="H5906" s="576" t="s">
        <v>5964</v>
      </c>
      <c r="I5906" s="576" t="s">
        <v>212</v>
      </c>
      <c r="J5906" s="576" t="s">
        <v>209</v>
      </c>
      <c r="K5906" s="577">
        <v>38.89</v>
      </c>
      <c r="L5906" s="576" t="s">
        <v>208</v>
      </c>
    </row>
    <row r="5907" spans="1:12">
      <c r="A5907" s="576" t="s">
        <v>994</v>
      </c>
      <c r="B5907" s="576" t="s">
        <v>995</v>
      </c>
      <c r="C5907" s="576" t="s">
        <v>997</v>
      </c>
      <c r="D5907" s="576" t="s">
        <v>4521</v>
      </c>
      <c r="E5907" s="577" t="s">
        <v>210</v>
      </c>
      <c r="F5907" s="576" t="s">
        <v>210</v>
      </c>
      <c r="G5907" s="576">
        <v>89550</v>
      </c>
      <c r="H5907" s="576" t="s">
        <v>5903</v>
      </c>
      <c r="I5907" s="576" t="s">
        <v>212</v>
      </c>
      <c r="J5907" s="576" t="s">
        <v>209</v>
      </c>
      <c r="K5907" s="577">
        <v>36.71</v>
      </c>
      <c r="L5907" s="576" t="s">
        <v>208</v>
      </c>
    </row>
    <row r="5908" spans="1:12">
      <c r="A5908" s="576" t="s">
        <v>994</v>
      </c>
      <c r="B5908" s="576" t="s">
        <v>995</v>
      </c>
      <c r="C5908" s="576" t="s">
        <v>997</v>
      </c>
      <c r="D5908" s="576" t="s">
        <v>4521</v>
      </c>
      <c r="E5908" s="577" t="s">
        <v>210</v>
      </c>
      <c r="F5908" s="576" t="s">
        <v>210</v>
      </c>
      <c r="G5908" s="576">
        <v>89693</v>
      </c>
      <c r="H5908" s="576" t="s">
        <v>5978</v>
      </c>
      <c r="I5908" s="576" t="s">
        <v>212</v>
      </c>
      <c r="J5908" s="576" t="s">
        <v>209</v>
      </c>
      <c r="K5908" s="577">
        <v>69.930000000000007</v>
      </c>
      <c r="L5908" s="576" t="s">
        <v>208</v>
      </c>
    </row>
    <row r="5909" spans="1:12">
      <c r="A5909" s="576" t="s">
        <v>994</v>
      </c>
      <c r="B5909" s="576" t="s">
        <v>995</v>
      </c>
      <c r="C5909" s="576" t="s">
        <v>997</v>
      </c>
      <c r="D5909" s="576" t="s">
        <v>4521</v>
      </c>
      <c r="E5909" s="577" t="s">
        <v>210</v>
      </c>
      <c r="F5909" s="576" t="s">
        <v>210</v>
      </c>
      <c r="G5909" s="576">
        <v>89571</v>
      </c>
      <c r="H5909" s="576" t="s">
        <v>5918</v>
      </c>
      <c r="I5909" s="576" t="s">
        <v>212</v>
      </c>
      <c r="J5909" s="576" t="s">
        <v>209</v>
      </c>
      <c r="K5909" s="577">
        <v>62.06</v>
      </c>
      <c r="L5909" s="576" t="s">
        <v>208</v>
      </c>
    </row>
    <row r="5910" spans="1:12">
      <c r="A5910" s="576" t="s">
        <v>994</v>
      </c>
      <c r="B5910" s="576" t="s">
        <v>995</v>
      </c>
      <c r="C5910" s="576" t="s">
        <v>997</v>
      </c>
      <c r="D5910" s="576" t="s">
        <v>4521</v>
      </c>
      <c r="E5910" s="577" t="s">
        <v>210</v>
      </c>
      <c r="F5910" s="576" t="s">
        <v>210</v>
      </c>
      <c r="G5910" s="576">
        <v>89696</v>
      </c>
      <c r="H5910" s="576" t="s">
        <v>5979</v>
      </c>
      <c r="I5910" s="576" t="s">
        <v>212</v>
      </c>
      <c r="J5910" s="576" t="s">
        <v>209</v>
      </c>
      <c r="K5910" s="577">
        <v>74.540000000000006</v>
      </c>
      <c r="L5910" s="576" t="s">
        <v>208</v>
      </c>
    </row>
    <row r="5911" spans="1:12">
      <c r="A5911" s="576" t="s">
        <v>994</v>
      </c>
      <c r="B5911" s="576" t="s">
        <v>995</v>
      </c>
      <c r="C5911" s="576" t="s">
        <v>997</v>
      </c>
      <c r="D5911" s="576" t="s">
        <v>4521</v>
      </c>
      <c r="E5911" s="577" t="s">
        <v>210</v>
      </c>
      <c r="F5911" s="576" t="s">
        <v>210</v>
      </c>
      <c r="G5911" s="576">
        <v>89573</v>
      </c>
      <c r="H5911" s="576" t="s">
        <v>5919</v>
      </c>
      <c r="I5911" s="576" t="s">
        <v>212</v>
      </c>
      <c r="J5911" s="576" t="s">
        <v>209</v>
      </c>
      <c r="K5911" s="577">
        <v>67.84</v>
      </c>
      <c r="L5911" s="576" t="s">
        <v>208</v>
      </c>
    </row>
    <row r="5912" spans="1:12">
      <c r="A5912" s="576" t="s">
        <v>994</v>
      </c>
      <c r="B5912" s="576" t="s">
        <v>995</v>
      </c>
      <c r="C5912" s="576" t="s">
        <v>997</v>
      </c>
      <c r="D5912" s="576" t="s">
        <v>4521</v>
      </c>
      <c r="E5912" s="577" t="s">
        <v>210</v>
      </c>
      <c r="F5912" s="576" t="s">
        <v>210</v>
      </c>
      <c r="G5912" s="576">
        <v>89704</v>
      </c>
      <c r="H5912" s="576" t="s">
        <v>5984</v>
      </c>
      <c r="I5912" s="576" t="s">
        <v>212</v>
      </c>
      <c r="J5912" s="576" t="s">
        <v>209</v>
      </c>
      <c r="K5912" s="577">
        <v>136.91999999999999</v>
      </c>
      <c r="L5912" s="576" t="s">
        <v>208</v>
      </c>
    </row>
    <row r="5913" spans="1:12">
      <c r="A5913" s="576" t="s">
        <v>994</v>
      </c>
      <c r="B5913" s="576" t="s">
        <v>995</v>
      </c>
      <c r="C5913" s="576" t="s">
        <v>997</v>
      </c>
      <c r="D5913" s="576" t="s">
        <v>4521</v>
      </c>
      <c r="E5913" s="577" t="s">
        <v>210</v>
      </c>
      <c r="F5913" s="576" t="s">
        <v>210</v>
      </c>
      <c r="G5913" s="576">
        <v>104175</v>
      </c>
      <c r="H5913" s="576" t="s">
        <v>6134</v>
      </c>
      <c r="I5913" s="576" t="s">
        <v>212</v>
      </c>
      <c r="J5913" s="576" t="s">
        <v>209</v>
      </c>
      <c r="K5913" s="577">
        <v>127.82</v>
      </c>
      <c r="L5913" s="576" t="s">
        <v>208</v>
      </c>
    </row>
    <row r="5914" spans="1:12">
      <c r="A5914" s="576" t="s">
        <v>994</v>
      </c>
      <c r="B5914" s="576" t="s">
        <v>995</v>
      </c>
      <c r="C5914" s="576" t="s">
        <v>997</v>
      </c>
      <c r="D5914" s="576" t="s">
        <v>4521</v>
      </c>
      <c r="E5914" s="577" t="s">
        <v>210</v>
      </c>
      <c r="F5914" s="576" t="s">
        <v>210</v>
      </c>
      <c r="G5914" s="576">
        <v>89701</v>
      </c>
      <c r="H5914" s="576" t="s">
        <v>5983</v>
      </c>
      <c r="I5914" s="576" t="s">
        <v>212</v>
      </c>
      <c r="J5914" s="576" t="s">
        <v>209</v>
      </c>
      <c r="K5914" s="577">
        <v>177.54</v>
      </c>
      <c r="L5914" s="576" t="s">
        <v>208</v>
      </c>
    </row>
    <row r="5915" spans="1:12">
      <c r="A5915" s="576" t="s">
        <v>994</v>
      </c>
      <c r="B5915" s="576" t="s">
        <v>995</v>
      </c>
      <c r="C5915" s="576" t="s">
        <v>997</v>
      </c>
      <c r="D5915" s="576" t="s">
        <v>4521</v>
      </c>
      <c r="E5915" s="577" t="s">
        <v>210</v>
      </c>
      <c r="F5915" s="576" t="s">
        <v>210</v>
      </c>
      <c r="G5915" s="576">
        <v>104177</v>
      </c>
      <c r="H5915" s="576" t="s">
        <v>6136</v>
      </c>
      <c r="I5915" s="576" t="s">
        <v>212</v>
      </c>
      <c r="J5915" s="576" t="s">
        <v>209</v>
      </c>
      <c r="K5915" s="577">
        <v>166.01</v>
      </c>
      <c r="L5915" s="576" t="s">
        <v>208</v>
      </c>
    </row>
    <row r="5916" spans="1:12">
      <c r="A5916" s="576" t="s">
        <v>994</v>
      </c>
      <c r="B5916" s="576" t="s">
        <v>995</v>
      </c>
      <c r="C5916" s="576" t="s">
        <v>998</v>
      </c>
      <c r="D5916" s="576" t="s">
        <v>4522</v>
      </c>
      <c r="E5916" s="577" t="s">
        <v>210</v>
      </c>
      <c r="F5916" s="576" t="s">
        <v>210</v>
      </c>
      <c r="G5916" s="576">
        <v>89566</v>
      </c>
      <c r="H5916" s="576" t="s">
        <v>5914</v>
      </c>
      <c r="I5916" s="576" t="s">
        <v>212</v>
      </c>
      <c r="J5916" s="576" t="s">
        <v>209</v>
      </c>
      <c r="K5916" s="577">
        <v>42.57</v>
      </c>
      <c r="L5916" s="576" t="s">
        <v>208</v>
      </c>
    </row>
    <row r="5917" spans="1:12">
      <c r="A5917" s="576" t="s">
        <v>994</v>
      </c>
      <c r="B5917" s="576" t="s">
        <v>995</v>
      </c>
      <c r="C5917" s="576" t="s">
        <v>998</v>
      </c>
      <c r="D5917" s="576" t="s">
        <v>4522</v>
      </c>
      <c r="E5917" s="577" t="s">
        <v>210</v>
      </c>
      <c r="F5917" s="576" t="s">
        <v>210</v>
      </c>
      <c r="G5917" s="576">
        <v>89687</v>
      </c>
      <c r="H5917" s="576" t="s">
        <v>5974</v>
      </c>
      <c r="I5917" s="576" t="s">
        <v>212</v>
      </c>
      <c r="J5917" s="576" t="s">
        <v>209</v>
      </c>
      <c r="K5917" s="577">
        <v>46.92</v>
      </c>
      <c r="L5917" s="576" t="s">
        <v>208</v>
      </c>
    </row>
    <row r="5918" spans="1:12">
      <c r="A5918" s="576" t="s">
        <v>994</v>
      </c>
      <c r="B5918" s="576" t="s">
        <v>995</v>
      </c>
      <c r="C5918" s="576" t="s">
        <v>998</v>
      </c>
      <c r="D5918" s="576" t="s">
        <v>4522</v>
      </c>
      <c r="E5918" s="577" t="s">
        <v>210</v>
      </c>
      <c r="F5918" s="576" t="s">
        <v>210</v>
      </c>
      <c r="G5918" s="576">
        <v>102237</v>
      </c>
      <c r="H5918" s="576" t="s">
        <v>10143</v>
      </c>
      <c r="I5918" s="576" t="s">
        <v>93</v>
      </c>
      <c r="J5918" s="576" t="s">
        <v>209</v>
      </c>
      <c r="K5918" s="577">
        <v>0</v>
      </c>
      <c r="L5918" s="576" t="s">
        <v>208</v>
      </c>
    </row>
    <row r="5919" spans="1:12">
      <c r="A5919" s="576" t="s">
        <v>994</v>
      </c>
      <c r="B5919" s="576" t="s">
        <v>995</v>
      </c>
      <c r="C5919" s="576" t="s">
        <v>998</v>
      </c>
      <c r="D5919" s="576" t="s">
        <v>4522</v>
      </c>
      <c r="E5919" s="577" t="s">
        <v>210</v>
      </c>
      <c r="F5919" s="576" t="s">
        <v>210</v>
      </c>
      <c r="G5919" s="576">
        <v>102450</v>
      </c>
      <c r="H5919" s="576" t="s">
        <v>10144</v>
      </c>
      <c r="I5919" s="576" t="s">
        <v>93</v>
      </c>
      <c r="J5919" s="576" t="s">
        <v>209</v>
      </c>
      <c r="K5919" s="577">
        <v>0</v>
      </c>
      <c r="L5919" s="576" t="s">
        <v>208</v>
      </c>
    </row>
    <row r="5920" spans="1:12">
      <c r="A5920" s="576" t="s">
        <v>994</v>
      </c>
      <c r="B5920" s="576" t="s">
        <v>995</v>
      </c>
      <c r="C5920" s="576" t="s">
        <v>998</v>
      </c>
      <c r="D5920" s="576" t="s">
        <v>4522</v>
      </c>
      <c r="E5920" s="577" t="s">
        <v>210</v>
      </c>
      <c r="F5920" s="576" t="s">
        <v>210</v>
      </c>
      <c r="G5920" s="576">
        <v>102250</v>
      </c>
      <c r="H5920" s="576" t="s">
        <v>10145</v>
      </c>
      <c r="I5920" s="576" t="s">
        <v>93</v>
      </c>
      <c r="J5920" s="576" t="s">
        <v>209</v>
      </c>
      <c r="K5920" s="577">
        <v>0</v>
      </c>
      <c r="L5920" s="576" t="s">
        <v>208</v>
      </c>
    </row>
    <row r="5921" spans="1:12">
      <c r="A5921" s="576" t="s">
        <v>994</v>
      </c>
      <c r="B5921" s="576" t="s">
        <v>995</v>
      </c>
      <c r="C5921" s="576" t="s">
        <v>998</v>
      </c>
      <c r="D5921" s="576" t="s">
        <v>4522</v>
      </c>
      <c r="E5921" s="577" t="s">
        <v>210</v>
      </c>
      <c r="F5921" s="576" t="s">
        <v>210</v>
      </c>
      <c r="G5921" s="576">
        <v>102240</v>
      </c>
      <c r="H5921" s="576" t="s">
        <v>10146</v>
      </c>
      <c r="I5921" s="576" t="s">
        <v>93</v>
      </c>
      <c r="J5921" s="576" t="s">
        <v>209</v>
      </c>
      <c r="K5921" s="577">
        <v>0</v>
      </c>
      <c r="L5921" s="576" t="s">
        <v>208</v>
      </c>
    </row>
    <row r="5922" spans="1:12">
      <c r="A5922" s="576" t="s">
        <v>994</v>
      </c>
      <c r="B5922" s="576" t="s">
        <v>995</v>
      </c>
      <c r="C5922" s="576" t="s">
        <v>998</v>
      </c>
      <c r="D5922" s="576" t="s">
        <v>4522</v>
      </c>
      <c r="E5922" s="577" t="s">
        <v>210</v>
      </c>
      <c r="F5922" s="576" t="s">
        <v>210</v>
      </c>
      <c r="G5922" s="576">
        <v>102449</v>
      </c>
      <c r="H5922" s="576" t="s">
        <v>10147</v>
      </c>
      <c r="I5922" s="576" t="s">
        <v>93</v>
      </c>
      <c r="J5922" s="576" t="s">
        <v>209</v>
      </c>
      <c r="K5922" s="577">
        <v>0</v>
      </c>
      <c r="L5922" s="576" t="s">
        <v>208</v>
      </c>
    </row>
    <row r="5923" spans="1:12">
      <c r="A5923" s="576" t="s">
        <v>994</v>
      </c>
      <c r="B5923" s="576" t="s">
        <v>995</v>
      </c>
      <c r="C5923" s="576" t="s">
        <v>998</v>
      </c>
      <c r="D5923" s="576" t="s">
        <v>4522</v>
      </c>
      <c r="E5923" s="577" t="s">
        <v>210</v>
      </c>
      <c r="F5923" s="576" t="s">
        <v>210</v>
      </c>
      <c r="G5923" s="576">
        <v>102249</v>
      </c>
      <c r="H5923" s="576" t="s">
        <v>10148</v>
      </c>
      <c r="I5923" s="576" t="s">
        <v>93</v>
      </c>
      <c r="J5923" s="576" t="s">
        <v>209</v>
      </c>
      <c r="K5923" s="577">
        <v>0</v>
      </c>
      <c r="L5923" s="576" t="s">
        <v>208</v>
      </c>
    </row>
    <row r="5924" spans="1:12">
      <c r="A5924" s="576" t="s">
        <v>994</v>
      </c>
      <c r="B5924" s="576" t="s">
        <v>995</v>
      </c>
      <c r="C5924" s="576" t="s">
        <v>998</v>
      </c>
      <c r="D5924" s="576" t="s">
        <v>4522</v>
      </c>
      <c r="E5924" s="577" t="s">
        <v>210</v>
      </c>
      <c r="F5924" s="576" t="s">
        <v>210</v>
      </c>
      <c r="G5924" s="576">
        <v>102238</v>
      </c>
      <c r="H5924" s="576" t="s">
        <v>10149</v>
      </c>
      <c r="I5924" s="576" t="s">
        <v>93</v>
      </c>
      <c r="J5924" s="576" t="s">
        <v>209</v>
      </c>
      <c r="K5924" s="577">
        <v>0</v>
      </c>
      <c r="L5924" s="576" t="s">
        <v>208</v>
      </c>
    </row>
    <row r="5925" spans="1:12">
      <c r="A5925" s="576" t="s">
        <v>994</v>
      </c>
      <c r="B5925" s="576" t="s">
        <v>995</v>
      </c>
      <c r="C5925" s="576" t="s">
        <v>998</v>
      </c>
      <c r="D5925" s="576" t="s">
        <v>4522</v>
      </c>
      <c r="E5925" s="577" t="s">
        <v>210</v>
      </c>
      <c r="F5925" s="576" t="s">
        <v>210</v>
      </c>
      <c r="G5925" s="576">
        <v>102448</v>
      </c>
      <c r="H5925" s="576" t="s">
        <v>10150</v>
      </c>
      <c r="I5925" s="576" t="s">
        <v>93</v>
      </c>
      <c r="J5925" s="576" t="s">
        <v>209</v>
      </c>
      <c r="K5925" s="577">
        <v>0</v>
      </c>
      <c r="L5925" s="576" t="s">
        <v>208</v>
      </c>
    </row>
    <row r="5926" spans="1:12">
      <c r="A5926" s="576" t="s">
        <v>994</v>
      </c>
      <c r="B5926" s="576" t="s">
        <v>995</v>
      </c>
      <c r="C5926" s="576" t="s">
        <v>998</v>
      </c>
      <c r="D5926" s="576" t="s">
        <v>4522</v>
      </c>
      <c r="E5926" s="577" t="s">
        <v>210</v>
      </c>
      <c r="F5926" s="576" t="s">
        <v>210</v>
      </c>
      <c r="G5926" s="576">
        <v>102248</v>
      </c>
      <c r="H5926" s="576" t="s">
        <v>10151</v>
      </c>
      <c r="I5926" s="576" t="s">
        <v>93</v>
      </c>
      <c r="J5926" s="576" t="s">
        <v>209</v>
      </c>
      <c r="K5926" s="577">
        <v>0</v>
      </c>
      <c r="L5926" s="576" t="s">
        <v>208</v>
      </c>
    </row>
    <row r="5927" spans="1:12">
      <c r="A5927" s="576" t="s">
        <v>994</v>
      </c>
      <c r="B5927" s="576" t="s">
        <v>995</v>
      </c>
      <c r="C5927" s="576" t="s">
        <v>998</v>
      </c>
      <c r="D5927" s="576" t="s">
        <v>4522</v>
      </c>
      <c r="E5927" s="577" t="s">
        <v>210</v>
      </c>
      <c r="F5927" s="576" t="s">
        <v>210</v>
      </c>
      <c r="G5927" s="576">
        <v>102253</v>
      </c>
      <c r="H5927" s="576" t="s">
        <v>4512</v>
      </c>
      <c r="I5927" s="576" t="s">
        <v>93</v>
      </c>
      <c r="J5927" s="576" t="s">
        <v>209</v>
      </c>
      <c r="K5927" s="577">
        <v>725.71</v>
      </c>
      <c r="L5927" s="576" t="s">
        <v>208</v>
      </c>
    </row>
    <row r="5928" spans="1:12">
      <c r="A5928" s="576" t="s">
        <v>994</v>
      </c>
      <c r="B5928" s="576" t="s">
        <v>995</v>
      </c>
      <c r="C5928" s="576" t="s">
        <v>998</v>
      </c>
      <c r="D5928" s="576" t="s">
        <v>4522</v>
      </c>
      <c r="E5928" s="577" t="s">
        <v>210</v>
      </c>
      <c r="F5928" s="576" t="s">
        <v>210</v>
      </c>
      <c r="G5928" s="576">
        <v>102254</v>
      </c>
      <c r="H5928" s="576" t="s">
        <v>4513</v>
      </c>
      <c r="I5928" s="576" t="s">
        <v>93</v>
      </c>
      <c r="J5928" s="576" t="s">
        <v>209</v>
      </c>
      <c r="K5928" s="577">
        <v>751.11</v>
      </c>
      <c r="L5928" s="576" t="s">
        <v>208</v>
      </c>
    </row>
    <row r="5929" spans="1:12">
      <c r="A5929" s="576" t="s">
        <v>994</v>
      </c>
      <c r="B5929" s="576" t="s">
        <v>995</v>
      </c>
      <c r="C5929" s="576" t="s">
        <v>998</v>
      </c>
      <c r="D5929" s="576" t="s">
        <v>4522</v>
      </c>
      <c r="E5929" s="577" t="s">
        <v>210</v>
      </c>
      <c r="F5929" s="576" t="s">
        <v>210</v>
      </c>
      <c r="G5929" s="576">
        <v>102257</v>
      </c>
      <c r="H5929" s="576" t="s">
        <v>4516</v>
      </c>
      <c r="I5929" s="576" t="s">
        <v>93</v>
      </c>
      <c r="J5929" s="576" t="s">
        <v>209</v>
      </c>
      <c r="K5929" s="577">
        <v>341.32</v>
      </c>
      <c r="L5929" s="576" t="s">
        <v>208</v>
      </c>
    </row>
    <row r="5930" spans="1:12">
      <c r="A5930" s="576" t="s">
        <v>994</v>
      </c>
      <c r="B5930" s="576" t="s">
        <v>995</v>
      </c>
      <c r="C5930" s="576" t="s">
        <v>998</v>
      </c>
      <c r="D5930" s="576" t="s">
        <v>4522</v>
      </c>
      <c r="E5930" s="577" t="s">
        <v>210</v>
      </c>
      <c r="F5930" s="576" t="s">
        <v>210</v>
      </c>
      <c r="G5930" s="576">
        <v>102239</v>
      </c>
      <c r="H5930" s="576" t="s">
        <v>10152</v>
      </c>
      <c r="I5930" s="576" t="s">
        <v>93</v>
      </c>
      <c r="J5930" s="576" t="s">
        <v>209</v>
      </c>
      <c r="K5930" s="577">
        <v>0</v>
      </c>
      <c r="L5930" s="576" t="s">
        <v>208</v>
      </c>
    </row>
    <row r="5931" spans="1:12">
      <c r="A5931" s="576" t="s">
        <v>994</v>
      </c>
      <c r="B5931" s="576" t="s">
        <v>995</v>
      </c>
      <c r="C5931" s="576" t="s">
        <v>998</v>
      </c>
      <c r="D5931" s="576" t="s">
        <v>4522</v>
      </c>
      <c r="E5931" s="577" t="s">
        <v>210</v>
      </c>
      <c r="F5931" s="576" t="s">
        <v>210</v>
      </c>
      <c r="G5931" s="576">
        <v>102236</v>
      </c>
      <c r="H5931" s="576" t="s">
        <v>10153</v>
      </c>
      <c r="I5931" s="576" t="s">
        <v>93</v>
      </c>
      <c r="J5931" s="576" t="s">
        <v>209</v>
      </c>
      <c r="K5931" s="577">
        <v>0</v>
      </c>
      <c r="L5931" s="576" t="s">
        <v>208</v>
      </c>
    </row>
    <row r="5932" spans="1:12">
      <c r="A5932" s="576" t="s">
        <v>994</v>
      </c>
      <c r="B5932" s="576" t="s">
        <v>995</v>
      </c>
      <c r="C5932" s="576" t="s">
        <v>998</v>
      </c>
      <c r="D5932" s="576" t="s">
        <v>4522</v>
      </c>
      <c r="E5932" s="577" t="s">
        <v>210</v>
      </c>
      <c r="F5932" s="576" t="s">
        <v>210</v>
      </c>
      <c r="G5932" s="576">
        <v>102235</v>
      </c>
      <c r="H5932" s="576" t="s">
        <v>6903</v>
      </c>
      <c r="I5932" s="576" t="s">
        <v>93</v>
      </c>
      <c r="J5932" s="576" t="s">
        <v>209</v>
      </c>
      <c r="K5932" s="577">
        <v>548.52</v>
      </c>
      <c r="L5932" s="576" t="s">
        <v>208</v>
      </c>
    </row>
    <row r="5933" spans="1:12">
      <c r="A5933" s="576" t="s">
        <v>994</v>
      </c>
      <c r="B5933" s="576" t="s">
        <v>995</v>
      </c>
      <c r="C5933" s="576" t="s">
        <v>998</v>
      </c>
      <c r="D5933" s="576" t="s">
        <v>4522</v>
      </c>
      <c r="E5933" s="577" t="s">
        <v>210</v>
      </c>
      <c r="F5933" s="576" t="s">
        <v>210</v>
      </c>
      <c r="G5933" s="576">
        <v>102260</v>
      </c>
      <c r="H5933" s="576" t="s">
        <v>10154</v>
      </c>
      <c r="I5933" s="576" t="s">
        <v>93</v>
      </c>
      <c r="J5933" s="576" t="s">
        <v>209</v>
      </c>
      <c r="K5933" s="577">
        <v>0</v>
      </c>
      <c r="L5933" s="576" t="s">
        <v>208</v>
      </c>
    </row>
    <row r="5934" spans="1:12">
      <c r="A5934" s="576" t="s">
        <v>994</v>
      </c>
      <c r="B5934" s="576" t="s">
        <v>995</v>
      </c>
      <c r="C5934" s="576" t="s">
        <v>998</v>
      </c>
      <c r="D5934" s="576" t="s">
        <v>4522</v>
      </c>
      <c r="E5934" s="577" t="s">
        <v>210</v>
      </c>
      <c r="F5934" s="576" t="s">
        <v>210</v>
      </c>
      <c r="G5934" s="576">
        <v>102259</v>
      </c>
      <c r="H5934" s="576" t="s">
        <v>10155</v>
      </c>
      <c r="I5934" s="576" t="s">
        <v>93</v>
      </c>
      <c r="J5934" s="576" t="s">
        <v>209</v>
      </c>
      <c r="K5934" s="577">
        <v>0</v>
      </c>
      <c r="L5934" s="576" t="s">
        <v>208</v>
      </c>
    </row>
    <row r="5935" spans="1:12">
      <c r="A5935" s="576" t="s">
        <v>994</v>
      </c>
      <c r="B5935" s="576" t="s">
        <v>995</v>
      </c>
      <c r="C5935" s="576" t="s">
        <v>998</v>
      </c>
      <c r="D5935" s="576" t="s">
        <v>4522</v>
      </c>
      <c r="E5935" s="577" t="s">
        <v>210</v>
      </c>
      <c r="F5935" s="576" t="s">
        <v>210</v>
      </c>
      <c r="G5935" s="576">
        <v>102262</v>
      </c>
      <c r="H5935" s="576" t="s">
        <v>10156</v>
      </c>
      <c r="I5935" s="576" t="s">
        <v>212</v>
      </c>
      <c r="J5935" s="576" t="s">
        <v>209</v>
      </c>
      <c r="K5935" s="577">
        <v>0</v>
      </c>
      <c r="L5935" s="576" t="s">
        <v>208</v>
      </c>
    </row>
    <row r="5936" spans="1:12">
      <c r="A5936" s="576" t="s">
        <v>994</v>
      </c>
      <c r="B5936" s="576" t="s">
        <v>995</v>
      </c>
      <c r="C5936" s="576" t="s">
        <v>998</v>
      </c>
      <c r="D5936" s="576" t="s">
        <v>4522</v>
      </c>
      <c r="E5936" s="577" t="s">
        <v>210</v>
      </c>
      <c r="F5936" s="576" t="s">
        <v>210</v>
      </c>
      <c r="G5936" s="576">
        <v>102242</v>
      </c>
      <c r="H5936" s="576" t="s">
        <v>10157</v>
      </c>
      <c r="I5936" s="576" t="s">
        <v>93</v>
      </c>
      <c r="J5936" s="576" t="s">
        <v>209</v>
      </c>
      <c r="K5936" s="577">
        <v>0</v>
      </c>
      <c r="L5936" s="576" t="s">
        <v>208</v>
      </c>
    </row>
    <row r="5937" spans="1:12">
      <c r="A5937" s="576" t="s">
        <v>994</v>
      </c>
      <c r="B5937" s="576" t="s">
        <v>995</v>
      </c>
      <c r="C5937" s="576" t="s">
        <v>998</v>
      </c>
      <c r="D5937" s="576" t="s">
        <v>4522</v>
      </c>
      <c r="E5937" s="577" t="s">
        <v>210</v>
      </c>
      <c r="F5937" s="576" t="s">
        <v>210</v>
      </c>
      <c r="G5937" s="576">
        <v>102246</v>
      </c>
      <c r="H5937" s="576" t="s">
        <v>10158</v>
      </c>
      <c r="I5937" s="576" t="s">
        <v>93</v>
      </c>
      <c r="J5937" s="576" t="s">
        <v>209</v>
      </c>
      <c r="K5937" s="577">
        <v>0</v>
      </c>
      <c r="L5937" s="576" t="s">
        <v>208</v>
      </c>
    </row>
    <row r="5938" spans="1:12">
      <c r="A5938" s="576" t="s">
        <v>994</v>
      </c>
      <c r="B5938" s="576" t="s">
        <v>995</v>
      </c>
      <c r="C5938" s="576" t="s">
        <v>998</v>
      </c>
      <c r="D5938" s="576" t="s">
        <v>4522</v>
      </c>
      <c r="E5938" s="577" t="s">
        <v>210</v>
      </c>
      <c r="F5938" s="576" t="s">
        <v>210</v>
      </c>
      <c r="G5938" s="576">
        <v>102251</v>
      </c>
      <c r="H5938" s="576" t="s">
        <v>10159</v>
      </c>
      <c r="I5938" s="576" t="s">
        <v>93</v>
      </c>
      <c r="J5938" s="576" t="s">
        <v>209</v>
      </c>
      <c r="K5938" s="577">
        <v>0</v>
      </c>
      <c r="L5938" s="576" t="s">
        <v>208</v>
      </c>
    </row>
    <row r="5939" spans="1:12">
      <c r="A5939" s="576" t="s">
        <v>994</v>
      </c>
      <c r="B5939" s="576" t="s">
        <v>995</v>
      </c>
      <c r="C5939" s="576" t="s">
        <v>998</v>
      </c>
      <c r="D5939" s="576" t="s">
        <v>4522</v>
      </c>
      <c r="E5939" s="577" t="s">
        <v>210</v>
      </c>
      <c r="F5939" s="576" t="s">
        <v>210</v>
      </c>
      <c r="G5939" s="576">
        <v>102241</v>
      </c>
      <c r="H5939" s="576" t="s">
        <v>10160</v>
      </c>
      <c r="I5939" s="576" t="s">
        <v>93</v>
      </c>
      <c r="J5939" s="576" t="s">
        <v>209</v>
      </c>
      <c r="K5939" s="577">
        <v>0</v>
      </c>
      <c r="L5939" s="576" t="s">
        <v>208</v>
      </c>
    </row>
    <row r="5940" spans="1:12">
      <c r="A5940" s="576" t="s">
        <v>994</v>
      </c>
      <c r="B5940" s="576" t="s">
        <v>995</v>
      </c>
      <c r="C5940" s="576" t="s">
        <v>998</v>
      </c>
      <c r="D5940" s="576" t="s">
        <v>4522</v>
      </c>
      <c r="E5940" s="577" t="s">
        <v>210</v>
      </c>
      <c r="F5940" s="576" t="s">
        <v>210</v>
      </c>
      <c r="G5940" s="576">
        <v>102247</v>
      </c>
      <c r="H5940" s="576" t="s">
        <v>10161</v>
      </c>
      <c r="I5940" s="576" t="s">
        <v>93</v>
      </c>
      <c r="J5940" s="576" t="s">
        <v>207</v>
      </c>
      <c r="K5940" s="577">
        <v>0</v>
      </c>
      <c r="L5940" s="576" t="s">
        <v>208</v>
      </c>
    </row>
    <row r="5941" spans="1:12">
      <c r="A5941" s="576" t="s">
        <v>994</v>
      </c>
      <c r="B5941" s="576" t="s">
        <v>995</v>
      </c>
      <c r="C5941" s="576" t="s">
        <v>998</v>
      </c>
      <c r="D5941" s="576" t="s">
        <v>4522</v>
      </c>
      <c r="E5941" s="577" t="s">
        <v>210</v>
      </c>
      <c r="F5941" s="576" t="s">
        <v>210</v>
      </c>
      <c r="G5941" s="576">
        <v>102252</v>
      </c>
      <c r="H5941" s="576" t="s">
        <v>10162</v>
      </c>
      <c r="I5941" s="576" t="s">
        <v>93</v>
      </c>
      <c r="J5941" s="576" t="s">
        <v>207</v>
      </c>
      <c r="K5941" s="577">
        <v>0</v>
      </c>
      <c r="L5941" s="576" t="s">
        <v>208</v>
      </c>
    </row>
    <row r="5942" spans="1:12">
      <c r="A5942" s="576" t="s">
        <v>994</v>
      </c>
      <c r="B5942" s="576" t="s">
        <v>995</v>
      </c>
      <c r="C5942" s="576" t="s">
        <v>998</v>
      </c>
      <c r="D5942" s="576" t="s">
        <v>4522</v>
      </c>
      <c r="E5942" s="577" t="s">
        <v>210</v>
      </c>
      <c r="F5942" s="576" t="s">
        <v>210</v>
      </c>
      <c r="G5942" s="576">
        <v>102255</v>
      </c>
      <c r="H5942" s="576" t="s">
        <v>4514</v>
      </c>
      <c r="I5942" s="576" t="s">
        <v>93</v>
      </c>
      <c r="J5942" s="576" t="s">
        <v>207</v>
      </c>
      <c r="K5942" s="577">
        <v>735.54</v>
      </c>
      <c r="L5942" s="576" t="s">
        <v>208</v>
      </c>
    </row>
    <row r="5943" spans="1:12">
      <c r="A5943" s="576" t="s">
        <v>994</v>
      </c>
      <c r="B5943" s="576" t="s">
        <v>995</v>
      </c>
      <c r="C5943" s="576" t="s">
        <v>998</v>
      </c>
      <c r="D5943" s="576" t="s">
        <v>4522</v>
      </c>
      <c r="E5943" s="577" t="s">
        <v>210</v>
      </c>
      <c r="F5943" s="576" t="s">
        <v>210</v>
      </c>
      <c r="G5943" s="576">
        <v>102256</v>
      </c>
      <c r="H5943" s="576" t="s">
        <v>4515</v>
      </c>
      <c r="I5943" s="576" t="s">
        <v>93</v>
      </c>
      <c r="J5943" s="576" t="s">
        <v>209</v>
      </c>
      <c r="K5943" s="577">
        <v>759.73</v>
      </c>
      <c r="L5943" s="576" t="s">
        <v>208</v>
      </c>
    </row>
    <row r="5944" spans="1:12">
      <c r="A5944" s="576" t="s">
        <v>994</v>
      </c>
      <c r="B5944" s="576" t="s">
        <v>995</v>
      </c>
      <c r="C5944" s="576" t="s">
        <v>998</v>
      </c>
      <c r="D5944" s="576" t="s">
        <v>4522</v>
      </c>
      <c r="E5944" s="577" t="s">
        <v>210</v>
      </c>
      <c r="F5944" s="576" t="s">
        <v>210</v>
      </c>
      <c r="G5944" s="576">
        <v>102258</v>
      </c>
      <c r="H5944" s="576" t="s">
        <v>4517</v>
      </c>
      <c r="I5944" s="576" t="s">
        <v>93</v>
      </c>
      <c r="J5944" s="576" t="s">
        <v>209</v>
      </c>
      <c r="K5944" s="577">
        <v>363.17</v>
      </c>
      <c r="L5944" s="576" t="s">
        <v>208</v>
      </c>
    </row>
    <row r="5945" spans="1:12">
      <c r="A5945" s="576" t="s">
        <v>994</v>
      </c>
      <c r="B5945" s="576" t="s">
        <v>995</v>
      </c>
      <c r="C5945" s="576" t="s">
        <v>998</v>
      </c>
      <c r="D5945" s="576" t="s">
        <v>4522</v>
      </c>
      <c r="E5945" s="577" t="s">
        <v>210</v>
      </c>
      <c r="F5945" s="576" t="s">
        <v>210</v>
      </c>
      <c r="G5945" s="576">
        <v>101912</v>
      </c>
      <c r="H5945" s="576" t="s">
        <v>2401</v>
      </c>
      <c r="I5945" s="576" t="s">
        <v>212</v>
      </c>
      <c r="J5945" s="576" t="s">
        <v>209</v>
      </c>
      <c r="K5945" s="577">
        <v>2129.84</v>
      </c>
      <c r="L5945" s="576" t="s">
        <v>208</v>
      </c>
    </row>
    <row r="5946" spans="1:12">
      <c r="A5946" s="576" t="s">
        <v>994</v>
      </c>
      <c r="B5946" s="576" t="s">
        <v>995</v>
      </c>
      <c r="C5946" s="576" t="s">
        <v>998</v>
      </c>
      <c r="D5946" s="576" t="s">
        <v>4522</v>
      </c>
      <c r="E5946" s="577" t="s">
        <v>210</v>
      </c>
      <c r="F5946" s="576" t="s">
        <v>210</v>
      </c>
      <c r="G5946" s="576">
        <v>96765</v>
      </c>
      <c r="H5946" s="576" t="s">
        <v>2400</v>
      </c>
      <c r="I5946" s="576" t="s">
        <v>212</v>
      </c>
      <c r="J5946" s="576" t="s">
        <v>209</v>
      </c>
      <c r="K5946" s="577">
        <v>1710.98</v>
      </c>
      <c r="L5946" s="576" t="s">
        <v>208</v>
      </c>
    </row>
    <row r="5947" spans="1:12">
      <c r="A5947" s="576" t="s">
        <v>994</v>
      </c>
      <c r="B5947" s="576" t="s">
        <v>995</v>
      </c>
      <c r="C5947" s="576" t="s">
        <v>998</v>
      </c>
      <c r="D5947" s="576" t="s">
        <v>4522</v>
      </c>
      <c r="E5947" s="577" t="s">
        <v>210</v>
      </c>
      <c r="F5947" s="576" t="s">
        <v>210</v>
      </c>
      <c r="G5947" s="576">
        <v>97430</v>
      </c>
      <c r="H5947" s="576" t="s">
        <v>2668</v>
      </c>
      <c r="I5947" s="576" t="s">
        <v>212</v>
      </c>
      <c r="J5947" s="576" t="s">
        <v>207</v>
      </c>
      <c r="K5947" s="577">
        <v>35.28</v>
      </c>
      <c r="L5947" s="576" t="s">
        <v>208</v>
      </c>
    </row>
    <row r="5948" spans="1:12">
      <c r="A5948" s="576" t="s">
        <v>994</v>
      </c>
      <c r="B5948" s="576" t="s">
        <v>995</v>
      </c>
      <c r="C5948" s="576" t="s">
        <v>998</v>
      </c>
      <c r="D5948" s="576" t="s">
        <v>4522</v>
      </c>
      <c r="E5948" s="577" t="s">
        <v>210</v>
      </c>
      <c r="F5948" s="576" t="s">
        <v>210</v>
      </c>
      <c r="G5948" s="576">
        <v>97431</v>
      </c>
      <c r="H5948" s="576" t="s">
        <v>2669</v>
      </c>
      <c r="I5948" s="576" t="s">
        <v>212</v>
      </c>
      <c r="J5948" s="576" t="s">
        <v>209</v>
      </c>
      <c r="K5948" s="577">
        <v>39.32</v>
      </c>
      <c r="L5948" s="576" t="s">
        <v>208</v>
      </c>
    </row>
    <row r="5949" spans="1:12">
      <c r="A5949" s="576" t="s">
        <v>994</v>
      </c>
      <c r="B5949" s="576" t="s">
        <v>995</v>
      </c>
      <c r="C5949" s="576" t="s">
        <v>998</v>
      </c>
      <c r="D5949" s="576" t="s">
        <v>4522</v>
      </c>
      <c r="E5949" s="577" t="s">
        <v>210</v>
      </c>
      <c r="F5949" s="576" t="s">
        <v>210</v>
      </c>
      <c r="G5949" s="576">
        <v>97432</v>
      </c>
      <c r="H5949" s="576" t="s">
        <v>2670</v>
      </c>
      <c r="I5949" s="576" t="s">
        <v>212</v>
      </c>
      <c r="J5949" s="576" t="s">
        <v>209</v>
      </c>
      <c r="K5949" s="577">
        <v>44.34</v>
      </c>
      <c r="L5949" s="576" t="s">
        <v>208</v>
      </c>
    </row>
    <row r="5950" spans="1:12">
      <c r="A5950" s="576" t="s">
        <v>994</v>
      </c>
      <c r="B5950" s="576" t="s">
        <v>995</v>
      </c>
      <c r="C5950" s="576" t="s">
        <v>998</v>
      </c>
      <c r="D5950" s="576" t="s">
        <v>4522</v>
      </c>
      <c r="E5950" s="577" t="s">
        <v>210</v>
      </c>
      <c r="F5950" s="576" t="s">
        <v>210</v>
      </c>
      <c r="G5950" s="576">
        <v>101913</v>
      </c>
      <c r="H5950" s="576" t="s">
        <v>2402</v>
      </c>
      <c r="I5950" s="576" t="s">
        <v>212</v>
      </c>
      <c r="J5950" s="576" t="s">
        <v>209</v>
      </c>
      <c r="K5950" s="577">
        <v>483.71</v>
      </c>
      <c r="L5950" s="576" t="s">
        <v>208</v>
      </c>
    </row>
    <row r="5951" spans="1:12">
      <c r="A5951" s="576" t="s">
        <v>994</v>
      </c>
      <c r="B5951" s="576" t="s">
        <v>995</v>
      </c>
      <c r="C5951" s="576" t="s">
        <v>998</v>
      </c>
      <c r="D5951" s="576" t="s">
        <v>4522</v>
      </c>
      <c r="E5951" s="577" t="s">
        <v>210</v>
      </c>
      <c r="F5951" s="576" t="s">
        <v>210</v>
      </c>
      <c r="G5951" s="576">
        <v>101914</v>
      </c>
      <c r="H5951" s="576" t="s">
        <v>2403</v>
      </c>
      <c r="I5951" s="576" t="s">
        <v>212</v>
      </c>
      <c r="J5951" s="576" t="s">
        <v>209</v>
      </c>
      <c r="K5951" s="577">
        <v>615.04</v>
      </c>
      <c r="L5951" s="576" t="s">
        <v>208</v>
      </c>
    </row>
    <row r="5952" spans="1:12">
      <c r="A5952" s="576" t="s">
        <v>994</v>
      </c>
      <c r="B5952" s="576" t="s">
        <v>995</v>
      </c>
      <c r="C5952" s="576" t="s">
        <v>998</v>
      </c>
      <c r="D5952" s="576" t="s">
        <v>4522</v>
      </c>
      <c r="E5952" s="577" t="s">
        <v>210</v>
      </c>
      <c r="F5952" s="576" t="s">
        <v>210</v>
      </c>
      <c r="G5952" s="576">
        <v>101915</v>
      </c>
      <c r="H5952" s="576" t="s">
        <v>2404</v>
      </c>
      <c r="I5952" s="576" t="s">
        <v>212</v>
      </c>
      <c r="J5952" s="576" t="s">
        <v>209</v>
      </c>
      <c r="K5952" s="577">
        <v>425.79</v>
      </c>
      <c r="L5952" s="576" t="s">
        <v>208</v>
      </c>
    </row>
    <row r="5953" spans="1:12">
      <c r="A5953" s="576" t="s">
        <v>994</v>
      </c>
      <c r="B5953" s="576" t="s">
        <v>995</v>
      </c>
      <c r="C5953" s="576" t="s">
        <v>998</v>
      </c>
      <c r="D5953" s="576" t="s">
        <v>4522</v>
      </c>
      <c r="E5953" s="577" t="s">
        <v>210</v>
      </c>
      <c r="F5953" s="576" t="s">
        <v>210</v>
      </c>
      <c r="G5953" s="576">
        <v>97433</v>
      </c>
      <c r="H5953" s="576" t="s">
        <v>2671</v>
      </c>
      <c r="I5953" s="576" t="s">
        <v>212</v>
      </c>
      <c r="J5953" s="576" t="s">
        <v>209</v>
      </c>
      <c r="K5953" s="577">
        <v>81.17</v>
      </c>
      <c r="L5953" s="576" t="s">
        <v>208</v>
      </c>
    </row>
    <row r="5954" spans="1:12">
      <c r="A5954" s="576" t="s">
        <v>994</v>
      </c>
      <c r="B5954" s="576" t="s">
        <v>995</v>
      </c>
      <c r="C5954" s="576" t="s">
        <v>998</v>
      </c>
      <c r="D5954" s="576" t="s">
        <v>4522</v>
      </c>
      <c r="E5954" s="577" t="s">
        <v>210</v>
      </c>
      <c r="F5954" s="576" t="s">
        <v>210</v>
      </c>
      <c r="G5954" s="576">
        <v>97435</v>
      </c>
      <c r="H5954" s="576" t="s">
        <v>2673</v>
      </c>
      <c r="I5954" s="576" t="s">
        <v>212</v>
      </c>
      <c r="J5954" s="576" t="s">
        <v>209</v>
      </c>
      <c r="K5954" s="577">
        <v>94.97</v>
      </c>
      <c r="L5954" s="576" t="s">
        <v>208</v>
      </c>
    </row>
    <row r="5955" spans="1:12">
      <c r="A5955" s="576" t="s">
        <v>994</v>
      </c>
      <c r="B5955" s="576" t="s">
        <v>995</v>
      </c>
      <c r="C5955" s="576" t="s">
        <v>998</v>
      </c>
      <c r="D5955" s="576" t="s">
        <v>4522</v>
      </c>
      <c r="E5955" s="577" t="s">
        <v>210</v>
      </c>
      <c r="F5955" s="576" t="s">
        <v>210</v>
      </c>
      <c r="G5955" s="576">
        <v>97437</v>
      </c>
      <c r="H5955" s="576" t="s">
        <v>10163</v>
      </c>
      <c r="I5955" s="576" t="s">
        <v>212</v>
      </c>
      <c r="J5955" s="576" t="s">
        <v>209</v>
      </c>
      <c r="K5955" s="577">
        <v>108.68</v>
      </c>
      <c r="L5955" s="576" t="s">
        <v>208</v>
      </c>
    </row>
    <row r="5956" spans="1:12">
      <c r="A5956" s="576" t="s">
        <v>994</v>
      </c>
      <c r="B5956" s="576" t="s">
        <v>995</v>
      </c>
      <c r="C5956" s="576" t="s">
        <v>998</v>
      </c>
      <c r="D5956" s="576" t="s">
        <v>4522</v>
      </c>
      <c r="E5956" s="577" t="s">
        <v>210</v>
      </c>
      <c r="F5956" s="576" t="s">
        <v>210</v>
      </c>
      <c r="G5956" s="576">
        <v>97546</v>
      </c>
      <c r="H5956" s="576" t="s">
        <v>2753</v>
      </c>
      <c r="I5956" s="576" t="s">
        <v>212</v>
      </c>
      <c r="J5956" s="576" t="s">
        <v>209</v>
      </c>
      <c r="K5956" s="577">
        <v>32.51</v>
      </c>
      <c r="L5956" s="576" t="s">
        <v>208</v>
      </c>
    </row>
    <row r="5957" spans="1:12">
      <c r="A5957" s="576" t="s">
        <v>994</v>
      </c>
      <c r="B5957" s="576" t="s">
        <v>995</v>
      </c>
      <c r="C5957" s="576" t="s">
        <v>998</v>
      </c>
      <c r="D5957" s="576" t="s">
        <v>4522</v>
      </c>
      <c r="E5957" s="577" t="s">
        <v>210</v>
      </c>
      <c r="F5957" s="576" t="s">
        <v>210</v>
      </c>
      <c r="G5957" s="576">
        <v>97548</v>
      </c>
      <c r="H5957" s="576" t="s">
        <v>2755</v>
      </c>
      <c r="I5957" s="576" t="s">
        <v>212</v>
      </c>
      <c r="J5957" s="576" t="s">
        <v>209</v>
      </c>
      <c r="K5957" s="577">
        <v>47.5</v>
      </c>
      <c r="L5957" s="576" t="s">
        <v>208</v>
      </c>
    </row>
    <row r="5958" spans="1:12">
      <c r="A5958" s="576" t="s">
        <v>994</v>
      </c>
      <c r="B5958" s="576" t="s">
        <v>995</v>
      </c>
      <c r="C5958" s="576" t="s">
        <v>998</v>
      </c>
      <c r="D5958" s="576" t="s">
        <v>4522</v>
      </c>
      <c r="E5958" s="577" t="s">
        <v>210</v>
      </c>
      <c r="F5958" s="576" t="s">
        <v>210</v>
      </c>
      <c r="G5958" s="576">
        <v>97550</v>
      </c>
      <c r="H5958" s="576" t="s">
        <v>2757</v>
      </c>
      <c r="I5958" s="576" t="s">
        <v>212</v>
      </c>
      <c r="J5958" s="576" t="s">
        <v>209</v>
      </c>
      <c r="K5958" s="577">
        <v>77.39</v>
      </c>
      <c r="L5958" s="576" t="s">
        <v>208</v>
      </c>
    </row>
    <row r="5959" spans="1:12">
      <c r="A5959" s="576" t="s">
        <v>994</v>
      </c>
      <c r="B5959" s="576" t="s">
        <v>995</v>
      </c>
      <c r="C5959" s="576" t="s">
        <v>998</v>
      </c>
      <c r="D5959" s="576" t="s">
        <v>4522</v>
      </c>
      <c r="E5959" s="577" t="s">
        <v>210</v>
      </c>
      <c r="F5959" s="576" t="s">
        <v>210</v>
      </c>
      <c r="G5959" s="576">
        <v>97479</v>
      </c>
      <c r="H5959" s="576" t="s">
        <v>2702</v>
      </c>
      <c r="I5959" s="576" t="s">
        <v>212</v>
      </c>
      <c r="J5959" s="576" t="s">
        <v>209</v>
      </c>
      <c r="K5959" s="577">
        <v>55.11</v>
      </c>
      <c r="L5959" s="576" t="s">
        <v>208</v>
      </c>
    </row>
    <row r="5960" spans="1:12">
      <c r="A5960" s="576" t="s">
        <v>994</v>
      </c>
      <c r="B5960" s="576" t="s">
        <v>995</v>
      </c>
      <c r="C5960" s="576" t="s">
        <v>998</v>
      </c>
      <c r="D5960" s="576" t="s">
        <v>4522</v>
      </c>
      <c r="E5960" s="577" t="s">
        <v>210</v>
      </c>
      <c r="F5960" s="576" t="s">
        <v>210</v>
      </c>
      <c r="G5960" s="576">
        <v>97517</v>
      </c>
      <c r="H5960" s="576" t="s">
        <v>2730</v>
      </c>
      <c r="I5960" s="576" t="s">
        <v>212</v>
      </c>
      <c r="J5960" s="576" t="s">
        <v>209</v>
      </c>
      <c r="K5960" s="577">
        <v>51.83</v>
      </c>
      <c r="L5960" s="576" t="s">
        <v>208</v>
      </c>
    </row>
    <row r="5961" spans="1:12">
      <c r="A5961" s="576" t="s">
        <v>994</v>
      </c>
      <c r="B5961" s="576" t="s">
        <v>995</v>
      </c>
      <c r="C5961" s="576" t="s">
        <v>998</v>
      </c>
      <c r="D5961" s="576" t="s">
        <v>4522</v>
      </c>
      <c r="E5961" s="577" t="s">
        <v>210</v>
      </c>
      <c r="F5961" s="576" t="s">
        <v>210</v>
      </c>
      <c r="G5961" s="576">
        <v>97481</v>
      </c>
      <c r="H5961" s="576" t="s">
        <v>2704</v>
      </c>
      <c r="I5961" s="576" t="s">
        <v>212</v>
      </c>
      <c r="J5961" s="576" t="s">
        <v>209</v>
      </c>
      <c r="K5961" s="577">
        <v>80.56</v>
      </c>
      <c r="L5961" s="576" t="s">
        <v>208</v>
      </c>
    </row>
    <row r="5962" spans="1:12">
      <c r="A5962" s="576" t="s">
        <v>994</v>
      </c>
      <c r="B5962" s="576" t="s">
        <v>995</v>
      </c>
      <c r="C5962" s="576" t="s">
        <v>998</v>
      </c>
      <c r="D5962" s="576" t="s">
        <v>4522</v>
      </c>
      <c r="E5962" s="577" t="s">
        <v>210</v>
      </c>
      <c r="F5962" s="576" t="s">
        <v>210</v>
      </c>
      <c r="G5962" s="576">
        <v>97519</v>
      </c>
      <c r="H5962" s="576" t="s">
        <v>2732</v>
      </c>
      <c r="I5962" s="576" t="s">
        <v>212</v>
      </c>
      <c r="J5962" s="576" t="s">
        <v>209</v>
      </c>
      <c r="K5962" s="577">
        <v>74.78</v>
      </c>
      <c r="L5962" s="576" t="s">
        <v>208</v>
      </c>
    </row>
    <row r="5963" spans="1:12">
      <c r="A5963" s="576" t="s">
        <v>994</v>
      </c>
      <c r="B5963" s="576" t="s">
        <v>995</v>
      </c>
      <c r="C5963" s="576" t="s">
        <v>998</v>
      </c>
      <c r="D5963" s="576" t="s">
        <v>4522</v>
      </c>
      <c r="E5963" s="577" t="s">
        <v>210</v>
      </c>
      <c r="F5963" s="576" t="s">
        <v>210</v>
      </c>
      <c r="G5963" s="576">
        <v>97483</v>
      </c>
      <c r="H5963" s="576" t="s">
        <v>2706</v>
      </c>
      <c r="I5963" s="576" t="s">
        <v>212</v>
      </c>
      <c r="J5963" s="576" t="s">
        <v>209</v>
      </c>
      <c r="K5963" s="577">
        <v>113.63</v>
      </c>
      <c r="L5963" s="576" t="s">
        <v>208</v>
      </c>
    </row>
    <row r="5964" spans="1:12">
      <c r="A5964" s="576" t="s">
        <v>994</v>
      </c>
      <c r="B5964" s="576" t="s">
        <v>995</v>
      </c>
      <c r="C5964" s="576" t="s">
        <v>998</v>
      </c>
      <c r="D5964" s="576" t="s">
        <v>4522</v>
      </c>
      <c r="E5964" s="577" t="s">
        <v>210</v>
      </c>
      <c r="F5964" s="576" t="s">
        <v>210</v>
      </c>
      <c r="G5964" s="576">
        <v>97521</v>
      </c>
      <c r="H5964" s="576" t="s">
        <v>2734</v>
      </c>
      <c r="I5964" s="576" t="s">
        <v>212</v>
      </c>
      <c r="J5964" s="576" t="s">
        <v>209</v>
      </c>
      <c r="K5964" s="577">
        <v>105.01</v>
      </c>
      <c r="L5964" s="576" t="s">
        <v>208</v>
      </c>
    </row>
    <row r="5965" spans="1:12">
      <c r="A5965" s="576" t="s">
        <v>994</v>
      </c>
      <c r="B5965" s="576" t="s">
        <v>995</v>
      </c>
      <c r="C5965" s="576" t="s">
        <v>998</v>
      </c>
      <c r="D5965" s="576" t="s">
        <v>4522</v>
      </c>
      <c r="E5965" s="577" t="s">
        <v>210</v>
      </c>
      <c r="F5965" s="576" t="s">
        <v>210</v>
      </c>
      <c r="G5965" s="576">
        <v>97452</v>
      </c>
      <c r="H5965" s="576" t="s">
        <v>2684</v>
      </c>
      <c r="I5965" s="576" t="s">
        <v>212</v>
      </c>
      <c r="J5965" s="576" t="s">
        <v>209</v>
      </c>
      <c r="K5965" s="577">
        <v>177.81</v>
      </c>
      <c r="L5965" s="576" t="s">
        <v>208</v>
      </c>
    </row>
    <row r="5966" spans="1:12">
      <c r="A5966" s="576" t="s">
        <v>994</v>
      </c>
      <c r="B5966" s="576" t="s">
        <v>995</v>
      </c>
      <c r="C5966" s="576" t="s">
        <v>998</v>
      </c>
      <c r="D5966" s="576" t="s">
        <v>4522</v>
      </c>
      <c r="E5966" s="577" t="s">
        <v>210</v>
      </c>
      <c r="F5966" s="576" t="s">
        <v>210</v>
      </c>
      <c r="G5966" s="576">
        <v>97485</v>
      </c>
      <c r="H5966" s="576" t="s">
        <v>2708</v>
      </c>
      <c r="I5966" s="576" t="s">
        <v>212</v>
      </c>
      <c r="J5966" s="576" t="s">
        <v>209</v>
      </c>
      <c r="K5966" s="577">
        <v>157.52000000000001</v>
      </c>
      <c r="L5966" s="576" t="s">
        <v>208</v>
      </c>
    </row>
    <row r="5967" spans="1:12">
      <c r="A5967" s="576" t="s">
        <v>994</v>
      </c>
      <c r="B5967" s="576" t="s">
        <v>995</v>
      </c>
      <c r="C5967" s="576" t="s">
        <v>998</v>
      </c>
      <c r="D5967" s="576" t="s">
        <v>4522</v>
      </c>
      <c r="E5967" s="577" t="s">
        <v>210</v>
      </c>
      <c r="F5967" s="576" t="s">
        <v>210</v>
      </c>
      <c r="G5967" s="576">
        <v>97523</v>
      </c>
      <c r="H5967" s="576" t="s">
        <v>2736</v>
      </c>
      <c r="I5967" s="576" t="s">
        <v>212</v>
      </c>
      <c r="J5967" s="576" t="s">
        <v>209</v>
      </c>
      <c r="K5967" s="577">
        <v>145.38</v>
      </c>
      <c r="L5967" s="576" t="s">
        <v>208</v>
      </c>
    </row>
    <row r="5968" spans="1:12">
      <c r="A5968" s="576" t="s">
        <v>994</v>
      </c>
      <c r="B5968" s="576" t="s">
        <v>995</v>
      </c>
      <c r="C5968" s="576" t="s">
        <v>5531</v>
      </c>
      <c r="D5968" s="576" t="s">
        <v>5532</v>
      </c>
      <c r="E5968" s="577" t="s">
        <v>210</v>
      </c>
      <c r="F5968" s="576" t="s">
        <v>210</v>
      </c>
      <c r="G5968" s="576">
        <v>97454</v>
      </c>
      <c r="H5968" s="576" t="s">
        <v>2686</v>
      </c>
      <c r="I5968" s="576" t="s">
        <v>212</v>
      </c>
      <c r="J5968" s="576" t="s">
        <v>209</v>
      </c>
      <c r="K5968" s="577">
        <v>311.13</v>
      </c>
      <c r="L5968" s="576" t="s">
        <v>208</v>
      </c>
    </row>
    <row r="5969" spans="1:12">
      <c r="A5969" s="576" t="s">
        <v>994</v>
      </c>
      <c r="B5969" s="576" t="s">
        <v>995</v>
      </c>
      <c r="C5969" s="576" t="s">
        <v>5531</v>
      </c>
      <c r="D5969" s="576" t="s">
        <v>5532</v>
      </c>
      <c r="E5969" s="577" t="s">
        <v>210</v>
      </c>
      <c r="F5969" s="576" t="s">
        <v>210</v>
      </c>
      <c r="G5969" s="576">
        <v>97487</v>
      </c>
      <c r="H5969" s="576" t="s">
        <v>2710</v>
      </c>
      <c r="I5969" s="576" t="s">
        <v>212</v>
      </c>
      <c r="J5969" s="576" t="s">
        <v>207</v>
      </c>
      <c r="K5969" s="577">
        <v>294.32</v>
      </c>
      <c r="L5969" s="576" t="s">
        <v>208</v>
      </c>
    </row>
    <row r="5970" spans="1:12">
      <c r="A5970" s="576" t="s">
        <v>994</v>
      </c>
      <c r="B5970" s="576" t="s">
        <v>995</v>
      </c>
      <c r="C5970" s="576" t="s">
        <v>5531</v>
      </c>
      <c r="D5970" s="576" t="s">
        <v>5532</v>
      </c>
      <c r="E5970" s="577" t="s">
        <v>210</v>
      </c>
      <c r="F5970" s="576" t="s">
        <v>210</v>
      </c>
      <c r="G5970" s="576">
        <v>97525</v>
      </c>
      <c r="H5970" s="576" t="s">
        <v>2738</v>
      </c>
      <c r="I5970" s="576" t="s">
        <v>212</v>
      </c>
      <c r="J5970" s="576" t="s">
        <v>207</v>
      </c>
      <c r="K5970" s="577">
        <v>276.77999999999997</v>
      </c>
      <c r="L5970" s="576" t="s">
        <v>208</v>
      </c>
    </row>
    <row r="5971" spans="1:12">
      <c r="A5971" s="576" t="s">
        <v>994</v>
      </c>
      <c r="B5971" s="576" t="s">
        <v>995</v>
      </c>
      <c r="C5971" s="576" t="s">
        <v>5531</v>
      </c>
      <c r="D5971" s="576" t="s">
        <v>5532</v>
      </c>
      <c r="E5971" s="577" t="s">
        <v>210</v>
      </c>
      <c r="F5971" s="576" t="s">
        <v>210</v>
      </c>
      <c r="G5971" s="576">
        <v>97456</v>
      </c>
      <c r="H5971" s="576" t="s">
        <v>2688</v>
      </c>
      <c r="I5971" s="576" t="s">
        <v>212</v>
      </c>
      <c r="J5971" s="576" t="s">
        <v>207</v>
      </c>
      <c r="K5971" s="577">
        <v>723.67</v>
      </c>
      <c r="L5971" s="576" t="s">
        <v>208</v>
      </c>
    </row>
    <row r="5972" spans="1:12">
      <c r="A5972" s="576" t="s">
        <v>994</v>
      </c>
      <c r="B5972" s="576" t="s">
        <v>995</v>
      </c>
      <c r="C5972" s="576" t="s">
        <v>5531</v>
      </c>
      <c r="D5972" s="576" t="s">
        <v>5532</v>
      </c>
      <c r="E5972" s="577" t="s">
        <v>210</v>
      </c>
      <c r="F5972" s="576" t="s">
        <v>210</v>
      </c>
      <c r="G5972" s="576">
        <v>97489</v>
      </c>
      <c r="H5972" s="576" t="s">
        <v>2712</v>
      </c>
      <c r="I5972" s="576" t="s">
        <v>212</v>
      </c>
      <c r="J5972" s="576" t="s">
        <v>207</v>
      </c>
      <c r="K5972" s="577">
        <v>710.24</v>
      </c>
      <c r="L5972" s="576" t="s">
        <v>208</v>
      </c>
    </row>
    <row r="5973" spans="1:12">
      <c r="A5973" s="576" t="s">
        <v>994</v>
      </c>
      <c r="B5973" s="576" t="s">
        <v>995</v>
      </c>
      <c r="C5973" s="576" t="s">
        <v>1000</v>
      </c>
      <c r="D5973" s="576" t="s">
        <v>4523</v>
      </c>
      <c r="E5973" s="577" t="s">
        <v>210</v>
      </c>
      <c r="F5973" s="576" t="s">
        <v>210</v>
      </c>
      <c r="G5973" s="576">
        <v>97527</v>
      </c>
      <c r="H5973" s="576" t="s">
        <v>2740</v>
      </c>
      <c r="I5973" s="576" t="s">
        <v>212</v>
      </c>
      <c r="J5973" s="576" t="s">
        <v>209</v>
      </c>
      <c r="K5973" s="578">
        <v>687.38</v>
      </c>
      <c r="L5973" s="576" t="s">
        <v>208</v>
      </c>
    </row>
    <row r="5974" spans="1:12">
      <c r="A5974" s="576" t="s">
        <v>994</v>
      </c>
      <c r="B5974" s="576" t="s">
        <v>995</v>
      </c>
      <c r="C5974" s="576" t="s">
        <v>1000</v>
      </c>
      <c r="D5974" s="576" t="s">
        <v>4523</v>
      </c>
      <c r="E5974" s="577" t="s">
        <v>210</v>
      </c>
      <c r="F5974" s="576" t="s">
        <v>210</v>
      </c>
      <c r="G5974" s="576">
        <v>97434</v>
      </c>
      <c r="H5974" s="576" t="s">
        <v>2672</v>
      </c>
      <c r="I5974" s="576" t="s">
        <v>212</v>
      </c>
      <c r="J5974" s="576" t="s">
        <v>209</v>
      </c>
      <c r="K5974" s="578">
        <v>82.71</v>
      </c>
      <c r="L5974" s="576" t="s">
        <v>208</v>
      </c>
    </row>
    <row r="5975" spans="1:12">
      <c r="A5975" s="576" t="s">
        <v>994</v>
      </c>
      <c r="B5975" s="576" t="s">
        <v>995</v>
      </c>
      <c r="C5975" s="576" t="s">
        <v>1000</v>
      </c>
      <c r="D5975" s="576" t="s">
        <v>4523</v>
      </c>
      <c r="E5975" s="577" t="s">
        <v>210</v>
      </c>
      <c r="F5975" s="576" t="s">
        <v>210</v>
      </c>
      <c r="G5975" s="576">
        <v>97436</v>
      </c>
      <c r="H5975" s="576" t="s">
        <v>2674</v>
      </c>
      <c r="I5975" s="576" t="s">
        <v>212</v>
      </c>
      <c r="J5975" s="576" t="s">
        <v>209</v>
      </c>
      <c r="K5975" s="577">
        <v>97.95</v>
      </c>
      <c r="L5975" s="576" t="s">
        <v>208</v>
      </c>
    </row>
    <row r="5976" spans="1:12">
      <c r="A5976" s="576" t="s">
        <v>994</v>
      </c>
      <c r="B5976" s="576" t="s">
        <v>995</v>
      </c>
      <c r="C5976" s="576" t="s">
        <v>1000</v>
      </c>
      <c r="D5976" s="576" t="s">
        <v>4523</v>
      </c>
      <c r="E5976" s="577" t="s">
        <v>210</v>
      </c>
      <c r="F5976" s="576" t="s">
        <v>210</v>
      </c>
      <c r="G5976" s="576">
        <v>97438</v>
      </c>
      <c r="H5976" s="576" t="s">
        <v>2675</v>
      </c>
      <c r="I5976" s="576" t="s">
        <v>212</v>
      </c>
      <c r="J5976" s="576" t="s">
        <v>209</v>
      </c>
      <c r="K5976" s="577">
        <v>111.87</v>
      </c>
      <c r="L5976" s="576" t="s">
        <v>208</v>
      </c>
    </row>
    <row r="5977" spans="1:12">
      <c r="A5977" s="576" t="s">
        <v>994</v>
      </c>
      <c r="B5977" s="576" t="s">
        <v>995</v>
      </c>
      <c r="C5977" s="576" t="s">
        <v>1000</v>
      </c>
      <c r="D5977" s="576" t="s">
        <v>4523</v>
      </c>
      <c r="E5977" s="577" t="s">
        <v>210</v>
      </c>
      <c r="F5977" s="576" t="s">
        <v>210</v>
      </c>
      <c r="G5977" s="576">
        <v>97547</v>
      </c>
      <c r="H5977" s="576" t="s">
        <v>2754</v>
      </c>
      <c r="I5977" s="576" t="s">
        <v>212</v>
      </c>
      <c r="J5977" s="576" t="s">
        <v>209</v>
      </c>
      <c r="K5977" s="577">
        <v>32.51</v>
      </c>
      <c r="L5977" s="576" t="s">
        <v>208</v>
      </c>
    </row>
    <row r="5978" spans="1:12">
      <c r="A5978" s="576" t="s">
        <v>994</v>
      </c>
      <c r="B5978" s="576" t="s">
        <v>995</v>
      </c>
      <c r="C5978" s="576" t="s">
        <v>1000</v>
      </c>
      <c r="D5978" s="576" t="s">
        <v>4523</v>
      </c>
      <c r="E5978" s="577" t="s">
        <v>210</v>
      </c>
      <c r="F5978" s="576" t="s">
        <v>210</v>
      </c>
      <c r="G5978" s="576">
        <v>97549</v>
      </c>
      <c r="H5978" s="576" t="s">
        <v>2756</v>
      </c>
      <c r="I5978" s="576" t="s">
        <v>212</v>
      </c>
      <c r="J5978" s="576" t="s">
        <v>209</v>
      </c>
      <c r="K5978" s="577">
        <v>47.5</v>
      </c>
      <c r="L5978" s="576" t="s">
        <v>208</v>
      </c>
    </row>
    <row r="5979" spans="1:12">
      <c r="A5979" s="576" t="s">
        <v>1001</v>
      </c>
      <c r="B5979" s="576" t="s">
        <v>1002</v>
      </c>
      <c r="C5979" s="576" t="s">
        <v>1003</v>
      </c>
      <c r="D5979" s="576" t="s">
        <v>4524</v>
      </c>
      <c r="E5979" s="577" t="s">
        <v>210</v>
      </c>
      <c r="F5979" s="576" t="s">
        <v>210</v>
      </c>
      <c r="G5979" s="576">
        <v>97551</v>
      </c>
      <c r="H5979" s="576" t="s">
        <v>2758</v>
      </c>
      <c r="I5979" s="576" t="s">
        <v>212</v>
      </c>
      <c r="J5979" s="576" t="s">
        <v>248</v>
      </c>
      <c r="K5979" s="577">
        <v>77.39</v>
      </c>
      <c r="L5979" s="576" t="s">
        <v>208</v>
      </c>
    </row>
    <row r="5980" spans="1:12">
      <c r="A5980" s="576" t="s">
        <v>1001</v>
      </c>
      <c r="B5980" s="576" t="s">
        <v>1002</v>
      </c>
      <c r="C5980" s="576" t="s">
        <v>1003</v>
      </c>
      <c r="D5980" s="576" t="s">
        <v>4524</v>
      </c>
      <c r="E5980" s="577" t="s">
        <v>210</v>
      </c>
      <c r="F5980" s="576" t="s">
        <v>210</v>
      </c>
      <c r="G5980" s="576">
        <v>97480</v>
      </c>
      <c r="H5980" s="576" t="s">
        <v>2703</v>
      </c>
      <c r="I5980" s="576" t="s">
        <v>212</v>
      </c>
      <c r="J5980" s="576" t="s">
        <v>248</v>
      </c>
      <c r="K5980" s="577">
        <v>55.11</v>
      </c>
      <c r="L5980" s="576" t="s">
        <v>208</v>
      </c>
    </row>
    <row r="5981" spans="1:12">
      <c r="A5981" s="576" t="s">
        <v>1001</v>
      </c>
      <c r="B5981" s="576" t="s">
        <v>1002</v>
      </c>
      <c r="C5981" s="576" t="s">
        <v>1003</v>
      </c>
      <c r="D5981" s="576" t="s">
        <v>4524</v>
      </c>
      <c r="E5981" s="577" t="s">
        <v>210</v>
      </c>
      <c r="F5981" s="576" t="s">
        <v>210</v>
      </c>
      <c r="G5981" s="576">
        <v>97518</v>
      </c>
      <c r="H5981" s="576" t="s">
        <v>2731</v>
      </c>
      <c r="I5981" s="576" t="s">
        <v>212</v>
      </c>
      <c r="J5981" s="576" t="s">
        <v>248</v>
      </c>
      <c r="K5981" s="577">
        <v>51.83</v>
      </c>
      <c r="L5981" s="576" t="s">
        <v>208</v>
      </c>
    </row>
    <row r="5982" spans="1:12">
      <c r="A5982" s="576" t="s">
        <v>1001</v>
      </c>
      <c r="B5982" s="576" t="s">
        <v>1002</v>
      </c>
      <c r="C5982" s="576" t="s">
        <v>1003</v>
      </c>
      <c r="D5982" s="576" t="s">
        <v>4524</v>
      </c>
      <c r="E5982" s="577" t="s">
        <v>210</v>
      </c>
      <c r="F5982" s="576" t="s">
        <v>210</v>
      </c>
      <c r="G5982" s="576">
        <v>97482</v>
      </c>
      <c r="H5982" s="576" t="s">
        <v>2705</v>
      </c>
      <c r="I5982" s="576" t="s">
        <v>212</v>
      </c>
      <c r="J5982" s="576" t="s">
        <v>248</v>
      </c>
      <c r="K5982" s="577">
        <v>80.56</v>
      </c>
      <c r="L5982" s="576" t="s">
        <v>208</v>
      </c>
    </row>
    <row r="5983" spans="1:12">
      <c r="A5983" s="576" t="s">
        <v>1001</v>
      </c>
      <c r="B5983" s="576" t="s">
        <v>1002</v>
      </c>
      <c r="C5983" s="576" t="s">
        <v>1003</v>
      </c>
      <c r="D5983" s="576" t="s">
        <v>4524</v>
      </c>
      <c r="E5983" s="577" t="s">
        <v>210</v>
      </c>
      <c r="F5983" s="576" t="s">
        <v>210</v>
      </c>
      <c r="G5983" s="576">
        <v>97520</v>
      </c>
      <c r="H5983" s="576" t="s">
        <v>2733</v>
      </c>
      <c r="I5983" s="576" t="s">
        <v>212</v>
      </c>
      <c r="J5983" s="576" t="s">
        <v>248</v>
      </c>
      <c r="K5983" s="577">
        <v>74.78</v>
      </c>
      <c r="L5983" s="576" t="s">
        <v>208</v>
      </c>
    </row>
    <row r="5984" spans="1:12">
      <c r="A5984" s="576" t="s">
        <v>1001</v>
      </c>
      <c r="B5984" s="576" t="s">
        <v>1002</v>
      </c>
      <c r="C5984" s="576" t="s">
        <v>1003</v>
      </c>
      <c r="D5984" s="576" t="s">
        <v>4524</v>
      </c>
      <c r="E5984" s="577" t="s">
        <v>210</v>
      </c>
      <c r="F5984" s="576" t="s">
        <v>210</v>
      </c>
      <c r="G5984" s="576">
        <v>97484</v>
      </c>
      <c r="H5984" s="576" t="s">
        <v>2707</v>
      </c>
      <c r="I5984" s="576" t="s">
        <v>212</v>
      </c>
      <c r="J5984" s="576" t="s">
        <v>207</v>
      </c>
      <c r="K5984" s="577">
        <v>113.63</v>
      </c>
      <c r="L5984" s="576" t="s">
        <v>208</v>
      </c>
    </row>
    <row r="5985" spans="1:12">
      <c r="A5985" s="576" t="s">
        <v>1001</v>
      </c>
      <c r="B5985" s="576" t="s">
        <v>1002</v>
      </c>
      <c r="C5985" s="576" t="s">
        <v>1003</v>
      </c>
      <c r="D5985" s="576" t="s">
        <v>4524</v>
      </c>
      <c r="E5985" s="577" t="s">
        <v>210</v>
      </c>
      <c r="F5985" s="576" t="s">
        <v>210</v>
      </c>
      <c r="G5985" s="576">
        <v>97522</v>
      </c>
      <c r="H5985" s="576" t="s">
        <v>2735</v>
      </c>
      <c r="I5985" s="576" t="s">
        <v>212</v>
      </c>
      <c r="J5985" s="576" t="s">
        <v>207</v>
      </c>
      <c r="K5985" s="577">
        <v>105.01</v>
      </c>
      <c r="L5985" s="576" t="s">
        <v>208</v>
      </c>
    </row>
    <row r="5986" spans="1:12">
      <c r="A5986" s="576" t="s">
        <v>1001</v>
      </c>
      <c r="B5986" s="576" t="s">
        <v>1002</v>
      </c>
      <c r="C5986" s="576" t="s">
        <v>1003</v>
      </c>
      <c r="D5986" s="576" t="s">
        <v>4524</v>
      </c>
      <c r="E5986" s="577" t="s">
        <v>210</v>
      </c>
      <c r="F5986" s="576" t="s">
        <v>210</v>
      </c>
      <c r="G5986" s="576">
        <v>97453</v>
      </c>
      <c r="H5986" s="576" t="s">
        <v>2685</v>
      </c>
      <c r="I5986" s="576" t="s">
        <v>212</v>
      </c>
      <c r="J5986" s="576" t="s">
        <v>207</v>
      </c>
      <c r="K5986" s="577">
        <v>189.64</v>
      </c>
      <c r="L5986" s="576" t="s">
        <v>208</v>
      </c>
    </row>
    <row r="5987" spans="1:12">
      <c r="A5987" s="576" t="s">
        <v>1001</v>
      </c>
      <c r="B5987" s="576" t="s">
        <v>1002</v>
      </c>
      <c r="C5987" s="576" t="s">
        <v>1003</v>
      </c>
      <c r="D5987" s="576" t="s">
        <v>4524</v>
      </c>
      <c r="E5987" s="577" t="s">
        <v>210</v>
      </c>
      <c r="F5987" s="576" t="s">
        <v>210</v>
      </c>
      <c r="G5987" s="576">
        <v>97486</v>
      </c>
      <c r="H5987" s="576" t="s">
        <v>2709</v>
      </c>
      <c r="I5987" s="576" t="s">
        <v>212</v>
      </c>
      <c r="J5987" s="576" t="s">
        <v>207</v>
      </c>
      <c r="K5987" s="577">
        <v>169.35</v>
      </c>
      <c r="L5987" s="576" t="s">
        <v>208</v>
      </c>
    </row>
    <row r="5988" spans="1:12">
      <c r="A5988" s="576" t="s">
        <v>1001</v>
      </c>
      <c r="B5988" s="576" t="s">
        <v>1002</v>
      </c>
      <c r="C5988" s="576" t="s">
        <v>1003</v>
      </c>
      <c r="D5988" s="576" t="s">
        <v>4524</v>
      </c>
      <c r="E5988" s="577" t="s">
        <v>210</v>
      </c>
      <c r="F5988" s="576" t="s">
        <v>210</v>
      </c>
      <c r="G5988" s="576">
        <v>97524</v>
      </c>
      <c r="H5988" s="576" t="s">
        <v>2737</v>
      </c>
      <c r="I5988" s="576" t="s">
        <v>212</v>
      </c>
      <c r="J5988" s="576" t="s">
        <v>207</v>
      </c>
      <c r="K5988" s="577">
        <v>157.21</v>
      </c>
      <c r="L5988" s="576" t="s">
        <v>208</v>
      </c>
    </row>
    <row r="5989" spans="1:12">
      <c r="A5989" s="576" t="s">
        <v>1001</v>
      </c>
      <c r="B5989" s="576" t="s">
        <v>1002</v>
      </c>
      <c r="C5989" s="576" t="s">
        <v>1003</v>
      </c>
      <c r="D5989" s="576" t="s">
        <v>4524</v>
      </c>
      <c r="E5989" s="577" t="s">
        <v>210</v>
      </c>
      <c r="F5989" s="576" t="s">
        <v>210</v>
      </c>
      <c r="G5989" s="576">
        <v>97455</v>
      </c>
      <c r="H5989" s="576" t="s">
        <v>2687</v>
      </c>
      <c r="I5989" s="576" t="s">
        <v>212</v>
      </c>
      <c r="J5989" s="576" t="s">
        <v>207</v>
      </c>
      <c r="K5989" s="577">
        <v>330.05</v>
      </c>
      <c r="L5989" s="576" t="s">
        <v>208</v>
      </c>
    </row>
    <row r="5990" spans="1:12">
      <c r="A5990" s="576" t="s">
        <v>1001</v>
      </c>
      <c r="B5990" s="576" t="s">
        <v>1002</v>
      </c>
      <c r="C5990" s="576" t="s">
        <v>1003</v>
      </c>
      <c r="D5990" s="576" t="s">
        <v>4524</v>
      </c>
      <c r="E5990" s="577" t="s">
        <v>210</v>
      </c>
      <c r="F5990" s="576" t="s">
        <v>210</v>
      </c>
      <c r="G5990" s="576">
        <v>97488</v>
      </c>
      <c r="H5990" s="576" t="s">
        <v>2711</v>
      </c>
      <c r="I5990" s="576" t="s">
        <v>212</v>
      </c>
      <c r="J5990" s="576" t="s">
        <v>207</v>
      </c>
      <c r="K5990" s="577">
        <v>313.24</v>
      </c>
      <c r="L5990" s="576" t="s">
        <v>208</v>
      </c>
    </row>
    <row r="5991" spans="1:12">
      <c r="A5991" s="576" t="s">
        <v>1001</v>
      </c>
      <c r="B5991" s="576" t="s">
        <v>1002</v>
      </c>
      <c r="C5991" s="576" t="s">
        <v>1003</v>
      </c>
      <c r="D5991" s="576" t="s">
        <v>4524</v>
      </c>
      <c r="E5991" s="577" t="s">
        <v>210</v>
      </c>
      <c r="F5991" s="576" t="s">
        <v>210</v>
      </c>
      <c r="G5991" s="576">
        <v>97526</v>
      </c>
      <c r="H5991" s="576" t="s">
        <v>2739</v>
      </c>
      <c r="I5991" s="576" t="s">
        <v>212</v>
      </c>
      <c r="J5991" s="576" t="s">
        <v>207</v>
      </c>
      <c r="K5991" s="577">
        <v>295.7</v>
      </c>
      <c r="L5991" s="576" t="s">
        <v>208</v>
      </c>
    </row>
    <row r="5992" spans="1:12">
      <c r="A5992" s="576" t="s">
        <v>1001</v>
      </c>
      <c r="B5992" s="576" t="s">
        <v>1002</v>
      </c>
      <c r="C5992" s="576" t="s">
        <v>1003</v>
      </c>
      <c r="D5992" s="576" t="s">
        <v>4524</v>
      </c>
      <c r="E5992" s="577" t="s">
        <v>210</v>
      </c>
      <c r="F5992" s="576" t="s">
        <v>210</v>
      </c>
      <c r="G5992" s="576">
        <v>97457</v>
      </c>
      <c r="H5992" s="576" t="s">
        <v>2689</v>
      </c>
      <c r="I5992" s="576" t="s">
        <v>212</v>
      </c>
      <c r="J5992" s="576" t="s">
        <v>207</v>
      </c>
      <c r="K5992" s="577">
        <v>638.78</v>
      </c>
      <c r="L5992" s="576" t="s">
        <v>208</v>
      </c>
    </row>
    <row r="5993" spans="1:12">
      <c r="A5993" s="576" t="s">
        <v>1001</v>
      </c>
      <c r="B5993" s="576" t="s">
        <v>1002</v>
      </c>
      <c r="C5993" s="576" t="s">
        <v>1003</v>
      </c>
      <c r="D5993" s="576" t="s">
        <v>4524</v>
      </c>
      <c r="E5993" s="577" t="s">
        <v>210</v>
      </c>
      <c r="F5993" s="576" t="s">
        <v>210</v>
      </c>
      <c r="G5993" s="576">
        <v>97490</v>
      </c>
      <c r="H5993" s="576" t="s">
        <v>2713</v>
      </c>
      <c r="I5993" s="576" t="s">
        <v>212</v>
      </c>
      <c r="J5993" s="576" t="s">
        <v>207</v>
      </c>
      <c r="K5993" s="577">
        <v>625.35</v>
      </c>
      <c r="L5993" s="576" t="s">
        <v>208</v>
      </c>
    </row>
    <row r="5994" spans="1:12">
      <c r="A5994" s="576" t="s">
        <v>1001</v>
      </c>
      <c r="B5994" s="576" t="s">
        <v>1002</v>
      </c>
      <c r="C5994" s="576" t="s">
        <v>1003</v>
      </c>
      <c r="D5994" s="576" t="s">
        <v>4524</v>
      </c>
      <c r="E5994" s="577" t="s">
        <v>210</v>
      </c>
      <c r="F5994" s="576" t="s">
        <v>210</v>
      </c>
      <c r="G5994" s="576">
        <v>97528</v>
      </c>
      <c r="H5994" s="576" t="s">
        <v>2741</v>
      </c>
      <c r="I5994" s="576" t="s">
        <v>212</v>
      </c>
      <c r="J5994" s="576" t="s">
        <v>207</v>
      </c>
      <c r="K5994" s="577">
        <v>602.49</v>
      </c>
      <c r="L5994" s="576" t="s">
        <v>208</v>
      </c>
    </row>
    <row r="5995" spans="1:12">
      <c r="A5995" s="576" t="s">
        <v>1001</v>
      </c>
      <c r="B5995" s="576" t="s">
        <v>1002</v>
      </c>
      <c r="C5995" s="576" t="s">
        <v>1003</v>
      </c>
      <c r="D5995" s="576" t="s">
        <v>4524</v>
      </c>
      <c r="E5995" s="577" t="s">
        <v>210</v>
      </c>
      <c r="F5995" s="576" t="s">
        <v>210</v>
      </c>
      <c r="G5995" s="576">
        <v>101906</v>
      </c>
      <c r="H5995" s="576" t="s">
        <v>5730</v>
      </c>
      <c r="I5995" s="576" t="s">
        <v>212</v>
      </c>
      <c r="J5995" s="576" t="s">
        <v>248</v>
      </c>
      <c r="K5995" s="577">
        <v>864.73</v>
      </c>
      <c r="L5995" s="576" t="s">
        <v>208</v>
      </c>
    </row>
    <row r="5996" spans="1:12">
      <c r="A5996" s="576" t="s">
        <v>1001</v>
      </c>
      <c r="B5996" s="576" t="s">
        <v>1002</v>
      </c>
      <c r="C5996" s="576" t="s">
        <v>1003</v>
      </c>
      <c r="D5996" s="576" t="s">
        <v>4524</v>
      </c>
      <c r="E5996" s="577" t="s">
        <v>210</v>
      </c>
      <c r="F5996" s="576" t="s">
        <v>210</v>
      </c>
      <c r="G5996" s="576">
        <v>101907</v>
      </c>
      <c r="H5996" s="576" t="s">
        <v>5731</v>
      </c>
      <c r="I5996" s="576" t="s">
        <v>212</v>
      </c>
      <c r="J5996" s="576" t="s">
        <v>248</v>
      </c>
      <c r="K5996" s="577">
        <v>935.12</v>
      </c>
      <c r="L5996" s="576" t="s">
        <v>208</v>
      </c>
    </row>
    <row r="5997" spans="1:12">
      <c r="A5997" s="576" t="s">
        <v>1001</v>
      </c>
      <c r="B5997" s="576" t="s">
        <v>1002</v>
      </c>
      <c r="C5997" s="576" t="s">
        <v>1003</v>
      </c>
      <c r="D5997" s="576" t="s">
        <v>4524</v>
      </c>
      <c r="E5997" s="577" t="s">
        <v>210</v>
      </c>
      <c r="F5997" s="576" t="s">
        <v>210</v>
      </c>
      <c r="G5997" s="576">
        <v>101911</v>
      </c>
      <c r="H5997" s="576" t="s">
        <v>5735</v>
      </c>
      <c r="I5997" s="576" t="s">
        <v>212</v>
      </c>
      <c r="J5997" s="576" t="s">
        <v>248</v>
      </c>
      <c r="K5997" s="577">
        <v>442.42</v>
      </c>
      <c r="L5997" s="576" t="s">
        <v>208</v>
      </c>
    </row>
    <row r="5998" spans="1:12">
      <c r="A5998" s="576" t="s">
        <v>1001</v>
      </c>
      <c r="B5998" s="576" t="s">
        <v>1002</v>
      </c>
      <c r="C5998" s="576" t="s">
        <v>1003</v>
      </c>
      <c r="D5998" s="576" t="s">
        <v>4524</v>
      </c>
      <c r="E5998" s="577" t="s">
        <v>210</v>
      </c>
      <c r="F5998" s="576" t="s">
        <v>210</v>
      </c>
      <c r="G5998" s="576">
        <v>101908</v>
      </c>
      <c r="H5998" s="576" t="s">
        <v>5732</v>
      </c>
      <c r="I5998" s="576" t="s">
        <v>212</v>
      </c>
      <c r="J5998" s="576" t="s">
        <v>248</v>
      </c>
      <c r="K5998" s="577">
        <v>278.19</v>
      </c>
      <c r="L5998" s="576" t="s">
        <v>208</v>
      </c>
    </row>
    <row r="5999" spans="1:12">
      <c r="A5999" s="576" t="s">
        <v>1001</v>
      </c>
      <c r="B5999" s="576" t="s">
        <v>1002</v>
      </c>
      <c r="C5999" s="576" t="s">
        <v>1003</v>
      </c>
      <c r="D5999" s="576" t="s">
        <v>4524</v>
      </c>
      <c r="E5999" s="577" t="s">
        <v>210</v>
      </c>
      <c r="F5999" s="576" t="s">
        <v>210</v>
      </c>
      <c r="G5999" s="576">
        <v>101909</v>
      </c>
      <c r="H5999" s="576" t="s">
        <v>5733</v>
      </c>
      <c r="I5999" s="576" t="s">
        <v>212</v>
      </c>
      <c r="J5999" s="576" t="s">
        <v>207</v>
      </c>
      <c r="K5999" s="577">
        <v>325.12</v>
      </c>
      <c r="L5999" s="576" t="s">
        <v>208</v>
      </c>
    </row>
    <row r="6000" spans="1:12">
      <c r="A6000" s="576" t="s">
        <v>1001</v>
      </c>
      <c r="B6000" s="576" t="s">
        <v>1002</v>
      </c>
      <c r="C6000" s="576" t="s">
        <v>1003</v>
      </c>
      <c r="D6000" s="576" t="s">
        <v>4524</v>
      </c>
      <c r="E6000" s="577" t="s">
        <v>210</v>
      </c>
      <c r="F6000" s="576" t="s">
        <v>210</v>
      </c>
      <c r="G6000" s="576">
        <v>101910</v>
      </c>
      <c r="H6000" s="576" t="s">
        <v>5734</v>
      </c>
      <c r="I6000" s="576" t="s">
        <v>212</v>
      </c>
      <c r="J6000" s="576" t="s">
        <v>207</v>
      </c>
      <c r="K6000" s="577">
        <v>383.77</v>
      </c>
      <c r="L6000" s="576" t="s">
        <v>208</v>
      </c>
    </row>
    <row r="6001" spans="1:12">
      <c r="A6001" s="576" t="s">
        <v>1001</v>
      </c>
      <c r="B6001" s="576" t="s">
        <v>1002</v>
      </c>
      <c r="C6001" s="576" t="s">
        <v>1003</v>
      </c>
      <c r="D6001" s="576" t="s">
        <v>4524</v>
      </c>
      <c r="E6001" s="577" t="s">
        <v>210</v>
      </c>
      <c r="F6001" s="576" t="s">
        <v>210</v>
      </c>
      <c r="G6001" s="576">
        <v>101905</v>
      </c>
      <c r="H6001" s="576" t="s">
        <v>5729</v>
      </c>
      <c r="I6001" s="576" t="s">
        <v>212</v>
      </c>
      <c r="J6001" s="576" t="s">
        <v>207</v>
      </c>
      <c r="K6001" s="577">
        <v>286.99</v>
      </c>
      <c r="L6001" s="576" t="s">
        <v>208</v>
      </c>
    </row>
    <row r="6002" spans="1:12">
      <c r="A6002" s="576" t="s">
        <v>1001</v>
      </c>
      <c r="B6002" s="576" t="s">
        <v>1002</v>
      </c>
      <c r="C6002" s="576" t="s">
        <v>1003</v>
      </c>
      <c r="D6002" s="576" t="s">
        <v>4524</v>
      </c>
      <c r="E6002" s="577" t="s">
        <v>210</v>
      </c>
      <c r="F6002" s="576" t="s">
        <v>210</v>
      </c>
      <c r="G6002" s="576">
        <v>101916</v>
      </c>
      <c r="H6002" s="576" t="s">
        <v>2405</v>
      </c>
      <c r="I6002" s="576" t="s">
        <v>212</v>
      </c>
      <c r="J6002" s="576" t="s">
        <v>207</v>
      </c>
      <c r="K6002" s="577">
        <v>3424.28</v>
      </c>
      <c r="L6002" s="576" t="s">
        <v>208</v>
      </c>
    </row>
    <row r="6003" spans="1:12">
      <c r="A6003" s="576" t="s">
        <v>1001</v>
      </c>
      <c r="B6003" s="576" t="s">
        <v>1002</v>
      </c>
      <c r="C6003" s="576" t="s">
        <v>1003</v>
      </c>
      <c r="D6003" s="576" t="s">
        <v>4524</v>
      </c>
      <c r="E6003" s="577" t="s">
        <v>210</v>
      </c>
      <c r="F6003" s="576" t="s">
        <v>210</v>
      </c>
      <c r="G6003" s="576">
        <v>101936</v>
      </c>
      <c r="H6003" s="576" t="s">
        <v>10164</v>
      </c>
      <c r="I6003" s="576" t="s">
        <v>212</v>
      </c>
      <c r="J6003" s="576" t="s">
        <v>207</v>
      </c>
      <c r="K6003" s="577">
        <v>7732.29</v>
      </c>
      <c r="L6003" s="576" t="s">
        <v>208</v>
      </c>
    </row>
    <row r="6004" spans="1:12">
      <c r="A6004" s="576" t="s">
        <v>1001</v>
      </c>
      <c r="B6004" s="576" t="s">
        <v>1002</v>
      </c>
      <c r="C6004" s="576" t="s">
        <v>1003</v>
      </c>
      <c r="D6004" s="576" t="s">
        <v>4524</v>
      </c>
      <c r="E6004" s="577" t="s">
        <v>210</v>
      </c>
      <c r="F6004" s="576" t="s">
        <v>210</v>
      </c>
      <c r="G6004" s="576">
        <v>101937</v>
      </c>
      <c r="H6004" s="576" t="s">
        <v>10165</v>
      </c>
      <c r="I6004" s="576" t="s">
        <v>212</v>
      </c>
      <c r="J6004" s="576" t="s">
        <v>207</v>
      </c>
      <c r="K6004" s="577">
        <v>13748.08</v>
      </c>
      <c r="L6004" s="576" t="s">
        <v>208</v>
      </c>
    </row>
    <row r="6005" spans="1:12">
      <c r="A6005" s="576" t="s">
        <v>1001</v>
      </c>
      <c r="B6005" s="576" t="s">
        <v>1002</v>
      </c>
      <c r="C6005" s="576" t="s">
        <v>1003</v>
      </c>
      <c r="D6005" s="576" t="s">
        <v>4524</v>
      </c>
      <c r="E6005" s="577" t="s">
        <v>210</v>
      </c>
      <c r="F6005" s="576" t="s">
        <v>210</v>
      </c>
      <c r="G6005" s="576">
        <v>92698</v>
      </c>
      <c r="H6005" s="576" t="s">
        <v>2601</v>
      </c>
      <c r="I6005" s="576" t="s">
        <v>212</v>
      </c>
      <c r="J6005" s="576" t="s">
        <v>248</v>
      </c>
      <c r="K6005" s="577">
        <v>19.329999999999998</v>
      </c>
      <c r="L6005" s="576" t="s">
        <v>208</v>
      </c>
    </row>
    <row r="6006" spans="1:12">
      <c r="A6006" s="576" t="s">
        <v>1001</v>
      </c>
      <c r="B6006" s="576" t="s">
        <v>1002</v>
      </c>
      <c r="C6006" s="576" t="s">
        <v>1003</v>
      </c>
      <c r="D6006" s="576" t="s">
        <v>4524</v>
      </c>
      <c r="E6006" s="577" t="s">
        <v>210</v>
      </c>
      <c r="F6006" s="576" t="s">
        <v>210</v>
      </c>
      <c r="G6006" s="576">
        <v>92700</v>
      </c>
      <c r="H6006" s="576" t="s">
        <v>2603</v>
      </c>
      <c r="I6006" s="576" t="s">
        <v>212</v>
      </c>
      <c r="J6006" s="576" t="s">
        <v>248</v>
      </c>
      <c r="K6006" s="577">
        <v>31.3</v>
      </c>
      <c r="L6006" s="576" t="s">
        <v>208</v>
      </c>
    </row>
    <row r="6007" spans="1:12">
      <c r="A6007" s="576" t="s">
        <v>1001</v>
      </c>
      <c r="B6007" s="576" t="s">
        <v>1002</v>
      </c>
      <c r="C6007" s="576" t="s">
        <v>1003</v>
      </c>
      <c r="D6007" s="576" t="s">
        <v>4524</v>
      </c>
      <c r="E6007" s="577" t="s">
        <v>210</v>
      </c>
      <c r="F6007" s="576" t="s">
        <v>210</v>
      </c>
      <c r="G6007" s="576">
        <v>92702</v>
      </c>
      <c r="H6007" s="576" t="s">
        <v>2605</v>
      </c>
      <c r="I6007" s="576" t="s">
        <v>212</v>
      </c>
      <c r="J6007" s="576" t="s">
        <v>248</v>
      </c>
      <c r="K6007" s="577">
        <v>48.64</v>
      </c>
      <c r="L6007" s="576" t="s">
        <v>208</v>
      </c>
    </row>
    <row r="6008" spans="1:12">
      <c r="A6008" s="576" t="s">
        <v>1001</v>
      </c>
      <c r="B6008" s="576" t="s">
        <v>1002</v>
      </c>
      <c r="C6008" s="576" t="s">
        <v>1003</v>
      </c>
      <c r="D6008" s="576" t="s">
        <v>4524</v>
      </c>
      <c r="E6008" s="577" t="s">
        <v>210</v>
      </c>
      <c r="F6008" s="576" t="s">
        <v>210</v>
      </c>
      <c r="G6008" s="576">
        <v>92669</v>
      </c>
      <c r="H6008" s="576" t="s">
        <v>2577</v>
      </c>
      <c r="I6008" s="576" t="s">
        <v>212</v>
      </c>
      <c r="J6008" s="576" t="s">
        <v>248</v>
      </c>
      <c r="K6008" s="577">
        <v>37.450000000000003</v>
      </c>
      <c r="L6008" s="576" t="s">
        <v>208</v>
      </c>
    </row>
    <row r="6009" spans="1:12">
      <c r="A6009" s="576" t="s">
        <v>1001</v>
      </c>
      <c r="B6009" s="576" t="s">
        <v>1002</v>
      </c>
      <c r="C6009" s="576" t="s">
        <v>1003</v>
      </c>
      <c r="D6009" s="576" t="s">
        <v>4524</v>
      </c>
      <c r="E6009" s="577" t="s">
        <v>210</v>
      </c>
      <c r="F6009" s="576" t="s">
        <v>210</v>
      </c>
      <c r="G6009" s="576">
        <v>92671</v>
      </c>
      <c r="H6009" s="576" t="s">
        <v>2579</v>
      </c>
      <c r="I6009" s="576" t="s">
        <v>212</v>
      </c>
      <c r="J6009" s="576" t="s">
        <v>248</v>
      </c>
      <c r="K6009" s="577">
        <v>50.34</v>
      </c>
      <c r="L6009" s="576" t="s">
        <v>208</v>
      </c>
    </row>
    <row r="6010" spans="1:12">
      <c r="A6010" s="576" t="s">
        <v>1001</v>
      </c>
      <c r="B6010" s="576" t="s">
        <v>1002</v>
      </c>
      <c r="C6010" s="576" t="s">
        <v>1003</v>
      </c>
      <c r="D6010" s="576" t="s">
        <v>4524</v>
      </c>
      <c r="E6010" s="577" t="s">
        <v>210</v>
      </c>
      <c r="F6010" s="576" t="s">
        <v>210</v>
      </c>
      <c r="G6010" s="576">
        <v>92673</v>
      </c>
      <c r="H6010" s="576" t="s">
        <v>2581</v>
      </c>
      <c r="I6010" s="576" t="s">
        <v>212</v>
      </c>
      <c r="J6010" s="576" t="s">
        <v>207</v>
      </c>
      <c r="K6010" s="577">
        <v>58.39</v>
      </c>
      <c r="L6010" s="576" t="s">
        <v>208</v>
      </c>
    </row>
    <row r="6011" spans="1:12">
      <c r="A6011" s="576" t="s">
        <v>1001</v>
      </c>
      <c r="B6011" s="576" t="s">
        <v>1002</v>
      </c>
      <c r="C6011" s="576" t="s">
        <v>1003</v>
      </c>
      <c r="D6011" s="576" t="s">
        <v>4524</v>
      </c>
      <c r="E6011" s="577" t="s">
        <v>210</v>
      </c>
      <c r="F6011" s="576" t="s">
        <v>210</v>
      </c>
      <c r="G6011" s="576">
        <v>92675</v>
      </c>
      <c r="H6011" s="576" t="s">
        <v>2583</v>
      </c>
      <c r="I6011" s="576" t="s">
        <v>212</v>
      </c>
      <c r="J6011" s="576" t="s">
        <v>207</v>
      </c>
      <c r="K6011" s="577">
        <v>77.02</v>
      </c>
      <c r="L6011" s="576" t="s">
        <v>208</v>
      </c>
    </row>
    <row r="6012" spans="1:12">
      <c r="A6012" s="576" t="s">
        <v>1001</v>
      </c>
      <c r="B6012" s="576" t="s">
        <v>1002</v>
      </c>
      <c r="C6012" s="576" t="s">
        <v>1003</v>
      </c>
      <c r="D6012" s="576" t="s">
        <v>4524</v>
      </c>
      <c r="E6012" s="577" t="s">
        <v>210</v>
      </c>
      <c r="F6012" s="576" t="s">
        <v>210</v>
      </c>
      <c r="G6012" s="576">
        <v>92677</v>
      </c>
      <c r="H6012" s="576" t="s">
        <v>2585</v>
      </c>
      <c r="I6012" s="576" t="s">
        <v>212</v>
      </c>
      <c r="J6012" s="576" t="s">
        <v>207</v>
      </c>
      <c r="K6012" s="577">
        <v>130.1</v>
      </c>
      <c r="L6012" s="576" t="s">
        <v>208</v>
      </c>
    </row>
    <row r="6013" spans="1:12">
      <c r="A6013" s="576" t="s">
        <v>1001</v>
      </c>
      <c r="B6013" s="576" t="s">
        <v>1002</v>
      </c>
      <c r="C6013" s="576" t="s">
        <v>1003</v>
      </c>
      <c r="D6013" s="576" t="s">
        <v>4524</v>
      </c>
      <c r="E6013" s="577" t="s">
        <v>210</v>
      </c>
      <c r="F6013" s="576" t="s">
        <v>210</v>
      </c>
      <c r="G6013" s="576">
        <v>92635</v>
      </c>
      <c r="H6013" s="576" t="s">
        <v>2557</v>
      </c>
      <c r="I6013" s="576" t="s">
        <v>212</v>
      </c>
      <c r="J6013" s="576" t="s">
        <v>207</v>
      </c>
      <c r="K6013" s="577">
        <v>205.13</v>
      </c>
      <c r="L6013" s="576" t="s">
        <v>208</v>
      </c>
    </row>
    <row r="6014" spans="1:12">
      <c r="A6014" s="576" t="s">
        <v>1001</v>
      </c>
      <c r="B6014" s="576" t="s">
        <v>1002</v>
      </c>
      <c r="C6014" s="576" t="s">
        <v>1003</v>
      </c>
      <c r="D6014" s="576" t="s">
        <v>4524</v>
      </c>
      <c r="E6014" s="577" t="s">
        <v>210</v>
      </c>
      <c r="F6014" s="576" t="s">
        <v>210</v>
      </c>
      <c r="G6014" s="576">
        <v>92679</v>
      </c>
      <c r="H6014" s="576" t="s">
        <v>2587</v>
      </c>
      <c r="I6014" s="576" t="s">
        <v>212</v>
      </c>
      <c r="J6014" s="576" t="s">
        <v>207</v>
      </c>
      <c r="K6014" s="577">
        <v>181.01</v>
      </c>
      <c r="L6014" s="576" t="s">
        <v>208</v>
      </c>
    </row>
    <row r="6015" spans="1:12">
      <c r="A6015" s="576" t="s">
        <v>1001</v>
      </c>
      <c r="B6015" s="576" t="s">
        <v>1002</v>
      </c>
      <c r="C6015" s="576" t="s">
        <v>1003</v>
      </c>
      <c r="D6015" s="576" t="s">
        <v>4524</v>
      </c>
      <c r="E6015" s="577" t="s">
        <v>210</v>
      </c>
      <c r="F6015" s="576" t="s">
        <v>210</v>
      </c>
      <c r="G6015" s="576">
        <v>92381</v>
      </c>
      <c r="H6015" s="576" t="s">
        <v>2547</v>
      </c>
      <c r="I6015" s="576" t="s">
        <v>212</v>
      </c>
      <c r="J6015" s="576" t="s">
        <v>207</v>
      </c>
      <c r="K6015" s="577">
        <v>49.08</v>
      </c>
      <c r="L6015" s="576" t="s">
        <v>208</v>
      </c>
    </row>
    <row r="6016" spans="1:12">
      <c r="A6016" s="576" t="s">
        <v>1001</v>
      </c>
      <c r="B6016" s="576" t="s">
        <v>1002</v>
      </c>
      <c r="C6016" s="576" t="s">
        <v>1003</v>
      </c>
      <c r="D6016" s="576" t="s">
        <v>4524</v>
      </c>
      <c r="E6016" s="577" t="s">
        <v>210</v>
      </c>
      <c r="F6016" s="576" t="s">
        <v>210</v>
      </c>
      <c r="G6016" s="576">
        <v>92383</v>
      </c>
      <c r="H6016" s="576" t="s">
        <v>2549</v>
      </c>
      <c r="I6016" s="576" t="s">
        <v>212</v>
      </c>
      <c r="J6016" s="576" t="s">
        <v>207</v>
      </c>
      <c r="K6016" s="577">
        <v>63.53</v>
      </c>
      <c r="L6016" s="576" t="s">
        <v>208</v>
      </c>
    </row>
    <row r="6017" spans="1:12">
      <c r="A6017" s="576" t="s">
        <v>1001</v>
      </c>
      <c r="B6017" s="576" t="s">
        <v>1002</v>
      </c>
      <c r="C6017" s="576" t="s">
        <v>1003</v>
      </c>
      <c r="D6017" s="576" t="s">
        <v>4524</v>
      </c>
      <c r="E6017" s="577" t="s">
        <v>210</v>
      </c>
      <c r="F6017" s="576" t="s">
        <v>210</v>
      </c>
      <c r="G6017" s="576">
        <v>92385</v>
      </c>
      <c r="H6017" s="576" t="s">
        <v>2551</v>
      </c>
      <c r="I6017" s="576" t="s">
        <v>212</v>
      </c>
      <c r="J6017" s="576" t="s">
        <v>207</v>
      </c>
      <c r="K6017" s="577">
        <v>73.42</v>
      </c>
      <c r="L6017" s="576" t="s">
        <v>208</v>
      </c>
    </row>
    <row r="6018" spans="1:12">
      <c r="A6018" s="576" t="s">
        <v>1001</v>
      </c>
      <c r="B6018" s="576" t="s">
        <v>1002</v>
      </c>
      <c r="C6018" s="576" t="s">
        <v>1003</v>
      </c>
      <c r="D6018" s="576" t="s">
        <v>4524</v>
      </c>
      <c r="E6018" s="577" t="s">
        <v>210</v>
      </c>
      <c r="F6018" s="576" t="s">
        <v>210</v>
      </c>
      <c r="G6018" s="576">
        <v>92350</v>
      </c>
      <c r="H6018" s="576" t="s">
        <v>2526</v>
      </c>
      <c r="I6018" s="576" t="s">
        <v>212</v>
      </c>
      <c r="J6018" s="576" t="s">
        <v>207</v>
      </c>
      <c r="K6018" s="577">
        <v>94.38</v>
      </c>
      <c r="L6018" s="576" t="s">
        <v>208</v>
      </c>
    </row>
    <row r="6019" spans="1:12">
      <c r="A6019" s="576" t="s">
        <v>1001</v>
      </c>
      <c r="B6019" s="576" t="s">
        <v>1002</v>
      </c>
      <c r="C6019" s="576" t="s">
        <v>1003</v>
      </c>
      <c r="D6019" s="576" t="s">
        <v>4524</v>
      </c>
      <c r="E6019" s="577" t="s">
        <v>210</v>
      </c>
      <c r="F6019" s="576" t="s">
        <v>210</v>
      </c>
      <c r="G6019" s="576">
        <v>92387</v>
      </c>
      <c r="H6019" s="576" t="s">
        <v>2553</v>
      </c>
      <c r="I6019" s="576" t="s">
        <v>212</v>
      </c>
      <c r="J6019" s="576" t="s">
        <v>207</v>
      </c>
      <c r="K6019" s="577">
        <v>94.3</v>
      </c>
      <c r="L6019" s="576" t="s">
        <v>208</v>
      </c>
    </row>
    <row r="6020" spans="1:12">
      <c r="A6020" s="576" t="s">
        <v>1001</v>
      </c>
      <c r="B6020" s="576" t="s">
        <v>1002</v>
      </c>
      <c r="C6020" s="576" t="s">
        <v>1003</v>
      </c>
      <c r="D6020" s="576" t="s">
        <v>4524</v>
      </c>
      <c r="E6020" s="577" t="s">
        <v>210</v>
      </c>
      <c r="F6020" s="576" t="s">
        <v>210</v>
      </c>
      <c r="G6020" s="576">
        <v>92352</v>
      </c>
      <c r="H6020" s="576" t="s">
        <v>2528</v>
      </c>
      <c r="I6020" s="576" t="s">
        <v>212</v>
      </c>
      <c r="J6020" s="576" t="s">
        <v>207</v>
      </c>
      <c r="K6020" s="577">
        <v>148.69999999999999</v>
      </c>
      <c r="L6020" s="576" t="s">
        <v>208</v>
      </c>
    </row>
    <row r="6021" spans="1:12">
      <c r="A6021" s="576" t="s">
        <v>1001</v>
      </c>
      <c r="B6021" s="576" t="s">
        <v>1002</v>
      </c>
      <c r="C6021" s="576" t="s">
        <v>1003</v>
      </c>
      <c r="D6021" s="576" t="s">
        <v>4524</v>
      </c>
      <c r="E6021" s="577" t="s">
        <v>210</v>
      </c>
      <c r="F6021" s="576" t="s">
        <v>210</v>
      </c>
      <c r="G6021" s="576">
        <v>92389</v>
      </c>
      <c r="H6021" s="576" t="s">
        <v>2555</v>
      </c>
      <c r="I6021" s="576" t="s">
        <v>212</v>
      </c>
      <c r="J6021" s="576" t="s">
        <v>207</v>
      </c>
      <c r="K6021" s="577">
        <v>150.83000000000001</v>
      </c>
      <c r="L6021" s="576" t="s">
        <v>208</v>
      </c>
    </row>
    <row r="6022" spans="1:12">
      <c r="A6022" s="576" t="s">
        <v>1001</v>
      </c>
      <c r="B6022" s="576" t="s">
        <v>1002</v>
      </c>
      <c r="C6022" s="576" t="s">
        <v>1003</v>
      </c>
      <c r="D6022" s="576" t="s">
        <v>4524</v>
      </c>
      <c r="E6022" s="577" t="s">
        <v>210</v>
      </c>
      <c r="F6022" s="576" t="s">
        <v>210</v>
      </c>
      <c r="G6022" s="576">
        <v>92354</v>
      </c>
      <c r="H6022" s="576" t="s">
        <v>2530</v>
      </c>
      <c r="I6022" s="576" t="s">
        <v>212</v>
      </c>
      <c r="J6022" s="576" t="s">
        <v>207</v>
      </c>
      <c r="K6022" s="577">
        <v>200.84</v>
      </c>
      <c r="L6022" s="576" t="s">
        <v>208</v>
      </c>
    </row>
    <row r="6023" spans="1:12">
      <c r="A6023" s="576" t="s">
        <v>1001</v>
      </c>
      <c r="B6023" s="576" t="s">
        <v>1002</v>
      </c>
      <c r="C6023" s="576" t="s">
        <v>1003</v>
      </c>
      <c r="D6023" s="576" t="s">
        <v>4524</v>
      </c>
      <c r="E6023" s="577" t="s">
        <v>210</v>
      </c>
      <c r="F6023" s="576" t="s">
        <v>210</v>
      </c>
      <c r="G6023" s="576">
        <v>92699</v>
      </c>
      <c r="H6023" s="576" t="s">
        <v>2602</v>
      </c>
      <c r="I6023" s="576" t="s">
        <v>212</v>
      </c>
      <c r="J6023" s="576" t="s">
        <v>207</v>
      </c>
      <c r="K6023" s="577">
        <v>17.940000000000001</v>
      </c>
      <c r="L6023" s="576" t="s">
        <v>208</v>
      </c>
    </row>
    <row r="6024" spans="1:12">
      <c r="A6024" s="576" t="s">
        <v>1001</v>
      </c>
      <c r="B6024" s="576" t="s">
        <v>1002</v>
      </c>
      <c r="C6024" s="576" t="s">
        <v>1004</v>
      </c>
      <c r="D6024" s="576" t="s">
        <v>4525</v>
      </c>
      <c r="E6024" s="577" t="s">
        <v>210</v>
      </c>
      <c r="F6024" s="576" t="s">
        <v>210</v>
      </c>
      <c r="G6024" s="576">
        <v>92701</v>
      </c>
      <c r="H6024" s="576" t="s">
        <v>2604</v>
      </c>
      <c r="I6024" s="576" t="s">
        <v>212</v>
      </c>
      <c r="J6024" s="576" t="s">
        <v>207</v>
      </c>
      <c r="K6024" s="577">
        <v>29.22</v>
      </c>
      <c r="L6024" s="576" t="s">
        <v>208</v>
      </c>
    </row>
    <row r="6025" spans="1:12">
      <c r="A6025" s="576" t="s">
        <v>1001</v>
      </c>
      <c r="B6025" s="576" t="s">
        <v>1002</v>
      </c>
      <c r="C6025" s="576" t="s">
        <v>1004</v>
      </c>
      <c r="D6025" s="576" t="s">
        <v>4525</v>
      </c>
      <c r="E6025" s="577" t="s">
        <v>210</v>
      </c>
      <c r="F6025" s="576" t="s">
        <v>210</v>
      </c>
      <c r="G6025" s="576">
        <v>92703</v>
      </c>
      <c r="H6025" s="576" t="s">
        <v>2606</v>
      </c>
      <c r="I6025" s="576" t="s">
        <v>212</v>
      </c>
      <c r="J6025" s="576" t="s">
        <v>207</v>
      </c>
      <c r="K6025" s="577">
        <v>46.09</v>
      </c>
      <c r="L6025" s="576" t="s">
        <v>208</v>
      </c>
    </row>
    <row r="6026" spans="1:12">
      <c r="A6026" s="576" t="s">
        <v>1001</v>
      </c>
      <c r="B6026" s="576" t="s">
        <v>1002</v>
      </c>
      <c r="C6026" s="576" t="s">
        <v>1004</v>
      </c>
      <c r="D6026" s="576" t="s">
        <v>4525</v>
      </c>
      <c r="E6026" s="577" t="s">
        <v>210</v>
      </c>
      <c r="F6026" s="576" t="s">
        <v>210</v>
      </c>
      <c r="G6026" s="576">
        <v>92670</v>
      </c>
      <c r="H6026" s="576" t="s">
        <v>2578</v>
      </c>
      <c r="I6026" s="576" t="s">
        <v>212</v>
      </c>
      <c r="J6026" s="576" t="s">
        <v>207</v>
      </c>
      <c r="K6026" s="577">
        <v>34.9</v>
      </c>
      <c r="L6026" s="576" t="s">
        <v>208</v>
      </c>
    </row>
    <row r="6027" spans="1:12">
      <c r="A6027" s="576" t="s">
        <v>1001</v>
      </c>
      <c r="B6027" s="576" t="s">
        <v>1002</v>
      </c>
      <c r="C6027" s="576" t="s">
        <v>1004</v>
      </c>
      <c r="D6027" s="576" t="s">
        <v>4525</v>
      </c>
      <c r="E6027" s="577" t="s">
        <v>210</v>
      </c>
      <c r="F6027" s="576" t="s">
        <v>210</v>
      </c>
      <c r="G6027" s="576">
        <v>92672</v>
      </c>
      <c r="H6027" s="576" t="s">
        <v>2580</v>
      </c>
      <c r="I6027" s="576" t="s">
        <v>212</v>
      </c>
      <c r="J6027" s="576" t="s">
        <v>207</v>
      </c>
      <c r="K6027" s="577">
        <v>45.25</v>
      </c>
      <c r="L6027" s="576" t="s">
        <v>208</v>
      </c>
    </row>
    <row r="6028" spans="1:12">
      <c r="A6028" s="576" t="s">
        <v>1001</v>
      </c>
      <c r="B6028" s="576" t="s">
        <v>1002</v>
      </c>
      <c r="C6028" s="576" t="s">
        <v>1004</v>
      </c>
      <c r="D6028" s="576" t="s">
        <v>4525</v>
      </c>
      <c r="E6028" s="577" t="s">
        <v>210</v>
      </c>
      <c r="F6028" s="576" t="s">
        <v>210</v>
      </c>
      <c r="G6028" s="576">
        <v>92674</v>
      </c>
      <c r="H6028" s="576" t="s">
        <v>2582</v>
      </c>
      <c r="I6028" s="576" t="s">
        <v>212</v>
      </c>
      <c r="J6028" s="576" t="s">
        <v>207</v>
      </c>
      <c r="K6028" s="577">
        <v>54.89</v>
      </c>
      <c r="L6028" s="576" t="s">
        <v>208</v>
      </c>
    </row>
    <row r="6029" spans="1:12">
      <c r="A6029" s="576" t="s">
        <v>1001</v>
      </c>
      <c r="B6029" s="576" t="s">
        <v>1002</v>
      </c>
      <c r="C6029" s="576" t="s">
        <v>1004</v>
      </c>
      <c r="D6029" s="576" t="s">
        <v>4525</v>
      </c>
      <c r="E6029" s="577" t="s">
        <v>210</v>
      </c>
      <c r="F6029" s="576" t="s">
        <v>210</v>
      </c>
      <c r="G6029" s="576">
        <v>92676</v>
      </c>
      <c r="H6029" s="576" t="s">
        <v>2584</v>
      </c>
      <c r="I6029" s="576" t="s">
        <v>212</v>
      </c>
      <c r="J6029" s="576" t="s">
        <v>207</v>
      </c>
      <c r="K6029" s="577">
        <v>74.64</v>
      </c>
      <c r="L6029" s="576" t="s">
        <v>208</v>
      </c>
    </row>
    <row r="6030" spans="1:12">
      <c r="A6030" s="576" t="s">
        <v>1001</v>
      </c>
      <c r="B6030" s="576" t="s">
        <v>1002</v>
      </c>
      <c r="C6030" s="576" t="s">
        <v>1004</v>
      </c>
      <c r="D6030" s="576" t="s">
        <v>4525</v>
      </c>
      <c r="E6030" s="577" t="s">
        <v>210</v>
      </c>
      <c r="F6030" s="576" t="s">
        <v>210</v>
      </c>
      <c r="G6030" s="576">
        <v>92678</v>
      </c>
      <c r="H6030" s="576" t="s">
        <v>2586</v>
      </c>
      <c r="I6030" s="576" t="s">
        <v>212</v>
      </c>
      <c r="J6030" s="576" t="s">
        <v>207</v>
      </c>
      <c r="K6030" s="577">
        <v>119.61</v>
      </c>
      <c r="L6030" s="576" t="s">
        <v>208</v>
      </c>
    </row>
    <row r="6031" spans="1:12">
      <c r="A6031" s="576" t="s">
        <v>1001</v>
      </c>
      <c r="B6031" s="576" t="s">
        <v>1002</v>
      </c>
      <c r="C6031" s="576" t="s">
        <v>1004</v>
      </c>
      <c r="D6031" s="576" t="s">
        <v>4525</v>
      </c>
      <c r="E6031" s="577" t="s">
        <v>210</v>
      </c>
      <c r="F6031" s="576" t="s">
        <v>210</v>
      </c>
      <c r="G6031" s="576">
        <v>92636</v>
      </c>
      <c r="H6031" s="576" t="s">
        <v>2558</v>
      </c>
      <c r="I6031" s="576" t="s">
        <v>212</v>
      </c>
      <c r="J6031" s="576" t="s">
        <v>207</v>
      </c>
      <c r="K6031" s="577">
        <v>184.93</v>
      </c>
      <c r="L6031" s="576" t="s">
        <v>208</v>
      </c>
    </row>
    <row r="6032" spans="1:12">
      <c r="A6032" s="576" t="s">
        <v>1001</v>
      </c>
      <c r="B6032" s="576" t="s">
        <v>1002</v>
      </c>
      <c r="C6032" s="576" t="s">
        <v>1004</v>
      </c>
      <c r="D6032" s="576" t="s">
        <v>4525</v>
      </c>
      <c r="E6032" s="577" t="s">
        <v>210</v>
      </c>
      <c r="F6032" s="576" t="s">
        <v>210</v>
      </c>
      <c r="G6032" s="576">
        <v>92680</v>
      </c>
      <c r="H6032" s="576" t="s">
        <v>2588</v>
      </c>
      <c r="I6032" s="576" t="s">
        <v>212</v>
      </c>
      <c r="J6032" s="576" t="s">
        <v>248</v>
      </c>
      <c r="K6032" s="577">
        <v>160.81</v>
      </c>
      <c r="L6032" s="576" t="s">
        <v>208</v>
      </c>
    </row>
    <row r="6033" spans="1:12">
      <c r="A6033" s="576" t="s">
        <v>1001</v>
      </c>
      <c r="B6033" s="576" t="s">
        <v>1002</v>
      </c>
      <c r="C6033" s="576" t="s">
        <v>1004</v>
      </c>
      <c r="D6033" s="576" t="s">
        <v>4525</v>
      </c>
      <c r="E6033" s="577" t="s">
        <v>210</v>
      </c>
      <c r="F6033" s="576" t="s">
        <v>210</v>
      </c>
      <c r="G6033" s="576">
        <v>92382</v>
      </c>
      <c r="H6033" s="576" t="s">
        <v>2548</v>
      </c>
      <c r="I6033" s="576" t="s">
        <v>212</v>
      </c>
      <c r="J6033" s="576" t="s">
        <v>207</v>
      </c>
      <c r="K6033" s="577">
        <v>46.53</v>
      </c>
      <c r="L6033" s="576" t="s">
        <v>208</v>
      </c>
    </row>
    <row r="6034" spans="1:12">
      <c r="A6034" s="576" t="s">
        <v>1001</v>
      </c>
      <c r="B6034" s="576" t="s">
        <v>1002</v>
      </c>
      <c r="C6034" s="576" t="s">
        <v>1004</v>
      </c>
      <c r="D6034" s="576" t="s">
        <v>4525</v>
      </c>
      <c r="E6034" s="577" t="s">
        <v>210</v>
      </c>
      <c r="F6034" s="576" t="s">
        <v>210</v>
      </c>
      <c r="G6034" s="576">
        <v>92384</v>
      </c>
      <c r="H6034" s="576" t="s">
        <v>2550</v>
      </c>
      <c r="I6034" s="576" t="s">
        <v>212</v>
      </c>
      <c r="J6034" s="576" t="s">
        <v>207</v>
      </c>
      <c r="K6034" s="577">
        <v>58.44</v>
      </c>
      <c r="L6034" s="576" t="s">
        <v>208</v>
      </c>
    </row>
    <row r="6035" spans="1:12">
      <c r="A6035" s="576" t="s">
        <v>1001</v>
      </c>
      <c r="B6035" s="576" t="s">
        <v>1002</v>
      </c>
      <c r="C6035" s="576" t="s">
        <v>1004</v>
      </c>
      <c r="D6035" s="576" t="s">
        <v>4525</v>
      </c>
      <c r="E6035" s="577" t="s">
        <v>210</v>
      </c>
      <c r="F6035" s="576" t="s">
        <v>210</v>
      </c>
      <c r="G6035" s="576">
        <v>92386</v>
      </c>
      <c r="H6035" s="576" t="s">
        <v>2552</v>
      </c>
      <c r="I6035" s="576" t="s">
        <v>212</v>
      </c>
      <c r="J6035" s="576" t="s">
        <v>207</v>
      </c>
      <c r="K6035" s="577">
        <v>69.92</v>
      </c>
      <c r="L6035" s="576" t="s">
        <v>208</v>
      </c>
    </row>
    <row r="6036" spans="1:12">
      <c r="A6036" s="576" t="s">
        <v>1001</v>
      </c>
      <c r="B6036" s="576" t="s">
        <v>1002</v>
      </c>
      <c r="C6036" s="576" t="s">
        <v>1004</v>
      </c>
      <c r="D6036" s="576" t="s">
        <v>4525</v>
      </c>
      <c r="E6036" s="577" t="s">
        <v>210</v>
      </c>
      <c r="F6036" s="576" t="s">
        <v>210</v>
      </c>
      <c r="G6036" s="576">
        <v>92351</v>
      </c>
      <c r="H6036" s="576" t="s">
        <v>2527</v>
      </c>
      <c r="I6036" s="576" t="s">
        <v>212</v>
      </c>
      <c r="J6036" s="576" t="s">
        <v>248</v>
      </c>
      <c r="K6036" s="577">
        <v>92</v>
      </c>
      <c r="L6036" s="576" t="s">
        <v>208</v>
      </c>
    </row>
    <row r="6037" spans="1:12">
      <c r="A6037" s="576" t="s">
        <v>1001</v>
      </c>
      <c r="B6037" s="576" t="s">
        <v>1002</v>
      </c>
      <c r="C6037" s="576" t="s">
        <v>1004</v>
      </c>
      <c r="D6037" s="576" t="s">
        <v>4525</v>
      </c>
      <c r="E6037" s="577" t="s">
        <v>210</v>
      </c>
      <c r="F6037" s="576" t="s">
        <v>210</v>
      </c>
      <c r="G6037" s="576">
        <v>92388</v>
      </c>
      <c r="H6037" s="576" t="s">
        <v>2554</v>
      </c>
      <c r="I6037" s="576" t="s">
        <v>212</v>
      </c>
      <c r="J6037" s="576" t="s">
        <v>207</v>
      </c>
      <c r="K6037" s="577">
        <v>91.92</v>
      </c>
      <c r="L6037" s="576" t="s">
        <v>208</v>
      </c>
    </row>
    <row r="6038" spans="1:12">
      <c r="A6038" s="576" t="s">
        <v>1001</v>
      </c>
      <c r="B6038" s="576" t="s">
        <v>1002</v>
      </c>
      <c r="C6038" s="576" t="s">
        <v>1004</v>
      </c>
      <c r="D6038" s="576" t="s">
        <v>4525</v>
      </c>
      <c r="E6038" s="577" t="s">
        <v>210</v>
      </c>
      <c r="F6038" s="576" t="s">
        <v>210</v>
      </c>
      <c r="G6038" s="576">
        <v>92353</v>
      </c>
      <c r="H6038" s="576" t="s">
        <v>2529</v>
      </c>
      <c r="I6038" s="576" t="s">
        <v>212</v>
      </c>
      <c r="J6038" s="576" t="s">
        <v>207</v>
      </c>
      <c r="K6038" s="577">
        <v>138.21</v>
      </c>
      <c r="L6038" s="576" t="s">
        <v>208</v>
      </c>
    </row>
    <row r="6039" spans="1:12">
      <c r="A6039" s="576" t="s">
        <v>1001</v>
      </c>
      <c r="B6039" s="576" t="s">
        <v>1002</v>
      </c>
      <c r="C6039" s="576" t="s">
        <v>1004</v>
      </c>
      <c r="D6039" s="576" t="s">
        <v>4525</v>
      </c>
      <c r="E6039" s="577" t="s">
        <v>210</v>
      </c>
      <c r="F6039" s="576" t="s">
        <v>210</v>
      </c>
      <c r="G6039" s="576">
        <v>92390</v>
      </c>
      <c r="H6039" s="576" t="s">
        <v>2556</v>
      </c>
      <c r="I6039" s="576" t="s">
        <v>212</v>
      </c>
      <c r="J6039" s="576" t="s">
        <v>248</v>
      </c>
      <c r="K6039" s="577">
        <v>140.34</v>
      </c>
      <c r="L6039" s="576" t="s">
        <v>208</v>
      </c>
    </row>
    <row r="6040" spans="1:12">
      <c r="A6040" s="576" t="s">
        <v>1001</v>
      </c>
      <c r="B6040" s="576" t="s">
        <v>1002</v>
      </c>
      <c r="C6040" s="576" t="s">
        <v>1004</v>
      </c>
      <c r="D6040" s="576" t="s">
        <v>4525</v>
      </c>
      <c r="E6040" s="577" t="s">
        <v>210</v>
      </c>
      <c r="F6040" s="576" t="s">
        <v>210</v>
      </c>
      <c r="G6040" s="576">
        <v>92355</v>
      </c>
      <c r="H6040" s="576" t="s">
        <v>2531</v>
      </c>
      <c r="I6040" s="576" t="s">
        <v>212</v>
      </c>
      <c r="J6040" s="576" t="s">
        <v>207</v>
      </c>
      <c r="K6040" s="577">
        <v>180.64</v>
      </c>
      <c r="L6040" s="576" t="s">
        <v>208</v>
      </c>
    </row>
    <row r="6041" spans="1:12">
      <c r="A6041" s="576" t="s">
        <v>1001</v>
      </c>
      <c r="B6041" s="576" t="s">
        <v>1002</v>
      </c>
      <c r="C6041" s="576" t="s">
        <v>1004</v>
      </c>
      <c r="D6041" s="576" t="s">
        <v>4525</v>
      </c>
      <c r="E6041" s="577" t="s">
        <v>210</v>
      </c>
      <c r="F6041" s="576" t="s">
        <v>210</v>
      </c>
      <c r="G6041" s="576">
        <v>101925</v>
      </c>
      <c r="H6041" s="576" t="s">
        <v>2509</v>
      </c>
      <c r="I6041" s="576" t="s">
        <v>212</v>
      </c>
      <c r="J6041" s="576" t="s">
        <v>207</v>
      </c>
      <c r="K6041" s="577">
        <v>306.14</v>
      </c>
      <c r="L6041" s="576" t="s">
        <v>208</v>
      </c>
    </row>
    <row r="6042" spans="1:12">
      <c r="A6042" s="576" t="s">
        <v>1001</v>
      </c>
      <c r="B6042" s="576" t="s">
        <v>1002</v>
      </c>
      <c r="C6042" s="576" t="s">
        <v>1004</v>
      </c>
      <c r="D6042" s="576" t="s">
        <v>4525</v>
      </c>
      <c r="E6042" s="577" t="s">
        <v>210</v>
      </c>
      <c r="F6042" s="576" t="s">
        <v>210</v>
      </c>
      <c r="G6042" s="576">
        <v>101934</v>
      </c>
      <c r="H6042" s="576" t="s">
        <v>2518</v>
      </c>
      <c r="I6042" s="576" t="s">
        <v>212</v>
      </c>
      <c r="J6042" s="576" t="s">
        <v>207</v>
      </c>
      <c r="K6042" s="577">
        <v>313.26</v>
      </c>
      <c r="L6042" s="576" t="s">
        <v>208</v>
      </c>
    </row>
    <row r="6043" spans="1:12">
      <c r="A6043" s="576" t="s">
        <v>1001</v>
      </c>
      <c r="B6043" s="576" t="s">
        <v>1002</v>
      </c>
      <c r="C6043" s="576" t="s">
        <v>1004</v>
      </c>
      <c r="D6043" s="576" t="s">
        <v>4525</v>
      </c>
      <c r="E6043" s="577" t="s">
        <v>210</v>
      </c>
      <c r="F6043" s="576" t="s">
        <v>210</v>
      </c>
      <c r="G6043" s="576">
        <v>97541</v>
      </c>
      <c r="H6043" s="576" t="s">
        <v>2750</v>
      </c>
      <c r="I6043" s="576" t="s">
        <v>212</v>
      </c>
      <c r="J6043" s="576" t="s">
        <v>248</v>
      </c>
      <c r="K6043" s="577">
        <v>25.61</v>
      </c>
      <c r="L6043" s="576" t="s">
        <v>208</v>
      </c>
    </row>
    <row r="6044" spans="1:12">
      <c r="A6044" s="576" t="s">
        <v>1001</v>
      </c>
      <c r="B6044" s="576" t="s">
        <v>1002</v>
      </c>
      <c r="C6044" s="576" t="s">
        <v>1004</v>
      </c>
      <c r="D6044" s="576" t="s">
        <v>4525</v>
      </c>
      <c r="E6044" s="577" t="s">
        <v>210</v>
      </c>
      <c r="F6044" s="576" t="s">
        <v>210</v>
      </c>
      <c r="G6044" s="576">
        <v>97462</v>
      </c>
      <c r="H6044" s="576" t="s">
        <v>10166</v>
      </c>
      <c r="I6044" s="576" t="s">
        <v>212</v>
      </c>
      <c r="J6044" s="576" t="s">
        <v>207</v>
      </c>
      <c r="K6044" s="577">
        <v>27.86</v>
      </c>
      <c r="L6044" s="576" t="s">
        <v>208</v>
      </c>
    </row>
    <row r="6045" spans="1:12">
      <c r="A6045" s="576" t="s">
        <v>1001</v>
      </c>
      <c r="B6045" s="576" t="s">
        <v>1002</v>
      </c>
      <c r="C6045" s="576" t="s">
        <v>1004</v>
      </c>
      <c r="D6045" s="576" t="s">
        <v>4525</v>
      </c>
      <c r="E6045" s="577" t="s">
        <v>210</v>
      </c>
      <c r="F6045" s="576" t="s">
        <v>210</v>
      </c>
      <c r="G6045" s="576">
        <v>97544</v>
      </c>
      <c r="H6045" s="576" t="s">
        <v>2752</v>
      </c>
      <c r="I6045" s="576" t="s">
        <v>212</v>
      </c>
      <c r="J6045" s="576" t="s">
        <v>207</v>
      </c>
      <c r="K6045" s="577">
        <v>42.69</v>
      </c>
      <c r="L6045" s="576" t="s">
        <v>208</v>
      </c>
    </row>
    <row r="6046" spans="1:12">
      <c r="A6046" s="576" t="s">
        <v>1001</v>
      </c>
      <c r="B6046" s="576" t="s">
        <v>1002</v>
      </c>
      <c r="C6046" s="576" t="s">
        <v>1004</v>
      </c>
      <c r="D6046" s="576" t="s">
        <v>4525</v>
      </c>
      <c r="E6046" s="577" t="s">
        <v>210</v>
      </c>
      <c r="F6046" s="576" t="s">
        <v>210</v>
      </c>
      <c r="G6046" s="576">
        <v>97500</v>
      </c>
      <c r="H6046" s="576" t="s">
        <v>2721</v>
      </c>
      <c r="I6046" s="576" t="s">
        <v>212</v>
      </c>
      <c r="J6046" s="576" t="s">
        <v>248</v>
      </c>
      <c r="K6046" s="577">
        <v>25.68</v>
      </c>
      <c r="L6046" s="576" t="s">
        <v>208</v>
      </c>
    </row>
    <row r="6047" spans="1:12">
      <c r="A6047" s="576" t="s">
        <v>1001</v>
      </c>
      <c r="B6047" s="576" t="s">
        <v>1002</v>
      </c>
      <c r="C6047" s="576" t="s">
        <v>1004</v>
      </c>
      <c r="D6047" s="576" t="s">
        <v>4525</v>
      </c>
      <c r="E6047" s="577" t="s">
        <v>210</v>
      </c>
      <c r="F6047" s="576" t="s">
        <v>210</v>
      </c>
      <c r="G6047" s="576">
        <v>97465</v>
      </c>
      <c r="H6047" s="576" t="s">
        <v>10167</v>
      </c>
      <c r="I6047" s="576" t="s">
        <v>212</v>
      </c>
      <c r="J6047" s="576" t="s">
        <v>207</v>
      </c>
      <c r="K6047" s="577">
        <v>59.56</v>
      </c>
      <c r="L6047" s="576" t="s">
        <v>208</v>
      </c>
    </row>
    <row r="6048" spans="1:12">
      <c r="A6048" s="576" t="s">
        <v>1001</v>
      </c>
      <c r="B6048" s="576" t="s">
        <v>1002</v>
      </c>
      <c r="C6048" s="576" t="s">
        <v>1004</v>
      </c>
      <c r="D6048" s="576" t="s">
        <v>4525</v>
      </c>
      <c r="E6048" s="577" t="s">
        <v>210</v>
      </c>
      <c r="F6048" s="576" t="s">
        <v>210</v>
      </c>
      <c r="G6048" s="576">
        <v>97503</v>
      </c>
      <c r="H6048" s="576" t="s">
        <v>10168</v>
      </c>
      <c r="I6048" s="576" t="s">
        <v>212</v>
      </c>
      <c r="J6048" s="576" t="s">
        <v>207</v>
      </c>
      <c r="K6048" s="577">
        <v>55.7</v>
      </c>
      <c r="L6048" s="576" t="s">
        <v>208</v>
      </c>
    </row>
    <row r="6049" spans="1:12">
      <c r="A6049" s="576" t="s">
        <v>1001</v>
      </c>
      <c r="B6049" s="576" t="s">
        <v>1002</v>
      </c>
      <c r="C6049" s="576" t="s">
        <v>1004</v>
      </c>
      <c r="D6049" s="576" t="s">
        <v>4525</v>
      </c>
      <c r="E6049" s="577" t="s">
        <v>210</v>
      </c>
      <c r="F6049" s="576" t="s">
        <v>210</v>
      </c>
      <c r="G6049" s="576">
        <v>97468</v>
      </c>
      <c r="H6049" s="576" t="s">
        <v>10169</v>
      </c>
      <c r="I6049" s="576" t="s">
        <v>212</v>
      </c>
      <c r="J6049" s="576" t="s">
        <v>207</v>
      </c>
      <c r="K6049" s="577">
        <v>75.790000000000006</v>
      </c>
      <c r="L6049" s="576" t="s">
        <v>208</v>
      </c>
    </row>
    <row r="6050" spans="1:12">
      <c r="A6050" s="576" t="s">
        <v>1001</v>
      </c>
      <c r="B6050" s="576" t="s">
        <v>1002</v>
      </c>
      <c r="C6050" s="576" t="s">
        <v>1004</v>
      </c>
      <c r="D6050" s="576" t="s">
        <v>4525</v>
      </c>
      <c r="E6050" s="577" t="s">
        <v>210</v>
      </c>
      <c r="F6050" s="576" t="s">
        <v>210</v>
      </c>
      <c r="G6050" s="576">
        <v>97506</v>
      </c>
      <c r="H6050" s="576" t="s">
        <v>10170</v>
      </c>
      <c r="I6050" s="576" t="s">
        <v>212</v>
      </c>
      <c r="J6050" s="576" t="s">
        <v>248</v>
      </c>
      <c r="K6050" s="577">
        <v>70.08</v>
      </c>
      <c r="L6050" s="576" t="s">
        <v>208</v>
      </c>
    </row>
    <row r="6051" spans="1:12">
      <c r="A6051" s="576" t="s">
        <v>1001</v>
      </c>
      <c r="B6051" s="576" t="s">
        <v>1002</v>
      </c>
      <c r="C6051" s="576" t="s">
        <v>1004</v>
      </c>
      <c r="D6051" s="576" t="s">
        <v>4525</v>
      </c>
      <c r="E6051" s="577" t="s">
        <v>210</v>
      </c>
      <c r="F6051" s="576" t="s">
        <v>210</v>
      </c>
      <c r="G6051" s="576">
        <v>97444</v>
      </c>
      <c r="H6051" s="576" t="s">
        <v>10171</v>
      </c>
      <c r="I6051" s="576" t="s">
        <v>212</v>
      </c>
      <c r="J6051" s="576" t="s">
        <v>207</v>
      </c>
      <c r="K6051" s="577">
        <v>127.85</v>
      </c>
      <c r="L6051" s="576" t="s">
        <v>208</v>
      </c>
    </row>
    <row r="6052" spans="1:12">
      <c r="A6052" s="576" t="s">
        <v>1001</v>
      </c>
      <c r="B6052" s="576" t="s">
        <v>1002</v>
      </c>
      <c r="C6052" s="576" t="s">
        <v>1004</v>
      </c>
      <c r="D6052" s="576" t="s">
        <v>4525</v>
      </c>
      <c r="E6052" s="577" t="s">
        <v>210</v>
      </c>
      <c r="F6052" s="576" t="s">
        <v>210</v>
      </c>
      <c r="G6052" s="576">
        <v>97471</v>
      </c>
      <c r="H6052" s="576" t="s">
        <v>2697</v>
      </c>
      <c r="I6052" s="576" t="s">
        <v>212</v>
      </c>
      <c r="J6052" s="576" t="s">
        <v>207</v>
      </c>
      <c r="K6052" s="577">
        <v>114.3</v>
      </c>
      <c r="L6052" s="576" t="s">
        <v>208</v>
      </c>
    </row>
    <row r="6053" spans="1:12">
      <c r="A6053" s="576" t="s">
        <v>1001</v>
      </c>
      <c r="B6053" s="576" t="s">
        <v>1002</v>
      </c>
      <c r="C6053" s="576" t="s">
        <v>1005</v>
      </c>
      <c r="D6053" s="576" t="s">
        <v>4554</v>
      </c>
      <c r="E6053" s="577" t="s">
        <v>210</v>
      </c>
      <c r="F6053" s="576" t="s">
        <v>210</v>
      </c>
      <c r="G6053" s="576">
        <v>97509</v>
      </c>
      <c r="H6053" s="576" t="s">
        <v>2725</v>
      </c>
      <c r="I6053" s="576" t="s">
        <v>212</v>
      </c>
      <c r="J6053" s="576" t="s">
        <v>209</v>
      </c>
      <c r="K6053" s="577">
        <v>106.2</v>
      </c>
      <c r="L6053" s="576" t="s">
        <v>208</v>
      </c>
    </row>
    <row r="6054" spans="1:12">
      <c r="A6054" s="576" t="s">
        <v>1001</v>
      </c>
      <c r="B6054" s="576" t="s">
        <v>1002</v>
      </c>
      <c r="C6054" s="576" t="s">
        <v>1005</v>
      </c>
      <c r="D6054" s="576" t="s">
        <v>4554</v>
      </c>
      <c r="E6054" s="577" t="s">
        <v>210</v>
      </c>
      <c r="F6054" s="576" t="s">
        <v>210</v>
      </c>
      <c r="G6054" s="576">
        <v>97447</v>
      </c>
      <c r="H6054" s="576" t="s">
        <v>2681</v>
      </c>
      <c r="I6054" s="576" t="s">
        <v>212</v>
      </c>
      <c r="J6054" s="576" t="s">
        <v>207</v>
      </c>
      <c r="K6054" s="577">
        <v>227.18</v>
      </c>
      <c r="L6054" s="576" t="s">
        <v>208</v>
      </c>
    </row>
    <row r="6055" spans="1:12">
      <c r="A6055" s="576" t="s">
        <v>1001</v>
      </c>
      <c r="B6055" s="576" t="s">
        <v>1002</v>
      </c>
      <c r="C6055" s="576" t="s">
        <v>1005</v>
      </c>
      <c r="D6055" s="576" t="s">
        <v>4554</v>
      </c>
      <c r="E6055" s="577" t="s">
        <v>210</v>
      </c>
      <c r="F6055" s="576" t="s">
        <v>210</v>
      </c>
      <c r="G6055" s="576">
        <v>97475</v>
      </c>
      <c r="H6055" s="576" t="s">
        <v>2699</v>
      </c>
      <c r="I6055" s="576" t="s">
        <v>212</v>
      </c>
      <c r="J6055" s="576" t="s">
        <v>207</v>
      </c>
      <c r="K6055" s="577">
        <v>215.94</v>
      </c>
      <c r="L6055" s="576" t="s">
        <v>208</v>
      </c>
    </row>
    <row r="6056" spans="1:12">
      <c r="A6056" s="576" t="s">
        <v>1001</v>
      </c>
      <c r="B6056" s="576" t="s">
        <v>1002</v>
      </c>
      <c r="C6056" s="576" t="s">
        <v>1005</v>
      </c>
      <c r="D6056" s="576" t="s">
        <v>4554</v>
      </c>
      <c r="E6056" s="577" t="s">
        <v>210</v>
      </c>
      <c r="F6056" s="576" t="s">
        <v>210</v>
      </c>
      <c r="G6056" s="576">
        <v>97512</v>
      </c>
      <c r="H6056" s="576" t="s">
        <v>2727</v>
      </c>
      <c r="I6056" s="576" t="s">
        <v>212</v>
      </c>
      <c r="J6056" s="576" t="s">
        <v>207</v>
      </c>
      <c r="K6056" s="577">
        <v>204.32</v>
      </c>
      <c r="L6056" s="576" t="s">
        <v>208</v>
      </c>
    </row>
    <row r="6057" spans="1:12">
      <c r="A6057" s="576" t="s">
        <v>1001</v>
      </c>
      <c r="B6057" s="576" t="s">
        <v>1002</v>
      </c>
      <c r="C6057" s="576" t="s">
        <v>1005</v>
      </c>
      <c r="D6057" s="576" t="s">
        <v>4554</v>
      </c>
      <c r="E6057" s="577" t="s">
        <v>210</v>
      </c>
      <c r="F6057" s="576" t="s">
        <v>210</v>
      </c>
      <c r="G6057" s="576">
        <v>97450</v>
      </c>
      <c r="H6057" s="576" t="s">
        <v>2683</v>
      </c>
      <c r="I6057" s="576" t="s">
        <v>212</v>
      </c>
      <c r="J6057" s="576" t="s">
        <v>207</v>
      </c>
      <c r="K6057" s="577">
        <v>297.94</v>
      </c>
      <c r="L6057" s="576" t="s">
        <v>208</v>
      </c>
    </row>
    <row r="6058" spans="1:12">
      <c r="A6058" s="576" t="s">
        <v>1001</v>
      </c>
      <c r="B6058" s="576" t="s">
        <v>1002</v>
      </c>
      <c r="C6058" s="576" t="s">
        <v>1005</v>
      </c>
      <c r="D6058" s="576" t="s">
        <v>4554</v>
      </c>
      <c r="E6058" s="577" t="s">
        <v>210</v>
      </c>
      <c r="F6058" s="576" t="s">
        <v>210</v>
      </c>
      <c r="G6058" s="576">
        <v>97478</v>
      </c>
      <c r="H6058" s="576" t="s">
        <v>2701</v>
      </c>
      <c r="I6058" s="576" t="s">
        <v>212</v>
      </c>
      <c r="J6058" s="576" t="s">
        <v>207</v>
      </c>
      <c r="K6058" s="577">
        <v>289.01</v>
      </c>
      <c r="L6058" s="576" t="s">
        <v>208</v>
      </c>
    </row>
    <row r="6059" spans="1:12">
      <c r="A6059" s="576" t="s">
        <v>1001</v>
      </c>
      <c r="B6059" s="576" t="s">
        <v>1002</v>
      </c>
      <c r="C6059" s="576" t="s">
        <v>1005</v>
      </c>
      <c r="D6059" s="576" t="s">
        <v>4554</v>
      </c>
      <c r="E6059" s="577" t="s">
        <v>210</v>
      </c>
      <c r="F6059" s="576" t="s">
        <v>210</v>
      </c>
      <c r="G6059" s="576">
        <v>97515</v>
      </c>
      <c r="H6059" s="576" t="s">
        <v>2729</v>
      </c>
      <c r="I6059" s="576" t="s">
        <v>212</v>
      </c>
      <c r="J6059" s="576" t="s">
        <v>207</v>
      </c>
      <c r="K6059" s="577">
        <v>273.72000000000003</v>
      </c>
      <c r="L6059" s="576" t="s">
        <v>208</v>
      </c>
    </row>
    <row r="6060" spans="1:12">
      <c r="A6060" s="576" t="s">
        <v>1001</v>
      </c>
      <c r="B6060" s="576" t="s">
        <v>1002</v>
      </c>
      <c r="C6060" s="576" t="s">
        <v>1005</v>
      </c>
      <c r="D6060" s="576" t="s">
        <v>4554</v>
      </c>
      <c r="E6060" s="577" t="s">
        <v>210</v>
      </c>
      <c r="F6060" s="576" t="s">
        <v>210</v>
      </c>
      <c r="G6060" s="576">
        <v>92928</v>
      </c>
      <c r="H6060" s="576" t="s">
        <v>2641</v>
      </c>
      <c r="I6060" s="576" t="s">
        <v>212</v>
      </c>
      <c r="J6060" s="576" t="s">
        <v>207</v>
      </c>
      <c r="K6060" s="577">
        <v>49.55</v>
      </c>
      <c r="L6060" s="576" t="s">
        <v>208</v>
      </c>
    </row>
    <row r="6061" spans="1:12">
      <c r="A6061" s="576" t="s">
        <v>1001</v>
      </c>
      <c r="B6061" s="576" t="s">
        <v>1002</v>
      </c>
      <c r="C6061" s="576" t="s">
        <v>1005</v>
      </c>
      <c r="D6061" s="576" t="s">
        <v>4554</v>
      </c>
      <c r="E6061" s="577" t="s">
        <v>210</v>
      </c>
      <c r="F6061" s="576" t="s">
        <v>210</v>
      </c>
      <c r="G6061" s="576">
        <v>92943</v>
      </c>
      <c r="H6061" s="576" t="s">
        <v>2656</v>
      </c>
      <c r="I6061" s="576" t="s">
        <v>212</v>
      </c>
      <c r="J6061" s="576" t="s">
        <v>207</v>
      </c>
      <c r="K6061" s="577">
        <v>39.51</v>
      </c>
      <c r="L6061" s="576" t="s">
        <v>208</v>
      </c>
    </row>
    <row r="6062" spans="1:12">
      <c r="A6062" s="576" t="s">
        <v>1001</v>
      </c>
      <c r="B6062" s="576" t="s">
        <v>1002</v>
      </c>
      <c r="C6062" s="576" t="s">
        <v>1005</v>
      </c>
      <c r="D6062" s="576" t="s">
        <v>4554</v>
      </c>
      <c r="E6062" s="577" t="s">
        <v>210</v>
      </c>
      <c r="F6062" s="576" t="s">
        <v>210</v>
      </c>
      <c r="G6062" s="576">
        <v>92929</v>
      </c>
      <c r="H6062" s="576" t="s">
        <v>2642</v>
      </c>
      <c r="I6062" s="576" t="s">
        <v>212</v>
      </c>
      <c r="J6062" s="576" t="s">
        <v>207</v>
      </c>
      <c r="K6062" s="577">
        <v>49.55</v>
      </c>
      <c r="L6062" s="576" t="s">
        <v>208</v>
      </c>
    </row>
    <row r="6063" spans="1:12">
      <c r="A6063" s="576" t="s">
        <v>1001</v>
      </c>
      <c r="B6063" s="576" t="s">
        <v>1002</v>
      </c>
      <c r="C6063" s="576" t="s">
        <v>1005</v>
      </c>
      <c r="D6063" s="576" t="s">
        <v>4554</v>
      </c>
      <c r="E6063" s="577" t="s">
        <v>210</v>
      </c>
      <c r="F6063" s="576" t="s">
        <v>210</v>
      </c>
      <c r="G6063" s="576">
        <v>92944</v>
      </c>
      <c r="H6063" s="576" t="s">
        <v>2657</v>
      </c>
      <c r="I6063" s="576" t="s">
        <v>212</v>
      </c>
      <c r="J6063" s="576" t="s">
        <v>207</v>
      </c>
      <c r="K6063" s="577">
        <v>39.51</v>
      </c>
      <c r="L6063" s="576" t="s">
        <v>208</v>
      </c>
    </row>
    <row r="6064" spans="1:12">
      <c r="A6064" s="576" t="s">
        <v>1001</v>
      </c>
      <c r="B6064" s="576" t="s">
        <v>1002</v>
      </c>
      <c r="C6064" s="576" t="s">
        <v>1005</v>
      </c>
      <c r="D6064" s="576" t="s">
        <v>4554</v>
      </c>
      <c r="E6064" s="577" t="s">
        <v>210</v>
      </c>
      <c r="F6064" s="576" t="s">
        <v>210</v>
      </c>
      <c r="G6064" s="576">
        <v>92930</v>
      </c>
      <c r="H6064" s="576" t="s">
        <v>2643</v>
      </c>
      <c r="I6064" s="576" t="s">
        <v>212</v>
      </c>
      <c r="J6064" s="576" t="s">
        <v>207</v>
      </c>
      <c r="K6064" s="577">
        <v>49.55</v>
      </c>
      <c r="L6064" s="576" t="s">
        <v>208</v>
      </c>
    </row>
    <row r="6065" spans="1:12">
      <c r="A6065" s="576" t="s">
        <v>1001</v>
      </c>
      <c r="B6065" s="576" t="s">
        <v>1002</v>
      </c>
      <c r="C6065" s="576" t="s">
        <v>1005</v>
      </c>
      <c r="D6065" s="576" t="s">
        <v>4554</v>
      </c>
      <c r="E6065" s="577" t="s">
        <v>210</v>
      </c>
      <c r="F6065" s="576" t="s">
        <v>210</v>
      </c>
      <c r="G6065" s="576">
        <v>92945</v>
      </c>
      <c r="H6065" s="576" t="s">
        <v>2658</v>
      </c>
      <c r="I6065" s="576" t="s">
        <v>212</v>
      </c>
      <c r="J6065" s="576" t="s">
        <v>207</v>
      </c>
      <c r="K6065" s="577">
        <v>39.51</v>
      </c>
      <c r="L6065" s="576" t="s">
        <v>208</v>
      </c>
    </row>
    <row r="6066" spans="1:12">
      <c r="A6066" s="576" t="s">
        <v>1001</v>
      </c>
      <c r="B6066" s="576" t="s">
        <v>1002</v>
      </c>
      <c r="C6066" s="576" t="s">
        <v>1005</v>
      </c>
      <c r="D6066" s="576" t="s">
        <v>4554</v>
      </c>
      <c r="E6066" s="577" t="s">
        <v>210</v>
      </c>
      <c r="F6066" s="576" t="s">
        <v>210</v>
      </c>
      <c r="G6066" s="576">
        <v>92925</v>
      </c>
      <c r="H6066" s="576" t="s">
        <v>2638</v>
      </c>
      <c r="I6066" s="576" t="s">
        <v>212</v>
      </c>
      <c r="J6066" s="576" t="s">
        <v>207</v>
      </c>
      <c r="K6066" s="577">
        <v>43.05</v>
      </c>
      <c r="L6066" s="576" t="s">
        <v>208</v>
      </c>
    </row>
    <row r="6067" spans="1:12">
      <c r="A6067" s="576" t="s">
        <v>1001</v>
      </c>
      <c r="B6067" s="576" t="s">
        <v>1002</v>
      </c>
      <c r="C6067" s="576" t="s">
        <v>1005</v>
      </c>
      <c r="D6067" s="576" t="s">
        <v>4554</v>
      </c>
      <c r="E6067" s="577" t="s">
        <v>210</v>
      </c>
      <c r="F6067" s="576" t="s">
        <v>210</v>
      </c>
      <c r="G6067" s="576">
        <v>92940</v>
      </c>
      <c r="H6067" s="576" t="s">
        <v>2653</v>
      </c>
      <c r="I6067" s="576" t="s">
        <v>212</v>
      </c>
      <c r="J6067" s="576" t="s">
        <v>207</v>
      </c>
      <c r="K6067" s="577">
        <v>34.25</v>
      </c>
      <c r="L6067" s="576" t="s">
        <v>208</v>
      </c>
    </row>
    <row r="6068" spans="1:12">
      <c r="A6068" s="576" t="s">
        <v>1001</v>
      </c>
      <c r="B6068" s="576" t="s">
        <v>1002</v>
      </c>
      <c r="C6068" s="576" t="s">
        <v>1005</v>
      </c>
      <c r="D6068" s="576" t="s">
        <v>4554</v>
      </c>
      <c r="E6068" s="577" t="s">
        <v>210</v>
      </c>
      <c r="F6068" s="576" t="s">
        <v>210</v>
      </c>
      <c r="G6068" s="576">
        <v>92926</v>
      </c>
      <c r="H6068" s="576" t="s">
        <v>2639</v>
      </c>
      <c r="I6068" s="576" t="s">
        <v>212</v>
      </c>
      <c r="J6068" s="576" t="s">
        <v>207</v>
      </c>
      <c r="K6068" s="577">
        <v>43.04</v>
      </c>
      <c r="L6068" s="576" t="s">
        <v>208</v>
      </c>
    </row>
    <row r="6069" spans="1:12">
      <c r="A6069" s="576" t="s">
        <v>1001</v>
      </c>
      <c r="B6069" s="576" t="s">
        <v>1002</v>
      </c>
      <c r="C6069" s="576" t="s">
        <v>1005</v>
      </c>
      <c r="D6069" s="576" t="s">
        <v>4554</v>
      </c>
      <c r="E6069" s="577" t="s">
        <v>210</v>
      </c>
      <c r="F6069" s="576" t="s">
        <v>210</v>
      </c>
      <c r="G6069" s="576">
        <v>92941</v>
      </c>
      <c r="H6069" s="576" t="s">
        <v>2654</v>
      </c>
      <c r="I6069" s="576" t="s">
        <v>212</v>
      </c>
      <c r="J6069" s="576" t="s">
        <v>207</v>
      </c>
      <c r="K6069" s="577">
        <v>34.24</v>
      </c>
      <c r="L6069" s="576" t="s">
        <v>208</v>
      </c>
    </row>
    <row r="6070" spans="1:12">
      <c r="A6070" s="576" t="s">
        <v>1001</v>
      </c>
      <c r="B6070" s="576" t="s">
        <v>1002</v>
      </c>
      <c r="C6070" s="576" t="s">
        <v>1005</v>
      </c>
      <c r="D6070" s="576" t="s">
        <v>4554</v>
      </c>
      <c r="E6070" s="577" t="s">
        <v>210</v>
      </c>
      <c r="F6070" s="576" t="s">
        <v>210</v>
      </c>
      <c r="G6070" s="576">
        <v>92927</v>
      </c>
      <c r="H6070" s="576" t="s">
        <v>2640</v>
      </c>
      <c r="I6070" s="576" t="s">
        <v>212</v>
      </c>
      <c r="J6070" s="576" t="s">
        <v>207</v>
      </c>
      <c r="K6070" s="577">
        <v>43.04</v>
      </c>
      <c r="L6070" s="576" t="s">
        <v>208</v>
      </c>
    </row>
    <row r="6071" spans="1:12">
      <c r="A6071" s="576" t="s">
        <v>1001</v>
      </c>
      <c r="B6071" s="576" t="s">
        <v>1002</v>
      </c>
      <c r="C6071" s="576" t="s">
        <v>1005</v>
      </c>
      <c r="D6071" s="576" t="s">
        <v>4554</v>
      </c>
      <c r="E6071" s="577" t="s">
        <v>210</v>
      </c>
      <c r="F6071" s="576" t="s">
        <v>210</v>
      </c>
      <c r="G6071" s="576">
        <v>92942</v>
      </c>
      <c r="H6071" s="576" t="s">
        <v>2655</v>
      </c>
      <c r="I6071" s="576" t="s">
        <v>212</v>
      </c>
      <c r="J6071" s="576" t="s">
        <v>207</v>
      </c>
      <c r="K6071" s="577">
        <v>34.24</v>
      </c>
      <c r="L6071" s="576" t="s">
        <v>208</v>
      </c>
    </row>
    <row r="6072" spans="1:12">
      <c r="A6072" s="576" t="s">
        <v>1001</v>
      </c>
      <c r="B6072" s="576" t="s">
        <v>1002</v>
      </c>
      <c r="C6072" s="576" t="s">
        <v>1005</v>
      </c>
      <c r="D6072" s="576" t="s">
        <v>4554</v>
      </c>
      <c r="E6072" s="577" t="s">
        <v>210</v>
      </c>
      <c r="F6072" s="576" t="s">
        <v>210</v>
      </c>
      <c r="G6072" s="576">
        <v>92918</v>
      </c>
      <c r="H6072" s="576" t="s">
        <v>2636</v>
      </c>
      <c r="I6072" s="576" t="s">
        <v>212</v>
      </c>
      <c r="J6072" s="576" t="s">
        <v>207</v>
      </c>
      <c r="K6072" s="577">
        <v>34.07</v>
      </c>
      <c r="L6072" s="576" t="s">
        <v>208</v>
      </c>
    </row>
    <row r="6073" spans="1:12">
      <c r="A6073" s="576" t="s">
        <v>1001</v>
      </c>
      <c r="B6073" s="576" t="s">
        <v>1002</v>
      </c>
      <c r="C6073" s="576" t="s">
        <v>1005</v>
      </c>
      <c r="D6073" s="576" t="s">
        <v>4554</v>
      </c>
      <c r="E6073" s="577" t="s">
        <v>210</v>
      </c>
      <c r="F6073" s="576" t="s">
        <v>210</v>
      </c>
      <c r="G6073" s="576">
        <v>92938</v>
      </c>
      <c r="H6073" s="576" t="s">
        <v>2651</v>
      </c>
      <c r="I6073" s="576" t="s">
        <v>212</v>
      </c>
      <c r="J6073" s="576" t="s">
        <v>207</v>
      </c>
      <c r="K6073" s="577">
        <v>26.33</v>
      </c>
      <c r="L6073" s="576" t="s">
        <v>208</v>
      </c>
    </row>
    <row r="6074" spans="1:12">
      <c r="A6074" s="576" t="s">
        <v>1001</v>
      </c>
      <c r="B6074" s="576" t="s">
        <v>1002</v>
      </c>
      <c r="C6074" s="576" t="s">
        <v>1005</v>
      </c>
      <c r="D6074" s="576" t="s">
        <v>4554</v>
      </c>
      <c r="E6074" s="577" t="s">
        <v>210</v>
      </c>
      <c r="F6074" s="576" t="s">
        <v>210</v>
      </c>
      <c r="G6074" s="576">
        <v>92920</v>
      </c>
      <c r="H6074" s="576" t="s">
        <v>2637</v>
      </c>
      <c r="I6074" s="576" t="s">
        <v>212</v>
      </c>
      <c r="J6074" s="576" t="s">
        <v>207</v>
      </c>
      <c r="K6074" s="577">
        <v>34.340000000000003</v>
      </c>
      <c r="L6074" s="576" t="s">
        <v>208</v>
      </c>
    </row>
    <row r="6075" spans="1:12">
      <c r="A6075" s="576" t="s">
        <v>1001</v>
      </c>
      <c r="B6075" s="576" t="s">
        <v>1002</v>
      </c>
      <c r="C6075" s="576" t="s">
        <v>1005</v>
      </c>
      <c r="D6075" s="576" t="s">
        <v>4554</v>
      </c>
      <c r="E6075" s="577" t="s">
        <v>210</v>
      </c>
      <c r="F6075" s="576" t="s">
        <v>210</v>
      </c>
      <c r="G6075" s="576">
        <v>92939</v>
      </c>
      <c r="H6075" s="576" t="s">
        <v>2652</v>
      </c>
      <c r="I6075" s="576" t="s">
        <v>212</v>
      </c>
      <c r="J6075" s="576" t="s">
        <v>207</v>
      </c>
      <c r="K6075" s="577">
        <v>26.6</v>
      </c>
      <c r="L6075" s="576" t="s">
        <v>208</v>
      </c>
    </row>
    <row r="6076" spans="1:12">
      <c r="A6076" s="576" t="s">
        <v>1001</v>
      </c>
      <c r="B6076" s="576" t="s">
        <v>1002</v>
      </c>
      <c r="C6076" s="576" t="s">
        <v>1005</v>
      </c>
      <c r="D6076" s="576" t="s">
        <v>4554</v>
      </c>
      <c r="E6076" s="577" t="s">
        <v>210</v>
      </c>
      <c r="F6076" s="576" t="s">
        <v>210</v>
      </c>
      <c r="G6076" s="576">
        <v>92910</v>
      </c>
      <c r="H6076" s="576" t="s">
        <v>2631</v>
      </c>
      <c r="I6076" s="576" t="s">
        <v>212</v>
      </c>
      <c r="J6076" s="576" t="s">
        <v>248</v>
      </c>
      <c r="K6076" s="577">
        <v>100.54</v>
      </c>
      <c r="L6076" s="576" t="s">
        <v>208</v>
      </c>
    </row>
    <row r="6077" spans="1:12">
      <c r="A6077" s="576" t="s">
        <v>1001</v>
      </c>
      <c r="B6077" s="576" t="s">
        <v>1002</v>
      </c>
      <c r="C6077" s="576" t="s">
        <v>1005</v>
      </c>
      <c r="D6077" s="576" t="s">
        <v>4554</v>
      </c>
      <c r="E6077" s="577" t="s">
        <v>210</v>
      </c>
      <c r="F6077" s="576" t="s">
        <v>210</v>
      </c>
      <c r="G6077" s="576">
        <v>92934</v>
      </c>
      <c r="H6077" s="576" t="s">
        <v>2647</v>
      </c>
      <c r="I6077" s="576" t="s">
        <v>212</v>
      </c>
      <c r="J6077" s="576" t="s">
        <v>248</v>
      </c>
      <c r="K6077" s="577">
        <v>101.94</v>
      </c>
      <c r="L6077" s="576" t="s">
        <v>208</v>
      </c>
    </row>
    <row r="6078" spans="1:12">
      <c r="A6078" s="576" t="s">
        <v>1001</v>
      </c>
      <c r="B6078" s="576" t="s">
        <v>1002</v>
      </c>
      <c r="C6078" s="576" t="s">
        <v>1005</v>
      </c>
      <c r="D6078" s="576" t="s">
        <v>4554</v>
      </c>
      <c r="E6078" s="577" t="s">
        <v>210</v>
      </c>
      <c r="F6078" s="576" t="s">
        <v>210</v>
      </c>
      <c r="G6078" s="576">
        <v>92949</v>
      </c>
      <c r="H6078" s="576" t="s">
        <v>2662</v>
      </c>
      <c r="I6078" s="576" t="s">
        <v>212</v>
      </c>
      <c r="J6078" s="576" t="s">
        <v>248</v>
      </c>
      <c r="K6078" s="577">
        <v>88.09</v>
      </c>
      <c r="L6078" s="576" t="s">
        <v>208</v>
      </c>
    </row>
    <row r="6079" spans="1:12">
      <c r="A6079" s="576" t="s">
        <v>1001</v>
      </c>
      <c r="B6079" s="576" t="s">
        <v>1002</v>
      </c>
      <c r="C6079" s="576" t="s">
        <v>1005</v>
      </c>
      <c r="D6079" s="576" t="s">
        <v>4554</v>
      </c>
      <c r="E6079" s="577" t="s">
        <v>210</v>
      </c>
      <c r="F6079" s="576" t="s">
        <v>210</v>
      </c>
      <c r="G6079" s="576">
        <v>92911</v>
      </c>
      <c r="H6079" s="576" t="s">
        <v>2632</v>
      </c>
      <c r="I6079" s="576" t="s">
        <v>212</v>
      </c>
      <c r="J6079" s="576" t="s">
        <v>248</v>
      </c>
      <c r="K6079" s="577">
        <v>100.54</v>
      </c>
      <c r="L6079" s="576" t="s">
        <v>208</v>
      </c>
    </row>
    <row r="6080" spans="1:12">
      <c r="A6080" s="576" t="s">
        <v>1001</v>
      </c>
      <c r="B6080" s="576" t="s">
        <v>1002</v>
      </c>
      <c r="C6080" s="576" t="s">
        <v>1005</v>
      </c>
      <c r="D6080" s="576" t="s">
        <v>4554</v>
      </c>
      <c r="E6080" s="577" t="s">
        <v>210</v>
      </c>
      <c r="F6080" s="576" t="s">
        <v>210</v>
      </c>
      <c r="G6080" s="576">
        <v>92935</v>
      </c>
      <c r="H6080" s="576" t="s">
        <v>2648</v>
      </c>
      <c r="I6080" s="576" t="s">
        <v>212</v>
      </c>
      <c r="J6080" s="576" t="s">
        <v>207</v>
      </c>
      <c r="K6080" s="577">
        <v>101.94</v>
      </c>
      <c r="L6080" s="576" t="s">
        <v>208</v>
      </c>
    </row>
    <row r="6081" spans="1:12">
      <c r="A6081" s="576" t="s">
        <v>1001</v>
      </c>
      <c r="B6081" s="576" t="s">
        <v>1002</v>
      </c>
      <c r="C6081" s="576" t="s">
        <v>1005</v>
      </c>
      <c r="D6081" s="576" t="s">
        <v>4554</v>
      </c>
      <c r="E6081" s="577" t="s">
        <v>210</v>
      </c>
      <c r="F6081" s="576" t="s">
        <v>210</v>
      </c>
      <c r="G6081" s="576">
        <v>92950</v>
      </c>
      <c r="H6081" s="576" t="s">
        <v>2663</v>
      </c>
      <c r="I6081" s="576" t="s">
        <v>212</v>
      </c>
      <c r="J6081" s="576" t="s">
        <v>207</v>
      </c>
      <c r="K6081" s="577">
        <v>88.09</v>
      </c>
      <c r="L6081" s="576" t="s">
        <v>208</v>
      </c>
    </row>
    <row r="6082" spans="1:12">
      <c r="A6082" s="576" t="s">
        <v>1001</v>
      </c>
      <c r="B6082" s="576" t="s">
        <v>1002</v>
      </c>
      <c r="C6082" s="576" t="s">
        <v>1005</v>
      </c>
      <c r="D6082" s="576" t="s">
        <v>4554</v>
      </c>
      <c r="E6082" s="577" t="s">
        <v>210</v>
      </c>
      <c r="F6082" s="576" t="s">
        <v>210</v>
      </c>
      <c r="G6082" s="576">
        <v>92907</v>
      </c>
      <c r="H6082" s="576" t="s">
        <v>2628</v>
      </c>
      <c r="I6082" s="576" t="s">
        <v>212</v>
      </c>
      <c r="J6082" s="576" t="s">
        <v>207</v>
      </c>
      <c r="K6082" s="577">
        <v>67.459999999999994</v>
      </c>
      <c r="L6082" s="576" t="s">
        <v>208</v>
      </c>
    </row>
    <row r="6083" spans="1:12">
      <c r="A6083" s="576" t="s">
        <v>1001</v>
      </c>
      <c r="B6083" s="576" t="s">
        <v>1002</v>
      </c>
      <c r="C6083" s="576" t="s">
        <v>1005</v>
      </c>
      <c r="D6083" s="576" t="s">
        <v>4554</v>
      </c>
      <c r="E6083" s="577" t="s">
        <v>210</v>
      </c>
      <c r="F6083" s="576" t="s">
        <v>210</v>
      </c>
      <c r="G6083" s="576">
        <v>92931</v>
      </c>
      <c r="H6083" s="576" t="s">
        <v>2644</v>
      </c>
      <c r="I6083" s="576" t="s">
        <v>212</v>
      </c>
      <c r="J6083" s="576" t="s">
        <v>207</v>
      </c>
      <c r="K6083" s="577">
        <v>67.42</v>
      </c>
      <c r="L6083" s="576" t="s">
        <v>208</v>
      </c>
    </row>
    <row r="6084" spans="1:12">
      <c r="A6084" s="576" t="s">
        <v>1001</v>
      </c>
      <c r="B6084" s="576" t="s">
        <v>1002</v>
      </c>
      <c r="C6084" s="576" t="s">
        <v>1005</v>
      </c>
      <c r="D6084" s="576" t="s">
        <v>4554</v>
      </c>
      <c r="E6084" s="577" t="s">
        <v>210</v>
      </c>
      <c r="F6084" s="576" t="s">
        <v>210</v>
      </c>
      <c r="G6084" s="576">
        <v>92946</v>
      </c>
      <c r="H6084" s="576" t="s">
        <v>2659</v>
      </c>
      <c r="I6084" s="576" t="s">
        <v>212</v>
      </c>
      <c r="J6084" s="576" t="s">
        <v>207</v>
      </c>
      <c r="K6084" s="577">
        <v>55.87</v>
      </c>
      <c r="L6084" s="576" t="s">
        <v>208</v>
      </c>
    </row>
    <row r="6085" spans="1:12">
      <c r="A6085" s="576" t="s">
        <v>1001</v>
      </c>
      <c r="B6085" s="576" t="s">
        <v>1002</v>
      </c>
      <c r="C6085" s="576" t="s">
        <v>1005</v>
      </c>
      <c r="D6085" s="576" t="s">
        <v>4554</v>
      </c>
      <c r="E6085" s="577" t="s">
        <v>210</v>
      </c>
      <c r="F6085" s="576" t="s">
        <v>210</v>
      </c>
      <c r="G6085" s="576">
        <v>92908</v>
      </c>
      <c r="H6085" s="576" t="s">
        <v>2629</v>
      </c>
      <c r="I6085" s="576" t="s">
        <v>212</v>
      </c>
      <c r="J6085" s="576" t="s">
        <v>207</v>
      </c>
      <c r="K6085" s="577">
        <v>67.459999999999994</v>
      </c>
      <c r="L6085" s="576" t="s">
        <v>208</v>
      </c>
    </row>
    <row r="6086" spans="1:12">
      <c r="A6086" s="576" t="s">
        <v>1001</v>
      </c>
      <c r="B6086" s="576" t="s">
        <v>1002</v>
      </c>
      <c r="C6086" s="576" t="s">
        <v>1005</v>
      </c>
      <c r="D6086" s="576" t="s">
        <v>4554</v>
      </c>
      <c r="E6086" s="577" t="s">
        <v>210</v>
      </c>
      <c r="F6086" s="576" t="s">
        <v>210</v>
      </c>
      <c r="G6086" s="576">
        <v>92932</v>
      </c>
      <c r="H6086" s="576" t="s">
        <v>2645</v>
      </c>
      <c r="I6086" s="576" t="s">
        <v>212</v>
      </c>
      <c r="J6086" s="576" t="s">
        <v>207</v>
      </c>
      <c r="K6086" s="577">
        <v>67.42</v>
      </c>
      <c r="L6086" s="576" t="s">
        <v>208</v>
      </c>
    </row>
    <row r="6087" spans="1:12">
      <c r="A6087" s="576" t="s">
        <v>1001</v>
      </c>
      <c r="B6087" s="576" t="s">
        <v>1002</v>
      </c>
      <c r="C6087" s="576" t="s">
        <v>1005</v>
      </c>
      <c r="D6087" s="576" t="s">
        <v>4554</v>
      </c>
      <c r="E6087" s="577" t="s">
        <v>210</v>
      </c>
      <c r="F6087" s="576" t="s">
        <v>210</v>
      </c>
      <c r="G6087" s="576">
        <v>92947</v>
      </c>
      <c r="H6087" s="576" t="s">
        <v>2660</v>
      </c>
      <c r="I6087" s="576" t="s">
        <v>212</v>
      </c>
      <c r="J6087" s="576" t="s">
        <v>207</v>
      </c>
      <c r="K6087" s="577">
        <v>55.87</v>
      </c>
      <c r="L6087" s="576" t="s">
        <v>208</v>
      </c>
    </row>
    <row r="6088" spans="1:12">
      <c r="A6088" s="576" t="s">
        <v>1001</v>
      </c>
      <c r="B6088" s="576" t="s">
        <v>1002</v>
      </c>
      <c r="C6088" s="576" t="s">
        <v>1005</v>
      </c>
      <c r="D6088" s="576" t="s">
        <v>4554</v>
      </c>
      <c r="E6088" s="577" t="s">
        <v>210</v>
      </c>
      <c r="F6088" s="576" t="s">
        <v>210</v>
      </c>
      <c r="G6088" s="576">
        <v>92909</v>
      </c>
      <c r="H6088" s="576" t="s">
        <v>2630</v>
      </c>
      <c r="I6088" s="576" t="s">
        <v>212</v>
      </c>
      <c r="J6088" s="576" t="s">
        <v>207</v>
      </c>
      <c r="K6088" s="577">
        <v>67.459999999999994</v>
      </c>
      <c r="L6088" s="576" t="s">
        <v>208</v>
      </c>
    </row>
    <row r="6089" spans="1:12">
      <c r="A6089" s="576" t="s">
        <v>1001</v>
      </c>
      <c r="B6089" s="576" t="s">
        <v>1002</v>
      </c>
      <c r="C6089" s="576" t="s">
        <v>1005</v>
      </c>
      <c r="D6089" s="576" t="s">
        <v>4554</v>
      </c>
      <c r="E6089" s="577" t="s">
        <v>210</v>
      </c>
      <c r="F6089" s="576" t="s">
        <v>210</v>
      </c>
      <c r="G6089" s="576">
        <v>92933</v>
      </c>
      <c r="H6089" s="576" t="s">
        <v>2646</v>
      </c>
      <c r="I6089" s="576" t="s">
        <v>212</v>
      </c>
      <c r="J6089" s="576" t="s">
        <v>207</v>
      </c>
      <c r="K6089" s="577">
        <v>67.42</v>
      </c>
      <c r="L6089" s="576" t="s">
        <v>208</v>
      </c>
    </row>
    <row r="6090" spans="1:12">
      <c r="A6090" s="576" t="s">
        <v>1001</v>
      </c>
      <c r="B6090" s="576" t="s">
        <v>1002</v>
      </c>
      <c r="C6090" s="576" t="s">
        <v>1005</v>
      </c>
      <c r="D6090" s="576" t="s">
        <v>4554</v>
      </c>
      <c r="E6090" s="577" t="s">
        <v>210</v>
      </c>
      <c r="F6090" s="576" t="s">
        <v>210</v>
      </c>
      <c r="G6090" s="576">
        <v>92948</v>
      </c>
      <c r="H6090" s="576" t="s">
        <v>2661</v>
      </c>
      <c r="I6090" s="576" t="s">
        <v>212</v>
      </c>
      <c r="J6090" s="576" t="s">
        <v>248</v>
      </c>
      <c r="K6090" s="577">
        <v>55.87</v>
      </c>
      <c r="L6090" s="576" t="s">
        <v>208</v>
      </c>
    </row>
    <row r="6091" spans="1:12">
      <c r="A6091" s="576" t="s">
        <v>1001</v>
      </c>
      <c r="B6091" s="576" t="s">
        <v>1002</v>
      </c>
      <c r="C6091" s="576" t="s">
        <v>1005</v>
      </c>
      <c r="D6091" s="576" t="s">
        <v>4554</v>
      </c>
      <c r="E6091" s="577" t="s">
        <v>210</v>
      </c>
      <c r="F6091" s="576" t="s">
        <v>210</v>
      </c>
      <c r="G6091" s="576">
        <v>92912</v>
      </c>
      <c r="H6091" s="576" t="s">
        <v>2633</v>
      </c>
      <c r="I6091" s="576" t="s">
        <v>212</v>
      </c>
      <c r="J6091" s="576" t="s">
        <v>248</v>
      </c>
      <c r="K6091" s="577">
        <v>137.88</v>
      </c>
      <c r="L6091" s="576" t="s">
        <v>208</v>
      </c>
    </row>
    <row r="6092" spans="1:12">
      <c r="A6092" s="576" t="s">
        <v>1001</v>
      </c>
      <c r="B6092" s="576" t="s">
        <v>1002</v>
      </c>
      <c r="C6092" s="576" t="s">
        <v>1005</v>
      </c>
      <c r="D6092" s="576" t="s">
        <v>4554</v>
      </c>
      <c r="E6092" s="577" t="s">
        <v>210</v>
      </c>
      <c r="F6092" s="576" t="s">
        <v>210</v>
      </c>
      <c r="G6092" s="576">
        <v>92913</v>
      </c>
      <c r="H6092" s="576" t="s">
        <v>2634</v>
      </c>
      <c r="I6092" s="576" t="s">
        <v>212</v>
      </c>
      <c r="J6092" s="576" t="s">
        <v>207</v>
      </c>
      <c r="K6092" s="577">
        <v>140.26</v>
      </c>
      <c r="L6092" s="576" t="s">
        <v>208</v>
      </c>
    </row>
    <row r="6093" spans="1:12">
      <c r="A6093" s="576" t="s">
        <v>1001</v>
      </c>
      <c r="B6093" s="576" t="s">
        <v>1002</v>
      </c>
      <c r="C6093" s="576" t="s">
        <v>1005</v>
      </c>
      <c r="D6093" s="576" t="s">
        <v>4554</v>
      </c>
      <c r="E6093" s="577" t="s">
        <v>210</v>
      </c>
      <c r="F6093" s="576" t="s">
        <v>210</v>
      </c>
      <c r="G6093" s="576">
        <v>92936</v>
      </c>
      <c r="H6093" s="576" t="s">
        <v>2649</v>
      </c>
      <c r="I6093" s="576" t="s">
        <v>212</v>
      </c>
      <c r="J6093" s="576" t="s">
        <v>207</v>
      </c>
      <c r="K6093" s="577">
        <v>143.12</v>
      </c>
      <c r="L6093" s="576" t="s">
        <v>208</v>
      </c>
    </row>
    <row r="6094" spans="1:12">
      <c r="A6094" s="576" t="s">
        <v>1001</v>
      </c>
      <c r="B6094" s="576" t="s">
        <v>1002</v>
      </c>
      <c r="C6094" s="576" t="s">
        <v>1006</v>
      </c>
      <c r="D6094" s="576" t="s">
        <v>4555</v>
      </c>
      <c r="E6094" s="577" t="s">
        <v>210</v>
      </c>
      <c r="F6094" s="576" t="s">
        <v>210</v>
      </c>
      <c r="G6094" s="576">
        <v>92951</v>
      </c>
      <c r="H6094" s="576" t="s">
        <v>2664</v>
      </c>
      <c r="I6094" s="576" t="s">
        <v>212</v>
      </c>
      <c r="J6094" s="576" t="s">
        <v>209</v>
      </c>
      <c r="K6094" s="577">
        <v>127.03</v>
      </c>
      <c r="L6094" s="576" t="s">
        <v>208</v>
      </c>
    </row>
    <row r="6095" spans="1:12">
      <c r="A6095" s="576" t="s">
        <v>1001</v>
      </c>
      <c r="B6095" s="576" t="s">
        <v>1002</v>
      </c>
      <c r="C6095" s="576" t="s">
        <v>1006</v>
      </c>
      <c r="D6095" s="576" t="s">
        <v>4555</v>
      </c>
      <c r="E6095" s="577" t="s">
        <v>210</v>
      </c>
      <c r="F6095" s="576" t="s">
        <v>210</v>
      </c>
      <c r="G6095" s="576">
        <v>92914</v>
      </c>
      <c r="H6095" s="576" t="s">
        <v>2635</v>
      </c>
      <c r="I6095" s="576" t="s">
        <v>212</v>
      </c>
      <c r="J6095" s="576" t="s">
        <v>207</v>
      </c>
      <c r="K6095" s="577">
        <v>140.26</v>
      </c>
      <c r="L6095" s="576" t="s">
        <v>208</v>
      </c>
    </row>
    <row r="6096" spans="1:12">
      <c r="A6096" s="576" t="s">
        <v>1001</v>
      </c>
      <c r="B6096" s="576" t="s">
        <v>1002</v>
      </c>
      <c r="C6096" s="576" t="s">
        <v>1006</v>
      </c>
      <c r="D6096" s="576" t="s">
        <v>4555</v>
      </c>
      <c r="E6096" s="577" t="s">
        <v>210</v>
      </c>
      <c r="F6096" s="576" t="s">
        <v>210</v>
      </c>
      <c r="G6096" s="576">
        <v>92937</v>
      </c>
      <c r="H6096" s="576" t="s">
        <v>2650</v>
      </c>
      <c r="I6096" s="576" t="s">
        <v>212</v>
      </c>
      <c r="J6096" s="576" t="s">
        <v>207</v>
      </c>
      <c r="K6096" s="577">
        <v>143.12</v>
      </c>
      <c r="L6096" s="576" t="s">
        <v>208</v>
      </c>
    </row>
    <row r="6097" spans="1:12">
      <c r="A6097" s="576" t="s">
        <v>1001</v>
      </c>
      <c r="B6097" s="576" t="s">
        <v>1002</v>
      </c>
      <c r="C6097" s="576" t="s">
        <v>1006</v>
      </c>
      <c r="D6097" s="576" t="s">
        <v>4555</v>
      </c>
      <c r="E6097" s="577" t="s">
        <v>210</v>
      </c>
      <c r="F6097" s="576" t="s">
        <v>210</v>
      </c>
      <c r="G6097" s="576">
        <v>92952</v>
      </c>
      <c r="H6097" s="576" t="s">
        <v>2665</v>
      </c>
      <c r="I6097" s="576" t="s">
        <v>212</v>
      </c>
      <c r="J6097" s="576" t="s">
        <v>207</v>
      </c>
      <c r="K6097" s="577">
        <v>127.03</v>
      </c>
      <c r="L6097" s="576" t="s">
        <v>208</v>
      </c>
    </row>
    <row r="6098" spans="1:12">
      <c r="A6098" s="576" t="s">
        <v>1001</v>
      </c>
      <c r="B6098" s="576" t="s">
        <v>1002</v>
      </c>
      <c r="C6098" s="576" t="s">
        <v>1006</v>
      </c>
      <c r="D6098" s="576" t="s">
        <v>4555</v>
      </c>
      <c r="E6098" s="577" t="s">
        <v>210</v>
      </c>
      <c r="F6098" s="576" t="s">
        <v>210</v>
      </c>
      <c r="G6098" s="576">
        <v>92953</v>
      </c>
      <c r="H6098" s="576" t="s">
        <v>2666</v>
      </c>
      <c r="I6098" s="576" t="s">
        <v>212</v>
      </c>
      <c r="J6098" s="576" t="s">
        <v>207</v>
      </c>
      <c r="K6098" s="577">
        <v>22.32</v>
      </c>
      <c r="L6098" s="576" t="s">
        <v>208</v>
      </c>
    </row>
    <row r="6099" spans="1:12">
      <c r="A6099" s="576" t="s">
        <v>1001</v>
      </c>
      <c r="B6099" s="576" t="s">
        <v>1002</v>
      </c>
      <c r="C6099" s="576" t="s">
        <v>1006</v>
      </c>
      <c r="D6099" s="576" t="s">
        <v>4555</v>
      </c>
      <c r="E6099" s="577" t="s">
        <v>210</v>
      </c>
      <c r="F6099" s="576" t="s">
        <v>210</v>
      </c>
      <c r="G6099" s="576">
        <v>101921</v>
      </c>
      <c r="H6099" s="576" t="s">
        <v>2505</v>
      </c>
      <c r="I6099" s="576" t="s">
        <v>212</v>
      </c>
      <c r="J6099" s="576" t="s">
        <v>207</v>
      </c>
      <c r="K6099" s="577">
        <v>222.7</v>
      </c>
      <c r="L6099" s="576" t="s">
        <v>208</v>
      </c>
    </row>
    <row r="6100" spans="1:12">
      <c r="A6100" s="576" t="s">
        <v>1001</v>
      </c>
      <c r="B6100" s="576" t="s">
        <v>1002</v>
      </c>
      <c r="C6100" s="576" t="s">
        <v>1006</v>
      </c>
      <c r="D6100" s="576" t="s">
        <v>4555</v>
      </c>
      <c r="E6100" s="577" t="s">
        <v>210</v>
      </c>
      <c r="F6100" s="576" t="s">
        <v>210</v>
      </c>
      <c r="G6100" s="576">
        <v>101930</v>
      </c>
      <c r="H6100" s="576" t="s">
        <v>2514</v>
      </c>
      <c r="I6100" s="576" t="s">
        <v>212</v>
      </c>
      <c r="J6100" s="576" t="s">
        <v>207</v>
      </c>
      <c r="K6100" s="577">
        <v>227.44</v>
      </c>
      <c r="L6100" s="576" t="s">
        <v>208</v>
      </c>
    </row>
    <row r="6101" spans="1:12">
      <c r="A6101" s="576" t="s">
        <v>1001</v>
      </c>
      <c r="B6101" s="576" t="s">
        <v>1002</v>
      </c>
      <c r="C6101" s="576" t="s">
        <v>1006</v>
      </c>
      <c r="D6101" s="576" t="s">
        <v>4555</v>
      </c>
      <c r="E6101" s="577" t="s">
        <v>210</v>
      </c>
      <c r="F6101" s="576" t="s">
        <v>210</v>
      </c>
      <c r="G6101" s="576">
        <v>101922</v>
      </c>
      <c r="H6101" s="576" t="s">
        <v>2506</v>
      </c>
      <c r="I6101" s="576" t="s">
        <v>212</v>
      </c>
      <c r="J6101" s="576" t="s">
        <v>207</v>
      </c>
      <c r="K6101" s="577">
        <v>222.7</v>
      </c>
      <c r="L6101" s="576" t="s">
        <v>208</v>
      </c>
    </row>
    <row r="6102" spans="1:12">
      <c r="A6102" s="576" t="s">
        <v>1001</v>
      </c>
      <c r="B6102" s="576" t="s">
        <v>1002</v>
      </c>
      <c r="C6102" s="576" t="s">
        <v>1006</v>
      </c>
      <c r="D6102" s="576" t="s">
        <v>4555</v>
      </c>
      <c r="E6102" s="577" t="s">
        <v>210</v>
      </c>
      <c r="F6102" s="576" t="s">
        <v>210</v>
      </c>
      <c r="G6102" s="576">
        <v>101931</v>
      </c>
      <c r="H6102" s="576" t="s">
        <v>2515</v>
      </c>
      <c r="I6102" s="576" t="s">
        <v>212</v>
      </c>
      <c r="J6102" s="576" t="s">
        <v>207</v>
      </c>
      <c r="K6102" s="577">
        <v>227.44</v>
      </c>
      <c r="L6102" s="576" t="s">
        <v>208</v>
      </c>
    </row>
    <row r="6103" spans="1:12">
      <c r="A6103" s="576" t="s">
        <v>1001</v>
      </c>
      <c r="B6103" s="576" t="s">
        <v>1002</v>
      </c>
      <c r="C6103" s="576" t="s">
        <v>1006</v>
      </c>
      <c r="D6103" s="576" t="s">
        <v>4555</v>
      </c>
      <c r="E6103" s="577" t="s">
        <v>210</v>
      </c>
      <c r="F6103" s="576" t="s">
        <v>210</v>
      </c>
      <c r="G6103" s="576">
        <v>101923</v>
      </c>
      <c r="H6103" s="576" t="s">
        <v>2507</v>
      </c>
      <c r="I6103" s="576" t="s">
        <v>212</v>
      </c>
      <c r="J6103" s="576" t="s">
        <v>207</v>
      </c>
      <c r="K6103" s="577">
        <v>222.7</v>
      </c>
      <c r="L6103" s="576" t="s">
        <v>208</v>
      </c>
    </row>
    <row r="6104" spans="1:12">
      <c r="A6104" s="576" t="s">
        <v>1001</v>
      </c>
      <c r="B6104" s="576" t="s">
        <v>1002</v>
      </c>
      <c r="C6104" s="576" t="s">
        <v>1006</v>
      </c>
      <c r="D6104" s="576" t="s">
        <v>4555</v>
      </c>
      <c r="E6104" s="577" t="s">
        <v>210</v>
      </c>
      <c r="F6104" s="576" t="s">
        <v>210</v>
      </c>
      <c r="G6104" s="576">
        <v>101932</v>
      </c>
      <c r="H6104" s="576" t="s">
        <v>2516</v>
      </c>
      <c r="I6104" s="576" t="s">
        <v>212</v>
      </c>
      <c r="J6104" s="576" t="s">
        <v>207</v>
      </c>
      <c r="K6104" s="577">
        <v>227.44</v>
      </c>
      <c r="L6104" s="576" t="s">
        <v>208</v>
      </c>
    </row>
    <row r="6105" spans="1:12">
      <c r="A6105" s="576" t="s">
        <v>1001</v>
      </c>
      <c r="B6105" s="576" t="s">
        <v>1002</v>
      </c>
      <c r="C6105" s="576" t="s">
        <v>1006</v>
      </c>
      <c r="D6105" s="576" t="s">
        <v>4555</v>
      </c>
      <c r="E6105" s="577" t="s">
        <v>210</v>
      </c>
      <c r="F6105" s="576" t="s">
        <v>210</v>
      </c>
      <c r="G6105" s="576">
        <v>97537</v>
      </c>
      <c r="H6105" s="576" t="s">
        <v>2748</v>
      </c>
      <c r="I6105" s="576" t="s">
        <v>212</v>
      </c>
      <c r="J6105" s="576" t="s">
        <v>207</v>
      </c>
      <c r="K6105" s="577">
        <v>23.38</v>
      </c>
      <c r="L6105" s="576" t="s">
        <v>208</v>
      </c>
    </row>
    <row r="6106" spans="1:12">
      <c r="A6106" s="576" t="s">
        <v>1001</v>
      </c>
      <c r="B6106" s="576" t="s">
        <v>1002</v>
      </c>
      <c r="C6106" s="576" t="s">
        <v>1006</v>
      </c>
      <c r="D6106" s="576" t="s">
        <v>4555</v>
      </c>
      <c r="E6106" s="577" t="s">
        <v>210</v>
      </c>
      <c r="F6106" s="576" t="s">
        <v>210</v>
      </c>
      <c r="G6106" s="576">
        <v>97540</v>
      </c>
      <c r="H6106" s="576" t="s">
        <v>2749</v>
      </c>
      <c r="I6106" s="576" t="s">
        <v>212</v>
      </c>
      <c r="J6106" s="576" t="s">
        <v>207</v>
      </c>
      <c r="K6106" s="577">
        <v>30.65</v>
      </c>
      <c r="L6106" s="576" t="s">
        <v>208</v>
      </c>
    </row>
    <row r="6107" spans="1:12">
      <c r="A6107" s="576" t="s">
        <v>1001</v>
      </c>
      <c r="B6107" s="576" t="s">
        <v>1002</v>
      </c>
      <c r="C6107" s="576" t="s">
        <v>1006</v>
      </c>
      <c r="D6107" s="576" t="s">
        <v>4555</v>
      </c>
      <c r="E6107" s="577" t="s">
        <v>210</v>
      </c>
      <c r="F6107" s="576" t="s">
        <v>210</v>
      </c>
      <c r="G6107" s="576">
        <v>97543</v>
      </c>
      <c r="H6107" s="576" t="s">
        <v>2751</v>
      </c>
      <c r="I6107" s="576" t="s">
        <v>212</v>
      </c>
      <c r="J6107" s="576" t="s">
        <v>207</v>
      </c>
      <c r="K6107" s="577">
        <v>48.77</v>
      </c>
      <c r="L6107" s="576" t="s">
        <v>208</v>
      </c>
    </row>
    <row r="6108" spans="1:12">
      <c r="A6108" s="576" t="s">
        <v>1001</v>
      </c>
      <c r="B6108" s="576" t="s">
        <v>1002</v>
      </c>
      <c r="C6108" s="576" t="s">
        <v>1006</v>
      </c>
      <c r="D6108" s="576" t="s">
        <v>4555</v>
      </c>
      <c r="E6108" s="577" t="s">
        <v>210</v>
      </c>
      <c r="F6108" s="576" t="s">
        <v>210</v>
      </c>
      <c r="G6108" s="576">
        <v>97461</v>
      </c>
      <c r="H6108" s="576" t="s">
        <v>2693</v>
      </c>
      <c r="I6108" s="576" t="s">
        <v>212</v>
      </c>
      <c r="J6108" s="576" t="s">
        <v>207</v>
      </c>
      <c r="K6108" s="577">
        <v>33.94</v>
      </c>
      <c r="L6108" s="576" t="s">
        <v>208</v>
      </c>
    </row>
    <row r="6109" spans="1:12">
      <c r="A6109" s="576" t="s">
        <v>1001</v>
      </c>
      <c r="B6109" s="576" t="s">
        <v>1002</v>
      </c>
      <c r="C6109" s="576" t="s">
        <v>1006</v>
      </c>
      <c r="D6109" s="576" t="s">
        <v>4555</v>
      </c>
      <c r="E6109" s="577" t="s">
        <v>210</v>
      </c>
      <c r="F6109" s="576" t="s">
        <v>210</v>
      </c>
      <c r="G6109" s="576">
        <v>97499</v>
      </c>
      <c r="H6109" s="576" t="s">
        <v>2720</v>
      </c>
      <c r="I6109" s="576" t="s">
        <v>212</v>
      </c>
      <c r="J6109" s="576" t="s">
        <v>207</v>
      </c>
      <c r="K6109" s="577">
        <v>31.76</v>
      </c>
      <c r="L6109" s="576" t="s">
        <v>208</v>
      </c>
    </row>
    <row r="6110" spans="1:12">
      <c r="A6110" s="576" t="s">
        <v>1001</v>
      </c>
      <c r="B6110" s="576" t="s">
        <v>1002</v>
      </c>
      <c r="C6110" s="576" t="s">
        <v>1006</v>
      </c>
      <c r="D6110" s="576" t="s">
        <v>4555</v>
      </c>
      <c r="E6110" s="577" t="s">
        <v>210</v>
      </c>
      <c r="F6110" s="576" t="s">
        <v>210</v>
      </c>
      <c r="G6110" s="576">
        <v>97464</v>
      </c>
      <c r="H6110" s="576" t="s">
        <v>2694</v>
      </c>
      <c r="I6110" s="576" t="s">
        <v>212</v>
      </c>
      <c r="J6110" s="576" t="s">
        <v>207</v>
      </c>
      <c r="K6110" s="577">
        <v>49.32</v>
      </c>
      <c r="L6110" s="576" t="s">
        <v>208</v>
      </c>
    </row>
    <row r="6111" spans="1:12">
      <c r="A6111" s="576" t="s">
        <v>1001</v>
      </c>
      <c r="B6111" s="576" t="s">
        <v>1002</v>
      </c>
      <c r="C6111" s="576" t="s">
        <v>1006</v>
      </c>
      <c r="D6111" s="576" t="s">
        <v>4555</v>
      </c>
      <c r="E6111" s="577" t="s">
        <v>210</v>
      </c>
      <c r="F6111" s="576" t="s">
        <v>210</v>
      </c>
      <c r="G6111" s="576">
        <v>97502</v>
      </c>
      <c r="H6111" s="576" t="s">
        <v>2722</v>
      </c>
      <c r="I6111" s="576" t="s">
        <v>212</v>
      </c>
      <c r="J6111" s="576" t="s">
        <v>209</v>
      </c>
      <c r="K6111" s="577">
        <v>45.27</v>
      </c>
      <c r="L6111" s="576" t="s">
        <v>208</v>
      </c>
    </row>
    <row r="6112" spans="1:12">
      <c r="A6112" s="576" t="s">
        <v>1001</v>
      </c>
      <c r="B6112" s="576" t="s">
        <v>1002</v>
      </c>
      <c r="C6112" s="576" t="s">
        <v>1006</v>
      </c>
      <c r="D6112" s="576" t="s">
        <v>4555</v>
      </c>
      <c r="E6112" s="577" t="s">
        <v>210</v>
      </c>
      <c r="F6112" s="576" t="s">
        <v>210</v>
      </c>
      <c r="G6112" s="576">
        <v>97467</v>
      </c>
      <c r="H6112" s="576" t="s">
        <v>2695</v>
      </c>
      <c r="I6112" s="576" t="s">
        <v>212</v>
      </c>
      <c r="J6112" s="576" t="s">
        <v>207</v>
      </c>
      <c r="K6112" s="577">
        <v>62.68</v>
      </c>
      <c r="L6112" s="576" t="s">
        <v>208</v>
      </c>
    </row>
    <row r="6113" spans="1:12">
      <c r="A6113" s="576" t="s">
        <v>1001</v>
      </c>
      <c r="B6113" s="576" t="s">
        <v>1002</v>
      </c>
      <c r="C6113" s="576" t="s">
        <v>1006</v>
      </c>
      <c r="D6113" s="576" t="s">
        <v>4555</v>
      </c>
      <c r="E6113" s="577" t="s">
        <v>210</v>
      </c>
      <c r="F6113" s="576" t="s">
        <v>210</v>
      </c>
      <c r="G6113" s="576">
        <v>97505</v>
      </c>
      <c r="H6113" s="576" t="s">
        <v>2723</v>
      </c>
      <c r="I6113" s="576" t="s">
        <v>212</v>
      </c>
      <c r="J6113" s="576" t="s">
        <v>207</v>
      </c>
      <c r="K6113" s="577">
        <v>56.97</v>
      </c>
      <c r="L6113" s="576" t="s">
        <v>208</v>
      </c>
    </row>
    <row r="6114" spans="1:12">
      <c r="A6114" s="576" t="s">
        <v>1007</v>
      </c>
      <c r="B6114" s="576" t="s">
        <v>1008</v>
      </c>
      <c r="C6114" s="576" t="s">
        <v>2916</v>
      </c>
      <c r="D6114" s="576" t="s">
        <v>4556</v>
      </c>
      <c r="E6114" s="577" t="s">
        <v>210</v>
      </c>
      <c r="F6114" s="576" t="s">
        <v>210</v>
      </c>
      <c r="G6114" s="576">
        <v>97443</v>
      </c>
      <c r="H6114" s="576" t="s">
        <v>2679</v>
      </c>
      <c r="I6114" s="576" t="s">
        <v>212</v>
      </c>
      <c r="J6114" s="576" t="s">
        <v>209</v>
      </c>
      <c r="K6114" s="577">
        <v>107.12</v>
      </c>
      <c r="L6114" s="576" t="s">
        <v>208</v>
      </c>
    </row>
    <row r="6115" spans="1:12">
      <c r="A6115" s="576" t="s">
        <v>1007</v>
      </c>
      <c r="B6115" s="576" t="s">
        <v>1008</v>
      </c>
      <c r="C6115" s="576" t="s">
        <v>2916</v>
      </c>
      <c r="D6115" s="576" t="s">
        <v>4556</v>
      </c>
      <c r="E6115" s="577" t="s">
        <v>210</v>
      </c>
      <c r="F6115" s="576" t="s">
        <v>210</v>
      </c>
      <c r="G6115" s="576">
        <v>97470</v>
      </c>
      <c r="H6115" s="576" t="s">
        <v>2696</v>
      </c>
      <c r="I6115" s="576" t="s">
        <v>212</v>
      </c>
      <c r="J6115" s="576" t="s">
        <v>209</v>
      </c>
      <c r="K6115" s="577">
        <v>93.57</v>
      </c>
      <c r="L6115" s="576" t="s">
        <v>208</v>
      </c>
    </row>
    <row r="6116" spans="1:12">
      <c r="A6116" s="576" t="s">
        <v>1007</v>
      </c>
      <c r="B6116" s="576" t="s">
        <v>1008</v>
      </c>
      <c r="C6116" s="576" t="s">
        <v>1009</v>
      </c>
      <c r="D6116" s="576" t="s">
        <v>4557</v>
      </c>
      <c r="E6116" s="577" t="s">
        <v>210</v>
      </c>
      <c r="F6116" s="576" t="s">
        <v>210</v>
      </c>
      <c r="G6116" s="576">
        <v>97508</v>
      </c>
      <c r="H6116" s="576" t="s">
        <v>2724</v>
      </c>
      <c r="I6116" s="576" t="s">
        <v>212</v>
      </c>
      <c r="J6116" s="576" t="s">
        <v>209</v>
      </c>
      <c r="K6116" s="577">
        <v>85.47</v>
      </c>
      <c r="L6116" s="576" t="s">
        <v>208</v>
      </c>
    </row>
    <row r="6117" spans="1:12">
      <c r="A6117" s="576" t="s">
        <v>1007</v>
      </c>
      <c r="B6117" s="576" t="s">
        <v>1008</v>
      </c>
      <c r="C6117" s="576" t="s">
        <v>1009</v>
      </c>
      <c r="D6117" s="576" t="s">
        <v>4557</v>
      </c>
      <c r="E6117" s="577" t="s">
        <v>210</v>
      </c>
      <c r="F6117" s="576" t="s">
        <v>210</v>
      </c>
      <c r="G6117" s="576">
        <v>97446</v>
      </c>
      <c r="H6117" s="576" t="s">
        <v>2680</v>
      </c>
      <c r="I6117" s="576" t="s">
        <v>212</v>
      </c>
      <c r="J6117" s="576" t="s">
        <v>209</v>
      </c>
      <c r="K6117" s="577">
        <v>227.18</v>
      </c>
      <c r="L6117" s="576" t="s">
        <v>208</v>
      </c>
    </row>
    <row r="6118" spans="1:12">
      <c r="A6118" s="576" t="s">
        <v>1007</v>
      </c>
      <c r="B6118" s="576" t="s">
        <v>1008</v>
      </c>
      <c r="C6118" s="576" t="s">
        <v>1009</v>
      </c>
      <c r="D6118" s="576" t="s">
        <v>4557</v>
      </c>
      <c r="E6118" s="577" t="s">
        <v>210</v>
      </c>
      <c r="F6118" s="576" t="s">
        <v>210</v>
      </c>
      <c r="G6118" s="576">
        <v>97474</v>
      </c>
      <c r="H6118" s="576" t="s">
        <v>2698</v>
      </c>
      <c r="I6118" s="576" t="s">
        <v>212</v>
      </c>
      <c r="J6118" s="576" t="s">
        <v>209</v>
      </c>
      <c r="K6118" s="577">
        <v>174.04</v>
      </c>
      <c r="L6118" s="576" t="s">
        <v>208</v>
      </c>
    </row>
    <row r="6119" spans="1:12">
      <c r="A6119" s="576" t="s">
        <v>1007</v>
      </c>
      <c r="B6119" s="576" t="s">
        <v>1008</v>
      </c>
      <c r="C6119" s="576" t="s">
        <v>1010</v>
      </c>
      <c r="D6119" s="576" t="s">
        <v>4558</v>
      </c>
      <c r="E6119" s="577" t="s">
        <v>210</v>
      </c>
      <c r="F6119" s="576" t="s">
        <v>210</v>
      </c>
      <c r="G6119" s="576">
        <v>97511</v>
      </c>
      <c r="H6119" s="576" t="s">
        <v>2726</v>
      </c>
      <c r="I6119" s="576" t="s">
        <v>212</v>
      </c>
      <c r="J6119" s="576" t="s">
        <v>207</v>
      </c>
      <c r="K6119" s="577">
        <v>162.41999999999999</v>
      </c>
      <c r="L6119" s="576" t="s">
        <v>208</v>
      </c>
    </row>
    <row r="6120" spans="1:12">
      <c r="A6120" s="576" t="s">
        <v>1007</v>
      </c>
      <c r="B6120" s="576" t="s">
        <v>1008</v>
      </c>
      <c r="C6120" s="576" t="s">
        <v>1010</v>
      </c>
      <c r="D6120" s="576" t="s">
        <v>4558</v>
      </c>
      <c r="E6120" s="577" t="s">
        <v>210</v>
      </c>
      <c r="F6120" s="576" t="s">
        <v>210</v>
      </c>
      <c r="G6120" s="576">
        <v>97449</v>
      </c>
      <c r="H6120" s="576" t="s">
        <v>2682</v>
      </c>
      <c r="I6120" s="576" t="s">
        <v>212</v>
      </c>
      <c r="J6120" s="576" t="s">
        <v>207</v>
      </c>
      <c r="K6120" s="577">
        <v>241.5</v>
      </c>
      <c r="L6120" s="576" t="s">
        <v>208</v>
      </c>
    </row>
    <row r="6121" spans="1:12">
      <c r="A6121" s="576" t="s">
        <v>1007</v>
      </c>
      <c r="B6121" s="576" t="s">
        <v>1008</v>
      </c>
      <c r="C6121" s="576" t="s">
        <v>1010</v>
      </c>
      <c r="D6121" s="576" t="s">
        <v>4558</v>
      </c>
      <c r="E6121" s="577" t="s">
        <v>210</v>
      </c>
      <c r="F6121" s="576" t="s">
        <v>210</v>
      </c>
      <c r="G6121" s="576">
        <v>97477</v>
      </c>
      <c r="H6121" s="576" t="s">
        <v>2700</v>
      </c>
      <c r="I6121" s="576" t="s">
        <v>212</v>
      </c>
      <c r="J6121" s="576" t="s">
        <v>207</v>
      </c>
      <c r="K6121" s="577">
        <v>232.57</v>
      </c>
      <c r="L6121" s="576" t="s">
        <v>208</v>
      </c>
    </row>
    <row r="6122" spans="1:12">
      <c r="A6122" s="576" t="s">
        <v>1007</v>
      </c>
      <c r="B6122" s="576" t="s">
        <v>1008</v>
      </c>
      <c r="C6122" s="576" t="s">
        <v>1010</v>
      </c>
      <c r="D6122" s="576" t="s">
        <v>4558</v>
      </c>
      <c r="E6122" s="577" t="s">
        <v>210</v>
      </c>
      <c r="F6122" s="576" t="s">
        <v>210</v>
      </c>
      <c r="G6122" s="576">
        <v>97514</v>
      </c>
      <c r="H6122" s="576" t="s">
        <v>2728</v>
      </c>
      <c r="I6122" s="576" t="s">
        <v>212</v>
      </c>
      <c r="J6122" s="576" t="s">
        <v>207</v>
      </c>
      <c r="K6122" s="577">
        <v>217.28</v>
      </c>
      <c r="L6122" s="576" t="s">
        <v>208</v>
      </c>
    </row>
    <row r="6123" spans="1:12">
      <c r="A6123" s="576" t="s">
        <v>1007</v>
      </c>
      <c r="B6123" s="576" t="s">
        <v>1008</v>
      </c>
      <c r="C6123" s="576" t="s">
        <v>1010</v>
      </c>
      <c r="D6123" s="576" t="s">
        <v>4558</v>
      </c>
      <c r="E6123" s="577" t="s">
        <v>210</v>
      </c>
      <c r="F6123" s="576" t="s">
        <v>210</v>
      </c>
      <c r="G6123" s="576">
        <v>101920</v>
      </c>
      <c r="H6123" s="576" t="s">
        <v>2504</v>
      </c>
      <c r="I6123" s="576" t="s">
        <v>212</v>
      </c>
      <c r="J6123" s="576" t="s">
        <v>207</v>
      </c>
      <c r="K6123" s="577">
        <v>193.97</v>
      </c>
      <c r="L6123" s="576" t="s">
        <v>208</v>
      </c>
    </row>
    <row r="6124" spans="1:12">
      <c r="A6124" s="576" t="s">
        <v>1007</v>
      </c>
      <c r="B6124" s="576" t="s">
        <v>1008</v>
      </c>
      <c r="C6124" s="576" t="s">
        <v>1010</v>
      </c>
      <c r="D6124" s="576" t="s">
        <v>4558</v>
      </c>
      <c r="E6124" s="577" t="s">
        <v>210</v>
      </c>
      <c r="F6124" s="576" t="s">
        <v>210</v>
      </c>
      <c r="G6124" s="576">
        <v>101929</v>
      </c>
      <c r="H6124" s="576" t="s">
        <v>2513</v>
      </c>
      <c r="I6124" s="576" t="s">
        <v>212</v>
      </c>
      <c r="J6124" s="576" t="s">
        <v>207</v>
      </c>
      <c r="K6124" s="577">
        <v>198.71</v>
      </c>
      <c r="L6124" s="576" t="s">
        <v>208</v>
      </c>
    </row>
    <row r="6125" spans="1:12">
      <c r="A6125" s="576" t="s">
        <v>1007</v>
      </c>
      <c r="B6125" s="576" t="s">
        <v>1008</v>
      </c>
      <c r="C6125" s="576" t="s">
        <v>1010</v>
      </c>
      <c r="D6125" s="576" t="s">
        <v>4558</v>
      </c>
      <c r="E6125" s="577" t="s">
        <v>210</v>
      </c>
      <c r="F6125" s="576" t="s">
        <v>210</v>
      </c>
      <c r="G6125" s="576">
        <v>92693</v>
      </c>
      <c r="H6125" s="576" t="s">
        <v>2596</v>
      </c>
      <c r="I6125" s="576" t="s">
        <v>212</v>
      </c>
      <c r="J6125" s="576" t="s">
        <v>207</v>
      </c>
      <c r="K6125" s="577">
        <v>13.5</v>
      </c>
      <c r="L6125" s="576" t="s">
        <v>208</v>
      </c>
    </row>
    <row r="6126" spans="1:12">
      <c r="A6126" s="576" t="s">
        <v>1007</v>
      </c>
      <c r="B6126" s="576" t="s">
        <v>1008</v>
      </c>
      <c r="C6126" s="576" t="s">
        <v>1010</v>
      </c>
      <c r="D6126" s="576" t="s">
        <v>4558</v>
      </c>
      <c r="E6126" s="577" t="s">
        <v>210</v>
      </c>
      <c r="F6126" s="576" t="s">
        <v>210</v>
      </c>
      <c r="G6126" s="576">
        <v>92695</v>
      </c>
      <c r="H6126" s="576" t="s">
        <v>2598</v>
      </c>
      <c r="I6126" s="576" t="s">
        <v>212</v>
      </c>
      <c r="J6126" s="576" t="s">
        <v>207</v>
      </c>
      <c r="K6126" s="577">
        <v>20.93</v>
      </c>
      <c r="L6126" s="576" t="s">
        <v>208</v>
      </c>
    </row>
    <row r="6127" spans="1:12">
      <c r="A6127" s="576" t="s">
        <v>1007</v>
      </c>
      <c r="B6127" s="576" t="s">
        <v>1008</v>
      </c>
      <c r="C6127" s="576" t="s">
        <v>1010</v>
      </c>
      <c r="D6127" s="576" t="s">
        <v>4558</v>
      </c>
      <c r="E6127" s="577" t="s">
        <v>210</v>
      </c>
      <c r="F6127" s="576" t="s">
        <v>210</v>
      </c>
      <c r="G6127" s="576">
        <v>92697</v>
      </c>
      <c r="H6127" s="576" t="s">
        <v>2600</v>
      </c>
      <c r="I6127" s="576" t="s">
        <v>212</v>
      </c>
      <c r="J6127" s="576" t="s">
        <v>207</v>
      </c>
      <c r="K6127" s="577">
        <v>33.909999999999997</v>
      </c>
      <c r="L6127" s="576" t="s">
        <v>208</v>
      </c>
    </row>
    <row r="6128" spans="1:12">
      <c r="A6128" s="576" t="s">
        <v>1007</v>
      </c>
      <c r="B6128" s="576" t="s">
        <v>1008</v>
      </c>
      <c r="C6128" s="576" t="s">
        <v>1010</v>
      </c>
      <c r="D6128" s="576" t="s">
        <v>4558</v>
      </c>
      <c r="E6128" s="577" t="s">
        <v>210</v>
      </c>
      <c r="F6128" s="576" t="s">
        <v>210</v>
      </c>
      <c r="G6128" s="576">
        <v>92658</v>
      </c>
      <c r="H6128" s="576" t="s">
        <v>2566</v>
      </c>
      <c r="I6128" s="576" t="s">
        <v>212</v>
      </c>
      <c r="J6128" s="576" t="s">
        <v>207</v>
      </c>
      <c r="K6128" s="577">
        <v>26.49</v>
      </c>
      <c r="L6128" s="576" t="s">
        <v>208</v>
      </c>
    </row>
    <row r="6129" spans="1:12">
      <c r="A6129" s="576" t="s">
        <v>1007</v>
      </c>
      <c r="B6129" s="576" t="s">
        <v>1008</v>
      </c>
      <c r="C6129" s="576" t="s">
        <v>1010</v>
      </c>
      <c r="D6129" s="576" t="s">
        <v>4558</v>
      </c>
      <c r="E6129" s="577" t="s">
        <v>210</v>
      </c>
      <c r="F6129" s="576" t="s">
        <v>210</v>
      </c>
      <c r="G6129" s="576">
        <v>92660</v>
      </c>
      <c r="H6129" s="576" t="s">
        <v>2568</v>
      </c>
      <c r="I6129" s="576" t="s">
        <v>212</v>
      </c>
      <c r="J6129" s="576" t="s">
        <v>207</v>
      </c>
      <c r="K6129" s="577">
        <v>32.82</v>
      </c>
      <c r="L6129" s="576" t="s">
        <v>208</v>
      </c>
    </row>
    <row r="6130" spans="1:12">
      <c r="A6130" s="576" t="s">
        <v>1007</v>
      </c>
      <c r="B6130" s="576" t="s">
        <v>1008</v>
      </c>
      <c r="C6130" s="576" t="s">
        <v>1010</v>
      </c>
      <c r="D6130" s="576" t="s">
        <v>4558</v>
      </c>
      <c r="E6130" s="577" t="s">
        <v>210</v>
      </c>
      <c r="F6130" s="576" t="s">
        <v>210</v>
      </c>
      <c r="G6130" s="576">
        <v>92662</v>
      </c>
      <c r="H6130" s="576" t="s">
        <v>2570</v>
      </c>
      <c r="I6130" s="576" t="s">
        <v>212</v>
      </c>
      <c r="J6130" s="576" t="s">
        <v>207</v>
      </c>
      <c r="K6130" s="577">
        <v>38.03</v>
      </c>
      <c r="L6130" s="576" t="s">
        <v>208</v>
      </c>
    </row>
    <row r="6131" spans="1:12">
      <c r="A6131" s="576" t="s">
        <v>1007</v>
      </c>
      <c r="B6131" s="576" t="s">
        <v>1008</v>
      </c>
      <c r="C6131" s="576" t="s">
        <v>1010</v>
      </c>
      <c r="D6131" s="576" t="s">
        <v>4558</v>
      </c>
      <c r="E6131" s="577" t="s">
        <v>210</v>
      </c>
      <c r="F6131" s="576" t="s">
        <v>210</v>
      </c>
      <c r="G6131" s="576">
        <v>92664</v>
      </c>
      <c r="H6131" s="576" t="s">
        <v>2572</v>
      </c>
      <c r="I6131" s="576" t="s">
        <v>212</v>
      </c>
      <c r="J6131" s="576" t="s">
        <v>207</v>
      </c>
      <c r="K6131" s="577">
        <v>51.82</v>
      </c>
      <c r="L6131" s="576" t="s">
        <v>208</v>
      </c>
    </row>
    <row r="6132" spans="1:12">
      <c r="A6132" s="576" t="s">
        <v>1007</v>
      </c>
      <c r="B6132" s="576" t="s">
        <v>1008</v>
      </c>
      <c r="C6132" s="576" t="s">
        <v>1010</v>
      </c>
      <c r="D6132" s="576" t="s">
        <v>4558</v>
      </c>
      <c r="E6132" s="577" t="s">
        <v>210</v>
      </c>
      <c r="F6132" s="576" t="s">
        <v>210</v>
      </c>
      <c r="G6132" s="576">
        <v>92666</v>
      </c>
      <c r="H6132" s="576" t="s">
        <v>2574</v>
      </c>
      <c r="I6132" s="576" t="s">
        <v>212</v>
      </c>
      <c r="J6132" s="576" t="s">
        <v>207</v>
      </c>
      <c r="K6132" s="577">
        <v>83.56</v>
      </c>
      <c r="L6132" s="576" t="s">
        <v>208</v>
      </c>
    </row>
    <row r="6133" spans="1:12">
      <c r="A6133" s="576" t="s">
        <v>1007</v>
      </c>
      <c r="B6133" s="576" t="s">
        <v>1008</v>
      </c>
      <c r="C6133" s="576" t="s">
        <v>1010</v>
      </c>
      <c r="D6133" s="576" t="s">
        <v>4558</v>
      </c>
      <c r="E6133" s="577" t="s">
        <v>210</v>
      </c>
      <c r="F6133" s="576" t="s">
        <v>210</v>
      </c>
      <c r="G6133" s="576">
        <v>92668</v>
      </c>
      <c r="H6133" s="576" t="s">
        <v>2576</v>
      </c>
      <c r="I6133" s="576" t="s">
        <v>212</v>
      </c>
      <c r="J6133" s="576" t="s">
        <v>207</v>
      </c>
      <c r="K6133" s="577">
        <v>119.13</v>
      </c>
      <c r="L6133" s="576" t="s">
        <v>208</v>
      </c>
    </row>
    <row r="6134" spans="1:12">
      <c r="A6134" s="576" t="s">
        <v>1007</v>
      </c>
      <c r="B6134" s="576" t="s">
        <v>1008</v>
      </c>
      <c r="C6134" s="576" t="s">
        <v>1010</v>
      </c>
      <c r="D6134" s="576" t="s">
        <v>4558</v>
      </c>
      <c r="E6134" s="577" t="s">
        <v>210</v>
      </c>
      <c r="F6134" s="576" t="s">
        <v>210</v>
      </c>
      <c r="G6134" s="576">
        <v>92370</v>
      </c>
      <c r="H6134" s="576" t="s">
        <v>2536</v>
      </c>
      <c r="I6134" s="576" t="s">
        <v>212</v>
      </c>
      <c r="J6134" s="576" t="s">
        <v>207</v>
      </c>
      <c r="K6134" s="577">
        <v>34.229999999999997</v>
      </c>
      <c r="L6134" s="576" t="s">
        <v>208</v>
      </c>
    </row>
    <row r="6135" spans="1:12">
      <c r="A6135" s="576" t="s">
        <v>1007</v>
      </c>
      <c r="B6135" s="576" t="s">
        <v>1008</v>
      </c>
      <c r="C6135" s="576" t="s">
        <v>1010</v>
      </c>
      <c r="D6135" s="576" t="s">
        <v>4558</v>
      </c>
      <c r="E6135" s="577" t="s">
        <v>210</v>
      </c>
      <c r="F6135" s="576" t="s">
        <v>210</v>
      </c>
      <c r="G6135" s="576">
        <v>92372</v>
      </c>
      <c r="H6135" s="576" t="s">
        <v>2538</v>
      </c>
      <c r="I6135" s="576" t="s">
        <v>212</v>
      </c>
      <c r="J6135" s="576" t="s">
        <v>207</v>
      </c>
      <c r="K6135" s="577">
        <v>41.62</v>
      </c>
      <c r="L6135" s="576" t="s">
        <v>208</v>
      </c>
    </row>
    <row r="6136" spans="1:12">
      <c r="A6136" s="576" t="s">
        <v>1007</v>
      </c>
      <c r="B6136" s="576" t="s">
        <v>1008</v>
      </c>
      <c r="C6136" s="576" t="s">
        <v>1010</v>
      </c>
      <c r="D6136" s="576" t="s">
        <v>4558</v>
      </c>
      <c r="E6136" s="577" t="s">
        <v>210</v>
      </c>
      <c r="F6136" s="576" t="s">
        <v>210</v>
      </c>
      <c r="G6136" s="576">
        <v>92374</v>
      </c>
      <c r="H6136" s="576" t="s">
        <v>2540</v>
      </c>
      <c r="I6136" s="576" t="s">
        <v>212</v>
      </c>
      <c r="J6136" s="576" t="s">
        <v>207</v>
      </c>
      <c r="K6136" s="577">
        <v>48.07</v>
      </c>
      <c r="L6136" s="576" t="s">
        <v>208</v>
      </c>
    </row>
    <row r="6137" spans="1:12">
      <c r="A6137" s="576" t="s">
        <v>1007</v>
      </c>
      <c r="B6137" s="576" t="s">
        <v>1008</v>
      </c>
      <c r="C6137" s="576" t="s">
        <v>1010</v>
      </c>
      <c r="D6137" s="576" t="s">
        <v>4558</v>
      </c>
      <c r="E6137" s="577" t="s">
        <v>210</v>
      </c>
      <c r="F6137" s="576" t="s">
        <v>210</v>
      </c>
      <c r="G6137" s="576">
        <v>92345</v>
      </c>
      <c r="H6137" s="576" t="s">
        <v>2521</v>
      </c>
      <c r="I6137" s="576" t="s">
        <v>212</v>
      </c>
      <c r="J6137" s="576" t="s">
        <v>207</v>
      </c>
      <c r="K6137" s="577">
        <v>63.41</v>
      </c>
      <c r="L6137" s="576" t="s">
        <v>208</v>
      </c>
    </row>
    <row r="6138" spans="1:12">
      <c r="A6138" s="576" t="s">
        <v>1007</v>
      </c>
      <c r="B6138" s="576" t="s">
        <v>1008</v>
      </c>
      <c r="C6138" s="576" t="s">
        <v>1010</v>
      </c>
      <c r="D6138" s="576" t="s">
        <v>4558</v>
      </c>
      <c r="E6138" s="577" t="s">
        <v>210</v>
      </c>
      <c r="F6138" s="576" t="s">
        <v>210</v>
      </c>
      <c r="G6138" s="576">
        <v>92376</v>
      </c>
      <c r="H6138" s="576" t="s">
        <v>2542</v>
      </c>
      <c r="I6138" s="576" t="s">
        <v>212</v>
      </c>
      <c r="J6138" s="576" t="s">
        <v>207</v>
      </c>
      <c r="K6138" s="577">
        <v>63.37</v>
      </c>
      <c r="L6138" s="576" t="s">
        <v>208</v>
      </c>
    </row>
    <row r="6139" spans="1:12">
      <c r="A6139" s="576" t="s">
        <v>1007</v>
      </c>
      <c r="B6139" s="576" t="s">
        <v>1008</v>
      </c>
      <c r="C6139" s="576" t="s">
        <v>1010</v>
      </c>
      <c r="D6139" s="576" t="s">
        <v>4558</v>
      </c>
      <c r="E6139" s="577" t="s">
        <v>210</v>
      </c>
      <c r="F6139" s="576" t="s">
        <v>210</v>
      </c>
      <c r="G6139" s="576">
        <v>92347</v>
      </c>
      <c r="H6139" s="576" t="s">
        <v>2523</v>
      </c>
      <c r="I6139" s="576" t="s">
        <v>212</v>
      </c>
      <c r="J6139" s="576" t="s">
        <v>207</v>
      </c>
      <c r="K6139" s="577">
        <v>96.01</v>
      </c>
      <c r="L6139" s="576" t="s">
        <v>208</v>
      </c>
    </row>
    <row r="6140" spans="1:12">
      <c r="A6140" s="576" t="s">
        <v>1007</v>
      </c>
      <c r="B6140" s="576" t="s">
        <v>1008</v>
      </c>
      <c r="C6140" s="576" t="s">
        <v>1010</v>
      </c>
      <c r="D6140" s="576" t="s">
        <v>4558</v>
      </c>
      <c r="E6140" s="577" t="s">
        <v>210</v>
      </c>
      <c r="F6140" s="576" t="s">
        <v>210</v>
      </c>
      <c r="G6140" s="576">
        <v>92378</v>
      </c>
      <c r="H6140" s="576" t="s">
        <v>2544</v>
      </c>
      <c r="I6140" s="576" t="s">
        <v>212</v>
      </c>
      <c r="J6140" s="576" t="s">
        <v>207</v>
      </c>
      <c r="K6140" s="577">
        <v>97.41</v>
      </c>
      <c r="L6140" s="576" t="s">
        <v>208</v>
      </c>
    </row>
    <row r="6141" spans="1:12">
      <c r="A6141" s="576" t="s">
        <v>1007</v>
      </c>
      <c r="B6141" s="576" t="s">
        <v>1008</v>
      </c>
      <c r="C6141" s="576" t="s">
        <v>1010</v>
      </c>
      <c r="D6141" s="576" t="s">
        <v>4558</v>
      </c>
      <c r="E6141" s="577" t="s">
        <v>210</v>
      </c>
      <c r="F6141" s="576" t="s">
        <v>210</v>
      </c>
      <c r="G6141" s="576">
        <v>92349</v>
      </c>
      <c r="H6141" s="576" t="s">
        <v>2525</v>
      </c>
      <c r="I6141" s="576" t="s">
        <v>212</v>
      </c>
      <c r="J6141" s="576" t="s">
        <v>207</v>
      </c>
      <c r="K6141" s="577">
        <v>132.36000000000001</v>
      </c>
      <c r="L6141" s="576" t="s">
        <v>208</v>
      </c>
    </row>
    <row r="6142" spans="1:12">
      <c r="A6142" s="576" t="s">
        <v>1007</v>
      </c>
      <c r="B6142" s="576" t="s">
        <v>1008</v>
      </c>
      <c r="C6142" s="576" t="s">
        <v>1010</v>
      </c>
      <c r="D6142" s="576" t="s">
        <v>4558</v>
      </c>
      <c r="E6142" s="577" t="s">
        <v>210</v>
      </c>
      <c r="F6142" s="576" t="s">
        <v>210</v>
      </c>
      <c r="G6142" s="576">
        <v>92380</v>
      </c>
      <c r="H6142" s="576" t="s">
        <v>2546</v>
      </c>
      <c r="I6142" s="576" t="s">
        <v>212</v>
      </c>
      <c r="J6142" s="576" t="s">
        <v>207</v>
      </c>
      <c r="K6142" s="577">
        <v>135.22</v>
      </c>
      <c r="L6142" s="576" t="s">
        <v>208</v>
      </c>
    </row>
    <row r="6143" spans="1:12">
      <c r="A6143" s="576" t="s">
        <v>1007</v>
      </c>
      <c r="B6143" s="576" t="s">
        <v>1008</v>
      </c>
      <c r="C6143" s="576" t="s">
        <v>1010</v>
      </c>
      <c r="D6143" s="576" t="s">
        <v>4558</v>
      </c>
      <c r="E6143" s="577" t="s">
        <v>210</v>
      </c>
      <c r="F6143" s="576" t="s">
        <v>210</v>
      </c>
      <c r="G6143" s="576">
        <v>101917</v>
      </c>
      <c r="H6143" s="576" t="s">
        <v>2406</v>
      </c>
      <c r="I6143" s="576" t="s">
        <v>212</v>
      </c>
      <c r="J6143" s="576" t="s">
        <v>207</v>
      </c>
      <c r="K6143" s="577">
        <v>166.93</v>
      </c>
      <c r="L6143" s="576" t="s">
        <v>208</v>
      </c>
    </row>
    <row r="6144" spans="1:12">
      <c r="A6144" s="576" t="s">
        <v>1007</v>
      </c>
      <c r="B6144" s="576" t="s">
        <v>1008</v>
      </c>
      <c r="C6144" s="576" t="s">
        <v>1010</v>
      </c>
      <c r="D6144" s="576" t="s">
        <v>4558</v>
      </c>
      <c r="E6144" s="577" t="s">
        <v>210</v>
      </c>
      <c r="F6144" s="576" t="s">
        <v>210</v>
      </c>
      <c r="G6144" s="576">
        <v>101924</v>
      </c>
      <c r="H6144" s="576" t="s">
        <v>2508</v>
      </c>
      <c r="I6144" s="576" t="s">
        <v>212</v>
      </c>
      <c r="J6144" s="576" t="s">
        <v>207</v>
      </c>
      <c r="K6144" s="577">
        <v>181.94</v>
      </c>
      <c r="L6144" s="576" t="s">
        <v>208</v>
      </c>
    </row>
    <row r="6145" spans="1:12">
      <c r="A6145" s="576" t="s">
        <v>1007</v>
      </c>
      <c r="B6145" s="576" t="s">
        <v>1008</v>
      </c>
      <c r="C6145" s="576" t="s">
        <v>1010</v>
      </c>
      <c r="D6145" s="576" t="s">
        <v>4558</v>
      </c>
      <c r="E6145" s="577" t="s">
        <v>210</v>
      </c>
      <c r="F6145" s="576" t="s">
        <v>210</v>
      </c>
      <c r="G6145" s="576">
        <v>101933</v>
      </c>
      <c r="H6145" s="576" t="s">
        <v>2517</v>
      </c>
      <c r="I6145" s="576" t="s">
        <v>212</v>
      </c>
      <c r="J6145" s="576" t="s">
        <v>207</v>
      </c>
      <c r="K6145" s="577">
        <v>186.68</v>
      </c>
      <c r="L6145" s="576" t="s">
        <v>208</v>
      </c>
    </row>
    <row r="6146" spans="1:12">
      <c r="A6146" s="576" t="s">
        <v>1007</v>
      </c>
      <c r="B6146" s="576" t="s">
        <v>1008</v>
      </c>
      <c r="C6146" s="576" t="s">
        <v>1010</v>
      </c>
      <c r="D6146" s="576" t="s">
        <v>4558</v>
      </c>
      <c r="E6146" s="577" t="s">
        <v>210</v>
      </c>
      <c r="F6146" s="576" t="s">
        <v>210</v>
      </c>
      <c r="G6146" s="576">
        <v>92692</v>
      </c>
      <c r="H6146" s="576" t="s">
        <v>2595</v>
      </c>
      <c r="I6146" s="576" t="s">
        <v>212</v>
      </c>
      <c r="J6146" s="576" t="s">
        <v>207</v>
      </c>
      <c r="K6146" s="577">
        <v>13.08</v>
      </c>
      <c r="L6146" s="576" t="s">
        <v>208</v>
      </c>
    </row>
    <row r="6147" spans="1:12">
      <c r="A6147" s="576" t="s">
        <v>1007</v>
      </c>
      <c r="B6147" s="576" t="s">
        <v>1008</v>
      </c>
      <c r="C6147" s="576" t="s">
        <v>1010</v>
      </c>
      <c r="D6147" s="576" t="s">
        <v>4558</v>
      </c>
      <c r="E6147" s="577" t="s">
        <v>210</v>
      </c>
      <c r="F6147" s="576" t="s">
        <v>210</v>
      </c>
      <c r="G6147" s="576">
        <v>92694</v>
      </c>
      <c r="H6147" s="576" t="s">
        <v>2597</v>
      </c>
      <c r="I6147" s="576" t="s">
        <v>212</v>
      </c>
      <c r="J6147" s="576" t="s">
        <v>207</v>
      </c>
      <c r="K6147" s="577">
        <v>20.5</v>
      </c>
      <c r="L6147" s="576" t="s">
        <v>208</v>
      </c>
    </row>
    <row r="6148" spans="1:12">
      <c r="A6148" s="576" t="s">
        <v>1007</v>
      </c>
      <c r="B6148" s="576" t="s">
        <v>1008</v>
      </c>
      <c r="C6148" s="576" t="s">
        <v>1010</v>
      </c>
      <c r="D6148" s="576" t="s">
        <v>4558</v>
      </c>
      <c r="E6148" s="577" t="s">
        <v>210</v>
      </c>
      <c r="F6148" s="576" t="s">
        <v>210</v>
      </c>
      <c r="G6148" s="576">
        <v>92696</v>
      </c>
      <c r="H6148" s="576" t="s">
        <v>2599</v>
      </c>
      <c r="I6148" s="576" t="s">
        <v>212</v>
      </c>
      <c r="J6148" s="576" t="s">
        <v>207</v>
      </c>
      <c r="K6148" s="577">
        <v>31.99</v>
      </c>
      <c r="L6148" s="576" t="s">
        <v>208</v>
      </c>
    </row>
    <row r="6149" spans="1:12">
      <c r="A6149" s="576" t="s">
        <v>1007</v>
      </c>
      <c r="B6149" s="576" t="s">
        <v>1008</v>
      </c>
      <c r="C6149" s="576" t="s">
        <v>1010</v>
      </c>
      <c r="D6149" s="576" t="s">
        <v>4558</v>
      </c>
      <c r="E6149" s="577" t="s">
        <v>210</v>
      </c>
      <c r="F6149" s="576" t="s">
        <v>210</v>
      </c>
      <c r="G6149" s="576">
        <v>92657</v>
      </c>
      <c r="H6149" s="576" t="s">
        <v>2565</v>
      </c>
      <c r="I6149" s="576" t="s">
        <v>212</v>
      </c>
      <c r="J6149" s="576" t="s">
        <v>207</v>
      </c>
      <c r="K6149" s="577">
        <v>24.57</v>
      </c>
      <c r="L6149" s="576" t="s">
        <v>208</v>
      </c>
    </row>
    <row r="6150" spans="1:12">
      <c r="A6150" s="576" t="s">
        <v>1007</v>
      </c>
      <c r="B6150" s="576" t="s">
        <v>1008</v>
      </c>
      <c r="C6150" s="576" t="s">
        <v>1010</v>
      </c>
      <c r="D6150" s="576" t="s">
        <v>4558</v>
      </c>
      <c r="E6150" s="577" t="s">
        <v>210</v>
      </c>
      <c r="F6150" s="576" t="s">
        <v>210</v>
      </c>
      <c r="G6150" s="576">
        <v>92659</v>
      </c>
      <c r="H6150" s="576" t="s">
        <v>2567</v>
      </c>
      <c r="I6150" s="576" t="s">
        <v>212</v>
      </c>
      <c r="J6150" s="576" t="s">
        <v>207</v>
      </c>
      <c r="K6150" s="577">
        <v>31.03</v>
      </c>
      <c r="L6150" s="576" t="s">
        <v>208</v>
      </c>
    </row>
    <row r="6151" spans="1:12">
      <c r="A6151" s="576" t="s">
        <v>1007</v>
      </c>
      <c r="B6151" s="576" t="s">
        <v>1008</v>
      </c>
      <c r="C6151" s="576" t="s">
        <v>1010</v>
      </c>
      <c r="D6151" s="576" t="s">
        <v>4558</v>
      </c>
      <c r="E6151" s="577" t="s">
        <v>210</v>
      </c>
      <c r="F6151" s="576" t="s">
        <v>210</v>
      </c>
      <c r="G6151" s="576">
        <v>92661</v>
      </c>
      <c r="H6151" s="576" t="s">
        <v>2569</v>
      </c>
      <c r="I6151" s="576" t="s">
        <v>212</v>
      </c>
      <c r="J6151" s="576" t="s">
        <v>207</v>
      </c>
      <c r="K6151" s="577">
        <v>37.68</v>
      </c>
      <c r="L6151" s="576" t="s">
        <v>208</v>
      </c>
    </row>
    <row r="6152" spans="1:12">
      <c r="A6152" s="576" t="s">
        <v>1007</v>
      </c>
      <c r="B6152" s="576" t="s">
        <v>1008</v>
      </c>
      <c r="C6152" s="576" t="s">
        <v>1010</v>
      </c>
      <c r="D6152" s="576" t="s">
        <v>4558</v>
      </c>
      <c r="E6152" s="577" t="s">
        <v>210</v>
      </c>
      <c r="F6152" s="576" t="s">
        <v>210</v>
      </c>
      <c r="G6152" s="576">
        <v>92663</v>
      </c>
      <c r="H6152" s="576" t="s">
        <v>2571</v>
      </c>
      <c r="I6152" s="576" t="s">
        <v>212</v>
      </c>
      <c r="J6152" s="576" t="s">
        <v>207</v>
      </c>
      <c r="K6152" s="577">
        <v>51.85</v>
      </c>
      <c r="L6152" s="576" t="s">
        <v>208</v>
      </c>
    </row>
    <row r="6153" spans="1:12">
      <c r="A6153" s="576" t="s">
        <v>1007</v>
      </c>
      <c r="B6153" s="576" t="s">
        <v>1008</v>
      </c>
      <c r="C6153" s="576" t="s">
        <v>1010</v>
      </c>
      <c r="D6153" s="576" t="s">
        <v>4558</v>
      </c>
      <c r="E6153" s="577" t="s">
        <v>210</v>
      </c>
      <c r="F6153" s="576" t="s">
        <v>210</v>
      </c>
      <c r="G6153" s="576">
        <v>92665</v>
      </c>
      <c r="H6153" s="576" t="s">
        <v>2573</v>
      </c>
      <c r="I6153" s="576" t="s">
        <v>212</v>
      </c>
      <c r="J6153" s="576" t="s">
        <v>207</v>
      </c>
      <c r="K6153" s="577">
        <v>72.849999999999994</v>
      </c>
      <c r="L6153" s="576" t="s">
        <v>208</v>
      </c>
    </row>
    <row r="6154" spans="1:12">
      <c r="A6154" s="576" t="s">
        <v>1007</v>
      </c>
      <c r="B6154" s="576" t="s">
        <v>1008</v>
      </c>
      <c r="C6154" s="576" t="s">
        <v>1010</v>
      </c>
      <c r="D6154" s="576" t="s">
        <v>4558</v>
      </c>
      <c r="E6154" s="577" t="s">
        <v>210</v>
      </c>
      <c r="F6154" s="576" t="s">
        <v>210</v>
      </c>
      <c r="G6154" s="576">
        <v>92667</v>
      </c>
      <c r="H6154" s="576" t="s">
        <v>2575</v>
      </c>
      <c r="I6154" s="576" t="s">
        <v>212</v>
      </c>
      <c r="J6154" s="576" t="s">
        <v>207</v>
      </c>
      <c r="K6154" s="577">
        <v>109.6</v>
      </c>
      <c r="L6154" s="576" t="s">
        <v>208</v>
      </c>
    </row>
    <row r="6155" spans="1:12">
      <c r="A6155" s="576" t="s">
        <v>1007</v>
      </c>
      <c r="B6155" s="576" t="s">
        <v>1008</v>
      </c>
      <c r="C6155" s="576" t="s">
        <v>1010</v>
      </c>
      <c r="D6155" s="576" t="s">
        <v>4558</v>
      </c>
      <c r="E6155" s="577" t="s">
        <v>210</v>
      </c>
      <c r="F6155" s="576" t="s">
        <v>210</v>
      </c>
      <c r="G6155" s="576">
        <v>92369</v>
      </c>
      <c r="H6155" s="576" t="s">
        <v>2535</v>
      </c>
      <c r="I6155" s="576" t="s">
        <v>212</v>
      </c>
      <c r="J6155" s="576" t="s">
        <v>207</v>
      </c>
      <c r="K6155" s="577">
        <v>32.31</v>
      </c>
      <c r="L6155" s="576" t="s">
        <v>208</v>
      </c>
    </row>
    <row r="6156" spans="1:12">
      <c r="A6156" s="576" t="s">
        <v>1007</v>
      </c>
      <c r="B6156" s="576" t="s">
        <v>1008</v>
      </c>
      <c r="C6156" s="576" t="s">
        <v>1010</v>
      </c>
      <c r="D6156" s="576" t="s">
        <v>4558</v>
      </c>
      <c r="E6156" s="577" t="s">
        <v>210</v>
      </c>
      <c r="F6156" s="576" t="s">
        <v>210</v>
      </c>
      <c r="G6156" s="576">
        <v>92371</v>
      </c>
      <c r="H6156" s="576" t="s">
        <v>2537</v>
      </c>
      <c r="I6156" s="576" t="s">
        <v>212</v>
      </c>
      <c r="J6156" s="576" t="s">
        <v>207</v>
      </c>
      <c r="K6156" s="577">
        <v>39.83</v>
      </c>
      <c r="L6156" s="576" t="s">
        <v>208</v>
      </c>
    </row>
    <row r="6157" spans="1:12">
      <c r="A6157" s="576" t="s">
        <v>1007</v>
      </c>
      <c r="B6157" s="576" t="s">
        <v>1008</v>
      </c>
      <c r="C6157" s="576" t="s">
        <v>1011</v>
      </c>
      <c r="D6157" s="576" t="s">
        <v>4559</v>
      </c>
      <c r="E6157" s="577" t="s">
        <v>210</v>
      </c>
      <c r="F6157" s="576" t="s">
        <v>210</v>
      </c>
      <c r="G6157" s="576">
        <v>92373</v>
      </c>
      <c r="H6157" s="576" t="s">
        <v>2539</v>
      </c>
      <c r="I6157" s="576" t="s">
        <v>212</v>
      </c>
      <c r="J6157" s="576" t="s">
        <v>207</v>
      </c>
      <c r="K6157" s="577">
        <v>47.72</v>
      </c>
      <c r="L6157" s="576" t="s">
        <v>208</v>
      </c>
    </row>
    <row r="6158" spans="1:12">
      <c r="A6158" s="576" t="s">
        <v>1007</v>
      </c>
      <c r="B6158" s="576" t="s">
        <v>1008</v>
      </c>
      <c r="C6158" s="576" t="s">
        <v>1011</v>
      </c>
      <c r="D6158" s="576" t="s">
        <v>4559</v>
      </c>
      <c r="E6158" s="577" t="s">
        <v>210</v>
      </c>
      <c r="F6158" s="576" t="s">
        <v>210</v>
      </c>
      <c r="G6158" s="576">
        <v>92344</v>
      </c>
      <c r="H6158" s="576" t="s">
        <v>2520</v>
      </c>
      <c r="I6158" s="576" t="s">
        <v>212</v>
      </c>
      <c r="J6158" s="576" t="s">
        <v>207</v>
      </c>
      <c r="K6158" s="577">
        <v>63.44</v>
      </c>
      <c r="L6158" s="576" t="s">
        <v>208</v>
      </c>
    </row>
    <row r="6159" spans="1:12">
      <c r="A6159" s="576" t="s">
        <v>1007</v>
      </c>
      <c r="B6159" s="576" t="s">
        <v>1008</v>
      </c>
      <c r="C6159" s="576" t="s">
        <v>1011</v>
      </c>
      <c r="D6159" s="576" t="s">
        <v>4559</v>
      </c>
      <c r="E6159" s="577" t="s">
        <v>210</v>
      </c>
      <c r="F6159" s="576" t="s">
        <v>210</v>
      </c>
      <c r="G6159" s="576">
        <v>92375</v>
      </c>
      <c r="H6159" s="576" t="s">
        <v>2541</v>
      </c>
      <c r="I6159" s="576" t="s">
        <v>212</v>
      </c>
      <c r="J6159" s="576" t="s">
        <v>207</v>
      </c>
      <c r="K6159" s="577">
        <v>63.4</v>
      </c>
      <c r="L6159" s="576" t="s">
        <v>208</v>
      </c>
    </row>
    <row r="6160" spans="1:12">
      <c r="A6160" s="576" t="s">
        <v>1007</v>
      </c>
      <c r="B6160" s="576" t="s">
        <v>1008</v>
      </c>
      <c r="C6160" s="576" t="s">
        <v>1011</v>
      </c>
      <c r="D6160" s="576" t="s">
        <v>4559</v>
      </c>
      <c r="E6160" s="577" t="s">
        <v>210</v>
      </c>
      <c r="F6160" s="576" t="s">
        <v>210</v>
      </c>
      <c r="G6160" s="576">
        <v>92346</v>
      </c>
      <c r="H6160" s="576" t="s">
        <v>2522</v>
      </c>
      <c r="I6160" s="576" t="s">
        <v>212</v>
      </c>
      <c r="J6160" s="576" t="s">
        <v>209</v>
      </c>
      <c r="K6160" s="577">
        <v>85.3</v>
      </c>
      <c r="L6160" s="576" t="s">
        <v>208</v>
      </c>
    </row>
    <row r="6161" spans="1:12">
      <c r="A6161" s="576" t="s">
        <v>1007</v>
      </c>
      <c r="B6161" s="576" t="s">
        <v>1008</v>
      </c>
      <c r="C6161" s="576" t="s">
        <v>1011</v>
      </c>
      <c r="D6161" s="576" t="s">
        <v>4559</v>
      </c>
      <c r="E6161" s="577" t="s">
        <v>210</v>
      </c>
      <c r="F6161" s="576" t="s">
        <v>210</v>
      </c>
      <c r="G6161" s="576">
        <v>92377</v>
      </c>
      <c r="H6161" s="576" t="s">
        <v>2543</v>
      </c>
      <c r="I6161" s="576" t="s">
        <v>212</v>
      </c>
      <c r="J6161" s="576" t="s">
        <v>209</v>
      </c>
      <c r="K6161" s="577">
        <v>86.7</v>
      </c>
      <c r="L6161" s="576" t="s">
        <v>208</v>
      </c>
    </row>
    <row r="6162" spans="1:12">
      <c r="A6162" s="576" t="s">
        <v>1007</v>
      </c>
      <c r="B6162" s="576" t="s">
        <v>1008</v>
      </c>
      <c r="C6162" s="576" t="s">
        <v>1011</v>
      </c>
      <c r="D6162" s="576" t="s">
        <v>4559</v>
      </c>
      <c r="E6162" s="577" t="s">
        <v>210</v>
      </c>
      <c r="F6162" s="576" t="s">
        <v>210</v>
      </c>
      <c r="G6162" s="576">
        <v>92348</v>
      </c>
      <c r="H6162" s="576" t="s">
        <v>2524</v>
      </c>
      <c r="I6162" s="576" t="s">
        <v>212</v>
      </c>
      <c r="J6162" s="576" t="s">
        <v>209</v>
      </c>
      <c r="K6162" s="577">
        <v>122.83</v>
      </c>
      <c r="L6162" s="576" t="s">
        <v>208</v>
      </c>
    </row>
    <row r="6163" spans="1:12">
      <c r="A6163" s="576" t="s">
        <v>1007</v>
      </c>
      <c r="B6163" s="576" t="s">
        <v>1008</v>
      </c>
      <c r="C6163" s="576" t="s">
        <v>1011</v>
      </c>
      <c r="D6163" s="576" t="s">
        <v>4559</v>
      </c>
      <c r="E6163" s="577" t="s">
        <v>210</v>
      </c>
      <c r="F6163" s="576" t="s">
        <v>210</v>
      </c>
      <c r="G6163" s="576">
        <v>92379</v>
      </c>
      <c r="H6163" s="576" t="s">
        <v>2545</v>
      </c>
      <c r="I6163" s="576" t="s">
        <v>212</v>
      </c>
      <c r="J6163" s="576" t="s">
        <v>209</v>
      </c>
      <c r="K6163" s="577">
        <v>125.69</v>
      </c>
      <c r="L6163" s="576" t="s">
        <v>208</v>
      </c>
    </row>
    <row r="6164" spans="1:12">
      <c r="A6164" s="576" t="s">
        <v>1007</v>
      </c>
      <c r="B6164" s="576" t="s">
        <v>1008</v>
      </c>
      <c r="C6164" s="576" t="s">
        <v>1011</v>
      </c>
      <c r="D6164" s="576" t="s">
        <v>4559</v>
      </c>
      <c r="E6164" s="577" t="s">
        <v>210</v>
      </c>
      <c r="F6164" s="576" t="s">
        <v>210</v>
      </c>
      <c r="G6164" s="576">
        <v>95696</v>
      </c>
      <c r="H6164" s="576" t="s">
        <v>2667</v>
      </c>
      <c r="I6164" s="576" t="s">
        <v>212</v>
      </c>
      <c r="J6164" s="576" t="s">
        <v>207</v>
      </c>
      <c r="K6164" s="577">
        <v>45.56</v>
      </c>
      <c r="L6164" s="576" t="s">
        <v>208</v>
      </c>
    </row>
    <row r="6165" spans="1:12">
      <c r="A6165" s="576" t="s">
        <v>1007</v>
      </c>
      <c r="B6165" s="576" t="s">
        <v>1008</v>
      </c>
      <c r="C6165" s="576" t="s">
        <v>1011</v>
      </c>
      <c r="D6165" s="576" t="s">
        <v>4559</v>
      </c>
      <c r="E6165" s="577" t="s">
        <v>210</v>
      </c>
      <c r="F6165" s="576" t="s">
        <v>210</v>
      </c>
      <c r="G6165" s="576">
        <v>92335</v>
      </c>
      <c r="H6165" s="576" t="s">
        <v>2459</v>
      </c>
      <c r="I6165" s="576" t="s">
        <v>85</v>
      </c>
      <c r="J6165" s="576" t="s">
        <v>209</v>
      </c>
      <c r="K6165" s="577">
        <v>88.08</v>
      </c>
      <c r="L6165" s="576" t="s">
        <v>208</v>
      </c>
    </row>
    <row r="6166" spans="1:12">
      <c r="A6166" s="576" t="s">
        <v>1007</v>
      </c>
      <c r="B6166" s="576" t="s">
        <v>1008</v>
      </c>
      <c r="C6166" s="576" t="s">
        <v>1011</v>
      </c>
      <c r="D6166" s="576" t="s">
        <v>4559</v>
      </c>
      <c r="E6166" s="577" t="s">
        <v>210</v>
      </c>
      <c r="F6166" s="576" t="s">
        <v>210</v>
      </c>
      <c r="G6166" s="576">
        <v>92336</v>
      </c>
      <c r="H6166" s="576" t="s">
        <v>2460</v>
      </c>
      <c r="I6166" s="576" t="s">
        <v>85</v>
      </c>
      <c r="J6166" s="576" t="s">
        <v>207</v>
      </c>
      <c r="K6166" s="577">
        <v>108.35</v>
      </c>
      <c r="L6166" s="576" t="s">
        <v>208</v>
      </c>
    </row>
    <row r="6167" spans="1:12">
      <c r="A6167" s="576" t="s">
        <v>1007</v>
      </c>
      <c r="B6167" s="576" t="s">
        <v>1008</v>
      </c>
      <c r="C6167" s="576" t="s">
        <v>1011</v>
      </c>
      <c r="D6167" s="576" t="s">
        <v>4559</v>
      </c>
      <c r="E6167" s="577" t="s">
        <v>210</v>
      </c>
      <c r="F6167" s="576" t="s">
        <v>210</v>
      </c>
      <c r="G6167" s="576">
        <v>92337</v>
      </c>
      <c r="H6167" s="576" t="s">
        <v>2461</v>
      </c>
      <c r="I6167" s="576" t="s">
        <v>85</v>
      </c>
      <c r="J6167" s="576" t="s">
        <v>207</v>
      </c>
      <c r="K6167" s="577">
        <v>143.12</v>
      </c>
      <c r="L6167" s="576" t="s">
        <v>208</v>
      </c>
    </row>
    <row r="6168" spans="1:12">
      <c r="A6168" s="576" t="s">
        <v>1007</v>
      </c>
      <c r="B6168" s="576" t="s">
        <v>1008</v>
      </c>
      <c r="C6168" s="576" t="s">
        <v>1011</v>
      </c>
      <c r="D6168" s="576" t="s">
        <v>4559</v>
      </c>
      <c r="E6168" s="577" t="s">
        <v>210</v>
      </c>
      <c r="F6168" s="576" t="s">
        <v>210</v>
      </c>
      <c r="G6168" s="576">
        <v>92687</v>
      </c>
      <c r="H6168" s="576" t="s">
        <v>2486</v>
      </c>
      <c r="I6168" s="576" t="s">
        <v>85</v>
      </c>
      <c r="J6168" s="576" t="s">
        <v>209</v>
      </c>
      <c r="K6168" s="577">
        <v>26.55</v>
      </c>
      <c r="L6168" s="576" t="s">
        <v>208</v>
      </c>
    </row>
    <row r="6169" spans="1:12">
      <c r="A6169" s="576" t="s">
        <v>1007</v>
      </c>
      <c r="B6169" s="576" t="s">
        <v>1008</v>
      </c>
      <c r="C6169" s="576" t="s">
        <v>1011</v>
      </c>
      <c r="D6169" s="576" t="s">
        <v>4559</v>
      </c>
      <c r="E6169" s="577" t="s">
        <v>210</v>
      </c>
      <c r="F6169" s="576" t="s">
        <v>210</v>
      </c>
      <c r="G6169" s="576">
        <v>92688</v>
      </c>
      <c r="H6169" s="576" t="s">
        <v>2487</v>
      </c>
      <c r="I6169" s="576" t="s">
        <v>85</v>
      </c>
      <c r="J6169" s="576" t="s">
        <v>209</v>
      </c>
      <c r="K6169" s="577">
        <v>36.78</v>
      </c>
      <c r="L6169" s="576" t="s">
        <v>208</v>
      </c>
    </row>
    <row r="6170" spans="1:12">
      <c r="A6170" s="576" t="s">
        <v>1007</v>
      </c>
      <c r="B6170" s="576" t="s">
        <v>1008</v>
      </c>
      <c r="C6170" s="576" t="s">
        <v>1011</v>
      </c>
      <c r="D6170" s="576" t="s">
        <v>4559</v>
      </c>
      <c r="E6170" s="577" t="s">
        <v>210</v>
      </c>
      <c r="F6170" s="576" t="s">
        <v>210</v>
      </c>
      <c r="G6170" s="576">
        <v>97536</v>
      </c>
      <c r="H6170" s="576" t="s">
        <v>10172</v>
      </c>
      <c r="I6170" s="576" t="s">
        <v>85</v>
      </c>
      <c r="J6170" s="576" t="s">
        <v>209</v>
      </c>
      <c r="K6170" s="577">
        <v>56.32</v>
      </c>
      <c r="L6170" s="576" t="s">
        <v>208</v>
      </c>
    </row>
    <row r="6171" spans="1:12">
      <c r="A6171" s="576" t="s">
        <v>1007</v>
      </c>
      <c r="B6171" s="576" t="s">
        <v>1008</v>
      </c>
      <c r="C6171" s="576" t="s">
        <v>1011</v>
      </c>
      <c r="D6171" s="576" t="s">
        <v>4559</v>
      </c>
      <c r="E6171" s="577" t="s">
        <v>210</v>
      </c>
      <c r="F6171" s="576" t="s">
        <v>210</v>
      </c>
      <c r="G6171" s="576">
        <v>97535</v>
      </c>
      <c r="H6171" s="576" t="s">
        <v>2492</v>
      </c>
      <c r="I6171" s="576" t="s">
        <v>85</v>
      </c>
      <c r="J6171" s="576" t="s">
        <v>209</v>
      </c>
      <c r="K6171" s="577">
        <v>47.19</v>
      </c>
      <c r="L6171" s="576" t="s">
        <v>208</v>
      </c>
    </row>
    <row r="6172" spans="1:12">
      <c r="A6172" s="576" t="s">
        <v>1007</v>
      </c>
      <c r="B6172" s="576" t="s">
        <v>1008</v>
      </c>
      <c r="C6172" s="576" t="s">
        <v>1011</v>
      </c>
      <c r="D6172" s="576" t="s">
        <v>4559</v>
      </c>
      <c r="E6172" s="577" t="s">
        <v>210</v>
      </c>
      <c r="F6172" s="576" t="s">
        <v>210</v>
      </c>
      <c r="G6172" s="576">
        <v>92652</v>
      </c>
      <c r="H6172" s="576" t="s">
        <v>2481</v>
      </c>
      <c r="I6172" s="576" t="s">
        <v>85</v>
      </c>
      <c r="J6172" s="576" t="s">
        <v>209</v>
      </c>
      <c r="K6172" s="577">
        <v>57.36</v>
      </c>
      <c r="L6172" s="576" t="s">
        <v>208</v>
      </c>
    </row>
    <row r="6173" spans="1:12">
      <c r="A6173" s="576" t="s">
        <v>1007</v>
      </c>
      <c r="B6173" s="576" t="s">
        <v>1008</v>
      </c>
      <c r="C6173" s="576" t="s">
        <v>1011</v>
      </c>
      <c r="D6173" s="576" t="s">
        <v>4559</v>
      </c>
      <c r="E6173" s="577" t="s">
        <v>210</v>
      </c>
      <c r="F6173" s="576" t="s">
        <v>210</v>
      </c>
      <c r="G6173" s="576">
        <v>92653</v>
      </c>
      <c r="H6173" s="576" t="s">
        <v>2482</v>
      </c>
      <c r="I6173" s="576" t="s">
        <v>85</v>
      </c>
      <c r="J6173" s="576" t="s">
        <v>209</v>
      </c>
      <c r="K6173" s="577">
        <v>65.5</v>
      </c>
      <c r="L6173" s="576" t="s">
        <v>208</v>
      </c>
    </row>
    <row r="6174" spans="1:12">
      <c r="A6174" s="576" t="s">
        <v>1007</v>
      </c>
      <c r="B6174" s="576" t="s">
        <v>1008</v>
      </c>
      <c r="C6174" s="576" t="s">
        <v>1012</v>
      </c>
      <c r="D6174" s="576" t="s">
        <v>4560</v>
      </c>
      <c r="E6174" s="577" t="s">
        <v>210</v>
      </c>
      <c r="F6174" s="576" t="s">
        <v>210</v>
      </c>
      <c r="G6174" s="576">
        <v>92654</v>
      </c>
      <c r="H6174" s="576" t="s">
        <v>2483</v>
      </c>
      <c r="I6174" s="576" t="s">
        <v>85</v>
      </c>
      <c r="J6174" s="576" t="s">
        <v>207</v>
      </c>
      <c r="K6174" s="577">
        <v>90.03</v>
      </c>
      <c r="L6174" s="576" t="s">
        <v>208</v>
      </c>
    </row>
    <row r="6175" spans="1:12">
      <c r="A6175" s="576" t="s">
        <v>1007</v>
      </c>
      <c r="B6175" s="576" t="s">
        <v>1008</v>
      </c>
      <c r="C6175" s="576" t="s">
        <v>1012</v>
      </c>
      <c r="D6175" s="576" t="s">
        <v>4560</v>
      </c>
      <c r="E6175" s="577" t="s">
        <v>210</v>
      </c>
      <c r="F6175" s="576" t="s">
        <v>210</v>
      </c>
      <c r="G6175" s="576">
        <v>92655</v>
      </c>
      <c r="H6175" s="576" t="s">
        <v>2484</v>
      </c>
      <c r="I6175" s="576" t="s">
        <v>85</v>
      </c>
      <c r="J6175" s="576" t="s">
        <v>207</v>
      </c>
      <c r="K6175" s="577">
        <v>109.95</v>
      </c>
      <c r="L6175" s="576" t="s">
        <v>208</v>
      </c>
    </row>
    <row r="6176" spans="1:12">
      <c r="A6176" s="576" t="s">
        <v>1007</v>
      </c>
      <c r="B6176" s="576" t="s">
        <v>1008</v>
      </c>
      <c r="C6176" s="576" t="s">
        <v>1012</v>
      </c>
      <c r="D6176" s="576" t="s">
        <v>4560</v>
      </c>
      <c r="E6176" s="577" t="s">
        <v>210</v>
      </c>
      <c r="F6176" s="576" t="s">
        <v>210</v>
      </c>
      <c r="G6176" s="576">
        <v>92656</v>
      </c>
      <c r="H6176" s="576" t="s">
        <v>2485</v>
      </c>
      <c r="I6176" s="576" t="s">
        <v>85</v>
      </c>
      <c r="J6176" s="576" t="s">
        <v>207</v>
      </c>
      <c r="K6176" s="577">
        <v>144.35</v>
      </c>
      <c r="L6176" s="576" t="s">
        <v>208</v>
      </c>
    </row>
    <row r="6177" spans="1:12">
      <c r="A6177" s="576" t="s">
        <v>1007</v>
      </c>
      <c r="B6177" s="576" t="s">
        <v>1008</v>
      </c>
      <c r="C6177" s="576" t="s">
        <v>1012</v>
      </c>
      <c r="D6177" s="576" t="s">
        <v>4560</v>
      </c>
      <c r="E6177" s="577" t="s">
        <v>210</v>
      </c>
      <c r="F6177" s="576" t="s">
        <v>210</v>
      </c>
      <c r="G6177" s="576">
        <v>101918</v>
      </c>
      <c r="H6177" s="576" t="s">
        <v>2502</v>
      </c>
      <c r="I6177" s="576" t="s">
        <v>85</v>
      </c>
      <c r="J6177" s="576" t="s">
        <v>207</v>
      </c>
      <c r="K6177" s="577">
        <v>203.06</v>
      </c>
      <c r="L6177" s="576" t="s">
        <v>208</v>
      </c>
    </row>
    <row r="6178" spans="1:12">
      <c r="A6178" s="576" t="s">
        <v>1007</v>
      </c>
      <c r="B6178" s="576" t="s">
        <v>1008</v>
      </c>
      <c r="C6178" s="576" t="s">
        <v>1012</v>
      </c>
      <c r="D6178" s="576" t="s">
        <v>4560</v>
      </c>
      <c r="E6178" s="577" t="s">
        <v>210</v>
      </c>
      <c r="F6178" s="576" t="s">
        <v>210</v>
      </c>
      <c r="G6178" s="576">
        <v>101927</v>
      </c>
      <c r="H6178" s="576" t="s">
        <v>2511</v>
      </c>
      <c r="I6178" s="576" t="s">
        <v>85</v>
      </c>
      <c r="J6178" s="576" t="s">
        <v>207</v>
      </c>
      <c r="K6178" s="577">
        <v>190.67</v>
      </c>
      <c r="L6178" s="576" t="s">
        <v>208</v>
      </c>
    </row>
    <row r="6179" spans="1:12">
      <c r="A6179" s="576" t="s">
        <v>1007</v>
      </c>
      <c r="B6179" s="576" t="s">
        <v>1008</v>
      </c>
      <c r="C6179" s="576" t="s">
        <v>1012</v>
      </c>
      <c r="D6179" s="576" t="s">
        <v>4560</v>
      </c>
      <c r="E6179" s="577" t="s">
        <v>210</v>
      </c>
      <c r="F6179" s="576" t="s">
        <v>210</v>
      </c>
      <c r="G6179" s="576">
        <v>97498</v>
      </c>
      <c r="H6179" s="576" t="s">
        <v>2491</v>
      </c>
      <c r="I6179" s="576" t="s">
        <v>85</v>
      </c>
      <c r="J6179" s="576" t="s">
        <v>207</v>
      </c>
      <c r="K6179" s="577">
        <v>43.22</v>
      </c>
      <c r="L6179" s="576" t="s">
        <v>208</v>
      </c>
    </row>
    <row r="6180" spans="1:12">
      <c r="A6180" s="576" t="s">
        <v>1007</v>
      </c>
      <c r="B6180" s="576" t="s">
        <v>1008</v>
      </c>
      <c r="C6180" s="576" t="s">
        <v>1012</v>
      </c>
      <c r="D6180" s="576" t="s">
        <v>4560</v>
      </c>
      <c r="E6180" s="577" t="s">
        <v>210</v>
      </c>
      <c r="F6180" s="576" t="s">
        <v>210</v>
      </c>
      <c r="G6180" s="576">
        <v>92364</v>
      </c>
      <c r="H6180" s="576" t="s">
        <v>2471</v>
      </c>
      <c r="I6180" s="576" t="s">
        <v>85</v>
      </c>
      <c r="J6180" s="576" t="s">
        <v>207</v>
      </c>
      <c r="K6180" s="577">
        <v>53.38</v>
      </c>
      <c r="L6180" s="576" t="s">
        <v>208</v>
      </c>
    </row>
    <row r="6181" spans="1:12">
      <c r="A6181" s="576" t="s">
        <v>1007</v>
      </c>
      <c r="B6181" s="576" t="s">
        <v>1008</v>
      </c>
      <c r="C6181" s="576" t="s">
        <v>1012</v>
      </c>
      <c r="D6181" s="576" t="s">
        <v>4560</v>
      </c>
      <c r="E6181" s="577" t="s">
        <v>210</v>
      </c>
      <c r="F6181" s="576" t="s">
        <v>210</v>
      </c>
      <c r="G6181" s="576">
        <v>92365</v>
      </c>
      <c r="H6181" s="576" t="s">
        <v>2472</v>
      </c>
      <c r="I6181" s="576" t="s">
        <v>85</v>
      </c>
      <c r="J6181" s="576" t="s">
        <v>209</v>
      </c>
      <c r="K6181" s="577">
        <v>61.49</v>
      </c>
      <c r="L6181" s="576" t="s">
        <v>208</v>
      </c>
    </row>
    <row r="6182" spans="1:12">
      <c r="A6182" s="576" t="s">
        <v>1007</v>
      </c>
      <c r="B6182" s="576" t="s">
        <v>1008</v>
      </c>
      <c r="C6182" s="576" t="s">
        <v>6295</v>
      </c>
      <c r="D6182" s="576" t="s">
        <v>6296</v>
      </c>
      <c r="E6182" s="577" t="s">
        <v>210</v>
      </c>
      <c r="F6182" s="576" t="s">
        <v>210</v>
      </c>
      <c r="G6182" s="576">
        <v>92341</v>
      </c>
      <c r="H6182" s="576" t="s">
        <v>2464</v>
      </c>
      <c r="I6182" s="576" t="s">
        <v>85</v>
      </c>
      <c r="J6182" s="576" t="s">
        <v>209</v>
      </c>
      <c r="K6182" s="577">
        <v>96.79</v>
      </c>
      <c r="L6182" s="576" t="s">
        <v>208</v>
      </c>
    </row>
    <row r="6183" spans="1:12">
      <c r="A6183" s="576" t="s">
        <v>1007</v>
      </c>
      <c r="B6183" s="576" t="s">
        <v>1008</v>
      </c>
      <c r="C6183" s="576" t="s">
        <v>2945</v>
      </c>
      <c r="D6183" s="576" t="s">
        <v>4561</v>
      </c>
      <c r="E6183" s="577" t="s">
        <v>210</v>
      </c>
      <c r="F6183" s="576" t="s">
        <v>210</v>
      </c>
      <c r="G6183" s="576">
        <v>92366</v>
      </c>
      <c r="H6183" s="576" t="s">
        <v>2473</v>
      </c>
      <c r="I6183" s="576" t="s">
        <v>85</v>
      </c>
      <c r="J6183" s="576" t="s">
        <v>207</v>
      </c>
      <c r="K6183" s="577">
        <v>86.02</v>
      </c>
      <c r="L6183" s="576" t="s">
        <v>208</v>
      </c>
    </row>
    <row r="6184" spans="1:12">
      <c r="A6184" s="576" t="s">
        <v>1007</v>
      </c>
      <c r="B6184" s="576" t="s">
        <v>1008</v>
      </c>
      <c r="C6184" s="576" t="s">
        <v>2945</v>
      </c>
      <c r="D6184" s="576" t="s">
        <v>4561</v>
      </c>
      <c r="E6184" s="577" t="s">
        <v>210</v>
      </c>
      <c r="F6184" s="576" t="s">
        <v>210</v>
      </c>
      <c r="G6184" s="576">
        <v>92342</v>
      </c>
      <c r="H6184" s="576" t="s">
        <v>2465</v>
      </c>
      <c r="I6184" s="576" t="s">
        <v>85</v>
      </c>
      <c r="J6184" s="576" t="s">
        <v>207</v>
      </c>
      <c r="K6184" s="577">
        <v>117.12</v>
      </c>
      <c r="L6184" s="576" t="s">
        <v>208</v>
      </c>
    </row>
    <row r="6185" spans="1:12">
      <c r="A6185" s="576" t="s">
        <v>1007</v>
      </c>
      <c r="B6185" s="576" t="s">
        <v>1008</v>
      </c>
      <c r="C6185" s="576" t="s">
        <v>1013</v>
      </c>
      <c r="D6185" s="576" t="s">
        <v>4562</v>
      </c>
      <c r="E6185" s="577" t="s">
        <v>210</v>
      </c>
      <c r="F6185" s="576" t="s">
        <v>210</v>
      </c>
      <c r="G6185" s="576">
        <v>92367</v>
      </c>
      <c r="H6185" s="576" t="s">
        <v>2474</v>
      </c>
      <c r="I6185" s="576" t="s">
        <v>85</v>
      </c>
      <c r="J6185" s="576" t="s">
        <v>207</v>
      </c>
      <c r="K6185" s="577">
        <v>105.85</v>
      </c>
      <c r="L6185" s="576" t="s">
        <v>208</v>
      </c>
    </row>
    <row r="6186" spans="1:12">
      <c r="A6186" s="576" t="s">
        <v>1007</v>
      </c>
      <c r="B6186" s="576" t="s">
        <v>1008</v>
      </c>
      <c r="C6186" s="576" t="s">
        <v>1013</v>
      </c>
      <c r="D6186" s="576" t="s">
        <v>4562</v>
      </c>
      <c r="E6186" s="577" t="s">
        <v>210</v>
      </c>
      <c r="F6186" s="576" t="s">
        <v>210</v>
      </c>
      <c r="G6186" s="576">
        <v>92343</v>
      </c>
      <c r="H6186" s="576" t="s">
        <v>2466</v>
      </c>
      <c r="I6186" s="576" t="s">
        <v>85</v>
      </c>
      <c r="J6186" s="576" t="s">
        <v>207</v>
      </c>
      <c r="K6186" s="577">
        <v>151.97</v>
      </c>
      <c r="L6186" s="576" t="s">
        <v>208</v>
      </c>
    </row>
    <row r="6187" spans="1:12">
      <c r="A6187" s="576" t="s">
        <v>1007</v>
      </c>
      <c r="B6187" s="576" t="s">
        <v>1008</v>
      </c>
      <c r="C6187" s="576" t="s">
        <v>1014</v>
      </c>
      <c r="D6187" s="576" t="s">
        <v>4563</v>
      </c>
      <c r="E6187" s="577" t="s">
        <v>210</v>
      </c>
      <c r="F6187" s="576" t="s">
        <v>210</v>
      </c>
      <c r="G6187" s="576">
        <v>92368</v>
      </c>
      <c r="H6187" s="576" t="s">
        <v>2475</v>
      </c>
      <c r="I6187" s="576" t="s">
        <v>85</v>
      </c>
      <c r="J6187" s="576" t="s">
        <v>209</v>
      </c>
      <c r="K6187" s="577">
        <v>140.25</v>
      </c>
      <c r="L6187" s="576" t="s">
        <v>208</v>
      </c>
    </row>
    <row r="6188" spans="1:12">
      <c r="A6188" s="576" t="s">
        <v>1007</v>
      </c>
      <c r="B6188" s="576" t="s">
        <v>1008</v>
      </c>
      <c r="C6188" s="576" t="s">
        <v>1014</v>
      </c>
      <c r="D6188" s="576" t="s">
        <v>4563</v>
      </c>
      <c r="E6188" s="577" t="s">
        <v>210</v>
      </c>
      <c r="F6188" s="576" t="s">
        <v>210</v>
      </c>
      <c r="G6188" s="576">
        <v>92689</v>
      </c>
      <c r="H6188" s="576" t="s">
        <v>2488</v>
      </c>
      <c r="I6188" s="576" t="s">
        <v>85</v>
      </c>
      <c r="J6188" s="576" t="s">
        <v>209</v>
      </c>
      <c r="K6188" s="577">
        <v>50.59</v>
      </c>
      <c r="L6188" s="576" t="s">
        <v>208</v>
      </c>
    </row>
    <row r="6189" spans="1:12">
      <c r="A6189" s="576" t="s">
        <v>1007</v>
      </c>
      <c r="B6189" s="576" t="s">
        <v>1008</v>
      </c>
      <c r="C6189" s="576" t="s">
        <v>1015</v>
      </c>
      <c r="D6189" s="576" t="s">
        <v>4564</v>
      </c>
      <c r="E6189" s="577" t="s">
        <v>210</v>
      </c>
      <c r="F6189" s="576" t="s">
        <v>210</v>
      </c>
      <c r="G6189" s="576">
        <v>92690</v>
      </c>
      <c r="H6189" s="576" t="s">
        <v>2489</v>
      </c>
      <c r="I6189" s="576" t="s">
        <v>85</v>
      </c>
      <c r="J6189" s="576" t="s">
        <v>207</v>
      </c>
      <c r="K6189" s="577">
        <v>71.62</v>
      </c>
      <c r="L6189" s="576" t="s">
        <v>208</v>
      </c>
    </row>
    <row r="6190" spans="1:12">
      <c r="A6190" s="576" t="s">
        <v>1007</v>
      </c>
      <c r="B6190" s="576" t="s">
        <v>1008</v>
      </c>
      <c r="C6190" s="576" t="s">
        <v>1015</v>
      </c>
      <c r="D6190" s="576" t="s">
        <v>4564</v>
      </c>
      <c r="E6190" s="577" t="s">
        <v>210</v>
      </c>
      <c r="F6190" s="576" t="s">
        <v>210</v>
      </c>
      <c r="G6190" s="576">
        <v>92691</v>
      </c>
      <c r="H6190" s="576" t="s">
        <v>10173</v>
      </c>
      <c r="I6190" s="576" t="s">
        <v>85</v>
      </c>
      <c r="J6190" s="576" t="s">
        <v>207</v>
      </c>
      <c r="K6190" s="577">
        <v>90.97</v>
      </c>
      <c r="L6190" s="576" t="s">
        <v>208</v>
      </c>
    </row>
    <row r="6191" spans="1:12">
      <c r="A6191" s="576" t="s">
        <v>1007</v>
      </c>
      <c r="B6191" s="576" t="s">
        <v>1008</v>
      </c>
      <c r="C6191" s="576" t="s">
        <v>1015</v>
      </c>
      <c r="D6191" s="576" t="s">
        <v>4564</v>
      </c>
      <c r="E6191" s="577" t="s">
        <v>210</v>
      </c>
      <c r="F6191" s="576" t="s">
        <v>210</v>
      </c>
      <c r="G6191" s="576">
        <v>92359</v>
      </c>
      <c r="H6191" s="576" t="s">
        <v>2467</v>
      </c>
      <c r="I6191" s="576" t="s">
        <v>85</v>
      </c>
      <c r="J6191" s="576" t="s">
        <v>207</v>
      </c>
      <c r="K6191" s="577">
        <v>69.66</v>
      </c>
      <c r="L6191" s="576" t="s">
        <v>208</v>
      </c>
    </row>
    <row r="6192" spans="1:12">
      <c r="A6192" s="576" t="s">
        <v>1007</v>
      </c>
      <c r="B6192" s="576" t="s">
        <v>1008</v>
      </c>
      <c r="C6192" s="576" t="s">
        <v>1015</v>
      </c>
      <c r="D6192" s="576" t="s">
        <v>4564</v>
      </c>
      <c r="E6192" s="577" t="s">
        <v>210</v>
      </c>
      <c r="F6192" s="576" t="s">
        <v>210</v>
      </c>
      <c r="G6192" s="576">
        <v>92645</v>
      </c>
      <c r="H6192" s="576" t="s">
        <v>2476</v>
      </c>
      <c r="I6192" s="576" t="s">
        <v>85</v>
      </c>
      <c r="J6192" s="576" t="s">
        <v>207</v>
      </c>
      <c r="K6192" s="577">
        <v>72.87</v>
      </c>
      <c r="L6192" s="576" t="s">
        <v>208</v>
      </c>
    </row>
    <row r="6193" spans="1:12">
      <c r="A6193" s="576" t="s">
        <v>1007</v>
      </c>
      <c r="B6193" s="576" t="s">
        <v>1008</v>
      </c>
      <c r="C6193" s="576" t="s">
        <v>1016</v>
      </c>
      <c r="D6193" s="576" t="s">
        <v>4565</v>
      </c>
      <c r="E6193" s="577" t="s">
        <v>210</v>
      </c>
      <c r="F6193" s="576" t="s">
        <v>210</v>
      </c>
      <c r="G6193" s="576">
        <v>92360</v>
      </c>
      <c r="H6193" s="576" t="s">
        <v>2468</v>
      </c>
      <c r="I6193" s="576" t="s">
        <v>85</v>
      </c>
      <c r="J6193" s="576" t="s">
        <v>209</v>
      </c>
      <c r="K6193" s="577">
        <v>93.15</v>
      </c>
      <c r="L6193" s="576" t="s">
        <v>208</v>
      </c>
    </row>
    <row r="6194" spans="1:12">
      <c r="A6194" s="576" t="s">
        <v>1007</v>
      </c>
      <c r="B6194" s="576" t="s">
        <v>1008</v>
      </c>
      <c r="C6194" s="576" t="s">
        <v>1016</v>
      </c>
      <c r="D6194" s="576" t="s">
        <v>4565</v>
      </c>
      <c r="E6194" s="577" t="s">
        <v>210</v>
      </c>
      <c r="F6194" s="576" t="s">
        <v>210</v>
      </c>
      <c r="G6194" s="576">
        <v>92646</v>
      </c>
      <c r="H6194" s="576" t="s">
        <v>2477</v>
      </c>
      <c r="I6194" s="576" t="s">
        <v>85</v>
      </c>
      <c r="J6194" s="576" t="s">
        <v>207</v>
      </c>
      <c r="K6194" s="577">
        <v>96.37</v>
      </c>
      <c r="L6194" s="576" t="s">
        <v>208</v>
      </c>
    </row>
    <row r="6195" spans="1:12">
      <c r="A6195" s="576" t="s">
        <v>1007</v>
      </c>
      <c r="B6195" s="576" t="s">
        <v>1008</v>
      </c>
      <c r="C6195" s="576" t="s">
        <v>1017</v>
      </c>
      <c r="D6195" s="576" t="s">
        <v>4566</v>
      </c>
      <c r="E6195" s="577" t="s">
        <v>210</v>
      </c>
      <c r="F6195" s="576" t="s">
        <v>210</v>
      </c>
      <c r="G6195" s="576">
        <v>95697</v>
      </c>
      <c r="H6195" s="576" t="s">
        <v>2490</v>
      </c>
      <c r="I6195" s="576" t="s">
        <v>85</v>
      </c>
      <c r="J6195" s="576" t="s">
        <v>207</v>
      </c>
      <c r="K6195" s="577">
        <v>102.17</v>
      </c>
      <c r="L6195" s="576" t="s">
        <v>208</v>
      </c>
    </row>
    <row r="6196" spans="1:12">
      <c r="A6196" s="576" t="s">
        <v>1007</v>
      </c>
      <c r="B6196" s="576" t="s">
        <v>1008</v>
      </c>
      <c r="C6196" s="576" t="s">
        <v>1017</v>
      </c>
      <c r="D6196" s="576" t="s">
        <v>4566</v>
      </c>
      <c r="E6196" s="577" t="s">
        <v>210</v>
      </c>
      <c r="F6196" s="576" t="s">
        <v>210</v>
      </c>
      <c r="G6196" s="576">
        <v>92648</v>
      </c>
      <c r="H6196" s="576" t="s">
        <v>2478</v>
      </c>
      <c r="I6196" s="576" t="s">
        <v>85</v>
      </c>
      <c r="J6196" s="576" t="s">
        <v>207</v>
      </c>
      <c r="K6196" s="577">
        <v>105.38</v>
      </c>
      <c r="L6196" s="576" t="s">
        <v>208</v>
      </c>
    </row>
    <row r="6197" spans="1:12">
      <c r="A6197" s="576" t="s">
        <v>1007</v>
      </c>
      <c r="B6197" s="576" t="s">
        <v>1008</v>
      </c>
      <c r="C6197" s="576" t="s">
        <v>1017</v>
      </c>
      <c r="D6197" s="576" t="s">
        <v>4566</v>
      </c>
      <c r="E6197" s="577" t="s">
        <v>210</v>
      </c>
      <c r="F6197" s="576" t="s">
        <v>210</v>
      </c>
      <c r="G6197" s="576">
        <v>92338</v>
      </c>
      <c r="H6197" s="576" t="s">
        <v>2462</v>
      </c>
      <c r="I6197" s="576" t="s">
        <v>85</v>
      </c>
      <c r="J6197" s="576" t="s">
        <v>209</v>
      </c>
      <c r="K6197" s="577">
        <v>143.36000000000001</v>
      </c>
      <c r="L6197" s="576" t="s">
        <v>208</v>
      </c>
    </row>
    <row r="6198" spans="1:12">
      <c r="A6198" s="576" t="s">
        <v>1007</v>
      </c>
      <c r="B6198" s="576" t="s">
        <v>1008</v>
      </c>
      <c r="C6198" s="576" t="s">
        <v>1017</v>
      </c>
      <c r="D6198" s="576" t="s">
        <v>4566</v>
      </c>
      <c r="E6198" s="577" t="s">
        <v>210</v>
      </c>
      <c r="F6198" s="576" t="s">
        <v>210</v>
      </c>
      <c r="G6198" s="576">
        <v>92361</v>
      </c>
      <c r="H6198" s="576" t="s">
        <v>2469</v>
      </c>
      <c r="I6198" s="576" t="s">
        <v>85</v>
      </c>
      <c r="J6198" s="576" t="s">
        <v>209</v>
      </c>
      <c r="K6198" s="577">
        <v>125.51</v>
      </c>
      <c r="L6198" s="576" t="s">
        <v>208</v>
      </c>
    </row>
    <row r="6199" spans="1:12">
      <c r="A6199" s="576" t="s">
        <v>1007</v>
      </c>
      <c r="B6199" s="576" t="s">
        <v>1008</v>
      </c>
      <c r="C6199" s="576" t="s">
        <v>1017</v>
      </c>
      <c r="D6199" s="576" t="s">
        <v>4566</v>
      </c>
      <c r="E6199" s="577" t="s">
        <v>210</v>
      </c>
      <c r="F6199" s="576" t="s">
        <v>210</v>
      </c>
      <c r="G6199" s="576">
        <v>92649</v>
      </c>
      <c r="H6199" s="576" t="s">
        <v>2479</v>
      </c>
      <c r="I6199" s="576" t="s">
        <v>85</v>
      </c>
      <c r="J6199" s="576" t="s">
        <v>209</v>
      </c>
      <c r="K6199" s="577">
        <v>128.71</v>
      </c>
      <c r="L6199" s="576" t="s">
        <v>208</v>
      </c>
    </row>
    <row r="6200" spans="1:12">
      <c r="A6200" s="576" t="s">
        <v>1007</v>
      </c>
      <c r="B6200" s="576" t="s">
        <v>1008</v>
      </c>
      <c r="C6200" s="576" t="s">
        <v>1017</v>
      </c>
      <c r="D6200" s="576" t="s">
        <v>4566</v>
      </c>
      <c r="E6200" s="577" t="s">
        <v>210</v>
      </c>
      <c r="F6200" s="576" t="s">
        <v>210</v>
      </c>
      <c r="G6200" s="576">
        <v>92339</v>
      </c>
      <c r="H6200" s="576" t="s">
        <v>2463</v>
      </c>
      <c r="I6200" s="576" t="s">
        <v>85</v>
      </c>
      <c r="J6200" s="576" t="s">
        <v>209</v>
      </c>
      <c r="K6200" s="577">
        <v>219.85</v>
      </c>
      <c r="L6200" s="576" t="s">
        <v>208</v>
      </c>
    </row>
    <row r="6201" spans="1:12">
      <c r="A6201" s="576" t="s">
        <v>1007</v>
      </c>
      <c r="B6201" s="576" t="s">
        <v>1008</v>
      </c>
      <c r="C6201" s="576" t="s">
        <v>1017</v>
      </c>
      <c r="D6201" s="576" t="s">
        <v>4566</v>
      </c>
      <c r="E6201" s="577" t="s">
        <v>210</v>
      </c>
      <c r="F6201" s="576" t="s">
        <v>210</v>
      </c>
      <c r="G6201" s="576">
        <v>92362</v>
      </c>
      <c r="H6201" s="576" t="s">
        <v>2470</v>
      </c>
      <c r="I6201" s="576" t="s">
        <v>85</v>
      </c>
      <c r="J6201" s="576" t="s">
        <v>209</v>
      </c>
      <c r="K6201" s="577">
        <v>201.29</v>
      </c>
      <c r="L6201" s="576" t="s">
        <v>208</v>
      </c>
    </row>
    <row r="6202" spans="1:12">
      <c r="A6202" s="576" t="s">
        <v>1007</v>
      </c>
      <c r="B6202" s="576" t="s">
        <v>1008</v>
      </c>
      <c r="C6202" s="576" t="s">
        <v>1017</v>
      </c>
      <c r="D6202" s="576" t="s">
        <v>4566</v>
      </c>
      <c r="E6202" s="577" t="s">
        <v>210</v>
      </c>
      <c r="F6202" s="576" t="s">
        <v>210</v>
      </c>
      <c r="G6202" s="576">
        <v>92650</v>
      </c>
      <c r="H6202" s="576" t="s">
        <v>2480</v>
      </c>
      <c r="I6202" s="576" t="s">
        <v>85</v>
      </c>
      <c r="J6202" s="576" t="s">
        <v>207</v>
      </c>
      <c r="K6202" s="577">
        <v>204.51</v>
      </c>
      <c r="L6202" s="576" t="s">
        <v>208</v>
      </c>
    </row>
    <row r="6203" spans="1:12">
      <c r="A6203" s="576" t="s">
        <v>1007</v>
      </c>
      <c r="B6203" s="576" t="s">
        <v>1008</v>
      </c>
      <c r="C6203" s="576" t="s">
        <v>1017</v>
      </c>
      <c r="D6203" s="576" t="s">
        <v>4566</v>
      </c>
      <c r="E6203" s="577" t="s">
        <v>210</v>
      </c>
      <c r="F6203" s="576" t="s">
        <v>210</v>
      </c>
      <c r="G6203" s="576">
        <v>97439</v>
      </c>
      <c r="H6203" s="576" t="s">
        <v>2676</v>
      </c>
      <c r="I6203" s="576" t="s">
        <v>212</v>
      </c>
      <c r="J6203" s="576" t="s">
        <v>207</v>
      </c>
      <c r="K6203" s="577">
        <v>123.07</v>
      </c>
      <c r="L6203" s="576" t="s">
        <v>208</v>
      </c>
    </row>
    <row r="6204" spans="1:12">
      <c r="A6204" s="576" t="s">
        <v>1007</v>
      </c>
      <c r="B6204" s="576" t="s">
        <v>1008</v>
      </c>
      <c r="C6204" s="576" t="s">
        <v>1018</v>
      </c>
      <c r="D6204" s="576" t="s">
        <v>4567</v>
      </c>
      <c r="E6204" s="577" t="s">
        <v>210</v>
      </c>
      <c r="F6204" s="576" t="s">
        <v>210</v>
      </c>
      <c r="G6204" s="576">
        <v>97440</v>
      </c>
      <c r="H6204" s="576" t="s">
        <v>2677</v>
      </c>
      <c r="I6204" s="576" t="s">
        <v>212</v>
      </c>
      <c r="J6204" s="576" t="s">
        <v>207</v>
      </c>
      <c r="K6204" s="577">
        <v>147.58000000000001</v>
      </c>
      <c r="L6204" s="576" t="s">
        <v>208</v>
      </c>
    </row>
    <row r="6205" spans="1:12">
      <c r="A6205" s="576" t="s">
        <v>1007</v>
      </c>
      <c r="B6205" s="576" t="s">
        <v>1008</v>
      </c>
      <c r="C6205" s="576" t="s">
        <v>1018</v>
      </c>
      <c r="D6205" s="576" t="s">
        <v>4567</v>
      </c>
      <c r="E6205" s="577" t="s">
        <v>210</v>
      </c>
      <c r="F6205" s="576" t="s">
        <v>210</v>
      </c>
      <c r="G6205" s="576">
        <v>97442</v>
      </c>
      <c r="H6205" s="576" t="s">
        <v>2678</v>
      </c>
      <c r="I6205" s="576" t="s">
        <v>212</v>
      </c>
      <c r="J6205" s="576" t="s">
        <v>207</v>
      </c>
      <c r="K6205" s="577">
        <v>163.02000000000001</v>
      </c>
      <c r="L6205" s="576" t="s">
        <v>208</v>
      </c>
    </row>
    <row r="6206" spans="1:12">
      <c r="A6206" s="576" t="s">
        <v>1007</v>
      </c>
      <c r="B6206" s="576" t="s">
        <v>1008</v>
      </c>
      <c r="C6206" s="576" t="s">
        <v>1018</v>
      </c>
      <c r="D6206" s="576" t="s">
        <v>4567</v>
      </c>
      <c r="E6206" s="577" t="s">
        <v>210</v>
      </c>
      <c r="F6206" s="576" t="s">
        <v>210</v>
      </c>
      <c r="G6206" s="576">
        <v>97552</v>
      </c>
      <c r="H6206" s="576" t="s">
        <v>2759</v>
      </c>
      <c r="I6206" s="576" t="s">
        <v>212</v>
      </c>
      <c r="J6206" s="576" t="s">
        <v>207</v>
      </c>
      <c r="K6206" s="577">
        <v>47.73</v>
      </c>
      <c r="L6206" s="576" t="s">
        <v>208</v>
      </c>
    </row>
    <row r="6207" spans="1:12">
      <c r="A6207" s="576" t="s">
        <v>1007</v>
      </c>
      <c r="B6207" s="576" t="s">
        <v>1008</v>
      </c>
      <c r="C6207" s="576" t="s">
        <v>1018</v>
      </c>
      <c r="D6207" s="576" t="s">
        <v>4567</v>
      </c>
      <c r="E6207" s="577" t="s">
        <v>210</v>
      </c>
      <c r="F6207" s="576" t="s">
        <v>210</v>
      </c>
      <c r="G6207" s="576">
        <v>97553</v>
      </c>
      <c r="H6207" s="576" t="s">
        <v>2760</v>
      </c>
      <c r="I6207" s="576" t="s">
        <v>212</v>
      </c>
      <c r="J6207" s="576" t="s">
        <v>207</v>
      </c>
      <c r="K6207" s="577">
        <v>67.72</v>
      </c>
      <c r="L6207" s="576" t="s">
        <v>208</v>
      </c>
    </row>
    <row r="6208" spans="1:12">
      <c r="A6208" s="576" t="s">
        <v>1007</v>
      </c>
      <c r="B6208" s="576" t="s">
        <v>1008</v>
      </c>
      <c r="C6208" s="576" t="s">
        <v>1018</v>
      </c>
      <c r="D6208" s="576" t="s">
        <v>4567</v>
      </c>
      <c r="E6208" s="577" t="s">
        <v>210</v>
      </c>
      <c r="F6208" s="576" t="s">
        <v>210</v>
      </c>
      <c r="G6208" s="576">
        <v>97554</v>
      </c>
      <c r="H6208" s="576" t="s">
        <v>2761</v>
      </c>
      <c r="I6208" s="576" t="s">
        <v>212</v>
      </c>
      <c r="J6208" s="576" t="s">
        <v>207</v>
      </c>
      <c r="K6208" s="577">
        <v>115.79</v>
      </c>
      <c r="L6208" s="576" t="s">
        <v>208</v>
      </c>
    </row>
    <row r="6209" spans="1:12">
      <c r="A6209" s="576" t="s">
        <v>1007</v>
      </c>
      <c r="B6209" s="576" t="s">
        <v>1008</v>
      </c>
      <c r="C6209" s="576" t="s">
        <v>1018</v>
      </c>
      <c r="D6209" s="576" t="s">
        <v>4567</v>
      </c>
      <c r="E6209" s="577" t="s">
        <v>210</v>
      </c>
      <c r="F6209" s="576" t="s">
        <v>210</v>
      </c>
      <c r="G6209" s="576">
        <v>97491</v>
      </c>
      <c r="H6209" s="576" t="s">
        <v>2714</v>
      </c>
      <c r="I6209" s="576" t="s">
        <v>212</v>
      </c>
      <c r="J6209" s="576" t="s">
        <v>207</v>
      </c>
      <c r="K6209" s="577">
        <v>86.01</v>
      </c>
      <c r="L6209" s="576" t="s">
        <v>208</v>
      </c>
    </row>
    <row r="6210" spans="1:12">
      <c r="A6210" s="576" t="s">
        <v>1007</v>
      </c>
      <c r="B6210" s="576" t="s">
        <v>1008</v>
      </c>
      <c r="C6210" s="576" t="s">
        <v>1018</v>
      </c>
      <c r="D6210" s="576" t="s">
        <v>4567</v>
      </c>
      <c r="E6210" s="577" t="s">
        <v>210</v>
      </c>
      <c r="F6210" s="576" t="s">
        <v>210</v>
      </c>
      <c r="G6210" s="576">
        <v>97529</v>
      </c>
      <c r="H6210" s="576" t="s">
        <v>2742</v>
      </c>
      <c r="I6210" s="576" t="s">
        <v>212</v>
      </c>
      <c r="J6210" s="576" t="s">
        <v>207</v>
      </c>
      <c r="K6210" s="577">
        <v>81.709999999999994</v>
      </c>
      <c r="L6210" s="576" t="s">
        <v>208</v>
      </c>
    </row>
    <row r="6211" spans="1:12">
      <c r="A6211" s="576" t="s">
        <v>1007</v>
      </c>
      <c r="B6211" s="576" t="s">
        <v>1008</v>
      </c>
      <c r="C6211" s="576" t="s">
        <v>1018</v>
      </c>
      <c r="D6211" s="576" t="s">
        <v>4567</v>
      </c>
      <c r="E6211" s="577" t="s">
        <v>210</v>
      </c>
      <c r="F6211" s="576" t="s">
        <v>210</v>
      </c>
      <c r="G6211" s="576">
        <v>97492</v>
      </c>
      <c r="H6211" s="576" t="s">
        <v>2715</v>
      </c>
      <c r="I6211" s="576" t="s">
        <v>212</v>
      </c>
      <c r="J6211" s="576" t="s">
        <v>207</v>
      </c>
      <c r="K6211" s="577">
        <v>127.17</v>
      </c>
      <c r="L6211" s="576" t="s">
        <v>208</v>
      </c>
    </row>
    <row r="6212" spans="1:12">
      <c r="A6212" s="576" t="s">
        <v>1007</v>
      </c>
      <c r="B6212" s="576" t="s">
        <v>1008</v>
      </c>
      <c r="C6212" s="576" t="s">
        <v>1018</v>
      </c>
      <c r="D6212" s="576" t="s">
        <v>4567</v>
      </c>
      <c r="E6212" s="577" t="s">
        <v>210</v>
      </c>
      <c r="F6212" s="576" t="s">
        <v>210</v>
      </c>
      <c r="G6212" s="576">
        <v>97530</v>
      </c>
      <c r="H6212" s="576" t="s">
        <v>2743</v>
      </c>
      <c r="I6212" s="576" t="s">
        <v>212</v>
      </c>
      <c r="J6212" s="576" t="s">
        <v>207</v>
      </c>
      <c r="K6212" s="577">
        <v>119.46</v>
      </c>
      <c r="L6212" s="576" t="s">
        <v>208</v>
      </c>
    </row>
    <row r="6213" spans="1:12">
      <c r="A6213" s="576" t="s">
        <v>1007</v>
      </c>
      <c r="B6213" s="576" t="s">
        <v>1008</v>
      </c>
      <c r="C6213" s="576" t="s">
        <v>1018</v>
      </c>
      <c r="D6213" s="576" t="s">
        <v>4567</v>
      </c>
      <c r="E6213" s="577" t="s">
        <v>210</v>
      </c>
      <c r="F6213" s="576" t="s">
        <v>210</v>
      </c>
      <c r="G6213" s="576">
        <v>97493</v>
      </c>
      <c r="H6213" s="576" t="s">
        <v>2716</v>
      </c>
      <c r="I6213" s="576" t="s">
        <v>212</v>
      </c>
      <c r="J6213" s="576" t="s">
        <v>207</v>
      </c>
      <c r="K6213" s="577">
        <v>164.29</v>
      </c>
      <c r="L6213" s="576" t="s">
        <v>208</v>
      </c>
    </row>
    <row r="6214" spans="1:12">
      <c r="A6214" s="576" t="s">
        <v>1007</v>
      </c>
      <c r="B6214" s="576" t="s">
        <v>1008</v>
      </c>
      <c r="C6214" s="576" t="s">
        <v>1018</v>
      </c>
      <c r="D6214" s="576" t="s">
        <v>4567</v>
      </c>
      <c r="E6214" s="577" t="s">
        <v>210</v>
      </c>
      <c r="F6214" s="576" t="s">
        <v>210</v>
      </c>
      <c r="G6214" s="576">
        <v>97531</v>
      </c>
      <c r="H6214" s="576" t="s">
        <v>2744</v>
      </c>
      <c r="I6214" s="576" t="s">
        <v>212</v>
      </c>
      <c r="J6214" s="576" t="s">
        <v>207</v>
      </c>
      <c r="K6214" s="577">
        <v>152.79</v>
      </c>
      <c r="L6214" s="576" t="s">
        <v>208</v>
      </c>
    </row>
    <row r="6215" spans="1:12">
      <c r="A6215" s="576" t="s">
        <v>1007</v>
      </c>
      <c r="B6215" s="576" t="s">
        <v>1008</v>
      </c>
      <c r="C6215" s="576" t="s">
        <v>1018</v>
      </c>
      <c r="D6215" s="576" t="s">
        <v>4567</v>
      </c>
      <c r="E6215" s="577" t="s">
        <v>210</v>
      </c>
      <c r="F6215" s="576" t="s">
        <v>210</v>
      </c>
      <c r="G6215" s="576">
        <v>97458</v>
      </c>
      <c r="H6215" s="576" t="s">
        <v>2690</v>
      </c>
      <c r="I6215" s="576" t="s">
        <v>212</v>
      </c>
      <c r="J6215" s="576" t="s">
        <v>207</v>
      </c>
      <c r="K6215" s="577">
        <v>284.56</v>
      </c>
      <c r="L6215" s="576" t="s">
        <v>208</v>
      </c>
    </row>
    <row r="6216" spans="1:12">
      <c r="A6216" s="576" t="s">
        <v>1007</v>
      </c>
      <c r="B6216" s="576" t="s">
        <v>1008</v>
      </c>
      <c r="C6216" s="576" t="s">
        <v>1018</v>
      </c>
      <c r="D6216" s="576" t="s">
        <v>4567</v>
      </c>
      <c r="E6216" s="577" t="s">
        <v>210</v>
      </c>
      <c r="F6216" s="576" t="s">
        <v>210</v>
      </c>
      <c r="G6216" s="576">
        <v>97494</v>
      </c>
      <c r="H6216" s="576" t="s">
        <v>2717</v>
      </c>
      <c r="I6216" s="576" t="s">
        <v>212</v>
      </c>
      <c r="J6216" s="576" t="s">
        <v>207</v>
      </c>
      <c r="K6216" s="577">
        <v>257.47000000000003</v>
      </c>
      <c r="L6216" s="576" t="s">
        <v>208</v>
      </c>
    </row>
    <row r="6217" spans="1:12">
      <c r="A6217" s="576" t="s">
        <v>1007</v>
      </c>
      <c r="B6217" s="576" t="s">
        <v>1008</v>
      </c>
      <c r="C6217" s="576" t="s">
        <v>1018</v>
      </c>
      <c r="D6217" s="576" t="s">
        <v>4567</v>
      </c>
      <c r="E6217" s="577" t="s">
        <v>210</v>
      </c>
      <c r="F6217" s="576" t="s">
        <v>210</v>
      </c>
      <c r="G6217" s="576">
        <v>97532</v>
      </c>
      <c r="H6217" s="576" t="s">
        <v>2745</v>
      </c>
      <c r="I6217" s="576" t="s">
        <v>212</v>
      </c>
      <c r="J6217" s="576" t="s">
        <v>207</v>
      </c>
      <c r="K6217" s="577">
        <v>241.28</v>
      </c>
      <c r="L6217" s="576" t="s">
        <v>208</v>
      </c>
    </row>
    <row r="6218" spans="1:12">
      <c r="A6218" s="576" t="s">
        <v>1007</v>
      </c>
      <c r="B6218" s="576" t="s">
        <v>1008</v>
      </c>
      <c r="C6218" s="576" t="s">
        <v>1018</v>
      </c>
      <c r="D6218" s="576" t="s">
        <v>4567</v>
      </c>
      <c r="E6218" s="577" t="s">
        <v>210</v>
      </c>
      <c r="F6218" s="576" t="s">
        <v>210</v>
      </c>
      <c r="G6218" s="576">
        <v>97459</v>
      </c>
      <c r="H6218" s="576" t="s">
        <v>2691</v>
      </c>
      <c r="I6218" s="576" t="s">
        <v>212</v>
      </c>
      <c r="J6218" s="576" t="s">
        <v>207</v>
      </c>
      <c r="K6218" s="577">
        <v>499.74</v>
      </c>
      <c r="L6218" s="576" t="s">
        <v>208</v>
      </c>
    </row>
    <row r="6219" spans="1:12">
      <c r="A6219" s="576" t="s">
        <v>1007</v>
      </c>
      <c r="B6219" s="576" t="s">
        <v>1008</v>
      </c>
      <c r="C6219" s="576" t="s">
        <v>1018</v>
      </c>
      <c r="D6219" s="576" t="s">
        <v>4567</v>
      </c>
      <c r="E6219" s="577" t="s">
        <v>210</v>
      </c>
      <c r="F6219" s="576" t="s">
        <v>210</v>
      </c>
      <c r="G6219" s="576">
        <v>97495</v>
      </c>
      <c r="H6219" s="576" t="s">
        <v>2718</v>
      </c>
      <c r="I6219" s="576" t="s">
        <v>212</v>
      </c>
      <c r="J6219" s="576" t="s">
        <v>207</v>
      </c>
      <c r="K6219" s="577">
        <v>477.27</v>
      </c>
      <c r="L6219" s="576" t="s">
        <v>208</v>
      </c>
    </row>
    <row r="6220" spans="1:12">
      <c r="A6220" s="576" t="s">
        <v>1007</v>
      </c>
      <c r="B6220" s="576" t="s">
        <v>1008</v>
      </c>
      <c r="C6220" s="576" t="s">
        <v>1018</v>
      </c>
      <c r="D6220" s="576" t="s">
        <v>4567</v>
      </c>
      <c r="E6220" s="577" t="s">
        <v>210</v>
      </c>
      <c r="F6220" s="576" t="s">
        <v>210</v>
      </c>
      <c r="G6220" s="576">
        <v>97533</v>
      </c>
      <c r="H6220" s="576" t="s">
        <v>2746</v>
      </c>
      <c r="I6220" s="576" t="s">
        <v>212</v>
      </c>
      <c r="J6220" s="576" t="s">
        <v>207</v>
      </c>
      <c r="K6220" s="577">
        <v>457.37</v>
      </c>
      <c r="L6220" s="576" t="s">
        <v>208</v>
      </c>
    </row>
    <row r="6221" spans="1:12">
      <c r="A6221" s="576" t="s">
        <v>1007</v>
      </c>
      <c r="B6221" s="576" t="s">
        <v>1008</v>
      </c>
      <c r="C6221" s="576" t="s">
        <v>1018</v>
      </c>
      <c r="D6221" s="576" t="s">
        <v>4567</v>
      </c>
      <c r="E6221" s="577" t="s">
        <v>210</v>
      </c>
      <c r="F6221" s="576" t="s">
        <v>210</v>
      </c>
      <c r="G6221" s="576">
        <v>97460</v>
      </c>
      <c r="H6221" s="576" t="s">
        <v>2692</v>
      </c>
      <c r="I6221" s="576" t="s">
        <v>212</v>
      </c>
      <c r="J6221" s="576" t="s">
        <v>207</v>
      </c>
      <c r="K6221" s="577">
        <v>777.54</v>
      </c>
      <c r="L6221" s="576" t="s">
        <v>208</v>
      </c>
    </row>
    <row r="6222" spans="1:12">
      <c r="A6222" s="576" t="s">
        <v>1007</v>
      </c>
      <c r="B6222" s="576" t="s">
        <v>1008</v>
      </c>
      <c r="C6222" s="576" t="s">
        <v>1018</v>
      </c>
      <c r="D6222" s="576" t="s">
        <v>4567</v>
      </c>
      <c r="E6222" s="577" t="s">
        <v>210</v>
      </c>
      <c r="F6222" s="576" t="s">
        <v>210</v>
      </c>
      <c r="G6222" s="576">
        <v>97496</v>
      </c>
      <c r="H6222" s="576" t="s">
        <v>2719</v>
      </c>
      <c r="I6222" s="576" t="s">
        <v>212</v>
      </c>
      <c r="J6222" s="576" t="s">
        <v>207</v>
      </c>
      <c r="K6222" s="577">
        <v>759.68</v>
      </c>
      <c r="L6222" s="576" t="s">
        <v>208</v>
      </c>
    </row>
    <row r="6223" spans="1:12">
      <c r="A6223" s="576" t="s">
        <v>1007</v>
      </c>
      <c r="B6223" s="576" t="s">
        <v>1008</v>
      </c>
      <c r="C6223" s="576" t="s">
        <v>1018</v>
      </c>
      <c r="D6223" s="576" t="s">
        <v>4567</v>
      </c>
      <c r="E6223" s="577" t="s">
        <v>210</v>
      </c>
      <c r="F6223" s="576" t="s">
        <v>210</v>
      </c>
      <c r="G6223" s="576">
        <v>97534</v>
      </c>
      <c r="H6223" s="576" t="s">
        <v>2747</v>
      </c>
      <c r="I6223" s="576" t="s">
        <v>212</v>
      </c>
      <c r="J6223" s="576" t="s">
        <v>207</v>
      </c>
      <c r="K6223" s="577">
        <v>729.19</v>
      </c>
      <c r="L6223" s="576" t="s">
        <v>208</v>
      </c>
    </row>
    <row r="6224" spans="1:12">
      <c r="A6224" s="576" t="s">
        <v>1007</v>
      </c>
      <c r="B6224" s="576" t="s">
        <v>1008</v>
      </c>
      <c r="C6224" s="576" t="s">
        <v>1018</v>
      </c>
      <c r="D6224" s="576" t="s">
        <v>4567</v>
      </c>
      <c r="E6224" s="577" t="s">
        <v>210</v>
      </c>
      <c r="F6224" s="576" t="s">
        <v>210</v>
      </c>
      <c r="G6224" s="576">
        <v>101926</v>
      </c>
      <c r="H6224" s="576" t="s">
        <v>2510</v>
      </c>
      <c r="I6224" s="576" t="s">
        <v>212</v>
      </c>
      <c r="J6224" s="576" t="s">
        <v>207</v>
      </c>
      <c r="K6224" s="577">
        <v>394.02</v>
      </c>
      <c r="L6224" s="576" t="s">
        <v>208</v>
      </c>
    </row>
    <row r="6225" spans="1:12">
      <c r="A6225" s="576" t="s">
        <v>1007</v>
      </c>
      <c r="B6225" s="576" t="s">
        <v>1008</v>
      </c>
      <c r="C6225" s="576" t="s">
        <v>1018</v>
      </c>
      <c r="D6225" s="576" t="s">
        <v>4567</v>
      </c>
      <c r="E6225" s="577" t="s">
        <v>210</v>
      </c>
      <c r="F6225" s="576" t="s">
        <v>210</v>
      </c>
      <c r="G6225" s="576">
        <v>101935</v>
      </c>
      <c r="H6225" s="576" t="s">
        <v>2519</v>
      </c>
      <c r="I6225" s="576" t="s">
        <v>212</v>
      </c>
      <c r="J6225" s="576" t="s">
        <v>207</v>
      </c>
      <c r="K6225" s="577">
        <v>403.5</v>
      </c>
      <c r="L6225" s="576" t="s">
        <v>208</v>
      </c>
    </row>
    <row r="6226" spans="1:12">
      <c r="A6226" s="576" t="s">
        <v>1007</v>
      </c>
      <c r="B6226" s="576" t="s">
        <v>1008</v>
      </c>
      <c r="C6226" s="576" t="s">
        <v>1018</v>
      </c>
      <c r="D6226" s="576" t="s">
        <v>4567</v>
      </c>
      <c r="E6226" s="577" t="s">
        <v>210</v>
      </c>
      <c r="F6226" s="576" t="s">
        <v>210</v>
      </c>
      <c r="G6226" s="576">
        <v>92704</v>
      </c>
      <c r="H6226" s="576" t="s">
        <v>2607</v>
      </c>
      <c r="I6226" s="576" t="s">
        <v>212</v>
      </c>
      <c r="J6226" s="576" t="s">
        <v>207</v>
      </c>
      <c r="K6226" s="577">
        <v>24.18</v>
      </c>
      <c r="L6226" s="576" t="s">
        <v>208</v>
      </c>
    </row>
    <row r="6227" spans="1:12">
      <c r="A6227" s="576" t="s">
        <v>1007</v>
      </c>
      <c r="B6227" s="576" t="s">
        <v>1008</v>
      </c>
      <c r="C6227" s="576" t="s">
        <v>1018</v>
      </c>
      <c r="D6227" s="576" t="s">
        <v>4567</v>
      </c>
      <c r="E6227" s="577" t="s">
        <v>210</v>
      </c>
      <c r="F6227" s="576" t="s">
        <v>210</v>
      </c>
      <c r="G6227" s="576">
        <v>92705</v>
      </c>
      <c r="H6227" s="576" t="s">
        <v>2608</v>
      </c>
      <c r="I6227" s="576" t="s">
        <v>212</v>
      </c>
      <c r="J6227" s="576" t="s">
        <v>207</v>
      </c>
      <c r="K6227" s="577">
        <v>38.53</v>
      </c>
      <c r="L6227" s="576" t="s">
        <v>208</v>
      </c>
    </row>
    <row r="6228" spans="1:12">
      <c r="A6228" s="576" t="s">
        <v>1007</v>
      </c>
      <c r="B6228" s="576" t="s">
        <v>1008</v>
      </c>
      <c r="C6228" s="576" t="s">
        <v>1018</v>
      </c>
      <c r="D6228" s="576" t="s">
        <v>4567</v>
      </c>
      <c r="E6228" s="577" t="s">
        <v>210</v>
      </c>
      <c r="F6228" s="576" t="s">
        <v>210</v>
      </c>
      <c r="G6228" s="576">
        <v>92706</v>
      </c>
      <c r="H6228" s="576" t="s">
        <v>2609</v>
      </c>
      <c r="I6228" s="576" t="s">
        <v>212</v>
      </c>
      <c r="J6228" s="576" t="s">
        <v>207</v>
      </c>
      <c r="K6228" s="577">
        <v>62.37</v>
      </c>
      <c r="L6228" s="576" t="s">
        <v>208</v>
      </c>
    </row>
    <row r="6229" spans="1:12">
      <c r="A6229" s="576" t="s">
        <v>1007</v>
      </c>
      <c r="B6229" s="576" t="s">
        <v>1008</v>
      </c>
      <c r="C6229" s="576" t="s">
        <v>1018</v>
      </c>
      <c r="D6229" s="576" t="s">
        <v>4567</v>
      </c>
      <c r="E6229" s="577" t="s">
        <v>210</v>
      </c>
      <c r="F6229" s="576" t="s">
        <v>210</v>
      </c>
      <c r="G6229" s="576">
        <v>92637</v>
      </c>
      <c r="H6229" s="576" t="s">
        <v>2559</v>
      </c>
      <c r="I6229" s="576" t="s">
        <v>212</v>
      </c>
      <c r="J6229" s="576" t="s">
        <v>207</v>
      </c>
      <c r="K6229" s="577">
        <v>62.98</v>
      </c>
      <c r="L6229" s="576" t="s">
        <v>208</v>
      </c>
    </row>
    <row r="6230" spans="1:12">
      <c r="A6230" s="576" t="s">
        <v>1007</v>
      </c>
      <c r="B6230" s="576" t="s">
        <v>1008</v>
      </c>
      <c r="C6230" s="576" t="s">
        <v>1018</v>
      </c>
      <c r="D6230" s="576" t="s">
        <v>4567</v>
      </c>
      <c r="E6230" s="577" t="s">
        <v>210</v>
      </c>
      <c r="F6230" s="576" t="s">
        <v>210</v>
      </c>
      <c r="G6230" s="576">
        <v>92681</v>
      </c>
      <c r="H6230" s="576" t="s">
        <v>2589</v>
      </c>
      <c r="I6230" s="576" t="s">
        <v>212</v>
      </c>
      <c r="J6230" s="576" t="s">
        <v>207</v>
      </c>
      <c r="K6230" s="577">
        <v>47.46</v>
      </c>
      <c r="L6230" s="576" t="s">
        <v>208</v>
      </c>
    </row>
    <row r="6231" spans="1:12">
      <c r="A6231" s="576" t="s">
        <v>1007</v>
      </c>
      <c r="B6231" s="576" t="s">
        <v>1008</v>
      </c>
      <c r="C6231" s="576" t="s">
        <v>1018</v>
      </c>
      <c r="D6231" s="576" t="s">
        <v>4567</v>
      </c>
      <c r="E6231" s="577" t="s">
        <v>210</v>
      </c>
      <c r="F6231" s="576" t="s">
        <v>210</v>
      </c>
      <c r="G6231" s="576">
        <v>92638</v>
      </c>
      <c r="H6231" s="576" t="s">
        <v>2560</v>
      </c>
      <c r="I6231" s="576" t="s">
        <v>212</v>
      </c>
      <c r="J6231" s="576" t="s">
        <v>207</v>
      </c>
      <c r="K6231" s="577">
        <v>78.510000000000005</v>
      </c>
      <c r="L6231" s="576" t="s">
        <v>208</v>
      </c>
    </row>
    <row r="6232" spans="1:12">
      <c r="A6232" s="576" t="s">
        <v>1007</v>
      </c>
      <c r="B6232" s="576" t="s">
        <v>1008</v>
      </c>
      <c r="C6232" s="576" t="s">
        <v>1018</v>
      </c>
      <c r="D6232" s="576" t="s">
        <v>4567</v>
      </c>
      <c r="E6232" s="577" t="s">
        <v>210</v>
      </c>
      <c r="F6232" s="576" t="s">
        <v>210</v>
      </c>
      <c r="G6232" s="576">
        <v>92682</v>
      </c>
      <c r="H6232" s="576" t="s">
        <v>2590</v>
      </c>
      <c r="I6232" s="576" t="s">
        <v>212</v>
      </c>
      <c r="J6232" s="576" t="s">
        <v>207</v>
      </c>
      <c r="K6232" s="577">
        <v>60.86</v>
      </c>
      <c r="L6232" s="576" t="s">
        <v>208</v>
      </c>
    </row>
    <row r="6233" spans="1:12">
      <c r="A6233" s="576" t="s">
        <v>1007</v>
      </c>
      <c r="B6233" s="576" t="s">
        <v>1008</v>
      </c>
      <c r="C6233" s="576" t="s">
        <v>1018</v>
      </c>
      <c r="D6233" s="576" t="s">
        <v>4567</v>
      </c>
      <c r="E6233" s="577" t="s">
        <v>210</v>
      </c>
      <c r="F6233" s="576" t="s">
        <v>210</v>
      </c>
      <c r="G6233" s="576">
        <v>92639</v>
      </c>
      <c r="H6233" s="576" t="s">
        <v>2561</v>
      </c>
      <c r="I6233" s="576" t="s">
        <v>212</v>
      </c>
      <c r="J6233" s="576" t="s">
        <v>207</v>
      </c>
      <c r="K6233" s="577">
        <v>91.79</v>
      </c>
      <c r="L6233" s="576" t="s">
        <v>208</v>
      </c>
    </row>
    <row r="6234" spans="1:12">
      <c r="A6234" s="576" t="s">
        <v>1007</v>
      </c>
      <c r="B6234" s="576" t="s">
        <v>1008</v>
      </c>
      <c r="C6234" s="576" t="s">
        <v>1018</v>
      </c>
      <c r="D6234" s="576" t="s">
        <v>4567</v>
      </c>
      <c r="E6234" s="577" t="s">
        <v>210</v>
      </c>
      <c r="F6234" s="576" t="s">
        <v>210</v>
      </c>
      <c r="G6234" s="576">
        <v>92683</v>
      </c>
      <c r="H6234" s="576" t="s">
        <v>2591</v>
      </c>
      <c r="I6234" s="576" t="s">
        <v>212</v>
      </c>
      <c r="J6234" s="576" t="s">
        <v>207</v>
      </c>
      <c r="K6234" s="577">
        <v>71.77</v>
      </c>
      <c r="L6234" s="576" t="s">
        <v>208</v>
      </c>
    </row>
    <row r="6235" spans="1:12">
      <c r="A6235" s="576" t="s">
        <v>1007</v>
      </c>
      <c r="B6235" s="576" t="s">
        <v>1008</v>
      </c>
      <c r="C6235" s="576" t="s">
        <v>1018</v>
      </c>
      <c r="D6235" s="576" t="s">
        <v>4567</v>
      </c>
      <c r="E6235" s="577" t="s">
        <v>210</v>
      </c>
      <c r="F6235" s="576" t="s">
        <v>210</v>
      </c>
      <c r="G6235" s="576">
        <v>92640</v>
      </c>
      <c r="H6235" s="576" t="s">
        <v>2562</v>
      </c>
      <c r="I6235" s="576" t="s">
        <v>212</v>
      </c>
      <c r="J6235" s="576" t="s">
        <v>207</v>
      </c>
      <c r="K6235" s="577">
        <v>122.45</v>
      </c>
      <c r="L6235" s="576" t="s">
        <v>208</v>
      </c>
    </row>
    <row r="6236" spans="1:12">
      <c r="A6236" s="576" t="s">
        <v>1007</v>
      </c>
      <c r="B6236" s="576" t="s">
        <v>1008</v>
      </c>
      <c r="C6236" s="576" t="s">
        <v>1018</v>
      </c>
      <c r="D6236" s="576" t="s">
        <v>4567</v>
      </c>
      <c r="E6236" s="577" t="s">
        <v>210</v>
      </c>
      <c r="F6236" s="576" t="s">
        <v>210</v>
      </c>
      <c r="G6236" s="576">
        <v>92684</v>
      </c>
      <c r="H6236" s="576" t="s">
        <v>2592</v>
      </c>
      <c r="I6236" s="576" t="s">
        <v>212</v>
      </c>
      <c r="J6236" s="576" t="s">
        <v>207</v>
      </c>
      <c r="K6236" s="577">
        <v>99.4</v>
      </c>
      <c r="L6236" s="576" t="s">
        <v>208</v>
      </c>
    </row>
    <row r="6237" spans="1:12">
      <c r="A6237" s="576" t="s">
        <v>1007</v>
      </c>
      <c r="B6237" s="576" t="s">
        <v>1008</v>
      </c>
      <c r="C6237" s="576" t="s">
        <v>1018</v>
      </c>
      <c r="D6237" s="576" t="s">
        <v>4567</v>
      </c>
      <c r="E6237" s="577" t="s">
        <v>210</v>
      </c>
      <c r="F6237" s="576" t="s">
        <v>210</v>
      </c>
      <c r="G6237" s="576">
        <v>92642</v>
      </c>
      <c r="H6237" s="576" t="s">
        <v>2563</v>
      </c>
      <c r="I6237" s="576" t="s">
        <v>212</v>
      </c>
      <c r="J6237" s="576" t="s">
        <v>207</v>
      </c>
      <c r="K6237" s="577">
        <v>192.28</v>
      </c>
      <c r="L6237" s="576" t="s">
        <v>208</v>
      </c>
    </row>
    <row r="6238" spans="1:12">
      <c r="A6238" s="576" t="s">
        <v>1007</v>
      </c>
      <c r="B6238" s="576" t="s">
        <v>1008</v>
      </c>
      <c r="C6238" s="576" t="s">
        <v>1018</v>
      </c>
      <c r="D6238" s="576" t="s">
        <v>4567</v>
      </c>
      <c r="E6238" s="577" t="s">
        <v>210</v>
      </c>
      <c r="F6238" s="576" t="s">
        <v>210</v>
      </c>
      <c r="G6238" s="576">
        <v>92685</v>
      </c>
      <c r="H6238" s="576" t="s">
        <v>2593</v>
      </c>
      <c r="I6238" s="576" t="s">
        <v>212</v>
      </c>
      <c r="J6238" s="576" t="s">
        <v>207</v>
      </c>
      <c r="K6238" s="577">
        <v>164.67</v>
      </c>
      <c r="L6238" s="576" t="s">
        <v>208</v>
      </c>
    </row>
    <row r="6239" spans="1:12">
      <c r="A6239" s="576" t="s">
        <v>1007</v>
      </c>
      <c r="B6239" s="576" t="s">
        <v>1008</v>
      </c>
      <c r="C6239" s="576" t="s">
        <v>1018</v>
      </c>
      <c r="D6239" s="576" t="s">
        <v>4567</v>
      </c>
      <c r="E6239" s="577" t="s">
        <v>210</v>
      </c>
      <c r="F6239" s="576" t="s">
        <v>210</v>
      </c>
      <c r="G6239" s="576">
        <v>92644</v>
      </c>
      <c r="H6239" s="576" t="s">
        <v>2564</v>
      </c>
      <c r="I6239" s="576" t="s">
        <v>212</v>
      </c>
      <c r="J6239" s="576" t="s">
        <v>207</v>
      </c>
      <c r="K6239" s="577">
        <v>244.56</v>
      </c>
      <c r="L6239" s="576" t="s">
        <v>208</v>
      </c>
    </row>
    <row r="6240" spans="1:12">
      <c r="A6240" s="576" t="s">
        <v>1007</v>
      </c>
      <c r="B6240" s="576" t="s">
        <v>1008</v>
      </c>
      <c r="C6240" s="576" t="s">
        <v>1018</v>
      </c>
      <c r="D6240" s="576" t="s">
        <v>4567</v>
      </c>
      <c r="E6240" s="577" t="s">
        <v>210</v>
      </c>
      <c r="F6240" s="576" t="s">
        <v>210</v>
      </c>
      <c r="G6240" s="576">
        <v>92686</v>
      </c>
      <c r="H6240" s="576" t="s">
        <v>2594</v>
      </c>
      <c r="I6240" s="576" t="s">
        <v>212</v>
      </c>
      <c r="J6240" s="576" t="s">
        <v>207</v>
      </c>
      <c r="K6240" s="577">
        <v>212.37</v>
      </c>
      <c r="L6240" s="576" t="s">
        <v>208</v>
      </c>
    </row>
    <row r="6241" spans="1:12">
      <c r="A6241" s="576" t="s">
        <v>1007</v>
      </c>
      <c r="B6241" s="576" t="s">
        <v>1008</v>
      </c>
      <c r="C6241" s="576" t="s">
        <v>1018</v>
      </c>
      <c r="D6241" s="576" t="s">
        <v>4567</v>
      </c>
      <c r="E6241" s="577" t="s">
        <v>210</v>
      </c>
      <c r="F6241" s="576" t="s">
        <v>210</v>
      </c>
      <c r="G6241" s="576">
        <v>92356</v>
      </c>
      <c r="H6241" s="576" t="s">
        <v>2532</v>
      </c>
      <c r="I6241" s="576" t="s">
        <v>212</v>
      </c>
      <c r="J6241" s="576" t="s">
        <v>207</v>
      </c>
      <c r="K6241" s="577">
        <v>122.58</v>
      </c>
      <c r="L6241" s="576" t="s">
        <v>208</v>
      </c>
    </row>
    <row r="6242" spans="1:12">
      <c r="A6242" s="576" t="s">
        <v>1007</v>
      </c>
      <c r="B6242" s="576" t="s">
        <v>1008</v>
      </c>
      <c r="C6242" s="576" t="s">
        <v>1018</v>
      </c>
      <c r="D6242" s="576" t="s">
        <v>4567</v>
      </c>
      <c r="E6242" s="577" t="s">
        <v>210</v>
      </c>
      <c r="F6242" s="576" t="s">
        <v>210</v>
      </c>
      <c r="G6242" s="576">
        <v>92357</v>
      </c>
      <c r="H6242" s="576" t="s">
        <v>2533</v>
      </c>
      <c r="I6242" s="576" t="s">
        <v>212</v>
      </c>
      <c r="J6242" s="576" t="s">
        <v>207</v>
      </c>
      <c r="K6242" s="577">
        <v>189.5</v>
      </c>
      <c r="L6242" s="576" t="s">
        <v>208</v>
      </c>
    </row>
    <row r="6243" spans="1:12">
      <c r="A6243" s="576" t="s">
        <v>1007</v>
      </c>
      <c r="B6243" s="576" t="s">
        <v>1008</v>
      </c>
      <c r="C6243" s="576" t="s">
        <v>1018</v>
      </c>
      <c r="D6243" s="576" t="s">
        <v>4567</v>
      </c>
      <c r="E6243" s="577" t="s">
        <v>210</v>
      </c>
      <c r="F6243" s="576" t="s">
        <v>210</v>
      </c>
      <c r="G6243" s="576">
        <v>92358</v>
      </c>
      <c r="H6243" s="576" t="s">
        <v>2534</v>
      </c>
      <c r="I6243" s="576" t="s">
        <v>212</v>
      </c>
      <c r="J6243" s="576" t="s">
        <v>207</v>
      </c>
      <c r="K6243" s="577">
        <v>238.83</v>
      </c>
      <c r="L6243" s="576" t="s">
        <v>208</v>
      </c>
    </row>
    <row r="6244" spans="1:12">
      <c r="A6244" s="576" t="s">
        <v>1007</v>
      </c>
      <c r="B6244" s="576" t="s">
        <v>1008</v>
      </c>
      <c r="C6244" s="576" t="s">
        <v>1018</v>
      </c>
      <c r="D6244" s="576" t="s">
        <v>4567</v>
      </c>
      <c r="E6244" s="577" t="s">
        <v>210</v>
      </c>
      <c r="F6244" s="576" t="s">
        <v>210</v>
      </c>
      <c r="G6244" s="576">
        <v>101919</v>
      </c>
      <c r="H6244" s="576" t="s">
        <v>2503</v>
      </c>
      <c r="I6244" s="576" t="s">
        <v>212</v>
      </c>
      <c r="J6244" s="576" t="s">
        <v>207</v>
      </c>
      <c r="K6244" s="577">
        <v>417.11</v>
      </c>
      <c r="L6244" s="576" t="s">
        <v>208</v>
      </c>
    </row>
    <row r="6245" spans="1:12">
      <c r="A6245" s="576" t="s">
        <v>1007</v>
      </c>
      <c r="B6245" s="576" t="s">
        <v>1008</v>
      </c>
      <c r="C6245" s="576" t="s">
        <v>1018</v>
      </c>
      <c r="D6245" s="576" t="s">
        <v>4567</v>
      </c>
      <c r="E6245" s="577" t="s">
        <v>210</v>
      </c>
      <c r="F6245" s="576" t="s">
        <v>210</v>
      </c>
      <c r="G6245" s="576">
        <v>101928</v>
      </c>
      <c r="H6245" s="576" t="s">
        <v>2512</v>
      </c>
      <c r="I6245" s="576" t="s">
        <v>212</v>
      </c>
      <c r="J6245" s="576" t="s">
        <v>207</v>
      </c>
      <c r="K6245" s="577">
        <v>421.85</v>
      </c>
      <c r="L6245" s="576" t="s">
        <v>208</v>
      </c>
    </row>
    <row r="6246" spans="1:12">
      <c r="A6246" s="576" t="s">
        <v>1007</v>
      </c>
      <c r="B6246" s="576" t="s">
        <v>1008</v>
      </c>
      <c r="C6246" s="576" t="s">
        <v>1018</v>
      </c>
      <c r="D6246" s="576" t="s">
        <v>4567</v>
      </c>
      <c r="E6246" s="577" t="s">
        <v>210</v>
      </c>
      <c r="F6246" s="576" t="s">
        <v>210</v>
      </c>
      <c r="G6246" s="576">
        <v>92904</v>
      </c>
      <c r="H6246" s="576" t="s">
        <v>2625</v>
      </c>
      <c r="I6246" s="576" t="s">
        <v>212</v>
      </c>
      <c r="J6246" s="576" t="s">
        <v>207</v>
      </c>
      <c r="K6246" s="577">
        <v>32.5</v>
      </c>
      <c r="L6246" s="576" t="s">
        <v>208</v>
      </c>
    </row>
    <row r="6247" spans="1:12">
      <c r="A6247" s="576" t="s">
        <v>1007</v>
      </c>
      <c r="B6247" s="576" t="s">
        <v>1008</v>
      </c>
      <c r="C6247" s="576" t="s">
        <v>1018</v>
      </c>
      <c r="D6247" s="576" t="s">
        <v>4567</v>
      </c>
      <c r="E6247" s="577" t="s">
        <v>210</v>
      </c>
      <c r="F6247" s="576" t="s">
        <v>210</v>
      </c>
      <c r="G6247" s="576">
        <v>92905</v>
      </c>
      <c r="H6247" s="576" t="s">
        <v>2626</v>
      </c>
      <c r="I6247" s="576" t="s">
        <v>212</v>
      </c>
      <c r="J6247" s="576" t="s">
        <v>207</v>
      </c>
      <c r="K6247" s="577">
        <v>45.86</v>
      </c>
      <c r="L6247" s="576" t="s">
        <v>208</v>
      </c>
    </row>
    <row r="6248" spans="1:12">
      <c r="A6248" s="576" t="s">
        <v>1007</v>
      </c>
      <c r="B6248" s="576" t="s">
        <v>1008</v>
      </c>
      <c r="C6248" s="576" t="s">
        <v>1018</v>
      </c>
      <c r="D6248" s="576" t="s">
        <v>4567</v>
      </c>
      <c r="E6248" s="577" t="s">
        <v>210</v>
      </c>
      <c r="F6248" s="576" t="s">
        <v>210</v>
      </c>
      <c r="G6248" s="576">
        <v>92906</v>
      </c>
      <c r="H6248" s="576" t="s">
        <v>2627</v>
      </c>
      <c r="I6248" s="576" t="s">
        <v>212</v>
      </c>
      <c r="J6248" s="576" t="s">
        <v>207</v>
      </c>
      <c r="K6248" s="577">
        <v>54.61</v>
      </c>
      <c r="L6248" s="576" t="s">
        <v>208</v>
      </c>
    </row>
    <row r="6249" spans="1:12">
      <c r="A6249" s="576" t="s">
        <v>1007</v>
      </c>
      <c r="B6249" s="576" t="s">
        <v>1008</v>
      </c>
      <c r="C6249" s="576" t="s">
        <v>1018</v>
      </c>
      <c r="D6249" s="576" t="s">
        <v>4567</v>
      </c>
      <c r="E6249" s="577" t="s">
        <v>210</v>
      </c>
      <c r="F6249" s="576" t="s">
        <v>210</v>
      </c>
      <c r="G6249" s="576">
        <v>92898</v>
      </c>
      <c r="H6249" s="576" t="s">
        <v>2619</v>
      </c>
      <c r="I6249" s="576" t="s">
        <v>212</v>
      </c>
      <c r="J6249" s="576" t="s">
        <v>207</v>
      </c>
      <c r="K6249" s="577">
        <v>47.19</v>
      </c>
      <c r="L6249" s="576" t="s">
        <v>208</v>
      </c>
    </row>
    <row r="6250" spans="1:12">
      <c r="A6250" s="576" t="s">
        <v>1007</v>
      </c>
      <c r="B6250" s="576" t="s">
        <v>1008</v>
      </c>
      <c r="C6250" s="576" t="s">
        <v>1018</v>
      </c>
      <c r="D6250" s="576" t="s">
        <v>4567</v>
      </c>
      <c r="E6250" s="577" t="s">
        <v>210</v>
      </c>
      <c r="F6250" s="576" t="s">
        <v>210</v>
      </c>
      <c r="G6250" s="576">
        <v>92899</v>
      </c>
      <c r="H6250" s="576" t="s">
        <v>2620</v>
      </c>
      <c r="I6250" s="576" t="s">
        <v>212</v>
      </c>
      <c r="J6250" s="576" t="s">
        <v>209</v>
      </c>
      <c r="K6250" s="577">
        <v>71.3</v>
      </c>
      <c r="L6250" s="576" t="s">
        <v>208</v>
      </c>
    </row>
    <row r="6251" spans="1:12">
      <c r="A6251" s="576" t="s">
        <v>1007</v>
      </c>
      <c r="B6251" s="576" t="s">
        <v>1008</v>
      </c>
      <c r="C6251" s="576" t="s">
        <v>1018</v>
      </c>
      <c r="D6251" s="576" t="s">
        <v>4567</v>
      </c>
      <c r="E6251" s="577" t="s">
        <v>210</v>
      </c>
      <c r="F6251" s="576" t="s">
        <v>210</v>
      </c>
      <c r="G6251" s="576">
        <v>92900</v>
      </c>
      <c r="H6251" s="576" t="s">
        <v>2621</v>
      </c>
      <c r="I6251" s="576" t="s">
        <v>212</v>
      </c>
      <c r="J6251" s="576" t="s">
        <v>209</v>
      </c>
      <c r="K6251" s="577">
        <v>86.32</v>
      </c>
      <c r="L6251" s="576" t="s">
        <v>208</v>
      </c>
    </row>
    <row r="6252" spans="1:12">
      <c r="A6252" s="576" t="s">
        <v>1007</v>
      </c>
      <c r="B6252" s="576" t="s">
        <v>1008</v>
      </c>
      <c r="C6252" s="576" t="s">
        <v>1018</v>
      </c>
      <c r="D6252" s="576" t="s">
        <v>4567</v>
      </c>
      <c r="E6252" s="577" t="s">
        <v>210</v>
      </c>
      <c r="F6252" s="576" t="s">
        <v>210</v>
      </c>
      <c r="G6252" s="576">
        <v>92901</v>
      </c>
      <c r="H6252" s="576" t="s">
        <v>2622</v>
      </c>
      <c r="I6252" s="576" t="s">
        <v>212</v>
      </c>
      <c r="J6252" s="576" t="s">
        <v>209</v>
      </c>
      <c r="K6252" s="577">
        <v>121.38</v>
      </c>
      <c r="L6252" s="576" t="s">
        <v>208</v>
      </c>
    </row>
    <row r="6253" spans="1:12">
      <c r="A6253" s="576" t="s">
        <v>1007</v>
      </c>
      <c r="B6253" s="576" t="s">
        <v>1008</v>
      </c>
      <c r="C6253" s="576" t="s">
        <v>1018</v>
      </c>
      <c r="D6253" s="576" t="s">
        <v>4567</v>
      </c>
      <c r="E6253" s="577" t="s">
        <v>210</v>
      </c>
      <c r="F6253" s="576" t="s">
        <v>210</v>
      </c>
      <c r="G6253" s="576">
        <v>92902</v>
      </c>
      <c r="H6253" s="576" t="s">
        <v>2623</v>
      </c>
      <c r="I6253" s="576" t="s">
        <v>212</v>
      </c>
      <c r="J6253" s="576" t="s">
        <v>209</v>
      </c>
      <c r="K6253" s="577">
        <v>192.43</v>
      </c>
      <c r="L6253" s="576" t="s">
        <v>208</v>
      </c>
    </row>
    <row r="6254" spans="1:12">
      <c r="A6254" s="576" t="s">
        <v>1007</v>
      </c>
      <c r="B6254" s="576" t="s">
        <v>1008</v>
      </c>
      <c r="C6254" s="576" t="s">
        <v>1018</v>
      </c>
      <c r="D6254" s="576" t="s">
        <v>4567</v>
      </c>
      <c r="E6254" s="577" t="s">
        <v>210</v>
      </c>
      <c r="F6254" s="576" t="s">
        <v>210</v>
      </c>
      <c r="G6254" s="576">
        <v>92903</v>
      </c>
      <c r="H6254" s="576" t="s">
        <v>2624</v>
      </c>
      <c r="I6254" s="576" t="s">
        <v>212</v>
      </c>
      <c r="J6254" s="576" t="s">
        <v>209</v>
      </c>
      <c r="K6254" s="577">
        <v>290.51</v>
      </c>
      <c r="L6254" s="576" t="s">
        <v>208</v>
      </c>
    </row>
    <row r="6255" spans="1:12">
      <c r="A6255" s="576" t="s">
        <v>1007</v>
      </c>
      <c r="B6255" s="576" t="s">
        <v>1008</v>
      </c>
      <c r="C6255" s="576" t="s">
        <v>1018</v>
      </c>
      <c r="D6255" s="576" t="s">
        <v>4567</v>
      </c>
      <c r="E6255" s="577" t="s">
        <v>210</v>
      </c>
      <c r="F6255" s="576" t="s">
        <v>210</v>
      </c>
      <c r="G6255" s="576">
        <v>92892</v>
      </c>
      <c r="H6255" s="576" t="s">
        <v>2613</v>
      </c>
      <c r="I6255" s="576" t="s">
        <v>212</v>
      </c>
      <c r="J6255" s="576" t="s">
        <v>209</v>
      </c>
      <c r="K6255" s="577">
        <v>54.93</v>
      </c>
      <c r="L6255" s="576" t="s">
        <v>208</v>
      </c>
    </row>
    <row r="6256" spans="1:12">
      <c r="A6256" s="576" t="s">
        <v>1007</v>
      </c>
      <c r="B6256" s="576" t="s">
        <v>1008</v>
      </c>
      <c r="C6256" s="576" t="s">
        <v>1018</v>
      </c>
      <c r="D6256" s="576" t="s">
        <v>4567</v>
      </c>
      <c r="E6256" s="577" t="s">
        <v>210</v>
      </c>
      <c r="F6256" s="576" t="s">
        <v>210</v>
      </c>
      <c r="G6256" s="576">
        <v>92893</v>
      </c>
      <c r="H6256" s="576" t="s">
        <v>2614</v>
      </c>
      <c r="I6256" s="576" t="s">
        <v>212</v>
      </c>
      <c r="J6256" s="576" t="s">
        <v>209</v>
      </c>
      <c r="K6256" s="577">
        <v>80.099999999999994</v>
      </c>
      <c r="L6256" s="576" t="s">
        <v>208</v>
      </c>
    </row>
    <row r="6257" spans="1:12">
      <c r="A6257" s="576" t="s">
        <v>1007</v>
      </c>
      <c r="B6257" s="576" t="s">
        <v>1008</v>
      </c>
      <c r="C6257" s="576" t="s">
        <v>1018</v>
      </c>
      <c r="D6257" s="576" t="s">
        <v>4567</v>
      </c>
      <c r="E6257" s="577" t="s">
        <v>210</v>
      </c>
      <c r="F6257" s="576" t="s">
        <v>210</v>
      </c>
      <c r="G6257" s="576">
        <v>92894</v>
      </c>
      <c r="H6257" s="576" t="s">
        <v>2615</v>
      </c>
      <c r="I6257" s="576" t="s">
        <v>212</v>
      </c>
      <c r="J6257" s="576" t="s">
        <v>209</v>
      </c>
      <c r="K6257" s="577">
        <v>96.36</v>
      </c>
      <c r="L6257" s="576" t="s">
        <v>208</v>
      </c>
    </row>
    <row r="6258" spans="1:12">
      <c r="A6258" s="576" t="s">
        <v>1007</v>
      </c>
      <c r="B6258" s="576" t="s">
        <v>1008</v>
      </c>
      <c r="C6258" s="576" t="s">
        <v>1018</v>
      </c>
      <c r="D6258" s="576" t="s">
        <v>4567</v>
      </c>
      <c r="E6258" s="577" t="s">
        <v>210</v>
      </c>
      <c r="F6258" s="576" t="s">
        <v>210</v>
      </c>
      <c r="G6258" s="576">
        <v>92889</v>
      </c>
      <c r="H6258" s="576" t="s">
        <v>2610</v>
      </c>
      <c r="I6258" s="576" t="s">
        <v>212</v>
      </c>
      <c r="J6258" s="576" t="s">
        <v>209</v>
      </c>
      <c r="K6258" s="577">
        <v>132.97</v>
      </c>
      <c r="L6258" s="576" t="s">
        <v>208</v>
      </c>
    </row>
    <row r="6259" spans="1:12">
      <c r="A6259" s="576" t="s">
        <v>1007</v>
      </c>
      <c r="B6259" s="576" t="s">
        <v>1008</v>
      </c>
      <c r="C6259" s="576" t="s">
        <v>1018</v>
      </c>
      <c r="D6259" s="576" t="s">
        <v>4567</v>
      </c>
      <c r="E6259" s="577" t="s">
        <v>210</v>
      </c>
      <c r="F6259" s="576" t="s">
        <v>210</v>
      </c>
      <c r="G6259" s="576">
        <v>92895</v>
      </c>
      <c r="H6259" s="576" t="s">
        <v>2616</v>
      </c>
      <c r="I6259" s="576" t="s">
        <v>212</v>
      </c>
      <c r="J6259" s="576" t="s">
        <v>209</v>
      </c>
      <c r="K6259" s="577">
        <v>132.93</v>
      </c>
      <c r="L6259" s="576" t="s">
        <v>208</v>
      </c>
    </row>
    <row r="6260" spans="1:12">
      <c r="A6260" s="576" t="s">
        <v>1007</v>
      </c>
      <c r="B6260" s="576" t="s">
        <v>1008</v>
      </c>
      <c r="C6260" s="576" t="s">
        <v>1018</v>
      </c>
      <c r="D6260" s="576" t="s">
        <v>4567</v>
      </c>
      <c r="E6260" s="577" t="s">
        <v>210</v>
      </c>
      <c r="F6260" s="576" t="s">
        <v>210</v>
      </c>
      <c r="G6260" s="576">
        <v>92890</v>
      </c>
      <c r="H6260" s="576" t="s">
        <v>2611</v>
      </c>
      <c r="I6260" s="576" t="s">
        <v>212</v>
      </c>
      <c r="J6260" s="576" t="s">
        <v>209</v>
      </c>
      <c r="K6260" s="577">
        <v>204.88</v>
      </c>
      <c r="L6260" s="576" t="s">
        <v>208</v>
      </c>
    </row>
    <row r="6261" spans="1:12">
      <c r="A6261" s="576" t="s">
        <v>1007</v>
      </c>
      <c r="B6261" s="576" t="s">
        <v>1008</v>
      </c>
      <c r="C6261" s="576" t="s">
        <v>1018</v>
      </c>
      <c r="D6261" s="576" t="s">
        <v>4567</v>
      </c>
      <c r="E6261" s="577" t="s">
        <v>210</v>
      </c>
      <c r="F6261" s="576" t="s">
        <v>210</v>
      </c>
      <c r="G6261" s="576">
        <v>92896</v>
      </c>
      <c r="H6261" s="576" t="s">
        <v>2617</v>
      </c>
      <c r="I6261" s="576" t="s">
        <v>212</v>
      </c>
      <c r="J6261" s="576" t="s">
        <v>209</v>
      </c>
      <c r="K6261" s="577">
        <v>206.28</v>
      </c>
      <c r="L6261" s="576" t="s">
        <v>208</v>
      </c>
    </row>
    <row r="6262" spans="1:12">
      <c r="A6262" s="576" t="s">
        <v>1007</v>
      </c>
      <c r="B6262" s="576" t="s">
        <v>1008</v>
      </c>
      <c r="C6262" s="576" t="s">
        <v>1018</v>
      </c>
      <c r="D6262" s="576" t="s">
        <v>4567</v>
      </c>
      <c r="E6262" s="577" t="s">
        <v>210</v>
      </c>
      <c r="F6262" s="576" t="s">
        <v>210</v>
      </c>
      <c r="G6262" s="576">
        <v>92891</v>
      </c>
      <c r="H6262" s="576" t="s">
        <v>2612</v>
      </c>
      <c r="I6262" s="576" t="s">
        <v>212</v>
      </c>
      <c r="J6262" s="576" t="s">
        <v>207</v>
      </c>
      <c r="K6262" s="577">
        <v>303.74</v>
      </c>
      <c r="L6262" s="576" t="s">
        <v>208</v>
      </c>
    </row>
    <row r="6263" spans="1:12">
      <c r="A6263" s="576" t="s">
        <v>1007</v>
      </c>
      <c r="B6263" s="576" t="s">
        <v>1008</v>
      </c>
      <c r="C6263" s="576" t="s">
        <v>1018</v>
      </c>
      <c r="D6263" s="576" t="s">
        <v>4567</v>
      </c>
      <c r="E6263" s="577" t="s">
        <v>210</v>
      </c>
      <c r="F6263" s="576" t="s">
        <v>210</v>
      </c>
      <c r="G6263" s="576">
        <v>92897</v>
      </c>
      <c r="H6263" s="576" t="s">
        <v>2618</v>
      </c>
      <c r="I6263" s="576" t="s">
        <v>212</v>
      </c>
      <c r="J6263" s="576" t="s">
        <v>207</v>
      </c>
      <c r="K6263" s="577">
        <v>306.60000000000002</v>
      </c>
      <c r="L6263" s="576" t="s">
        <v>208</v>
      </c>
    </row>
    <row r="6264" spans="1:12">
      <c r="A6264" s="576" t="s">
        <v>1007</v>
      </c>
      <c r="B6264" s="576" t="s">
        <v>1008</v>
      </c>
      <c r="C6264" s="576" t="s">
        <v>1018</v>
      </c>
      <c r="D6264" s="576" t="s">
        <v>4567</v>
      </c>
      <c r="E6264" s="577" t="s">
        <v>210</v>
      </c>
      <c r="F6264" s="576" t="s">
        <v>210</v>
      </c>
      <c r="G6264" s="576">
        <v>100822</v>
      </c>
      <c r="H6264" s="576" t="s">
        <v>10174</v>
      </c>
      <c r="I6264" s="576" t="s">
        <v>212</v>
      </c>
      <c r="J6264" s="576" t="s">
        <v>207</v>
      </c>
      <c r="K6264" s="577">
        <v>0</v>
      </c>
      <c r="L6264" s="576" t="s">
        <v>208</v>
      </c>
    </row>
    <row r="6265" spans="1:12">
      <c r="A6265" s="576" t="s">
        <v>1007</v>
      </c>
      <c r="B6265" s="576" t="s">
        <v>1008</v>
      </c>
      <c r="C6265" s="576" t="s">
        <v>1018</v>
      </c>
      <c r="D6265" s="576" t="s">
        <v>4567</v>
      </c>
      <c r="E6265" s="577" t="s">
        <v>210</v>
      </c>
      <c r="F6265" s="576" t="s">
        <v>210</v>
      </c>
      <c r="G6265" s="576">
        <v>100823</v>
      </c>
      <c r="H6265" s="576" t="s">
        <v>10175</v>
      </c>
      <c r="I6265" s="576" t="s">
        <v>212</v>
      </c>
      <c r="J6265" s="576" t="s">
        <v>207</v>
      </c>
      <c r="K6265" s="577">
        <v>0</v>
      </c>
      <c r="L6265" s="576" t="s">
        <v>208</v>
      </c>
    </row>
    <row r="6266" spans="1:12">
      <c r="A6266" s="576" t="s">
        <v>1007</v>
      </c>
      <c r="B6266" s="576" t="s">
        <v>1008</v>
      </c>
      <c r="C6266" s="576" t="s">
        <v>1018</v>
      </c>
      <c r="D6266" s="576" t="s">
        <v>4567</v>
      </c>
      <c r="E6266" s="577" t="s">
        <v>210</v>
      </c>
      <c r="F6266" s="576" t="s">
        <v>210</v>
      </c>
      <c r="G6266" s="576">
        <v>100824</v>
      </c>
      <c r="H6266" s="576" t="s">
        <v>10176</v>
      </c>
      <c r="I6266" s="576" t="s">
        <v>212</v>
      </c>
      <c r="J6266" s="576" t="s">
        <v>248</v>
      </c>
      <c r="K6266" s="577">
        <v>0</v>
      </c>
      <c r="L6266" s="576" t="s">
        <v>208</v>
      </c>
    </row>
    <row r="6267" spans="1:12">
      <c r="A6267" s="576" t="s">
        <v>1007</v>
      </c>
      <c r="B6267" s="576" t="s">
        <v>1008</v>
      </c>
      <c r="C6267" s="576" t="s">
        <v>1019</v>
      </c>
      <c r="D6267" s="576" t="s">
        <v>4568</v>
      </c>
      <c r="E6267" s="577" t="s">
        <v>210</v>
      </c>
      <c r="F6267" s="576" t="s">
        <v>210</v>
      </c>
      <c r="G6267" s="576">
        <v>100825</v>
      </c>
      <c r="H6267" s="576" t="s">
        <v>10177</v>
      </c>
      <c r="I6267" s="576" t="s">
        <v>212</v>
      </c>
      <c r="J6267" s="576" t="s">
        <v>207</v>
      </c>
      <c r="K6267" s="577">
        <v>0</v>
      </c>
      <c r="L6267" s="576" t="s">
        <v>208</v>
      </c>
    </row>
    <row r="6268" spans="1:12">
      <c r="A6268" s="576" t="s">
        <v>1020</v>
      </c>
      <c r="B6268" s="576" t="s">
        <v>1021</v>
      </c>
      <c r="C6268" s="576" t="s">
        <v>1022</v>
      </c>
      <c r="D6268" s="576" t="s">
        <v>4569</v>
      </c>
      <c r="E6268" s="577" t="s">
        <v>210</v>
      </c>
      <c r="F6268" s="576" t="s">
        <v>210</v>
      </c>
      <c r="G6268" s="576">
        <v>100818</v>
      </c>
      <c r="H6268" s="576" t="s">
        <v>10178</v>
      </c>
      <c r="I6268" s="576" t="s">
        <v>212</v>
      </c>
      <c r="J6268" s="576" t="s">
        <v>207</v>
      </c>
      <c r="K6268" s="577">
        <v>0</v>
      </c>
      <c r="L6268" s="576" t="s">
        <v>208</v>
      </c>
    </row>
    <row r="6269" spans="1:12">
      <c r="A6269" s="576" t="s">
        <v>1020</v>
      </c>
      <c r="B6269" s="576" t="s">
        <v>1021</v>
      </c>
      <c r="C6269" s="576" t="s">
        <v>1022</v>
      </c>
      <c r="D6269" s="576" t="s">
        <v>4569</v>
      </c>
      <c r="E6269" s="577" t="s">
        <v>210</v>
      </c>
      <c r="F6269" s="576" t="s">
        <v>210</v>
      </c>
      <c r="G6269" s="576">
        <v>100819</v>
      </c>
      <c r="H6269" s="576" t="s">
        <v>10179</v>
      </c>
      <c r="I6269" s="576" t="s">
        <v>212</v>
      </c>
      <c r="J6269" s="576" t="s">
        <v>207</v>
      </c>
      <c r="K6269" s="577">
        <v>0</v>
      </c>
      <c r="L6269" s="576" t="s">
        <v>208</v>
      </c>
    </row>
    <row r="6270" spans="1:12">
      <c r="A6270" s="576" t="s">
        <v>1020</v>
      </c>
      <c r="B6270" s="576" t="s">
        <v>1021</v>
      </c>
      <c r="C6270" s="576" t="s">
        <v>1022</v>
      </c>
      <c r="D6270" s="576" t="s">
        <v>4569</v>
      </c>
      <c r="E6270" s="577" t="s">
        <v>210</v>
      </c>
      <c r="F6270" s="576" t="s">
        <v>210</v>
      </c>
      <c r="G6270" s="576">
        <v>100820</v>
      </c>
      <c r="H6270" s="576" t="s">
        <v>10180</v>
      </c>
      <c r="I6270" s="576" t="s">
        <v>212</v>
      </c>
      <c r="J6270" s="576" t="s">
        <v>207</v>
      </c>
      <c r="K6270" s="577">
        <v>0</v>
      </c>
      <c r="L6270" s="576" t="s">
        <v>208</v>
      </c>
    </row>
    <row r="6271" spans="1:12">
      <c r="A6271" s="576" t="s">
        <v>1020</v>
      </c>
      <c r="B6271" s="576" t="s">
        <v>1021</v>
      </c>
      <c r="C6271" s="576" t="s">
        <v>1022</v>
      </c>
      <c r="D6271" s="576" t="s">
        <v>4569</v>
      </c>
      <c r="E6271" s="577" t="s">
        <v>210</v>
      </c>
      <c r="F6271" s="576" t="s">
        <v>210</v>
      </c>
      <c r="G6271" s="576">
        <v>100821</v>
      </c>
      <c r="H6271" s="576" t="s">
        <v>10181</v>
      </c>
      <c r="I6271" s="576" t="s">
        <v>212</v>
      </c>
      <c r="J6271" s="576" t="s">
        <v>207</v>
      </c>
      <c r="K6271" s="577">
        <v>0</v>
      </c>
      <c r="L6271" s="576" t="s">
        <v>208</v>
      </c>
    </row>
    <row r="6272" spans="1:12">
      <c r="A6272" s="576" t="s">
        <v>1020</v>
      </c>
      <c r="B6272" s="576" t="s">
        <v>1021</v>
      </c>
      <c r="C6272" s="576" t="s">
        <v>1022</v>
      </c>
      <c r="D6272" s="576" t="s">
        <v>4569</v>
      </c>
      <c r="E6272" s="577" t="s">
        <v>210</v>
      </c>
      <c r="F6272" s="576" t="s">
        <v>210</v>
      </c>
      <c r="G6272" s="576">
        <v>100846</v>
      </c>
      <c r="H6272" s="576" t="s">
        <v>10182</v>
      </c>
      <c r="I6272" s="576" t="s">
        <v>212</v>
      </c>
      <c r="J6272" s="576" t="s">
        <v>207</v>
      </c>
      <c r="K6272" s="577">
        <v>0</v>
      </c>
      <c r="L6272" s="576" t="s">
        <v>208</v>
      </c>
    </row>
    <row r="6273" spans="1:12">
      <c r="A6273" s="576" t="s">
        <v>1020</v>
      </c>
      <c r="B6273" s="576" t="s">
        <v>1021</v>
      </c>
      <c r="C6273" s="576" t="s">
        <v>1022</v>
      </c>
      <c r="D6273" s="576" t="s">
        <v>4569</v>
      </c>
      <c r="E6273" s="577" t="s">
        <v>210</v>
      </c>
      <c r="F6273" s="576" t="s">
        <v>210</v>
      </c>
      <c r="G6273" s="576">
        <v>100834</v>
      </c>
      <c r="H6273" s="576" t="s">
        <v>10183</v>
      </c>
      <c r="I6273" s="576" t="s">
        <v>212</v>
      </c>
      <c r="J6273" s="576" t="s">
        <v>207</v>
      </c>
      <c r="K6273" s="577">
        <v>0</v>
      </c>
      <c r="L6273" s="576" t="s">
        <v>208</v>
      </c>
    </row>
    <row r="6274" spans="1:12">
      <c r="A6274" s="576" t="s">
        <v>1020</v>
      </c>
      <c r="B6274" s="576" t="s">
        <v>1021</v>
      </c>
      <c r="C6274" s="576" t="s">
        <v>1022</v>
      </c>
      <c r="D6274" s="576" t="s">
        <v>4569</v>
      </c>
      <c r="E6274" s="577" t="s">
        <v>210</v>
      </c>
      <c r="F6274" s="576" t="s">
        <v>210</v>
      </c>
      <c r="G6274" s="576">
        <v>100835</v>
      </c>
      <c r="H6274" s="576" t="s">
        <v>10184</v>
      </c>
      <c r="I6274" s="576" t="s">
        <v>212</v>
      </c>
      <c r="J6274" s="576" t="s">
        <v>207</v>
      </c>
      <c r="K6274" s="577">
        <v>0</v>
      </c>
      <c r="L6274" s="576" t="s">
        <v>208</v>
      </c>
    </row>
    <row r="6275" spans="1:12">
      <c r="A6275" s="576" t="s">
        <v>1020</v>
      </c>
      <c r="B6275" s="576" t="s">
        <v>1021</v>
      </c>
      <c r="C6275" s="576" t="s">
        <v>1022</v>
      </c>
      <c r="D6275" s="576" t="s">
        <v>4569</v>
      </c>
      <c r="E6275" s="577" t="s">
        <v>210</v>
      </c>
      <c r="F6275" s="576" t="s">
        <v>210</v>
      </c>
      <c r="G6275" s="576">
        <v>100836</v>
      </c>
      <c r="H6275" s="576" t="s">
        <v>10185</v>
      </c>
      <c r="I6275" s="576" t="s">
        <v>212</v>
      </c>
      <c r="J6275" s="576" t="s">
        <v>207</v>
      </c>
      <c r="K6275" s="577">
        <v>0</v>
      </c>
      <c r="L6275" s="576" t="s">
        <v>208</v>
      </c>
    </row>
    <row r="6276" spans="1:12">
      <c r="A6276" s="576" t="s">
        <v>1020</v>
      </c>
      <c r="B6276" s="576" t="s">
        <v>1021</v>
      </c>
      <c r="C6276" s="576" t="s">
        <v>1022</v>
      </c>
      <c r="D6276" s="576" t="s">
        <v>4569</v>
      </c>
      <c r="E6276" s="577" t="s">
        <v>210</v>
      </c>
      <c r="F6276" s="576" t="s">
        <v>210</v>
      </c>
      <c r="G6276" s="576">
        <v>100837</v>
      </c>
      <c r="H6276" s="576" t="s">
        <v>10186</v>
      </c>
      <c r="I6276" s="576" t="s">
        <v>212</v>
      </c>
      <c r="J6276" s="576" t="s">
        <v>207</v>
      </c>
      <c r="K6276" s="577">
        <v>0</v>
      </c>
      <c r="L6276" s="576" t="s">
        <v>208</v>
      </c>
    </row>
    <row r="6277" spans="1:12">
      <c r="A6277" s="576" t="s">
        <v>1020</v>
      </c>
      <c r="B6277" s="576" t="s">
        <v>1021</v>
      </c>
      <c r="C6277" s="576" t="s">
        <v>1022</v>
      </c>
      <c r="D6277" s="576" t="s">
        <v>4569</v>
      </c>
      <c r="E6277" s="577" t="s">
        <v>210</v>
      </c>
      <c r="F6277" s="576" t="s">
        <v>210</v>
      </c>
      <c r="G6277" s="576">
        <v>100826</v>
      </c>
      <c r="H6277" s="576" t="s">
        <v>10187</v>
      </c>
      <c r="I6277" s="576" t="s">
        <v>212</v>
      </c>
      <c r="J6277" s="576" t="s">
        <v>207</v>
      </c>
      <c r="K6277" s="577">
        <v>0</v>
      </c>
      <c r="L6277" s="576" t="s">
        <v>208</v>
      </c>
    </row>
    <row r="6278" spans="1:12">
      <c r="A6278" s="576" t="s">
        <v>1020</v>
      </c>
      <c r="B6278" s="576" t="s">
        <v>1021</v>
      </c>
      <c r="C6278" s="576" t="s">
        <v>1022</v>
      </c>
      <c r="D6278" s="576" t="s">
        <v>4569</v>
      </c>
      <c r="E6278" s="577" t="s">
        <v>210</v>
      </c>
      <c r="F6278" s="576" t="s">
        <v>210</v>
      </c>
      <c r="G6278" s="576">
        <v>100827</v>
      </c>
      <c r="H6278" s="576" t="s">
        <v>10188</v>
      </c>
      <c r="I6278" s="576" t="s">
        <v>212</v>
      </c>
      <c r="J6278" s="576" t="s">
        <v>207</v>
      </c>
      <c r="K6278" s="577">
        <v>0</v>
      </c>
      <c r="L6278" s="576" t="s">
        <v>208</v>
      </c>
    </row>
    <row r="6279" spans="1:12">
      <c r="A6279" s="576" t="s">
        <v>1020</v>
      </c>
      <c r="B6279" s="576" t="s">
        <v>1021</v>
      </c>
      <c r="C6279" s="576" t="s">
        <v>1022</v>
      </c>
      <c r="D6279" s="576" t="s">
        <v>4569</v>
      </c>
      <c r="E6279" s="577" t="s">
        <v>210</v>
      </c>
      <c r="F6279" s="576" t="s">
        <v>210</v>
      </c>
      <c r="G6279" s="576">
        <v>100828</v>
      </c>
      <c r="H6279" s="576" t="s">
        <v>10189</v>
      </c>
      <c r="I6279" s="576" t="s">
        <v>212</v>
      </c>
      <c r="J6279" s="576" t="s">
        <v>207</v>
      </c>
      <c r="K6279" s="577">
        <v>0</v>
      </c>
      <c r="L6279" s="576" t="s">
        <v>208</v>
      </c>
    </row>
    <row r="6280" spans="1:12">
      <c r="A6280" s="576" t="s">
        <v>1020</v>
      </c>
      <c r="B6280" s="576" t="s">
        <v>1021</v>
      </c>
      <c r="C6280" s="576" t="s">
        <v>1022</v>
      </c>
      <c r="D6280" s="576" t="s">
        <v>4569</v>
      </c>
      <c r="E6280" s="577" t="s">
        <v>210</v>
      </c>
      <c r="F6280" s="576" t="s">
        <v>210</v>
      </c>
      <c r="G6280" s="576">
        <v>100829</v>
      </c>
      <c r="H6280" s="576" t="s">
        <v>10190</v>
      </c>
      <c r="I6280" s="576" t="s">
        <v>212</v>
      </c>
      <c r="J6280" s="576" t="s">
        <v>207</v>
      </c>
      <c r="K6280" s="577">
        <v>0</v>
      </c>
      <c r="L6280" s="576" t="s">
        <v>208</v>
      </c>
    </row>
    <row r="6281" spans="1:12">
      <c r="A6281" s="576" t="s">
        <v>1020</v>
      </c>
      <c r="B6281" s="576" t="s">
        <v>1021</v>
      </c>
      <c r="C6281" s="576" t="s">
        <v>1022</v>
      </c>
      <c r="D6281" s="576" t="s">
        <v>4569</v>
      </c>
      <c r="E6281" s="577" t="s">
        <v>210</v>
      </c>
      <c r="F6281" s="576" t="s">
        <v>210</v>
      </c>
      <c r="G6281" s="576">
        <v>100830</v>
      </c>
      <c r="H6281" s="576" t="s">
        <v>10191</v>
      </c>
      <c r="I6281" s="576" t="s">
        <v>212</v>
      </c>
      <c r="J6281" s="576" t="s">
        <v>207</v>
      </c>
      <c r="K6281" s="577">
        <v>0</v>
      </c>
      <c r="L6281" s="576" t="s">
        <v>208</v>
      </c>
    </row>
    <row r="6282" spans="1:12">
      <c r="A6282" s="576" t="s">
        <v>1020</v>
      </c>
      <c r="B6282" s="576" t="s">
        <v>1021</v>
      </c>
      <c r="C6282" s="576" t="s">
        <v>1022</v>
      </c>
      <c r="D6282" s="576" t="s">
        <v>4569</v>
      </c>
      <c r="E6282" s="577" t="s">
        <v>210</v>
      </c>
      <c r="F6282" s="576" t="s">
        <v>210</v>
      </c>
      <c r="G6282" s="576">
        <v>100831</v>
      </c>
      <c r="H6282" s="576" t="s">
        <v>10192</v>
      </c>
      <c r="I6282" s="576" t="s">
        <v>212</v>
      </c>
      <c r="J6282" s="576" t="s">
        <v>209</v>
      </c>
      <c r="K6282" s="577">
        <v>0</v>
      </c>
      <c r="L6282" s="576" t="s">
        <v>208</v>
      </c>
    </row>
    <row r="6283" spans="1:12">
      <c r="A6283" s="576" t="s">
        <v>1020</v>
      </c>
      <c r="B6283" s="576" t="s">
        <v>1021</v>
      </c>
      <c r="C6283" s="576" t="s">
        <v>1022</v>
      </c>
      <c r="D6283" s="576" t="s">
        <v>4569</v>
      </c>
      <c r="E6283" s="577" t="s">
        <v>210</v>
      </c>
      <c r="F6283" s="576" t="s">
        <v>210</v>
      </c>
      <c r="G6283" s="576">
        <v>100832</v>
      </c>
      <c r="H6283" s="576" t="s">
        <v>10193</v>
      </c>
      <c r="I6283" s="576" t="s">
        <v>212</v>
      </c>
      <c r="J6283" s="576" t="s">
        <v>209</v>
      </c>
      <c r="K6283" s="577">
        <v>0</v>
      </c>
      <c r="L6283" s="576" t="s">
        <v>208</v>
      </c>
    </row>
    <row r="6284" spans="1:12">
      <c r="A6284" s="576" t="s">
        <v>1020</v>
      </c>
      <c r="B6284" s="576" t="s">
        <v>1021</v>
      </c>
      <c r="C6284" s="576" t="s">
        <v>1022</v>
      </c>
      <c r="D6284" s="576" t="s">
        <v>4569</v>
      </c>
      <c r="E6284" s="577" t="s">
        <v>210</v>
      </c>
      <c r="F6284" s="576" t="s">
        <v>210</v>
      </c>
      <c r="G6284" s="576">
        <v>100833</v>
      </c>
      <c r="H6284" s="576" t="s">
        <v>10194</v>
      </c>
      <c r="I6284" s="576" t="s">
        <v>212</v>
      </c>
      <c r="J6284" s="576" t="s">
        <v>207</v>
      </c>
      <c r="K6284" s="577">
        <v>0</v>
      </c>
      <c r="L6284" s="576" t="s">
        <v>208</v>
      </c>
    </row>
    <row r="6285" spans="1:12">
      <c r="A6285" s="576" t="s">
        <v>1020</v>
      </c>
      <c r="B6285" s="576" t="s">
        <v>1021</v>
      </c>
      <c r="C6285" s="576" t="s">
        <v>1022</v>
      </c>
      <c r="D6285" s="576" t="s">
        <v>4569</v>
      </c>
      <c r="E6285" s="577" t="s">
        <v>210</v>
      </c>
      <c r="F6285" s="576" t="s">
        <v>210</v>
      </c>
      <c r="G6285" s="576">
        <v>100790</v>
      </c>
      <c r="H6285" s="576" t="s">
        <v>10195</v>
      </c>
      <c r="I6285" s="576" t="s">
        <v>212</v>
      </c>
      <c r="J6285" s="576" t="s">
        <v>207</v>
      </c>
      <c r="K6285" s="577">
        <v>0</v>
      </c>
      <c r="L6285" s="576" t="s">
        <v>208</v>
      </c>
    </row>
    <row r="6286" spans="1:12">
      <c r="A6286" s="576" t="s">
        <v>1020</v>
      </c>
      <c r="B6286" s="576" t="s">
        <v>1021</v>
      </c>
      <c r="C6286" s="576" t="s">
        <v>1022</v>
      </c>
      <c r="D6286" s="576" t="s">
        <v>4569</v>
      </c>
      <c r="E6286" s="577" t="s">
        <v>210</v>
      </c>
      <c r="F6286" s="576" t="s">
        <v>210</v>
      </c>
      <c r="G6286" s="576">
        <v>100789</v>
      </c>
      <c r="H6286" s="576" t="s">
        <v>10196</v>
      </c>
      <c r="I6286" s="576" t="s">
        <v>212</v>
      </c>
      <c r="J6286" s="576" t="s">
        <v>207</v>
      </c>
      <c r="K6286" s="577">
        <v>0</v>
      </c>
      <c r="L6286" s="576" t="s">
        <v>208</v>
      </c>
    </row>
    <row r="6287" spans="1:12">
      <c r="A6287" s="576" t="s">
        <v>1020</v>
      </c>
      <c r="B6287" s="576" t="s">
        <v>1021</v>
      </c>
      <c r="C6287" s="576" t="s">
        <v>1022</v>
      </c>
      <c r="D6287" s="576" t="s">
        <v>4569</v>
      </c>
      <c r="E6287" s="577" t="s">
        <v>210</v>
      </c>
      <c r="F6287" s="576" t="s">
        <v>210</v>
      </c>
      <c r="G6287" s="576">
        <v>100788</v>
      </c>
      <c r="H6287" s="576" t="s">
        <v>2493</v>
      </c>
      <c r="I6287" s="576" t="s">
        <v>212</v>
      </c>
      <c r="J6287" s="576" t="s">
        <v>207</v>
      </c>
      <c r="K6287" s="577">
        <v>703.03</v>
      </c>
      <c r="L6287" s="576" t="s">
        <v>208</v>
      </c>
    </row>
    <row r="6288" spans="1:12">
      <c r="A6288" s="576" t="s">
        <v>1020</v>
      </c>
      <c r="B6288" s="576" t="s">
        <v>1021</v>
      </c>
      <c r="C6288" s="576" t="s">
        <v>1022</v>
      </c>
      <c r="D6288" s="576" t="s">
        <v>4569</v>
      </c>
      <c r="E6288" s="577" t="s">
        <v>210</v>
      </c>
      <c r="F6288" s="576" t="s">
        <v>210</v>
      </c>
      <c r="G6288" s="576">
        <v>100811</v>
      </c>
      <c r="H6288" s="576" t="s">
        <v>10197</v>
      </c>
      <c r="I6288" s="576" t="s">
        <v>212</v>
      </c>
      <c r="J6288" s="576" t="s">
        <v>207</v>
      </c>
      <c r="K6288" s="577">
        <v>0</v>
      </c>
      <c r="L6288" s="576" t="s">
        <v>208</v>
      </c>
    </row>
    <row r="6289" spans="1:12">
      <c r="A6289" s="576" t="s">
        <v>1020</v>
      </c>
      <c r="B6289" s="576" t="s">
        <v>1021</v>
      </c>
      <c r="C6289" s="576" t="s">
        <v>1022</v>
      </c>
      <c r="D6289" s="576" t="s">
        <v>4569</v>
      </c>
      <c r="E6289" s="577" t="s">
        <v>210</v>
      </c>
      <c r="F6289" s="576" t="s">
        <v>210</v>
      </c>
      <c r="G6289" s="576">
        <v>100812</v>
      </c>
      <c r="H6289" s="576" t="s">
        <v>10198</v>
      </c>
      <c r="I6289" s="576" t="s">
        <v>212</v>
      </c>
      <c r="J6289" s="576" t="s">
        <v>207</v>
      </c>
      <c r="K6289" s="577">
        <v>0</v>
      </c>
      <c r="L6289" s="576" t="s">
        <v>208</v>
      </c>
    </row>
    <row r="6290" spans="1:12">
      <c r="A6290" s="576" t="s">
        <v>1020</v>
      </c>
      <c r="B6290" s="576" t="s">
        <v>1021</v>
      </c>
      <c r="C6290" s="576" t="s">
        <v>1022</v>
      </c>
      <c r="D6290" s="576" t="s">
        <v>4569</v>
      </c>
      <c r="E6290" s="577" t="s">
        <v>210</v>
      </c>
      <c r="F6290" s="576" t="s">
        <v>210</v>
      </c>
      <c r="G6290" s="576">
        <v>100813</v>
      </c>
      <c r="H6290" s="576" t="s">
        <v>10199</v>
      </c>
      <c r="I6290" s="576" t="s">
        <v>212</v>
      </c>
      <c r="J6290" s="576" t="s">
        <v>209</v>
      </c>
      <c r="K6290" s="577">
        <v>0</v>
      </c>
      <c r="L6290" s="576" t="s">
        <v>208</v>
      </c>
    </row>
    <row r="6291" spans="1:12">
      <c r="A6291" s="576" t="s">
        <v>1020</v>
      </c>
      <c r="B6291" s="576" t="s">
        <v>1021</v>
      </c>
      <c r="C6291" s="576" t="s">
        <v>1022</v>
      </c>
      <c r="D6291" s="576" t="s">
        <v>4569</v>
      </c>
      <c r="E6291" s="577" t="s">
        <v>210</v>
      </c>
      <c r="F6291" s="576" t="s">
        <v>210</v>
      </c>
      <c r="G6291" s="576">
        <v>100814</v>
      </c>
      <c r="H6291" s="576" t="s">
        <v>10200</v>
      </c>
      <c r="I6291" s="576" t="s">
        <v>212</v>
      </c>
      <c r="J6291" s="576" t="s">
        <v>209</v>
      </c>
      <c r="K6291" s="577">
        <v>0</v>
      </c>
      <c r="L6291" s="576" t="s">
        <v>208</v>
      </c>
    </row>
    <row r="6292" spans="1:12">
      <c r="A6292" s="576" t="s">
        <v>1020</v>
      </c>
      <c r="B6292" s="576" t="s">
        <v>1021</v>
      </c>
      <c r="C6292" s="576" t="s">
        <v>1022</v>
      </c>
      <c r="D6292" s="576" t="s">
        <v>4569</v>
      </c>
      <c r="E6292" s="577" t="s">
        <v>210</v>
      </c>
      <c r="F6292" s="576" t="s">
        <v>210</v>
      </c>
      <c r="G6292" s="576">
        <v>100815</v>
      </c>
      <c r="H6292" s="576" t="s">
        <v>10201</v>
      </c>
      <c r="I6292" s="576" t="s">
        <v>212</v>
      </c>
      <c r="J6292" s="576" t="s">
        <v>207</v>
      </c>
      <c r="K6292" s="577">
        <v>0</v>
      </c>
      <c r="L6292" s="576" t="s">
        <v>208</v>
      </c>
    </row>
    <row r="6293" spans="1:12">
      <c r="A6293" s="576" t="s">
        <v>1020</v>
      </c>
      <c r="B6293" s="576" t="s">
        <v>1021</v>
      </c>
      <c r="C6293" s="576" t="s">
        <v>1022</v>
      </c>
      <c r="D6293" s="576" t="s">
        <v>4569</v>
      </c>
      <c r="E6293" s="577" t="s">
        <v>210</v>
      </c>
      <c r="F6293" s="576" t="s">
        <v>210</v>
      </c>
      <c r="G6293" s="576">
        <v>100816</v>
      </c>
      <c r="H6293" s="576" t="s">
        <v>10202</v>
      </c>
      <c r="I6293" s="576" t="s">
        <v>212</v>
      </c>
      <c r="J6293" s="576" t="s">
        <v>207</v>
      </c>
      <c r="K6293" s="577">
        <v>0</v>
      </c>
      <c r="L6293" s="576" t="s">
        <v>208</v>
      </c>
    </row>
    <row r="6294" spans="1:12">
      <c r="A6294" s="576" t="s">
        <v>1020</v>
      </c>
      <c r="B6294" s="576" t="s">
        <v>1021</v>
      </c>
      <c r="C6294" s="576" t="s">
        <v>1022</v>
      </c>
      <c r="D6294" s="576" t="s">
        <v>4569</v>
      </c>
      <c r="E6294" s="577" t="s">
        <v>210</v>
      </c>
      <c r="F6294" s="576" t="s">
        <v>210</v>
      </c>
      <c r="G6294" s="576">
        <v>100817</v>
      </c>
      <c r="H6294" s="576" t="s">
        <v>10203</v>
      </c>
      <c r="I6294" s="576" t="s">
        <v>212</v>
      </c>
      <c r="J6294" s="576" t="s">
        <v>209</v>
      </c>
      <c r="K6294" s="577">
        <v>0</v>
      </c>
      <c r="L6294" s="576" t="s">
        <v>208</v>
      </c>
    </row>
    <row r="6295" spans="1:12">
      <c r="A6295" s="576" t="s">
        <v>1020</v>
      </c>
      <c r="B6295" s="576" t="s">
        <v>1021</v>
      </c>
      <c r="C6295" s="576" t="s">
        <v>1022</v>
      </c>
      <c r="D6295" s="576" t="s">
        <v>4569</v>
      </c>
      <c r="E6295" s="577" t="s">
        <v>210</v>
      </c>
      <c r="F6295" s="576" t="s">
        <v>210</v>
      </c>
      <c r="G6295" s="576">
        <v>100795</v>
      </c>
      <c r="H6295" s="576" t="s">
        <v>10204</v>
      </c>
      <c r="I6295" s="576" t="s">
        <v>85</v>
      </c>
      <c r="J6295" s="576" t="s">
        <v>209</v>
      </c>
      <c r="K6295" s="577">
        <v>0</v>
      </c>
      <c r="L6295" s="576" t="s">
        <v>208</v>
      </c>
    </row>
    <row r="6296" spans="1:12">
      <c r="A6296" s="576" t="s">
        <v>1020</v>
      </c>
      <c r="B6296" s="576" t="s">
        <v>1021</v>
      </c>
      <c r="C6296" s="576" t="s">
        <v>1023</v>
      </c>
      <c r="D6296" s="576" t="s">
        <v>4570</v>
      </c>
      <c r="E6296" s="577" t="s">
        <v>210</v>
      </c>
      <c r="F6296" s="576" t="s">
        <v>210</v>
      </c>
      <c r="G6296" s="576">
        <v>100842</v>
      </c>
      <c r="H6296" s="576" t="s">
        <v>10205</v>
      </c>
      <c r="I6296" s="576" t="s">
        <v>85</v>
      </c>
      <c r="J6296" s="576" t="s">
        <v>207</v>
      </c>
      <c r="K6296" s="577">
        <v>0</v>
      </c>
      <c r="L6296" s="576" t="s">
        <v>208</v>
      </c>
    </row>
    <row r="6297" spans="1:12">
      <c r="A6297" s="576" t="s">
        <v>1020</v>
      </c>
      <c r="B6297" s="576" t="s">
        <v>1021</v>
      </c>
      <c r="C6297" s="576" t="s">
        <v>1023</v>
      </c>
      <c r="D6297" s="576" t="s">
        <v>4570</v>
      </c>
      <c r="E6297" s="577" t="s">
        <v>210</v>
      </c>
      <c r="F6297" s="576" t="s">
        <v>210</v>
      </c>
      <c r="G6297" s="576">
        <v>100796</v>
      </c>
      <c r="H6297" s="576" t="s">
        <v>10206</v>
      </c>
      <c r="I6297" s="576" t="s">
        <v>85</v>
      </c>
      <c r="J6297" s="576" t="s">
        <v>207</v>
      </c>
      <c r="K6297" s="577">
        <v>0</v>
      </c>
      <c r="L6297" s="576" t="s">
        <v>208</v>
      </c>
    </row>
    <row r="6298" spans="1:12">
      <c r="A6298" s="576" t="s">
        <v>1020</v>
      </c>
      <c r="B6298" s="576" t="s">
        <v>1021</v>
      </c>
      <c r="C6298" s="576" t="s">
        <v>1023</v>
      </c>
      <c r="D6298" s="576" t="s">
        <v>4570</v>
      </c>
      <c r="E6298" s="577" t="s">
        <v>210</v>
      </c>
      <c r="F6298" s="576" t="s">
        <v>210</v>
      </c>
      <c r="G6298" s="576">
        <v>100843</v>
      </c>
      <c r="H6298" s="576" t="s">
        <v>10207</v>
      </c>
      <c r="I6298" s="576" t="s">
        <v>85</v>
      </c>
      <c r="J6298" s="576" t="s">
        <v>207</v>
      </c>
      <c r="K6298" s="577">
        <v>0</v>
      </c>
      <c r="L6298" s="576" t="s">
        <v>208</v>
      </c>
    </row>
    <row r="6299" spans="1:12">
      <c r="A6299" s="576" t="s">
        <v>1020</v>
      </c>
      <c r="B6299" s="576" t="s">
        <v>1021</v>
      </c>
      <c r="C6299" s="576" t="s">
        <v>1023</v>
      </c>
      <c r="D6299" s="576" t="s">
        <v>4570</v>
      </c>
      <c r="E6299" s="577" t="s">
        <v>210</v>
      </c>
      <c r="F6299" s="576" t="s">
        <v>210</v>
      </c>
      <c r="G6299" s="576">
        <v>100844</v>
      </c>
      <c r="H6299" s="576" t="s">
        <v>10208</v>
      </c>
      <c r="I6299" s="576" t="s">
        <v>85</v>
      </c>
      <c r="J6299" s="576" t="s">
        <v>207</v>
      </c>
      <c r="K6299" s="577">
        <v>0</v>
      </c>
      <c r="L6299" s="576" t="s">
        <v>208</v>
      </c>
    </row>
    <row r="6300" spans="1:12">
      <c r="A6300" s="576" t="s">
        <v>1020</v>
      </c>
      <c r="B6300" s="576" t="s">
        <v>1021</v>
      </c>
      <c r="C6300" s="576" t="s">
        <v>1023</v>
      </c>
      <c r="D6300" s="576" t="s">
        <v>4570</v>
      </c>
      <c r="E6300" s="577" t="s">
        <v>210</v>
      </c>
      <c r="F6300" s="576" t="s">
        <v>210</v>
      </c>
      <c r="G6300" s="576">
        <v>100797</v>
      </c>
      <c r="H6300" s="576" t="s">
        <v>10209</v>
      </c>
      <c r="I6300" s="576" t="s">
        <v>85</v>
      </c>
      <c r="J6300" s="576" t="s">
        <v>207</v>
      </c>
      <c r="K6300" s="577">
        <v>0</v>
      </c>
      <c r="L6300" s="576" t="s">
        <v>208</v>
      </c>
    </row>
    <row r="6301" spans="1:12">
      <c r="A6301" s="576" t="s">
        <v>1020</v>
      </c>
      <c r="B6301" s="576" t="s">
        <v>1021</v>
      </c>
      <c r="C6301" s="576" t="s">
        <v>1023</v>
      </c>
      <c r="D6301" s="576" t="s">
        <v>4570</v>
      </c>
      <c r="E6301" s="577" t="s">
        <v>210</v>
      </c>
      <c r="F6301" s="576" t="s">
        <v>210</v>
      </c>
      <c r="G6301" s="576">
        <v>100798</v>
      </c>
      <c r="H6301" s="576" t="s">
        <v>10210</v>
      </c>
      <c r="I6301" s="576" t="s">
        <v>85</v>
      </c>
      <c r="J6301" s="576" t="s">
        <v>207</v>
      </c>
      <c r="K6301" s="577">
        <v>0</v>
      </c>
      <c r="L6301" s="576" t="s">
        <v>208</v>
      </c>
    </row>
    <row r="6302" spans="1:12">
      <c r="A6302" s="576" t="s">
        <v>1020</v>
      </c>
      <c r="B6302" s="576" t="s">
        <v>1021</v>
      </c>
      <c r="C6302" s="576" t="s">
        <v>1023</v>
      </c>
      <c r="D6302" s="576" t="s">
        <v>4570</v>
      </c>
      <c r="E6302" s="577" t="s">
        <v>210</v>
      </c>
      <c r="F6302" s="576" t="s">
        <v>210</v>
      </c>
      <c r="G6302" s="576">
        <v>100845</v>
      </c>
      <c r="H6302" s="576" t="s">
        <v>10211</v>
      </c>
      <c r="I6302" s="576" t="s">
        <v>85</v>
      </c>
      <c r="J6302" s="576" t="s">
        <v>207</v>
      </c>
      <c r="K6302" s="577">
        <v>0</v>
      </c>
      <c r="L6302" s="576" t="s">
        <v>208</v>
      </c>
    </row>
    <row r="6303" spans="1:12">
      <c r="A6303" s="576" t="s">
        <v>1020</v>
      </c>
      <c r="B6303" s="576" t="s">
        <v>1021</v>
      </c>
      <c r="C6303" s="576" t="s">
        <v>1023</v>
      </c>
      <c r="D6303" s="576" t="s">
        <v>4570</v>
      </c>
      <c r="E6303" s="577" t="s">
        <v>210</v>
      </c>
      <c r="F6303" s="576" t="s">
        <v>210</v>
      </c>
      <c r="G6303" s="576">
        <v>100799</v>
      </c>
      <c r="H6303" s="576" t="s">
        <v>4832</v>
      </c>
      <c r="I6303" s="576" t="s">
        <v>85</v>
      </c>
      <c r="J6303" s="576" t="s">
        <v>207</v>
      </c>
      <c r="K6303" s="577">
        <v>15.74</v>
      </c>
      <c r="L6303" s="576" t="s">
        <v>208</v>
      </c>
    </row>
    <row r="6304" spans="1:12">
      <c r="A6304" s="576" t="s">
        <v>1020</v>
      </c>
      <c r="B6304" s="576" t="s">
        <v>1021</v>
      </c>
      <c r="C6304" s="576" t="s">
        <v>1023</v>
      </c>
      <c r="D6304" s="576" t="s">
        <v>4570</v>
      </c>
      <c r="E6304" s="577" t="s">
        <v>210</v>
      </c>
      <c r="F6304" s="576" t="s">
        <v>210</v>
      </c>
      <c r="G6304" s="576">
        <v>100807</v>
      </c>
      <c r="H6304" s="576" t="s">
        <v>4836</v>
      </c>
      <c r="I6304" s="576" t="s">
        <v>85</v>
      </c>
      <c r="J6304" s="576" t="s">
        <v>207</v>
      </c>
      <c r="K6304" s="577">
        <v>20.420000000000002</v>
      </c>
      <c r="L6304" s="576" t="s">
        <v>208</v>
      </c>
    </row>
    <row r="6305" spans="1:12">
      <c r="A6305" s="576" t="s">
        <v>1020</v>
      </c>
      <c r="B6305" s="576" t="s">
        <v>1021</v>
      </c>
      <c r="C6305" s="576" t="s">
        <v>1023</v>
      </c>
      <c r="D6305" s="576" t="s">
        <v>4570</v>
      </c>
      <c r="E6305" s="577" t="s">
        <v>210</v>
      </c>
      <c r="F6305" s="576" t="s">
        <v>210</v>
      </c>
      <c r="G6305" s="576">
        <v>100800</v>
      </c>
      <c r="H6305" s="576" t="s">
        <v>4833</v>
      </c>
      <c r="I6305" s="576" t="s">
        <v>85</v>
      </c>
      <c r="J6305" s="576" t="s">
        <v>207</v>
      </c>
      <c r="K6305" s="577">
        <v>22.67</v>
      </c>
      <c r="L6305" s="576" t="s">
        <v>208</v>
      </c>
    </row>
    <row r="6306" spans="1:12">
      <c r="A6306" s="576" t="s">
        <v>1020</v>
      </c>
      <c r="B6306" s="576" t="s">
        <v>1021</v>
      </c>
      <c r="C6306" s="576" t="s">
        <v>1023</v>
      </c>
      <c r="D6306" s="576" t="s">
        <v>4570</v>
      </c>
      <c r="E6306" s="577" t="s">
        <v>210</v>
      </c>
      <c r="F6306" s="576" t="s">
        <v>210</v>
      </c>
      <c r="G6306" s="576">
        <v>100808</v>
      </c>
      <c r="H6306" s="576" t="s">
        <v>4837</v>
      </c>
      <c r="I6306" s="576" t="s">
        <v>85</v>
      </c>
      <c r="J6306" s="576" t="s">
        <v>207</v>
      </c>
      <c r="K6306" s="577">
        <v>28.23</v>
      </c>
      <c r="L6306" s="576" t="s">
        <v>208</v>
      </c>
    </row>
    <row r="6307" spans="1:12">
      <c r="A6307" s="576" t="s">
        <v>1020</v>
      </c>
      <c r="B6307" s="576" t="s">
        <v>1021</v>
      </c>
      <c r="C6307" s="576" t="s">
        <v>1023</v>
      </c>
      <c r="D6307" s="576" t="s">
        <v>4570</v>
      </c>
      <c r="E6307" s="577" t="s">
        <v>210</v>
      </c>
      <c r="F6307" s="576" t="s">
        <v>210</v>
      </c>
      <c r="G6307" s="576">
        <v>100801</v>
      </c>
      <c r="H6307" s="576" t="s">
        <v>4834</v>
      </c>
      <c r="I6307" s="576" t="s">
        <v>85</v>
      </c>
      <c r="J6307" s="576" t="s">
        <v>207</v>
      </c>
      <c r="K6307" s="577">
        <v>29.81</v>
      </c>
      <c r="L6307" s="576" t="s">
        <v>208</v>
      </c>
    </row>
    <row r="6308" spans="1:12">
      <c r="A6308" s="576" t="s">
        <v>1020</v>
      </c>
      <c r="B6308" s="576" t="s">
        <v>1021</v>
      </c>
      <c r="C6308" s="576" t="s">
        <v>1023</v>
      </c>
      <c r="D6308" s="576" t="s">
        <v>4570</v>
      </c>
      <c r="E6308" s="577" t="s">
        <v>210</v>
      </c>
      <c r="F6308" s="576" t="s">
        <v>210</v>
      </c>
      <c r="G6308" s="576">
        <v>100809</v>
      </c>
      <c r="H6308" s="576" t="s">
        <v>4838</v>
      </c>
      <c r="I6308" s="576" t="s">
        <v>85</v>
      </c>
      <c r="J6308" s="576" t="s">
        <v>207</v>
      </c>
      <c r="K6308" s="577">
        <v>36.46</v>
      </c>
      <c r="L6308" s="576" t="s">
        <v>208</v>
      </c>
    </row>
    <row r="6309" spans="1:12">
      <c r="A6309" s="576" t="s">
        <v>1020</v>
      </c>
      <c r="B6309" s="576" t="s">
        <v>1021</v>
      </c>
      <c r="C6309" s="576" t="s">
        <v>1023</v>
      </c>
      <c r="D6309" s="576" t="s">
        <v>4570</v>
      </c>
      <c r="E6309" s="577" t="s">
        <v>210</v>
      </c>
      <c r="F6309" s="576" t="s">
        <v>210</v>
      </c>
      <c r="G6309" s="576">
        <v>100802</v>
      </c>
      <c r="H6309" s="576" t="s">
        <v>4835</v>
      </c>
      <c r="I6309" s="576" t="s">
        <v>85</v>
      </c>
      <c r="J6309" s="576" t="s">
        <v>207</v>
      </c>
      <c r="K6309" s="577">
        <v>39.94</v>
      </c>
      <c r="L6309" s="576" t="s">
        <v>208</v>
      </c>
    </row>
    <row r="6310" spans="1:12">
      <c r="A6310" s="576" t="s">
        <v>1020</v>
      </c>
      <c r="B6310" s="576" t="s">
        <v>1021</v>
      </c>
      <c r="C6310" s="576" t="s">
        <v>1023</v>
      </c>
      <c r="D6310" s="576" t="s">
        <v>4570</v>
      </c>
      <c r="E6310" s="577" t="s">
        <v>210</v>
      </c>
      <c r="F6310" s="576" t="s">
        <v>210</v>
      </c>
      <c r="G6310" s="576">
        <v>100810</v>
      </c>
      <c r="H6310" s="576" t="s">
        <v>4839</v>
      </c>
      <c r="I6310" s="576" t="s">
        <v>85</v>
      </c>
      <c r="J6310" s="576" t="s">
        <v>207</v>
      </c>
      <c r="K6310" s="577">
        <v>48.12</v>
      </c>
      <c r="L6310" s="576" t="s">
        <v>208</v>
      </c>
    </row>
    <row r="6311" spans="1:12">
      <c r="A6311" s="576" t="s">
        <v>1020</v>
      </c>
      <c r="B6311" s="576" t="s">
        <v>1021</v>
      </c>
      <c r="C6311" s="576" t="s">
        <v>1023</v>
      </c>
      <c r="D6311" s="576" t="s">
        <v>4570</v>
      </c>
      <c r="E6311" s="577" t="s">
        <v>210</v>
      </c>
      <c r="F6311" s="576" t="s">
        <v>210</v>
      </c>
      <c r="G6311" s="576">
        <v>100791</v>
      </c>
      <c r="H6311" s="576" t="s">
        <v>2494</v>
      </c>
      <c r="I6311" s="576" t="s">
        <v>85</v>
      </c>
      <c r="J6311" s="576" t="s">
        <v>207</v>
      </c>
      <c r="K6311" s="577">
        <v>15.33</v>
      </c>
      <c r="L6311" s="576" t="s">
        <v>208</v>
      </c>
    </row>
    <row r="6312" spans="1:12">
      <c r="A6312" s="576" t="s">
        <v>1020</v>
      </c>
      <c r="B6312" s="576" t="s">
        <v>1021</v>
      </c>
      <c r="C6312" s="576" t="s">
        <v>1023</v>
      </c>
      <c r="D6312" s="576" t="s">
        <v>4570</v>
      </c>
      <c r="E6312" s="577" t="s">
        <v>210</v>
      </c>
      <c r="F6312" s="576" t="s">
        <v>210</v>
      </c>
      <c r="G6312" s="576">
        <v>100803</v>
      </c>
      <c r="H6312" s="576" t="s">
        <v>2498</v>
      </c>
      <c r="I6312" s="576" t="s">
        <v>85</v>
      </c>
      <c r="J6312" s="576" t="s">
        <v>207</v>
      </c>
      <c r="K6312" s="577">
        <v>14.51</v>
      </c>
      <c r="L6312" s="576" t="s">
        <v>208</v>
      </c>
    </row>
    <row r="6313" spans="1:12">
      <c r="A6313" s="576" t="s">
        <v>1020</v>
      </c>
      <c r="B6313" s="576" t="s">
        <v>1021</v>
      </c>
      <c r="C6313" s="576" t="s">
        <v>1023</v>
      </c>
      <c r="D6313" s="576" t="s">
        <v>4570</v>
      </c>
      <c r="E6313" s="577" t="s">
        <v>210</v>
      </c>
      <c r="F6313" s="576" t="s">
        <v>210</v>
      </c>
      <c r="G6313" s="576">
        <v>100792</v>
      </c>
      <c r="H6313" s="576" t="s">
        <v>2495</v>
      </c>
      <c r="I6313" s="576" t="s">
        <v>85</v>
      </c>
      <c r="J6313" s="576" t="s">
        <v>207</v>
      </c>
      <c r="K6313" s="577">
        <v>22.27</v>
      </c>
      <c r="L6313" s="576" t="s">
        <v>208</v>
      </c>
    </row>
    <row r="6314" spans="1:12">
      <c r="A6314" s="576" t="s">
        <v>1020</v>
      </c>
      <c r="B6314" s="576" t="s">
        <v>1021</v>
      </c>
      <c r="C6314" s="576" t="s">
        <v>1023</v>
      </c>
      <c r="D6314" s="576" t="s">
        <v>4570</v>
      </c>
      <c r="E6314" s="577" t="s">
        <v>210</v>
      </c>
      <c r="F6314" s="576" t="s">
        <v>210</v>
      </c>
      <c r="G6314" s="576">
        <v>100804</v>
      </c>
      <c r="H6314" s="576" t="s">
        <v>2499</v>
      </c>
      <c r="I6314" s="576" t="s">
        <v>85</v>
      </c>
      <c r="J6314" s="576" t="s">
        <v>207</v>
      </c>
      <c r="K6314" s="577">
        <v>21.29</v>
      </c>
      <c r="L6314" s="576" t="s">
        <v>208</v>
      </c>
    </row>
    <row r="6315" spans="1:12">
      <c r="A6315" s="576" t="s">
        <v>1020</v>
      </c>
      <c r="B6315" s="576" t="s">
        <v>1021</v>
      </c>
      <c r="C6315" s="576" t="s">
        <v>1023</v>
      </c>
      <c r="D6315" s="576" t="s">
        <v>4570</v>
      </c>
      <c r="E6315" s="577" t="s">
        <v>210</v>
      </c>
      <c r="F6315" s="576" t="s">
        <v>210</v>
      </c>
      <c r="G6315" s="576">
        <v>100793</v>
      </c>
      <c r="H6315" s="576" t="s">
        <v>2496</v>
      </c>
      <c r="I6315" s="576" t="s">
        <v>85</v>
      </c>
      <c r="J6315" s="576" t="s">
        <v>207</v>
      </c>
      <c r="K6315" s="577">
        <v>29.41</v>
      </c>
      <c r="L6315" s="576" t="s">
        <v>208</v>
      </c>
    </row>
    <row r="6316" spans="1:12">
      <c r="A6316" s="576" t="s">
        <v>1020</v>
      </c>
      <c r="B6316" s="576" t="s">
        <v>1021</v>
      </c>
      <c r="C6316" s="576" t="s">
        <v>1023</v>
      </c>
      <c r="D6316" s="576" t="s">
        <v>4570</v>
      </c>
      <c r="E6316" s="577" t="s">
        <v>210</v>
      </c>
      <c r="F6316" s="576" t="s">
        <v>210</v>
      </c>
      <c r="G6316" s="576">
        <v>100805</v>
      </c>
      <c r="H6316" s="576" t="s">
        <v>2500</v>
      </c>
      <c r="I6316" s="576" t="s">
        <v>85</v>
      </c>
      <c r="J6316" s="576" t="s">
        <v>207</v>
      </c>
      <c r="K6316" s="577">
        <v>28.24</v>
      </c>
      <c r="L6316" s="576" t="s">
        <v>208</v>
      </c>
    </row>
    <row r="6317" spans="1:12">
      <c r="A6317" s="576" t="s">
        <v>1020</v>
      </c>
      <c r="B6317" s="576" t="s">
        <v>1021</v>
      </c>
      <c r="C6317" s="576" t="s">
        <v>1023</v>
      </c>
      <c r="D6317" s="576" t="s">
        <v>4570</v>
      </c>
      <c r="E6317" s="577" t="s">
        <v>210</v>
      </c>
      <c r="F6317" s="576" t="s">
        <v>210</v>
      </c>
      <c r="G6317" s="576">
        <v>100794</v>
      </c>
      <c r="H6317" s="576" t="s">
        <v>2497</v>
      </c>
      <c r="I6317" s="576" t="s">
        <v>85</v>
      </c>
      <c r="J6317" s="576" t="s">
        <v>207</v>
      </c>
      <c r="K6317" s="577">
        <v>39.54</v>
      </c>
      <c r="L6317" s="576" t="s">
        <v>208</v>
      </c>
    </row>
    <row r="6318" spans="1:12">
      <c r="A6318" s="576" t="s">
        <v>1020</v>
      </c>
      <c r="B6318" s="576" t="s">
        <v>1021</v>
      </c>
      <c r="C6318" s="576" t="s">
        <v>1023</v>
      </c>
      <c r="D6318" s="576" t="s">
        <v>4570</v>
      </c>
      <c r="E6318" s="577" t="s">
        <v>210</v>
      </c>
      <c r="F6318" s="576" t="s">
        <v>210</v>
      </c>
      <c r="G6318" s="576">
        <v>100806</v>
      </c>
      <c r="H6318" s="576" t="s">
        <v>2501</v>
      </c>
      <c r="I6318" s="576" t="s">
        <v>85</v>
      </c>
      <c r="J6318" s="576" t="s">
        <v>207</v>
      </c>
      <c r="K6318" s="577">
        <v>38.11</v>
      </c>
      <c r="L6318" s="576" t="s">
        <v>208</v>
      </c>
    </row>
    <row r="6319" spans="1:12">
      <c r="A6319" s="576" t="s">
        <v>1020</v>
      </c>
      <c r="B6319" s="576" t="s">
        <v>1021</v>
      </c>
      <c r="C6319" s="576" t="s">
        <v>1023</v>
      </c>
      <c r="D6319" s="576" t="s">
        <v>4570</v>
      </c>
      <c r="E6319" s="577" t="s">
        <v>210</v>
      </c>
      <c r="F6319" s="576" t="s">
        <v>210</v>
      </c>
      <c r="G6319" s="576">
        <v>100838</v>
      </c>
      <c r="H6319" s="576" t="s">
        <v>10212</v>
      </c>
      <c r="I6319" s="576" t="s">
        <v>212</v>
      </c>
      <c r="J6319" s="576" t="s">
        <v>207</v>
      </c>
      <c r="K6319" s="577">
        <v>0</v>
      </c>
      <c r="L6319" s="576" t="s">
        <v>208</v>
      </c>
    </row>
    <row r="6320" spans="1:12">
      <c r="A6320" s="576" t="s">
        <v>1020</v>
      </c>
      <c r="B6320" s="576" t="s">
        <v>1021</v>
      </c>
      <c r="C6320" s="576" t="s">
        <v>1023</v>
      </c>
      <c r="D6320" s="576" t="s">
        <v>4570</v>
      </c>
      <c r="E6320" s="577" t="s">
        <v>210</v>
      </c>
      <c r="F6320" s="576" t="s">
        <v>210</v>
      </c>
      <c r="G6320" s="576">
        <v>100839</v>
      </c>
      <c r="H6320" s="576" t="s">
        <v>10213</v>
      </c>
      <c r="I6320" s="576" t="s">
        <v>212</v>
      </c>
      <c r="J6320" s="576" t="s">
        <v>207</v>
      </c>
      <c r="K6320" s="577">
        <v>0</v>
      </c>
      <c r="L6320" s="576" t="s">
        <v>208</v>
      </c>
    </row>
    <row r="6321" spans="1:12">
      <c r="A6321" s="576" t="s">
        <v>1020</v>
      </c>
      <c r="B6321" s="576" t="s">
        <v>1021</v>
      </c>
      <c r="C6321" s="576" t="s">
        <v>1023</v>
      </c>
      <c r="D6321" s="576" t="s">
        <v>4570</v>
      </c>
      <c r="E6321" s="577" t="s">
        <v>210</v>
      </c>
      <c r="F6321" s="576" t="s">
        <v>210</v>
      </c>
      <c r="G6321" s="576">
        <v>100840</v>
      </c>
      <c r="H6321" s="576" t="s">
        <v>10214</v>
      </c>
      <c r="I6321" s="576" t="s">
        <v>212</v>
      </c>
      <c r="J6321" s="576" t="s">
        <v>207</v>
      </c>
      <c r="K6321" s="577">
        <v>0</v>
      </c>
      <c r="L6321" s="576" t="s">
        <v>208</v>
      </c>
    </row>
    <row r="6322" spans="1:12">
      <c r="A6322" s="576" t="s">
        <v>1020</v>
      </c>
      <c r="B6322" s="576" t="s">
        <v>1021</v>
      </c>
      <c r="C6322" s="576" t="s">
        <v>1023</v>
      </c>
      <c r="D6322" s="576" t="s">
        <v>4570</v>
      </c>
      <c r="E6322" s="577" t="s">
        <v>210</v>
      </c>
      <c r="F6322" s="576" t="s">
        <v>210</v>
      </c>
      <c r="G6322" s="576">
        <v>100841</v>
      </c>
      <c r="H6322" s="576" t="s">
        <v>10215</v>
      </c>
      <c r="I6322" s="576" t="s">
        <v>212</v>
      </c>
      <c r="J6322" s="576" t="s">
        <v>207</v>
      </c>
      <c r="K6322" s="577">
        <v>0</v>
      </c>
      <c r="L6322" s="576" t="s">
        <v>208</v>
      </c>
    </row>
    <row r="6323" spans="1:12">
      <c r="A6323" s="576" t="s">
        <v>1020</v>
      </c>
      <c r="B6323" s="576" t="s">
        <v>1021</v>
      </c>
      <c r="C6323" s="576" t="s">
        <v>1023</v>
      </c>
      <c r="D6323" s="576" t="s">
        <v>4570</v>
      </c>
      <c r="E6323" s="577" t="s">
        <v>210</v>
      </c>
      <c r="F6323" s="576" t="s">
        <v>210</v>
      </c>
      <c r="G6323" s="576">
        <v>103283</v>
      </c>
      <c r="H6323" s="576" t="s">
        <v>10216</v>
      </c>
      <c r="I6323" s="576" t="s">
        <v>212</v>
      </c>
      <c r="J6323" s="576" t="s">
        <v>207</v>
      </c>
      <c r="K6323" s="577">
        <v>0</v>
      </c>
      <c r="L6323" s="576" t="s">
        <v>208</v>
      </c>
    </row>
    <row r="6324" spans="1:12">
      <c r="A6324" s="576" t="s">
        <v>1020</v>
      </c>
      <c r="B6324" s="576" t="s">
        <v>1021</v>
      </c>
      <c r="C6324" s="576" t="s">
        <v>1023</v>
      </c>
      <c r="D6324" s="576" t="s">
        <v>4570</v>
      </c>
      <c r="E6324" s="577" t="s">
        <v>210</v>
      </c>
      <c r="F6324" s="576" t="s">
        <v>210</v>
      </c>
      <c r="G6324" s="576">
        <v>103284</v>
      </c>
      <c r="H6324" s="576" t="s">
        <v>10217</v>
      </c>
      <c r="I6324" s="576" t="s">
        <v>212</v>
      </c>
      <c r="J6324" s="576" t="s">
        <v>207</v>
      </c>
      <c r="K6324" s="577">
        <v>0</v>
      </c>
      <c r="L6324" s="576" t="s">
        <v>208</v>
      </c>
    </row>
    <row r="6325" spans="1:12">
      <c r="A6325" s="576" t="s">
        <v>1020</v>
      </c>
      <c r="B6325" s="576" t="s">
        <v>1021</v>
      </c>
      <c r="C6325" s="576" t="s">
        <v>1023</v>
      </c>
      <c r="D6325" s="576" t="s">
        <v>4570</v>
      </c>
      <c r="E6325" s="577" t="s">
        <v>210</v>
      </c>
      <c r="F6325" s="576" t="s">
        <v>210</v>
      </c>
      <c r="G6325" s="576">
        <v>103282</v>
      </c>
      <c r="H6325" s="576" t="s">
        <v>10218</v>
      </c>
      <c r="I6325" s="576" t="s">
        <v>212</v>
      </c>
      <c r="J6325" s="576" t="s">
        <v>207</v>
      </c>
      <c r="K6325" s="577">
        <v>0</v>
      </c>
      <c r="L6325" s="576" t="s">
        <v>208</v>
      </c>
    </row>
    <row r="6326" spans="1:12">
      <c r="A6326" s="576" t="s">
        <v>1020</v>
      </c>
      <c r="B6326" s="576" t="s">
        <v>1021</v>
      </c>
      <c r="C6326" s="576" t="s">
        <v>1023</v>
      </c>
      <c r="D6326" s="576" t="s">
        <v>4570</v>
      </c>
      <c r="E6326" s="577" t="s">
        <v>210</v>
      </c>
      <c r="F6326" s="576" t="s">
        <v>210</v>
      </c>
      <c r="G6326" s="576">
        <v>103279</v>
      </c>
      <c r="H6326" s="576" t="s">
        <v>10219</v>
      </c>
      <c r="I6326" s="576" t="s">
        <v>212</v>
      </c>
      <c r="J6326" s="576" t="s">
        <v>207</v>
      </c>
      <c r="K6326" s="577">
        <v>0</v>
      </c>
      <c r="L6326" s="576" t="s">
        <v>208</v>
      </c>
    </row>
    <row r="6327" spans="1:12">
      <c r="A6327" s="576" t="s">
        <v>1020</v>
      </c>
      <c r="B6327" s="576" t="s">
        <v>1021</v>
      </c>
      <c r="C6327" s="576" t="s">
        <v>1023</v>
      </c>
      <c r="D6327" s="576" t="s">
        <v>4570</v>
      </c>
      <c r="E6327" s="577" t="s">
        <v>210</v>
      </c>
      <c r="F6327" s="576" t="s">
        <v>210</v>
      </c>
      <c r="G6327" s="576">
        <v>103280</v>
      </c>
      <c r="H6327" s="576" t="s">
        <v>10220</v>
      </c>
      <c r="I6327" s="576" t="s">
        <v>212</v>
      </c>
      <c r="J6327" s="576" t="s">
        <v>207</v>
      </c>
      <c r="K6327" s="577">
        <v>0</v>
      </c>
      <c r="L6327" s="576" t="s">
        <v>208</v>
      </c>
    </row>
    <row r="6328" spans="1:12">
      <c r="A6328" s="576" t="s">
        <v>1020</v>
      </c>
      <c r="B6328" s="576" t="s">
        <v>1021</v>
      </c>
      <c r="C6328" s="576" t="s">
        <v>1023</v>
      </c>
      <c r="D6328" s="576" t="s">
        <v>4570</v>
      </c>
      <c r="E6328" s="577" t="s">
        <v>210</v>
      </c>
      <c r="F6328" s="576" t="s">
        <v>210</v>
      </c>
      <c r="G6328" s="576">
        <v>103281</v>
      </c>
      <c r="H6328" s="576" t="s">
        <v>10221</v>
      </c>
      <c r="I6328" s="576" t="s">
        <v>212</v>
      </c>
      <c r="J6328" s="576" t="s">
        <v>207</v>
      </c>
      <c r="K6328" s="577">
        <v>0</v>
      </c>
      <c r="L6328" s="576" t="s">
        <v>208</v>
      </c>
    </row>
    <row r="6329" spans="1:12">
      <c r="A6329" s="576" t="s">
        <v>1020</v>
      </c>
      <c r="B6329" s="576" t="s">
        <v>1021</v>
      </c>
      <c r="C6329" s="576" t="s">
        <v>1023</v>
      </c>
      <c r="D6329" s="576" t="s">
        <v>4570</v>
      </c>
      <c r="E6329" s="577" t="s">
        <v>210</v>
      </c>
      <c r="F6329" s="576" t="s">
        <v>210</v>
      </c>
      <c r="G6329" s="576">
        <v>103247</v>
      </c>
      <c r="H6329" s="576" t="s">
        <v>5739</v>
      </c>
      <c r="I6329" s="576" t="s">
        <v>212</v>
      </c>
      <c r="J6329" s="576" t="s">
        <v>207</v>
      </c>
      <c r="K6329" s="577">
        <v>2564.15</v>
      </c>
      <c r="L6329" s="576" t="s">
        <v>208</v>
      </c>
    </row>
    <row r="6330" spans="1:12">
      <c r="A6330" s="576" t="s">
        <v>1020</v>
      </c>
      <c r="B6330" s="576" t="s">
        <v>1021</v>
      </c>
      <c r="C6330" s="576" t="s">
        <v>1023</v>
      </c>
      <c r="D6330" s="576" t="s">
        <v>4570</v>
      </c>
      <c r="E6330" s="577" t="s">
        <v>210</v>
      </c>
      <c r="F6330" s="576" t="s">
        <v>210</v>
      </c>
      <c r="G6330" s="576">
        <v>103250</v>
      </c>
      <c r="H6330" s="576" t="s">
        <v>5742</v>
      </c>
      <c r="I6330" s="576" t="s">
        <v>212</v>
      </c>
      <c r="J6330" s="576" t="s">
        <v>207</v>
      </c>
      <c r="K6330" s="577">
        <v>3734.96</v>
      </c>
      <c r="L6330" s="576" t="s">
        <v>208</v>
      </c>
    </row>
    <row r="6331" spans="1:12">
      <c r="A6331" s="576" t="s">
        <v>1020</v>
      </c>
      <c r="B6331" s="576" t="s">
        <v>1021</v>
      </c>
      <c r="C6331" s="576" t="s">
        <v>1023</v>
      </c>
      <c r="D6331" s="576" t="s">
        <v>4570</v>
      </c>
      <c r="E6331" s="577" t="s">
        <v>210</v>
      </c>
      <c r="F6331" s="576" t="s">
        <v>210</v>
      </c>
      <c r="G6331" s="576">
        <v>103253</v>
      </c>
      <c r="H6331" s="576" t="s">
        <v>5745</v>
      </c>
      <c r="I6331" s="576" t="s">
        <v>212</v>
      </c>
      <c r="J6331" s="576" t="s">
        <v>207</v>
      </c>
      <c r="K6331" s="577">
        <v>5100.87</v>
      </c>
      <c r="L6331" s="576" t="s">
        <v>208</v>
      </c>
    </row>
    <row r="6332" spans="1:12">
      <c r="A6332" s="576" t="s">
        <v>1020</v>
      </c>
      <c r="B6332" s="576" t="s">
        <v>1021</v>
      </c>
      <c r="C6332" s="576" t="s">
        <v>1023</v>
      </c>
      <c r="D6332" s="576" t="s">
        <v>4570</v>
      </c>
      <c r="E6332" s="577" t="s">
        <v>210</v>
      </c>
      <c r="F6332" s="576" t="s">
        <v>210</v>
      </c>
      <c r="G6332" s="576">
        <v>103244</v>
      </c>
      <c r="H6332" s="576" t="s">
        <v>5736</v>
      </c>
      <c r="I6332" s="576" t="s">
        <v>212</v>
      </c>
      <c r="J6332" s="576" t="s">
        <v>207</v>
      </c>
      <c r="K6332" s="577">
        <v>2307.59</v>
      </c>
      <c r="L6332" s="576" t="s">
        <v>208</v>
      </c>
    </row>
    <row r="6333" spans="1:12">
      <c r="A6333" s="576" t="s">
        <v>1020</v>
      </c>
      <c r="B6333" s="576" t="s">
        <v>1021</v>
      </c>
      <c r="C6333" s="576" t="s">
        <v>1023</v>
      </c>
      <c r="D6333" s="576" t="s">
        <v>4570</v>
      </c>
      <c r="E6333" s="577" t="s">
        <v>210</v>
      </c>
      <c r="F6333" s="576" t="s">
        <v>210</v>
      </c>
      <c r="G6333" s="576">
        <v>103256</v>
      </c>
      <c r="H6333" s="576" t="s">
        <v>10222</v>
      </c>
      <c r="I6333" s="576" t="s">
        <v>212</v>
      </c>
      <c r="J6333" s="576" t="s">
        <v>207</v>
      </c>
      <c r="K6333" s="577">
        <v>9487.2099999999991</v>
      </c>
      <c r="L6333" s="576" t="s">
        <v>208</v>
      </c>
    </row>
    <row r="6334" spans="1:12">
      <c r="A6334" s="576" t="s">
        <v>1020</v>
      </c>
      <c r="B6334" s="576" t="s">
        <v>1021</v>
      </c>
      <c r="C6334" s="576" t="s">
        <v>1023</v>
      </c>
      <c r="D6334" s="576" t="s">
        <v>4570</v>
      </c>
      <c r="E6334" s="577" t="s">
        <v>210</v>
      </c>
      <c r="F6334" s="576" t="s">
        <v>210</v>
      </c>
      <c r="G6334" s="576">
        <v>103258</v>
      </c>
      <c r="H6334" s="576" t="s">
        <v>10223</v>
      </c>
      <c r="I6334" s="576" t="s">
        <v>212</v>
      </c>
      <c r="J6334" s="576" t="s">
        <v>207</v>
      </c>
      <c r="K6334" s="577">
        <v>10610.25</v>
      </c>
      <c r="L6334" s="576" t="s">
        <v>208</v>
      </c>
    </row>
    <row r="6335" spans="1:12">
      <c r="A6335" s="576" t="s">
        <v>1020</v>
      </c>
      <c r="B6335" s="576" t="s">
        <v>1021</v>
      </c>
      <c r="C6335" s="576" t="s">
        <v>1023</v>
      </c>
      <c r="D6335" s="576" t="s">
        <v>4570</v>
      </c>
      <c r="E6335" s="577" t="s">
        <v>210</v>
      </c>
      <c r="F6335" s="576" t="s">
        <v>210</v>
      </c>
      <c r="G6335" s="576">
        <v>103260</v>
      </c>
      <c r="H6335" s="576" t="s">
        <v>10224</v>
      </c>
      <c r="I6335" s="576" t="s">
        <v>212</v>
      </c>
      <c r="J6335" s="576" t="s">
        <v>207</v>
      </c>
      <c r="K6335" s="577">
        <v>5854.71</v>
      </c>
      <c r="L6335" s="576" t="s">
        <v>208</v>
      </c>
    </row>
    <row r="6336" spans="1:12">
      <c r="A6336" s="576" t="s">
        <v>1020</v>
      </c>
      <c r="B6336" s="576" t="s">
        <v>1021</v>
      </c>
      <c r="C6336" s="576" t="s">
        <v>1023</v>
      </c>
      <c r="D6336" s="576" t="s">
        <v>4570</v>
      </c>
      <c r="E6336" s="577" t="s">
        <v>210</v>
      </c>
      <c r="F6336" s="576" t="s">
        <v>210</v>
      </c>
      <c r="G6336" s="576">
        <v>103261</v>
      </c>
      <c r="H6336" s="576" t="s">
        <v>10225</v>
      </c>
      <c r="I6336" s="576" t="s">
        <v>212</v>
      </c>
      <c r="J6336" s="576" t="s">
        <v>209</v>
      </c>
      <c r="K6336" s="577">
        <v>11971.11</v>
      </c>
      <c r="L6336" s="576" t="s">
        <v>208</v>
      </c>
    </row>
    <row r="6337" spans="1:12">
      <c r="A6337" s="576" t="s">
        <v>1020</v>
      </c>
      <c r="B6337" s="576" t="s">
        <v>1021</v>
      </c>
      <c r="C6337" s="576" t="s">
        <v>1023</v>
      </c>
      <c r="D6337" s="576" t="s">
        <v>4570</v>
      </c>
      <c r="E6337" s="577" t="s">
        <v>210</v>
      </c>
      <c r="F6337" s="576" t="s">
        <v>210</v>
      </c>
      <c r="G6337" s="576">
        <v>103263</v>
      </c>
      <c r="H6337" s="576" t="s">
        <v>5748</v>
      </c>
      <c r="I6337" s="576" t="s">
        <v>212</v>
      </c>
      <c r="J6337" s="576" t="s">
        <v>209</v>
      </c>
      <c r="K6337" s="577">
        <v>16648.7</v>
      </c>
      <c r="L6337" s="576" t="s">
        <v>208</v>
      </c>
    </row>
    <row r="6338" spans="1:12">
      <c r="A6338" s="576" t="s">
        <v>1020</v>
      </c>
      <c r="B6338" s="576" t="s">
        <v>1021</v>
      </c>
      <c r="C6338" s="576" t="s">
        <v>1023</v>
      </c>
      <c r="D6338" s="576" t="s">
        <v>4570</v>
      </c>
      <c r="E6338" s="577" t="s">
        <v>210</v>
      </c>
      <c r="F6338" s="576" t="s">
        <v>210</v>
      </c>
      <c r="G6338" s="576">
        <v>103265</v>
      </c>
      <c r="H6338" s="576" t="s">
        <v>5750</v>
      </c>
      <c r="I6338" s="576" t="s">
        <v>212</v>
      </c>
      <c r="J6338" s="576" t="s">
        <v>209</v>
      </c>
      <c r="K6338" s="577">
        <v>20078.54</v>
      </c>
      <c r="L6338" s="576" t="s">
        <v>208</v>
      </c>
    </row>
    <row r="6339" spans="1:12">
      <c r="A6339" s="576" t="s">
        <v>1020</v>
      </c>
      <c r="B6339" s="576" t="s">
        <v>1021</v>
      </c>
      <c r="C6339" s="576" t="s">
        <v>1023</v>
      </c>
      <c r="D6339" s="576" t="s">
        <v>4570</v>
      </c>
      <c r="E6339" s="577" t="s">
        <v>210</v>
      </c>
      <c r="F6339" s="576" t="s">
        <v>210</v>
      </c>
      <c r="G6339" s="576">
        <v>103268</v>
      </c>
      <c r="H6339" s="576" t="s">
        <v>5753</v>
      </c>
      <c r="I6339" s="576" t="s">
        <v>212</v>
      </c>
      <c r="J6339" s="576" t="s">
        <v>209</v>
      </c>
      <c r="K6339" s="577">
        <v>7024.4</v>
      </c>
      <c r="L6339" s="576" t="s">
        <v>208</v>
      </c>
    </row>
    <row r="6340" spans="1:12">
      <c r="A6340" s="576" t="s">
        <v>1020</v>
      </c>
      <c r="B6340" s="576" t="s">
        <v>1021</v>
      </c>
      <c r="C6340" s="576" t="s">
        <v>1023</v>
      </c>
      <c r="D6340" s="576" t="s">
        <v>4570</v>
      </c>
      <c r="E6340" s="577" t="s">
        <v>210</v>
      </c>
      <c r="F6340" s="576" t="s">
        <v>210</v>
      </c>
      <c r="G6340" s="576">
        <v>103270</v>
      </c>
      <c r="H6340" s="576" t="s">
        <v>5755</v>
      </c>
      <c r="I6340" s="576" t="s">
        <v>212</v>
      </c>
      <c r="J6340" s="576" t="s">
        <v>209</v>
      </c>
      <c r="K6340" s="577">
        <v>7551.44</v>
      </c>
      <c r="L6340" s="576" t="s">
        <v>208</v>
      </c>
    </row>
    <row r="6341" spans="1:12">
      <c r="A6341" s="576" t="s">
        <v>1020</v>
      </c>
      <c r="B6341" s="576" t="s">
        <v>1021</v>
      </c>
      <c r="C6341" s="576" t="s">
        <v>1023</v>
      </c>
      <c r="D6341" s="576" t="s">
        <v>4570</v>
      </c>
      <c r="E6341" s="577" t="s">
        <v>210</v>
      </c>
      <c r="F6341" s="576" t="s">
        <v>210</v>
      </c>
      <c r="G6341" s="576">
        <v>103272</v>
      </c>
      <c r="H6341" s="576" t="s">
        <v>5757</v>
      </c>
      <c r="I6341" s="576" t="s">
        <v>212</v>
      </c>
      <c r="J6341" s="576" t="s">
        <v>209</v>
      </c>
      <c r="K6341" s="577">
        <v>11064.49</v>
      </c>
      <c r="L6341" s="576" t="s">
        <v>208</v>
      </c>
    </row>
    <row r="6342" spans="1:12">
      <c r="A6342" s="576" t="s">
        <v>1020</v>
      </c>
      <c r="B6342" s="576" t="s">
        <v>1021</v>
      </c>
      <c r="C6342" s="576" t="s">
        <v>1023</v>
      </c>
      <c r="D6342" s="576" t="s">
        <v>4570</v>
      </c>
      <c r="E6342" s="577" t="s">
        <v>210</v>
      </c>
      <c r="F6342" s="576" t="s">
        <v>210</v>
      </c>
      <c r="G6342" s="576">
        <v>103274</v>
      </c>
      <c r="H6342" s="576" t="s">
        <v>5759</v>
      </c>
      <c r="I6342" s="576" t="s">
        <v>212</v>
      </c>
      <c r="J6342" s="576" t="s">
        <v>209</v>
      </c>
      <c r="K6342" s="577">
        <v>13054.42</v>
      </c>
      <c r="L6342" s="576" t="s">
        <v>208</v>
      </c>
    </row>
    <row r="6343" spans="1:12">
      <c r="A6343" s="576" t="s">
        <v>1020</v>
      </c>
      <c r="B6343" s="576" t="s">
        <v>1021</v>
      </c>
      <c r="C6343" s="576" t="s">
        <v>1023</v>
      </c>
      <c r="D6343" s="576" t="s">
        <v>4570</v>
      </c>
      <c r="E6343" s="577" t="s">
        <v>210</v>
      </c>
      <c r="F6343" s="576" t="s">
        <v>210</v>
      </c>
      <c r="G6343" s="576">
        <v>103276</v>
      </c>
      <c r="H6343" s="576" t="s">
        <v>5761</v>
      </c>
      <c r="I6343" s="576" t="s">
        <v>212</v>
      </c>
      <c r="J6343" s="576" t="s">
        <v>209</v>
      </c>
      <c r="K6343" s="577">
        <v>13629.86</v>
      </c>
      <c r="L6343" s="576" t="s">
        <v>208</v>
      </c>
    </row>
    <row r="6344" spans="1:12">
      <c r="A6344" s="576" t="s">
        <v>1020</v>
      </c>
      <c r="B6344" s="576" t="s">
        <v>1021</v>
      </c>
      <c r="C6344" s="576" t="s">
        <v>1023</v>
      </c>
      <c r="D6344" s="576" t="s">
        <v>4570</v>
      </c>
      <c r="E6344" s="577" t="s">
        <v>210</v>
      </c>
      <c r="F6344" s="576" t="s">
        <v>210</v>
      </c>
      <c r="G6344" s="576">
        <v>103267</v>
      </c>
      <c r="H6344" s="576" t="s">
        <v>5752</v>
      </c>
      <c r="I6344" s="576" t="s">
        <v>212</v>
      </c>
      <c r="J6344" s="576" t="s">
        <v>209</v>
      </c>
      <c r="K6344" s="577">
        <v>5911.09</v>
      </c>
      <c r="L6344" s="576" t="s">
        <v>208</v>
      </c>
    </row>
    <row r="6345" spans="1:12">
      <c r="A6345" s="576" t="s">
        <v>1020</v>
      </c>
      <c r="B6345" s="576" t="s">
        <v>1021</v>
      </c>
      <c r="C6345" s="576" t="s">
        <v>1023</v>
      </c>
      <c r="D6345" s="576" t="s">
        <v>4570</v>
      </c>
      <c r="E6345" s="577" t="s">
        <v>210</v>
      </c>
      <c r="F6345" s="576" t="s">
        <v>210</v>
      </c>
      <c r="G6345" s="576">
        <v>103269</v>
      </c>
      <c r="H6345" s="576" t="s">
        <v>5754</v>
      </c>
      <c r="I6345" s="576" t="s">
        <v>212</v>
      </c>
      <c r="J6345" s="576" t="s">
        <v>209</v>
      </c>
      <c r="K6345" s="577">
        <v>7273.31</v>
      </c>
      <c r="L6345" s="576" t="s">
        <v>208</v>
      </c>
    </row>
    <row r="6346" spans="1:12">
      <c r="A6346" s="576" t="s">
        <v>1020</v>
      </c>
      <c r="B6346" s="576" t="s">
        <v>1021</v>
      </c>
      <c r="C6346" s="576" t="s">
        <v>1023</v>
      </c>
      <c r="D6346" s="576" t="s">
        <v>4570</v>
      </c>
      <c r="E6346" s="577" t="s">
        <v>210</v>
      </c>
      <c r="F6346" s="576" t="s">
        <v>210</v>
      </c>
      <c r="G6346" s="576">
        <v>103271</v>
      </c>
      <c r="H6346" s="576" t="s">
        <v>5756</v>
      </c>
      <c r="I6346" s="576" t="s">
        <v>212</v>
      </c>
      <c r="J6346" s="576" t="s">
        <v>209</v>
      </c>
      <c r="K6346" s="577">
        <v>10710.81</v>
      </c>
      <c r="L6346" s="576" t="s">
        <v>208</v>
      </c>
    </row>
    <row r="6347" spans="1:12">
      <c r="A6347" s="576" t="s">
        <v>1020</v>
      </c>
      <c r="B6347" s="576" t="s">
        <v>1021</v>
      </c>
      <c r="C6347" s="576" t="s">
        <v>1023</v>
      </c>
      <c r="D6347" s="576" t="s">
        <v>4570</v>
      </c>
      <c r="E6347" s="577" t="s">
        <v>210</v>
      </c>
      <c r="F6347" s="576" t="s">
        <v>210</v>
      </c>
      <c r="G6347" s="576">
        <v>103273</v>
      </c>
      <c r="H6347" s="576" t="s">
        <v>5758</v>
      </c>
      <c r="I6347" s="576" t="s">
        <v>212</v>
      </c>
      <c r="J6347" s="576" t="s">
        <v>209</v>
      </c>
      <c r="K6347" s="577">
        <v>11391.01</v>
      </c>
      <c r="L6347" s="576" t="s">
        <v>208</v>
      </c>
    </row>
    <row r="6348" spans="1:12">
      <c r="A6348" s="576" t="s">
        <v>1020</v>
      </c>
      <c r="B6348" s="576" t="s">
        <v>1021</v>
      </c>
      <c r="C6348" s="576" t="s">
        <v>1023</v>
      </c>
      <c r="D6348" s="576" t="s">
        <v>4570</v>
      </c>
      <c r="E6348" s="577" t="s">
        <v>210</v>
      </c>
      <c r="F6348" s="576" t="s">
        <v>210</v>
      </c>
      <c r="G6348" s="576">
        <v>103275</v>
      </c>
      <c r="H6348" s="576" t="s">
        <v>5760</v>
      </c>
      <c r="I6348" s="576" t="s">
        <v>212</v>
      </c>
      <c r="J6348" s="576" t="s">
        <v>209</v>
      </c>
      <c r="K6348" s="577">
        <v>12986.51</v>
      </c>
      <c r="L6348" s="576" t="s">
        <v>208</v>
      </c>
    </row>
    <row r="6349" spans="1:12">
      <c r="A6349" s="576" t="s">
        <v>1020</v>
      </c>
      <c r="B6349" s="576" t="s">
        <v>1021</v>
      </c>
      <c r="C6349" s="576" t="s">
        <v>1023</v>
      </c>
      <c r="D6349" s="576" t="s">
        <v>4570</v>
      </c>
      <c r="E6349" s="577" t="s">
        <v>210</v>
      </c>
      <c r="F6349" s="576" t="s">
        <v>210</v>
      </c>
      <c r="G6349" s="576">
        <v>103248</v>
      </c>
      <c r="H6349" s="576" t="s">
        <v>5740</v>
      </c>
      <c r="I6349" s="576" t="s">
        <v>212</v>
      </c>
      <c r="J6349" s="576" t="s">
        <v>209</v>
      </c>
      <c r="K6349" s="577">
        <v>2090.37</v>
      </c>
      <c r="L6349" s="576" t="s">
        <v>208</v>
      </c>
    </row>
    <row r="6350" spans="1:12">
      <c r="A6350" s="576" t="s">
        <v>1020</v>
      </c>
      <c r="B6350" s="576" t="s">
        <v>1021</v>
      </c>
      <c r="C6350" s="576" t="s">
        <v>1023</v>
      </c>
      <c r="D6350" s="576" t="s">
        <v>4570</v>
      </c>
      <c r="E6350" s="577" t="s">
        <v>210</v>
      </c>
      <c r="F6350" s="576" t="s">
        <v>210</v>
      </c>
      <c r="G6350" s="576">
        <v>103249</v>
      </c>
      <c r="H6350" s="576" t="s">
        <v>5741</v>
      </c>
      <c r="I6350" s="576" t="s">
        <v>212</v>
      </c>
      <c r="J6350" s="576" t="s">
        <v>209</v>
      </c>
      <c r="K6350" s="577">
        <v>2247.8000000000002</v>
      </c>
      <c r="L6350" s="576" t="s">
        <v>208</v>
      </c>
    </row>
    <row r="6351" spans="1:12">
      <c r="A6351" s="576" t="s">
        <v>1020</v>
      </c>
      <c r="B6351" s="576" t="s">
        <v>1021</v>
      </c>
      <c r="C6351" s="576" t="s">
        <v>1023</v>
      </c>
      <c r="D6351" s="576" t="s">
        <v>4570</v>
      </c>
      <c r="E6351" s="577" t="s">
        <v>210</v>
      </c>
      <c r="F6351" s="576" t="s">
        <v>210</v>
      </c>
      <c r="G6351" s="576">
        <v>103251</v>
      </c>
      <c r="H6351" s="576" t="s">
        <v>5743</v>
      </c>
      <c r="I6351" s="576" t="s">
        <v>212</v>
      </c>
      <c r="J6351" s="576" t="s">
        <v>209</v>
      </c>
      <c r="K6351" s="577">
        <v>2943.67</v>
      </c>
      <c r="L6351" s="576" t="s">
        <v>208</v>
      </c>
    </row>
    <row r="6352" spans="1:12">
      <c r="A6352" s="576" t="s">
        <v>1020</v>
      </c>
      <c r="B6352" s="576" t="s">
        <v>1021</v>
      </c>
      <c r="C6352" s="576" t="s">
        <v>1023</v>
      </c>
      <c r="D6352" s="576" t="s">
        <v>4570</v>
      </c>
      <c r="E6352" s="577" t="s">
        <v>210</v>
      </c>
      <c r="F6352" s="576" t="s">
        <v>210</v>
      </c>
      <c r="G6352" s="576">
        <v>103252</v>
      </c>
      <c r="H6352" s="576" t="s">
        <v>5744</v>
      </c>
      <c r="I6352" s="576" t="s">
        <v>212</v>
      </c>
      <c r="J6352" s="576" t="s">
        <v>209</v>
      </c>
      <c r="K6352" s="577">
        <v>3262.77</v>
      </c>
      <c r="L6352" s="576" t="s">
        <v>208</v>
      </c>
    </row>
    <row r="6353" spans="1:12">
      <c r="A6353" s="576" t="s">
        <v>1020</v>
      </c>
      <c r="B6353" s="576" t="s">
        <v>1021</v>
      </c>
      <c r="C6353" s="576" t="s">
        <v>1023</v>
      </c>
      <c r="D6353" s="576" t="s">
        <v>4570</v>
      </c>
      <c r="E6353" s="577" t="s">
        <v>210</v>
      </c>
      <c r="F6353" s="576" t="s">
        <v>210</v>
      </c>
      <c r="G6353" s="576">
        <v>103254</v>
      </c>
      <c r="H6353" s="576" t="s">
        <v>5746</v>
      </c>
      <c r="I6353" s="576" t="s">
        <v>212</v>
      </c>
      <c r="J6353" s="576" t="s">
        <v>209</v>
      </c>
      <c r="K6353" s="577">
        <v>3807.2</v>
      </c>
      <c r="L6353" s="576" t="s">
        <v>208</v>
      </c>
    </row>
    <row r="6354" spans="1:12">
      <c r="A6354" s="576" t="s">
        <v>1020</v>
      </c>
      <c r="B6354" s="576" t="s">
        <v>1021</v>
      </c>
      <c r="C6354" s="576" t="s">
        <v>1023</v>
      </c>
      <c r="D6354" s="576" t="s">
        <v>4570</v>
      </c>
      <c r="E6354" s="577" t="s">
        <v>210</v>
      </c>
      <c r="F6354" s="576" t="s">
        <v>210</v>
      </c>
      <c r="G6354" s="576">
        <v>103255</v>
      </c>
      <c r="H6354" s="576" t="s">
        <v>5747</v>
      </c>
      <c r="I6354" s="576" t="s">
        <v>212</v>
      </c>
      <c r="J6354" s="576" t="s">
        <v>209</v>
      </c>
      <c r="K6354" s="577">
        <v>4263.6400000000003</v>
      </c>
      <c r="L6354" s="576" t="s">
        <v>208</v>
      </c>
    </row>
    <row r="6355" spans="1:12">
      <c r="A6355" s="576" t="s">
        <v>1020</v>
      </c>
      <c r="B6355" s="576" t="s">
        <v>1021</v>
      </c>
      <c r="C6355" s="576" t="s">
        <v>1023</v>
      </c>
      <c r="D6355" s="576" t="s">
        <v>4570</v>
      </c>
      <c r="E6355" s="577" t="s">
        <v>210</v>
      </c>
      <c r="F6355" s="576" t="s">
        <v>210</v>
      </c>
      <c r="G6355" s="576">
        <v>103245</v>
      </c>
      <c r="H6355" s="576" t="s">
        <v>5737</v>
      </c>
      <c r="I6355" s="576" t="s">
        <v>212</v>
      </c>
      <c r="J6355" s="576" t="s">
        <v>209</v>
      </c>
      <c r="K6355" s="577">
        <v>1814.33</v>
      </c>
      <c r="L6355" s="576" t="s">
        <v>208</v>
      </c>
    </row>
    <row r="6356" spans="1:12">
      <c r="A6356" s="576" t="s">
        <v>1020</v>
      </c>
      <c r="B6356" s="576" t="s">
        <v>1021</v>
      </c>
      <c r="C6356" s="576" t="s">
        <v>1023</v>
      </c>
      <c r="D6356" s="576" t="s">
        <v>4570</v>
      </c>
      <c r="E6356" s="577" t="s">
        <v>210</v>
      </c>
      <c r="F6356" s="576" t="s">
        <v>210</v>
      </c>
      <c r="G6356" s="576">
        <v>103246</v>
      </c>
      <c r="H6356" s="576" t="s">
        <v>5738</v>
      </c>
      <c r="I6356" s="576" t="s">
        <v>212</v>
      </c>
      <c r="J6356" s="576" t="s">
        <v>209</v>
      </c>
      <c r="K6356" s="577">
        <v>1981.15</v>
      </c>
      <c r="L6356" s="576" t="s">
        <v>208</v>
      </c>
    </row>
    <row r="6357" spans="1:12">
      <c r="A6357" s="576" t="s">
        <v>1020</v>
      </c>
      <c r="B6357" s="576" t="s">
        <v>1021</v>
      </c>
      <c r="C6357" s="576" t="s">
        <v>1023</v>
      </c>
      <c r="D6357" s="576" t="s">
        <v>4570</v>
      </c>
      <c r="E6357" s="577" t="s">
        <v>210</v>
      </c>
      <c r="F6357" s="576" t="s">
        <v>210</v>
      </c>
      <c r="G6357" s="576">
        <v>103257</v>
      </c>
      <c r="H6357" s="576" t="s">
        <v>10226</v>
      </c>
      <c r="I6357" s="576" t="s">
        <v>212</v>
      </c>
      <c r="J6357" s="576" t="s">
        <v>209</v>
      </c>
      <c r="K6357" s="577">
        <v>5402.81</v>
      </c>
      <c r="L6357" s="576" t="s">
        <v>208</v>
      </c>
    </row>
    <row r="6358" spans="1:12">
      <c r="A6358" s="576" t="s">
        <v>1020</v>
      </c>
      <c r="B6358" s="576" t="s">
        <v>1021</v>
      </c>
      <c r="C6358" s="576" t="s">
        <v>1023</v>
      </c>
      <c r="D6358" s="576" t="s">
        <v>4570</v>
      </c>
      <c r="E6358" s="577" t="s">
        <v>210</v>
      </c>
      <c r="F6358" s="576" t="s">
        <v>210</v>
      </c>
      <c r="G6358" s="576">
        <v>103259</v>
      </c>
      <c r="H6358" s="576" t="s">
        <v>10227</v>
      </c>
      <c r="I6358" s="576" t="s">
        <v>212</v>
      </c>
      <c r="J6358" s="576" t="s">
        <v>209</v>
      </c>
      <c r="K6358" s="577">
        <v>5698.4</v>
      </c>
      <c r="L6358" s="576" t="s">
        <v>208</v>
      </c>
    </row>
    <row r="6359" spans="1:12">
      <c r="A6359" s="576" t="s">
        <v>1020</v>
      </c>
      <c r="B6359" s="576" t="s">
        <v>1021</v>
      </c>
      <c r="C6359" s="576" t="s">
        <v>1023</v>
      </c>
      <c r="D6359" s="576" t="s">
        <v>4570</v>
      </c>
      <c r="E6359" s="577" t="s">
        <v>210</v>
      </c>
      <c r="F6359" s="576" t="s">
        <v>210</v>
      </c>
      <c r="G6359" s="576">
        <v>103262</v>
      </c>
      <c r="H6359" s="576" t="s">
        <v>10228</v>
      </c>
      <c r="I6359" s="576" t="s">
        <v>212</v>
      </c>
      <c r="J6359" s="576" t="s">
        <v>209</v>
      </c>
      <c r="K6359" s="577">
        <v>7495.76</v>
      </c>
      <c r="L6359" s="576" t="s">
        <v>208</v>
      </c>
    </row>
    <row r="6360" spans="1:12">
      <c r="A6360" s="576" t="s">
        <v>1020</v>
      </c>
      <c r="B6360" s="576" t="s">
        <v>1021</v>
      </c>
      <c r="C6360" s="576" t="s">
        <v>1023</v>
      </c>
      <c r="D6360" s="576" t="s">
        <v>4570</v>
      </c>
      <c r="E6360" s="577" t="s">
        <v>210</v>
      </c>
      <c r="F6360" s="576" t="s">
        <v>210</v>
      </c>
      <c r="G6360" s="576">
        <v>103264</v>
      </c>
      <c r="H6360" s="576" t="s">
        <v>5749</v>
      </c>
      <c r="I6360" s="576" t="s">
        <v>212</v>
      </c>
      <c r="J6360" s="576" t="s">
        <v>207</v>
      </c>
      <c r="K6360" s="577">
        <v>9321.27</v>
      </c>
      <c r="L6360" s="576" t="s">
        <v>208</v>
      </c>
    </row>
    <row r="6361" spans="1:12">
      <c r="A6361" s="576" t="s">
        <v>1020</v>
      </c>
      <c r="B6361" s="576" t="s">
        <v>1021</v>
      </c>
      <c r="C6361" s="576" t="s">
        <v>1023</v>
      </c>
      <c r="D6361" s="576" t="s">
        <v>4570</v>
      </c>
      <c r="E6361" s="577" t="s">
        <v>210</v>
      </c>
      <c r="F6361" s="576" t="s">
        <v>210</v>
      </c>
      <c r="G6361" s="576">
        <v>103266</v>
      </c>
      <c r="H6361" s="576" t="s">
        <v>5751</v>
      </c>
      <c r="I6361" s="576" t="s">
        <v>212</v>
      </c>
      <c r="J6361" s="576" t="s">
        <v>207</v>
      </c>
      <c r="K6361" s="577">
        <v>10414.27</v>
      </c>
      <c r="L6361" s="576" t="s">
        <v>208</v>
      </c>
    </row>
    <row r="6362" spans="1:12">
      <c r="A6362" s="576" t="s">
        <v>1020</v>
      </c>
      <c r="B6362" s="576" t="s">
        <v>1021</v>
      </c>
      <c r="C6362" s="576" t="s">
        <v>1023</v>
      </c>
      <c r="D6362" s="576" t="s">
        <v>4570</v>
      </c>
      <c r="E6362" s="577" t="s">
        <v>210</v>
      </c>
      <c r="F6362" s="576" t="s">
        <v>210</v>
      </c>
      <c r="G6362" s="576">
        <v>103277</v>
      </c>
      <c r="H6362" s="576" t="s">
        <v>5762</v>
      </c>
      <c r="I6362" s="576" t="s">
        <v>212</v>
      </c>
      <c r="J6362" s="576" t="s">
        <v>207</v>
      </c>
      <c r="K6362" s="577">
        <v>25205.03</v>
      </c>
      <c r="L6362" s="576" t="s">
        <v>208</v>
      </c>
    </row>
    <row r="6363" spans="1:12">
      <c r="A6363" s="576" t="s">
        <v>1020</v>
      </c>
      <c r="B6363" s="576" t="s">
        <v>1021</v>
      </c>
      <c r="C6363" s="576" t="s">
        <v>1023</v>
      </c>
      <c r="D6363" s="576" t="s">
        <v>4570</v>
      </c>
      <c r="E6363" s="577" t="s">
        <v>210</v>
      </c>
      <c r="F6363" s="576" t="s">
        <v>210</v>
      </c>
      <c r="G6363" s="576">
        <v>103278</v>
      </c>
      <c r="H6363" s="576" t="s">
        <v>5763</v>
      </c>
      <c r="I6363" s="576" t="s">
        <v>212</v>
      </c>
      <c r="J6363" s="576" t="s">
        <v>207</v>
      </c>
      <c r="K6363" s="577">
        <v>32271.17</v>
      </c>
      <c r="L6363" s="576" t="s">
        <v>208</v>
      </c>
    </row>
    <row r="6364" spans="1:12">
      <c r="A6364" s="576" t="s">
        <v>1020</v>
      </c>
      <c r="B6364" s="576" t="s">
        <v>1021</v>
      </c>
      <c r="C6364" s="576" t="s">
        <v>1023</v>
      </c>
      <c r="D6364" s="576" t="s">
        <v>4570</v>
      </c>
      <c r="E6364" s="577" t="s">
        <v>210</v>
      </c>
      <c r="F6364" s="576" t="s">
        <v>210</v>
      </c>
      <c r="G6364" s="576">
        <v>103285</v>
      </c>
      <c r="H6364" s="576" t="s">
        <v>10229</v>
      </c>
      <c r="I6364" s="576" t="s">
        <v>212</v>
      </c>
      <c r="J6364" s="576" t="s">
        <v>207</v>
      </c>
      <c r="K6364" s="577">
        <v>0</v>
      </c>
      <c r="L6364" s="576" t="s">
        <v>208</v>
      </c>
    </row>
    <row r="6365" spans="1:12">
      <c r="A6365" s="576" t="s">
        <v>1020</v>
      </c>
      <c r="B6365" s="576" t="s">
        <v>1021</v>
      </c>
      <c r="C6365" s="576" t="s">
        <v>1023</v>
      </c>
      <c r="D6365" s="576" t="s">
        <v>4570</v>
      </c>
      <c r="E6365" s="577" t="s">
        <v>210</v>
      </c>
      <c r="F6365" s="576" t="s">
        <v>210</v>
      </c>
      <c r="G6365" s="576">
        <v>103286</v>
      </c>
      <c r="H6365" s="576" t="s">
        <v>10230</v>
      </c>
      <c r="I6365" s="576" t="s">
        <v>212</v>
      </c>
      <c r="J6365" s="576" t="s">
        <v>207</v>
      </c>
      <c r="K6365" s="577">
        <v>0</v>
      </c>
      <c r="L6365" s="576" t="s">
        <v>208</v>
      </c>
    </row>
    <row r="6366" spans="1:12">
      <c r="A6366" s="576" t="s">
        <v>1020</v>
      </c>
      <c r="B6366" s="576" t="s">
        <v>1021</v>
      </c>
      <c r="C6366" s="576" t="s">
        <v>1023</v>
      </c>
      <c r="D6366" s="576" t="s">
        <v>4570</v>
      </c>
      <c r="E6366" s="577" t="s">
        <v>210</v>
      </c>
      <c r="F6366" s="576" t="s">
        <v>210</v>
      </c>
      <c r="G6366" s="576">
        <v>103287</v>
      </c>
      <c r="H6366" s="576" t="s">
        <v>10231</v>
      </c>
      <c r="I6366" s="576" t="s">
        <v>212</v>
      </c>
      <c r="J6366" s="576" t="s">
        <v>207</v>
      </c>
      <c r="K6366" s="577">
        <v>0</v>
      </c>
      <c r="L6366" s="576" t="s">
        <v>208</v>
      </c>
    </row>
    <row r="6367" spans="1:12">
      <c r="A6367" s="576" t="s">
        <v>1020</v>
      </c>
      <c r="B6367" s="576" t="s">
        <v>1021</v>
      </c>
      <c r="C6367" s="576" t="s">
        <v>1023</v>
      </c>
      <c r="D6367" s="576" t="s">
        <v>4570</v>
      </c>
      <c r="E6367" s="577" t="s">
        <v>210</v>
      </c>
      <c r="F6367" s="576" t="s">
        <v>210</v>
      </c>
      <c r="G6367" s="576">
        <v>103288</v>
      </c>
      <c r="H6367" s="576" t="s">
        <v>4827</v>
      </c>
      <c r="I6367" s="576" t="s">
        <v>212</v>
      </c>
      <c r="J6367" s="576" t="s">
        <v>207</v>
      </c>
      <c r="K6367" s="577">
        <v>12.57</v>
      </c>
      <c r="L6367" s="576" t="s">
        <v>208</v>
      </c>
    </row>
    <row r="6368" spans="1:12">
      <c r="A6368" s="576" t="s">
        <v>1020</v>
      </c>
      <c r="B6368" s="576" t="s">
        <v>1021</v>
      </c>
      <c r="C6368" s="576" t="s">
        <v>1023</v>
      </c>
      <c r="D6368" s="576" t="s">
        <v>4570</v>
      </c>
      <c r="E6368" s="577" t="s">
        <v>210</v>
      </c>
      <c r="F6368" s="576" t="s">
        <v>210</v>
      </c>
      <c r="G6368" s="576">
        <v>103291</v>
      </c>
      <c r="H6368" s="576" t="s">
        <v>4830</v>
      </c>
      <c r="I6368" s="576" t="s">
        <v>85</v>
      </c>
      <c r="J6368" s="576" t="s">
        <v>207</v>
      </c>
      <c r="K6368" s="577">
        <v>60.82</v>
      </c>
      <c r="L6368" s="576" t="s">
        <v>208</v>
      </c>
    </row>
    <row r="6369" spans="1:12">
      <c r="A6369" s="576" t="s">
        <v>1020</v>
      </c>
      <c r="B6369" s="576" t="s">
        <v>1021</v>
      </c>
      <c r="C6369" s="576" t="s">
        <v>1023</v>
      </c>
      <c r="D6369" s="576" t="s">
        <v>4570</v>
      </c>
      <c r="E6369" s="577" t="s">
        <v>210</v>
      </c>
      <c r="F6369" s="576" t="s">
        <v>210</v>
      </c>
      <c r="G6369" s="576">
        <v>103289</v>
      </c>
      <c r="H6369" s="576" t="s">
        <v>4828</v>
      </c>
      <c r="I6369" s="576" t="s">
        <v>85</v>
      </c>
      <c r="J6369" s="576" t="s">
        <v>207</v>
      </c>
      <c r="K6369" s="577">
        <v>30.89</v>
      </c>
      <c r="L6369" s="576" t="s">
        <v>208</v>
      </c>
    </row>
    <row r="6370" spans="1:12">
      <c r="A6370" s="576" t="s">
        <v>1020</v>
      </c>
      <c r="B6370" s="576" t="s">
        <v>1021</v>
      </c>
      <c r="C6370" s="576" t="s">
        <v>1023</v>
      </c>
      <c r="D6370" s="576" t="s">
        <v>4570</v>
      </c>
      <c r="E6370" s="577" t="s">
        <v>210</v>
      </c>
      <c r="F6370" s="576" t="s">
        <v>210</v>
      </c>
      <c r="G6370" s="576">
        <v>103290</v>
      </c>
      <c r="H6370" s="576" t="s">
        <v>4829</v>
      </c>
      <c r="I6370" s="576" t="s">
        <v>85</v>
      </c>
      <c r="J6370" s="576" t="s">
        <v>207</v>
      </c>
      <c r="K6370" s="577">
        <v>48.1</v>
      </c>
      <c r="L6370" s="576" t="s">
        <v>208</v>
      </c>
    </row>
    <row r="6371" spans="1:12">
      <c r="A6371" s="576" t="s">
        <v>1020</v>
      </c>
      <c r="B6371" s="576" t="s">
        <v>1021</v>
      </c>
      <c r="C6371" s="576" t="s">
        <v>1023</v>
      </c>
      <c r="D6371" s="576" t="s">
        <v>4570</v>
      </c>
      <c r="E6371" s="577" t="s">
        <v>210</v>
      </c>
      <c r="F6371" s="576" t="s">
        <v>210</v>
      </c>
      <c r="G6371" s="576">
        <v>103292</v>
      </c>
      <c r="H6371" s="576" t="s">
        <v>4831</v>
      </c>
      <c r="I6371" s="576" t="s">
        <v>85</v>
      </c>
      <c r="J6371" s="576" t="s">
        <v>207</v>
      </c>
      <c r="K6371" s="577">
        <v>73.7</v>
      </c>
      <c r="L6371" s="576" t="s">
        <v>208</v>
      </c>
    </row>
    <row r="6372" spans="1:12">
      <c r="A6372" s="576" t="s">
        <v>1020</v>
      </c>
      <c r="B6372" s="576" t="s">
        <v>1021</v>
      </c>
      <c r="C6372" s="576" t="s">
        <v>1023</v>
      </c>
      <c r="D6372" s="576" t="s">
        <v>4570</v>
      </c>
      <c r="E6372" s="577" t="s">
        <v>210</v>
      </c>
      <c r="F6372" s="576" t="s">
        <v>210</v>
      </c>
      <c r="G6372" s="576">
        <v>97333</v>
      </c>
      <c r="H6372" s="576" t="s">
        <v>10232</v>
      </c>
      <c r="I6372" s="576" t="s">
        <v>85</v>
      </c>
      <c r="J6372" s="576" t="s">
        <v>207</v>
      </c>
      <c r="K6372" s="577">
        <v>57.1</v>
      </c>
      <c r="L6372" s="576" t="s">
        <v>208</v>
      </c>
    </row>
    <row r="6373" spans="1:12">
      <c r="A6373" s="576" t="s">
        <v>1020</v>
      </c>
      <c r="B6373" s="576" t="s">
        <v>1021</v>
      </c>
      <c r="C6373" s="576" t="s">
        <v>1023</v>
      </c>
      <c r="D6373" s="576" t="s">
        <v>4570</v>
      </c>
      <c r="E6373" s="577" t="s">
        <v>210</v>
      </c>
      <c r="F6373" s="576" t="s">
        <v>210</v>
      </c>
      <c r="G6373" s="576">
        <v>97329</v>
      </c>
      <c r="H6373" s="576" t="s">
        <v>10233</v>
      </c>
      <c r="I6373" s="576" t="s">
        <v>85</v>
      </c>
      <c r="J6373" s="576" t="s">
        <v>207</v>
      </c>
      <c r="K6373" s="577">
        <v>56.68</v>
      </c>
      <c r="L6373" s="576" t="s">
        <v>208</v>
      </c>
    </row>
    <row r="6374" spans="1:12">
      <c r="A6374" s="576" t="s">
        <v>1020</v>
      </c>
      <c r="B6374" s="576" t="s">
        <v>1021</v>
      </c>
      <c r="C6374" s="576" t="s">
        <v>1023</v>
      </c>
      <c r="D6374" s="576" t="s">
        <v>4570</v>
      </c>
      <c r="E6374" s="577" t="s">
        <v>210</v>
      </c>
      <c r="F6374" s="576" t="s">
        <v>210</v>
      </c>
      <c r="G6374" s="576">
        <v>97331</v>
      </c>
      <c r="H6374" s="576" t="s">
        <v>10234</v>
      </c>
      <c r="I6374" s="576" t="s">
        <v>85</v>
      </c>
      <c r="J6374" s="576" t="s">
        <v>207</v>
      </c>
      <c r="K6374" s="577">
        <v>27.17</v>
      </c>
      <c r="L6374" s="576" t="s">
        <v>208</v>
      </c>
    </row>
    <row r="6375" spans="1:12">
      <c r="A6375" s="576" t="s">
        <v>1020</v>
      </c>
      <c r="B6375" s="576" t="s">
        <v>1021</v>
      </c>
      <c r="C6375" s="576" t="s">
        <v>1023</v>
      </c>
      <c r="D6375" s="576" t="s">
        <v>4570</v>
      </c>
      <c r="E6375" s="577" t="s">
        <v>210</v>
      </c>
      <c r="F6375" s="576" t="s">
        <v>210</v>
      </c>
      <c r="G6375" s="576">
        <v>97327</v>
      </c>
      <c r="H6375" s="576" t="s">
        <v>10235</v>
      </c>
      <c r="I6375" s="576" t="s">
        <v>85</v>
      </c>
      <c r="J6375" s="576" t="s">
        <v>207</v>
      </c>
      <c r="K6375" s="577">
        <v>26.88</v>
      </c>
      <c r="L6375" s="576" t="s">
        <v>208</v>
      </c>
    </row>
    <row r="6376" spans="1:12">
      <c r="A6376" s="576" t="s">
        <v>1020</v>
      </c>
      <c r="B6376" s="576" t="s">
        <v>1021</v>
      </c>
      <c r="C6376" s="576" t="s">
        <v>1023</v>
      </c>
      <c r="D6376" s="576" t="s">
        <v>4570</v>
      </c>
      <c r="E6376" s="577" t="s">
        <v>210</v>
      </c>
      <c r="F6376" s="576" t="s">
        <v>210</v>
      </c>
      <c r="G6376" s="576">
        <v>97332</v>
      </c>
      <c r="H6376" s="576" t="s">
        <v>10236</v>
      </c>
      <c r="I6376" s="576" t="s">
        <v>85</v>
      </c>
      <c r="J6376" s="576" t="s">
        <v>207</v>
      </c>
      <c r="K6376" s="577">
        <v>44.38</v>
      </c>
      <c r="L6376" s="576" t="s">
        <v>208</v>
      </c>
    </row>
    <row r="6377" spans="1:12">
      <c r="A6377" s="576" t="s">
        <v>1020</v>
      </c>
      <c r="B6377" s="576" t="s">
        <v>1021</v>
      </c>
      <c r="C6377" s="576" t="s">
        <v>1023</v>
      </c>
      <c r="D6377" s="576" t="s">
        <v>4570</v>
      </c>
      <c r="E6377" s="577" t="s">
        <v>210</v>
      </c>
      <c r="F6377" s="576" t="s">
        <v>210</v>
      </c>
      <c r="G6377" s="576">
        <v>97328</v>
      </c>
      <c r="H6377" s="576" t="s">
        <v>10237</v>
      </c>
      <c r="I6377" s="576" t="s">
        <v>85</v>
      </c>
      <c r="J6377" s="576" t="s">
        <v>207</v>
      </c>
      <c r="K6377" s="577">
        <v>44.06</v>
      </c>
      <c r="L6377" s="576" t="s">
        <v>208</v>
      </c>
    </row>
    <row r="6378" spans="1:12">
      <c r="A6378" s="576" t="s">
        <v>1020</v>
      </c>
      <c r="B6378" s="576" t="s">
        <v>1021</v>
      </c>
      <c r="C6378" s="576" t="s">
        <v>1023</v>
      </c>
      <c r="D6378" s="576" t="s">
        <v>4570</v>
      </c>
      <c r="E6378" s="577" t="s">
        <v>210</v>
      </c>
      <c r="F6378" s="576" t="s">
        <v>210</v>
      </c>
      <c r="G6378" s="576">
        <v>97334</v>
      </c>
      <c r="H6378" s="576" t="s">
        <v>10238</v>
      </c>
      <c r="I6378" s="576" t="s">
        <v>85</v>
      </c>
      <c r="J6378" s="576" t="s">
        <v>207</v>
      </c>
      <c r="K6378" s="577">
        <v>69.98</v>
      </c>
      <c r="L6378" s="576" t="s">
        <v>208</v>
      </c>
    </row>
    <row r="6379" spans="1:12">
      <c r="A6379" s="576" t="s">
        <v>1020</v>
      </c>
      <c r="B6379" s="576" t="s">
        <v>1021</v>
      </c>
      <c r="C6379" s="576" t="s">
        <v>1023</v>
      </c>
      <c r="D6379" s="576" t="s">
        <v>4570</v>
      </c>
      <c r="E6379" s="577" t="s">
        <v>210</v>
      </c>
      <c r="F6379" s="576" t="s">
        <v>210</v>
      </c>
      <c r="G6379" s="576">
        <v>97330</v>
      </c>
      <c r="H6379" s="576" t="s">
        <v>10239</v>
      </c>
      <c r="I6379" s="576" t="s">
        <v>85</v>
      </c>
      <c r="J6379" s="576" t="s">
        <v>207</v>
      </c>
      <c r="K6379" s="577">
        <v>69.53</v>
      </c>
      <c r="L6379" s="576" t="s">
        <v>208</v>
      </c>
    </row>
    <row r="6380" spans="1:12">
      <c r="A6380" s="576" t="s">
        <v>1020</v>
      </c>
      <c r="B6380" s="576" t="s">
        <v>1021</v>
      </c>
      <c r="C6380" s="576" t="s">
        <v>1023</v>
      </c>
      <c r="D6380" s="576" t="s">
        <v>4570</v>
      </c>
      <c r="E6380" s="577" t="s">
        <v>210</v>
      </c>
      <c r="F6380" s="576" t="s">
        <v>210</v>
      </c>
      <c r="G6380" s="576">
        <v>93085</v>
      </c>
      <c r="H6380" s="576" t="s">
        <v>5357</v>
      </c>
      <c r="I6380" s="576" t="s">
        <v>212</v>
      </c>
      <c r="J6380" s="576" t="s">
        <v>207</v>
      </c>
      <c r="K6380" s="577">
        <v>14.2</v>
      </c>
      <c r="L6380" s="576" t="s">
        <v>208</v>
      </c>
    </row>
    <row r="6381" spans="1:12">
      <c r="A6381" s="576" t="s">
        <v>1020</v>
      </c>
      <c r="B6381" s="576" t="s">
        <v>1021</v>
      </c>
      <c r="C6381" s="576" t="s">
        <v>1023</v>
      </c>
      <c r="D6381" s="576" t="s">
        <v>4570</v>
      </c>
      <c r="E6381" s="577" t="s">
        <v>210</v>
      </c>
      <c r="F6381" s="576" t="s">
        <v>210</v>
      </c>
      <c r="G6381" s="576">
        <v>103892</v>
      </c>
      <c r="H6381" s="576" t="s">
        <v>5464</v>
      </c>
      <c r="I6381" s="576" t="s">
        <v>212</v>
      </c>
      <c r="J6381" s="576" t="s">
        <v>207</v>
      </c>
      <c r="K6381" s="577">
        <v>15.07</v>
      </c>
      <c r="L6381" s="576" t="s">
        <v>208</v>
      </c>
    </row>
    <row r="6382" spans="1:12">
      <c r="A6382" s="576" t="s">
        <v>1020</v>
      </c>
      <c r="B6382" s="576" t="s">
        <v>1021</v>
      </c>
      <c r="C6382" s="576" t="s">
        <v>1023</v>
      </c>
      <c r="D6382" s="576" t="s">
        <v>4570</v>
      </c>
      <c r="E6382" s="577" t="s">
        <v>210</v>
      </c>
      <c r="F6382" s="576" t="s">
        <v>210</v>
      </c>
      <c r="G6382" s="576">
        <v>103823</v>
      </c>
      <c r="H6382" s="576" t="s">
        <v>5411</v>
      </c>
      <c r="I6382" s="576" t="s">
        <v>212</v>
      </c>
      <c r="J6382" s="576" t="s">
        <v>207</v>
      </c>
      <c r="K6382" s="577">
        <v>16.690000000000001</v>
      </c>
      <c r="L6382" s="576" t="s">
        <v>208</v>
      </c>
    </row>
    <row r="6383" spans="1:12">
      <c r="A6383" s="576" t="s">
        <v>1020</v>
      </c>
      <c r="B6383" s="576" t="s">
        <v>1021</v>
      </c>
      <c r="C6383" s="576" t="s">
        <v>1023</v>
      </c>
      <c r="D6383" s="576" t="s">
        <v>4570</v>
      </c>
      <c r="E6383" s="577" t="s">
        <v>210</v>
      </c>
      <c r="F6383" s="576" t="s">
        <v>210</v>
      </c>
      <c r="G6383" s="576">
        <v>103856</v>
      </c>
      <c r="H6383" s="576" t="s">
        <v>5434</v>
      </c>
      <c r="I6383" s="576" t="s">
        <v>212</v>
      </c>
      <c r="J6383" s="576" t="s">
        <v>207</v>
      </c>
      <c r="K6383" s="577">
        <v>15.02</v>
      </c>
      <c r="L6383" s="576" t="s">
        <v>208</v>
      </c>
    </row>
    <row r="6384" spans="1:12">
      <c r="A6384" s="576" t="s">
        <v>1020</v>
      </c>
      <c r="B6384" s="576" t="s">
        <v>1021</v>
      </c>
      <c r="C6384" s="576" t="s">
        <v>1023</v>
      </c>
      <c r="D6384" s="576" t="s">
        <v>4570</v>
      </c>
      <c r="E6384" s="577" t="s">
        <v>210</v>
      </c>
      <c r="F6384" s="576" t="s">
        <v>210</v>
      </c>
      <c r="G6384" s="576">
        <v>93108</v>
      </c>
      <c r="H6384" s="576" t="s">
        <v>5378</v>
      </c>
      <c r="I6384" s="576" t="s">
        <v>212</v>
      </c>
      <c r="J6384" s="576" t="s">
        <v>207</v>
      </c>
      <c r="K6384" s="577">
        <v>12.92</v>
      </c>
      <c r="L6384" s="576" t="s">
        <v>208</v>
      </c>
    </row>
    <row r="6385" spans="1:12">
      <c r="A6385" s="576" t="s">
        <v>1020</v>
      </c>
      <c r="B6385" s="576" t="s">
        <v>1021</v>
      </c>
      <c r="C6385" s="576" t="s">
        <v>1023</v>
      </c>
      <c r="D6385" s="576" t="s">
        <v>4570</v>
      </c>
      <c r="E6385" s="577" t="s">
        <v>210</v>
      </c>
      <c r="F6385" s="576" t="s">
        <v>210</v>
      </c>
      <c r="G6385" s="576">
        <v>93091</v>
      </c>
      <c r="H6385" s="576" t="s">
        <v>5363</v>
      </c>
      <c r="I6385" s="576" t="s">
        <v>212</v>
      </c>
      <c r="J6385" s="576" t="s">
        <v>207</v>
      </c>
      <c r="K6385" s="577">
        <v>16.309999999999999</v>
      </c>
      <c r="L6385" s="576" t="s">
        <v>208</v>
      </c>
    </row>
    <row r="6386" spans="1:12">
      <c r="A6386" s="576" t="s">
        <v>1020</v>
      </c>
      <c r="B6386" s="576" t="s">
        <v>1021</v>
      </c>
      <c r="C6386" s="576" t="s">
        <v>1023</v>
      </c>
      <c r="D6386" s="576" t="s">
        <v>4570</v>
      </c>
      <c r="E6386" s="577" t="s">
        <v>210</v>
      </c>
      <c r="F6386" s="576" t="s">
        <v>210</v>
      </c>
      <c r="G6386" s="576">
        <v>103900</v>
      </c>
      <c r="H6386" s="576" t="s">
        <v>5472</v>
      </c>
      <c r="I6386" s="576" t="s">
        <v>212</v>
      </c>
      <c r="J6386" s="576" t="s">
        <v>207</v>
      </c>
      <c r="K6386" s="577">
        <v>19.78</v>
      </c>
      <c r="L6386" s="576" t="s">
        <v>208</v>
      </c>
    </row>
    <row r="6387" spans="1:12">
      <c r="A6387" s="576" t="s">
        <v>1020</v>
      </c>
      <c r="B6387" s="576" t="s">
        <v>1021</v>
      </c>
      <c r="C6387" s="576" t="s">
        <v>1023</v>
      </c>
      <c r="D6387" s="576" t="s">
        <v>4570</v>
      </c>
      <c r="E6387" s="577" t="s">
        <v>210</v>
      </c>
      <c r="F6387" s="576" t="s">
        <v>210</v>
      </c>
      <c r="G6387" s="576">
        <v>103831</v>
      </c>
      <c r="H6387" s="576" t="s">
        <v>5416</v>
      </c>
      <c r="I6387" s="576" t="s">
        <v>212</v>
      </c>
      <c r="J6387" s="576" t="s">
        <v>207</v>
      </c>
      <c r="K6387" s="577">
        <v>24.92</v>
      </c>
      <c r="L6387" s="576" t="s">
        <v>208</v>
      </c>
    </row>
    <row r="6388" spans="1:12">
      <c r="A6388" s="576" t="s">
        <v>1020</v>
      </c>
      <c r="B6388" s="576" t="s">
        <v>1021</v>
      </c>
      <c r="C6388" s="576" t="s">
        <v>1023</v>
      </c>
      <c r="D6388" s="576" t="s">
        <v>4570</v>
      </c>
      <c r="E6388" s="577" t="s">
        <v>210</v>
      </c>
      <c r="F6388" s="576" t="s">
        <v>210</v>
      </c>
      <c r="G6388" s="576">
        <v>103864</v>
      </c>
      <c r="H6388" s="576" t="s">
        <v>5442</v>
      </c>
      <c r="I6388" s="576" t="s">
        <v>212</v>
      </c>
      <c r="J6388" s="576" t="s">
        <v>207</v>
      </c>
      <c r="K6388" s="577">
        <v>20.74</v>
      </c>
      <c r="L6388" s="576" t="s">
        <v>208</v>
      </c>
    </row>
    <row r="6389" spans="1:12">
      <c r="A6389" s="576" t="s">
        <v>1020</v>
      </c>
      <c r="B6389" s="576" t="s">
        <v>1021</v>
      </c>
      <c r="C6389" s="576" t="s">
        <v>1023</v>
      </c>
      <c r="D6389" s="576" t="s">
        <v>4570</v>
      </c>
      <c r="E6389" s="577" t="s">
        <v>210</v>
      </c>
      <c r="F6389" s="576" t="s">
        <v>210</v>
      </c>
      <c r="G6389" s="576">
        <v>93133</v>
      </c>
      <c r="H6389" s="576" t="s">
        <v>5395</v>
      </c>
      <c r="I6389" s="576" t="s">
        <v>212</v>
      </c>
      <c r="J6389" s="576" t="s">
        <v>207</v>
      </c>
      <c r="K6389" s="577">
        <v>18.7</v>
      </c>
      <c r="L6389" s="576" t="s">
        <v>208</v>
      </c>
    </row>
    <row r="6390" spans="1:12">
      <c r="A6390" s="576" t="s">
        <v>1020</v>
      </c>
      <c r="B6390" s="576" t="s">
        <v>1021</v>
      </c>
      <c r="C6390" s="576" t="s">
        <v>1023</v>
      </c>
      <c r="D6390" s="576" t="s">
        <v>4570</v>
      </c>
      <c r="E6390" s="577" t="s">
        <v>210</v>
      </c>
      <c r="F6390" s="576" t="s">
        <v>210</v>
      </c>
      <c r="G6390" s="576">
        <v>93057</v>
      </c>
      <c r="H6390" s="576" t="s">
        <v>5330</v>
      </c>
      <c r="I6390" s="576" t="s">
        <v>212</v>
      </c>
      <c r="J6390" s="576" t="s">
        <v>207</v>
      </c>
      <c r="K6390" s="577">
        <v>14.09</v>
      </c>
      <c r="L6390" s="576" t="s">
        <v>208</v>
      </c>
    </row>
    <row r="6391" spans="1:12">
      <c r="A6391" s="576" t="s">
        <v>1020</v>
      </c>
      <c r="B6391" s="576" t="s">
        <v>1021</v>
      </c>
      <c r="C6391" s="576" t="s">
        <v>1023</v>
      </c>
      <c r="D6391" s="576" t="s">
        <v>4570</v>
      </c>
      <c r="E6391" s="577" t="s">
        <v>210</v>
      </c>
      <c r="F6391" s="576" t="s">
        <v>210</v>
      </c>
      <c r="G6391" s="576">
        <v>93062</v>
      </c>
      <c r="H6391" s="576" t="s">
        <v>5335</v>
      </c>
      <c r="I6391" s="576" t="s">
        <v>212</v>
      </c>
      <c r="J6391" s="576" t="s">
        <v>207</v>
      </c>
      <c r="K6391" s="577">
        <v>27.64</v>
      </c>
      <c r="L6391" s="576" t="s">
        <v>208</v>
      </c>
    </row>
    <row r="6392" spans="1:12">
      <c r="A6392" s="576" t="s">
        <v>1020</v>
      </c>
      <c r="B6392" s="576" t="s">
        <v>1021</v>
      </c>
      <c r="C6392" s="576" t="s">
        <v>1023</v>
      </c>
      <c r="D6392" s="576" t="s">
        <v>4570</v>
      </c>
      <c r="E6392" s="577" t="s">
        <v>210</v>
      </c>
      <c r="F6392" s="576" t="s">
        <v>210</v>
      </c>
      <c r="G6392" s="576">
        <v>93065</v>
      </c>
      <c r="H6392" s="576" t="s">
        <v>5338</v>
      </c>
      <c r="I6392" s="576" t="s">
        <v>212</v>
      </c>
      <c r="J6392" s="576" t="s">
        <v>207</v>
      </c>
      <c r="K6392" s="577">
        <v>45.58</v>
      </c>
      <c r="L6392" s="576" t="s">
        <v>208</v>
      </c>
    </row>
    <row r="6393" spans="1:12">
      <c r="A6393" s="576" t="s">
        <v>1020</v>
      </c>
      <c r="B6393" s="576" t="s">
        <v>1021</v>
      </c>
      <c r="C6393" s="576" t="s">
        <v>1023</v>
      </c>
      <c r="D6393" s="576" t="s">
        <v>4570</v>
      </c>
      <c r="E6393" s="577" t="s">
        <v>210</v>
      </c>
      <c r="F6393" s="576" t="s">
        <v>210</v>
      </c>
      <c r="G6393" s="576">
        <v>93068</v>
      </c>
      <c r="H6393" s="576" t="s">
        <v>5341</v>
      </c>
      <c r="I6393" s="576" t="s">
        <v>212</v>
      </c>
      <c r="J6393" s="576" t="s">
        <v>207</v>
      </c>
      <c r="K6393" s="577">
        <v>64.38</v>
      </c>
      <c r="L6393" s="576" t="s">
        <v>208</v>
      </c>
    </row>
    <row r="6394" spans="1:12">
      <c r="A6394" s="576" t="s">
        <v>1020</v>
      </c>
      <c r="B6394" s="576" t="s">
        <v>1021</v>
      </c>
      <c r="C6394" s="576" t="s">
        <v>1023</v>
      </c>
      <c r="D6394" s="576" t="s">
        <v>4570</v>
      </c>
      <c r="E6394" s="577" t="s">
        <v>210</v>
      </c>
      <c r="F6394" s="576" t="s">
        <v>210</v>
      </c>
      <c r="G6394" s="576">
        <v>93071</v>
      </c>
      <c r="H6394" s="576" t="s">
        <v>5344</v>
      </c>
      <c r="I6394" s="576" t="s">
        <v>212</v>
      </c>
      <c r="J6394" s="576" t="s">
        <v>207</v>
      </c>
      <c r="K6394" s="577">
        <v>178.05</v>
      </c>
      <c r="L6394" s="576" t="s">
        <v>208</v>
      </c>
    </row>
    <row r="6395" spans="1:12">
      <c r="A6395" s="576" t="s">
        <v>1020</v>
      </c>
      <c r="B6395" s="576" t="s">
        <v>1021</v>
      </c>
      <c r="C6395" s="576" t="s">
        <v>1023</v>
      </c>
      <c r="D6395" s="576" t="s">
        <v>4570</v>
      </c>
      <c r="E6395" s="577" t="s">
        <v>210</v>
      </c>
      <c r="F6395" s="576" t="s">
        <v>210</v>
      </c>
      <c r="G6395" s="576">
        <v>93081</v>
      </c>
      <c r="H6395" s="576" t="s">
        <v>5353</v>
      </c>
      <c r="I6395" s="576" t="s">
        <v>212</v>
      </c>
      <c r="J6395" s="576" t="s">
        <v>207</v>
      </c>
      <c r="K6395" s="577">
        <v>18.75</v>
      </c>
      <c r="L6395" s="576" t="s">
        <v>208</v>
      </c>
    </row>
    <row r="6396" spans="1:12">
      <c r="A6396" s="576" t="s">
        <v>1020</v>
      </c>
      <c r="B6396" s="576" t="s">
        <v>1021</v>
      </c>
      <c r="C6396" s="576" t="s">
        <v>1023</v>
      </c>
      <c r="D6396" s="576" t="s">
        <v>4570</v>
      </c>
      <c r="E6396" s="577" t="s">
        <v>210</v>
      </c>
      <c r="F6396" s="576" t="s">
        <v>210</v>
      </c>
      <c r="G6396" s="576">
        <v>103887</v>
      </c>
      <c r="H6396" s="576" t="s">
        <v>5459</v>
      </c>
      <c r="I6396" s="576" t="s">
        <v>212</v>
      </c>
      <c r="J6396" s="576" t="s">
        <v>207</v>
      </c>
      <c r="K6396" s="577">
        <v>20.059999999999999</v>
      </c>
      <c r="L6396" s="576" t="s">
        <v>208</v>
      </c>
    </row>
    <row r="6397" spans="1:12">
      <c r="A6397" s="576" t="s">
        <v>1020</v>
      </c>
      <c r="B6397" s="576" t="s">
        <v>1021</v>
      </c>
      <c r="C6397" s="576" t="s">
        <v>1023</v>
      </c>
      <c r="D6397" s="576" t="s">
        <v>4570</v>
      </c>
      <c r="E6397" s="577" t="s">
        <v>210</v>
      </c>
      <c r="F6397" s="576" t="s">
        <v>210</v>
      </c>
      <c r="G6397" s="576">
        <v>103818</v>
      </c>
      <c r="H6397" s="576" t="s">
        <v>10240</v>
      </c>
      <c r="I6397" s="576" t="s">
        <v>212</v>
      </c>
      <c r="J6397" s="576" t="s">
        <v>207</v>
      </c>
      <c r="K6397" s="577">
        <v>20.059999999999999</v>
      </c>
      <c r="L6397" s="576" t="s">
        <v>208</v>
      </c>
    </row>
    <row r="6398" spans="1:12">
      <c r="A6398" s="576" t="s">
        <v>1020</v>
      </c>
      <c r="B6398" s="576" t="s">
        <v>1021</v>
      </c>
      <c r="C6398" s="576" t="s">
        <v>1023</v>
      </c>
      <c r="D6398" s="576" t="s">
        <v>4570</v>
      </c>
      <c r="E6398" s="577" t="s">
        <v>210</v>
      </c>
      <c r="F6398" s="576" t="s">
        <v>210</v>
      </c>
      <c r="G6398" s="576">
        <v>103851</v>
      </c>
      <c r="H6398" s="576" t="s">
        <v>10241</v>
      </c>
      <c r="I6398" s="576" t="s">
        <v>212</v>
      </c>
      <c r="J6398" s="576" t="s">
        <v>207</v>
      </c>
      <c r="K6398" s="577">
        <v>19.86</v>
      </c>
      <c r="L6398" s="576" t="s">
        <v>208</v>
      </c>
    </row>
    <row r="6399" spans="1:12">
      <c r="A6399" s="576" t="s">
        <v>1020</v>
      </c>
      <c r="B6399" s="576" t="s">
        <v>1021</v>
      </c>
      <c r="C6399" s="576" t="s">
        <v>1023</v>
      </c>
      <c r="D6399" s="576" t="s">
        <v>4570</v>
      </c>
      <c r="E6399" s="577" t="s">
        <v>210</v>
      </c>
      <c r="F6399" s="576" t="s">
        <v>210</v>
      </c>
      <c r="G6399" s="576">
        <v>93104</v>
      </c>
      <c r="H6399" s="576" t="s">
        <v>5374</v>
      </c>
      <c r="I6399" s="576" t="s">
        <v>212</v>
      </c>
      <c r="J6399" s="576" t="s">
        <v>207</v>
      </c>
      <c r="K6399" s="577">
        <v>18.82</v>
      </c>
      <c r="L6399" s="576" t="s">
        <v>208</v>
      </c>
    </row>
    <row r="6400" spans="1:12">
      <c r="A6400" s="576" t="s">
        <v>1020</v>
      </c>
      <c r="B6400" s="576" t="s">
        <v>1021</v>
      </c>
      <c r="C6400" s="576" t="s">
        <v>1023</v>
      </c>
      <c r="D6400" s="576" t="s">
        <v>4570</v>
      </c>
      <c r="E6400" s="577" t="s">
        <v>210</v>
      </c>
      <c r="F6400" s="576" t="s">
        <v>210</v>
      </c>
      <c r="G6400" s="576">
        <v>98602</v>
      </c>
      <c r="H6400" s="576" t="s">
        <v>5396</v>
      </c>
      <c r="I6400" s="576" t="s">
        <v>212</v>
      </c>
      <c r="J6400" s="576" t="s">
        <v>207</v>
      </c>
      <c r="K6400" s="577">
        <v>18.46</v>
      </c>
      <c r="L6400" s="576" t="s">
        <v>208</v>
      </c>
    </row>
    <row r="6401" spans="1:12">
      <c r="A6401" s="576" t="s">
        <v>1020</v>
      </c>
      <c r="B6401" s="576" t="s">
        <v>1021</v>
      </c>
      <c r="C6401" s="576" t="s">
        <v>1023</v>
      </c>
      <c r="D6401" s="576" t="s">
        <v>4570</v>
      </c>
      <c r="E6401" s="577" t="s">
        <v>210</v>
      </c>
      <c r="F6401" s="576" t="s">
        <v>210</v>
      </c>
      <c r="G6401" s="576">
        <v>93087</v>
      </c>
      <c r="H6401" s="576" t="s">
        <v>5359</v>
      </c>
      <c r="I6401" s="576" t="s">
        <v>212</v>
      </c>
      <c r="J6401" s="576" t="s">
        <v>207</v>
      </c>
      <c r="K6401" s="577">
        <v>19.600000000000001</v>
      </c>
      <c r="L6401" s="576" t="s">
        <v>208</v>
      </c>
    </row>
    <row r="6402" spans="1:12">
      <c r="A6402" s="576" t="s">
        <v>1020</v>
      </c>
      <c r="B6402" s="576" t="s">
        <v>1021</v>
      </c>
      <c r="C6402" s="576" t="s">
        <v>1023</v>
      </c>
      <c r="D6402" s="576" t="s">
        <v>4570</v>
      </c>
      <c r="E6402" s="577" t="s">
        <v>210</v>
      </c>
      <c r="F6402" s="576" t="s">
        <v>210</v>
      </c>
      <c r="G6402" s="576">
        <v>103893</v>
      </c>
      <c r="H6402" s="576" t="s">
        <v>5465</v>
      </c>
      <c r="I6402" s="576" t="s">
        <v>212</v>
      </c>
      <c r="J6402" s="576" t="s">
        <v>207</v>
      </c>
      <c r="K6402" s="577">
        <v>21.22</v>
      </c>
      <c r="L6402" s="576" t="s">
        <v>208</v>
      </c>
    </row>
    <row r="6403" spans="1:12">
      <c r="A6403" s="576" t="s">
        <v>1020</v>
      </c>
      <c r="B6403" s="576" t="s">
        <v>1021</v>
      </c>
      <c r="C6403" s="576" t="s">
        <v>1023</v>
      </c>
      <c r="D6403" s="576" t="s">
        <v>4570</v>
      </c>
      <c r="E6403" s="577" t="s">
        <v>210</v>
      </c>
      <c r="F6403" s="576" t="s">
        <v>210</v>
      </c>
      <c r="G6403" s="576">
        <v>103824</v>
      </c>
      <c r="H6403" s="576" t="s">
        <v>10242</v>
      </c>
      <c r="I6403" s="576" t="s">
        <v>212</v>
      </c>
      <c r="J6403" s="576" t="s">
        <v>207</v>
      </c>
      <c r="K6403" s="577">
        <v>23.02</v>
      </c>
      <c r="L6403" s="576" t="s">
        <v>208</v>
      </c>
    </row>
    <row r="6404" spans="1:12">
      <c r="A6404" s="576" t="s">
        <v>1020</v>
      </c>
      <c r="B6404" s="576" t="s">
        <v>1021</v>
      </c>
      <c r="C6404" s="576" t="s">
        <v>1023</v>
      </c>
      <c r="D6404" s="576" t="s">
        <v>4570</v>
      </c>
      <c r="E6404" s="577" t="s">
        <v>210</v>
      </c>
      <c r="F6404" s="576" t="s">
        <v>210</v>
      </c>
      <c r="G6404" s="576">
        <v>103857</v>
      </c>
      <c r="H6404" s="576" t="s">
        <v>5435</v>
      </c>
      <c r="I6404" s="576" t="s">
        <v>212</v>
      </c>
      <c r="J6404" s="576" t="s">
        <v>207</v>
      </c>
      <c r="K6404" s="577">
        <v>21.46</v>
      </c>
      <c r="L6404" s="576" t="s">
        <v>208</v>
      </c>
    </row>
    <row r="6405" spans="1:12">
      <c r="A6405" s="576" t="s">
        <v>1020</v>
      </c>
      <c r="B6405" s="576" t="s">
        <v>1021</v>
      </c>
      <c r="C6405" s="576" t="s">
        <v>1023</v>
      </c>
      <c r="D6405" s="576" t="s">
        <v>4570</v>
      </c>
      <c r="E6405" s="577" t="s">
        <v>210</v>
      </c>
      <c r="F6405" s="576" t="s">
        <v>210</v>
      </c>
      <c r="G6405" s="576">
        <v>93110</v>
      </c>
      <c r="H6405" s="576" t="s">
        <v>5380</v>
      </c>
      <c r="I6405" s="576" t="s">
        <v>212</v>
      </c>
      <c r="J6405" s="576" t="s">
        <v>207</v>
      </c>
      <c r="K6405" s="577">
        <v>20.46</v>
      </c>
      <c r="L6405" s="576" t="s">
        <v>208</v>
      </c>
    </row>
    <row r="6406" spans="1:12">
      <c r="A6406" s="576" t="s">
        <v>1020</v>
      </c>
      <c r="B6406" s="576" t="s">
        <v>1021</v>
      </c>
      <c r="C6406" s="576" t="s">
        <v>1023</v>
      </c>
      <c r="D6406" s="576" t="s">
        <v>4570</v>
      </c>
      <c r="E6406" s="577" t="s">
        <v>210</v>
      </c>
      <c r="F6406" s="576" t="s">
        <v>210</v>
      </c>
      <c r="G6406" s="576">
        <v>93054</v>
      </c>
      <c r="H6406" s="576" t="s">
        <v>5327</v>
      </c>
      <c r="I6406" s="576" t="s">
        <v>212</v>
      </c>
      <c r="J6406" s="576" t="s">
        <v>207</v>
      </c>
      <c r="K6406" s="577">
        <v>22.84</v>
      </c>
      <c r="L6406" s="576" t="s">
        <v>208</v>
      </c>
    </row>
    <row r="6407" spans="1:12">
      <c r="A6407" s="576" t="s">
        <v>1020</v>
      </c>
      <c r="B6407" s="576" t="s">
        <v>1021</v>
      </c>
      <c r="C6407" s="576" t="s">
        <v>1023</v>
      </c>
      <c r="D6407" s="576" t="s">
        <v>4570</v>
      </c>
      <c r="E6407" s="577" t="s">
        <v>210</v>
      </c>
      <c r="F6407" s="576" t="s">
        <v>210</v>
      </c>
      <c r="G6407" s="576">
        <v>93088</v>
      </c>
      <c r="H6407" s="576" t="s">
        <v>5360</v>
      </c>
      <c r="I6407" s="576" t="s">
        <v>212</v>
      </c>
      <c r="J6407" s="576" t="s">
        <v>207</v>
      </c>
      <c r="K6407" s="577">
        <v>24.33</v>
      </c>
      <c r="L6407" s="576" t="s">
        <v>208</v>
      </c>
    </row>
    <row r="6408" spans="1:12">
      <c r="A6408" s="576" t="s">
        <v>1020</v>
      </c>
      <c r="B6408" s="576" t="s">
        <v>1021</v>
      </c>
      <c r="C6408" s="576" t="s">
        <v>1023</v>
      </c>
      <c r="D6408" s="576" t="s">
        <v>4570</v>
      </c>
      <c r="E6408" s="577" t="s">
        <v>210</v>
      </c>
      <c r="F6408" s="576" t="s">
        <v>210</v>
      </c>
      <c r="G6408" s="576">
        <v>103894</v>
      </c>
      <c r="H6408" s="576" t="s">
        <v>5466</v>
      </c>
      <c r="I6408" s="576" t="s">
        <v>212</v>
      </c>
      <c r="J6408" s="576" t="s">
        <v>207</v>
      </c>
      <c r="K6408" s="577">
        <v>25.6</v>
      </c>
      <c r="L6408" s="576" t="s">
        <v>208</v>
      </c>
    </row>
    <row r="6409" spans="1:12">
      <c r="A6409" s="576" t="s">
        <v>1020</v>
      </c>
      <c r="B6409" s="576" t="s">
        <v>1021</v>
      </c>
      <c r="C6409" s="576" t="s">
        <v>1023</v>
      </c>
      <c r="D6409" s="576" t="s">
        <v>4570</v>
      </c>
      <c r="E6409" s="577" t="s">
        <v>210</v>
      </c>
      <c r="F6409" s="576" t="s">
        <v>210</v>
      </c>
      <c r="G6409" s="576">
        <v>103825</v>
      </c>
      <c r="H6409" s="576" t="s">
        <v>10243</v>
      </c>
      <c r="I6409" s="576" t="s">
        <v>212</v>
      </c>
      <c r="J6409" s="576" t="s">
        <v>207</v>
      </c>
      <c r="K6409" s="577">
        <v>27.4</v>
      </c>
      <c r="L6409" s="576" t="s">
        <v>208</v>
      </c>
    </row>
    <row r="6410" spans="1:12">
      <c r="A6410" s="576" t="s">
        <v>1020</v>
      </c>
      <c r="B6410" s="576" t="s">
        <v>1021</v>
      </c>
      <c r="C6410" s="576" t="s">
        <v>1023</v>
      </c>
      <c r="D6410" s="576" t="s">
        <v>4570</v>
      </c>
      <c r="E6410" s="577" t="s">
        <v>210</v>
      </c>
      <c r="F6410" s="576" t="s">
        <v>210</v>
      </c>
      <c r="G6410" s="576">
        <v>103858</v>
      </c>
      <c r="H6410" s="576" t="s">
        <v>5436</v>
      </c>
      <c r="I6410" s="576" t="s">
        <v>212</v>
      </c>
      <c r="J6410" s="576" t="s">
        <v>207</v>
      </c>
      <c r="K6410" s="577">
        <v>25.84</v>
      </c>
      <c r="L6410" s="576" t="s">
        <v>208</v>
      </c>
    </row>
    <row r="6411" spans="1:12">
      <c r="A6411" s="576" t="s">
        <v>1020</v>
      </c>
      <c r="B6411" s="576" t="s">
        <v>1021</v>
      </c>
      <c r="C6411" s="576" t="s">
        <v>1023</v>
      </c>
      <c r="D6411" s="576" t="s">
        <v>4570</v>
      </c>
      <c r="E6411" s="577" t="s">
        <v>210</v>
      </c>
      <c r="F6411" s="576" t="s">
        <v>210</v>
      </c>
      <c r="G6411" s="576">
        <v>93111</v>
      </c>
      <c r="H6411" s="576" t="s">
        <v>5381</v>
      </c>
      <c r="I6411" s="576" t="s">
        <v>212</v>
      </c>
      <c r="J6411" s="576" t="s">
        <v>209</v>
      </c>
      <c r="K6411" s="577">
        <v>24.85</v>
      </c>
      <c r="L6411" s="576" t="s">
        <v>208</v>
      </c>
    </row>
    <row r="6412" spans="1:12">
      <c r="A6412" s="576" t="s">
        <v>1020</v>
      </c>
      <c r="B6412" s="576" t="s">
        <v>1021</v>
      </c>
      <c r="C6412" s="576" t="s">
        <v>1023</v>
      </c>
      <c r="D6412" s="576" t="s">
        <v>4570</v>
      </c>
      <c r="E6412" s="577" t="s">
        <v>210</v>
      </c>
      <c r="F6412" s="576" t="s">
        <v>210</v>
      </c>
      <c r="G6412" s="576">
        <v>93059</v>
      </c>
      <c r="H6412" s="576" t="s">
        <v>5332</v>
      </c>
      <c r="I6412" s="576" t="s">
        <v>212</v>
      </c>
      <c r="J6412" s="576" t="s">
        <v>209</v>
      </c>
      <c r="K6412" s="577">
        <v>30.26</v>
      </c>
      <c r="L6412" s="576" t="s">
        <v>208</v>
      </c>
    </row>
    <row r="6413" spans="1:12">
      <c r="A6413" s="576" t="s">
        <v>1020</v>
      </c>
      <c r="B6413" s="576" t="s">
        <v>1021</v>
      </c>
      <c r="C6413" s="576" t="s">
        <v>1023</v>
      </c>
      <c r="D6413" s="576" t="s">
        <v>4570</v>
      </c>
      <c r="E6413" s="577" t="s">
        <v>210</v>
      </c>
      <c r="F6413" s="576" t="s">
        <v>210</v>
      </c>
      <c r="G6413" s="576">
        <v>93093</v>
      </c>
      <c r="H6413" s="576" t="s">
        <v>5365</v>
      </c>
      <c r="I6413" s="576" t="s">
        <v>212</v>
      </c>
      <c r="J6413" s="576" t="s">
        <v>209</v>
      </c>
      <c r="K6413" s="577">
        <v>31.33</v>
      </c>
      <c r="L6413" s="576" t="s">
        <v>208</v>
      </c>
    </row>
    <row r="6414" spans="1:12">
      <c r="A6414" s="576" t="s">
        <v>1020</v>
      </c>
      <c r="B6414" s="576" t="s">
        <v>1021</v>
      </c>
      <c r="C6414" s="576" t="s">
        <v>1023</v>
      </c>
      <c r="D6414" s="576" t="s">
        <v>4570</v>
      </c>
      <c r="E6414" s="577" t="s">
        <v>210</v>
      </c>
      <c r="F6414" s="576" t="s">
        <v>210</v>
      </c>
      <c r="G6414" s="576">
        <v>103899</v>
      </c>
      <c r="H6414" s="576" t="s">
        <v>5471</v>
      </c>
      <c r="I6414" s="576" t="s">
        <v>212</v>
      </c>
      <c r="J6414" s="576" t="s">
        <v>209</v>
      </c>
      <c r="K6414" s="577">
        <v>33.19</v>
      </c>
      <c r="L6414" s="576" t="s">
        <v>208</v>
      </c>
    </row>
    <row r="6415" spans="1:12">
      <c r="A6415" s="576" t="s">
        <v>1020</v>
      </c>
      <c r="B6415" s="576" t="s">
        <v>1021</v>
      </c>
      <c r="C6415" s="576" t="s">
        <v>1023</v>
      </c>
      <c r="D6415" s="576" t="s">
        <v>4570</v>
      </c>
      <c r="E6415" s="577" t="s">
        <v>210</v>
      </c>
      <c r="F6415" s="576" t="s">
        <v>210</v>
      </c>
      <c r="G6415" s="576">
        <v>103830</v>
      </c>
      <c r="H6415" s="576" t="s">
        <v>10244</v>
      </c>
      <c r="I6415" s="576" t="s">
        <v>212</v>
      </c>
      <c r="J6415" s="576" t="s">
        <v>209</v>
      </c>
      <c r="K6415" s="577">
        <v>36.28</v>
      </c>
      <c r="L6415" s="576" t="s">
        <v>208</v>
      </c>
    </row>
    <row r="6416" spans="1:12">
      <c r="A6416" s="576" t="s">
        <v>1020</v>
      </c>
      <c r="B6416" s="576" t="s">
        <v>1021</v>
      </c>
      <c r="C6416" s="576" t="s">
        <v>1023</v>
      </c>
      <c r="D6416" s="576" t="s">
        <v>4570</v>
      </c>
      <c r="E6416" s="577" t="s">
        <v>210</v>
      </c>
      <c r="F6416" s="576" t="s">
        <v>210</v>
      </c>
      <c r="G6416" s="576">
        <v>103863</v>
      </c>
      <c r="H6416" s="576" t="s">
        <v>5441</v>
      </c>
      <c r="I6416" s="576" t="s">
        <v>212</v>
      </c>
      <c r="J6416" s="576" t="s">
        <v>209</v>
      </c>
      <c r="K6416" s="577">
        <v>33.799999999999997</v>
      </c>
      <c r="L6416" s="576" t="s">
        <v>208</v>
      </c>
    </row>
    <row r="6417" spans="1:12">
      <c r="A6417" s="576" t="s">
        <v>1020</v>
      </c>
      <c r="B6417" s="576" t="s">
        <v>1021</v>
      </c>
      <c r="C6417" s="576" t="s">
        <v>1023</v>
      </c>
      <c r="D6417" s="576" t="s">
        <v>4570</v>
      </c>
      <c r="E6417" s="577" t="s">
        <v>210</v>
      </c>
      <c r="F6417" s="576" t="s">
        <v>210</v>
      </c>
      <c r="G6417" s="576">
        <v>93114</v>
      </c>
      <c r="H6417" s="576" t="s">
        <v>5383</v>
      </c>
      <c r="I6417" s="576" t="s">
        <v>212</v>
      </c>
      <c r="J6417" s="576" t="s">
        <v>209</v>
      </c>
      <c r="K6417" s="577">
        <v>32.86</v>
      </c>
      <c r="L6417" s="576" t="s">
        <v>208</v>
      </c>
    </row>
    <row r="6418" spans="1:12">
      <c r="A6418" s="576" t="s">
        <v>1020</v>
      </c>
      <c r="B6418" s="576" t="s">
        <v>1021</v>
      </c>
      <c r="C6418" s="576" t="s">
        <v>1023</v>
      </c>
      <c r="D6418" s="576" t="s">
        <v>4570</v>
      </c>
      <c r="E6418" s="577" t="s">
        <v>210</v>
      </c>
      <c r="F6418" s="576" t="s">
        <v>210</v>
      </c>
      <c r="G6418" s="576">
        <v>93075</v>
      </c>
      <c r="H6418" s="576" t="s">
        <v>5347</v>
      </c>
      <c r="I6418" s="576" t="s">
        <v>212</v>
      </c>
      <c r="J6418" s="576" t="s">
        <v>209</v>
      </c>
      <c r="K6418" s="577">
        <v>19.670000000000002</v>
      </c>
      <c r="L6418" s="576" t="s">
        <v>208</v>
      </c>
    </row>
    <row r="6419" spans="1:12">
      <c r="A6419" s="576" t="s">
        <v>1020</v>
      </c>
      <c r="B6419" s="576" t="s">
        <v>1021</v>
      </c>
      <c r="C6419" s="576" t="s">
        <v>1023</v>
      </c>
      <c r="D6419" s="576" t="s">
        <v>4570</v>
      </c>
      <c r="E6419" s="577" t="s">
        <v>210</v>
      </c>
      <c r="F6419" s="576" t="s">
        <v>210</v>
      </c>
      <c r="G6419" s="576">
        <v>103876</v>
      </c>
      <c r="H6419" s="576" t="s">
        <v>5448</v>
      </c>
      <c r="I6419" s="576" t="s">
        <v>212</v>
      </c>
      <c r="J6419" s="576" t="s">
        <v>209</v>
      </c>
      <c r="K6419" s="577">
        <v>21.63</v>
      </c>
      <c r="L6419" s="576" t="s">
        <v>208</v>
      </c>
    </row>
    <row r="6420" spans="1:12">
      <c r="A6420" s="576" t="s">
        <v>1020</v>
      </c>
      <c r="B6420" s="576" t="s">
        <v>1021</v>
      </c>
      <c r="C6420" s="576" t="s">
        <v>1023</v>
      </c>
      <c r="D6420" s="576" t="s">
        <v>4570</v>
      </c>
      <c r="E6420" s="577" t="s">
        <v>210</v>
      </c>
      <c r="F6420" s="576" t="s">
        <v>210</v>
      </c>
      <c r="G6420" s="576">
        <v>103807</v>
      </c>
      <c r="H6420" s="576" t="s">
        <v>10245</v>
      </c>
      <c r="I6420" s="576" t="s">
        <v>212</v>
      </c>
      <c r="J6420" s="576" t="s">
        <v>209</v>
      </c>
      <c r="K6420" s="577">
        <v>21.62</v>
      </c>
      <c r="L6420" s="576" t="s">
        <v>208</v>
      </c>
    </row>
    <row r="6421" spans="1:12">
      <c r="A6421" s="576" t="s">
        <v>1020</v>
      </c>
      <c r="B6421" s="576" t="s">
        <v>1021</v>
      </c>
      <c r="C6421" s="576" t="s">
        <v>1023</v>
      </c>
      <c r="D6421" s="576" t="s">
        <v>4570</v>
      </c>
      <c r="E6421" s="577" t="s">
        <v>210</v>
      </c>
      <c r="F6421" s="576" t="s">
        <v>210</v>
      </c>
      <c r="G6421" s="576">
        <v>103840</v>
      </c>
      <c r="H6421" s="576" t="s">
        <v>10246</v>
      </c>
      <c r="I6421" s="576" t="s">
        <v>212</v>
      </c>
      <c r="J6421" s="576" t="s">
        <v>209</v>
      </c>
      <c r="K6421" s="577">
        <v>21.32</v>
      </c>
      <c r="L6421" s="576" t="s">
        <v>208</v>
      </c>
    </row>
    <row r="6422" spans="1:12">
      <c r="A6422" s="576" t="s">
        <v>1020</v>
      </c>
      <c r="B6422" s="576" t="s">
        <v>1021</v>
      </c>
      <c r="C6422" s="576" t="s">
        <v>1023</v>
      </c>
      <c r="D6422" s="576" t="s">
        <v>4570</v>
      </c>
      <c r="E6422" s="577" t="s">
        <v>210</v>
      </c>
      <c r="F6422" s="576" t="s">
        <v>210</v>
      </c>
      <c r="G6422" s="576">
        <v>93098</v>
      </c>
      <c r="H6422" s="576" t="s">
        <v>5368</v>
      </c>
      <c r="I6422" s="576" t="s">
        <v>212</v>
      </c>
      <c r="J6422" s="576" t="s">
        <v>209</v>
      </c>
      <c r="K6422" s="577">
        <v>19.78</v>
      </c>
      <c r="L6422" s="576" t="s">
        <v>208</v>
      </c>
    </row>
    <row r="6423" spans="1:12">
      <c r="A6423" s="576" t="s">
        <v>1020</v>
      </c>
      <c r="B6423" s="576" t="s">
        <v>1021</v>
      </c>
      <c r="C6423" s="576" t="s">
        <v>1023</v>
      </c>
      <c r="D6423" s="576" t="s">
        <v>4570</v>
      </c>
      <c r="E6423" s="577" t="s">
        <v>210</v>
      </c>
      <c r="F6423" s="576" t="s">
        <v>210</v>
      </c>
      <c r="G6423" s="576">
        <v>93120</v>
      </c>
      <c r="H6423" s="576" t="s">
        <v>5389</v>
      </c>
      <c r="I6423" s="576" t="s">
        <v>212</v>
      </c>
      <c r="J6423" s="576" t="s">
        <v>209</v>
      </c>
      <c r="K6423" s="577">
        <v>26.51</v>
      </c>
      <c r="L6423" s="576" t="s">
        <v>208</v>
      </c>
    </row>
    <row r="6424" spans="1:12">
      <c r="A6424" s="576" t="s">
        <v>1020</v>
      </c>
      <c r="B6424" s="576" t="s">
        <v>1021</v>
      </c>
      <c r="C6424" s="576" t="s">
        <v>1023</v>
      </c>
      <c r="D6424" s="576" t="s">
        <v>4570</v>
      </c>
      <c r="E6424" s="577" t="s">
        <v>210</v>
      </c>
      <c r="F6424" s="576" t="s">
        <v>210</v>
      </c>
      <c r="G6424" s="576">
        <v>93077</v>
      </c>
      <c r="H6424" s="576" t="s">
        <v>5349</v>
      </c>
      <c r="I6424" s="576" t="s">
        <v>212</v>
      </c>
      <c r="J6424" s="576" t="s">
        <v>209</v>
      </c>
      <c r="K6424" s="577">
        <v>28.23</v>
      </c>
      <c r="L6424" s="576" t="s">
        <v>208</v>
      </c>
    </row>
    <row r="6425" spans="1:12">
      <c r="A6425" s="576" t="s">
        <v>1020</v>
      </c>
      <c r="B6425" s="576" t="s">
        <v>1021</v>
      </c>
      <c r="C6425" s="576" t="s">
        <v>1023</v>
      </c>
      <c r="D6425" s="576" t="s">
        <v>4570</v>
      </c>
      <c r="E6425" s="577" t="s">
        <v>210</v>
      </c>
      <c r="F6425" s="576" t="s">
        <v>210</v>
      </c>
      <c r="G6425" s="576">
        <v>103879</v>
      </c>
      <c r="H6425" s="576" t="s">
        <v>5451</v>
      </c>
      <c r="I6425" s="576" t="s">
        <v>212</v>
      </c>
      <c r="J6425" s="576" t="s">
        <v>209</v>
      </c>
      <c r="K6425" s="577">
        <v>30.63</v>
      </c>
      <c r="L6425" s="576" t="s">
        <v>208</v>
      </c>
    </row>
    <row r="6426" spans="1:12">
      <c r="A6426" s="576" t="s">
        <v>1020</v>
      </c>
      <c r="B6426" s="576" t="s">
        <v>1021</v>
      </c>
      <c r="C6426" s="576" t="s">
        <v>1023</v>
      </c>
      <c r="D6426" s="576" t="s">
        <v>4570</v>
      </c>
      <c r="E6426" s="577" t="s">
        <v>210</v>
      </c>
      <c r="F6426" s="576" t="s">
        <v>210</v>
      </c>
      <c r="G6426" s="576">
        <v>103810</v>
      </c>
      <c r="H6426" s="576" t="s">
        <v>10247</v>
      </c>
      <c r="I6426" s="576" t="s">
        <v>212</v>
      </c>
      <c r="J6426" s="576" t="s">
        <v>209</v>
      </c>
      <c r="K6426" s="577">
        <v>33.29</v>
      </c>
      <c r="L6426" s="576" t="s">
        <v>208</v>
      </c>
    </row>
    <row r="6427" spans="1:12">
      <c r="A6427" s="576" t="s">
        <v>1020</v>
      </c>
      <c r="B6427" s="576" t="s">
        <v>1021</v>
      </c>
      <c r="C6427" s="576" t="s">
        <v>1023</v>
      </c>
      <c r="D6427" s="576" t="s">
        <v>4570</v>
      </c>
      <c r="E6427" s="577" t="s">
        <v>210</v>
      </c>
      <c r="F6427" s="576" t="s">
        <v>210</v>
      </c>
      <c r="G6427" s="576">
        <v>103843</v>
      </c>
      <c r="H6427" s="576" t="s">
        <v>10248</v>
      </c>
      <c r="I6427" s="576" t="s">
        <v>212</v>
      </c>
      <c r="J6427" s="576" t="s">
        <v>209</v>
      </c>
      <c r="K6427" s="577">
        <v>30.97</v>
      </c>
      <c r="L6427" s="576" t="s">
        <v>208</v>
      </c>
    </row>
    <row r="6428" spans="1:12">
      <c r="A6428" s="576" t="s">
        <v>1020</v>
      </c>
      <c r="B6428" s="576" t="s">
        <v>1021</v>
      </c>
      <c r="C6428" s="576" t="s">
        <v>1023</v>
      </c>
      <c r="D6428" s="576" t="s">
        <v>4570</v>
      </c>
      <c r="E6428" s="577" t="s">
        <v>210</v>
      </c>
      <c r="F6428" s="576" t="s">
        <v>210</v>
      </c>
      <c r="G6428" s="576">
        <v>93100</v>
      </c>
      <c r="H6428" s="576" t="s">
        <v>5370</v>
      </c>
      <c r="I6428" s="576" t="s">
        <v>212</v>
      </c>
      <c r="J6428" s="576" t="s">
        <v>209</v>
      </c>
      <c r="K6428" s="577">
        <v>29.51</v>
      </c>
      <c r="L6428" s="576" t="s">
        <v>208</v>
      </c>
    </row>
    <row r="6429" spans="1:12">
      <c r="A6429" s="576" t="s">
        <v>1020</v>
      </c>
      <c r="B6429" s="576" t="s">
        <v>1021</v>
      </c>
      <c r="C6429" s="576" t="s">
        <v>1023</v>
      </c>
      <c r="D6429" s="576" t="s">
        <v>4570</v>
      </c>
      <c r="E6429" s="577" t="s">
        <v>210</v>
      </c>
      <c r="F6429" s="576" t="s">
        <v>210</v>
      </c>
      <c r="G6429" s="576">
        <v>93121</v>
      </c>
      <c r="H6429" s="576" t="s">
        <v>5390</v>
      </c>
      <c r="I6429" s="576" t="s">
        <v>212</v>
      </c>
      <c r="J6429" s="576" t="s">
        <v>209</v>
      </c>
      <c r="K6429" s="577">
        <v>29.99</v>
      </c>
      <c r="L6429" s="576" t="s">
        <v>208</v>
      </c>
    </row>
    <row r="6430" spans="1:12">
      <c r="A6430" s="576" t="s">
        <v>1020</v>
      </c>
      <c r="B6430" s="576" t="s">
        <v>1021</v>
      </c>
      <c r="C6430" s="576" t="s">
        <v>1023</v>
      </c>
      <c r="D6430" s="576" t="s">
        <v>4570</v>
      </c>
      <c r="E6430" s="577" t="s">
        <v>210</v>
      </c>
      <c r="F6430" s="576" t="s">
        <v>210</v>
      </c>
      <c r="G6430" s="576">
        <v>93078</v>
      </c>
      <c r="H6430" s="576" t="s">
        <v>5350</v>
      </c>
      <c r="I6430" s="576" t="s">
        <v>212</v>
      </c>
      <c r="J6430" s="576" t="s">
        <v>209</v>
      </c>
      <c r="K6430" s="577">
        <v>31.71</v>
      </c>
      <c r="L6430" s="576" t="s">
        <v>208</v>
      </c>
    </row>
    <row r="6431" spans="1:12">
      <c r="A6431" s="576" t="s">
        <v>1020</v>
      </c>
      <c r="B6431" s="576" t="s">
        <v>1021</v>
      </c>
      <c r="C6431" s="576" t="s">
        <v>1023</v>
      </c>
      <c r="D6431" s="576" t="s">
        <v>4570</v>
      </c>
      <c r="E6431" s="577" t="s">
        <v>210</v>
      </c>
      <c r="F6431" s="576" t="s">
        <v>210</v>
      </c>
      <c r="G6431" s="576">
        <v>103880</v>
      </c>
      <c r="H6431" s="576" t="s">
        <v>5452</v>
      </c>
      <c r="I6431" s="576" t="s">
        <v>212</v>
      </c>
      <c r="J6431" s="576" t="s">
        <v>209</v>
      </c>
      <c r="K6431" s="577">
        <v>34.119999999999997</v>
      </c>
      <c r="L6431" s="576" t="s">
        <v>208</v>
      </c>
    </row>
    <row r="6432" spans="1:12">
      <c r="A6432" s="576" t="s">
        <v>1020</v>
      </c>
      <c r="B6432" s="576" t="s">
        <v>1021</v>
      </c>
      <c r="C6432" s="576" t="s">
        <v>1023</v>
      </c>
      <c r="D6432" s="576" t="s">
        <v>4570</v>
      </c>
      <c r="E6432" s="577" t="s">
        <v>210</v>
      </c>
      <c r="F6432" s="576" t="s">
        <v>210</v>
      </c>
      <c r="G6432" s="576">
        <v>103811</v>
      </c>
      <c r="H6432" s="576" t="s">
        <v>10249</v>
      </c>
      <c r="I6432" s="576" t="s">
        <v>212</v>
      </c>
      <c r="J6432" s="576" t="s">
        <v>209</v>
      </c>
      <c r="K6432" s="577">
        <v>36.79</v>
      </c>
      <c r="L6432" s="576" t="s">
        <v>208</v>
      </c>
    </row>
    <row r="6433" spans="1:12">
      <c r="A6433" s="576" t="s">
        <v>1020</v>
      </c>
      <c r="B6433" s="576" t="s">
        <v>1021</v>
      </c>
      <c r="C6433" s="576" t="s">
        <v>1023</v>
      </c>
      <c r="D6433" s="576" t="s">
        <v>4570</v>
      </c>
      <c r="E6433" s="577" t="s">
        <v>210</v>
      </c>
      <c r="F6433" s="576" t="s">
        <v>210</v>
      </c>
      <c r="G6433" s="576">
        <v>103844</v>
      </c>
      <c r="H6433" s="576" t="s">
        <v>10250</v>
      </c>
      <c r="I6433" s="576" t="s">
        <v>212</v>
      </c>
      <c r="J6433" s="576" t="s">
        <v>209</v>
      </c>
      <c r="K6433" s="577">
        <v>34.450000000000003</v>
      </c>
      <c r="L6433" s="576" t="s">
        <v>208</v>
      </c>
    </row>
    <row r="6434" spans="1:12">
      <c r="A6434" s="576" t="s">
        <v>1020</v>
      </c>
      <c r="B6434" s="576" t="s">
        <v>1021</v>
      </c>
      <c r="C6434" s="576" t="s">
        <v>1023</v>
      </c>
      <c r="D6434" s="576" t="s">
        <v>4570</v>
      </c>
      <c r="E6434" s="577" t="s">
        <v>210</v>
      </c>
      <c r="F6434" s="576" t="s">
        <v>210</v>
      </c>
      <c r="G6434" s="576">
        <v>93101</v>
      </c>
      <c r="H6434" s="576" t="s">
        <v>5371</v>
      </c>
      <c r="I6434" s="576" t="s">
        <v>212</v>
      </c>
      <c r="J6434" s="576" t="s">
        <v>209</v>
      </c>
      <c r="K6434" s="577">
        <v>32.99</v>
      </c>
      <c r="L6434" s="576" t="s">
        <v>208</v>
      </c>
    </row>
    <row r="6435" spans="1:12">
      <c r="A6435" s="576" t="s">
        <v>1020</v>
      </c>
      <c r="B6435" s="576" t="s">
        <v>1021</v>
      </c>
      <c r="C6435" s="576" t="s">
        <v>1023</v>
      </c>
      <c r="D6435" s="576" t="s">
        <v>4570</v>
      </c>
      <c r="E6435" s="577" t="s">
        <v>210</v>
      </c>
      <c r="F6435" s="576" t="s">
        <v>210</v>
      </c>
      <c r="G6435" s="576">
        <v>92311</v>
      </c>
      <c r="H6435" s="576" t="s">
        <v>10251</v>
      </c>
      <c r="I6435" s="576" t="s">
        <v>212</v>
      </c>
      <c r="J6435" s="576" t="s">
        <v>209</v>
      </c>
      <c r="K6435" s="577">
        <v>12.23</v>
      </c>
      <c r="L6435" s="576" t="s">
        <v>208</v>
      </c>
    </row>
    <row r="6436" spans="1:12">
      <c r="A6436" s="576" t="s">
        <v>1020</v>
      </c>
      <c r="B6436" s="576" t="s">
        <v>1021</v>
      </c>
      <c r="C6436" s="576" t="s">
        <v>1023</v>
      </c>
      <c r="D6436" s="576" t="s">
        <v>4570</v>
      </c>
      <c r="E6436" s="577" t="s">
        <v>210</v>
      </c>
      <c r="F6436" s="576" t="s">
        <v>210</v>
      </c>
      <c r="G6436" s="576">
        <v>103874</v>
      </c>
      <c r="H6436" s="576" t="s">
        <v>5446</v>
      </c>
      <c r="I6436" s="576" t="s">
        <v>212</v>
      </c>
      <c r="J6436" s="576" t="s">
        <v>209</v>
      </c>
      <c r="K6436" s="577">
        <v>16.489999999999998</v>
      </c>
      <c r="L6436" s="576" t="s">
        <v>208</v>
      </c>
    </row>
    <row r="6437" spans="1:12">
      <c r="A6437" s="576" t="s">
        <v>1020</v>
      </c>
      <c r="B6437" s="576" t="s">
        <v>1021</v>
      </c>
      <c r="C6437" s="576" t="s">
        <v>1023</v>
      </c>
      <c r="D6437" s="576" t="s">
        <v>4570</v>
      </c>
      <c r="E6437" s="577" t="s">
        <v>210</v>
      </c>
      <c r="F6437" s="576" t="s">
        <v>210</v>
      </c>
      <c r="G6437" s="576">
        <v>103805</v>
      </c>
      <c r="H6437" s="576" t="s">
        <v>5397</v>
      </c>
      <c r="I6437" s="576" t="s">
        <v>212</v>
      </c>
      <c r="J6437" s="576" t="s">
        <v>209</v>
      </c>
      <c r="K6437" s="577">
        <v>16.45</v>
      </c>
      <c r="L6437" s="576" t="s">
        <v>208</v>
      </c>
    </row>
    <row r="6438" spans="1:12">
      <c r="A6438" s="576" t="s">
        <v>1020</v>
      </c>
      <c r="B6438" s="576" t="s">
        <v>1021</v>
      </c>
      <c r="C6438" s="576" t="s">
        <v>1023</v>
      </c>
      <c r="D6438" s="576" t="s">
        <v>4570</v>
      </c>
      <c r="E6438" s="577" t="s">
        <v>210</v>
      </c>
      <c r="F6438" s="576" t="s">
        <v>210</v>
      </c>
      <c r="G6438" s="576">
        <v>103838</v>
      </c>
      <c r="H6438" s="576" t="s">
        <v>5420</v>
      </c>
      <c r="I6438" s="576" t="s">
        <v>212</v>
      </c>
      <c r="J6438" s="576" t="s">
        <v>209</v>
      </c>
      <c r="K6438" s="577">
        <v>15.85</v>
      </c>
      <c r="L6438" s="576" t="s">
        <v>208</v>
      </c>
    </row>
    <row r="6439" spans="1:12">
      <c r="A6439" s="576" t="s">
        <v>1020</v>
      </c>
      <c r="B6439" s="576" t="s">
        <v>1021</v>
      </c>
      <c r="C6439" s="576" t="s">
        <v>1023</v>
      </c>
      <c r="D6439" s="576" t="s">
        <v>4570</v>
      </c>
      <c r="E6439" s="577" t="s">
        <v>210</v>
      </c>
      <c r="F6439" s="576" t="s">
        <v>210</v>
      </c>
      <c r="G6439" s="576">
        <v>92326</v>
      </c>
      <c r="H6439" s="576" t="s">
        <v>5316</v>
      </c>
      <c r="I6439" s="576" t="s">
        <v>212</v>
      </c>
      <c r="J6439" s="576" t="s">
        <v>209</v>
      </c>
      <c r="K6439" s="577">
        <v>12.76</v>
      </c>
      <c r="L6439" s="576" t="s">
        <v>208</v>
      </c>
    </row>
    <row r="6440" spans="1:12">
      <c r="A6440" s="576" t="s">
        <v>1020</v>
      </c>
      <c r="B6440" s="576" t="s">
        <v>1021</v>
      </c>
      <c r="C6440" s="576" t="s">
        <v>1023</v>
      </c>
      <c r="D6440" s="576" t="s">
        <v>4570</v>
      </c>
      <c r="E6440" s="577" t="s">
        <v>210</v>
      </c>
      <c r="F6440" s="576" t="s">
        <v>210</v>
      </c>
      <c r="G6440" s="576">
        <v>92287</v>
      </c>
      <c r="H6440" s="576" t="s">
        <v>5290</v>
      </c>
      <c r="I6440" s="576" t="s">
        <v>212</v>
      </c>
      <c r="J6440" s="576" t="s">
        <v>209</v>
      </c>
      <c r="K6440" s="577">
        <v>17.600000000000001</v>
      </c>
      <c r="L6440" s="576" t="s">
        <v>208</v>
      </c>
    </row>
    <row r="6441" spans="1:12">
      <c r="A6441" s="576" t="s">
        <v>1020</v>
      </c>
      <c r="B6441" s="576" t="s">
        <v>1021</v>
      </c>
      <c r="C6441" s="576" t="s">
        <v>1023</v>
      </c>
      <c r="D6441" s="576" t="s">
        <v>4570</v>
      </c>
      <c r="E6441" s="577" t="s">
        <v>210</v>
      </c>
      <c r="F6441" s="576" t="s">
        <v>210</v>
      </c>
      <c r="G6441" s="576">
        <v>92312</v>
      </c>
      <c r="H6441" s="576" t="s">
        <v>5308</v>
      </c>
      <c r="I6441" s="576" t="s">
        <v>212</v>
      </c>
      <c r="J6441" s="576" t="s">
        <v>209</v>
      </c>
      <c r="K6441" s="577">
        <v>21.05</v>
      </c>
      <c r="L6441" s="576" t="s">
        <v>208</v>
      </c>
    </row>
    <row r="6442" spans="1:12">
      <c r="A6442" s="576" t="s">
        <v>1020</v>
      </c>
      <c r="B6442" s="576" t="s">
        <v>1021</v>
      </c>
      <c r="C6442" s="576" t="s">
        <v>1023</v>
      </c>
      <c r="D6442" s="576" t="s">
        <v>4570</v>
      </c>
      <c r="E6442" s="577" t="s">
        <v>210</v>
      </c>
      <c r="F6442" s="576" t="s">
        <v>210</v>
      </c>
      <c r="G6442" s="576">
        <v>103877</v>
      </c>
      <c r="H6442" s="576" t="s">
        <v>5449</v>
      </c>
      <c r="I6442" s="576" t="s">
        <v>212</v>
      </c>
      <c r="J6442" s="576" t="s">
        <v>209</v>
      </c>
      <c r="K6442" s="577">
        <v>25.87</v>
      </c>
      <c r="L6442" s="576" t="s">
        <v>208</v>
      </c>
    </row>
    <row r="6443" spans="1:12">
      <c r="A6443" s="576" t="s">
        <v>1020</v>
      </c>
      <c r="B6443" s="576" t="s">
        <v>1021</v>
      </c>
      <c r="C6443" s="576" t="s">
        <v>1023</v>
      </c>
      <c r="D6443" s="576" t="s">
        <v>4570</v>
      </c>
      <c r="E6443" s="577" t="s">
        <v>210</v>
      </c>
      <c r="F6443" s="576" t="s">
        <v>210</v>
      </c>
      <c r="G6443" s="576">
        <v>103808</v>
      </c>
      <c r="H6443" s="576" t="s">
        <v>5399</v>
      </c>
      <c r="I6443" s="576" t="s">
        <v>212</v>
      </c>
      <c r="J6443" s="576" t="s">
        <v>209</v>
      </c>
      <c r="K6443" s="577">
        <v>31.19</v>
      </c>
      <c r="L6443" s="576" t="s">
        <v>208</v>
      </c>
    </row>
    <row r="6444" spans="1:12">
      <c r="A6444" s="576" t="s">
        <v>1020</v>
      </c>
      <c r="B6444" s="576" t="s">
        <v>1021</v>
      </c>
      <c r="C6444" s="576" t="s">
        <v>1023</v>
      </c>
      <c r="D6444" s="576" t="s">
        <v>4570</v>
      </c>
      <c r="E6444" s="577" t="s">
        <v>210</v>
      </c>
      <c r="F6444" s="576" t="s">
        <v>210</v>
      </c>
      <c r="G6444" s="576">
        <v>103841</v>
      </c>
      <c r="H6444" s="576" t="s">
        <v>5422</v>
      </c>
      <c r="I6444" s="576" t="s">
        <v>212</v>
      </c>
      <c r="J6444" s="576" t="s">
        <v>209</v>
      </c>
      <c r="K6444" s="577">
        <v>26.54</v>
      </c>
      <c r="L6444" s="576" t="s">
        <v>208</v>
      </c>
    </row>
    <row r="6445" spans="1:12">
      <c r="A6445" s="576" t="s">
        <v>1020</v>
      </c>
      <c r="B6445" s="576" t="s">
        <v>1021</v>
      </c>
      <c r="C6445" s="576" t="s">
        <v>1023</v>
      </c>
      <c r="D6445" s="576" t="s">
        <v>4570</v>
      </c>
      <c r="E6445" s="577" t="s">
        <v>210</v>
      </c>
      <c r="F6445" s="576" t="s">
        <v>210</v>
      </c>
      <c r="G6445" s="576">
        <v>92327</v>
      </c>
      <c r="H6445" s="576" t="s">
        <v>5317</v>
      </c>
      <c r="I6445" s="576" t="s">
        <v>212</v>
      </c>
      <c r="J6445" s="576" t="s">
        <v>209</v>
      </c>
      <c r="K6445" s="577">
        <v>23.61</v>
      </c>
      <c r="L6445" s="576" t="s">
        <v>208</v>
      </c>
    </row>
    <row r="6446" spans="1:12">
      <c r="A6446" s="576" t="s">
        <v>1020</v>
      </c>
      <c r="B6446" s="576" t="s">
        <v>1021</v>
      </c>
      <c r="C6446" s="576" t="s">
        <v>1023</v>
      </c>
      <c r="D6446" s="576" t="s">
        <v>4570</v>
      </c>
      <c r="E6446" s="577" t="s">
        <v>210</v>
      </c>
      <c r="F6446" s="576" t="s">
        <v>210</v>
      </c>
      <c r="G6446" s="576">
        <v>92288</v>
      </c>
      <c r="H6446" s="576" t="s">
        <v>5291</v>
      </c>
      <c r="I6446" s="576" t="s">
        <v>212</v>
      </c>
      <c r="J6446" s="576" t="s">
        <v>209</v>
      </c>
      <c r="K6446" s="577">
        <v>28.08</v>
      </c>
      <c r="L6446" s="576" t="s">
        <v>208</v>
      </c>
    </row>
    <row r="6447" spans="1:12">
      <c r="A6447" s="576" t="s">
        <v>1020</v>
      </c>
      <c r="B6447" s="576" t="s">
        <v>1021</v>
      </c>
      <c r="C6447" s="576" t="s">
        <v>1023</v>
      </c>
      <c r="D6447" s="576" t="s">
        <v>4570</v>
      </c>
      <c r="E6447" s="577" t="s">
        <v>210</v>
      </c>
      <c r="F6447" s="576" t="s">
        <v>210</v>
      </c>
      <c r="G6447" s="576">
        <v>92313</v>
      </c>
      <c r="H6447" s="576" t="s">
        <v>5309</v>
      </c>
      <c r="I6447" s="576" t="s">
        <v>212</v>
      </c>
      <c r="J6447" s="576" t="s">
        <v>209</v>
      </c>
      <c r="K6447" s="577">
        <v>31.27</v>
      </c>
      <c r="L6447" s="576" t="s">
        <v>208</v>
      </c>
    </row>
    <row r="6448" spans="1:12">
      <c r="A6448" s="576" t="s">
        <v>1020</v>
      </c>
      <c r="B6448" s="576" t="s">
        <v>1021</v>
      </c>
      <c r="C6448" s="576" t="s">
        <v>1023</v>
      </c>
      <c r="D6448" s="576" t="s">
        <v>4570</v>
      </c>
      <c r="E6448" s="577" t="s">
        <v>210</v>
      </c>
      <c r="F6448" s="576" t="s">
        <v>210</v>
      </c>
      <c r="G6448" s="576">
        <v>103881</v>
      </c>
      <c r="H6448" s="576" t="s">
        <v>5453</v>
      </c>
      <c r="I6448" s="576" t="s">
        <v>212</v>
      </c>
      <c r="J6448" s="576" t="s">
        <v>209</v>
      </c>
      <c r="K6448" s="577">
        <v>36.840000000000003</v>
      </c>
      <c r="L6448" s="576" t="s">
        <v>208</v>
      </c>
    </row>
    <row r="6449" spans="1:12">
      <c r="A6449" s="576" t="s">
        <v>1020</v>
      </c>
      <c r="B6449" s="576" t="s">
        <v>1021</v>
      </c>
      <c r="C6449" s="576" t="s">
        <v>1023</v>
      </c>
      <c r="D6449" s="576" t="s">
        <v>4570</v>
      </c>
      <c r="E6449" s="577" t="s">
        <v>210</v>
      </c>
      <c r="F6449" s="576" t="s">
        <v>210</v>
      </c>
      <c r="G6449" s="576">
        <v>103812</v>
      </c>
      <c r="H6449" s="576" t="s">
        <v>5401</v>
      </c>
      <c r="I6449" s="576" t="s">
        <v>212</v>
      </c>
      <c r="J6449" s="576" t="s">
        <v>209</v>
      </c>
      <c r="K6449" s="577">
        <v>46.76</v>
      </c>
      <c r="L6449" s="576" t="s">
        <v>208</v>
      </c>
    </row>
    <row r="6450" spans="1:12">
      <c r="A6450" s="576" t="s">
        <v>1020</v>
      </c>
      <c r="B6450" s="576" t="s">
        <v>1021</v>
      </c>
      <c r="C6450" s="576" t="s">
        <v>1023</v>
      </c>
      <c r="D6450" s="576" t="s">
        <v>4570</v>
      </c>
      <c r="E6450" s="577" t="s">
        <v>210</v>
      </c>
      <c r="F6450" s="576" t="s">
        <v>210</v>
      </c>
      <c r="G6450" s="576">
        <v>103845</v>
      </c>
      <c r="H6450" s="576" t="s">
        <v>5424</v>
      </c>
      <c r="I6450" s="576" t="s">
        <v>212</v>
      </c>
      <c r="J6450" s="576" t="s">
        <v>209</v>
      </c>
      <c r="K6450" s="577">
        <v>38.65</v>
      </c>
      <c r="L6450" s="576" t="s">
        <v>208</v>
      </c>
    </row>
    <row r="6451" spans="1:12">
      <c r="A6451" s="576" t="s">
        <v>1020</v>
      </c>
      <c r="B6451" s="576" t="s">
        <v>1021</v>
      </c>
      <c r="C6451" s="576" t="s">
        <v>1023</v>
      </c>
      <c r="D6451" s="576" t="s">
        <v>4570</v>
      </c>
      <c r="E6451" s="577" t="s">
        <v>210</v>
      </c>
      <c r="F6451" s="576" t="s">
        <v>210</v>
      </c>
      <c r="G6451" s="576">
        <v>92328</v>
      </c>
      <c r="H6451" s="576" t="s">
        <v>5318</v>
      </c>
      <c r="I6451" s="576" t="s">
        <v>212</v>
      </c>
      <c r="J6451" s="576" t="s">
        <v>209</v>
      </c>
      <c r="K6451" s="577">
        <v>35.83</v>
      </c>
      <c r="L6451" s="576" t="s">
        <v>208</v>
      </c>
    </row>
    <row r="6452" spans="1:12">
      <c r="A6452" s="576" t="s">
        <v>1020</v>
      </c>
      <c r="B6452" s="576" t="s">
        <v>1021</v>
      </c>
      <c r="C6452" s="576" t="s">
        <v>1023</v>
      </c>
      <c r="D6452" s="576" t="s">
        <v>4570</v>
      </c>
      <c r="E6452" s="577" t="s">
        <v>210</v>
      </c>
      <c r="F6452" s="576" t="s">
        <v>210</v>
      </c>
      <c r="G6452" s="576">
        <v>92289</v>
      </c>
      <c r="H6452" s="576" t="s">
        <v>5292</v>
      </c>
      <c r="I6452" s="576" t="s">
        <v>212</v>
      </c>
      <c r="J6452" s="576" t="s">
        <v>209</v>
      </c>
      <c r="K6452" s="577">
        <v>50.51</v>
      </c>
      <c r="L6452" s="576" t="s">
        <v>208</v>
      </c>
    </row>
    <row r="6453" spans="1:12">
      <c r="A6453" s="576" t="s">
        <v>1020</v>
      </c>
      <c r="B6453" s="576" t="s">
        <v>1021</v>
      </c>
      <c r="C6453" s="576" t="s">
        <v>1023</v>
      </c>
      <c r="D6453" s="576" t="s">
        <v>4570</v>
      </c>
      <c r="E6453" s="577" t="s">
        <v>210</v>
      </c>
      <c r="F6453" s="576" t="s">
        <v>210</v>
      </c>
      <c r="G6453" s="576">
        <v>92290</v>
      </c>
      <c r="H6453" s="576" t="s">
        <v>5293</v>
      </c>
      <c r="I6453" s="576" t="s">
        <v>212</v>
      </c>
      <c r="J6453" s="576" t="s">
        <v>209</v>
      </c>
      <c r="K6453" s="577">
        <v>77.069999999999993</v>
      </c>
      <c r="L6453" s="576" t="s">
        <v>208</v>
      </c>
    </row>
    <row r="6454" spans="1:12">
      <c r="A6454" s="576" t="s">
        <v>1020</v>
      </c>
      <c r="B6454" s="576" t="s">
        <v>1021</v>
      </c>
      <c r="C6454" s="576" t="s">
        <v>1023</v>
      </c>
      <c r="D6454" s="576" t="s">
        <v>4570</v>
      </c>
      <c r="E6454" s="577" t="s">
        <v>210</v>
      </c>
      <c r="F6454" s="576" t="s">
        <v>210</v>
      </c>
      <c r="G6454" s="576">
        <v>92291</v>
      </c>
      <c r="H6454" s="576" t="s">
        <v>5294</v>
      </c>
      <c r="I6454" s="576" t="s">
        <v>212</v>
      </c>
      <c r="J6454" s="576" t="s">
        <v>209</v>
      </c>
      <c r="K6454" s="577">
        <v>119.97</v>
      </c>
      <c r="L6454" s="576" t="s">
        <v>208</v>
      </c>
    </row>
    <row r="6455" spans="1:12">
      <c r="A6455" s="576" t="s">
        <v>1020</v>
      </c>
      <c r="B6455" s="576" t="s">
        <v>1021</v>
      </c>
      <c r="C6455" s="576" t="s">
        <v>1023</v>
      </c>
      <c r="D6455" s="576" t="s">
        <v>4570</v>
      </c>
      <c r="E6455" s="577" t="s">
        <v>210</v>
      </c>
      <c r="F6455" s="576" t="s">
        <v>210</v>
      </c>
      <c r="G6455" s="576">
        <v>92292</v>
      </c>
      <c r="H6455" s="576" t="s">
        <v>5295</v>
      </c>
      <c r="I6455" s="576" t="s">
        <v>212</v>
      </c>
      <c r="J6455" s="576" t="s">
        <v>209</v>
      </c>
      <c r="K6455" s="577">
        <v>376.94</v>
      </c>
      <c r="L6455" s="576" t="s">
        <v>208</v>
      </c>
    </row>
    <row r="6456" spans="1:12">
      <c r="A6456" s="576" t="s">
        <v>1020</v>
      </c>
      <c r="B6456" s="576" t="s">
        <v>1021</v>
      </c>
      <c r="C6456" s="576" t="s">
        <v>1023</v>
      </c>
      <c r="D6456" s="576" t="s">
        <v>4570</v>
      </c>
      <c r="E6456" s="577" t="s">
        <v>210</v>
      </c>
      <c r="F6456" s="576" t="s">
        <v>210</v>
      </c>
      <c r="G6456" s="576">
        <v>93082</v>
      </c>
      <c r="H6456" s="576" t="s">
        <v>5354</v>
      </c>
      <c r="I6456" s="576" t="s">
        <v>212</v>
      </c>
      <c r="J6456" s="576" t="s">
        <v>209</v>
      </c>
      <c r="K6456" s="577">
        <v>24.43</v>
      </c>
      <c r="L6456" s="576" t="s">
        <v>208</v>
      </c>
    </row>
    <row r="6457" spans="1:12">
      <c r="A6457" s="576" t="s">
        <v>1020</v>
      </c>
      <c r="B6457" s="576" t="s">
        <v>1021</v>
      </c>
      <c r="C6457" s="576" t="s">
        <v>1023</v>
      </c>
      <c r="D6457" s="576" t="s">
        <v>4570</v>
      </c>
      <c r="E6457" s="577" t="s">
        <v>210</v>
      </c>
      <c r="F6457" s="576" t="s">
        <v>210</v>
      </c>
      <c r="G6457" s="576">
        <v>103885</v>
      </c>
      <c r="H6457" s="576" t="s">
        <v>5457</v>
      </c>
      <c r="I6457" s="576" t="s">
        <v>212</v>
      </c>
      <c r="J6457" s="576" t="s">
        <v>207</v>
      </c>
      <c r="K6457" s="577">
        <v>27.06</v>
      </c>
      <c r="L6457" s="576" t="s">
        <v>208</v>
      </c>
    </row>
    <row r="6458" spans="1:12">
      <c r="A6458" s="576" t="s">
        <v>1020</v>
      </c>
      <c r="B6458" s="576" t="s">
        <v>1021</v>
      </c>
      <c r="C6458" s="576" t="s">
        <v>1023</v>
      </c>
      <c r="D6458" s="576" t="s">
        <v>4570</v>
      </c>
      <c r="E6458" s="577" t="s">
        <v>210</v>
      </c>
      <c r="F6458" s="576" t="s">
        <v>210</v>
      </c>
      <c r="G6458" s="576">
        <v>103816</v>
      </c>
      <c r="H6458" s="576" t="s">
        <v>5405</v>
      </c>
      <c r="I6458" s="576" t="s">
        <v>212</v>
      </c>
      <c r="J6458" s="576" t="s">
        <v>207</v>
      </c>
      <c r="K6458" s="577">
        <v>27.05</v>
      </c>
      <c r="L6458" s="576" t="s">
        <v>208</v>
      </c>
    </row>
    <row r="6459" spans="1:12">
      <c r="A6459" s="576" t="s">
        <v>1020</v>
      </c>
      <c r="B6459" s="576" t="s">
        <v>1021</v>
      </c>
      <c r="C6459" s="576" t="s">
        <v>1023</v>
      </c>
      <c r="D6459" s="576" t="s">
        <v>4570</v>
      </c>
      <c r="E6459" s="577" t="s">
        <v>210</v>
      </c>
      <c r="F6459" s="576" t="s">
        <v>210</v>
      </c>
      <c r="G6459" s="576">
        <v>103849</v>
      </c>
      <c r="H6459" s="576" t="s">
        <v>5428</v>
      </c>
      <c r="I6459" s="576" t="s">
        <v>212</v>
      </c>
      <c r="J6459" s="576" t="s">
        <v>207</v>
      </c>
      <c r="K6459" s="577">
        <v>26.65</v>
      </c>
      <c r="L6459" s="576" t="s">
        <v>208</v>
      </c>
    </row>
    <row r="6460" spans="1:12">
      <c r="A6460" s="576" t="s">
        <v>1020</v>
      </c>
      <c r="B6460" s="576" t="s">
        <v>1021</v>
      </c>
      <c r="C6460" s="576" t="s">
        <v>1023</v>
      </c>
      <c r="D6460" s="576" t="s">
        <v>4570</v>
      </c>
      <c r="E6460" s="577" t="s">
        <v>210</v>
      </c>
      <c r="F6460" s="576" t="s">
        <v>210</v>
      </c>
      <c r="G6460" s="576">
        <v>93105</v>
      </c>
      <c r="H6460" s="576" t="s">
        <v>5375</v>
      </c>
      <c r="I6460" s="576" t="s">
        <v>212</v>
      </c>
      <c r="J6460" s="576" t="s">
        <v>209</v>
      </c>
      <c r="K6460" s="577">
        <v>24.58</v>
      </c>
      <c r="L6460" s="576" t="s">
        <v>208</v>
      </c>
    </row>
    <row r="6461" spans="1:12">
      <c r="A6461" s="576" t="s">
        <v>1020</v>
      </c>
      <c r="B6461" s="576" t="s">
        <v>1021</v>
      </c>
      <c r="C6461" s="576" t="s">
        <v>1023</v>
      </c>
      <c r="D6461" s="576" t="s">
        <v>4570</v>
      </c>
      <c r="E6461" s="577" t="s">
        <v>210</v>
      </c>
      <c r="F6461" s="576" t="s">
        <v>210</v>
      </c>
      <c r="G6461" s="576">
        <v>93055</v>
      </c>
      <c r="H6461" s="576" t="s">
        <v>5328</v>
      </c>
      <c r="I6461" s="576" t="s">
        <v>212</v>
      </c>
      <c r="J6461" s="576" t="s">
        <v>207</v>
      </c>
      <c r="K6461" s="577">
        <v>47.12</v>
      </c>
      <c r="L6461" s="576" t="s">
        <v>208</v>
      </c>
    </row>
    <row r="6462" spans="1:12">
      <c r="A6462" s="576" t="s">
        <v>1020</v>
      </c>
      <c r="B6462" s="576" t="s">
        <v>1021</v>
      </c>
      <c r="C6462" s="576" t="s">
        <v>1023</v>
      </c>
      <c r="D6462" s="576" t="s">
        <v>4570</v>
      </c>
      <c r="E6462" s="577" t="s">
        <v>210</v>
      </c>
      <c r="F6462" s="576" t="s">
        <v>210</v>
      </c>
      <c r="G6462" s="576">
        <v>93089</v>
      </c>
      <c r="H6462" s="576" t="s">
        <v>5361</v>
      </c>
      <c r="I6462" s="576" t="s">
        <v>212</v>
      </c>
      <c r="J6462" s="576" t="s">
        <v>207</v>
      </c>
      <c r="K6462" s="577">
        <v>49.43</v>
      </c>
      <c r="L6462" s="576" t="s">
        <v>208</v>
      </c>
    </row>
    <row r="6463" spans="1:12">
      <c r="A6463" s="576" t="s">
        <v>1020</v>
      </c>
      <c r="B6463" s="576" t="s">
        <v>1021</v>
      </c>
      <c r="C6463" s="576" t="s">
        <v>1023</v>
      </c>
      <c r="D6463" s="576" t="s">
        <v>4570</v>
      </c>
      <c r="E6463" s="577" t="s">
        <v>210</v>
      </c>
      <c r="F6463" s="576" t="s">
        <v>210</v>
      </c>
      <c r="G6463" s="576">
        <v>103891</v>
      </c>
      <c r="H6463" s="576" t="s">
        <v>5463</v>
      </c>
      <c r="I6463" s="576" t="s">
        <v>212</v>
      </c>
      <c r="J6463" s="576" t="s">
        <v>207</v>
      </c>
      <c r="K6463" s="577">
        <v>52.65</v>
      </c>
      <c r="L6463" s="576" t="s">
        <v>208</v>
      </c>
    </row>
    <row r="6464" spans="1:12">
      <c r="A6464" s="576" t="s">
        <v>1020</v>
      </c>
      <c r="B6464" s="576" t="s">
        <v>1021</v>
      </c>
      <c r="C6464" s="576" t="s">
        <v>1023</v>
      </c>
      <c r="D6464" s="576" t="s">
        <v>4570</v>
      </c>
      <c r="E6464" s="577" t="s">
        <v>210</v>
      </c>
      <c r="F6464" s="576" t="s">
        <v>210</v>
      </c>
      <c r="G6464" s="576">
        <v>103822</v>
      </c>
      <c r="H6464" s="576" t="s">
        <v>5410</v>
      </c>
      <c r="I6464" s="576" t="s">
        <v>212</v>
      </c>
      <c r="J6464" s="576" t="s">
        <v>209</v>
      </c>
      <c r="K6464" s="577">
        <v>56.23</v>
      </c>
      <c r="L6464" s="576" t="s">
        <v>208</v>
      </c>
    </row>
    <row r="6465" spans="1:12">
      <c r="A6465" s="576" t="s">
        <v>1020</v>
      </c>
      <c r="B6465" s="576" t="s">
        <v>1021</v>
      </c>
      <c r="C6465" s="576" t="s">
        <v>1023</v>
      </c>
      <c r="D6465" s="576" t="s">
        <v>4570</v>
      </c>
      <c r="E6465" s="577" t="s">
        <v>210</v>
      </c>
      <c r="F6465" s="576" t="s">
        <v>210</v>
      </c>
      <c r="G6465" s="576">
        <v>103855</v>
      </c>
      <c r="H6465" s="576" t="s">
        <v>5433</v>
      </c>
      <c r="I6465" s="576" t="s">
        <v>212</v>
      </c>
      <c r="J6465" s="576" t="s">
        <v>207</v>
      </c>
      <c r="K6465" s="577">
        <v>53.12</v>
      </c>
      <c r="L6465" s="576" t="s">
        <v>208</v>
      </c>
    </row>
    <row r="6466" spans="1:12">
      <c r="A6466" s="576" t="s">
        <v>1020</v>
      </c>
      <c r="B6466" s="576" t="s">
        <v>1021</v>
      </c>
      <c r="C6466" s="576" t="s">
        <v>1023</v>
      </c>
      <c r="D6466" s="576" t="s">
        <v>4570</v>
      </c>
      <c r="E6466" s="577" t="s">
        <v>210</v>
      </c>
      <c r="F6466" s="576" t="s">
        <v>210</v>
      </c>
      <c r="G6466" s="576">
        <v>93112</v>
      </c>
      <c r="H6466" s="576" t="s">
        <v>5382</v>
      </c>
      <c r="I6466" s="576" t="s">
        <v>212</v>
      </c>
      <c r="J6466" s="576" t="s">
        <v>207</v>
      </c>
      <c r="K6466" s="577">
        <v>51.14</v>
      </c>
      <c r="L6466" s="576" t="s">
        <v>208</v>
      </c>
    </row>
    <row r="6467" spans="1:12">
      <c r="A6467" s="576" t="s">
        <v>1020</v>
      </c>
      <c r="B6467" s="576" t="s">
        <v>1021</v>
      </c>
      <c r="C6467" s="576" t="s">
        <v>1023</v>
      </c>
      <c r="D6467" s="576" t="s">
        <v>4570</v>
      </c>
      <c r="E6467" s="577" t="s">
        <v>210</v>
      </c>
      <c r="F6467" s="576" t="s">
        <v>210</v>
      </c>
      <c r="G6467" s="576">
        <v>93060</v>
      </c>
      <c r="H6467" s="576" t="s">
        <v>5333</v>
      </c>
      <c r="I6467" s="576" t="s">
        <v>212</v>
      </c>
      <c r="J6467" s="576" t="s">
        <v>207</v>
      </c>
      <c r="K6467" s="577">
        <v>82.91</v>
      </c>
      <c r="L6467" s="576" t="s">
        <v>208</v>
      </c>
    </row>
    <row r="6468" spans="1:12">
      <c r="A6468" s="576" t="s">
        <v>1020</v>
      </c>
      <c r="B6468" s="576" t="s">
        <v>1021</v>
      </c>
      <c r="C6468" s="576" t="s">
        <v>1023</v>
      </c>
      <c r="D6468" s="576" t="s">
        <v>4570</v>
      </c>
      <c r="E6468" s="577" t="s">
        <v>210</v>
      </c>
      <c r="F6468" s="576" t="s">
        <v>210</v>
      </c>
      <c r="G6468" s="576">
        <v>93094</v>
      </c>
      <c r="H6468" s="576" t="s">
        <v>5366</v>
      </c>
      <c r="I6468" s="576" t="s">
        <v>212</v>
      </c>
      <c r="J6468" s="576" t="s">
        <v>209</v>
      </c>
      <c r="K6468" s="577">
        <v>85.05</v>
      </c>
      <c r="L6468" s="576" t="s">
        <v>208</v>
      </c>
    </row>
    <row r="6469" spans="1:12">
      <c r="A6469" s="576" t="s">
        <v>1020</v>
      </c>
      <c r="B6469" s="576" t="s">
        <v>1021</v>
      </c>
      <c r="C6469" s="576" t="s">
        <v>1023</v>
      </c>
      <c r="D6469" s="576" t="s">
        <v>4570</v>
      </c>
      <c r="E6469" s="577" t="s">
        <v>210</v>
      </c>
      <c r="F6469" s="576" t="s">
        <v>210</v>
      </c>
      <c r="G6469" s="576">
        <v>103897</v>
      </c>
      <c r="H6469" s="576" t="s">
        <v>5469</v>
      </c>
      <c r="I6469" s="576" t="s">
        <v>212</v>
      </c>
      <c r="J6469" s="576" t="s">
        <v>207</v>
      </c>
      <c r="K6469" s="577">
        <v>88.76</v>
      </c>
      <c r="L6469" s="576" t="s">
        <v>208</v>
      </c>
    </row>
    <row r="6470" spans="1:12">
      <c r="A6470" s="576" t="s">
        <v>1020</v>
      </c>
      <c r="B6470" s="576" t="s">
        <v>1021</v>
      </c>
      <c r="C6470" s="576" t="s">
        <v>1023</v>
      </c>
      <c r="D6470" s="576" t="s">
        <v>4570</v>
      </c>
      <c r="E6470" s="577" t="s">
        <v>210</v>
      </c>
      <c r="F6470" s="576" t="s">
        <v>210</v>
      </c>
      <c r="G6470" s="576">
        <v>103828</v>
      </c>
      <c r="H6470" s="576" t="s">
        <v>5414</v>
      </c>
      <c r="I6470" s="576" t="s">
        <v>212</v>
      </c>
      <c r="J6470" s="576" t="s">
        <v>207</v>
      </c>
      <c r="K6470" s="577">
        <v>94.92</v>
      </c>
      <c r="L6470" s="576" t="s">
        <v>208</v>
      </c>
    </row>
    <row r="6471" spans="1:12">
      <c r="A6471" s="576" t="s">
        <v>1020</v>
      </c>
      <c r="B6471" s="576" t="s">
        <v>1021</v>
      </c>
      <c r="C6471" s="576" t="s">
        <v>1023</v>
      </c>
      <c r="D6471" s="576" t="s">
        <v>4570</v>
      </c>
      <c r="E6471" s="577" t="s">
        <v>210</v>
      </c>
      <c r="F6471" s="576" t="s">
        <v>210</v>
      </c>
      <c r="G6471" s="576">
        <v>103861</v>
      </c>
      <c r="H6471" s="576" t="s">
        <v>5439</v>
      </c>
      <c r="I6471" s="576" t="s">
        <v>212</v>
      </c>
      <c r="J6471" s="576" t="s">
        <v>207</v>
      </c>
      <c r="K6471" s="577">
        <v>90</v>
      </c>
      <c r="L6471" s="576" t="s">
        <v>208</v>
      </c>
    </row>
    <row r="6472" spans="1:12">
      <c r="A6472" s="576" t="s">
        <v>1020</v>
      </c>
      <c r="B6472" s="576" t="s">
        <v>1021</v>
      </c>
      <c r="C6472" s="576" t="s">
        <v>1023</v>
      </c>
      <c r="D6472" s="576" t="s">
        <v>4570</v>
      </c>
      <c r="E6472" s="577" t="s">
        <v>210</v>
      </c>
      <c r="F6472" s="576" t="s">
        <v>210</v>
      </c>
      <c r="G6472" s="576">
        <v>93115</v>
      </c>
      <c r="H6472" s="576" t="s">
        <v>5384</v>
      </c>
      <c r="I6472" s="576" t="s">
        <v>212</v>
      </c>
      <c r="J6472" s="576" t="s">
        <v>209</v>
      </c>
      <c r="K6472" s="577">
        <v>88.11</v>
      </c>
      <c r="L6472" s="576" t="s">
        <v>208</v>
      </c>
    </row>
    <row r="6473" spans="1:12">
      <c r="A6473" s="576" t="s">
        <v>1020</v>
      </c>
      <c r="B6473" s="576" t="s">
        <v>1021</v>
      </c>
      <c r="C6473" s="576" t="s">
        <v>1023</v>
      </c>
      <c r="D6473" s="576" t="s">
        <v>4570</v>
      </c>
      <c r="E6473" s="577" t="s">
        <v>210</v>
      </c>
      <c r="F6473" s="576" t="s">
        <v>210</v>
      </c>
      <c r="G6473" s="576">
        <v>93074</v>
      </c>
      <c r="H6473" s="576" t="s">
        <v>5346</v>
      </c>
      <c r="I6473" s="576" t="s">
        <v>212</v>
      </c>
      <c r="J6473" s="576" t="s">
        <v>207</v>
      </c>
      <c r="K6473" s="577">
        <v>12.53</v>
      </c>
      <c r="L6473" s="576" t="s">
        <v>208</v>
      </c>
    </row>
    <row r="6474" spans="1:12">
      <c r="A6474" s="576" t="s">
        <v>1020</v>
      </c>
      <c r="B6474" s="576" t="s">
        <v>1021</v>
      </c>
      <c r="C6474" s="576" t="s">
        <v>1023</v>
      </c>
      <c r="D6474" s="576" t="s">
        <v>4570</v>
      </c>
      <c r="E6474" s="577" t="s">
        <v>210</v>
      </c>
      <c r="F6474" s="576" t="s">
        <v>210</v>
      </c>
      <c r="G6474" s="576">
        <v>103875</v>
      </c>
      <c r="H6474" s="576" t="s">
        <v>5447</v>
      </c>
      <c r="I6474" s="576" t="s">
        <v>212</v>
      </c>
      <c r="J6474" s="576" t="s">
        <v>207</v>
      </c>
      <c r="K6474" s="577">
        <v>16.46</v>
      </c>
      <c r="L6474" s="576" t="s">
        <v>208</v>
      </c>
    </row>
    <row r="6475" spans="1:12">
      <c r="A6475" s="576" t="s">
        <v>1020</v>
      </c>
      <c r="B6475" s="576" t="s">
        <v>1021</v>
      </c>
      <c r="C6475" s="576" t="s">
        <v>1023</v>
      </c>
      <c r="D6475" s="576" t="s">
        <v>4570</v>
      </c>
      <c r="E6475" s="577" t="s">
        <v>210</v>
      </c>
      <c r="F6475" s="576" t="s">
        <v>210</v>
      </c>
      <c r="G6475" s="576">
        <v>103806</v>
      </c>
      <c r="H6475" s="576" t="s">
        <v>5398</v>
      </c>
      <c r="I6475" s="576" t="s">
        <v>212</v>
      </c>
      <c r="J6475" s="576" t="s">
        <v>207</v>
      </c>
      <c r="K6475" s="577">
        <v>16.420000000000002</v>
      </c>
      <c r="L6475" s="576" t="s">
        <v>208</v>
      </c>
    </row>
    <row r="6476" spans="1:12">
      <c r="A6476" s="576" t="s">
        <v>1020</v>
      </c>
      <c r="B6476" s="576" t="s">
        <v>1021</v>
      </c>
      <c r="C6476" s="576" t="s">
        <v>1023</v>
      </c>
      <c r="D6476" s="576" t="s">
        <v>4570</v>
      </c>
      <c r="E6476" s="577" t="s">
        <v>210</v>
      </c>
      <c r="F6476" s="576" t="s">
        <v>210</v>
      </c>
      <c r="G6476" s="576">
        <v>103839</v>
      </c>
      <c r="H6476" s="576" t="s">
        <v>5421</v>
      </c>
      <c r="I6476" s="576" t="s">
        <v>212</v>
      </c>
      <c r="J6476" s="576" t="s">
        <v>207</v>
      </c>
      <c r="K6476" s="577">
        <v>15.82</v>
      </c>
      <c r="L6476" s="576" t="s">
        <v>208</v>
      </c>
    </row>
    <row r="6477" spans="1:12">
      <c r="A6477" s="576" t="s">
        <v>1020</v>
      </c>
      <c r="B6477" s="576" t="s">
        <v>1021</v>
      </c>
      <c r="C6477" s="576" t="s">
        <v>1023</v>
      </c>
      <c r="D6477" s="576" t="s">
        <v>4570</v>
      </c>
      <c r="E6477" s="577" t="s">
        <v>210</v>
      </c>
      <c r="F6477" s="576" t="s">
        <v>210</v>
      </c>
      <c r="G6477" s="576">
        <v>93097</v>
      </c>
      <c r="H6477" s="576" t="s">
        <v>5367</v>
      </c>
      <c r="I6477" s="576" t="s">
        <v>212</v>
      </c>
      <c r="J6477" s="576" t="s">
        <v>207</v>
      </c>
      <c r="K6477" s="577">
        <v>12.75</v>
      </c>
      <c r="L6477" s="576" t="s">
        <v>208</v>
      </c>
    </row>
    <row r="6478" spans="1:12">
      <c r="A6478" s="576" t="s">
        <v>1020</v>
      </c>
      <c r="B6478" s="576" t="s">
        <v>1021</v>
      </c>
      <c r="C6478" s="576" t="s">
        <v>1023</v>
      </c>
      <c r="D6478" s="576" t="s">
        <v>4570</v>
      </c>
      <c r="E6478" s="577" t="s">
        <v>210</v>
      </c>
      <c r="F6478" s="576" t="s">
        <v>210</v>
      </c>
      <c r="G6478" s="576">
        <v>93119</v>
      </c>
      <c r="H6478" s="576" t="s">
        <v>5388</v>
      </c>
      <c r="I6478" s="576" t="s">
        <v>212</v>
      </c>
      <c r="J6478" s="576" t="s">
        <v>207</v>
      </c>
      <c r="K6478" s="577">
        <v>17.29</v>
      </c>
      <c r="L6478" s="576" t="s">
        <v>208</v>
      </c>
    </row>
    <row r="6479" spans="1:12">
      <c r="A6479" s="576" t="s">
        <v>1020</v>
      </c>
      <c r="B6479" s="576" t="s">
        <v>1021</v>
      </c>
      <c r="C6479" s="576" t="s">
        <v>1023</v>
      </c>
      <c r="D6479" s="576" t="s">
        <v>4570</v>
      </c>
      <c r="E6479" s="577" t="s">
        <v>210</v>
      </c>
      <c r="F6479" s="576" t="s">
        <v>210</v>
      </c>
      <c r="G6479" s="576">
        <v>93076</v>
      </c>
      <c r="H6479" s="576" t="s">
        <v>5348</v>
      </c>
      <c r="I6479" s="576" t="s">
        <v>212</v>
      </c>
      <c r="J6479" s="576" t="s">
        <v>207</v>
      </c>
      <c r="K6479" s="577">
        <v>20.74</v>
      </c>
      <c r="L6479" s="576" t="s">
        <v>208</v>
      </c>
    </row>
    <row r="6480" spans="1:12">
      <c r="A6480" s="576" t="s">
        <v>1020</v>
      </c>
      <c r="B6480" s="576" t="s">
        <v>1021</v>
      </c>
      <c r="C6480" s="576" t="s">
        <v>1023</v>
      </c>
      <c r="D6480" s="576" t="s">
        <v>4570</v>
      </c>
      <c r="E6480" s="577" t="s">
        <v>210</v>
      </c>
      <c r="F6480" s="576" t="s">
        <v>210</v>
      </c>
      <c r="G6480" s="576">
        <v>103878</v>
      </c>
      <c r="H6480" s="576" t="s">
        <v>5450</v>
      </c>
      <c r="I6480" s="576" t="s">
        <v>212</v>
      </c>
      <c r="J6480" s="576" t="s">
        <v>207</v>
      </c>
      <c r="K6480" s="577">
        <v>25.56</v>
      </c>
      <c r="L6480" s="576" t="s">
        <v>208</v>
      </c>
    </row>
    <row r="6481" spans="1:12">
      <c r="A6481" s="576" t="s">
        <v>1020</v>
      </c>
      <c r="B6481" s="576" t="s">
        <v>1021</v>
      </c>
      <c r="C6481" s="576" t="s">
        <v>1023</v>
      </c>
      <c r="D6481" s="576" t="s">
        <v>4570</v>
      </c>
      <c r="E6481" s="577" t="s">
        <v>210</v>
      </c>
      <c r="F6481" s="576" t="s">
        <v>210</v>
      </c>
      <c r="G6481" s="576">
        <v>103809</v>
      </c>
      <c r="H6481" s="576" t="s">
        <v>5400</v>
      </c>
      <c r="I6481" s="576" t="s">
        <v>212</v>
      </c>
      <c r="J6481" s="576" t="s">
        <v>207</v>
      </c>
      <c r="K6481" s="577">
        <v>30.88</v>
      </c>
      <c r="L6481" s="576" t="s">
        <v>208</v>
      </c>
    </row>
    <row r="6482" spans="1:12">
      <c r="A6482" s="576" t="s">
        <v>1020</v>
      </c>
      <c r="B6482" s="576" t="s">
        <v>1021</v>
      </c>
      <c r="C6482" s="576" t="s">
        <v>1023</v>
      </c>
      <c r="D6482" s="576" t="s">
        <v>4570</v>
      </c>
      <c r="E6482" s="577" t="s">
        <v>210</v>
      </c>
      <c r="F6482" s="576" t="s">
        <v>210</v>
      </c>
      <c r="G6482" s="576">
        <v>103842</v>
      </c>
      <c r="H6482" s="576" t="s">
        <v>5423</v>
      </c>
      <c r="I6482" s="576" t="s">
        <v>212</v>
      </c>
      <c r="J6482" s="576" t="s">
        <v>207</v>
      </c>
      <c r="K6482" s="577">
        <v>26.23</v>
      </c>
      <c r="L6482" s="576" t="s">
        <v>208</v>
      </c>
    </row>
    <row r="6483" spans="1:12">
      <c r="A6483" s="576" t="s">
        <v>1020</v>
      </c>
      <c r="B6483" s="576" t="s">
        <v>1021</v>
      </c>
      <c r="C6483" s="576" t="s">
        <v>1024</v>
      </c>
      <c r="D6483" s="576" t="s">
        <v>4571</v>
      </c>
      <c r="E6483" s="577" t="s">
        <v>210</v>
      </c>
      <c r="F6483" s="576" t="s">
        <v>210</v>
      </c>
      <c r="G6483" s="576">
        <v>93099</v>
      </c>
      <c r="H6483" s="576" t="s">
        <v>5369</v>
      </c>
      <c r="I6483" s="576" t="s">
        <v>212</v>
      </c>
      <c r="J6483" s="576" t="s">
        <v>207</v>
      </c>
      <c r="K6483" s="577">
        <v>23.3</v>
      </c>
      <c r="L6483" s="576" t="s">
        <v>208</v>
      </c>
    </row>
    <row r="6484" spans="1:12">
      <c r="A6484" s="576" t="s">
        <v>1020</v>
      </c>
      <c r="B6484" s="576" t="s">
        <v>1021</v>
      </c>
      <c r="C6484" s="576" t="s">
        <v>1024</v>
      </c>
      <c r="D6484" s="576" t="s">
        <v>4571</v>
      </c>
      <c r="E6484" s="577" t="s">
        <v>210</v>
      </c>
      <c r="F6484" s="576" t="s">
        <v>210</v>
      </c>
      <c r="G6484" s="576">
        <v>93122</v>
      </c>
      <c r="H6484" s="576" t="s">
        <v>5391</v>
      </c>
      <c r="I6484" s="576" t="s">
        <v>212</v>
      </c>
      <c r="J6484" s="576" t="s">
        <v>207</v>
      </c>
      <c r="K6484" s="577">
        <v>26.2</v>
      </c>
      <c r="L6484" s="576" t="s">
        <v>208</v>
      </c>
    </row>
    <row r="6485" spans="1:12">
      <c r="A6485" s="576" t="s">
        <v>1020</v>
      </c>
      <c r="B6485" s="576" t="s">
        <v>1021</v>
      </c>
      <c r="C6485" s="576" t="s">
        <v>1024</v>
      </c>
      <c r="D6485" s="576" t="s">
        <v>4571</v>
      </c>
      <c r="E6485" s="577" t="s">
        <v>210</v>
      </c>
      <c r="F6485" s="576" t="s">
        <v>210</v>
      </c>
      <c r="G6485" s="576">
        <v>93079</v>
      </c>
      <c r="H6485" s="576" t="s">
        <v>5351</v>
      </c>
      <c r="I6485" s="576" t="s">
        <v>212</v>
      </c>
      <c r="J6485" s="576" t="s">
        <v>207</v>
      </c>
      <c r="K6485" s="577">
        <v>29.39</v>
      </c>
      <c r="L6485" s="576" t="s">
        <v>208</v>
      </c>
    </row>
    <row r="6486" spans="1:12">
      <c r="A6486" s="576" t="s">
        <v>1020</v>
      </c>
      <c r="B6486" s="576" t="s">
        <v>1021</v>
      </c>
      <c r="C6486" s="576" t="s">
        <v>1024</v>
      </c>
      <c r="D6486" s="576" t="s">
        <v>4571</v>
      </c>
      <c r="E6486" s="577" t="s">
        <v>210</v>
      </c>
      <c r="F6486" s="576" t="s">
        <v>210</v>
      </c>
      <c r="G6486" s="576">
        <v>103882</v>
      </c>
      <c r="H6486" s="576" t="s">
        <v>5454</v>
      </c>
      <c r="I6486" s="576" t="s">
        <v>212</v>
      </c>
      <c r="J6486" s="576" t="s">
        <v>207</v>
      </c>
      <c r="K6486" s="577">
        <v>34.96</v>
      </c>
      <c r="L6486" s="576" t="s">
        <v>208</v>
      </c>
    </row>
    <row r="6487" spans="1:12">
      <c r="A6487" s="576" t="s">
        <v>1020</v>
      </c>
      <c r="B6487" s="576" t="s">
        <v>1021</v>
      </c>
      <c r="C6487" s="576" t="s">
        <v>1024</v>
      </c>
      <c r="D6487" s="576" t="s">
        <v>4571</v>
      </c>
      <c r="E6487" s="577" t="s">
        <v>210</v>
      </c>
      <c r="F6487" s="576" t="s">
        <v>210</v>
      </c>
      <c r="G6487" s="576">
        <v>103813</v>
      </c>
      <c r="H6487" s="576" t="s">
        <v>5402</v>
      </c>
      <c r="I6487" s="576" t="s">
        <v>212</v>
      </c>
      <c r="J6487" s="576" t="s">
        <v>207</v>
      </c>
      <c r="K6487" s="577">
        <v>44.88</v>
      </c>
      <c r="L6487" s="576" t="s">
        <v>208</v>
      </c>
    </row>
    <row r="6488" spans="1:12">
      <c r="A6488" s="576" t="s">
        <v>1020</v>
      </c>
      <c r="B6488" s="576" t="s">
        <v>1021</v>
      </c>
      <c r="C6488" s="576" t="s">
        <v>1024</v>
      </c>
      <c r="D6488" s="576" t="s">
        <v>4571</v>
      </c>
      <c r="E6488" s="577" t="s">
        <v>210</v>
      </c>
      <c r="F6488" s="576" t="s">
        <v>210</v>
      </c>
      <c r="G6488" s="576">
        <v>103846</v>
      </c>
      <c r="H6488" s="576" t="s">
        <v>5425</v>
      </c>
      <c r="I6488" s="576" t="s">
        <v>212</v>
      </c>
      <c r="J6488" s="576" t="s">
        <v>207</v>
      </c>
      <c r="K6488" s="577">
        <v>36.770000000000003</v>
      </c>
      <c r="L6488" s="576" t="s">
        <v>208</v>
      </c>
    </row>
    <row r="6489" spans="1:12">
      <c r="A6489" s="576" t="s">
        <v>1020</v>
      </c>
      <c r="B6489" s="576" t="s">
        <v>1021</v>
      </c>
      <c r="C6489" s="576" t="s">
        <v>1024</v>
      </c>
      <c r="D6489" s="576" t="s">
        <v>4571</v>
      </c>
      <c r="E6489" s="577" t="s">
        <v>210</v>
      </c>
      <c r="F6489" s="576" t="s">
        <v>210</v>
      </c>
      <c r="G6489" s="576">
        <v>93102</v>
      </c>
      <c r="H6489" s="576" t="s">
        <v>5372</v>
      </c>
      <c r="I6489" s="576" t="s">
        <v>212</v>
      </c>
      <c r="J6489" s="576" t="s">
        <v>207</v>
      </c>
      <c r="K6489" s="577">
        <v>33.950000000000003</v>
      </c>
      <c r="L6489" s="576" t="s">
        <v>208</v>
      </c>
    </row>
    <row r="6490" spans="1:12">
      <c r="A6490" s="576" t="s">
        <v>1020</v>
      </c>
      <c r="B6490" s="576" t="s">
        <v>1021</v>
      </c>
      <c r="C6490" s="576" t="s">
        <v>1024</v>
      </c>
      <c r="D6490" s="576" t="s">
        <v>4571</v>
      </c>
      <c r="E6490" s="577" t="s">
        <v>210</v>
      </c>
      <c r="F6490" s="576" t="s">
        <v>210</v>
      </c>
      <c r="G6490" s="576">
        <v>93123</v>
      </c>
      <c r="H6490" s="576" t="s">
        <v>10252</v>
      </c>
      <c r="I6490" s="576" t="s">
        <v>212</v>
      </c>
      <c r="J6490" s="576" t="s">
        <v>207</v>
      </c>
      <c r="K6490" s="577">
        <v>59.75</v>
      </c>
      <c r="L6490" s="576" t="s">
        <v>208</v>
      </c>
    </row>
    <row r="6491" spans="1:12">
      <c r="A6491" s="576" t="s">
        <v>1020</v>
      </c>
      <c r="B6491" s="576" t="s">
        <v>1021</v>
      </c>
      <c r="C6491" s="576" t="s">
        <v>1024</v>
      </c>
      <c r="D6491" s="576" t="s">
        <v>4571</v>
      </c>
      <c r="E6491" s="577" t="s">
        <v>210</v>
      </c>
      <c r="F6491" s="576" t="s">
        <v>210</v>
      </c>
      <c r="G6491" s="576">
        <v>93124</v>
      </c>
      <c r="H6491" s="576" t="s">
        <v>5392</v>
      </c>
      <c r="I6491" s="576" t="s">
        <v>212</v>
      </c>
      <c r="J6491" s="576" t="s">
        <v>207</v>
      </c>
      <c r="K6491" s="577">
        <v>94.42</v>
      </c>
      <c r="L6491" s="576" t="s">
        <v>208</v>
      </c>
    </row>
    <row r="6492" spans="1:12">
      <c r="A6492" s="576" t="s">
        <v>1020</v>
      </c>
      <c r="B6492" s="576" t="s">
        <v>1021</v>
      </c>
      <c r="C6492" s="576" t="s">
        <v>1024</v>
      </c>
      <c r="D6492" s="576" t="s">
        <v>4571</v>
      </c>
      <c r="E6492" s="577" t="s">
        <v>210</v>
      </c>
      <c r="F6492" s="576" t="s">
        <v>210</v>
      </c>
      <c r="G6492" s="576">
        <v>93125</v>
      </c>
      <c r="H6492" s="576" t="s">
        <v>5393</v>
      </c>
      <c r="I6492" s="576" t="s">
        <v>212</v>
      </c>
      <c r="J6492" s="576" t="s">
        <v>207</v>
      </c>
      <c r="K6492" s="577">
        <v>139.19</v>
      </c>
      <c r="L6492" s="576" t="s">
        <v>208</v>
      </c>
    </row>
    <row r="6493" spans="1:12">
      <c r="A6493" s="576" t="s">
        <v>1020</v>
      </c>
      <c r="B6493" s="576" t="s">
        <v>1021</v>
      </c>
      <c r="C6493" s="576" t="s">
        <v>1024</v>
      </c>
      <c r="D6493" s="576" t="s">
        <v>4571</v>
      </c>
      <c r="E6493" s="577" t="s">
        <v>210</v>
      </c>
      <c r="F6493" s="576" t="s">
        <v>210</v>
      </c>
      <c r="G6493" s="576">
        <v>93126</v>
      </c>
      <c r="H6493" s="576" t="s">
        <v>5394</v>
      </c>
      <c r="I6493" s="576" t="s">
        <v>212</v>
      </c>
      <c r="J6493" s="576" t="s">
        <v>207</v>
      </c>
      <c r="K6493" s="577">
        <v>310.11</v>
      </c>
      <c r="L6493" s="576" t="s">
        <v>208</v>
      </c>
    </row>
    <row r="6494" spans="1:12">
      <c r="A6494" s="576" t="s">
        <v>1020</v>
      </c>
      <c r="B6494" s="576" t="s">
        <v>1021</v>
      </c>
      <c r="C6494" s="576" t="s">
        <v>1024</v>
      </c>
      <c r="D6494" s="576" t="s">
        <v>4571</v>
      </c>
      <c r="E6494" s="577" t="s">
        <v>210</v>
      </c>
      <c r="F6494" s="576" t="s">
        <v>210</v>
      </c>
      <c r="G6494" s="576">
        <v>93063</v>
      </c>
      <c r="H6494" s="576" t="s">
        <v>5336</v>
      </c>
      <c r="I6494" s="576" t="s">
        <v>212</v>
      </c>
      <c r="J6494" s="576" t="s">
        <v>207</v>
      </c>
      <c r="K6494" s="577">
        <v>696.08</v>
      </c>
      <c r="L6494" s="576" t="s">
        <v>208</v>
      </c>
    </row>
    <row r="6495" spans="1:12">
      <c r="A6495" s="576" t="s">
        <v>1020</v>
      </c>
      <c r="B6495" s="576" t="s">
        <v>1021</v>
      </c>
      <c r="C6495" s="576" t="s">
        <v>1024</v>
      </c>
      <c r="D6495" s="576" t="s">
        <v>4571</v>
      </c>
      <c r="E6495" s="577" t="s">
        <v>210</v>
      </c>
      <c r="F6495" s="576" t="s">
        <v>210</v>
      </c>
      <c r="G6495" s="576">
        <v>93066</v>
      </c>
      <c r="H6495" s="576" t="s">
        <v>5339</v>
      </c>
      <c r="I6495" s="576" t="s">
        <v>212</v>
      </c>
      <c r="J6495" s="576" t="s">
        <v>207</v>
      </c>
      <c r="K6495" s="577">
        <v>873.6</v>
      </c>
      <c r="L6495" s="576" t="s">
        <v>208</v>
      </c>
    </row>
    <row r="6496" spans="1:12">
      <c r="A6496" s="576" t="s">
        <v>1020</v>
      </c>
      <c r="B6496" s="576" t="s">
        <v>1021</v>
      </c>
      <c r="C6496" s="576" t="s">
        <v>1024</v>
      </c>
      <c r="D6496" s="576" t="s">
        <v>4571</v>
      </c>
      <c r="E6496" s="577" t="s">
        <v>210</v>
      </c>
      <c r="F6496" s="576" t="s">
        <v>210</v>
      </c>
      <c r="G6496" s="576">
        <v>93069</v>
      </c>
      <c r="H6496" s="576" t="s">
        <v>5342</v>
      </c>
      <c r="I6496" s="576" t="s">
        <v>212</v>
      </c>
      <c r="J6496" s="576" t="s">
        <v>207</v>
      </c>
      <c r="K6496" s="577">
        <v>1211.08</v>
      </c>
      <c r="L6496" s="576" t="s">
        <v>208</v>
      </c>
    </row>
    <row r="6497" spans="1:12">
      <c r="A6497" s="576" t="s">
        <v>1020</v>
      </c>
      <c r="B6497" s="576" t="s">
        <v>1021</v>
      </c>
      <c r="C6497" s="576" t="s">
        <v>1024</v>
      </c>
      <c r="D6497" s="576" t="s">
        <v>4571</v>
      </c>
      <c r="E6497" s="577" t="s">
        <v>210</v>
      </c>
      <c r="F6497" s="576" t="s">
        <v>210</v>
      </c>
      <c r="G6497" s="576">
        <v>93072</v>
      </c>
      <c r="H6497" s="576" t="s">
        <v>5345</v>
      </c>
      <c r="I6497" s="576" t="s">
        <v>212</v>
      </c>
      <c r="J6497" s="576" t="s">
        <v>207</v>
      </c>
      <c r="K6497" s="577">
        <v>1598.47</v>
      </c>
      <c r="L6497" s="576" t="s">
        <v>208</v>
      </c>
    </row>
    <row r="6498" spans="1:12">
      <c r="A6498" s="576" t="s">
        <v>1020</v>
      </c>
      <c r="B6498" s="576" t="s">
        <v>1021</v>
      </c>
      <c r="C6498" s="576" t="s">
        <v>1024</v>
      </c>
      <c r="D6498" s="576" t="s">
        <v>4571</v>
      </c>
      <c r="E6498" s="577" t="s">
        <v>210</v>
      </c>
      <c r="F6498" s="576" t="s">
        <v>210</v>
      </c>
      <c r="G6498" s="576">
        <v>93083</v>
      </c>
      <c r="H6498" s="576" t="s">
        <v>5355</v>
      </c>
      <c r="I6498" s="576" t="s">
        <v>212</v>
      </c>
      <c r="J6498" s="576" t="s">
        <v>207</v>
      </c>
      <c r="K6498" s="577">
        <v>477.76</v>
      </c>
      <c r="L6498" s="576" t="s">
        <v>208</v>
      </c>
    </row>
    <row r="6499" spans="1:12">
      <c r="A6499" s="576" t="s">
        <v>1020</v>
      </c>
      <c r="B6499" s="576" t="s">
        <v>1021</v>
      </c>
      <c r="C6499" s="576" t="s">
        <v>1024</v>
      </c>
      <c r="D6499" s="576" t="s">
        <v>4571</v>
      </c>
      <c r="E6499" s="577" t="s">
        <v>210</v>
      </c>
      <c r="F6499" s="576" t="s">
        <v>210</v>
      </c>
      <c r="G6499" s="576">
        <v>103886</v>
      </c>
      <c r="H6499" s="576" t="s">
        <v>5458</v>
      </c>
      <c r="I6499" s="576" t="s">
        <v>212</v>
      </c>
      <c r="J6499" s="576" t="s">
        <v>207</v>
      </c>
      <c r="K6499" s="577">
        <v>480.39</v>
      </c>
      <c r="L6499" s="576" t="s">
        <v>208</v>
      </c>
    </row>
    <row r="6500" spans="1:12">
      <c r="A6500" s="576" t="s">
        <v>1020</v>
      </c>
      <c r="B6500" s="576" t="s">
        <v>1021</v>
      </c>
      <c r="C6500" s="576" t="s">
        <v>1024</v>
      </c>
      <c r="D6500" s="576" t="s">
        <v>4571</v>
      </c>
      <c r="E6500" s="577" t="s">
        <v>210</v>
      </c>
      <c r="F6500" s="576" t="s">
        <v>210</v>
      </c>
      <c r="G6500" s="576">
        <v>103817</v>
      </c>
      <c r="H6500" s="576" t="s">
        <v>5406</v>
      </c>
      <c r="I6500" s="576" t="s">
        <v>212</v>
      </c>
      <c r="J6500" s="576" t="s">
        <v>207</v>
      </c>
      <c r="K6500" s="577">
        <v>480.38</v>
      </c>
      <c r="L6500" s="576" t="s">
        <v>208</v>
      </c>
    </row>
    <row r="6501" spans="1:12">
      <c r="A6501" s="576" t="s">
        <v>1020</v>
      </c>
      <c r="B6501" s="576" t="s">
        <v>1021</v>
      </c>
      <c r="C6501" s="576" t="s">
        <v>1024</v>
      </c>
      <c r="D6501" s="576" t="s">
        <v>4571</v>
      </c>
      <c r="E6501" s="577" t="s">
        <v>210</v>
      </c>
      <c r="F6501" s="576" t="s">
        <v>210</v>
      </c>
      <c r="G6501" s="576">
        <v>103850</v>
      </c>
      <c r="H6501" s="576" t="s">
        <v>5429</v>
      </c>
      <c r="I6501" s="576" t="s">
        <v>212</v>
      </c>
      <c r="J6501" s="576" t="s">
        <v>207</v>
      </c>
      <c r="K6501" s="577">
        <v>479.98</v>
      </c>
      <c r="L6501" s="576" t="s">
        <v>208</v>
      </c>
    </row>
    <row r="6502" spans="1:12">
      <c r="A6502" s="576" t="s">
        <v>1020</v>
      </c>
      <c r="B6502" s="576" t="s">
        <v>1021</v>
      </c>
      <c r="C6502" s="576" t="s">
        <v>1024</v>
      </c>
      <c r="D6502" s="576" t="s">
        <v>4571</v>
      </c>
      <c r="E6502" s="577" t="s">
        <v>210</v>
      </c>
      <c r="F6502" s="576" t="s">
        <v>210</v>
      </c>
      <c r="G6502" s="576">
        <v>93106</v>
      </c>
      <c r="H6502" s="576" t="s">
        <v>5376</v>
      </c>
      <c r="I6502" s="576" t="s">
        <v>212</v>
      </c>
      <c r="J6502" s="576" t="s">
        <v>207</v>
      </c>
      <c r="K6502" s="577">
        <v>477.91</v>
      </c>
      <c r="L6502" s="576" t="s">
        <v>208</v>
      </c>
    </row>
    <row r="6503" spans="1:12">
      <c r="A6503" s="576" t="s">
        <v>1020</v>
      </c>
      <c r="B6503" s="576" t="s">
        <v>1021</v>
      </c>
      <c r="C6503" s="576" t="s">
        <v>1024</v>
      </c>
      <c r="D6503" s="576" t="s">
        <v>4571</v>
      </c>
      <c r="E6503" s="577" t="s">
        <v>210</v>
      </c>
      <c r="F6503" s="576" t="s">
        <v>210</v>
      </c>
      <c r="G6503" s="576">
        <v>93052</v>
      </c>
      <c r="H6503" s="576" t="s">
        <v>5326</v>
      </c>
      <c r="I6503" s="576" t="s">
        <v>212</v>
      </c>
      <c r="J6503" s="576" t="s">
        <v>207</v>
      </c>
      <c r="K6503" s="577">
        <v>552.35</v>
      </c>
      <c r="L6503" s="576" t="s">
        <v>208</v>
      </c>
    </row>
    <row r="6504" spans="1:12">
      <c r="A6504" s="576" t="s">
        <v>1020</v>
      </c>
      <c r="B6504" s="576" t="s">
        <v>1021</v>
      </c>
      <c r="C6504" s="576" t="s">
        <v>1024</v>
      </c>
      <c r="D6504" s="576" t="s">
        <v>4571</v>
      </c>
      <c r="E6504" s="577" t="s">
        <v>210</v>
      </c>
      <c r="F6504" s="576" t="s">
        <v>210</v>
      </c>
      <c r="G6504" s="576">
        <v>93086</v>
      </c>
      <c r="H6504" s="576" t="s">
        <v>5358</v>
      </c>
      <c r="I6504" s="576" t="s">
        <v>212</v>
      </c>
      <c r="J6504" s="576" t="s">
        <v>207</v>
      </c>
      <c r="K6504" s="577">
        <v>554.66</v>
      </c>
      <c r="L6504" s="576" t="s">
        <v>208</v>
      </c>
    </row>
    <row r="6505" spans="1:12">
      <c r="A6505" s="576" t="s">
        <v>1020</v>
      </c>
      <c r="B6505" s="576" t="s">
        <v>1021</v>
      </c>
      <c r="C6505" s="576" t="s">
        <v>1024</v>
      </c>
      <c r="D6505" s="576" t="s">
        <v>4571</v>
      </c>
      <c r="E6505" s="577" t="s">
        <v>210</v>
      </c>
      <c r="F6505" s="576" t="s">
        <v>210</v>
      </c>
      <c r="G6505" s="576">
        <v>103890</v>
      </c>
      <c r="H6505" s="576" t="s">
        <v>5462</v>
      </c>
      <c r="I6505" s="576" t="s">
        <v>212</v>
      </c>
      <c r="J6505" s="576" t="s">
        <v>207</v>
      </c>
      <c r="K6505" s="577">
        <v>557.88</v>
      </c>
      <c r="L6505" s="576" t="s">
        <v>208</v>
      </c>
    </row>
    <row r="6506" spans="1:12">
      <c r="A6506" s="576" t="s">
        <v>1020</v>
      </c>
      <c r="B6506" s="576" t="s">
        <v>1021</v>
      </c>
      <c r="C6506" s="576" t="s">
        <v>1024</v>
      </c>
      <c r="D6506" s="576" t="s">
        <v>4571</v>
      </c>
      <c r="E6506" s="577" t="s">
        <v>210</v>
      </c>
      <c r="F6506" s="576" t="s">
        <v>210</v>
      </c>
      <c r="G6506" s="576">
        <v>103821</v>
      </c>
      <c r="H6506" s="576" t="s">
        <v>5409</v>
      </c>
      <c r="I6506" s="576" t="s">
        <v>212</v>
      </c>
      <c r="J6506" s="576" t="s">
        <v>207</v>
      </c>
      <c r="K6506" s="577">
        <v>561.46</v>
      </c>
      <c r="L6506" s="576" t="s">
        <v>208</v>
      </c>
    </row>
    <row r="6507" spans="1:12">
      <c r="A6507" s="576" t="s">
        <v>1020</v>
      </c>
      <c r="B6507" s="576" t="s">
        <v>1021</v>
      </c>
      <c r="C6507" s="576" t="s">
        <v>1024</v>
      </c>
      <c r="D6507" s="576" t="s">
        <v>4571</v>
      </c>
      <c r="E6507" s="577" t="s">
        <v>210</v>
      </c>
      <c r="F6507" s="576" t="s">
        <v>210</v>
      </c>
      <c r="G6507" s="576">
        <v>103854</v>
      </c>
      <c r="H6507" s="576" t="s">
        <v>5432</v>
      </c>
      <c r="I6507" s="576" t="s">
        <v>212</v>
      </c>
      <c r="J6507" s="576" t="s">
        <v>207</v>
      </c>
      <c r="K6507" s="577">
        <v>558.35</v>
      </c>
      <c r="L6507" s="576" t="s">
        <v>208</v>
      </c>
    </row>
    <row r="6508" spans="1:12">
      <c r="A6508" s="576" t="s">
        <v>1020</v>
      </c>
      <c r="B6508" s="576" t="s">
        <v>1021</v>
      </c>
      <c r="C6508" s="576" t="s">
        <v>1025</v>
      </c>
      <c r="D6508" s="576" t="s">
        <v>4572</v>
      </c>
      <c r="E6508" s="577" t="s">
        <v>210</v>
      </c>
      <c r="F6508" s="576" t="s">
        <v>210</v>
      </c>
      <c r="G6508" s="576">
        <v>93109</v>
      </c>
      <c r="H6508" s="576" t="s">
        <v>5379</v>
      </c>
      <c r="I6508" s="576" t="s">
        <v>212</v>
      </c>
      <c r="J6508" s="576" t="s">
        <v>207</v>
      </c>
      <c r="K6508" s="577">
        <v>556.37</v>
      </c>
      <c r="L6508" s="576" t="s">
        <v>208</v>
      </c>
    </row>
    <row r="6509" spans="1:12">
      <c r="A6509" s="576" t="s">
        <v>1020</v>
      </c>
      <c r="B6509" s="576" t="s">
        <v>1021</v>
      </c>
      <c r="C6509" s="576" t="s">
        <v>2956</v>
      </c>
      <c r="D6509" s="576" t="s">
        <v>4573</v>
      </c>
      <c r="E6509" s="577" t="s">
        <v>210</v>
      </c>
      <c r="F6509" s="576" t="s">
        <v>210</v>
      </c>
      <c r="G6509" s="576">
        <v>93058</v>
      </c>
      <c r="H6509" s="576" t="s">
        <v>5331</v>
      </c>
      <c r="I6509" s="576" t="s">
        <v>212</v>
      </c>
      <c r="J6509" s="576" t="s">
        <v>207</v>
      </c>
      <c r="K6509" s="577">
        <v>607.54</v>
      </c>
      <c r="L6509" s="576" t="s">
        <v>208</v>
      </c>
    </row>
    <row r="6510" spans="1:12">
      <c r="A6510" s="576" t="s">
        <v>1020</v>
      </c>
      <c r="B6510" s="576" t="s">
        <v>1021</v>
      </c>
      <c r="C6510" s="576" t="s">
        <v>2956</v>
      </c>
      <c r="D6510" s="576" t="s">
        <v>4573</v>
      </c>
      <c r="E6510" s="577" t="s">
        <v>210</v>
      </c>
      <c r="F6510" s="576" t="s">
        <v>210</v>
      </c>
      <c r="G6510" s="576">
        <v>93092</v>
      </c>
      <c r="H6510" s="576" t="s">
        <v>5364</v>
      </c>
      <c r="I6510" s="576" t="s">
        <v>212</v>
      </c>
      <c r="J6510" s="576" t="s">
        <v>207</v>
      </c>
      <c r="K6510" s="577">
        <v>609.67999999999995</v>
      </c>
      <c r="L6510" s="576" t="s">
        <v>208</v>
      </c>
    </row>
    <row r="6511" spans="1:12">
      <c r="A6511" s="576" t="s">
        <v>1020</v>
      </c>
      <c r="B6511" s="576" t="s">
        <v>1021</v>
      </c>
      <c r="C6511" s="576" t="s">
        <v>1026</v>
      </c>
      <c r="D6511" s="576" t="s">
        <v>4574</v>
      </c>
      <c r="E6511" s="577" t="s">
        <v>210</v>
      </c>
      <c r="F6511" s="576" t="s">
        <v>210</v>
      </c>
      <c r="G6511" s="576">
        <v>103898</v>
      </c>
      <c r="H6511" s="576" t="s">
        <v>5470</v>
      </c>
      <c r="I6511" s="576" t="s">
        <v>212</v>
      </c>
      <c r="J6511" s="576" t="s">
        <v>209</v>
      </c>
      <c r="K6511" s="577">
        <v>613.39</v>
      </c>
      <c r="L6511" s="576" t="s">
        <v>208</v>
      </c>
    </row>
    <row r="6512" spans="1:12">
      <c r="A6512" s="576" t="s">
        <v>1020</v>
      </c>
      <c r="B6512" s="576" t="s">
        <v>1021</v>
      </c>
      <c r="C6512" s="576" t="s">
        <v>1026</v>
      </c>
      <c r="D6512" s="576" t="s">
        <v>4574</v>
      </c>
      <c r="E6512" s="577" t="s">
        <v>210</v>
      </c>
      <c r="F6512" s="576" t="s">
        <v>210</v>
      </c>
      <c r="G6512" s="576">
        <v>103829</v>
      </c>
      <c r="H6512" s="576" t="s">
        <v>5415</v>
      </c>
      <c r="I6512" s="576" t="s">
        <v>212</v>
      </c>
      <c r="J6512" s="576" t="s">
        <v>209</v>
      </c>
      <c r="K6512" s="577">
        <v>619.54999999999995</v>
      </c>
      <c r="L6512" s="576" t="s">
        <v>208</v>
      </c>
    </row>
    <row r="6513" spans="1:12">
      <c r="A6513" s="576" t="s">
        <v>1020</v>
      </c>
      <c r="B6513" s="576" t="s">
        <v>1021</v>
      </c>
      <c r="C6513" s="576" t="s">
        <v>1026</v>
      </c>
      <c r="D6513" s="576" t="s">
        <v>4574</v>
      </c>
      <c r="E6513" s="577" t="s">
        <v>210</v>
      </c>
      <c r="F6513" s="576" t="s">
        <v>210</v>
      </c>
      <c r="G6513" s="576">
        <v>103862</v>
      </c>
      <c r="H6513" s="576" t="s">
        <v>5440</v>
      </c>
      <c r="I6513" s="576" t="s">
        <v>212</v>
      </c>
      <c r="J6513" s="576" t="s">
        <v>209</v>
      </c>
      <c r="K6513" s="577">
        <v>614.63</v>
      </c>
      <c r="L6513" s="576" t="s">
        <v>208</v>
      </c>
    </row>
    <row r="6514" spans="1:12">
      <c r="A6514" s="576" t="s">
        <v>1020</v>
      </c>
      <c r="B6514" s="576" t="s">
        <v>1021</v>
      </c>
      <c r="C6514" s="576" t="s">
        <v>1027</v>
      </c>
      <c r="D6514" s="576" t="s">
        <v>4575</v>
      </c>
      <c r="E6514" s="577" t="s">
        <v>210</v>
      </c>
      <c r="F6514" s="576" t="s">
        <v>210</v>
      </c>
      <c r="G6514" s="576">
        <v>93116</v>
      </c>
      <c r="H6514" s="576" t="s">
        <v>5385</v>
      </c>
      <c r="I6514" s="576" t="s">
        <v>212</v>
      </c>
      <c r="J6514" s="576" t="s">
        <v>209</v>
      </c>
      <c r="K6514" s="577">
        <v>612.74</v>
      </c>
      <c r="L6514" s="576" t="s">
        <v>208</v>
      </c>
    </row>
    <row r="6515" spans="1:12">
      <c r="A6515" s="576" t="s">
        <v>1020</v>
      </c>
      <c r="B6515" s="576" t="s">
        <v>1021</v>
      </c>
      <c r="C6515" s="576" t="s">
        <v>1027</v>
      </c>
      <c r="D6515" s="576" t="s">
        <v>4575</v>
      </c>
      <c r="E6515" s="577" t="s">
        <v>210</v>
      </c>
      <c r="F6515" s="576" t="s">
        <v>210</v>
      </c>
      <c r="G6515" s="576">
        <v>92314</v>
      </c>
      <c r="H6515" s="576" t="s">
        <v>5310</v>
      </c>
      <c r="I6515" s="576" t="s">
        <v>212</v>
      </c>
      <c r="J6515" s="576" t="s">
        <v>209</v>
      </c>
      <c r="K6515" s="577">
        <v>8.09</v>
      </c>
      <c r="L6515" s="576" t="s">
        <v>208</v>
      </c>
    </row>
    <row r="6516" spans="1:12">
      <c r="A6516" s="576" t="s">
        <v>1020</v>
      </c>
      <c r="B6516" s="576" t="s">
        <v>1021</v>
      </c>
      <c r="C6516" s="576" t="s">
        <v>1027</v>
      </c>
      <c r="D6516" s="576" t="s">
        <v>4575</v>
      </c>
      <c r="E6516" s="577" t="s">
        <v>210</v>
      </c>
      <c r="F6516" s="576" t="s">
        <v>210</v>
      </c>
      <c r="G6516" s="576">
        <v>103883</v>
      </c>
      <c r="H6516" s="576" t="s">
        <v>5455</v>
      </c>
      <c r="I6516" s="576" t="s">
        <v>212</v>
      </c>
      <c r="J6516" s="576" t="s">
        <v>209</v>
      </c>
      <c r="K6516" s="577">
        <v>10.72</v>
      </c>
      <c r="L6516" s="576" t="s">
        <v>208</v>
      </c>
    </row>
    <row r="6517" spans="1:12">
      <c r="A6517" s="576" t="s">
        <v>1020</v>
      </c>
      <c r="B6517" s="576" t="s">
        <v>1021</v>
      </c>
      <c r="C6517" s="576" t="s">
        <v>1027</v>
      </c>
      <c r="D6517" s="576" t="s">
        <v>4575</v>
      </c>
      <c r="E6517" s="577" t="s">
        <v>210</v>
      </c>
      <c r="F6517" s="576" t="s">
        <v>210</v>
      </c>
      <c r="G6517" s="576">
        <v>103814</v>
      </c>
      <c r="H6517" s="576" t="s">
        <v>5403</v>
      </c>
      <c r="I6517" s="576" t="s">
        <v>212</v>
      </c>
      <c r="J6517" s="576" t="s">
        <v>209</v>
      </c>
      <c r="K6517" s="577">
        <v>10.71</v>
      </c>
      <c r="L6517" s="576" t="s">
        <v>208</v>
      </c>
    </row>
    <row r="6518" spans="1:12">
      <c r="A6518" s="576" t="s">
        <v>1020</v>
      </c>
      <c r="B6518" s="576" t="s">
        <v>1021</v>
      </c>
      <c r="C6518" s="576" t="s">
        <v>1027</v>
      </c>
      <c r="D6518" s="576" t="s">
        <v>4575</v>
      </c>
      <c r="E6518" s="577" t="s">
        <v>210</v>
      </c>
      <c r="F6518" s="576" t="s">
        <v>210</v>
      </c>
      <c r="G6518" s="576">
        <v>103847</v>
      </c>
      <c r="H6518" s="576" t="s">
        <v>5426</v>
      </c>
      <c r="I6518" s="576" t="s">
        <v>212</v>
      </c>
      <c r="J6518" s="576" t="s">
        <v>209</v>
      </c>
      <c r="K6518" s="577">
        <v>10.31</v>
      </c>
      <c r="L6518" s="576" t="s">
        <v>208</v>
      </c>
    </row>
    <row r="6519" spans="1:12">
      <c r="A6519" s="576" t="s">
        <v>1020</v>
      </c>
      <c r="B6519" s="576" t="s">
        <v>1021</v>
      </c>
      <c r="C6519" s="576" t="s">
        <v>1027</v>
      </c>
      <c r="D6519" s="576" t="s">
        <v>4575</v>
      </c>
      <c r="E6519" s="577" t="s">
        <v>210</v>
      </c>
      <c r="F6519" s="576" t="s">
        <v>210</v>
      </c>
      <c r="G6519" s="576">
        <v>92329</v>
      </c>
      <c r="H6519" s="576" t="s">
        <v>5319</v>
      </c>
      <c r="I6519" s="576" t="s">
        <v>212</v>
      </c>
      <c r="J6519" s="576" t="s">
        <v>209</v>
      </c>
      <c r="K6519" s="577">
        <v>8.24</v>
      </c>
      <c r="L6519" s="576" t="s">
        <v>208</v>
      </c>
    </row>
    <row r="6520" spans="1:12">
      <c r="A6520" s="576" t="s">
        <v>1020</v>
      </c>
      <c r="B6520" s="576" t="s">
        <v>1021</v>
      </c>
      <c r="C6520" s="576" t="s">
        <v>1027</v>
      </c>
      <c r="D6520" s="576" t="s">
        <v>4575</v>
      </c>
      <c r="E6520" s="577" t="s">
        <v>210</v>
      </c>
      <c r="F6520" s="576" t="s">
        <v>210</v>
      </c>
      <c r="G6520" s="576">
        <v>92293</v>
      </c>
      <c r="H6520" s="576" t="s">
        <v>5296</v>
      </c>
      <c r="I6520" s="576" t="s">
        <v>212</v>
      </c>
      <c r="J6520" s="576" t="s">
        <v>209</v>
      </c>
      <c r="K6520" s="577">
        <v>9.8800000000000008</v>
      </c>
      <c r="L6520" s="576" t="s">
        <v>208</v>
      </c>
    </row>
    <row r="6521" spans="1:12">
      <c r="A6521" s="576" t="s">
        <v>1020</v>
      </c>
      <c r="B6521" s="576" t="s">
        <v>1021</v>
      </c>
      <c r="C6521" s="576" t="s">
        <v>1028</v>
      </c>
      <c r="D6521" s="576" t="s">
        <v>4576</v>
      </c>
      <c r="E6521" s="577" t="s">
        <v>210</v>
      </c>
      <c r="F6521" s="576" t="s">
        <v>210</v>
      </c>
      <c r="G6521" s="576">
        <v>92315</v>
      </c>
      <c r="H6521" s="576" t="s">
        <v>5311</v>
      </c>
      <c r="I6521" s="576" t="s">
        <v>212</v>
      </c>
      <c r="J6521" s="576" t="s">
        <v>209</v>
      </c>
      <c r="K6521" s="577">
        <v>12.19</v>
      </c>
      <c r="L6521" s="576" t="s">
        <v>208</v>
      </c>
    </row>
    <row r="6522" spans="1:12">
      <c r="A6522" s="576" t="s">
        <v>1020</v>
      </c>
      <c r="B6522" s="576" t="s">
        <v>1021</v>
      </c>
      <c r="C6522" s="576" t="s">
        <v>1028</v>
      </c>
      <c r="D6522" s="576" t="s">
        <v>4576</v>
      </c>
      <c r="E6522" s="577" t="s">
        <v>210</v>
      </c>
      <c r="F6522" s="576" t="s">
        <v>210</v>
      </c>
      <c r="G6522" s="576">
        <v>103888</v>
      </c>
      <c r="H6522" s="576" t="s">
        <v>5460</v>
      </c>
      <c r="I6522" s="576" t="s">
        <v>212</v>
      </c>
      <c r="J6522" s="576" t="s">
        <v>209</v>
      </c>
      <c r="K6522" s="577">
        <v>15.41</v>
      </c>
      <c r="L6522" s="576" t="s">
        <v>208</v>
      </c>
    </row>
    <row r="6523" spans="1:12">
      <c r="A6523" s="576" t="s">
        <v>1020</v>
      </c>
      <c r="B6523" s="576" t="s">
        <v>1021</v>
      </c>
      <c r="C6523" s="576" t="s">
        <v>1028</v>
      </c>
      <c r="D6523" s="576" t="s">
        <v>4576</v>
      </c>
      <c r="E6523" s="577" t="s">
        <v>210</v>
      </c>
      <c r="F6523" s="576" t="s">
        <v>210</v>
      </c>
      <c r="G6523" s="576">
        <v>103819</v>
      </c>
      <c r="H6523" s="576" t="s">
        <v>5407</v>
      </c>
      <c r="I6523" s="576" t="s">
        <v>212</v>
      </c>
      <c r="J6523" s="576" t="s">
        <v>209</v>
      </c>
      <c r="K6523" s="577">
        <v>18.989999999999998</v>
      </c>
      <c r="L6523" s="576" t="s">
        <v>208</v>
      </c>
    </row>
    <row r="6524" spans="1:12">
      <c r="A6524" s="576" t="s">
        <v>1020</v>
      </c>
      <c r="B6524" s="576" t="s">
        <v>1021</v>
      </c>
      <c r="C6524" s="576" t="s">
        <v>1028</v>
      </c>
      <c r="D6524" s="576" t="s">
        <v>4576</v>
      </c>
      <c r="E6524" s="577" t="s">
        <v>210</v>
      </c>
      <c r="F6524" s="576" t="s">
        <v>210</v>
      </c>
      <c r="G6524" s="576">
        <v>103852</v>
      </c>
      <c r="H6524" s="576" t="s">
        <v>5430</v>
      </c>
      <c r="I6524" s="576" t="s">
        <v>212</v>
      </c>
      <c r="J6524" s="576" t="s">
        <v>209</v>
      </c>
      <c r="K6524" s="577">
        <v>15.88</v>
      </c>
      <c r="L6524" s="576" t="s">
        <v>208</v>
      </c>
    </row>
    <row r="6525" spans="1:12">
      <c r="A6525" s="576" t="s">
        <v>1020</v>
      </c>
      <c r="B6525" s="576" t="s">
        <v>1021</v>
      </c>
      <c r="C6525" s="576" t="s">
        <v>1028</v>
      </c>
      <c r="D6525" s="576" t="s">
        <v>4576</v>
      </c>
      <c r="E6525" s="577" t="s">
        <v>210</v>
      </c>
      <c r="F6525" s="576" t="s">
        <v>210</v>
      </c>
      <c r="G6525" s="576">
        <v>92330</v>
      </c>
      <c r="H6525" s="576" t="s">
        <v>5320</v>
      </c>
      <c r="I6525" s="576" t="s">
        <v>212</v>
      </c>
      <c r="J6525" s="576" t="s">
        <v>209</v>
      </c>
      <c r="K6525" s="577">
        <v>13.9</v>
      </c>
      <c r="L6525" s="576" t="s">
        <v>208</v>
      </c>
    </row>
    <row r="6526" spans="1:12">
      <c r="A6526" s="576" t="s">
        <v>1020</v>
      </c>
      <c r="B6526" s="576" t="s">
        <v>1021</v>
      </c>
      <c r="C6526" s="576" t="s">
        <v>1029</v>
      </c>
      <c r="D6526" s="576" t="s">
        <v>4577</v>
      </c>
      <c r="E6526" s="577" t="s">
        <v>210</v>
      </c>
      <c r="F6526" s="576" t="s">
        <v>210</v>
      </c>
      <c r="G6526" s="576">
        <v>92294</v>
      </c>
      <c r="H6526" s="576" t="s">
        <v>5297</v>
      </c>
      <c r="I6526" s="576" t="s">
        <v>212</v>
      </c>
      <c r="J6526" s="576" t="s">
        <v>207</v>
      </c>
      <c r="K6526" s="577">
        <v>17.03</v>
      </c>
      <c r="L6526" s="576" t="s">
        <v>208</v>
      </c>
    </row>
    <row r="6527" spans="1:12">
      <c r="A6527" s="576" t="s">
        <v>1020</v>
      </c>
      <c r="B6527" s="576" t="s">
        <v>1021</v>
      </c>
      <c r="C6527" s="576" t="s">
        <v>1029</v>
      </c>
      <c r="D6527" s="576" t="s">
        <v>4577</v>
      </c>
      <c r="E6527" s="577" t="s">
        <v>210</v>
      </c>
      <c r="F6527" s="576" t="s">
        <v>210</v>
      </c>
      <c r="G6527" s="576">
        <v>92316</v>
      </c>
      <c r="H6527" s="576" t="s">
        <v>5312</v>
      </c>
      <c r="I6527" s="576" t="s">
        <v>212</v>
      </c>
      <c r="J6527" s="576" t="s">
        <v>207</v>
      </c>
      <c r="K6527" s="577">
        <v>19.170000000000002</v>
      </c>
      <c r="L6527" s="576" t="s">
        <v>208</v>
      </c>
    </row>
    <row r="6528" spans="1:12">
      <c r="A6528" s="576" t="s">
        <v>1020</v>
      </c>
      <c r="B6528" s="576" t="s">
        <v>1021</v>
      </c>
      <c r="C6528" s="576" t="s">
        <v>1029</v>
      </c>
      <c r="D6528" s="576" t="s">
        <v>4577</v>
      </c>
      <c r="E6528" s="577" t="s">
        <v>210</v>
      </c>
      <c r="F6528" s="576" t="s">
        <v>210</v>
      </c>
      <c r="G6528" s="576">
        <v>103895</v>
      </c>
      <c r="H6528" s="576" t="s">
        <v>5467</v>
      </c>
      <c r="I6528" s="576" t="s">
        <v>212</v>
      </c>
      <c r="J6528" s="576" t="s">
        <v>207</v>
      </c>
      <c r="K6528" s="577">
        <v>22.88</v>
      </c>
      <c r="L6528" s="576" t="s">
        <v>208</v>
      </c>
    </row>
    <row r="6529" spans="1:12">
      <c r="A6529" s="576" t="s">
        <v>1020</v>
      </c>
      <c r="B6529" s="576" t="s">
        <v>1021</v>
      </c>
      <c r="C6529" s="576" t="s">
        <v>1029</v>
      </c>
      <c r="D6529" s="576" t="s">
        <v>4577</v>
      </c>
      <c r="E6529" s="577" t="s">
        <v>210</v>
      </c>
      <c r="F6529" s="576" t="s">
        <v>210</v>
      </c>
      <c r="G6529" s="576">
        <v>103826</v>
      </c>
      <c r="H6529" s="576" t="s">
        <v>5412</v>
      </c>
      <c r="I6529" s="576" t="s">
        <v>212</v>
      </c>
      <c r="J6529" s="576" t="s">
        <v>207</v>
      </c>
      <c r="K6529" s="577">
        <v>29.04</v>
      </c>
      <c r="L6529" s="576" t="s">
        <v>208</v>
      </c>
    </row>
    <row r="6530" spans="1:12">
      <c r="A6530" s="576" t="s">
        <v>1020</v>
      </c>
      <c r="B6530" s="576" t="s">
        <v>1021</v>
      </c>
      <c r="C6530" s="576" t="s">
        <v>1029</v>
      </c>
      <c r="D6530" s="576" t="s">
        <v>4577</v>
      </c>
      <c r="E6530" s="577" t="s">
        <v>210</v>
      </c>
      <c r="F6530" s="576" t="s">
        <v>210</v>
      </c>
      <c r="G6530" s="576">
        <v>103859</v>
      </c>
      <c r="H6530" s="576" t="s">
        <v>5437</v>
      </c>
      <c r="I6530" s="576" t="s">
        <v>212</v>
      </c>
      <c r="J6530" s="576" t="s">
        <v>207</v>
      </c>
      <c r="K6530" s="577">
        <v>24.12</v>
      </c>
      <c r="L6530" s="576" t="s">
        <v>208</v>
      </c>
    </row>
    <row r="6531" spans="1:12">
      <c r="A6531" s="576" t="s">
        <v>1020</v>
      </c>
      <c r="B6531" s="576" t="s">
        <v>1021</v>
      </c>
      <c r="C6531" s="576" t="s">
        <v>1029</v>
      </c>
      <c r="D6531" s="576" t="s">
        <v>4577</v>
      </c>
      <c r="E6531" s="577" t="s">
        <v>210</v>
      </c>
      <c r="F6531" s="576" t="s">
        <v>210</v>
      </c>
      <c r="G6531" s="576">
        <v>92331</v>
      </c>
      <c r="H6531" s="576" t="s">
        <v>5321</v>
      </c>
      <c r="I6531" s="576" t="s">
        <v>212</v>
      </c>
      <c r="J6531" s="576" t="s">
        <v>207</v>
      </c>
      <c r="K6531" s="577">
        <v>22.23</v>
      </c>
      <c r="L6531" s="576" t="s">
        <v>208</v>
      </c>
    </row>
    <row r="6532" spans="1:12">
      <c r="A6532" s="576" t="s">
        <v>1020</v>
      </c>
      <c r="B6532" s="576" t="s">
        <v>1021</v>
      </c>
      <c r="C6532" s="576" t="s">
        <v>1029</v>
      </c>
      <c r="D6532" s="576" t="s">
        <v>4577</v>
      </c>
      <c r="E6532" s="577" t="s">
        <v>210</v>
      </c>
      <c r="F6532" s="576" t="s">
        <v>210</v>
      </c>
      <c r="G6532" s="576">
        <v>92295</v>
      </c>
      <c r="H6532" s="576" t="s">
        <v>5298</v>
      </c>
      <c r="I6532" s="576" t="s">
        <v>212</v>
      </c>
      <c r="J6532" s="576" t="s">
        <v>207</v>
      </c>
      <c r="K6532" s="577">
        <v>32.700000000000003</v>
      </c>
      <c r="L6532" s="576" t="s">
        <v>208</v>
      </c>
    </row>
    <row r="6533" spans="1:12">
      <c r="A6533" s="576" t="s">
        <v>1020</v>
      </c>
      <c r="B6533" s="576" t="s">
        <v>1021</v>
      </c>
      <c r="C6533" s="576" t="s">
        <v>1029</v>
      </c>
      <c r="D6533" s="576" t="s">
        <v>4577</v>
      </c>
      <c r="E6533" s="577" t="s">
        <v>210</v>
      </c>
      <c r="F6533" s="576" t="s">
        <v>210</v>
      </c>
      <c r="G6533" s="576">
        <v>92296</v>
      </c>
      <c r="H6533" s="576" t="s">
        <v>5299</v>
      </c>
      <c r="I6533" s="576" t="s">
        <v>212</v>
      </c>
      <c r="J6533" s="576" t="s">
        <v>207</v>
      </c>
      <c r="K6533" s="577">
        <v>43.47</v>
      </c>
      <c r="L6533" s="576" t="s">
        <v>208</v>
      </c>
    </row>
    <row r="6534" spans="1:12">
      <c r="A6534" s="576" t="s">
        <v>1020</v>
      </c>
      <c r="B6534" s="576" t="s">
        <v>1021</v>
      </c>
      <c r="C6534" s="576" t="s">
        <v>1029</v>
      </c>
      <c r="D6534" s="576" t="s">
        <v>4577</v>
      </c>
      <c r="E6534" s="577" t="s">
        <v>210</v>
      </c>
      <c r="F6534" s="576" t="s">
        <v>210</v>
      </c>
      <c r="G6534" s="576">
        <v>92297</v>
      </c>
      <c r="H6534" s="576" t="s">
        <v>5300</v>
      </c>
      <c r="I6534" s="576" t="s">
        <v>212</v>
      </c>
      <c r="J6534" s="576" t="s">
        <v>207</v>
      </c>
      <c r="K6534" s="577">
        <v>67.84</v>
      </c>
      <c r="L6534" s="576" t="s">
        <v>208</v>
      </c>
    </row>
    <row r="6535" spans="1:12">
      <c r="A6535" s="576" t="s">
        <v>1020</v>
      </c>
      <c r="B6535" s="576" t="s">
        <v>1021</v>
      </c>
      <c r="C6535" s="576" t="s">
        <v>1029</v>
      </c>
      <c r="D6535" s="576" t="s">
        <v>4577</v>
      </c>
      <c r="E6535" s="577" t="s">
        <v>210</v>
      </c>
      <c r="F6535" s="576" t="s">
        <v>210</v>
      </c>
      <c r="G6535" s="576">
        <v>92298</v>
      </c>
      <c r="H6535" s="576" t="s">
        <v>5301</v>
      </c>
      <c r="I6535" s="576" t="s">
        <v>212</v>
      </c>
      <c r="J6535" s="576" t="s">
        <v>207</v>
      </c>
      <c r="K6535" s="577">
        <v>193.64</v>
      </c>
      <c r="L6535" s="576" t="s">
        <v>208</v>
      </c>
    </row>
    <row r="6536" spans="1:12">
      <c r="A6536" s="576" t="s">
        <v>1020</v>
      </c>
      <c r="B6536" s="576" t="s">
        <v>1021</v>
      </c>
      <c r="C6536" s="576" t="s">
        <v>1029</v>
      </c>
      <c r="D6536" s="576" t="s">
        <v>4577</v>
      </c>
      <c r="E6536" s="577" t="s">
        <v>210</v>
      </c>
      <c r="F6536" s="576" t="s">
        <v>210</v>
      </c>
      <c r="G6536" s="576">
        <v>93080</v>
      </c>
      <c r="H6536" s="576" t="s">
        <v>5352</v>
      </c>
      <c r="I6536" s="576" t="s">
        <v>212</v>
      </c>
      <c r="J6536" s="576" t="s">
        <v>207</v>
      </c>
      <c r="K6536" s="577">
        <v>8.1199999999999992</v>
      </c>
      <c r="L6536" s="576" t="s">
        <v>208</v>
      </c>
    </row>
    <row r="6537" spans="1:12">
      <c r="A6537" s="576" t="s">
        <v>1020</v>
      </c>
      <c r="B6537" s="576" t="s">
        <v>1021</v>
      </c>
      <c r="C6537" s="576" t="s">
        <v>1029</v>
      </c>
      <c r="D6537" s="576" t="s">
        <v>4577</v>
      </c>
      <c r="E6537" s="577" t="s">
        <v>210</v>
      </c>
      <c r="F6537" s="576" t="s">
        <v>210</v>
      </c>
      <c r="G6537" s="576">
        <v>103884</v>
      </c>
      <c r="H6537" s="576" t="s">
        <v>5456</v>
      </c>
      <c r="I6537" s="576" t="s">
        <v>212</v>
      </c>
      <c r="J6537" s="576" t="s">
        <v>207</v>
      </c>
      <c r="K6537" s="577">
        <v>10.75</v>
      </c>
      <c r="L6537" s="576" t="s">
        <v>208</v>
      </c>
    </row>
    <row r="6538" spans="1:12">
      <c r="A6538" s="576" t="s">
        <v>1020</v>
      </c>
      <c r="B6538" s="576" t="s">
        <v>1021</v>
      </c>
      <c r="C6538" s="576" t="s">
        <v>1029</v>
      </c>
      <c r="D6538" s="576" t="s">
        <v>4577</v>
      </c>
      <c r="E6538" s="577" t="s">
        <v>210</v>
      </c>
      <c r="F6538" s="576" t="s">
        <v>210</v>
      </c>
      <c r="G6538" s="576">
        <v>103815</v>
      </c>
      <c r="H6538" s="576" t="s">
        <v>5404</v>
      </c>
      <c r="I6538" s="576" t="s">
        <v>212</v>
      </c>
      <c r="J6538" s="576" t="s">
        <v>207</v>
      </c>
      <c r="K6538" s="577">
        <v>10.74</v>
      </c>
      <c r="L6538" s="576" t="s">
        <v>208</v>
      </c>
    </row>
    <row r="6539" spans="1:12">
      <c r="A6539" s="576" t="s">
        <v>1020</v>
      </c>
      <c r="B6539" s="576" t="s">
        <v>1021</v>
      </c>
      <c r="C6539" s="576" t="s">
        <v>1029</v>
      </c>
      <c r="D6539" s="576" t="s">
        <v>4577</v>
      </c>
      <c r="E6539" s="577" t="s">
        <v>210</v>
      </c>
      <c r="F6539" s="576" t="s">
        <v>210</v>
      </c>
      <c r="G6539" s="576">
        <v>103848</v>
      </c>
      <c r="H6539" s="576" t="s">
        <v>5427</v>
      </c>
      <c r="I6539" s="576" t="s">
        <v>212</v>
      </c>
      <c r="J6539" s="576" t="s">
        <v>207</v>
      </c>
      <c r="K6539" s="577">
        <v>10.34</v>
      </c>
      <c r="L6539" s="576" t="s">
        <v>208</v>
      </c>
    </row>
    <row r="6540" spans="1:12">
      <c r="A6540" s="576" t="s">
        <v>1020</v>
      </c>
      <c r="B6540" s="576" t="s">
        <v>1021</v>
      </c>
      <c r="C6540" s="576" t="s">
        <v>1029</v>
      </c>
      <c r="D6540" s="576" t="s">
        <v>4577</v>
      </c>
      <c r="E6540" s="577" t="s">
        <v>210</v>
      </c>
      <c r="F6540" s="576" t="s">
        <v>210</v>
      </c>
      <c r="G6540" s="576">
        <v>93103</v>
      </c>
      <c r="H6540" s="576" t="s">
        <v>5373</v>
      </c>
      <c r="I6540" s="576" t="s">
        <v>212</v>
      </c>
      <c r="J6540" s="576" t="s">
        <v>207</v>
      </c>
      <c r="K6540" s="577">
        <v>8.27</v>
      </c>
      <c r="L6540" s="576" t="s">
        <v>208</v>
      </c>
    </row>
    <row r="6541" spans="1:12">
      <c r="A6541" s="576" t="s">
        <v>1020</v>
      </c>
      <c r="B6541" s="576" t="s">
        <v>1021</v>
      </c>
      <c r="C6541" s="576" t="s">
        <v>1029</v>
      </c>
      <c r="D6541" s="576" t="s">
        <v>4577</v>
      </c>
      <c r="E6541" s="577" t="s">
        <v>210</v>
      </c>
      <c r="F6541" s="576" t="s">
        <v>210</v>
      </c>
      <c r="G6541" s="576">
        <v>93050</v>
      </c>
      <c r="H6541" s="576" t="s">
        <v>5325</v>
      </c>
      <c r="I6541" s="576" t="s">
        <v>212</v>
      </c>
      <c r="J6541" s="576" t="s">
        <v>207</v>
      </c>
      <c r="K6541" s="577">
        <v>11.28</v>
      </c>
      <c r="L6541" s="576" t="s">
        <v>208</v>
      </c>
    </row>
    <row r="6542" spans="1:12">
      <c r="A6542" s="576" t="s">
        <v>1020</v>
      </c>
      <c r="B6542" s="576" t="s">
        <v>1021</v>
      </c>
      <c r="C6542" s="576" t="s">
        <v>1029</v>
      </c>
      <c r="D6542" s="576" t="s">
        <v>4577</v>
      </c>
      <c r="E6542" s="577" t="s">
        <v>210</v>
      </c>
      <c r="F6542" s="576" t="s">
        <v>210</v>
      </c>
      <c r="G6542" s="576">
        <v>93084</v>
      </c>
      <c r="H6542" s="576" t="s">
        <v>5356</v>
      </c>
      <c r="I6542" s="576" t="s">
        <v>212</v>
      </c>
      <c r="J6542" s="576" t="s">
        <v>207</v>
      </c>
      <c r="K6542" s="577">
        <v>13.59</v>
      </c>
      <c r="L6542" s="576" t="s">
        <v>208</v>
      </c>
    </row>
    <row r="6543" spans="1:12">
      <c r="A6543" s="576" t="s">
        <v>1020</v>
      </c>
      <c r="B6543" s="576" t="s">
        <v>1021</v>
      </c>
      <c r="C6543" s="576" t="s">
        <v>1029</v>
      </c>
      <c r="D6543" s="576" t="s">
        <v>4577</v>
      </c>
      <c r="E6543" s="577" t="s">
        <v>210</v>
      </c>
      <c r="F6543" s="576" t="s">
        <v>210</v>
      </c>
      <c r="G6543" s="576">
        <v>103889</v>
      </c>
      <c r="H6543" s="576" t="s">
        <v>5461</v>
      </c>
      <c r="I6543" s="576" t="s">
        <v>212</v>
      </c>
      <c r="J6543" s="576" t="s">
        <v>207</v>
      </c>
      <c r="K6543" s="577">
        <v>16.809999999999999</v>
      </c>
      <c r="L6543" s="576" t="s">
        <v>208</v>
      </c>
    </row>
    <row r="6544" spans="1:12">
      <c r="A6544" s="576" t="s">
        <v>1020</v>
      </c>
      <c r="B6544" s="576" t="s">
        <v>1021</v>
      </c>
      <c r="C6544" s="576" t="s">
        <v>1029</v>
      </c>
      <c r="D6544" s="576" t="s">
        <v>4577</v>
      </c>
      <c r="E6544" s="577" t="s">
        <v>210</v>
      </c>
      <c r="F6544" s="576" t="s">
        <v>210</v>
      </c>
      <c r="G6544" s="576">
        <v>103820</v>
      </c>
      <c r="H6544" s="576" t="s">
        <v>5408</v>
      </c>
      <c r="I6544" s="576" t="s">
        <v>212</v>
      </c>
      <c r="J6544" s="576" t="s">
        <v>207</v>
      </c>
      <c r="K6544" s="577">
        <v>20.39</v>
      </c>
      <c r="L6544" s="576" t="s">
        <v>208</v>
      </c>
    </row>
    <row r="6545" spans="1:12">
      <c r="A6545" s="576" t="s">
        <v>954</v>
      </c>
      <c r="B6545" s="576" t="s">
        <v>1030</v>
      </c>
      <c r="C6545" s="576" t="s">
        <v>1031</v>
      </c>
      <c r="D6545" s="576" t="s">
        <v>4578</v>
      </c>
      <c r="E6545" s="577" t="s">
        <v>210</v>
      </c>
      <c r="F6545" s="576" t="s">
        <v>210</v>
      </c>
      <c r="G6545" s="576">
        <v>103853</v>
      </c>
      <c r="H6545" s="576" t="s">
        <v>5431</v>
      </c>
      <c r="I6545" s="576" t="s">
        <v>212</v>
      </c>
      <c r="J6545" s="576" t="s">
        <v>207</v>
      </c>
      <c r="K6545" s="577">
        <v>17.28</v>
      </c>
      <c r="L6545" s="576" t="s">
        <v>208</v>
      </c>
    </row>
    <row r="6546" spans="1:12">
      <c r="A6546" s="576" t="s">
        <v>954</v>
      </c>
      <c r="B6546" s="576" t="s">
        <v>1030</v>
      </c>
      <c r="C6546" s="576" t="s">
        <v>1031</v>
      </c>
      <c r="D6546" s="576" t="s">
        <v>4578</v>
      </c>
      <c r="E6546" s="577" t="s">
        <v>210</v>
      </c>
      <c r="F6546" s="576" t="s">
        <v>210</v>
      </c>
      <c r="G6546" s="576">
        <v>93107</v>
      </c>
      <c r="H6546" s="576" t="s">
        <v>5377</v>
      </c>
      <c r="I6546" s="576" t="s">
        <v>212</v>
      </c>
      <c r="J6546" s="576" t="s">
        <v>207</v>
      </c>
      <c r="K6546" s="577">
        <v>15.3</v>
      </c>
      <c r="L6546" s="576" t="s">
        <v>208</v>
      </c>
    </row>
    <row r="6547" spans="1:12">
      <c r="A6547" s="576" t="s">
        <v>954</v>
      </c>
      <c r="B6547" s="576" t="s">
        <v>1030</v>
      </c>
      <c r="C6547" s="576" t="s">
        <v>1031</v>
      </c>
      <c r="D6547" s="576" t="s">
        <v>4578</v>
      </c>
      <c r="E6547" s="577" t="s">
        <v>210</v>
      </c>
      <c r="F6547" s="576" t="s">
        <v>210</v>
      </c>
      <c r="G6547" s="576">
        <v>93056</v>
      </c>
      <c r="H6547" s="576" t="s">
        <v>5329</v>
      </c>
      <c r="I6547" s="576" t="s">
        <v>212</v>
      </c>
      <c r="J6547" s="576" t="s">
        <v>207</v>
      </c>
      <c r="K6547" s="577">
        <v>17.03</v>
      </c>
      <c r="L6547" s="576" t="s">
        <v>208</v>
      </c>
    </row>
    <row r="6548" spans="1:12">
      <c r="A6548" s="576" t="s">
        <v>954</v>
      </c>
      <c r="B6548" s="576" t="s">
        <v>1030</v>
      </c>
      <c r="C6548" s="576" t="s">
        <v>1031</v>
      </c>
      <c r="D6548" s="576" t="s">
        <v>4578</v>
      </c>
      <c r="E6548" s="577" t="s">
        <v>210</v>
      </c>
      <c r="F6548" s="576" t="s">
        <v>210</v>
      </c>
      <c r="G6548" s="576">
        <v>93090</v>
      </c>
      <c r="H6548" s="576" t="s">
        <v>5362</v>
      </c>
      <c r="I6548" s="576" t="s">
        <v>212</v>
      </c>
      <c r="J6548" s="576" t="s">
        <v>207</v>
      </c>
      <c r="K6548" s="577">
        <v>19.170000000000002</v>
      </c>
      <c r="L6548" s="576" t="s">
        <v>208</v>
      </c>
    </row>
    <row r="6549" spans="1:12">
      <c r="A6549" s="576" t="s">
        <v>954</v>
      </c>
      <c r="B6549" s="576" t="s">
        <v>1030</v>
      </c>
      <c r="C6549" s="576" t="s">
        <v>1031</v>
      </c>
      <c r="D6549" s="576" t="s">
        <v>4578</v>
      </c>
      <c r="E6549" s="577" t="s">
        <v>210</v>
      </c>
      <c r="F6549" s="576" t="s">
        <v>210</v>
      </c>
      <c r="G6549" s="576">
        <v>103896</v>
      </c>
      <c r="H6549" s="576" t="s">
        <v>5468</v>
      </c>
      <c r="I6549" s="576" t="s">
        <v>212</v>
      </c>
      <c r="J6549" s="576" t="s">
        <v>207</v>
      </c>
      <c r="K6549" s="577">
        <v>22.88</v>
      </c>
      <c r="L6549" s="576" t="s">
        <v>208</v>
      </c>
    </row>
    <row r="6550" spans="1:12">
      <c r="A6550" s="576" t="s">
        <v>954</v>
      </c>
      <c r="B6550" s="576" t="s">
        <v>1030</v>
      </c>
      <c r="C6550" s="576" t="s">
        <v>1031</v>
      </c>
      <c r="D6550" s="576" t="s">
        <v>4578</v>
      </c>
      <c r="E6550" s="577" t="s">
        <v>210</v>
      </c>
      <c r="F6550" s="576" t="s">
        <v>210</v>
      </c>
      <c r="G6550" s="576">
        <v>103827</v>
      </c>
      <c r="H6550" s="576" t="s">
        <v>5413</v>
      </c>
      <c r="I6550" s="576" t="s">
        <v>212</v>
      </c>
      <c r="J6550" s="576" t="s">
        <v>207</v>
      </c>
      <c r="K6550" s="577">
        <v>29.04</v>
      </c>
      <c r="L6550" s="576" t="s">
        <v>208</v>
      </c>
    </row>
    <row r="6551" spans="1:12">
      <c r="A6551" s="576" t="s">
        <v>954</v>
      </c>
      <c r="B6551" s="576" t="s">
        <v>1030</v>
      </c>
      <c r="C6551" s="576" t="s">
        <v>1031</v>
      </c>
      <c r="D6551" s="576" t="s">
        <v>4578</v>
      </c>
      <c r="E6551" s="577" t="s">
        <v>210</v>
      </c>
      <c r="F6551" s="576" t="s">
        <v>210</v>
      </c>
      <c r="G6551" s="576">
        <v>103860</v>
      </c>
      <c r="H6551" s="576" t="s">
        <v>5438</v>
      </c>
      <c r="I6551" s="576" t="s">
        <v>212</v>
      </c>
      <c r="J6551" s="576" t="s">
        <v>207</v>
      </c>
      <c r="K6551" s="577">
        <v>24.12</v>
      </c>
      <c r="L6551" s="576" t="s">
        <v>208</v>
      </c>
    </row>
    <row r="6552" spans="1:12">
      <c r="A6552" s="576" t="s">
        <v>954</v>
      </c>
      <c r="B6552" s="576" t="s">
        <v>1030</v>
      </c>
      <c r="C6552" s="576" t="s">
        <v>1031</v>
      </c>
      <c r="D6552" s="576" t="s">
        <v>4578</v>
      </c>
      <c r="E6552" s="577" t="s">
        <v>210</v>
      </c>
      <c r="F6552" s="576" t="s">
        <v>210</v>
      </c>
      <c r="G6552" s="576">
        <v>93113</v>
      </c>
      <c r="H6552" s="576" t="s">
        <v>10253</v>
      </c>
      <c r="I6552" s="576" t="s">
        <v>212</v>
      </c>
      <c r="J6552" s="576" t="s">
        <v>207</v>
      </c>
      <c r="K6552" s="577">
        <v>22.23</v>
      </c>
      <c r="L6552" s="576" t="s">
        <v>208</v>
      </c>
    </row>
    <row r="6553" spans="1:12">
      <c r="A6553" s="576" t="s">
        <v>954</v>
      </c>
      <c r="B6553" s="576" t="s">
        <v>1030</v>
      </c>
      <c r="C6553" s="576" t="s">
        <v>1031</v>
      </c>
      <c r="D6553" s="576" t="s">
        <v>4578</v>
      </c>
      <c r="E6553" s="577" t="s">
        <v>210</v>
      </c>
      <c r="F6553" s="576" t="s">
        <v>210</v>
      </c>
      <c r="G6553" s="576">
        <v>93061</v>
      </c>
      <c r="H6553" s="576" t="s">
        <v>5334</v>
      </c>
      <c r="I6553" s="576" t="s">
        <v>212</v>
      </c>
      <c r="J6553" s="576" t="s">
        <v>207</v>
      </c>
      <c r="K6553" s="577">
        <v>32.840000000000003</v>
      </c>
      <c r="L6553" s="576" t="s">
        <v>208</v>
      </c>
    </row>
    <row r="6554" spans="1:12">
      <c r="A6554" s="576" t="s">
        <v>954</v>
      </c>
      <c r="B6554" s="576" t="s">
        <v>1030</v>
      </c>
      <c r="C6554" s="576" t="s">
        <v>1031</v>
      </c>
      <c r="D6554" s="576" t="s">
        <v>4578</v>
      </c>
      <c r="E6554" s="577" t="s">
        <v>210</v>
      </c>
      <c r="F6554" s="576" t="s">
        <v>210</v>
      </c>
      <c r="G6554" s="576">
        <v>93064</v>
      </c>
      <c r="H6554" s="576" t="s">
        <v>5337</v>
      </c>
      <c r="I6554" s="576" t="s">
        <v>212</v>
      </c>
      <c r="J6554" s="576" t="s">
        <v>207</v>
      </c>
      <c r="K6554" s="577">
        <v>50.78</v>
      </c>
      <c r="L6554" s="576" t="s">
        <v>208</v>
      </c>
    </row>
    <row r="6555" spans="1:12">
      <c r="A6555" s="576" t="s">
        <v>954</v>
      </c>
      <c r="B6555" s="576" t="s">
        <v>1030</v>
      </c>
      <c r="C6555" s="576" t="s">
        <v>1031</v>
      </c>
      <c r="D6555" s="576" t="s">
        <v>4578</v>
      </c>
      <c r="E6555" s="577" t="s">
        <v>210</v>
      </c>
      <c r="F6555" s="576" t="s">
        <v>210</v>
      </c>
      <c r="G6555" s="576">
        <v>93067</v>
      </c>
      <c r="H6555" s="576" t="s">
        <v>5340</v>
      </c>
      <c r="I6555" s="576" t="s">
        <v>212</v>
      </c>
      <c r="J6555" s="576" t="s">
        <v>207</v>
      </c>
      <c r="K6555" s="577">
        <v>75.8</v>
      </c>
      <c r="L6555" s="576" t="s">
        <v>208</v>
      </c>
    </row>
    <row r="6556" spans="1:12">
      <c r="A6556" s="576" t="s">
        <v>954</v>
      </c>
      <c r="B6556" s="576" t="s">
        <v>1030</v>
      </c>
      <c r="C6556" s="576" t="s">
        <v>1031</v>
      </c>
      <c r="D6556" s="576" t="s">
        <v>4578</v>
      </c>
      <c r="E6556" s="577" t="s">
        <v>210</v>
      </c>
      <c r="F6556" s="576" t="s">
        <v>210</v>
      </c>
      <c r="G6556" s="576">
        <v>93070</v>
      </c>
      <c r="H6556" s="576" t="s">
        <v>5343</v>
      </c>
      <c r="I6556" s="576" t="s">
        <v>212</v>
      </c>
      <c r="J6556" s="576" t="s">
        <v>207</v>
      </c>
      <c r="K6556" s="577">
        <v>193.64</v>
      </c>
      <c r="L6556" s="576" t="s">
        <v>208</v>
      </c>
    </row>
    <row r="6557" spans="1:12">
      <c r="A6557" s="576" t="s">
        <v>954</v>
      </c>
      <c r="B6557" s="576" t="s">
        <v>1030</v>
      </c>
      <c r="C6557" s="576" t="s">
        <v>1031</v>
      </c>
      <c r="D6557" s="576" t="s">
        <v>4578</v>
      </c>
      <c r="E6557" s="577" t="s">
        <v>210</v>
      </c>
      <c r="F6557" s="576" t="s">
        <v>210</v>
      </c>
      <c r="G6557" s="576">
        <v>93117</v>
      </c>
      <c r="H6557" s="576" t="s">
        <v>5386</v>
      </c>
      <c r="I6557" s="576" t="s">
        <v>212</v>
      </c>
      <c r="J6557" s="576" t="s">
        <v>207</v>
      </c>
      <c r="K6557" s="577">
        <v>60.13</v>
      </c>
      <c r="L6557" s="576" t="s">
        <v>208</v>
      </c>
    </row>
    <row r="6558" spans="1:12">
      <c r="A6558" s="576" t="s">
        <v>954</v>
      </c>
      <c r="B6558" s="576" t="s">
        <v>1030</v>
      </c>
      <c r="C6558" s="576" t="s">
        <v>1031</v>
      </c>
      <c r="D6558" s="576" t="s">
        <v>4578</v>
      </c>
      <c r="E6558" s="577" t="s">
        <v>210</v>
      </c>
      <c r="F6558" s="576" t="s">
        <v>210</v>
      </c>
      <c r="G6558" s="576">
        <v>93118</v>
      </c>
      <c r="H6558" s="576" t="s">
        <v>5387</v>
      </c>
      <c r="I6558" s="576" t="s">
        <v>212</v>
      </c>
      <c r="J6558" s="576" t="s">
        <v>207</v>
      </c>
      <c r="K6558" s="577">
        <v>88.55</v>
      </c>
      <c r="L6558" s="576" t="s">
        <v>208</v>
      </c>
    </row>
    <row r="6559" spans="1:12">
      <c r="A6559" s="576" t="s">
        <v>954</v>
      </c>
      <c r="B6559" s="576" t="s">
        <v>1030</v>
      </c>
      <c r="C6559" s="576" t="s">
        <v>1031</v>
      </c>
      <c r="D6559" s="576" t="s">
        <v>4578</v>
      </c>
      <c r="E6559" s="577" t="s">
        <v>210</v>
      </c>
      <c r="F6559" s="576" t="s">
        <v>210</v>
      </c>
      <c r="G6559" s="576">
        <v>92317</v>
      </c>
      <c r="H6559" s="576" t="s">
        <v>5313</v>
      </c>
      <c r="I6559" s="576" t="s">
        <v>212</v>
      </c>
      <c r="J6559" s="576" t="s">
        <v>207</v>
      </c>
      <c r="K6559" s="577">
        <v>17.07</v>
      </c>
      <c r="L6559" s="576" t="s">
        <v>208</v>
      </c>
    </row>
    <row r="6560" spans="1:12">
      <c r="A6560" s="576" t="s">
        <v>954</v>
      </c>
      <c r="B6560" s="576" t="s">
        <v>1030</v>
      </c>
      <c r="C6560" s="576" t="s">
        <v>1031</v>
      </c>
      <c r="D6560" s="576" t="s">
        <v>4578</v>
      </c>
      <c r="E6560" s="577" t="s">
        <v>210</v>
      </c>
      <c r="F6560" s="576" t="s">
        <v>210</v>
      </c>
      <c r="G6560" s="576">
        <v>92332</v>
      </c>
      <c r="H6560" s="576" t="s">
        <v>5322</v>
      </c>
      <c r="I6560" s="576" t="s">
        <v>212</v>
      </c>
      <c r="J6560" s="576" t="s">
        <v>207</v>
      </c>
      <c r="K6560" s="577">
        <v>17.37</v>
      </c>
      <c r="L6560" s="576" t="s">
        <v>208</v>
      </c>
    </row>
    <row r="6561" spans="1:12">
      <c r="A6561" s="576" t="s">
        <v>954</v>
      </c>
      <c r="B6561" s="576" t="s">
        <v>1030</v>
      </c>
      <c r="C6561" s="576" t="s">
        <v>1031</v>
      </c>
      <c r="D6561" s="576" t="s">
        <v>4578</v>
      </c>
      <c r="E6561" s="577" t="s">
        <v>210</v>
      </c>
      <c r="F6561" s="576" t="s">
        <v>210</v>
      </c>
      <c r="G6561" s="576">
        <v>92299</v>
      </c>
      <c r="H6561" s="576" t="s">
        <v>5302</v>
      </c>
      <c r="I6561" s="576" t="s">
        <v>212</v>
      </c>
      <c r="J6561" s="576" t="s">
        <v>207</v>
      </c>
      <c r="K6561" s="577">
        <v>23.16</v>
      </c>
      <c r="L6561" s="576" t="s">
        <v>208</v>
      </c>
    </row>
    <row r="6562" spans="1:12">
      <c r="A6562" s="576" t="s">
        <v>954</v>
      </c>
      <c r="B6562" s="576" t="s">
        <v>1030</v>
      </c>
      <c r="C6562" s="576" t="s">
        <v>1031</v>
      </c>
      <c r="D6562" s="576" t="s">
        <v>4578</v>
      </c>
      <c r="E6562" s="577" t="s">
        <v>210</v>
      </c>
      <c r="F6562" s="576" t="s">
        <v>210</v>
      </c>
      <c r="G6562" s="576">
        <v>92318</v>
      </c>
      <c r="H6562" s="576" t="s">
        <v>5314</v>
      </c>
      <c r="I6562" s="576" t="s">
        <v>212</v>
      </c>
      <c r="J6562" s="576" t="s">
        <v>207</v>
      </c>
      <c r="K6562" s="577">
        <v>27.76</v>
      </c>
      <c r="L6562" s="576" t="s">
        <v>208</v>
      </c>
    </row>
    <row r="6563" spans="1:12">
      <c r="A6563" s="576" t="s">
        <v>954</v>
      </c>
      <c r="B6563" s="576" t="s">
        <v>1030</v>
      </c>
      <c r="C6563" s="576" t="s">
        <v>1031</v>
      </c>
      <c r="D6563" s="576" t="s">
        <v>4578</v>
      </c>
      <c r="E6563" s="577" t="s">
        <v>210</v>
      </c>
      <c r="F6563" s="576" t="s">
        <v>210</v>
      </c>
      <c r="G6563" s="576">
        <v>103833</v>
      </c>
      <c r="H6563" s="576" t="s">
        <v>5418</v>
      </c>
      <c r="I6563" s="576" t="s">
        <v>212</v>
      </c>
      <c r="J6563" s="576" t="s">
        <v>207</v>
      </c>
      <c r="K6563" s="577">
        <v>41.29</v>
      </c>
      <c r="L6563" s="576" t="s">
        <v>208</v>
      </c>
    </row>
    <row r="6564" spans="1:12">
      <c r="A6564" s="576" t="s">
        <v>954</v>
      </c>
      <c r="B6564" s="576" t="s">
        <v>1030</v>
      </c>
      <c r="C6564" s="576" t="s">
        <v>1031</v>
      </c>
      <c r="D6564" s="576" t="s">
        <v>4578</v>
      </c>
      <c r="E6564" s="577" t="s">
        <v>210</v>
      </c>
      <c r="F6564" s="576" t="s">
        <v>210</v>
      </c>
      <c r="G6564" s="576">
        <v>92333</v>
      </c>
      <c r="H6564" s="576" t="s">
        <v>5323</v>
      </c>
      <c r="I6564" s="576" t="s">
        <v>212</v>
      </c>
      <c r="J6564" s="576" t="s">
        <v>207</v>
      </c>
      <c r="K6564" s="577">
        <v>31.17</v>
      </c>
      <c r="L6564" s="576" t="s">
        <v>208</v>
      </c>
    </row>
    <row r="6565" spans="1:12">
      <c r="A6565" s="576" t="s">
        <v>954</v>
      </c>
      <c r="B6565" s="576" t="s">
        <v>1030</v>
      </c>
      <c r="C6565" s="576" t="s">
        <v>1031</v>
      </c>
      <c r="D6565" s="576" t="s">
        <v>4578</v>
      </c>
      <c r="E6565" s="577" t="s">
        <v>210</v>
      </c>
      <c r="F6565" s="576" t="s">
        <v>210</v>
      </c>
      <c r="G6565" s="576">
        <v>92300</v>
      </c>
      <c r="H6565" s="576" t="s">
        <v>5303</v>
      </c>
      <c r="I6565" s="576" t="s">
        <v>212</v>
      </c>
      <c r="J6565" s="576" t="s">
        <v>207</v>
      </c>
      <c r="K6565" s="577">
        <v>35.619999999999997</v>
      </c>
      <c r="L6565" s="576" t="s">
        <v>208</v>
      </c>
    </row>
    <row r="6566" spans="1:12">
      <c r="A6566" s="576" t="s">
        <v>954</v>
      </c>
      <c r="B6566" s="576" t="s">
        <v>1030</v>
      </c>
      <c r="C6566" s="576" t="s">
        <v>1031</v>
      </c>
      <c r="D6566" s="576" t="s">
        <v>4578</v>
      </c>
      <c r="E6566" s="577" t="s">
        <v>210</v>
      </c>
      <c r="F6566" s="576" t="s">
        <v>210</v>
      </c>
      <c r="G6566" s="576">
        <v>92319</v>
      </c>
      <c r="H6566" s="576" t="s">
        <v>5315</v>
      </c>
      <c r="I6566" s="576" t="s">
        <v>212</v>
      </c>
      <c r="J6566" s="576" t="s">
        <v>207</v>
      </c>
      <c r="K6566" s="577">
        <v>39.869999999999997</v>
      </c>
      <c r="L6566" s="576" t="s">
        <v>208</v>
      </c>
    </row>
    <row r="6567" spans="1:12">
      <c r="A6567" s="576" t="s">
        <v>954</v>
      </c>
      <c r="B6567" s="576" t="s">
        <v>1030</v>
      </c>
      <c r="C6567" s="576" t="s">
        <v>1031</v>
      </c>
      <c r="D6567" s="576" t="s">
        <v>4578</v>
      </c>
      <c r="E6567" s="577" t="s">
        <v>210</v>
      </c>
      <c r="F6567" s="576" t="s">
        <v>210</v>
      </c>
      <c r="G6567" s="576">
        <v>92334</v>
      </c>
      <c r="H6567" s="576" t="s">
        <v>5324</v>
      </c>
      <c r="I6567" s="576" t="s">
        <v>212</v>
      </c>
      <c r="J6567" s="576" t="s">
        <v>207</v>
      </c>
      <c r="K6567" s="577">
        <v>45.95</v>
      </c>
      <c r="L6567" s="576" t="s">
        <v>208</v>
      </c>
    </row>
    <row r="6568" spans="1:12">
      <c r="A6568" s="576" t="s">
        <v>954</v>
      </c>
      <c r="B6568" s="576" t="s">
        <v>1030</v>
      </c>
      <c r="C6568" s="576" t="s">
        <v>1031</v>
      </c>
      <c r="D6568" s="576" t="s">
        <v>4578</v>
      </c>
      <c r="E6568" s="577" t="s">
        <v>210</v>
      </c>
      <c r="F6568" s="576" t="s">
        <v>210</v>
      </c>
      <c r="G6568" s="576">
        <v>92301</v>
      </c>
      <c r="H6568" s="576" t="s">
        <v>5304</v>
      </c>
      <c r="I6568" s="576" t="s">
        <v>212</v>
      </c>
      <c r="J6568" s="576" t="s">
        <v>207</v>
      </c>
      <c r="K6568" s="577">
        <v>71.87</v>
      </c>
      <c r="L6568" s="576" t="s">
        <v>208</v>
      </c>
    </row>
    <row r="6569" spans="1:12">
      <c r="A6569" s="576" t="s">
        <v>954</v>
      </c>
      <c r="B6569" s="576" t="s">
        <v>1030</v>
      </c>
      <c r="C6569" s="576" t="s">
        <v>1031</v>
      </c>
      <c r="D6569" s="576" t="s">
        <v>4578</v>
      </c>
      <c r="E6569" s="577" t="s">
        <v>210</v>
      </c>
      <c r="F6569" s="576" t="s">
        <v>210</v>
      </c>
      <c r="G6569" s="576">
        <v>92302</v>
      </c>
      <c r="H6569" s="576" t="s">
        <v>5305</v>
      </c>
      <c r="I6569" s="576" t="s">
        <v>212</v>
      </c>
      <c r="J6569" s="576" t="s">
        <v>207</v>
      </c>
      <c r="K6569" s="577">
        <v>95.24</v>
      </c>
      <c r="L6569" s="576" t="s">
        <v>208</v>
      </c>
    </row>
    <row r="6570" spans="1:12">
      <c r="A6570" s="576" t="s">
        <v>954</v>
      </c>
      <c r="B6570" s="576" t="s">
        <v>1030</v>
      </c>
      <c r="C6570" s="576" t="s">
        <v>1031</v>
      </c>
      <c r="D6570" s="576" t="s">
        <v>4578</v>
      </c>
      <c r="E6570" s="577" t="s">
        <v>210</v>
      </c>
      <c r="F6570" s="576" t="s">
        <v>210</v>
      </c>
      <c r="G6570" s="576">
        <v>92303</v>
      </c>
      <c r="H6570" s="576" t="s">
        <v>5306</v>
      </c>
      <c r="I6570" s="576" t="s">
        <v>212</v>
      </c>
      <c r="J6570" s="576" t="s">
        <v>207</v>
      </c>
      <c r="K6570" s="577">
        <v>176.39</v>
      </c>
      <c r="L6570" s="576" t="s">
        <v>208</v>
      </c>
    </row>
    <row r="6571" spans="1:12">
      <c r="A6571" s="576" t="s">
        <v>954</v>
      </c>
      <c r="B6571" s="576" t="s">
        <v>1030</v>
      </c>
      <c r="C6571" s="576" t="s">
        <v>1031</v>
      </c>
      <c r="D6571" s="576" t="s">
        <v>4578</v>
      </c>
      <c r="E6571" s="577" t="s">
        <v>210</v>
      </c>
      <c r="F6571" s="576" t="s">
        <v>210</v>
      </c>
      <c r="G6571" s="576">
        <v>92304</v>
      </c>
      <c r="H6571" s="576" t="s">
        <v>5307</v>
      </c>
      <c r="I6571" s="576" t="s">
        <v>212</v>
      </c>
      <c r="J6571" s="576" t="s">
        <v>207</v>
      </c>
      <c r="K6571" s="578">
        <v>463.12</v>
      </c>
      <c r="L6571" s="576" t="s">
        <v>208</v>
      </c>
    </row>
    <row r="6572" spans="1:12">
      <c r="A6572" s="576" t="s">
        <v>954</v>
      </c>
      <c r="B6572" s="576" t="s">
        <v>1030</v>
      </c>
      <c r="C6572" s="576" t="s">
        <v>1031</v>
      </c>
      <c r="D6572" s="576" t="s">
        <v>4578</v>
      </c>
      <c r="E6572" s="577" t="s">
        <v>210</v>
      </c>
      <c r="F6572" s="576" t="s">
        <v>210</v>
      </c>
      <c r="G6572" s="576">
        <v>103835</v>
      </c>
      <c r="H6572" s="576" t="s">
        <v>5281</v>
      </c>
      <c r="I6572" s="576" t="s">
        <v>85</v>
      </c>
      <c r="J6572" s="576" t="s">
        <v>207</v>
      </c>
      <c r="K6572" s="578">
        <v>63.57</v>
      </c>
      <c r="L6572" s="576" t="s">
        <v>208</v>
      </c>
    </row>
    <row r="6573" spans="1:12">
      <c r="A6573" s="576" t="s">
        <v>954</v>
      </c>
      <c r="B6573" s="576" t="s">
        <v>1030</v>
      </c>
      <c r="C6573" s="576" t="s">
        <v>1031</v>
      </c>
      <c r="D6573" s="576" t="s">
        <v>4578</v>
      </c>
      <c r="E6573" s="577" t="s">
        <v>210</v>
      </c>
      <c r="F6573" s="576" t="s">
        <v>210</v>
      </c>
      <c r="G6573" s="576">
        <v>92308</v>
      </c>
      <c r="H6573" s="576" t="s">
        <v>5263</v>
      </c>
      <c r="I6573" s="576" t="s">
        <v>85</v>
      </c>
      <c r="J6573" s="576" t="s">
        <v>207</v>
      </c>
      <c r="K6573" s="578">
        <v>52.38</v>
      </c>
      <c r="L6573" s="576" t="s">
        <v>208</v>
      </c>
    </row>
    <row r="6574" spans="1:12">
      <c r="A6574" s="576" t="s">
        <v>954</v>
      </c>
      <c r="B6574" s="576" t="s">
        <v>1030</v>
      </c>
      <c r="C6574" s="576" t="s">
        <v>1031</v>
      </c>
      <c r="D6574" s="576" t="s">
        <v>4578</v>
      </c>
      <c r="E6574" s="577" t="s">
        <v>210</v>
      </c>
      <c r="F6574" s="576" t="s">
        <v>210</v>
      </c>
      <c r="G6574" s="576">
        <v>103871</v>
      </c>
      <c r="H6574" s="576" t="s">
        <v>5287</v>
      </c>
      <c r="I6574" s="576" t="s">
        <v>85</v>
      </c>
      <c r="J6574" s="576" t="s">
        <v>207</v>
      </c>
      <c r="K6574" s="578">
        <v>60.03</v>
      </c>
      <c r="L6574" s="576" t="s">
        <v>208</v>
      </c>
    </row>
    <row r="6575" spans="1:12">
      <c r="A6575" s="576" t="s">
        <v>954</v>
      </c>
      <c r="B6575" s="576" t="s">
        <v>1030</v>
      </c>
      <c r="C6575" s="576" t="s">
        <v>1031</v>
      </c>
      <c r="D6575" s="576" t="s">
        <v>4578</v>
      </c>
      <c r="E6575" s="577" t="s">
        <v>210</v>
      </c>
      <c r="F6575" s="576" t="s">
        <v>210</v>
      </c>
      <c r="G6575" s="576">
        <v>92323</v>
      </c>
      <c r="H6575" s="576" t="s">
        <v>5269</v>
      </c>
      <c r="I6575" s="576" t="s">
        <v>85</v>
      </c>
      <c r="J6575" s="576" t="s">
        <v>207</v>
      </c>
      <c r="K6575" s="578">
        <v>59.6</v>
      </c>
      <c r="L6575" s="576" t="s">
        <v>208</v>
      </c>
    </row>
    <row r="6576" spans="1:12">
      <c r="A6576" s="576" t="s">
        <v>954</v>
      </c>
      <c r="B6576" s="576" t="s">
        <v>1030</v>
      </c>
      <c r="C6576" s="576" t="s">
        <v>1031</v>
      </c>
      <c r="D6576" s="576" t="s">
        <v>4578</v>
      </c>
      <c r="E6576" s="577" t="s">
        <v>210</v>
      </c>
      <c r="F6576" s="576" t="s">
        <v>210</v>
      </c>
      <c r="G6576" s="576">
        <v>92305</v>
      </c>
      <c r="H6576" s="576" t="s">
        <v>5260</v>
      </c>
      <c r="I6576" s="576" t="s">
        <v>85</v>
      </c>
      <c r="J6576" s="576" t="s">
        <v>207</v>
      </c>
      <c r="K6576" s="578">
        <v>38.93</v>
      </c>
      <c r="L6576" s="576" t="s">
        <v>208</v>
      </c>
    </row>
    <row r="6577" spans="1:12">
      <c r="A6577" s="576" t="s">
        <v>954</v>
      </c>
      <c r="B6577" s="576" t="s">
        <v>1030</v>
      </c>
      <c r="C6577" s="576" t="s">
        <v>1031</v>
      </c>
      <c r="D6577" s="576" t="s">
        <v>4578</v>
      </c>
      <c r="E6577" s="577" t="s">
        <v>210</v>
      </c>
      <c r="F6577" s="576" t="s">
        <v>210</v>
      </c>
      <c r="G6577" s="576">
        <v>103868</v>
      </c>
      <c r="H6577" s="576" t="s">
        <v>5284</v>
      </c>
      <c r="I6577" s="576" t="s">
        <v>85</v>
      </c>
      <c r="J6577" s="576" t="s">
        <v>207</v>
      </c>
      <c r="K6577" s="577">
        <v>48.94</v>
      </c>
      <c r="L6577" s="576" t="s">
        <v>208</v>
      </c>
    </row>
    <row r="6578" spans="1:12">
      <c r="A6578" s="576" t="s">
        <v>954</v>
      </c>
      <c r="B6578" s="576" t="s">
        <v>1030</v>
      </c>
      <c r="C6578" s="576" t="s">
        <v>1031</v>
      </c>
      <c r="D6578" s="576" t="s">
        <v>4578</v>
      </c>
      <c r="E6578" s="577" t="s">
        <v>210</v>
      </c>
      <c r="F6578" s="576" t="s">
        <v>210</v>
      </c>
      <c r="G6578" s="576">
        <v>103802</v>
      </c>
      <c r="H6578" s="576" t="s">
        <v>5278</v>
      </c>
      <c r="I6578" s="576" t="s">
        <v>85</v>
      </c>
      <c r="J6578" s="576" t="s">
        <v>207</v>
      </c>
      <c r="K6578" s="577">
        <v>40.74</v>
      </c>
      <c r="L6578" s="576" t="s">
        <v>208</v>
      </c>
    </row>
    <row r="6579" spans="1:12">
      <c r="A6579" s="576" t="s">
        <v>954</v>
      </c>
      <c r="B6579" s="576" t="s">
        <v>1030</v>
      </c>
      <c r="C6579" s="576" t="s">
        <v>1031</v>
      </c>
      <c r="D6579" s="576" t="s">
        <v>4578</v>
      </c>
      <c r="E6579" s="577" t="s">
        <v>210</v>
      </c>
      <c r="F6579" s="576" t="s">
        <v>210</v>
      </c>
      <c r="G6579" s="576">
        <v>92320</v>
      </c>
      <c r="H6579" s="576" t="s">
        <v>5266</v>
      </c>
      <c r="I6579" s="576" t="s">
        <v>85</v>
      </c>
      <c r="J6579" s="576" t="s">
        <v>207</v>
      </c>
      <c r="K6579" s="577">
        <v>48.42</v>
      </c>
      <c r="L6579" s="576" t="s">
        <v>208</v>
      </c>
    </row>
    <row r="6580" spans="1:12">
      <c r="A6580" s="576" t="s">
        <v>954</v>
      </c>
      <c r="B6580" s="576" t="s">
        <v>1030</v>
      </c>
      <c r="C6580" s="576" t="s">
        <v>1031</v>
      </c>
      <c r="D6580" s="576" t="s">
        <v>4578</v>
      </c>
      <c r="E6580" s="577" t="s">
        <v>210</v>
      </c>
      <c r="F6580" s="576" t="s">
        <v>210</v>
      </c>
      <c r="G6580" s="576">
        <v>97335</v>
      </c>
      <c r="H6580" s="576" t="s">
        <v>5272</v>
      </c>
      <c r="I6580" s="576" t="s">
        <v>85</v>
      </c>
      <c r="J6580" s="576" t="s">
        <v>207</v>
      </c>
      <c r="K6580" s="577">
        <v>85.39</v>
      </c>
      <c r="L6580" s="576" t="s">
        <v>208</v>
      </c>
    </row>
    <row r="6581" spans="1:12">
      <c r="A6581" s="576" t="s">
        <v>954</v>
      </c>
      <c r="B6581" s="576" t="s">
        <v>1030</v>
      </c>
      <c r="C6581" s="576" t="s">
        <v>1031</v>
      </c>
      <c r="D6581" s="576" t="s">
        <v>4578</v>
      </c>
      <c r="E6581" s="577" t="s">
        <v>210</v>
      </c>
      <c r="F6581" s="576" t="s">
        <v>210</v>
      </c>
      <c r="G6581" s="576">
        <v>103836</v>
      </c>
      <c r="H6581" s="576" t="s">
        <v>5282</v>
      </c>
      <c r="I6581" s="576" t="s">
        <v>85</v>
      </c>
      <c r="J6581" s="576" t="s">
        <v>207</v>
      </c>
      <c r="K6581" s="577">
        <v>99.47</v>
      </c>
      <c r="L6581" s="576" t="s">
        <v>208</v>
      </c>
    </row>
    <row r="6582" spans="1:12">
      <c r="A6582" s="576" t="s">
        <v>954</v>
      </c>
      <c r="B6582" s="576" t="s">
        <v>1030</v>
      </c>
      <c r="C6582" s="576" t="s">
        <v>1031</v>
      </c>
      <c r="D6582" s="576" t="s">
        <v>4578</v>
      </c>
      <c r="E6582" s="577" t="s">
        <v>210</v>
      </c>
      <c r="F6582" s="576" t="s">
        <v>210</v>
      </c>
      <c r="G6582" s="576">
        <v>92281</v>
      </c>
      <c r="H6582" s="576" t="s">
        <v>5254</v>
      </c>
      <c r="I6582" s="576" t="s">
        <v>85</v>
      </c>
      <c r="J6582" s="576" t="s">
        <v>207</v>
      </c>
      <c r="K6582" s="577">
        <v>111.01</v>
      </c>
      <c r="L6582" s="576" t="s">
        <v>208</v>
      </c>
    </row>
    <row r="6583" spans="1:12">
      <c r="A6583" s="576" t="s">
        <v>954</v>
      </c>
      <c r="B6583" s="576" t="s">
        <v>1030</v>
      </c>
      <c r="C6583" s="576" t="s">
        <v>1031</v>
      </c>
      <c r="D6583" s="576" t="s">
        <v>4578</v>
      </c>
      <c r="E6583" s="577" t="s">
        <v>210</v>
      </c>
      <c r="F6583" s="576" t="s">
        <v>210</v>
      </c>
      <c r="G6583" s="576">
        <v>92309</v>
      </c>
      <c r="H6583" s="576" t="s">
        <v>5264</v>
      </c>
      <c r="I6583" s="576" t="s">
        <v>85</v>
      </c>
      <c r="J6583" s="576" t="s">
        <v>207</v>
      </c>
      <c r="K6583" s="577">
        <v>117.93</v>
      </c>
      <c r="L6583" s="576" t="s">
        <v>208</v>
      </c>
    </row>
    <row r="6584" spans="1:12">
      <c r="A6584" s="576" t="s">
        <v>954</v>
      </c>
      <c r="B6584" s="576" t="s">
        <v>1030</v>
      </c>
      <c r="C6584" s="576" t="s">
        <v>1031</v>
      </c>
      <c r="D6584" s="576" t="s">
        <v>4578</v>
      </c>
      <c r="E6584" s="577" t="s">
        <v>210</v>
      </c>
      <c r="F6584" s="576" t="s">
        <v>210</v>
      </c>
      <c r="G6584" s="576">
        <v>103872</v>
      </c>
      <c r="H6584" s="576" t="s">
        <v>5288</v>
      </c>
      <c r="I6584" s="576" t="s">
        <v>85</v>
      </c>
      <c r="J6584" s="576" t="s">
        <v>207</v>
      </c>
      <c r="K6584" s="577">
        <v>127.53</v>
      </c>
      <c r="L6584" s="576" t="s">
        <v>208</v>
      </c>
    </row>
    <row r="6585" spans="1:12">
      <c r="A6585" s="576" t="s">
        <v>954</v>
      </c>
      <c r="B6585" s="576" t="s">
        <v>1030</v>
      </c>
      <c r="C6585" s="576" t="s">
        <v>1031</v>
      </c>
      <c r="D6585" s="576" t="s">
        <v>4578</v>
      </c>
      <c r="E6585" s="577" t="s">
        <v>210</v>
      </c>
      <c r="F6585" s="576" t="s">
        <v>210</v>
      </c>
      <c r="G6585" s="576">
        <v>92324</v>
      </c>
      <c r="H6585" s="576" t="s">
        <v>5270</v>
      </c>
      <c r="I6585" s="576" t="s">
        <v>85</v>
      </c>
      <c r="J6585" s="576" t="s">
        <v>207</v>
      </c>
      <c r="K6585" s="577">
        <v>132</v>
      </c>
      <c r="L6585" s="576" t="s">
        <v>208</v>
      </c>
    </row>
    <row r="6586" spans="1:12">
      <c r="A6586" s="576" t="s">
        <v>954</v>
      </c>
      <c r="B6586" s="576" t="s">
        <v>1030</v>
      </c>
      <c r="C6586" s="576" t="s">
        <v>1031</v>
      </c>
      <c r="D6586" s="576" t="s">
        <v>4578</v>
      </c>
      <c r="E6586" s="577" t="s">
        <v>210</v>
      </c>
      <c r="F6586" s="576" t="s">
        <v>210</v>
      </c>
      <c r="G6586" s="576">
        <v>92275</v>
      </c>
      <c r="H6586" s="576" t="s">
        <v>5248</v>
      </c>
      <c r="I6586" s="576" t="s">
        <v>85</v>
      </c>
      <c r="J6586" s="576" t="s">
        <v>207</v>
      </c>
      <c r="K6586" s="577">
        <v>59.2</v>
      </c>
      <c r="L6586" s="576" t="s">
        <v>208</v>
      </c>
    </row>
    <row r="6587" spans="1:12">
      <c r="A6587" s="576" t="s">
        <v>954</v>
      </c>
      <c r="B6587" s="576" t="s">
        <v>1030</v>
      </c>
      <c r="C6587" s="576" t="s">
        <v>1031</v>
      </c>
      <c r="D6587" s="576" t="s">
        <v>4578</v>
      </c>
      <c r="E6587" s="577" t="s">
        <v>210</v>
      </c>
      <c r="F6587" s="576" t="s">
        <v>210</v>
      </c>
      <c r="G6587" s="576">
        <v>92306</v>
      </c>
      <c r="H6587" s="576" t="s">
        <v>5261</v>
      </c>
      <c r="I6587" s="576" t="s">
        <v>85</v>
      </c>
      <c r="J6587" s="576" t="s">
        <v>207</v>
      </c>
      <c r="K6587" s="577">
        <v>63.82</v>
      </c>
      <c r="L6587" s="576" t="s">
        <v>208</v>
      </c>
    </row>
    <row r="6588" spans="1:12">
      <c r="A6588" s="576" t="s">
        <v>954</v>
      </c>
      <c r="B6588" s="576" t="s">
        <v>1030</v>
      </c>
      <c r="C6588" s="576" t="s">
        <v>1031</v>
      </c>
      <c r="D6588" s="576" t="s">
        <v>4578</v>
      </c>
      <c r="E6588" s="577" t="s">
        <v>210</v>
      </c>
      <c r="F6588" s="576" t="s">
        <v>210</v>
      </c>
      <c r="G6588" s="576">
        <v>103869</v>
      </c>
      <c r="H6588" s="576" t="s">
        <v>5285</v>
      </c>
      <c r="I6588" s="576" t="s">
        <v>85</v>
      </c>
      <c r="J6588" s="576" t="s">
        <v>207</v>
      </c>
      <c r="K6588" s="577">
        <v>75.790000000000006</v>
      </c>
      <c r="L6588" s="576" t="s">
        <v>208</v>
      </c>
    </row>
    <row r="6589" spans="1:12">
      <c r="A6589" s="576" t="s">
        <v>954</v>
      </c>
      <c r="B6589" s="576" t="s">
        <v>1030</v>
      </c>
      <c r="C6589" s="576" t="s">
        <v>1031</v>
      </c>
      <c r="D6589" s="576" t="s">
        <v>4578</v>
      </c>
      <c r="E6589" s="577" t="s">
        <v>210</v>
      </c>
      <c r="F6589" s="576" t="s">
        <v>210</v>
      </c>
      <c r="G6589" s="576">
        <v>103803</v>
      </c>
      <c r="H6589" s="576" t="s">
        <v>5279</v>
      </c>
      <c r="I6589" s="576" t="s">
        <v>85</v>
      </c>
      <c r="J6589" s="576" t="s">
        <v>207</v>
      </c>
      <c r="K6589" s="577">
        <v>70.06</v>
      </c>
      <c r="L6589" s="576" t="s">
        <v>208</v>
      </c>
    </row>
    <row r="6590" spans="1:12">
      <c r="A6590" s="576" t="s">
        <v>954</v>
      </c>
      <c r="B6590" s="576" t="s">
        <v>1030</v>
      </c>
      <c r="C6590" s="576" t="s">
        <v>1031</v>
      </c>
      <c r="D6590" s="576" t="s">
        <v>4578</v>
      </c>
      <c r="E6590" s="577" t="s">
        <v>210</v>
      </c>
      <c r="F6590" s="576" t="s">
        <v>210</v>
      </c>
      <c r="G6590" s="576">
        <v>92321</v>
      </c>
      <c r="H6590" s="576" t="s">
        <v>5267</v>
      </c>
      <c r="I6590" s="576" t="s">
        <v>85</v>
      </c>
      <c r="J6590" s="576" t="s">
        <v>207</v>
      </c>
      <c r="K6590" s="577">
        <v>80.17</v>
      </c>
      <c r="L6590" s="576" t="s">
        <v>208</v>
      </c>
    </row>
    <row r="6591" spans="1:12">
      <c r="A6591" s="576" t="s">
        <v>954</v>
      </c>
      <c r="B6591" s="576" t="s">
        <v>1030</v>
      </c>
      <c r="C6591" s="576" t="s">
        <v>1031</v>
      </c>
      <c r="D6591" s="576" t="s">
        <v>4578</v>
      </c>
      <c r="E6591" s="577" t="s">
        <v>210</v>
      </c>
      <c r="F6591" s="576" t="s">
        <v>210</v>
      </c>
      <c r="G6591" s="576">
        <v>97336</v>
      </c>
      <c r="H6591" s="576" t="s">
        <v>5273</v>
      </c>
      <c r="I6591" s="576" t="s">
        <v>85</v>
      </c>
      <c r="J6591" s="576" t="s">
        <v>207</v>
      </c>
      <c r="K6591" s="577">
        <v>108.67</v>
      </c>
      <c r="L6591" s="576" t="s">
        <v>208</v>
      </c>
    </row>
    <row r="6592" spans="1:12">
      <c r="A6592" s="576" t="s">
        <v>954</v>
      </c>
      <c r="B6592" s="576" t="s">
        <v>1030</v>
      </c>
      <c r="C6592" s="576" t="s">
        <v>1031</v>
      </c>
      <c r="D6592" s="576" t="s">
        <v>4578</v>
      </c>
      <c r="E6592" s="577" t="s">
        <v>210</v>
      </c>
      <c r="F6592" s="576" t="s">
        <v>210</v>
      </c>
      <c r="G6592" s="576">
        <v>103837</v>
      </c>
      <c r="H6592" s="576" t="s">
        <v>5283</v>
      </c>
      <c r="I6592" s="576" t="s">
        <v>85</v>
      </c>
      <c r="J6592" s="576" t="s">
        <v>207</v>
      </c>
      <c r="K6592" s="577">
        <v>125.62</v>
      </c>
      <c r="L6592" s="576" t="s">
        <v>208</v>
      </c>
    </row>
    <row r="6593" spans="1:12">
      <c r="A6593" s="576" t="s">
        <v>954</v>
      </c>
      <c r="B6593" s="576" t="s">
        <v>1030</v>
      </c>
      <c r="C6593" s="576" t="s">
        <v>1031</v>
      </c>
      <c r="D6593" s="576" t="s">
        <v>4578</v>
      </c>
      <c r="E6593" s="577" t="s">
        <v>210</v>
      </c>
      <c r="F6593" s="576" t="s">
        <v>210</v>
      </c>
      <c r="G6593" s="576">
        <v>92282</v>
      </c>
      <c r="H6593" s="576" t="s">
        <v>5255</v>
      </c>
      <c r="I6593" s="576" t="s">
        <v>85</v>
      </c>
      <c r="J6593" s="576" t="s">
        <v>207</v>
      </c>
      <c r="K6593" s="577">
        <v>129.08000000000001</v>
      </c>
      <c r="L6593" s="576" t="s">
        <v>208</v>
      </c>
    </row>
    <row r="6594" spans="1:12">
      <c r="A6594" s="576" t="s">
        <v>954</v>
      </c>
      <c r="B6594" s="576" t="s">
        <v>1030</v>
      </c>
      <c r="C6594" s="576" t="s">
        <v>1031</v>
      </c>
      <c r="D6594" s="576" t="s">
        <v>4578</v>
      </c>
      <c r="E6594" s="577" t="s">
        <v>210</v>
      </c>
      <c r="F6594" s="576" t="s">
        <v>210</v>
      </c>
      <c r="G6594" s="576">
        <v>92310</v>
      </c>
      <c r="H6594" s="576" t="s">
        <v>5265</v>
      </c>
      <c r="I6594" s="576" t="s">
        <v>85</v>
      </c>
      <c r="J6594" s="576" t="s">
        <v>207</v>
      </c>
      <c r="K6594" s="577">
        <v>136.22</v>
      </c>
      <c r="L6594" s="576" t="s">
        <v>208</v>
      </c>
    </row>
    <row r="6595" spans="1:12">
      <c r="A6595" s="576" t="s">
        <v>954</v>
      </c>
      <c r="B6595" s="576" t="s">
        <v>1030</v>
      </c>
      <c r="C6595" s="576" t="s">
        <v>1031</v>
      </c>
      <c r="D6595" s="576" t="s">
        <v>4578</v>
      </c>
      <c r="E6595" s="577" t="s">
        <v>210</v>
      </c>
      <c r="F6595" s="576" t="s">
        <v>210</v>
      </c>
      <c r="G6595" s="576">
        <v>103873</v>
      </c>
      <c r="H6595" s="576" t="s">
        <v>5289</v>
      </c>
      <c r="I6595" s="576" t="s">
        <v>85</v>
      </c>
      <c r="J6595" s="576" t="s">
        <v>207</v>
      </c>
      <c r="K6595" s="577">
        <v>147.49</v>
      </c>
      <c r="L6595" s="576" t="s">
        <v>208</v>
      </c>
    </row>
    <row r="6596" spans="1:12">
      <c r="A6596" s="576" t="s">
        <v>954</v>
      </c>
      <c r="B6596" s="576" t="s">
        <v>1030</v>
      </c>
      <c r="C6596" s="576" t="s">
        <v>1031</v>
      </c>
      <c r="D6596" s="576" t="s">
        <v>4578</v>
      </c>
      <c r="E6596" s="577" t="s">
        <v>210</v>
      </c>
      <c r="F6596" s="576" t="s">
        <v>210</v>
      </c>
      <c r="G6596" s="576">
        <v>92325</v>
      </c>
      <c r="H6596" s="576" t="s">
        <v>5271</v>
      </c>
      <c r="I6596" s="576" t="s">
        <v>85</v>
      </c>
      <c r="J6596" s="576" t="s">
        <v>207</v>
      </c>
      <c r="K6596" s="577">
        <v>156.16</v>
      </c>
      <c r="L6596" s="576" t="s">
        <v>208</v>
      </c>
    </row>
    <row r="6597" spans="1:12">
      <c r="A6597" s="576" t="s">
        <v>954</v>
      </c>
      <c r="B6597" s="576" t="s">
        <v>1030</v>
      </c>
      <c r="C6597" s="576" t="s">
        <v>1031</v>
      </c>
      <c r="D6597" s="576" t="s">
        <v>4578</v>
      </c>
      <c r="E6597" s="577" t="s">
        <v>210</v>
      </c>
      <c r="F6597" s="576" t="s">
        <v>210</v>
      </c>
      <c r="G6597" s="576">
        <v>92276</v>
      </c>
      <c r="H6597" s="576" t="s">
        <v>5249</v>
      </c>
      <c r="I6597" s="576" t="s">
        <v>85</v>
      </c>
      <c r="J6597" s="576" t="s">
        <v>207</v>
      </c>
      <c r="K6597" s="577">
        <v>75.17</v>
      </c>
      <c r="L6597" s="576" t="s">
        <v>208</v>
      </c>
    </row>
    <row r="6598" spans="1:12">
      <c r="A6598" s="576" t="s">
        <v>954</v>
      </c>
      <c r="B6598" s="576" t="s">
        <v>1030</v>
      </c>
      <c r="C6598" s="576" t="s">
        <v>1031</v>
      </c>
      <c r="D6598" s="576" t="s">
        <v>4578</v>
      </c>
      <c r="E6598" s="577" t="s">
        <v>210</v>
      </c>
      <c r="F6598" s="576" t="s">
        <v>210</v>
      </c>
      <c r="G6598" s="576">
        <v>92307</v>
      </c>
      <c r="H6598" s="576" t="s">
        <v>5262</v>
      </c>
      <c r="I6598" s="576" t="s">
        <v>85</v>
      </c>
      <c r="J6598" s="576" t="s">
        <v>207</v>
      </c>
      <c r="K6598" s="577">
        <v>80</v>
      </c>
      <c r="L6598" s="576" t="s">
        <v>208</v>
      </c>
    </row>
    <row r="6599" spans="1:12">
      <c r="A6599" s="576" t="s">
        <v>954</v>
      </c>
      <c r="B6599" s="576" t="s">
        <v>1030</v>
      </c>
      <c r="C6599" s="576" t="s">
        <v>1031</v>
      </c>
      <c r="D6599" s="576" t="s">
        <v>4578</v>
      </c>
      <c r="E6599" s="577" t="s">
        <v>210</v>
      </c>
      <c r="F6599" s="576" t="s">
        <v>210</v>
      </c>
      <c r="G6599" s="576">
        <v>103870</v>
      </c>
      <c r="H6599" s="576" t="s">
        <v>5286</v>
      </c>
      <c r="I6599" s="576" t="s">
        <v>85</v>
      </c>
      <c r="J6599" s="576" t="s">
        <v>207</v>
      </c>
      <c r="K6599" s="577">
        <v>93.66</v>
      </c>
      <c r="L6599" s="576" t="s">
        <v>208</v>
      </c>
    </row>
    <row r="6600" spans="1:12">
      <c r="A6600" s="576" t="s">
        <v>954</v>
      </c>
      <c r="B6600" s="576" t="s">
        <v>1030</v>
      </c>
      <c r="C6600" s="576" t="s">
        <v>1031</v>
      </c>
      <c r="D6600" s="576" t="s">
        <v>4578</v>
      </c>
      <c r="E6600" s="577" t="s">
        <v>210</v>
      </c>
      <c r="F6600" s="576" t="s">
        <v>210</v>
      </c>
      <c r="G6600" s="576">
        <v>103804</v>
      </c>
      <c r="H6600" s="576" t="s">
        <v>5280</v>
      </c>
      <c r="I6600" s="576" t="s">
        <v>85</v>
      </c>
      <c r="J6600" s="576" t="s">
        <v>207</v>
      </c>
      <c r="K6600" s="577">
        <v>85.51</v>
      </c>
      <c r="L6600" s="576" t="s">
        <v>208</v>
      </c>
    </row>
    <row r="6601" spans="1:12">
      <c r="A6601" s="576" t="s">
        <v>954</v>
      </c>
      <c r="B6601" s="576" t="s">
        <v>1030</v>
      </c>
      <c r="C6601" s="576" t="s">
        <v>1031</v>
      </c>
      <c r="D6601" s="576" t="s">
        <v>4578</v>
      </c>
      <c r="E6601" s="577" t="s">
        <v>210</v>
      </c>
      <c r="F6601" s="576" t="s">
        <v>210</v>
      </c>
      <c r="G6601" s="576">
        <v>92322</v>
      </c>
      <c r="H6601" s="576" t="s">
        <v>5268</v>
      </c>
      <c r="I6601" s="576" t="s">
        <v>85</v>
      </c>
      <c r="J6601" s="576" t="s">
        <v>207</v>
      </c>
      <c r="K6601" s="577">
        <v>102.23</v>
      </c>
      <c r="L6601" s="576" t="s">
        <v>208</v>
      </c>
    </row>
    <row r="6602" spans="1:12">
      <c r="A6602" s="576" t="s">
        <v>954</v>
      </c>
      <c r="B6602" s="576" t="s">
        <v>1030</v>
      </c>
      <c r="C6602" s="576" t="s">
        <v>1031</v>
      </c>
      <c r="D6602" s="576" t="s">
        <v>4578</v>
      </c>
      <c r="E6602" s="577" t="s">
        <v>210</v>
      </c>
      <c r="F6602" s="576" t="s">
        <v>210</v>
      </c>
      <c r="G6602" s="576">
        <v>97337</v>
      </c>
      <c r="H6602" s="576" t="s">
        <v>5274</v>
      </c>
      <c r="I6602" s="576" t="s">
        <v>85</v>
      </c>
      <c r="J6602" s="576" t="s">
        <v>207</v>
      </c>
      <c r="K6602" s="577">
        <v>163.56</v>
      </c>
      <c r="L6602" s="576" t="s">
        <v>208</v>
      </c>
    </row>
    <row r="6603" spans="1:12">
      <c r="A6603" s="576" t="s">
        <v>954</v>
      </c>
      <c r="B6603" s="576" t="s">
        <v>1030</v>
      </c>
      <c r="C6603" s="576" t="s">
        <v>1031</v>
      </c>
      <c r="D6603" s="576" t="s">
        <v>4578</v>
      </c>
      <c r="E6603" s="577" t="s">
        <v>210</v>
      </c>
      <c r="F6603" s="576" t="s">
        <v>210</v>
      </c>
      <c r="G6603" s="576">
        <v>92283</v>
      </c>
      <c r="H6603" s="576" t="s">
        <v>5256</v>
      </c>
      <c r="I6603" s="576" t="s">
        <v>85</v>
      </c>
      <c r="J6603" s="576" t="s">
        <v>207</v>
      </c>
      <c r="K6603" s="577">
        <v>176.79</v>
      </c>
      <c r="L6603" s="576" t="s">
        <v>208</v>
      </c>
    </row>
    <row r="6604" spans="1:12">
      <c r="A6604" s="576" t="s">
        <v>954</v>
      </c>
      <c r="B6604" s="576" t="s">
        <v>1030</v>
      </c>
      <c r="C6604" s="576" t="s">
        <v>1031</v>
      </c>
      <c r="D6604" s="576" t="s">
        <v>4578</v>
      </c>
      <c r="E6604" s="577" t="s">
        <v>210</v>
      </c>
      <c r="F6604" s="576" t="s">
        <v>210</v>
      </c>
      <c r="G6604" s="576">
        <v>92277</v>
      </c>
      <c r="H6604" s="576" t="s">
        <v>5250</v>
      </c>
      <c r="I6604" s="576" t="s">
        <v>85</v>
      </c>
      <c r="J6604" s="576" t="s">
        <v>207</v>
      </c>
      <c r="K6604" s="577">
        <v>108.72</v>
      </c>
      <c r="L6604" s="576" t="s">
        <v>208</v>
      </c>
    </row>
    <row r="6605" spans="1:12">
      <c r="A6605" s="576" t="s">
        <v>954</v>
      </c>
      <c r="B6605" s="576" t="s">
        <v>1030</v>
      </c>
      <c r="C6605" s="576" t="s">
        <v>1031</v>
      </c>
      <c r="D6605" s="576" t="s">
        <v>4578</v>
      </c>
      <c r="E6605" s="577" t="s">
        <v>210</v>
      </c>
      <c r="F6605" s="576" t="s">
        <v>210</v>
      </c>
      <c r="G6605" s="576">
        <v>97338</v>
      </c>
      <c r="H6605" s="576" t="s">
        <v>5275</v>
      </c>
      <c r="I6605" s="576" t="s">
        <v>85</v>
      </c>
      <c r="J6605" s="576" t="s">
        <v>207</v>
      </c>
      <c r="K6605" s="577">
        <v>196.8</v>
      </c>
      <c r="L6605" s="576" t="s">
        <v>208</v>
      </c>
    </row>
    <row r="6606" spans="1:12">
      <c r="A6606" s="576" t="s">
        <v>954</v>
      </c>
      <c r="B6606" s="576" t="s">
        <v>1030</v>
      </c>
      <c r="C6606" s="576" t="s">
        <v>1031</v>
      </c>
      <c r="D6606" s="576" t="s">
        <v>4578</v>
      </c>
      <c r="E6606" s="577" t="s">
        <v>210</v>
      </c>
      <c r="F6606" s="576" t="s">
        <v>210</v>
      </c>
      <c r="G6606" s="576">
        <v>92284</v>
      </c>
      <c r="H6606" s="576" t="s">
        <v>5257</v>
      </c>
      <c r="I6606" s="576" t="s">
        <v>85</v>
      </c>
      <c r="J6606" s="576" t="s">
        <v>207</v>
      </c>
      <c r="K6606" s="577">
        <v>223.98</v>
      </c>
      <c r="L6606" s="576" t="s">
        <v>208</v>
      </c>
    </row>
    <row r="6607" spans="1:12">
      <c r="A6607" s="576" t="s">
        <v>954</v>
      </c>
      <c r="B6607" s="576" t="s">
        <v>1030</v>
      </c>
      <c r="C6607" s="576" t="s">
        <v>1031</v>
      </c>
      <c r="D6607" s="576" t="s">
        <v>4578</v>
      </c>
      <c r="E6607" s="577" t="s">
        <v>210</v>
      </c>
      <c r="F6607" s="576" t="s">
        <v>210</v>
      </c>
      <c r="G6607" s="576">
        <v>92278</v>
      </c>
      <c r="H6607" s="576" t="s">
        <v>5251</v>
      </c>
      <c r="I6607" s="576" t="s">
        <v>85</v>
      </c>
      <c r="J6607" s="576" t="s">
        <v>207</v>
      </c>
      <c r="K6607" s="577">
        <v>146.41</v>
      </c>
      <c r="L6607" s="576" t="s">
        <v>208</v>
      </c>
    </row>
    <row r="6608" spans="1:12">
      <c r="A6608" s="576" t="s">
        <v>954</v>
      </c>
      <c r="B6608" s="576" t="s">
        <v>1030</v>
      </c>
      <c r="C6608" s="576" t="s">
        <v>1031</v>
      </c>
      <c r="D6608" s="576" t="s">
        <v>4578</v>
      </c>
      <c r="E6608" s="577" t="s">
        <v>210</v>
      </c>
      <c r="F6608" s="576" t="s">
        <v>210</v>
      </c>
      <c r="G6608" s="576">
        <v>97339</v>
      </c>
      <c r="H6608" s="576" t="s">
        <v>5276</v>
      </c>
      <c r="I6608" s="576" t="s">
        <v>85</v>
      </c>
      <c r="J6608" s="576" t="s">
        <v>207</v>
      </c>
      <c r="K6608" s="578">
        <v>211.78</v>
      </c>
      <c r="L6608" s="576" t="s">
        <v>208</v>
      </c>
    </row>
    <row r="6609" spans="1:12">
      <c r="A6609" s="576" t="s">
        <v>954</v>
      </c>
      <c r="B6609" s="576" t="s">
        <v>1030</v>
      </c>
      <c r="C6609" s="576" t="s">
        <v>1031</v>
      </c>
      <c r="D6609" s="576" t="s">
        <v>4578</v>
      </c>
      <c r="E6609" s="577" t="s">
        <v>210</v>
      </c>
      <c r="F6609" s="576" t="s">
        <v>210</v>
      </c>
      <c r="G6609" s="576">
        <v>92285</v>
      </c>
      <c r="H6609" s="576" t="s">
        <v>5258</v>
      </c>
      <c r="I6609" s="576" t="s">
        <v>85</v>
      </c>
      <c r="J6609" s="576" t="s">
        <v>207</v>
      </c>
      <c r="K6609" s="578">
        <v>304.47000000000003</v>
      </c>
      <c r="L6609" s="576" t="s">
        <v>208</v>
      </c>
    </row>
    <row r="6610" spans="1:12">
      <c r="A6610" s="576" t="s">
        <v>954</v>
      </c>
      <c r="B6610" s="576" t="s">
        <v>1030</v>
      </c>
      <c r="C6610" s="576" t="s">
        <v>1031</v>
      </c>
      <c r="D6610" s="576" t="s">
        <v>4578</v>
      </c>
      <c r="E6610" s="577" t="s">
        <v>210</v>
      </c>
      <c r="F6610" s="576" t="s">
        <v>210</v>
      </c>
      <c r="G6610" s="576">
        <v>92279</v>
      </c>
      <c r="H6610" s="576" t="s">
        <v>5252</v>
      </c>
      <c r="I6610" s="576" t="s">
        <v>85</v>
      </c>
      <c r="J6610" s="576" t="s">
        <v>207</v>
      </c>
      <c r="K6610" s="578">
        <v>211.78</v>
      </c>
      <c r="L6610" s="576" t="s">
        <v>208</v>
      </c>
    </row>
    <row r="6611" spans="1:12">
      <c r="A6611" s="576" t="s">
        <v>954</v>
      </c>
      <c r="B6611" s="576" t="s">
        <v>1030</v>
      </c>
      <c r="C6611" s="576" t="s">
        <v>1031</v>
      </c>
      <c r="D6611" s="576" t="s">
        <v>4578</v>
      </c>
      <c r="E6611" s="577" t="s">
        <v>210</v>
      </c>
      <c r="F6611" s="576" t="s">
        <v>210</v>
      </c>
      <c r="G6611" s="576">
        <v>97340</v>
      </c>
      <c r="H6611" s="576" t="s">
        <v>5277</v>
      </c>
      <c r="I6611" s="576" t="s">
        <v>85</v>
      </c>
      <c r="J6611" s="576" t="s">
        <v>207</v>
      </c>
      <c r="K6611" s="578">
        <v>212.82</v>
      </c>
      <c r="L6611" s="576" t="s">
        <v>208</v>
      </c>
    </row>
    <row r="6612" spans="1:12">
      <c r="A6612" s="576" t="s">
        <v>954</v>
      </c>
      <c r="B6612" s="576" t="s">
        <v>1030</v>
      </c>
      <c r="C6612" s="576" t="s">
        <v>1031</v>
      </c>
      <c r="D6612" s="576" t="s">
        <v>4578</v>
      </c>
      <c r="E6612" s="577" t="s">
        <v>210</v>
      </c>
      <c r="F6612" s="576" t="s">
        <v>210</v>
      </c>
      <c r="G6612" s="576">
        <v>92286</v>
      </c>
      <c r="H6612" s="576" t="s">
        <v>5259</v>
      </c>
      <c r="I6612" s="576" t="s">
        <v>85</v>
      </c>
      <c r="J6612" s="576" t="s">
        <v>207</v>
      </c>
      <c r="K6612" s="578">
        <v>391.51</v>
      </c>
      <c r="L6612" s="576" t="s">
        <v>208</v>
      </c>
    </row>
    <row r="6613" spans="1:12">
      <c r="A6613" s="576" t="s">
        <v>954</v>
      </c>
      <c r="B6613" s="576" t="s">
        <v>1030</v>
      </c>
      <c r="C6613" s="576" t="s">
        <v>1031</v>
      </c>
      <c r="D6613" s="576" t="s">
        <v>4578</v>
      </c>
      <c r="E6613" s="577" t="s">
        <v>210</v>
      </c>
      <c r="F6613" s="576" t="s">
        <v>210</v>
      </c>
      <c r="G6613" s="576">
        <v>92280</v>
      </c>
      <c r="H6613" s="576" t="s">
        <v>5253</v>
      </c>
      <c r="I6613" s="576" t="s">
        <v>85</v>
      </c>
      <c r="J6613" s="576" t="s">
        <v>207</v>
      </c>
      <c r="K6613" s="578">
        <v>297.52999999999997</v>
      </c>
      <c r="L6613" s="576" t="s">
        <v>208</v>
      </c>
    </row>
    <row r="6614" spans="1:12">
      <c r="A6614" s="576" t="s">
        <v>954</v>
      </c>
      <c r="B6614" s="576" t="s">
        <v>1030</v>
      </c>
      <c r="C6614" s="576" t="s">
        <v>1031</v>
      </c>
      <c r="D6614" s="576" t="s">
        <v>4578</v>
      </c>
      <c r="E6614" s="577" t="s">
        <v>210</v>
      </c>
      <c r="F6614" s="576" t="s">
        <v>210</v>
      </c>
      <c r="G6614" s="576">
        <v>103901</v>
      </c>
      <c r="H6614" s="576" t="s">
        <v>5473</v>
      </c>
      <c r="I6614" s="576" t="s">
        <v>212</v>
      </c>
      <c r="J6614" s="576" t="s">
        <v>207</v>
      </c>
      <c r="K6614" s="578">
        <v>22.32</v>
      </c>
      <c r="L6614" s="576" t="s">
        <v>208</v>
      </c>
    </row>
    <row r="6615" spans="1:12">
      <c r="A6615" s="576" t="s">
        <v>954</v>
      </c>
      <c r="B6615" s="576" t="s">
        <v>1030</v>
      </c>
      <c r="C6615" s="576" t="s">
        <v>1031</v>
      </c>
      <c r="D6615" s="576" t="s">
        <v>4578</v>
      </c>
      <c r="E6615" s="577" t="s">
        <v>210</v>
      </c>
      <c r="F6615" s="576" t="s">
        <v>210</v>
      </c>
      <c r="G6615" s="576">
        <v>103832</v>
      </c>
      <c r="H6615" s="576" t="s">
        <v>5417</v>
      </c>
      <c r="I6615" s="576" t="s">
        <v>212</v>
      </c>
      <c r="J6615" s="576" t="s">
        <v>207</v>
      </c>
      <c r="K6615" s="577">
        <v>22.27</v>
      </c>
      <c r="L6615" s="576" t="s">
        <v>208</v>
      </c>
    </row>
    <row r="6616" spans="1:12">
      <c r="A6616" s="576" t="s">
        <v>954</v>
      </c>
      <c r="B6616" s="576" t="s">
        <v>1030</v>
      </c>
      <c r="C6616" s="576" t="s">
        <v>1031</v>
      </c>
      <c r="D6616" s="576" t="s">
        <v>4578</v>
      </c>
      <c r="E6616" s="577" t="s">
        <v>210</v>
      </c>
      <c r="F6616" s="576" t="s">
        <v>210</v>
      </c>
      <c r="G6616" s="576">
        <v>103865</v>
      </c>
      <c r="H6616" s="576" t="s">
        <v>5443</v>
      </c>
      <c r="I6616" s="576" t="s">
        <v>212</v>
      </c>
      <c r="J6616" s="576" t="s">
        <v>207</v>
      </c>
      <c r="K6616" s="577">
        <v>21.46</v>
      </c>
      <c r="L6616" s="576" t="s">
        <v>208</v>
      </c>
    </row>
    <row r="6617" spans="1:12">
      <c r="A6617" s="576" t="s">
        <v>954</v>
      </c>
      <c r="B6617" s="576" t="s">
        <v>1030</v>
      </c>
      <c r="C6617" s="576" t="s">
        <v>1031</v>
      </c>
      <c r="D6617" s="576" t="s">
        <v>4578</v>
      </c>
      <c r="E6617" s="577" t="s">
        <v>210</v>
      </c>
      <c r="F6617" s="576" t="s">
        <v>210</v>
      </c>
      <c r="G6617" s="576">
        <v>103902</v>
      </c>
      <c r="H6617" s="576" t="s">
        <v>5474</v>
      </c>
      <c r="I6617" s="576" t="s">
        <v>212</v>
      </c>
      <c r="J6617" s="576" t="s">
        <v>207</v>
      </c>
      <c r="K6617" s="577">
        <v>34.18</v>
      </c>
      <c r="L6617" s="576" t="s">
        <v>208</v>
      </c>
    </row>
    <row r="6618" spans="1:12">
      <c r="A6618" s="576" t="s">
        <v>954</v>
      </c>
      <c r="B6618" s="576" t="s">
        <v>1030</v>
      </c>
      <c r="C6618" s="576" t="s">
        <v>1031</v>
      </c>
      <c r="D6618" s="576" t="s">
        <v>4578</v>
      </c>
      <c r="E6618" s="577" t="s">
        <v>210</v>
      </c>
      <c r="F6618" s="576" t="s">
        <v>210</v>
      </c>
      <c r="G6618" s="576">
        <v>103866</v>
      </c>
      <c r="H6618" s="576" t="s">
        <v>5444</v>
      </c>
      <c r="I6618" s="576" t="s">
        <v>212</v>
      </c>
      <c r="J6618" s="576" t="s">
        <v>207</v>
      </c>
      <c r="K6618" s="577">
        <v>35.1</v>
      </c>
      <c r="L6618" s="576" t="s">
        <v>208</v>
      </c>
    </row>
    <row r="6619" spans="1:12">
      <c r="A6619" s="576" t="s">
        <v>954</v>
      </c>
      <c r="B6619" s="576" t="s">
        <v>1030</v>
      </c>
      <c r="C6619" s="576" t="s">
        <v>1031</v>
      </c>
      <c r="D6619" s="576" t="s">
        <v>4578</v>
      </c>
      <c r="E6619" s="577" t="s">
        <v>210</v>
      </c>
      <c r="F6619" s="576" t="s">
        <v>210</v>
      </c>
      <c r="G6619" s="576">
        <v>103903</v>
      </c>
      <c r="H6619" s="576" t="s">
        <v>5475</v>
      </c>
      <c r="I6619" s="576" t="s">
        <v>212</v>
      </c>
      <c r="J6619" s="576" t="s">
        <v>207</v>
      </c>
      <c r="K6619" s="577">
        <v>47.3</v>
      </c>
      <c r="L6619" s="576" t="s">
        <v>208</v>
      </c>
    </row>
    <row r="6620" spans="1:12">
      <c r="A6620" s="576" t="s">
        <v>954</v>
      </c>
      <c r="B6620" s="576" t="s">
        <v>1030</v>
      </c>
      <c r="C6620" s="576" t="s">
        <v>1031</v>
      </c>
      <c r="D6620" s="576" t="s">
        <v>4578</v>
      </c>
      <c r="E6620" s="577" t="s">
        <v>210</v>
      </c>
      <c r="F6620" s="576" t="s">
        <v>210</v>
      </c>
      <c r="G6620" s="576">
        <v>103834</v>
      </c>
      <c r="H6620" s="576" t="s">
        <v>5419</v>
      </c>
      <c r="I6620" s="576" t="s">
        <v>212</v>
      </c>
      <c r="J6620" s="576" t="s">
        <v>207</v>
      </c>
      <c r="K6620" s="577">
        <v>60.56</v>
      </c>
      <c r="L6620" s="576" t="s">
        <v>208</v>
      </c>
    </row>
    <row r="6621" spans="1:12">
      <c r="A6621" s="576" t="s">
        <v>954</v>
      </c>
      <c r="B6621" s="576" t="s">
        <v>1030</v>
      </c>
      <c r="C6621" s="576" t="s">
        <v>1031</v>
      </c>
      <c r="D6621" s="576" t="s">
        <v>4578</v>
      </c>
      <c r="E6621" s="577" t="s">
        <v>210</v>
      </c>
      <c r="F6621" s="576" t="s">
        <v>210</v>
      </c>
      <c r="G6621" s="576">
        <v>103867</v>
      </c>
      <c r="H6621" s="576" t="s">
        <v>5445</v>
      </c>
      <c r="I6621" s="576" t="s">
        <v>212</v>
      </c>
      <c r="J6621" s="576" t="s">
        <v>207</v>
      </c>
      <c r="K6621" s="577">
        <v>49.73</v>
      </c>
      <c r="L6621" s="576" t="s">
        <v>208</v>
      </c>
    </row>
    <row r="6622" spans="1:12">
      <c r="A6622" s="576" t="s">
        <v>954</v>
      </c>
      <c r="B6622" s="576" t="s">
        <v>1030</v>
      </c>
      <c r="C6622" s="576" t="s">
        <v>1031</v>
      </c>
      <c r="D6622" s="576" t="s">
        <v>4578</v>
      </c>
      <c r="E6622" s="577" t="s">
        <v>210</v>
      </c>
      <c r="F6622" s="576" t="s">
        <v>210</v>
      </c>
      <c r="G6622" s="576">
        <v>105113</v>
      </c>
      <c r="H6622" s="576" t="s">
        <v>10254</v>
      </c>
      <c r="I6622" s="576" t="s">
        <v>212</v>
      </c>
      <c r="J6622" s="576" t="s">
        <v>207</v>
      </c>
      <c r="K6622" s="577">
        <v>8003.42</v>
      </c>
      <c r="L6622" s="576" t="s">
        <v>208</v>
      </c>
    </row>
    <row r="6623" spans="1:12">
      <c r="A6623" s="576" t="s">
        <v>954</v>
      </c>
      <c r="B6623" s="576" t="s">
        <v>1030</v>
      </c>
      <c r="C6623" s="576" t="s">
        <v>1031</v>
      </c>
      <c r="D6623" s="576" t="s">
        <v>4578</v>
      </c>
      <c r="E6623" s="577" t="s">
        <v>210</v>
      </c>
      <c r="F6623" s="576" t="s">
        <v>210</v>
      </c>
      <c r="G6623" s="576">
        <v>98461</v>
      </c>
      <c r="H6623" s="576" t="s">
        <v>10255</v>
      </c>
      <c r="I6623" s="576" t="s">
        <v>212</v>
      </c>
      <c r="J6623" s="576" t="s">
        <v>207</v>
      </c>
      <c r="K6623" s="577">
        <v>6120.8</v>
      </c>
      <c r="L6623" s="576" t="s">
        <v>208</v>
      </c>
    </row>
    <row r="6624" spans="1:12">
      <c r="A6624" s="576" t="s">
        <v>954</v>
      </c>
      <c r="B6624" s="576" t="s">
        <v>1030</v>
      </c>
      <c r="C6624" s="576" t="s">
        <v>1031</v>
      </c>
      <c r="D6624" s="576" t="s">
        <v>4578</v>
      </c>
      <c r="E6624" s="577" t="s">
        <v>210</v>
      </c>
      <c r="F6624" s="576" t="s">
        <v>210</v>
      </c>
      <c r="G6624" s="576">
        <v>98462</v>
      </c>
      <c r="H6624" s="576" t="s">
        <v>10256</v>
      </c>
      <c r="I6624" s="576" t="s">
        <v>212</v>
      </c>
      <c r="J6624" s="576" t="s">
        <v>207</v>
      </c>
      <c r="K6624" s="577">
        <v>10184.61</v>
      </c>
      <c r="L6624" s="576" t="s">
        <v>208</v>
      </c>
    </row>
    <row r="6625" spans="1:12">
      <c r="A6625" s="576" t="s">
        <v>954</v>
      </c>
      <c r="B6625" s="576" t="s">
        <v>1030</v>
      </c>
      <c r="C6625" s="576" t="s">
        <v>1031</v>
      </c>
      <c r="D6625" s="576" t="s">
        <v>4578</v>
      </c>
      <c r="E6625" s="577" t="s">
        <v>210</v>
      </c>
      <c r="F6625" s="576" t="s">
        <v>210</v>
      </c>
      <c r="G6625" s="576">
        <v>105130</v>
      </c>
      <c r="H6625" s="576" t="s">
        <v>10257</v>
      </c>
      <c r="I6625" s="576" t="s">
        <v>85</v>
      </c>
      <c r="J6625" s="576" t="s">
        <v>207</v>
      </c>
      <c r="K6625" s="577">
        <v>28.93</v>
      </c>
      <c r="L6625" s="576" t="s">
        <v>208</v>
      </c>
    </row>
    <row r="6626" spans="1:12">
      <c r="A6626" s="576" t="s">
        <v>954</v>
      </c>
      <c r="B6626" s="576" t="s">
        <v>1030</v>
      </c>
      <c r="C6626" s="576" t="s">
        <v>1031</v>
      </c>
      <c r="D6626" s="576" t="s">
        <v>4578</v>
      </c>
      <c r="E6626" s="577" t="s">
        <v>210</v>
      </c>
      <c r="F6626" s="576" t="s">
        <v>210</v>
      </c>
      <c r="G6626" s="576">
        <v>105114</v>
      </c>
      <c r="H6626" s="576" t="s">
        <v>10258</v>
      </c>
      <c r="I6626" s="576" t="s">
        <v>90</v>
      </c>
      <c r="J6626" s="576" t="s">
        <v>207</v>
      </c>
      <c r="K6626" s="577">
        <v>1674</v>
      </c>
      <c r="L6626" s="576" t="s">
        <v>208</v>
      </c>
    </row>
    <row r="6627" spans="1:12">
      <c r="A6627" s="576" t="s">
        <v>954</v>
      </c>
      <c r="B6627" s="576" t="s">
        <v>1030</v>
      </c>
      <c r="C6627" s="576" t="s">
        <v>1031</v>
      </c>
      <c r="D6627" s="576" t="s">
        <v>4578</v>
      </c>
      <c r="E6627" s="577" t="s">
        <v>210</v>
      </c>
      <c r="F6627" s="576" t="s">
        <v>210</v>
      </c>
      <c r="G6627" s="576">
        <v>105129</v>
      </c>
      <c r="H6627" s="576" t="s">
        <v>10259</v>
      </c>
      <c r="I6627" s="576" t="s">
        <v>212</v>
      </c>
      <c r="J6627" s="576" t="s">
        <v>207</v>
      </c>
      <c r="K6627" s="577">
        <v>0</v>
      </c>
      <c r="L6627" s="576" t="s">
        <v>208</v>
      </c>
    </row>
    <row r="6628" spans="1:12">
      <c r="A6628" s="576" t="s">
        <v>954</v>
      </c>
      <c r="B6628" s="576" t="s">
        <v>1030</v>
      </c>
      <c r="C6628" s="576" t="s">
        <v>1031</v>
      </c>
      <c r="D6628" s="576" t="s">
        <v>4578</v>
      </c>
      <c r="E6628" s="577" t="s">
        <v>210</v>
      </c>
      <c r="F6628" s="576" t="s">
        <v>210</v>
      </c>
      <c r="G6628" s="576">
        <v>105127</v>
      </c>
      <c r="H6628" s="576" t="s">
        <v>10260</v>
      </c>
      <c r="I6628" s="576" t="s">
        <v>85</v>
      </c>
      <c r="J6628" s="576" t="s">
        <v>207</v>
      </c>
      <c r="K6628" s="577">
        <v>30.18</v>
      </c>
      <c r="L6628" s="576" t="s">
        <v>208</v>
      </c>
    </row>
    <row r="6629" spans="1:12">
      <c r="A6629" s="576" t="s">
        <v>954</v>
      </c>
      <c r="B6629" s="576" t="s">
        <v>1030</v>
      </c>
      <c r="C6629" s="576" t="s">
        <v>1031</v>
      </c>
      <c r="D6629" s="576" t="s">
        <v>4578</v>
      </c>
      <c r="E6629" s="577" t="s">
        <v>210</v>
      </c>
      <c r="F6629" s="576" t="s">
        <v>210</v>
      </c>
      <c r="G6629" s="576">
        <v>105128</v>
      </c>
      <c r="H6629" s="576" t="s">
        <v>10261</v>
      </c>
      <c r="I6629" s="576" t="s">
        <v>85</v>
      </c>
      <c r="J6629" s="576" t="s">
        <v>207</v>
      </c>
      <c r="K6629" s="578">
        <v>96.42</v>
      </c>
      <c r="L6629" s="576" t="s">
        <v>208</v>
      </c>
    </row>
    <row r="6630" spans="1:12">
      <c r="A6630" s="576" t="s">
        <v>954</v>
      </c>
      <c r="B6630" s="576" t="s">
        <v>1030</v>
      </c>
      <c r="C6630" s="576" t="s">
        <v>1031</v>
      </c>
      <c r="D6630" s="576" t="s">
        <v>4578</v>
      </c>
      <c r="E6630" s="577" t="s">
        <v>210</v>
      </c>
      <c r="F6630" s="576" t="s">
        <v>210</v>
      </c>
      <c r="G6630" s="576">
        <v>105126</v>
      </c>
      <c r="H6630" s="576" t="s">
        <v>10262</v>
      </c>
      <c r="I6630" s="576" t="s">
        <v>85</v>
      </c>
      <c r="J6630" s="576" t="s">
        <v>207</v>
      </c>
      <c r="K6630" s="578">
        <v>33.46</v>
      </c>
      <c r="L6630" s="576" t="s">
        <v>208</v>
      </c>
    </row>
    <row r="6631" spans="1:12">
      <c r="A6631" s="576" t="s">
        <v>954</v>
      </c>
      <c r="B6631" s="576" t="s">
        <v>1030</v>
      </c>
      <c r="C6631" s="576" t="s">
        <v>1031</v>
      </c>
      <c r="D6631" s="576" t="s">
        <v>4578</v>
      </c>
      <c r="E6631" s="577" t="s">
        <v>210</v>
      </c>
      <c r="F6631" s="576" t="s">
        <v>210</v>
      </c>
      <c r="G6631" s="576">
        <v>105116</v>
      </c>
      <c r="H6631" s="576" t="s">
        <v>10263</v>
      </c>
      <c r="I6631" s="576" t="s">
        <v>212</v>
      </c>
      <c r="J6631" s="576" t="s">
        <v>207</v>
      </c>
      <c r="K6631" s="578">
        <v>9.5</v>
      </c>
      <c r="L6631" s="576" t="s">
        <v>208</v>
      </c>
    </row>
    <row r="6632" spans="1:12">
      <c r="A6632" s="576" t="s">
        <v>954</v>
      </c>
      <c r="B6632" s="576" t="s">
        <v>1030</v>
      </c>
      <c r="C6632" s="576" t="s">
        <v>1031</v>
      </c>
      <c r="D6632" s="576" t="s">
        <v>4578</v>
      </c>
      <c r="E6632" s="577" t="s">
        <v>210</v>
      </c>
      <c r="F6632" s="576" t="s">
        <v>210</v>
      </c>
      <c r="G6632" s="576">
        <v>105115</v>
      </c>
      <c r="H6632" s="576" t="s">
        <v>10264</v>
      </c>
      <c r="I6632" s="576" t="s">
        <v>212</v>
      </c>
      <c r="J6632" s="576" t="s">
        <v>207</v>
      </c>
      <c r="K6632" s="578">
        <v>113.52</v>
      </c>
      <c r="L6632" s="576" t="s">
        <v>208</v>
      </c>
    </row>
    <row r="6633" spans="1:12">
      <c r="A6633" s="576" t="s">
        <v>954</v>
      </c>
      <c r="B6633" s="576" t="s">
        <v>1030</v>
      </c>
      <c r="C6633" s="576" t="s">
        <v>1031</v>
      </c>
      <c r="D6633" s="576" t="s">
        <v>4578</v>
      </c>
      <c r="E6633" s="577" t="s">
        <v>210</v>
      </c>
      <c r="F6633" s="576" t="s">
        <v>210</v>
      </c>
      <c r="G6633" s="576">
        <v>98453</v>
      </c>
      <c r="H6633" s="576" t="s">
        <v>10265</v>
      </c>
      <c r="I6633" s="576" t="s">
        <v>93</v>
      </c>
      <c r="J6633" s="576" t="s">
        <v>207</v>
      </c>
      <c r="K6633" s="578">
        <v>124.17</v>
      </c>
      <c r="L6633" s="576" t="s">
        <v>208</v>
      </c>
    </row>
    <row r="6634" spans="1:12">
      <c r="A6634" s="576" t="s">
        <v>954</v>
      </c>
      <c r="B6634" s="576" t="s">
        <v>1030</v>
      </c>
      <c r="C6634" s="576" t="s">
        <v>1031</v>
      </c>
      <c r="D6634" s="576" t="s">
        <v>4578</v>
      </c>
      <c r="E6634" s="577" t="s">
        <v>210</v>
      </c>
      <c r="F6634" s="576" t="s">
        <v>210</v>
      </c>
      <c r="G6634" s="576">
        <v>98454</v>
      </c>
      <c r="H6634" s="576" t="s">
        <v>10266</v>
      </c>
      <c r="I6634" s="576" t="s">
        <v>93</v>
      </c>
      <c r="J6634" s="576" t="s">
        <v>207</v>
      </c>
      <c r="K6634" s="578">
        <v>159.94999999999999</v>
      </c>
      <c r="L6634" s="576" t="s">
        <v>208</v>
      </c>
    </row>
    <row r="6635" spans="1:12">
      <c r="A6635" s="576" t="s">
        <v>954</v>
      </c>
      <c r="B6635" s="576" t="s">
        <v>1030</v>
      </c>
      <c r="C6635" s="576" t="s">
        <v>1031</v>
      </c>
      <c r="D6635" s="576" t="s">
        <v>4578</v>
      </c>
      <c r="E6635" s="577" t="s">
        <v>210</v>
      </c>
      <c r="F6635" s="576" t="s">
        <v>210</v>
      </c>
      <c r="G6635" s="576">
        <v>98449</v>
      </c>
      <c r="H6635" s="576" t="s">
        <v>10267</v>
      </c>
      <c r="I6635" s="576" t="s">
        <v>93</v>
      </c>
      <c r="J6635" s="576" t="s">
        <v>207</v>
      </c>
      <c r="K6635" s="578">
        <v>104.09</v>
      </c>
      <c r="L6635" s="576" t="s">
        <v>208</v>
      </c>
    </row>
    <row r="6636" spans="1:12">
      <c r="A6636" s="576" t="s">
        <v>954</v>
      </c>
      <c r="B6636" s="576" t="s">
        <v>1030</v>
      </c>
      <c r="C6636" s="576" t="s">
        <v>1031</v>
      </c>
      <c r="D6636" s="576" t="s">
        <v>4578</v>
      </c>
      <c r="E6636" s="577" t="s">
        <v>210</v>
      </c>
      <c r="F6636" s="576" t="s">
        <v>210</v>
      </c>
      <c r="G6636" s="576">
        <v>98455</v>
      </c>
      <c r="H6636" s="576" t="s">
        <v>10268</v>
      </c>
      <c r="I6636" s="576" t="s">
        <v>93</v>
      </c>
      <c r="J6636" s="576" t="s">
        <v>207</v>
      </c>
      <c r="K6636" s="578">
        <v>100.81</v>
      </c>
      <c r="L6636" s="576" t="s">
        <v>208</v>
      </c>
    </row>
    <row r="6637" spans="1:12">
      <c r="A6637" s="576" t="s">
        <v>954</v>
      </c>
      <c r="B6637" s="576" t="s">
        <v>1030</v>
      </c>
      <c r="C6637" s="576" t="s">
        <v>1031</v>
      </c>
      <c r="D6637" s="576" t="s">
        <v>4578</v>
      </c>
      <c r="E6637" s="577" t="s">
        <v>210</v>
      </c>
      <c r="F6637" s="576" t="s">
        <v>210</v>
      </c>
      <c r="G6637" s="576">
        <v>98456</v>
      </c>
      <c r="H6637" s="576" t="s">
        <v>10269</v>
      </c>
      <c r="I6637" s="576" t="s">
        <v>93</v>
      </c>
      <c r="J6637" s="576" t="s">
        <v>207</v>
      </c>
      <c r="K6637" s="578">
        <v>132.55000000000001</v>
      </c>
      <c r="L6637" s="576" t="s">
        <v>208</v>
      </c>
    </row>
    <row r="6638" spans="1:12">
      <c r="A6638" s="576" t="s">
        <v>954</v>
      </c>
      <c r="B6638" s="576" t="s">
        <v>1030</v>
      </c>
      <c r="C6638" s="576" t="s">
        <v>1031</v>
      </c>
      <c r="D6638" s="576" t="s">
        <v>4578</v>
      </c>
      <c r="E6638" s="577" t="s">
        <v>210</v>
      </c>
      <c r="F6638" s="576" t="s">
        <v>210</v>
      </c>
      <c r="G6638" s="576">
        <v>98451</v>
      </c>
      <c r="H6638" s="576" t="s">
        <v>10270</v>
      </c>
      <c r="I6638" s="576" t="s">
        <v>93</v>
      </c>
      <c r="J6638" s="576" t="s">
        <v>207</v>
      </c>
      <c r="K6638" s="578">
        <v>84.08</v>
      </c>
      <c r="L6638" s="576" t="s">
        <v>208</v>
      </c>
    </row>
    <row r="6639" spans="1:12">
      <c r="A6639" s="576" t="s">
        <v>954</v>
      </c>
      <c r="B6639" s="576" t="s">
        <v>1030</v>
      </c>
      <c r="C6639" s="576" t="s">
        <v>1031</v>
      </c>
      <c r="D6639" s="576" t="s">
        <v>4578</v>
      </c>
      <c r="E6639" s="577" t="s">
        <v>210</v>
      </c>
      <c r="F6639" s="576" t="s">
        <v>210</v>
      </c>
      <c r="G6639" s="576">
        <v>98445</v>
      </c>
      <c r="H6639" s="576" t="s">
        <v>10271</v>
      </c>
      <c r="I6639" s="576" t="s">
        <v>93</v>
      </c>
      <c r="J6639" s="576" t="s">
        <v>207</v>
      </c>
      <c r="K6639" s="578">
        <v>97.74</v>
      </c>
      <c r="L6639" s="576" t="s">
        <v>208</v>
      </c>
    </row>
    <row r="6640" spans="1:12">
      <c r="A6640" s="576" t="s">
        <v>954</v>
      </c>
      <c r="B6640" s="576" t="s">
        <v>1030</v>
      </c>
      <c r="C6640" s="576" t="s">
        <v>1031</v>
      </c>
      <c r="D6640" s="576" t="s">
        <v>4578</v>
      </c>
      <c r="E6640" s="577" t="s">
        <v>210</v>
      </c>
      <c r="F6640" s="576" t="s">
        <v>210</v>
      </c>
      <c r="G6640" s="576">
        <v>98446</v>
      </c>
      <c r="H6640" s="576" t="s">
        <v>10272</v>
      </c>
      <c r="I6640" s="576" t="s">
        <v>93</v>
      </c>
      <c r="J6640" s="576" t="s">
        <v>207</v>
      </c>
      <c r="K6640" s="578">
        <v>127.19</v>
      </c>
      <c r="L6640" s="576" t="s">
        <v>208</v>
      </c>
    </row>
    <row r="6641" spans="1:12">
      <c r="A6641" s="576" t="s">
        <v>954</v>
      </c>
      <c r="B6641" s="576" t="s">
        <v>1030</v>
      </c>
      <c r="C6641" s="576" t="s">
        <v>1031</v>
      </c>
      <c r="D6641" s="576" t="s">
        <v>4578</v>
      </c>
      <c r="E6641" s="577" t="s">
        <v>210</v>
      </c>
      <c r="F6641" s="576" t="s">
        <v>210</v>
      </c>
      <c r="G6641" s="576">
        <v>98441</v>
      </c>
      <c r="H6641" s="576" t="s">
        <v>10273</v>
      </c>
      <c r="I6641" s="576" t="s">
        <v>93</v>
      </c>
      <c r="J6641" s="576" t="s">
        <v>207</v>
      </c>
      <c r="K6641" s="578">
        <v>80.989999999999995</v>
      </c>
      <c r="L6641" s="576" t="s">
        <v>208</v>
      </c>
    </row>
    <row r="6642" spans="1:12">
      <c r="A6642" s="576" t="s">
        <v>954</v>
      </c>
      <c r="B6642" s="576" t="s">
        <v>1030</v>
      </c>
      <c r="C6642" s="576" t="s">
        <v>1031</v>
      </c>
      <c r="D6642" s="576" t="s">
        <v>4578</v>
      </c>
      <c r="E6642" s="577" t="s">
        <v>210</v>
      </c>
      <c r="F6642" s="576" t="s">
        <v>210</v>
      </c>
      <c r="G6642" s="576">
        <v>98447</v>
      </c>
      <c r="H6642" s="576" t="s">
        <v>10274</v>
      </c>
      <c r="I6642" s="576" t="s">
        <v>93</v>
      </c>
      <c r="J6642" s="576" t="s">
        <v>207</v>
      </c>
      <c r="K6642" s="578">
        <v>77.27</v>
      </c>
      <c r="L6642" s="576" t="s">
        <v>208</v>
      </c>
    </row>
    <row r="6643" spans="1:12">
      <c r="A6643" s="576" t="s">
        <v>954</v>
      </c>
      <c r="B6643" s="576" t="s">
        <v>1030</v>
      </c>
      <c r="C6643" s="576" t="s">
        <v>1031</v>
      </c>
      <c r="D6643" s="576" t="s">
        <v>4578</v>
      </c>
      <c r="E6643" s="577" t="s">
        <v>210</v>
      </c>
      <c r="F6643" s="576" t="s">
        <v>210</v>
      </c>
      <c r="G6643" s="576">
        <v>98448</v>
      </c>
      <c r="H6643" s="576" t="s">
        <v>10275</v>
      </c>
      <c r="I6643" s="576" t="s">
        <v>93</v>
      </c>
      <c r="J6643" s="576" t="s">
        <v>207</v>
      </c>
      <c r="K6643" s="578">
        <v>102.32</v>
      </c>
      <c r="L6643" s="576" t="s">
        <v>208</v>
      </c>
    </row>
    <row r="6644" spans="1:12">
      <c r="A6644" s="576" t="s">
        <v>954</v>
      </c>
      <c r="B6644" s="576" t="s">
        <v>1030</v>
      </c>
      <c r="C6644" s="576" t="s">
        <v>1031</v>
      </c>
      <c r="D6644" s="576" t="s">
        <v>4578</v>
      </c>
      <c r="E6644" s="577" t="s">
        <v>210</v>
      </c>
      <c r="F6644" s="576" t="s">
        <v>210</v>
      </c>
      <c r="G6644" s="576">
        <v>98443</v>
      </c>
      <c r="H6644" s="576" t="s">
        <v>10276</v>
      </c>
      <c r="I6644" s="576" t="s">
        <v>93</v>
      </c>
      <c r="J6644" s="576" t="s">
        <v>207</v>
      </c>
      <c r="K6644" s="578">
        <v>63.24</v>
      </c>
      <c r="L6644" s="576" t="s">
        <v>208</v>
      </c>
    </row>
    <row r="6645" spans="1:12">
      <c r="A6645" s="576" t="s">
        <v>954</v>
      </c>
      <c r="B6645" s="576" t="s">
        <v>1030</v>
      </c>
      <c r="C6645" s="576" t="s">
        <v>1031</v>
      </c>
      <c r="D6645" s="576" t="s">
        <v>4578</v>
      </c>
      <c r="E6645" s="577" t="s">
        <v>210</v>
      </c>
      <c r="F6645" s="576" t="s">
        <v>210</v>
      </c>
      <c r="G6645" s="576">
        <v>105122</v>
      </c>
      <c r="H6645" s="576" t="s">
        <v>10277</v>
      </c>
      <c r="I6645" s="576" t="s">
        <v>93</v>
      </c>
      <c r="J6645" s="576" t="s">
        <v>207</v>
      </c>
      <c r="K6645" s="578">
        <v>0</v>
      </c>
      <c r="L6645" s="576" t="s">
        <v>208</v>
      </c>
    </row>
    <row r="6646" spans="1:12">
      <c r="A6646" s="576" t="s">
        <v>954</v>
      </c>
      <c r="B6646" s="576" t="s">
        <v>1030</v>
      </c>
      <c r="C6646" s="576" t="s">
        <v>1031</v>
      </c>
      <c r="D6646" s="576" t="s">
        <v>4578</v>
      </c>
      <c r="E6646" s="577" t="s">
        <v>210</v>
      </c>
      <c r="F6646" s="576" t="s">
        <v>210</v>
      </c>
      <c r="G6646" s="576">
        <v>105125</v>
      </c>
      <c r="H6646" s="576" t="s">
        <v>10278</v>
      </c>
      <c r="I6646" s="576" t="s">
        <v>93</v>
      </c>
      <c r="J6646" s="576" t="s">
        <v>207</v>
      </c>
      <c r="K6646" s="578">
        <v>0</v>
      </c>
      <c r="L6646" s="576" t="s">
        <v>208</v>
      </c>
    </row>
    <row r="6647" spans="1:12">
      <c r="A6647" s="576" t="s">
        <v>954</v>
      </c>
      <c r="B6647" s="576" t="s">
        <v>1030</v>
      </c>
      <c r="C6647" s="576" t="s">
        <v>1031</v>
      </c>
      <c r="D6647" s="576" t="s">
        <v>4578</v>
      </c>
      <c r="E6647" s="577" t="s">
        <v>210</v>
      </c>
      <c r="F6647" s="576" t="s">
        <v>210</v>
      </c>
      <c r="G6647" s="576">
        <v>105133</v>
      </c>
      <c r="H6647" s="576" t="s">
        <v>10279</v>
      </c>
      <c r="I6647" s="576" t="s">
        <v>93</v>
      </c>
      <c r="J6647" s="576" t="s">
        <v>207</v>
      </c>
      <c r="K6647" s="578">
        <v>0</v>
      </c>
      <c r="L6647" s="576" t="s">
        <v>208</v>
      </c>
    </row>
    <row r="6648" spans="1:12">
      <c r="A6648" s="576" t="s">
        <v>954</v>
      </c>
      <c r="B6648" s="576" t="s">
        <v>1030</v>
      </c>
      <c r="C6648" s="576" t="s">
        <v>1031</v>
      </c>
      <c r="D6648" s="576" t="s">
        <v>4578</v>
      </c>
      <c r="E6648" s="577" t="s">
        <v>210</v>
      </c>
      <c r="F6648" s="576" t="s">
        <v>210</v>
      </c>
      <c r="G6648" s="576">
        <v>105123</v>
      </c>
      <c r="H6648" s="576" t="s">
        <v>10280</v>
      </c>
      <c r="I6648" s="576" t="s">
        <v>93</v>
      </c>
      <c r="J6648" s="576" t="s">
        <v>207</v>
      </c>
      <c r="K6648" s="578">
        <v>0</v>
      </c>
      <c r="L6648" s="576" t="s">
        <v>208</v>
      </c>
    </row>
    <row r="6649" spans="1:12">
      <c r="A6649" s="576" t="s">
        <v>954</v>
      </c>
      <c r="B6649" s="576" t="s">
        <v>1030</v>
      </c>
      <c r="C6649" s="576" t="s">
        <v>1031</v>
      </c>
      <c r="D6649" s="576" t="s">
        <v>4578</v>
      </c>
      <c r="E6649" s="577" t="s">
        <v>210</v>
      </c>
      <c r="F6649" s="576" t="s">
        <v>210</v>
      </c>
      <c r="G6649" s="576">
        <v>105124</v>
      </c>
      <c r="H6649" s="576" t="s">
        <v>10281</v>
      </c>
      <c r="I6649" s="576" t="s">
        <v>93</v>
      </c>
      <c r="J6649" s="576" t="s">
        <v>207</v>
      </c>
      <c r="K6649" s="578">
        <v>0</v>
      </c>
      <c r="L6649" s="576" t="s">
        <v>208</v>
      </c>
    </row>
    <row r="6650" spans="1:12">
      <c r="A6650" s="576" t="s">
        <v>954</v>
      </c>
      <c r="B6650" s="576" t="s">
        <v>1030</v>
      </c>
      <c r="C6650" s="576" t="s">
        <v>1031</v>
      </c>
      <c r="D6650" s="576" t="s">
        <v>4578</v>
      </c>
      <c r="E6650" s="577" t="s">
        <v>210</v>
      </c>
      <c r="F6650" s="576" t="s">
        <v>210</v>
      </c>
      <c r="G6650" s="576">
        <v>105134</v>
      </c>
      <c r="H6650" s="576" t="s">
        <v>10282</v>
      </c>
      <c r="I6650" s="576" t="s">
        <v>93</v>
      </c>
      <c r="J6650" s="576" t="s">
        <v>207</v>
      </c>
      <c r="K6650" s="578">
        <v>0</v>
      </c>
      <c r="L6650" s="576" t="s">
        <v>208</v>
      </c>
    </row>
    <row r="6651" spans="1:12">
      <c r="A6651" s="576" t="s">
        <v>954</v>
      </c>
      <c r="B6651" s="576" t="s">
        <v>1030</v>
      </c>
      <c r="C6651" s="576" t="s">
        <v>1031</v>
      </c>
      <c r="D6651" s="576" t="s">
        <v>4578</v>
      </c>
      <c r="E6651" s="577" t="s">
        <v>210</v>
      </c>
      <c r="F6651" s="576" t="s">
        <v>210</v>
      </c>
      <c r="G6651" s="576">
        <v>105117</v>
      </c>
      <c r="H6651" s="576" t="s">
        <v>10283</v>
      </c>
      <c r="I6651" s="576" t="s">
        <v>93</v>
      </c>
      <c r="J6651" s="576" t="s">
        <v>207</v>
      </c>
      <c r="K6651" s="578">
        <v>0</v>
      </c>
      <c r="L6651" s="576" t="s">
        <v>208</v>
      </c>
    </row>
    <row r="6652" spans="1:12">
      <c r="A6652" s="576" t="s">
        <v>954</v>
      </c>
      <c r="B6652" s="576" t="s">
        <v>1030</v>
      </c>
      <c r="C6652" s="576" t="s">
        <v>1031</v>
      </c>
      <c r="D6652" s="576" t="s">
        <v>4578</v>
      </c>
      <c r="E6652" s="577" t="s">
        <v>210</v>
      </c>
      <c r="F6652" s="576" t="s">
        <v>210</v>
      </c>
      <c r="G6652" s="576">
        <v>105119</v>
      </c>
      <c r="H6652" s="576" t="s">
        <v>10284</v>
      </c>
      <c r="I6652" s="576" t="s">
        <v>93</v>
      </c>
      <c r="J6652" s="576" t="s">
        <v>207</v>
      </c>
      <c r="K6652" s="578">
        <v>0</v>
      </c>
      <c r="L6652" s="576" t="s">
        <v>208</v>
      </c>
    </row>
    <row r="6653" spans="1:12">
      <c r="A6653" s="576" t="s">
        <v>954</v>
      </c>
      <c r="B6653" s="576" t="s">
        <v>1030</v>
      </c>
      <c r="C6653" s="576" t="s">
        <v>1031</v>
      </c>
      <c r="D6653" s="576" t="s">
        <v>4578</v>
      </c>
      <c r="E6653" s="577" t="s">
        <v>210</v>
      </c>
      <c r="F6653" s="576" t="s">
        <v>210</v>
      </c>
      <c r="G6653" s="576">
        <v>105131</v>
      </c>
      <c r="H6653" s="576" t="s">
        <v>10285</v>
      </c>
      <c r="I6653" s="576" t="s">
        <v>93</v>
      </c>
      <c r="J6653" s="576" t="s">
        <v>207</v>
      </c>
      <c r="K6653" s="578">
        <v>0</v>
      </c>
      <c r="L6653" s="576" t="s">
        <v>208</v>
      </c>
    </row>
    <row r="6654" spans="1:12">
      <c r="A6654" s="576" t="s">
        <v>954</v>
      </c>
      <c r="B6654" s="576" t="s">
        <v>1030</v>
      </c>
      <c r="C6654" s="576" t="s">
        <v>1031</v>
      </c>
      <c r="D6654" s="576" t="s">
        <v>4578</v>
      </c>
      <c r="E6654" s="577" t="s">
        <v>210</v>
      </c>
      <c r="F6654" s="576" t="s">
        <v>210</v>
      </c>
      <c r="G6654" s="576">
        <v>105120</v>
      </c>
      <c r="H6654" s="576" t="s">
        <v>10286</v>
      </c>
      <c r="I6654" s="576" t="s">
        <v>93</v>
      </c>
      <c r="J6654" s="576" t="s">
        <v>207</v>
      </c>
      <c r="K6654" s="578">
        <v>0</v>
      </c>
      <c r="L6654" s="576" t="s">
        <v>208</v>
      </c>
    </row>
    <row r="6655" spans="1:12">
      <c r="A6655" s="576" t="s">
        <v>954</v>
      </c>
      <c r="B6655" s="576" t="s">
        <v>1030</v>
      </c>
      <c r="C6655" s="576" t="s">
        <v>1031</v>
      </c>
      <c r="D6655" s="576" t="s">
        <v>4578</v>
      </c>
      <c r="E6655" s="577" t="s">
        <v>210</v>
      </c>
      <c r="F6655" s="576" t="s">
        <v>210</v>
      </c>
      <c r="G6655" s="576">
        <v>105121</v>
      </c>
      <c r="H6655" s="576" t="s">
        <v>10287</v>
      </c>
      <c r="I6655" s="576" t="s">
        <v>93</v>
      </c>
      <c r="J6655" s="576" t="s">
        <v>207</v>
      </c>
      <c r="K6655" s="577">
        <v>0</v>
      </c>
      <c r="L6655" s="576" t="s">
        <v>208</v>
      </c>
    </row>
    <row r="6656" spans="1:12">
      <c r="A6656" s="576" t="s">
        <v>954</v>
      </c>
      <c r="B6656" s="576" t="s">
        <v>1030</v>
      </c>
      <c r="C6656" s="576" t="s">
        <v>1031</v>
      </c>
      <c r="D6656" s="576" t="s">
        <v>4578</v>
      </c>
      <c r="E6656" s="577" t="s">
        <v>210</v>
      </c>
      <c r="F6656" s="576" t="s">
        <v>210</v>
      </c>
      <c r="G6656" s="576">
        <v>105132</v>
      </c>
      <c r="H6656" s="576" t="s">
        <v>10288</v>
      </c>
      <c r="I6656" s="576" t="s">
        <v>93</v>
      </c>
      <c r="J6656" s="576" t="s">
        <v>207</v>
      </c>
      <c r="K6656" s="577">
        <v>0</v>
      </c>
      <c r="L6656" s="576" t="s">
        <v>208</v>
      </c>
    </row>
    <row r="6657" spans="1:12">
      <c r="A6657" s="576" t="s">
        <v>954</v>
      </c>
      <c r="B6657" s="576" t="s">
        <v>1030</v>
      </c>
      <c r="C6657" s="576" t="s">
        <v>1031</v>
      </c>
      <c r="D6657" s="576" t="s">
        <v>4578</v>
      </c>
      <c r="E6657" s="577" t="s">
        <v>210</v>
      </c>
      <c r="F6657" s="576" t="s">
        <v>210</v>
      </c>
      <c r="G6657" s="576">
        <v>98460</v>
      </c>
      <c r="H6657" s="576" t="s">
        <v>10289</v>
      </c>
      <c r="I6657" s="576" t="s">
        <v>93</v>
      </c>
      <c r="J6657" s="576" t="s">
        <v>207</v>
      </c>
      <c r="K6657" s="577">
        <v>81.260000000000005</v>
      </c>
      <c r="L6657" s="576" t="s">
        <v>208</v>
      </c>
    </row>
    <row r="6658" spans="1:12">
      <c r="A6658" s="576" t="s">
        <v>954</v>
      </c>
      <c r="B6658" s="576" t="s">
        <v>1030</v>
      </c>
      <c r="C6658" s="576" t="s">
        <v>1031</v>
      </c>
      <c r="D6658" s="576" t="s">
        <v>4578</v>
      </c>
      <c r="E6658" s="577" t="s">
        <v>210</v>
      </c>
      <c r="F6658" s="576" t="s">
        <v>210</v>
      </c>
      <c r="G6658" s="576">
        <v>98457</v>
      </c>
      <c r="H6658" s="576" t="s">
        <v>10290</v>
      </c>
      <c r="I6658" s="576" t="s">
        <v>93</v>
      </c>
      <c r="J6658" s="576" t="s">
        <v>207</v>
      </c>
      <c r="K6658" s="577">
        <v>0</v>
      </c>
      <c r="L6658" s="576" t="s">
        <v>208</v>
      </c>
    </row>
    <row r="6659" spans="1:12">
      <c r="A6659" s="576" t="s">
        <v>954</v>
      </c>
      <c r="B6659" s="576" t="s">
        <v>1030</v>
      </c>
      <c r="C6659" s="576" t="s">
        <v>1031</v>
      </c>
      <c r="D6659" s="576" t="s">
        <v>4578</v>
      </c>
      <c r="E6659" s="577" t="s">
        <v>210</v>
      </c>
      <c r="F6659" s="576" t="s">
        <v>210</v>
      </c>
      <c r="G6659" s="576">
        <v>98458</v>
      </c>
      <c r="H6659" s="576" t="s">
        <v>10291</v>
      </c>
      <c r="I6659" s="576" t="s">
        <v>93</v>
      </c>
      <c r="J6659" s="576" t="s">
        <v>207</v>
      </c>
      <c r="K6659" s="577">
        <v>82.95</v>
      </c>
      <c r="L6659" s="576" t="s">
        <v>208</v>
      </c>
    </row>
    <row r="6660" spans="1:12">
      <c r="A6660" s="576" t="s">
        <v>954</v>
      </c>
      <c r="B6660" s="576" t="s">
        <v>1030</v>
      </c>
      <c r="C6660" s="576" t="s">
        <v>1031</v>
      </c>
      <c r="D6660" s="576" t="s">
        <v>4578</v>
      </c>
      <c r="E6660" s="577" t="s">
        <v>210</v>
      </c>
      <c r="F6660" s="576" t="s">
        <v>210</v>
      </c>
      <c r="G6660" s="576">
        <v>98459</v>
      </c>
      <c r="H6660" s="576" t="s">
        <v>10292</v>
      </c>
      <c r="I6660" s="576" t="s">
        <v>93</v>
      </c>
      <c r="J6660" s="576" t="s">
        <v>207</v>
      </c>
      <c r="K6660" s="577">
        <v>91.96</v>
      </c>
      <c r="L6660" s="576" t="s">
        <v>208</v>
      </c>
    </row>
    <row r="6661" spans="1:12">
      <c r="A6661" s="576" t="s">
        <v>954</v>
      </c>
      <c r="B6661" s="576" t="s">
        <v>1030</v>
      </c>
      <c r="C6661" s="576" t="s">
        <v>1031</v>
      </c>
      <c r="D6661" s="576" t="s">
        <v>4578</v>
      </c>
      <c r="E6661" s="577" t="s">
        <v>210</v>
      </c>
      <c r="F6661" s="576" t="s">
        <v>210</v>
      </c>
      <c r="G6661" s="576">
        <v>105118</v>
      </c>
      <c r="H6661" s="576" t="s">
        <v>10293</v>
      </c>
      <c r="I6661" s="576" t="s">
        <v>93</v>
      </c>
      <c r="J6661" s="576" t="s">
        <v>207</v>
      </c>
      <c r="K6661" s="577">
        <v>0</v>
      </c>
      <c r="L6661" s="576" t="s">
        <v>208</v>
      </c>
    </row>
    <row r="6662" spans="1:12">
      <c r="A6662" s="576" t="s">
        <v>954</v>
      </c>
      <c r="B6662" s="576" t="s">
        <v>1030</v>
      </c>
      <c r="C6662" s="576" t="s">
        <v>1031</v>
      </c>
      <c r="D6662" s="576" t="s">
        <v>4578</v>
      </c>
      <c r="E6662" s="577" t="s">
        <v>210</v>
      </c>
      <c r="F6662" s="576" t="s">
        <v>210</v>
      </c>
      <c r="G6662" s="576">
        <v>101956</v>
      </c>
      <c r="H6662" s="576" t="s">
        <v>10294</v>
      </c>
      <c r="I6662" s="576" t="s">
        <v>93</v>
      </c>
      <c r="J6662" s="576" t="s">
        <v>207</v>
      </c>
      <c r="K6662" s="577">
        <v>0</v>
      </c>
      <c r="L6662" s="576" t="s">
        <v>208</v>
      </c>
    </row>
    <row r="6663" spans="1:12">
      <c r="A6663" s="576" t="s">
        <v>954</v>
      </c>
      <c r="B6663" s="576" t="s">
        <v>1030</v>
      </c>
      <c r="C6663" s="576" t="s">
        <v>1031</v>
      </c>
      <c r="D6663" s="576" t="s">
        <v>4578</v>
      </c>
      <c r="E6663" s="577" t="s">
        <v>210</v>
      </c>
      <c r="F6663" s="576" t="s">
        <v>210</v>
      </c>
      <c r="G6663" s="576">
        <v>104690</v>
      </c>
      <c r="H6663" s="576" t="s">
        <v>10295</v>
      </c>
      <c r="I6663" s="576" t="s">
        <v>93</v>
      </c>
      <c r="J6663" s="576" t="s">
        <v>207</v>
      </c>
      <c r="K6663" s="577">
        <v>0</v>
      </c>
      <c r="L6663" s="576" t="s">
        <v>208</v>
      </c>
    </row>
    <row r="6664" spans="1:12">
      <c r="A6664" s="576" t="s">
        <v>954</v>
      </c>
      <c r="B6664" s="576" t="s">
        <v>1030</v>
      </c>
      <c r="C6664" s="576" t="s">
        <v>1031</v>
      </c>
      <c r="D6664" s="576" t="s">
        <v>4578</v>
      </c>
      <c r="E6664" s="577" t="s">
        <v>210</v>
      </c>
      <c r="F6664" s="576" t="s">
        <v>210</v>
      </c>
      <c r="G6664" s="576">
        <v>101958</v>
      </c>
      <c r="H6664" s="576" t="s">
        <v>10296</v>
      </c>
      <c r="I6664" s="576" t="s">
        <v>93</v>
      </c>
      <c r="J6664" s="576" t="s">
        <v>207</v>
      </c>
      <c r="K6664" s="577">
        <v>0</v>
      </c>
      <c r="L6664" s="576" t="s">
        <v>208</v>
      </c>
    </row>
    <row r="6665" spans="1:12">
      <c r="A6665" s="576" t="s">
        <v>954</v>
      </c>
      <c r="B6665" s="576" t="s">
        <v>1030</v>
      </c>
      <c r="C6665" s="576" t="s">
        <v>1031</v>
      </c>
      <c r="D6665" s="576" t="s">
        <v>4578</v>
      </c>
      <c r="E6665" s="577" t="s">
        <v>210</v>
      </c>
      <c r="F6665" s="576" t="s">
        <v>210</v>
      </c>
      <c r="G6665" s="576">
        <v>101955</v>
      </c>
      <c r="H6665" s="576" t="s">
        <v>10297</v>
      </c>
      <c r="I6665" s="576" t="s">
        <v>93</v>
      </c>
      <c r="J6665" s="576" t="s">
        <v>207</v>
      </c>
      <c r="K6665" s="577">
        <v>0</v>
      </c>
      <c r="L6665" s="576" t="s">
        <v>208</v>
      </c>
    </row>
    <row r="6666" spans="1:12">
      <c r="A6666" s="576" t="s">
        <v>954</v>
      </c>
      <c r="B6666" s="576" t="s">
        <v>1030</v>
      </c>
      <c r="C6666" s="576" t="s">
        <v>1031</v>
      </c>
      <c r="D6666" s="576" t="s">
        <v>4578</v>
      </c>
      <c r="E6666" s="577" t="s">
        <v>210</v>
      </c>
      <c r="F6666" s="576" t="s">
        <v>210</v>
      </c>
      <c r="G6666" s="576">
        <v>101948</v>
      </c>
      <c r="H6666" s="576" t="s">
        <v>10298</v>
      </c>
      <c r="I6666" s="576" t="s">
        <v>93</v>
      </c>
      <c r="J6666" s="576" t="s">
        <v>207</v>
      </c>
      <c r="K6666" s="577">
        <v>0</v>
      </c>
      <c r="L6666" s="576" t="s">
        <v>208</v>
      </c>
    </row>
    <row r="6667" spans="1:12">
      <c r="A6667" s="576" t="s">
        <v>954</v>
      </c>
      <c r="B6667" s="576" t="s">
        <v>1030</v>
      </c>
      <c r="C6667" s="576" t="s">
        <v>1031</v>
      </c>
      <c r="D6667" s="576" t="s">
        <v>4578</v>
      </c>
      <c r="E6667" s="577" t="s">
        <v>210</v>
      </c>
      <c r="F6667" s="576" t="s">
        <v>210</v>
      </c>
      <c r="G6667" s="576">
        <v>101949</v>
      </c>
      <c r="H6667" s="576" t="s">
        <v>10299</v>
      </c>
      <c r="I6667" s="576" t="s">
        <v>93</v>
      </c>
      <c r="J6667" s="576" t="s">
        <v>207</v>
      </c>
      <c r="K6667" s="577">
        <v>0</v>
      </c>
      <c r="L6667" s="576" t="s">
        <v>208</v>
      </c>
    </row>
    <row r="6668" spans="1:12">
      <c r="A6668" s="576" t="s">
        <v>954</v>
      </c>
      <c r="B6668" s="576" t="s">
        <v>1030</v>
      </c>
      <c r="C6668" s="576" t="s">
        <v>1031</v>
      </c>
      <c r="D6668" s="576" t="s">
        <v>4578</v>
      </c>
      <c r="E6668" s="577" t="s">
        <v>210</v>
      </c>
      <c r="F6668" s="576" t="s">
        <v>210</v>
      </c>
      <c r="G6668" s="576">
        <v>101950</v>
      </c>
      <c r="H6668" s="576" t="s">
        <v>10300</v>
      </c>
      <c r="I6668" s="576" t="s">
        <v>93</v>
      </c>
      <c r="J6668" s="576" t="s">
        <v>207</v>
      </c>
      <c r="K6668" s="577">
        <v>0</v>
      </c>
      <c r="L6668" s="576" t="s">
        <v>208</v>
      </c>
    </row>
    <row r="6669" spans="1:12">
      <c r="A6669" s="576" t="s">
        <v>954</v>
      </c>
      <c r="B6669" s="576" t="s">
        <v>1030</v>
      </c>
      <c r="C6669" s="576" t="s">
        <v>1031</v>
      </c>
      <c r="D6669" s="576" t="s">
        <v>4578</v>
      </c>
      <c r="E6669" s="577" t="s">
        <v>210</v>
      </c>
      <c r="F6669" s="576" t="s">
        <v>210</v>
      </c>
      <c r="G6669" s="576">
        <v>101947</v>
      </c>
      <c r="H6669" s="576" t="s">
        <v>10301</v>
      </c>
      <c r="I6669" s="576" t="s">
        <v>93</v>
      </c>
      <c r="J6669" s="576" t="s">
        <v>207</v>
      </c>
      <c r="K6669" s="577">
        <v>0</v>
      </c>
      <c r="L6669" s="576" t="s">
        <v>208</v>
      </c>
    </row>
    <row r="6670" spans="1:12">
      <c r="A6670" s="576" t="s">
        <v>954</v>
      </c>
      <c r="B6670" s="576" t="s">
        <v>1030</v>
      </c>
      <c r="C6670" s="576" t="s">
        <v>1031</v>
      </c>
      <c r="D6670" s="576" t="s">
        <v>4578</v>
      </c>
      <c r="E6670" s="577" t="s">
        <v>210</v>
      </c>
      <c r="F6670" s="576" t="s">
        <v>210</v>
      </c>
      <c r="G6670" s="576">
        <v>101960</v>
      </c>
      <c r="H6670" s="576" t="s">
        <v>10302</v>
      </c>
      <c r="I6670" s="576" t="s">
        <v>93</v>
      </c>
      <c r="J6670" s="576" t="s">
        <v>207</v>
      </c>
      <c r="K6670" s="577">
        <v>0</v>
      </c>
      <c r="L6670" s="576" t="s">
        <v>208</v>
      </c>
    </row>
    <row r="6671" spans="1:12">
      <c r="A6671" s="576" t="s">
        <v>954</v>
      </c>
      <c r="B6671" s="576" t="s">
        <v>1030</v>
      </c>
      <c r="C6671" s="576" t="s">
        <v>1031</v>
      </c>
      <c r="D6671" s="576" t="s">
        <v>4578</v>
      </c>
      <c r="E6671" s="577" t="s">
        <v>210</v>
      </c>
      <c r="F6671" s="576" t="s">
        <v>210</v>
      </c>
      <c r="G6671" s="576">
        <v>101961</v>
      </c>
      <c r="H6671" s="576" t="s">
        <v>10303</v>
      </c>
      <c r="I6671" s="576" t="s">
        <v>93</v>
      </c>
      <c r="J6671" s="576" t="s">
        <v>207</v>
      </c>
      <c r="K6671" s="577">
        <v>0</v>
      </c>
      <c r="L6671" s="576" t="s">
        <v>208</v>
      </c>
    </row>
    <row r="6672" spans="1:12">
      <c r="A6672" s="576" t="s">
        <v>954</v>
      </c>
      <c r="B6672" s="576" t="s">
        <v>1030</v>
      </c>
      <c r="C6672" s="576" t="s">
        <v>1031</v>
      </c>
      <c r="D6672" s="576" t="s">
        <v>4578</v>
      </c>
      <c r="E6672" s="577" t="s">
        <v>210</v>
      </c>
      <c r="F6672" s="576" t="s">
        <v>210</v>
      </c>
      <c r="G6672" s="576">
        <v>101962</v>
      </c>
      <c r="H6672" s="576" t="s">
        <v>10304</v>
      </c>
      <c r="I6672" s="576" t="s">
        <v>93</v>
      </c>
      <c r="J6672" s="576" t="s">
        <v>207</v>
      </c>
      <c r="K6672" s="577">
        <v>0</v>
      </c>
      <c r="L6672" s="576" t="s">
        <v>208</v>
      </c>
    </row>
    <row r="6673" spans="1:12">
      <c r="A6673" s="576" t="s">
        <v>954</v>
      </c>
      <c r="B6673" s="576" t="s">
        <v>1030</v>
      </c>
      <c r="C6673" s="576" t="s">
        <v>1031</v>
      </c>
      <c r="D6673" s="576" t="s">
        <v>4578</v>
      </c>
      <c r="E6673" s="577" t="s">
        <v>210</v>
      </c>
      <c r="F6673" s="576" t="s">
        <v>210</v>
      </c>
      <c r="G6673" s="576">
        <v>101959</v>
      </c>
      <c r="H6673" s="576" t="s">
        <v>10305</v>
      </c>
      <c r="I6673" s="576" t="s">
        <v>93</v>
      </c>
      <c r="J6673" s="576" t="s">
        <v>207</v>
      </c>
      <c r="K6673" s="577">
        <v>0</v>
      </c>
      <c r="L6673" s="576" t="s">
        <v>208</v>
      </c>
    </row>
    <row r="6674" spans="1:12">
      <c r="A6674" s="576" t="s">
        <v>954</v>
      </c>
      <c r="B6674" s="576" t="s">
        <v>1030</v>
      </c>
      <c r="C6674" s="576" t="s">
        <v>1031</v>
      </c>
      <c r="D6674" s="576" t="s">
        <v>4578</v>
      </c>
      <c r="E6674" s="577" t="s">
        <v>210</v>
      </c>
      <c r="F6674" s="576" t="s">
        <v>210</v>
      </c>
      <c r="G6674" s="576">
        <v>101952</v>
      </c>
      <c r="H6674" s="576" t="s">
        <v>10306</v>
      </c>
      <c r="I6674" s="576" t="s">
        <v>93</v>
      </c>
      <c r="J6674" s="576" t="s">
        <v>207</v>
      </c>
      <c r="K6674" s="577">
        <v>0</v>
      </c>
      <c r="L6674" s="576" t="s">
        <v>208</v>
      </c>
    </row>
    <row r="6675" spans="1:12">
      <c r="A6675" s="576" t="s">
        <v>954</v>
      </c>
      <c r="B6675" s="576" t="s">
        <v>1030</v>
      </c>
      <c r="C6675" s="576" t="s">
        <v>1031</v>
      </c>
      <c r="D6675" s="576" t="s">
        <v>4578</v>
      </c>
      <c r="E6675" s="577" t="s">
        <v>210</v>
      </c>
      <c r="F6675" s="576" t="s">
        <v>210</v>
      </c>
      <c r="G6675" s="576">
        <v>101953</v>
      </c>
      <c r="H6675" s="576" t="s">
        <v>10307</v>
      </c>
      <c r="I6675" s="576" t="s">
        <v>93</v>
      </c>
      <c r="J6675" s="576" t="s">
        <v>207</v>
      </c>
      <c r="K6675" s="577">
        <v>0</v>
      </c>
      <c r="L6675" s="576" t="s">
        <v>208</v>
      </c>
    </row>
    <row r="6676" spans="1:12">
      <c r="A6676" s="576" t="s">
        <v>954</v>
      </c>
      <c r="B6676" s="576" t="s">
        <v>1030</v>
      </c>
      <c r="C6676" s="576" t="s">
        <v>1031</v>
      </c>
      <c r="D6676" s="576" t="s">
        <v>4578</v>
      </c>
      <c r="E6676" s="577" t="s">
        <v>210</v>
      </c>
      <c r="F6676" s="576" t="s">
        <v>210</v>
      </c>
      <c r="G6676" s="576">
        <v>101954</v>
      </c>
      <c r="H6676" s="576" t="s">
        <v>10308</v>
      </c>
      <c r="I6676" s="576" t="s">
        <v>93</v>
      </c>
      <c r="J6676" s="576" t="s">
        <v>207</v>
      </c>
      <c r="K6676" s="577">
        <v>0</v>
      </c>
      <c r="L6676" s="576" t="s">
        <v>208</v>
      </c>
    </row>
    <row r="6677" spans="1:12">
      <c r="A6677" s="576" t="s">
        <v>954</v>
      </c>
      <c r="B6677" s="576" t="s">
        <v>1030</v>
      </c>
      <c r="C6677" s="576" t="s">
        <v>1031</v>
      </c>
      <c r="D6677" s="576" t="s">
        <v>4578</v>
      </c>
      <c r="E6677" s="577" t="s">
        <v>210</v>
      </c>
      <c r="F6677" s="576" t="s">
        <v>210</v>
      </c>
      <c r="G6677" s="576">
        <v>101951</v>
      </c>
      <c r="H6677" s="576" t="s">
        <v>10309</v>
      </c>
      <c r="I6677" s="576" t="s">
        <v>93</v>
      </c>
      <c r="J6677" s="576" t="s">
        <v>207</v>
      </c>
      <c r="K6677" s="577">
        <v>0</v>
      </c>
      <c r="L6677" s="576" t="s">
        <v>208</v>
      </c>
    </row>
    <row r="6678" spans="1:12">
      <c r="A6678" s="576" t="s">
        <v>954</v>
      </c>
      <c r="B6678" s="576" t="s">
        <v>1030</v>
      </c>
      <c r="C6678" s="576" t="s">
        <v>1031</v>
      </c>
      <c r="D6678" s="576" t="s">
        <v>4578</v>
      </c>
      <c r="E6678" s="577" t="s">
        <v>210</v>
      </c>
      <c r="F6678" s="576" t="s">
        <v>210</v>
      </c>
      <c r="G6678" s="576">
        <v>101964</v>
      </c>
      <c r="H6678" s="576" t="s">
        <v>10310</v>
      </c>
      <c r="I6678" s="576" t="s">
        <v>93</v>
      </c>
      <c r="J6678" s="576" t="s">
        <v>207</v>
      </c>
      <c r="K6678" s="577">
        <v>159.84</v>
      </c>
      <c r="L6678" s="576" t="s">
        <v>208</v>
      </c>
    </row>
    <row r="6679" spans="1:12">
      <c r="A6679" s="576" t="s">
        <v>954</v>
      </c>
      <c r="B6679" s="576" t="s">
        <v>1030</v>
      </c>
      <c r="C6679" s="576" t="s">
        <v>1031</v>
      </c>
      <c r="D6679" s="576" t="s">
        <v>4578</v>
      </c>
      <c r="E6679" s="577" t="s">
        <v>210</v>
      </c>
      <c r="F6679" s="576" t="s">
        <v>210</v>
      </c>
      <c r="G6679" s="576">
        <v>101963</v>
      </c>
      <c r="H6679" s="576" t="s">
        <v>10311</v>
      </c>
      <c r="I6679" s="576" t="s">
        <v>93</v>
      </c>
      <c r="J6679" s="576" t="s">
        <v>207</v>
      </c>
      <c r="K6679" s="577">
        <v>171.79</v>
      </c>
      <c r="L6679" s="576" t="s">
        <v>208</v>
      </c>
    </row>
    <row r="6680" spans="1:12">
      <c r="A6680" s="576" t="s">
        <v>954</v>
      </c>
      <c r="B6680" s="576" t="s">
        <v>1030</v>
      </c>
      <c r="C6680" s="576" t="s">
        <v>1031</v>
      </c>
      <c r="D6680" s="576" t="s">
        <v>4578</v>
      </c>
      <c r="E6680" s="577" t="s">
        <v>210</v>
      </c>
      <c r="F6680" s="576" t="s">
        <v>210</v>
      </c>
      <c r="G6680" s="576">
        <v>100323</v>
      </c>
      <c r="H6680" s="576" t="s">
        <v>10312</v>
      </c>
      <c r="I6680" s="576" t="s">
        <v>90</v>
      </c>
      <c r="J6680" s="576" t="s">
        <v>207</v>
      </c>
      <c r="K6680" s="577">
        <v>215.24</v>
      </c>
      <c r="L6680" s="576" t="s">
        <v>208</v>
      </c>
    </row>
    <row r="6681" spans="1:12">
      <c r="A6681" s="576" t="s">
        <v>954</v>
      </c>
      <c r="B6681" s="576" t="s">
        <v>1030</v>
      </c>
      <c r="C6681" s="576" t="s">
        <v>1031</v>
      </c>
      <c r="D6681" s="576" t="s">
        <v>4578</v>
      </c>
      <c r="E6681" s="577" t="s">
        <v>210</v>
      </c>
      <c r="F6681" s="576" t="s">
        <v>210</v>
      </c>
      <c r="G6681" s="576">
        <v>100324</v>
      </c>
      <c r="H6681" s="576" t="s">
        <v>10313</v>
      </c>
      <c r="I6681" s="576" t="s">
        <v>90</v>
      </c>
      <c r="J6681" s="576" t="s">
        <v>207</v>
      </c>
      <c r="K6681" s="577">
        <v>167.32</v>
      </c>
      <c r="L6681" s="576" t="s">
        <v>208</v>
      </c>
    </row>
    <row r="6682" spans="1:12">
      <c r="A6682" s="576" t="s">
        <v>954</v>
      </c>
      <c r="B6682" s="576" t="s">
        <v>1030</v>
      </c>
      <c r="C6682" s="576" t="s">
        <v>1031</v>
      </c>
      <c r="D6682" s="576" t="s">
        <v>4578</v>
      </c>
      <c r="E6682" s="577" t="s">
        <v>210</v>
      </c>
      <c r="F6682" s="576" t="s">
        <v>210</v>
      </c>
      <c r="G6682" s="576">
        <v>96624</v>
      </c>
      <c r="H6682" s="576" t="s">
        <v>10314</v>
      </c>
      <c r="I6682" s="576" t="s">
        <v>90</v>
      </c>
      <c r="J6682" s="576" t="s">
        <v>207</v>
      </c>
      <c r="K6682" s="577">
        <v>167.64</v>
      </c>
      <c r="L6682" s="576" t="s">
        <v>208</v>
      </c>
    </row>
    <row r="6683" spans="1:12">
      <c r="A6683" s="576" t="s">
        <v>954</v>
      </c>
      <c r="B6683" s="576" t="s">
        <v>1030</v>
      </c>
      <c r="C6683" s="576" t="s">
        <v>1031</v>
      </c>
      <c r="D6683" s="576" t="s">
        <v>4578</v>
      </c>
      <c r="E6683" s="577" t="s">
        <v>210</v>
      </c>
      <c r="F6683" s="576" t="s">
        <v>210</v>
      </c>
      <c r="G6683" s="576">
        <v>100322</v>
      </c>
      <c r="H6683" s="576" t="s">
        <v>10315</v>
      </c>
      <c r="I6683" s="576" t="s">
        <v>90</v>
      </c>
      <c r="J6683" s="576" t="s">
        <v>207</v>
      </c>
      <c r="K6683" s="577">
        <v>160.44999999999999</v>
      </c>
      <c r="L6683" s="576" t="s">
        <v>208</v>
      </c>
    </row>
    <row r="6684" spans="1:12">
      <c r="A6684" s="576" t="s">
        <v>954</v>
      </c>
      <c r="B6684" s="576" t="s">
        <v>1030</v>
      </c>
      <c r="C6684" s="576" t="s">
        <v>1031</v>
      </c>
      <c r="D6684" s="576" t="s">
        <v>4578</v>
      </c>
      <c r="E6684" s="577" t="s">
        <v>210</v>
      </c>
      <c r="F6684" s="576" t="s">
        <v>210</v>
      </c>
      <c r="G6684" s="576">
        <v>96623</v>
      </c>
      <c r="H6684" s="576" t="s">
        <v>10316</v>
      </c>
      <c r="I6684" s="576" t="s">
        <v>90</v>
      </c>
      <c r="J6684" s="576" t="s">
        <v>207</v>
      </c>
      <c r="K6684" s="577">
        <v>179.91</v>
      </c>
      <c r="L6684" s="576" t="s">
        <v>208</v>
      </c>
    </row>
    <row r="6685" spans="1:12">
      <c r="A6685" s="576" t="s">
        <v>954</v>
      </c>
      <c r="B6685" s="576" t="s">
        <v>1030</v>
      </c>
      <c r="C6685" s="576" t="s">
        <v>1031</v>
      </c>
      <c r="D6685" s="576" t="s">
        <v>4578</v>
      </c>
      <c r="E6685" s="577" t="s">
        <v>210</v>
      </c>
      <c r="F6685" s="576" t="s">
        <v>210</v>
      </c>
      <c r="G6685" s="576">
        <v>96622</v>
      </c>
      <c r="H6685" s="576" t="s">
        <v>10317</v>
      </c>
      <c r="I6685" s="576" t="s">
        <v>90</v>
      </c>
      <c r="J6685" s="576" t="s">
        <v>207</v>
      </c>
      <c r="K6685" s="577">
        <v>197.48</v>
      </c>
      <c r="L6685" s="576" t="s">
        <v>208</v>
      </c>
    </row>
    <row r="6686" spans="1:12">
      <c r="A6686" s="576" t="s">
        <v>954</v>
      </c>
      <c r="B6686" s="576" t="s">
        <v>1030</v>
      </c>
      <c r="C6686" s="576" t="s">
        <v>1031</v>
      </c>
      <c r="D6686" s="576" t="s">
        <v>4578</v>
      </c>
      <c r="E6686" s="577" t="s">
        <v>210</v>
      </c>
      <c r="F6686" s="576" t="s">
        <v>210</v>
      </c>
      <c r="G6686" s="576">
        <v>96621</v>
      </c>
      <c r="H6686" s="576" t="s">
        <v>10318</v>
      </c>
      <c r="I6686" s="576" t="s">
        <v>90</v>
      </c>
      <c r="J6686" s="576" t="s">
        <v>207</v>
      </c>
      <c r="K6686" s="577">
        <v>209.75</v>
      </c>
      <c r="L6686" s="576" t="s">
        <v>208</v>
      </c>
    </row>
    <row r="6687" spans="1:12">
      <c r="A6687" s="576" t="s">
        <v>954</v>
      </c>
      <c r="B6687" s="576" t="s">
        <v>1030</v>
      </c>
      <c r="C6687" s="576" t="s">
        <v>1031</v>
      </c>
      <c r="D6687" s="576" t="s">
        <v>4578</v>
      </c>
      <c r="E6687" s="577" t="s">
        <v>210</v>
      </c>
      <c r="F6687" s="576" t="s">
        <v>210</v>
      </c>
      <c r="G6687" s="576">
        <v>96617</v>
      </c>
      <c r="H6687" s="576" t="s">
        <v>10319</v>
      </c>
      <c r="I6687" s="576" t="s">
        <v>93</v>
      </c>
      <c r="J6687" s="576" t="s">
        <v>207</v>
      </c>
      <c r="K6687" s="577">
        <v>18.38</v>
      </c>
      <c r="L6687" s="576" t="s">
        <v>208</v>
      </c>
    </row>
    <row r="6688" spans="1:12">
      <c r="A6688" s="576" t="s">
        <v>954</v>
      </c>
      <c r="B6688" s="576" t="s">
        <v>1030</v>
      </c>
      <c r="C6688" s="576" t="s">
        <v>1031</v>
      </c>
      <c r="D6688" s="576" t="s">
        <v>4578</v>
      </c>
      <c r="E6688" s="577" t="s">
        <v>210</v>
      </c>
      <c r="F6688" s="576" t="s">
        <v>210</v>
      </c>
      <c r="G6688" s="576">
        <v>96619</v>
      </c>
      <c r="H6688" s="576" t="s">
        <v>10320</v>
      </c>
      <c r="I6688" s="576" t="s">
        <v>93</v>
      </c>
      <c r="J6688" s="576" t="s">
        <v>207</v>
      </c>
      <c r="K6688" s="577">
        <v>36.869999999999997</v>
      </c>
      <c r="L6688" s="576" t="s">
        <v>208</v>
      </c>
    </row>
    <row r="6689" spans="1:12">
      <c r="A6689" s="576" t="s">
        <v>954</v>
      </c>
      <c r="B6689" s="576" t="s">
        <v>1030</v>
      </c>
      <c r="C6689" s="576" t="s">
        <v>1032</v>
      </c>
      <c r="D6689" s="576" t="s">
        <v>4579</v>
      </c>
      <c r="E6689" s="577" t="s">
        <v>210</v>
      </c>
      <c r="F6689" s="576" t="s">
        <v>210</v>
      </c>
      <c r="G6689" s="576">
        <v>96616</v>
      </c>
      <c r="H6689" s="576" t="s">
        <v>10321</v>
      </c>
      <c r="I6689" s="576" t="s">
        <v>90</v>
      </c>
      <c r="J6689" s="576" t="s">
        <v>207</v>
      </c>
      <c r="K6689" s="577">
        <v>737.73</v>
      </c>
      <c r="L6689" s="576" t="s">
        <v>208</v>
      </c>
    </row>
    <row r="6690" spans="1:12">
      <c r="A6690" s="576" t="s">
        <v>954</v>
      </c>
      <c r="B6690" s="576" t="s">
        <v>1030</v>
      </c>
      <c r="C6690" s="576" t="s">
        <v>1032</v>
      </c>
      <c r="D6690" s="576" t="s">
        <v>4579</v>
      </c>
      <c r="E6690" s="577" t="s">
        <v>210</v>
      </c>
      <c r="F6690" s="576" t="s">
        <v>210</v>
      </c>
      <c r="G6690" s="576">
        <v>95240</v>
      </c>
      <c r="H6690" s="576" t="s">
        <v>10322</v>
      </c>
      <c r="I6690" s="576" t="s">
        <v>93</v>
      </c>
      <c r="J6690" s="576" t="s">
        <v>248</v>
      </c>
      <c r="K6690" s="577">
        <v>17.72</v>
      </c>
      <c r="L6690" s="576" t="s">
        <v>208</v>
      </c>
    </row>
    <row r="6691" spans="1:12">
      <c r="A6691" s="576" t="s">
        <v>954</v>
      </c>
      <c r="B6691" s="576" t="s">
        <v>1030</v>
      </c>
      <c r="C6691" s="576" t="s">
        <v>1032</v>
      </c>
      <c r="D6691" s="576" t="s">
        <v>4579</v>
      </c>
      <c r="E6691" s="577" t="s">
        <v>210</v>
      </c>
      <c r="F6691" s="576" t="s">
        <v>210</v>
      </c>
      <c r="G6691" s="576">
        <v>95241</v>
      </c>
      <c r="H6691" s="576" t="s">
        <v>10323</v>
      </c>
      <c r="I6691" s="576" t="s">
        <v>93</v>
      </c>
      <c r="J6691" s="576" t="s">
        <v>209</v>
      </c>
      <c r="K6691" s="577">
        <v>34.340000000000003</v>
      </c>
      <c r="L6691" s="576" t="s">
        <v>208</v>
      </c>
    </row>
    <row r="6692" spans="1:12">
      <c r="A6692" s="576" t="s">
        <v>954</v>
      </c>
      <c r="B6692" s="576" t="s">
        <v>1030</v>
      </c>
      <c r="C6692" s="576" t="s">
        <v>1032</v>
      </c>
      <c r="D6692" s="576" t="s">
        <v>4579</v>
      </c>
      <c r="E6692" s="577" t="s">
        <v>210</v>
      </c>
      <c r="F6692" s="576" t="s">
        <v>210</v>
      </c>
      <c r="G6692" s="576">
        <v>96620</v>
      </c>
      <c r="H6692" s="576" t="s">
        <v>10324</v>
      </c>
      <c r="I6692" s="576" t="s">
        <v>90</v>
      </c>
      <c r="J6692" s="576" t="s">
        <v>248</v>
      </c>
      <c r="K6692" s="577">
        <v>687.02</v>
      </c>
      <c r="L6692" s="576" t="s">
        <v>208</v>
      </c>
    </row>
    <row r="6693" spans="1:12">
      <c r="A6693" s="576" t="s">
        <v>954</v>
      </c>
      <c r="B6693" s="576" t="s">
        <v>1030</v>
      </c>
      <c r="C6693" s="576" t="s">
        <v>1032</v>
      </c>
      <c r="D6693" s="576" t="s">
        <v>4579</v>
      </c>
      <c r="E6693" s="577" t="s">
        <v>210</v>
      </c>
      <c r="F6693" s="576" t="s">
        <v>210</v>
      </c>
      <c r="G6693" s="576">
        <v>104043</v>
      </c>
      <c r="H6693" s="576" t="s">
        <v>6225</v>
      </c>
      <c r="I6693" s="576" t="s">
        <v>212</v>
      </c>
      <c r="J6693" s="576" t="s">
        <v>248</v>
      </c>
      <c r="K6693" s="577">
        <v>6.79</v>
      </c>
      <c r="L6693" s="576" t="s">
        <v>208</v>
      </c>
    </row>
    <row r="6694" spans="1:12">
      <c r="A6694" s="576" t="s">
        <v>954</v>
      </c>
      <c r="B6694" s="576" t="s">
        <v>1030</v>
      </c>
      <c r="C6694" s="576" t="s">
        <v>1032</v>
      </c>
      <c r="D6694" s="576" t="s">
        <v>4579</v>
      </c>
      <c r="E6694" s="577" t="s">
        <v>210</v>
      </c>
      <c r="F6694" s="576" t="s">
        <v>210</v>
      </c>
      <c r="G6694" s="576">
        <v>104044</v>
      </c>
      <c r="H6694" s="576" t="s">
        <v>6226</v>
      </c>
      <c r="I6694" s="576" t="s">
        <v>212</v>
      </c>
      <c r="J6694" s="576" t="s">
        <v>248</v>
      </c>
      <c r="K6694" s="577">
        <v>7.08</v>
      </c>
      <c r="L6694" s="576" t="s">
        <v>208</v>
      </c>
    </row>
    <row r="6695" spans="1:12">
      <c r="A6695" s="576" t="s">
        <v>954</v>
      </c>
      <c r="B6695" s="576" t="s">
        <v>1030</v>
      </c>
      <c r="C6695" s="576" t="s">
        <v>1032</v>
      </c>
      <c r="D6695" s="576" t="s">
        <v>4579</v>
      </c>
      <c r="E6695" s="577" t="s">
        <v>210</v>
      </c>
      <c r="F6695" s="576" t="s">
        <v>210</v>
      </c>
      <c r="G6695" s="576">
        <v>104045</v>
      </c>
      <c r="H6695" s="576" t="s">
        <v>6227</v>
      </c>
      <c r="I6695" s="576" t="s">
        <v>212</v>
      </c>
      <c r="J6695" s="576" t="s">
        <v>248</v>
      </c>
      <c r="K6695" s="577">
        <v>11.66</v>
      </c>
      <c r="L6695" s="576" t="s">
        <v>208</v>
      </c>
    </row>
    <row r="6696" spans="1:12">
      <c r="A6696" s="576" t="s">
        <v>954</v>
      </c>
      <c r="B6696" s="576" t="s">
        <v>1030</v>
      </c>
      <c r="C6696" s="576" t="s">
        <v>1032</v>
      </c>
      <c r="D6696" s="576" t="s">
        <v>4579</v>
      </c>
      <c r="E6696" s="577" t="s">
        <v>210</v>
      </c>
      <c r="F6696" s="576" t="s">
        <v>210</v>
      </c>
      <c r="G6696" s="576">
        <v>104049</v>
      </c>
      <c r="H6696" s="576" t="s">
        <v>6231</v>
      </c>
      <c r="I6696" s="576" t="s">
        <v>212</v>
      </c>
      <c r="J6696" s="576" t="s">
        <v>248</v>
      </c>
      <c r="K6696" s="577">
        <v>4.1399999999999997</v>
      </c>
      <c r="L6696" s="576" t="s">
        <v>208</v>
      </c>
    </row>
    <row r="6697" spans="1:12">
      <c r="A6697" s="576" t="s">
        <v>954</v>
      </c>
      <c r="B6697" s="576" t="s">
        <v>1030</v>
      </c>
      <c r="C6697" s="576" t="s">
        <v>1032</v>
      </c>
      <c r="D6697" s="576" t="s">
        <v>4579</v>
      </c>
      <c r="E6697" s="577" t="s">
        <v>210</v>
      </c>
      <c r="F6697" s="576" t="s">
        <v>210</v>
      </c>
      <c r="G6697" s="576">
        <v>104050</v>
      </c>
      <c r="H6697" s="576" t="s">
        <v>6232</v>
      </c>
      <c r="I6697" s="576" t="s">
        <v>212</v>
      </c>
      <c r="J6697" s="576" t="s">
        <v>248</v>
      </c>
      <c r="K6697" s="577">
        <v>6.39</v>
      </c>
      <c r="L6697" s="576" t="s">
        <v>208</v>
      </c>
    </row>
    <row r="6698" spans="1:12">
      <c r="A6698" s="576" t="s">
        <v>954</v>
      </c>
      <c r="B6698" s="576" t="s">
        <v>1030</v>
      </c>
      <c r="C6698" s="576" t="s">
        <v>1032</v>
      </c>
      <c r="D6698" s="576" t="s">
        <v>4579</v>
      </c>
      <c r="E6698" s="577" t="s">
        <v>210</v>
      </c>
      <c r="F6698" s="576" t="s">
        <v>210</v>
      </c>
      <c r="G6698" s="576">
        <v>104084</v>
      </c>
      <c r="H6698" s="576" t="s">
        <v>6251</v>
      </c>
      <c r="I6698" s="576" t="s">
        <v>212</v>
      </c>
      <c r="J6698" s="576" t="s">
        <v>248</v>
      </c>
      <c r="K6698" s="577">
        <v>74.260000000000005</v>
      </c>
      <c r="L6698" s="576" t="s">
        <v>208</v>
      </c>
    </row>
    <row r="6699" spans="1:12">
      <c r="A6699" s="576" t="s">
        <v>954</v>
      </c>
      <c r="B6699" s="576" t="s">
        <v>1030</v>
      </c>
      <c r="C6699" s="576" t="s">
        <v>1032</v>
      </c>
      <c r="D6699" s="576" t="s">
        <v>4579</v>
      </c>
      <c r="E6699" s="577" t="s">
        <v>210</v>
      </c>
      <c r="F6699" s="576" t="s">
        <v>210</v>
      </c>
      <c r="G6699" s="576">
        <v>104037</v>
      </c>
      <c r="H6699" s="576" t="s">
        <v>10325</v>
      </c>
      <c r="I6699" s="576" t="s">
        <v>212</v>
      </c>
      <c r="J6699" s="576" t="s">
        <v>248</v>
      </c>
      <c r="K6699" s="577">
        <v>0</v>
      </c>
      <c r="L6699" s="576" t="s">
        <v>208</v>
      </c>
    </row>
    <row r="6700" spans="1:12">
      <c r="A6700" s="576" t="s">
        <v>954</v>
      </c>
      <c r="B6700" s="576" t="s">
        <v>1030</v>
      </c>
      <c r="C6700" s="576" t="s">
        <v>1032</v>
      </c>
      <c r="D6700" s="576" t="s">
        <v>4579</v>
      </c>
      <c r="E6700" s="577" t="s">
        <v>210</v>
      </c>
      <c r="F6700" s="576" t="s">
        <v>210</v>
      </c>
      <c r="G6700" s="576">
        <v>104035</v>
      </c>
      <c r="H6700" s="576" t="s">
        <v>6222</v>
      </c>
      <c r="I6700" s="576" t="s">
        <v>212</v>
      </c>
      <c r="J6700" s="576" t="s">
        <v>248</v>
      </c>
      <c r="K6700" s="577">
        <v>30.07</v>
      </c>
      <c r="L6700" s="576" t="s">
        <v>208</v>
      </c>
    </row>
    <row r="6701" spans="1:12">
      <c r="A6701" s="576" t="s">
        <v>954</v>
      </c>
      <c r="B6701" s="576" t="s">
        <v>1030</v>
      </c>
      <c r="C6701" s="576" t="s">
        <v>1032</v>
      </c>
      <c r="D6701" s="576" t="s">
        <v>4579</v>
      </c>
      <c r="E6701" s="577" t="s">
        <v>210</v>
      </c>
      <c r="F6701" s="576" t="s">
        <v>210</v>
      </c>
      <c r="G6701" s="576">
        <v>104036</v>
      </c>
      <c r="H6701" s="576" t="s">
        <v>6223</v>
      </c>
      <c r="I6701" s="576" t="s">
        <v>212</v>
      </c>
      <c r="J6701" s="576" t="s">
        <v>209</v>
      </c>
      <c r="K6701" s="577">
        <v>31</v>
      </c>
      <c r="L6701" s="576" t="s">
        <v>208</v>
      </c>
    </row>
    <row r="6702" spans="1:12">
      <c r="A6702" s="576" t="s">
        <v>954</v>
      </c>
      <c r="B6702" s="576" t="s">
        <v>1030</v>
      </c>
      <c r="C6702" s="576" t="s">
        <v>1032</v>
      </c>
      <c r="D6702" s="576" t="s">
        <v>4579</v>
      </c>
      <c r="E6702" s="577" t="s">
        <v>210</v>
      </c>
      <c r="F6702" s="576" t="s">
        <v>210</v>
      </c>
      <c r="G6702" s="576">
        <v>104034</v>
      </c>
      <c r="H6702" s="576" t="s">
        <v>6221</v>
      </c>
      <c r="I6702" s="576" t="s">
        <v>212</v>
      </c>
      <c r="J6702" s="576" t="s">
        <v>248</v>
      </c>
      <c r="K6702" s="578">
        <v>27.81</v>
      </c>
      <c r="L6702" s="576" t="s">
        <v>208</v>
      </c>
    </row>
    <row r="6703" spans="1:12">
      <c r="A6703" s="576" t="s">
        <v>954</v>
      </c>
      <c r="B6703" s="576" t="s">
        <v>1030</v>
      </c>
      <c r="C6703" s="576" t="s">
        <v>1032</v>
      </c>
      <c r="D6703" s="576" t="s">
        <v>4579</v>
      </c>
      <c r="E6703" s="577" t="s">
        <v>210</v>
      </c>
      <c r="F6703" s="576" t="s">
        <v>210</v>
      </c>
      <c r="G6703" s="576">
        <v>104031</v>
      </c>
      <c r="H6703" s="576" t="s">
        <v>6218</v>
      </c>
      <c r="I6703" s="576" t="s">
        <v>212</v>
      </c>
      <c r="J6703" s="576" t="s">
        <v>248</v>
      </c>
      <c r="K6703" s="577">
        <v>17.43</v>
      </c>
      <c r="L6703" s="576" t="s">
        <v>208</v>
      </c>
    </row>
    <row r="6704" spans="1:12">
      <c r="A6704" s="576" t="s">
        <v>954</v>
      </c>
      <c r="B6704" s="576" t="s">
        <v>1030</v>
      </c>
      <c r="C6704" s="576" t="s">
        <v>1032</v>
      </c>
      <c r="D6704" s="576" t="s">
        <v>4579</v>
      </c>
      <c r="E6704" s="577" t="s">
        <v>210</v>
      </c>
      <c r="F6704" s="576" t="s">
        <v>210</v>
      </c>
      <c r="G6704" s="576">
        <v>104032</v>
      </c>
      <c r="H6704" s="576" t="s">
        <v>6219</v>
      </c>
      <c r="I6704" s="576" t="s">
        <v>212</v>
      </c>
      <c r="J6704" s="576" t="s">
        <v>209</v>
      </c>
      <c r="K6704" s="577">
        <v>22.86</v>
      </c>
      <c r="L6704" s="576" t="s">
        <v>208</v>
      </c>
    </row>
    <row r="6705" spans="1:12">
      <c r="A6705" s="576" t="s">
        <v>954</v>
      </c>
      <c r="B6705" s="576" t="s">
        <v>1030</v>
      </c>
      <c r="C6705" s="576" t="s">
        <v>1032</v>
      </c>
      <c r="D6705" s="576" t="s">
        <v>4579</v>
      </c>
      <c r="E6705" s="577" t="s">
        <v>210</v>
      </c>
      <c r="F6705" s="576" t="s">
        <v>210</v>
      </c>
      <c r="G6705" s="576">
        <v>104033</v>
      </c>
      <c r="H6705" s="576" t="s">
        <v>6220</v>
      </c>
      <c r="I6705" s="576" t="s">
        <v>212</v>
      </c>
      <c r="J6705" s="576" t="s">
        <v>248</v>
      </c>
      <c r="K6705" s="577">
        <v>20.440000000000001</v>
      </c>
      <c r="L6705" s="576" t="s">
        <v>208</v>
      </c>
    </row>
    <row r="6706" spans="1:12">
      <c r="A6706" s="576" t="s">
        <v>954</v>
      </c>
      <c r="B6706" s="576" t="s">
        <v>1030</v>
      </c>
      <c r="C6706" s="576" t="s">
        <v>1032</v>
      </c>
      <c r="D6706" s="576" t="s">
        <v>4579</v>
      </c>
      <c r="E6706" s="577" t="s">
        <v>210</v>
      </c>
      <c r="F6706" s="576" t="s">
        <v>210</v>
      </c>
      <c r="G6706" s="576">
        <v>104038</v>
      </c>
      <c r="H6706" s="576" t="s">
        <v>10326</v>
      </c>
      <c r="I6706" s="576" t="s">
        <v>212</v>
      </c>
      <c r="J6706" s="576" t="s">
        <v>248</v>
      </c>
      <c r="K6706" s="577">
        <v>0</v>
      </c>
      <c r="L6706" s="576" t="s">
        <v>208</v>
      </c>
    </row>
    <row r="6707" spans="1:12">
      <c r="A6707" s="576" t="s">
        <v>954</v>
      </c>
      <c r="B6707" s="576" t="s">
        <v>1030</v>
      </c>
      <c r="C6707" s="576" t="s">
        <v>1032</v>
      </c>
      <c r="D6707" s="576" t="s">
        <v>4579</v>
      </c>
      <c r="E6707" s="577" t="s">
        <v>210</v>
      </c>
      <c r="F6707" s="576" t="s">
        <v>210</v>
      </c>
      <c r="G6707" s="576">
        <v>104051</v>
      </c>
      <c r="H6707" s="576" t="s">
        <v>6233</v>
      </c>
      <c r="I6707" s="576" t="s">
        <v>212</v>
      </c>
      <c r="J6707" s="576" t="s">
        <v>248</v>
      </c>
      <c r="K6707" s="577">
        <v>6.03</v>
      </c>
      <c r="L6707" s="576" t="s">
        <v>208</v>
      </c>
    </row>
    <row r="6708" spans="1:12">
      <c r="A6708" s="576" t="s">
        <v>954</v>
      </c>
      <c r="B6708" s="576" t="s">
        <v>1030</v>
      </c>
      <c r="C6708" s="576" t="s">
        <v>1032</v>
      </c>
      <c r="D6708" s="576" t="s">
        <v>4579</v>
      </c>
      <c r="E6708" s="577" t="s">
        <v>210</v>
      </c>
      <c r="F6708" s="576" t="s">
        <v>210</v>
      </c>
      <c r="G6708" s="576">
        <v>104052</v>
      </c>
      <c r="H6708" s="576" t="s">
        <v>6234</v>
      </c>
      <c r="I6708" s="576" t="s">
        <v>212</v>
      </c>
      <c r="J6708" s="576" t="s">
        <v>248</v>
      </c>
      <c r="K6708" s="577">
        <v>8.48</v>
      </c>
      <c r="L6708" s="576" t="s">
        <v>208</v>
      </c>
    </row>
    <row r="6709" spans="1:12">
      <c r="A6709" s="576" t="s">
        <v>954</v>
      </c>
      <c r="B6709" s="576" t="s">
        <v>1030</v>
      </c>
      <c r="C6709" s="576" t="s">
        <v>1032</v>
      </c>
      <c r="D6709" s="576" t="s">
        <v>4579</v>
      </c>
      <c r="E6709" s="577" t="s">
        <v>210</v>
      </c>
      <c r="F6709" s="576" t="s">
        <v>210</v>
      </c>
      <c r="G6709" s="576">
        <v>104046</v>
      </c>
      <c r="H6709" s="576" t="s">
        <v>6228</v>
      </c>
      <c r="I6709" s="576" t="s">
        <v>212</v>
      </c>
      <c r="J6709" s="576" t="s">
        <v>248</v>
      </c>
      <c r="K6709" s="577">
        <v>6.43</v>
      </c>
      <c r="L6709" s="576" t="s">
        <v>208</v>
      </c>
    </row>
    <row r="6710" spans="1:12">
      <c r="A6710" s="576" t="s">
        <v>954</v>
      </c>
      <c r="B6710" s="576" t="s">
        <v>1030</v>
      </c>
      <c r="C6710" s="576" t="s">
        <v>1032</v>
      </c>
      <c r="D6710" s="576" t="s">
        <v>4579</v>
      </c>
      <c r="E6710" s="577" t="s">
        <v>210</v>
      </c>
      <c r="F6710" s="576" t="s">
        <v>210</v>
      </c>
      <c r="G6710" s="576">
        <v>104047</v>
      </c>
      <c r="H6710" s="576" t="s">
        <v>6229</v>
      </c>
      <c r="I6710" s="576" t="s">
        <v>212</v>
      </c>
      <c r="J6710" s="576" t="s">
        <v>248</v>
      </c>
      <c r="K6710" s="577">
        <v>7.44</v>
      </c>
      <c r="L6710" s="576" t="s">
        <v>208</v>
      </c>
    </row>
    <row r="6711" spans="1:12">
      <c r="A6711" s="576" t="s">
        <v>954</v>
      </c>
      <c r="B6711" s="576" t="s">
        <v>1030</v>
      </c>
      <c r="C6711" s="576" t="s">
        <v>1032</v>
      </c>
      <c r="D6711" s="576" t="s">
        <v>4579</v>
      </c>
      <c r="E6711" s="577" t="s">
        <v>210</v>
      </c>
      <c r="F6711" s="576" t="s">
        <v>210</v>
      </c>
      <c r="G6711" s="576">
        <v>104048</v>
      </c>
      <c r="H6711" s="576" t="s">
        <v>6230</v>
      </c>
      <c r="I6711" s="576" t="s">
        <v>212</v>
      </c>
      <c r="J6711" s="576" t="s">
        <v>248</v>
      </c>
      <c r="K6711" s="577">
        <v>11.34</v>
      </c>
      <c r="L6711" s="576" t="s">
        <v>208</v>
      </c>
    </row>
    <row r="6712" spans="1:12">
      <c r="A6712" s="576" t="s">
        <v>954</v>
      </c>
      <c r="B6712" s="576" t="s">
        <v>1030</v>
      </c>
      <c r="C6712" s="576" t="s">
        <v>1032</v>
      </c>
      <c r="D6712" s="576" t="s">
        <v>4579</v>
      </c>
      <c r="E6712" s="577" t="s">
        <v>210</v>
      </c>
      <c r="F6712" s="576" t="s">
        <v>210</v>
      </c>
      <c r="G6712" s="576">
        <v>104063</v>
      </c>
      <c r="H6712" s="576" t="s">
        <v>6244</v>
      </c>
      <c r="I6712" s="576" t="s">
        <v>212</v>
      </c>
      <c r="J6712" s="576" t="s">
        <v>248</v>
      </c>
      <c r="K6712" s="577">
        <v>59.61</v>
      </c>
      <c r="L6712" s="576" t="s">
        <v>208</v>
      </c>
    </row>
    <row r="6713" spans="1:12">
      <c r="A6713" s="576" t="s">
        <v>954</v>
      </c>
      <c r="B6713" s="576" t="s">
        <v>1030</v>
      </c>
      <c r="C6713" s="576" t="s">
        <v>1032</v>
      </c>
      <c r="D6713" s="576" t="s">
        <v>4579</v>
      </c>
      <c r="E6713" s="577" t="s">
        <v>210</v>
      </c>
      <c r="F6713" s="576" t="s">
        <v>210</v>
      </c>
      <c r="G6713" s="576">
        <v>104065</v>
      </c>
      <c r="H6713" s="576" t="s">
        <v>6246</v>
      </c>
      <c r="I6713" s="576" t="s">
        <v>212</v>
      </c>
      <c r="J6713" s="576" t="s">
        <v>248</v>
      </c>
      <c r="K6713" s="577">
        <v>132.13999999999999</v>
      </c>
      <c r="L6713" s="576" t="s">
        <v>208</v>
      </c>
    </row>
    <row r="6714" spans="1:12">
      <c r="A6714" s="576" t="s">
        <v>954</v>
      </c>
      <c r="B6714" s="576" t="s">
        <v>1030</v>
      </c>
      <c r="C6714" s="576" t="s">
        <v>1032</v>
      </c>
      <c r="D6714" s="576" t="s">
        <v>4579</v>
      </c>
      <c r="E6714" s="577" t="s">
        <v>210</v>
      </c>
      <c r="F6714" s="576" t="s">
        <v>210</v>
      </c>
      <c r="G6714" s="576">
        <v>104062</v>
      </c>
      <c r="H6714" s="576" t="s">
        <v>6243</v>
      </c>
      <c r="I6714" s="576" t="s">
        <v>212</v>
      </c>
      <c r="J6714" s="576" t="s">
        <v>209</v>
      </c>
      <c r="K6714" s="577">
        <v>62.77</v>
      </c>
      <c r="L6714" s="576" t="s">
        <v>208</v>
      </c>
    </row>
    <row r="6715" spans="1:12">
      <c r="A6715" s="576" t="s">
        <v>954</v>
      </c>
      <c r="B6715" s="576" t="s">
        <v>1030</v>
      </c>
      <c r="C6715" s="576" t="s">
        <v>1032</v>
      </c>
      <c r="D6715" s="576" t="s">
        <v>4579</v>
      </c>
      <c r="E6715" s="577" t="s">
        <v>210</v>
      </c>
      <c r="F6715" s="576" t="s">
        <v>210</v>
      </c>
      <c r="G6715" s="576">
        <v>104064</v>
      </c>
      <c r="H6715" s="576" t="s">
        <v>6245</v>
      </c>
      <c r="I6715" s="576" t="s">
        <v>212</v>
      </c>
      <c r="J6715" s="576" t="s">
        <v>209</v>
      </c>
      <c r="K6715" s="577">
        <v>155.87</v>
      </c>
      <c r="L6715" s="576" t="s">
        <v>208</v>
      </c>
    </row>
    <row r="6716" spans="1:12">
      <c r="A6716" s="576" t="s">
        <v>954</v>
      </c>
      <c r="B6716" s="576" t="s">
        <v>1030</v>
      </c>
      <c r="C6716" s="576" t="s">
        <v>1032</v>
      </c>
      <c r="D6716" s="576" t="s">
        <v>4579</v>
      </c>
      <c r="E6716" s="577" t="s">
        <v>210</v>
      </c>
      <c r="F6716" s="576" t="s">
        <v>210</v>
      </c>
      <c r="G6716" s="576">
        <v>104059</v>
      </c>
      <c r="H6716" s="576" t="s">
        <v>6240</v>
      </c>
      <c r="I6716" s="576" t="s">
        <v>212</v>
      </c>
      <c r="J6716" s="576" t="s">
        <v>209</v>
      </c>
      <c r="K6716" s="577">
        <v>8.67</v>
      </c>
      <c r="L6716" s="576" t="s">
        <v>208</v>
      </c>
    </row>
    <row r="6717" spans="1:12">
      <c r="A6717" s="576" t="s">
        <v>954</v>
      </c>
      <c r="B6717" s="576" t="s">
        <v>1030</v>
      </c>
      <c r="C6717" s="576" t="s">
        <v>1032</v>
      </c>
      <c r="D6717" s="576" t="s">
        <v>4579</v>
      </c>
      <c r="E6717" s="577" t="s">
        <v>210</v>
      </c>
      <c r="F6717" s="576" t="s">
        <v>210</v>
      </c>
      <c r="G6717" s="576">
        <v>104058</v>
      </c>
      <c r="H6717" s="576" t="s">
        <v>6239</v>
      </c>
      <c r="I6717" s="576" t="s">
        <v>212</v>
      </c>
      <c r="J6717" s="576" t="s">
        <v>248</v>
      </c>
      <c r="K6717" s="577">
        <v>5.6</v>
      </c>
      <c r="L6717" s="576" t="s">
        <v>208</v>
      </c>
    </row>
    <row r="6718" spans="1:12">
      <c r="A6718" s="576" t="s">
        <v>954</v>
      </c>
      <c r="B6718" s="576" t="s">
        <v>1030</v>
      </c>
      <c r="C6718" s="576" t="s">
        <v>1032</v>
      </c>
      <c r="D6718" s="576" t="s">
        <v>4579</v>
      </c>
      <c r="E6718" s="577" t="s">
        <v>210</v>
      </c>
      <c r="F6718" s="576" t="s">
        <v>210</v>
      </c>
      <c r="G6718" s="576">
        <v>104082</v>
      </c>
      <c r="H6718" s="576" t="s">
        <v>6249</v>
      </c>
      <c r="I6718" s="576" t="s">
        <v>212</v>
      </c>
      <c r="J6718" s="576" t="s">
        <v>248</v>
      </c>
      <c r="K6718" s="577">
        <v>26.21</v>
      </c>
      <c r="L6718" s="576" t="s">
        <v>208</v>
      </c>
    </row>
    <row r="6719" spans="1:12">
      <c r="A6719" s="576" t="s">
        <v>954</v>
      </c>
      <c r="B6719" s="576" t="s">
        <v>1030</v>
      </c>
      <c r="C6719" s="576" t="s">
        <v>1032</v>
      </c>
      <c r="D6719" s="576" t="s">
        <v>4579</v>
      </c>
      <c r="E6719" s="577" t="s">
        <v>210</v>
      </c>
      <c r="F6719" s="576" t="s">
        <v>210</v>
      </c>
      <c r="G6719" s="576">
        <v>104083</v>
      </c>
      <c r="H6719" s="576" t="s">
        <v>6250</v>
      </c>
      <c r="I6719" s="576" t="s">
        <v>212</v>
      </c>
      <c r="J6719" s="576" t="s">
        <v>248</v>
      </c>
      <c r="K6719" s="577">
        <v>65.31</v>
      </c>
      <c r="L6719" s="576" t="s">
        <v>208</v>
      </c>
    </row>
    <row r="6720" spans="1:12">
      <c r="A6720" s="576" t="s">
        <v>954</v>
      </c>
      <c r="B6720" s="576" t="s">
        <v>1030</v>
      </c>
      <c r="C6720" s="576" t="s">
        <v>1032</v>
      </c>
      <c r="D6720" s="576" t="s">
        <v>4579</v>
      </c>
      <c r="E6720" s="577" t="s">
        <v>210</v>
      </c>
      <c r="F6720" s="576" t="s">
        <v>210</v>
      </c>
      <c r="G6720" s="576">
        <v>104057</v>
      </c>
      <c r="H6720" s="576" t="s">
        <v>10327</v>
      </c>
      <c r="I6720" s="576" t="s">
        <v>212</v>
      </c>
      <c r="J6720" s="576" t="s">
        <v>248</v>
      </c>
      <c r="K6720" s="577">
        <v>0</v>
      </c>
      <c r="L6720" s="576" t="s">
        <v>208</v>
      </c>
    </row>
    <row r="6721" spans="1:12">
      <c r="A6721" s="576" t="s">
        <v>954</v>
      </c>
      <c r="B6721" s="576" t="s">
        <v>1030</v>
      </c>
      <c r="C6721" s="576" t="s">
        <v>1032</v>
      </c>
      <c r="D6721" s="576" t="s">
        <v>4579</v>
      </c>
      <c r="E6721" s="577" t="s">
        <v>210</v>
      </c>
      <c r="F6721" s="576" t="s">
        <v>210</v>
      </c>
      <c r="G6721" s="576">
        <v>104056</v>
      </c>
      <c r="H6721" s="576" t="s">
        <v>6238</v>
      </c>
      <c r="I6721" s="576" t="s">
        <v>212</v>
      </c>
      <c r="J6721" s="576" t="s">
        <v>209</v>
      </c>
      <c r="K6721" s="577">
        <v>17.32</v>
      </c>
      <c r="L6721" s="576" t="s">
        <v>208</v>
      </c>
    </row>
    <row r="6722" spans="1:12">
      <c r="A6722" s="576" t="s">
        <v>954</v>
      </c>
      <c r="B6722" s="576" t="s">
        <v>1030</v>
      </c>
      <c r="C6722" s="576" t="s">
        <v>1032</v>
      </c>
      <c r="D6722" s="576" t="s">
        <v>4579</v>
      </c>
      <c r="E6722" s="577" t="s">
        <v>210</v>
      </c>
      <c r="F6722" s="576" t="s">
        <v>210</v>
      </c>
      <c r="G6722" s="576">
        <v>104055</v>
      </c>
      <c r="H6722" s="576" t="s">
        <v>6237</v>
      </c>
      <c r="I6722" s="576" t="s">
        <v>212</v>
      </c>
      <c r="J6722" s="576" t="s">
        <v>248</v>
      </c>
      <c r="K6722" s="577">
        <v>11.48</v>
      </c>
      <c r="L6722" s="576" t="s">
        <v>208</v>
      </c>
    </row>
    <row r="6723" spans="1:12">
      <c r="A6723" s="576" t="s">
        <v>954</v>
      </c>
      <c r="B6723" s="576" t="s">
        <v>1030</v>
      </c>
      <c r="C6723" s="576" t="s">
        <v>1032</v>
      </c>
      <c r="D6723" s="576" t="s">
        <v>4579</v>
      </c>
      <c r="E6723" s="577" t="s">
        <v>210</v>
      </c>
      <c r="F6723" s="576" t="s">
        <v>210</v>
      </c>
      <c r="G6723" s="576">
        <v>104076</v>
      </c>
      <c r="H6723" s="576" t="s">
        <v>6248</v>
      </c>
      <c r="I6723" s="576" t="s">
        <v>212</v>
      </c>
      <c r="J6723" s="576" t="s">
        <v>248</v>
      </c>
      <c r="K6723" s="577">
        <v>37.79</v>
      </c>
      <c r="L6723" s="576" t="s">
        <v>208</v>
      </c>
    </row>
    <row r="6724" spans="1:12">
      <c r="A6724" s="576" t="s">
        <v>954</v>
      </c>
      <c r="B6724" s="576" t="s">
        <v>1030</v>
      </c>
      <c r="C6724" s="576" t="s">
        <v>1032</v>
      </c>
      <c r="D6724" s="576" t="s">
        <v>4579</v>
      </c>
      <c r="E6724" s="577" t="s">
        <v>210</v>
      </c>
      <c r="F6724" s="576" t="s">
        <v>210</v>
      </c>
      <c r="G6724" s="576">
        <v>104060</v>
      </c>
      <c r="H6724" s="576" t="s">
        <v>6241</v>
      </c>
      <c r="I6724" s="576" t="s">
        <v>85</v>
      </c>
      <c r="J6724" s="576" t="s">
        <v>248</v>
      </c>
      <c r="K6724" s="577">
        <v>7.98</v>
      </c>
      <c r="L6724" s="576" t="s">
        <v>208</v>
      </c>
    </row>
    <row r="6725" spans="1:12">
      <c r="A6725" s="576" t="s">
        <v>954</v>
      </c>
      <c r="B6725" s="576" t="s">
        <v>1030</v>
      </c>
      <c r="C6725" s="576" t="s">
        <v>1032</v>
      </c>
      <c r="D6725" s="576" t="s">
        <v>4579</v>
      </c>
      <c r="E6725" s="577" t="s">
        <v>210</v>
      </c>
      <c r="F6725" s="576" t="s">
        <v>210</v>
      </c>
      <c r="G6725" s="576">
        <v>104061</v>
      </c>
      <c r="H6725" s="576" t="s">
        <v>6242</v>
      </c>
      <c r="I6725" s="576" t="s">
        <v>85</v>
      </c>
      <c r="J6725" s="576" t="s">
        <v>209</v>
      </c>
      <c r="K6725" s="577">
        <v>14.68</v>
      </c>
      <c r="L6725" s="576" t="s">
        <v>208</v>
      </c>
    </row>
    <row r="6726" spans="1:12">
      <c r="A6726" s="576" t="s">
        <v>954</v>
      </c>
      <c r="B6726" s="576" t="s">
        <v>1030</v>
      </c>
      <c r="C6726" s="576" t="s">
        <v>1032</v>
      </c>
      <c r="D6726" s="576" t="s">
        <v>4579</v>
      </c>
      <c r="E6726" s="577" t="s">
        <v>210</v>
      </c>
      <c r="F6726" s="576" t="s">
        <v>210</v>
      </c>
      <c r="G6726" s="576">
        <v>104085</v>
      </c>
      <c r="H6726" s="576" t="s">
        <v>6252</v>
      </c>
      <c r="I6726" s="576" t="s">
        <v>85</v>
      </c>
      <c r="J6726" s="576" t="s">
        <v>248</v>
      </c>
      <c r="K6726" s="577">
        <v>45.45</v>
      </c>
      <c r="L6726" s="576" t="s">
        <v>208</v>
      </c>
    </row>
    <row r="6727" spans="1:12">
      <c r="A6727" s="576" t="s">
        <v>954</v>
      </c>
      <c r="B6727" s="576" t="s">
        <v>1030</v>
      </c>
      <c r="C6727" s="576" t="s">
        <v>1032</v>
      </c>
      <c r="D6727" s="576" t="s">
        <v>4579</v>
      </c>
      <c r="E6727" s="577" t="s">
        <v>210</v>
      </c>
      <c r="F6727" s="576" t="s">
        <v>210</v>
      </c>
      <c r="G6727" s="576">
        <v>104086</v>
      </c>
      <c r="H6727" s="576" t="s">
        <v>6253</v>
      </c>
      <c r="I6727" s="576" t="s">
        <v>85</v>
      </c>
      <c r="J6727" s="576" t="s">
        <v>248</v>
      </c>
      <c r="K6727" s="577">
        <v>82.81</v>
      </c>
      <c r="L6727" s="576" t="s">
        <v>208</v>
      </c>
    </row>
    <row r="6728" spans="1:12">
      <c r="A6728" s="576" t="s">
        <v>954</v>
      </c>
      <c r="B6728" s="576" t="s">
        <v>1030</v>
      </c>
      <c r="C6728" s="576" t="s">
        <v>1032</v>
      </c>
      <c r="D6728" s="576" t="s">
        <v>4579</v>
      </c>
      <c r="E6728" s="577" t="s">
        <v>210</v>
      </c>
      <c r="F6728" s="576" t="s">
        <v>210</v>
      </c>
      <c r="G6728" s="576">
        <v>104073</v>
      </c>
      <c r="H6728" s="576" t="s">
        <v>10328</v>
      </c>
      <c r="I6728" s="576" t="s">
        <v>212</v>
      </c>
      <c r="J6728" s="576" t="s">
        <v>248</v>
      </c>
      <c r="K6728" s="577">
        <v>0</v>
      </c>
      <c r="L6728" s="576" t="s">
        <v>208</v>
      </c>
    </row>
    <row r="6729" spans="1:12">
      <c r="A6729" s="576" t="s">
        <v>954</v>
      </c>
      <c r="B6729" s="576" t="s">
        <v>1030</v>
      </c>
      <c r="C6729" s="576" t="s">
        <v>1032</v>
      </c>
      <c r="D6729" s="576" t="s">
        <v>4579</v>
      </c>
      <c r="E6729" s="577" t="s">
        <v>210</v>
      </c>
      <c r="F6729" s="576" t="s">
        <v>210</v>
      </c>
      <c r="G6729" s="576">
        <v>104074</v>
      </c>
      <c r="H6729" s="576" t="s">
        <v>10329</v>
      </c>
      <c r="I6729" s="576" t="s">
        <v>212</v>
      </c>
      <c r="J6729" s="576" t="s">
        <v>248</v>
      </c>
      <c r="K6729" s="577">
        <v>0</v>
      </c>
      <c r="L6729" s="576" t="s">
        <v>208</v>
      </c>
    </row>
    <row r="6730" spans="1:12">
      <c r="A6730" s="576" t="s">
        <v>954</v>
      </c>
      <c r="B6730" s="576" t="s">
        <v>1030</v>
      </c>
      <c r="C6730" s="576" t="s">
        <v>1032</v>
      </c>
      <c r="D6730" s="576" t="s">
        <v>4579</v>
      </c>
      <c r="E6730" s="577" t="s">
        <v>210</v>
      </c>
      <c r="F6730" s="576" t="s">
        <v>210</v>
      </c>
      <c r="G6730" s="576">
        <v>104075</v>
      </c>
      <c r="H6730" s="576" t="s">
        <v>10330</v>
      </c>
      <c r="I6730" s="576" t="s">
        <v>212</v>
      </c>
      <c r="J6730" s="576" t="s">
        <v>248</v>
      </c>
      <c r="K6730" s="577">
        <v>0</v>
      </c>
      <c r="L6730" s="576" t="s">
        <v>208</v>
      </c>
    </row>
    <row r="6731" spans="1:12">
      <c r="A6731" s="576" t="s">
        <v>954</v>
      </c>
      <c r="B6731" s="576" t="s">
        <v>1030</v>
      </c>
      <c r="C6731" s="576" t="s">
        <v>1032</v>
      </c>
      <c r="D6731" s="576" t="s">
        <v>4579</v>
      </c>
      <c r="E6731" s="577" t="s">
        <v>210</v>
      </c>
      <c r="F6731" s="576" t="s">
        <v>210</v>
      </c>
      <c r="G6731" s="576">
        <v>104039</v>
      </c>
      <c r="H6731" s="576" t="s">
        <v>6224</v>
      </c>
      <c r="I6731" s="576" t="s">
        <v>212</v>
      </c>
      <c r="J6731" s="576" t="s">
        <v>248</v>
      </c>
      <c r="K6731" s="577">
        <v>63.21</v>
      </c>
      <c r="L6731" s="576" t="s">
        <v>208</v>
      </c>
    </row>
    <row r="6732" spans="1:12">
      <c r="A6732" s="576" t="s">
        <v>954</v>
      </c>
      <c r="B6732" s="576" t="s">
        <v>1030</v>
      </c>
      <c r="C6732" s="576" t="s">
        <v>1032</v>
      </c>
      <c r="D6732" s="576" t="s">
        <v>4579</v>
      </c>
      <c r="E6732" s="577" t="s">
        <v>210</v>
      </c>
      <c r="F6732" s="576" t="s">
        <v>210</v>
      </c>
      <c r="G6732" s="576">
        <v>104040</v>
      </c>
      <c r="H6732" s="576" t="s">
        <v>10331</v>
      </c>
      <c r="I6732" s="576" t="s">
        <v>212</v>
      </c>
      <c r="J6732" s="576" t="s">
        <v>248</v>
      </c>
      <c r="K6732" s="577">
        <v>0</v>
      </c>
      <c r="L6732" s="576" t="s">
        <v>208</v>
      </c>
    </row>
    <row r="6733" spans="1:12">
      <c r="A6733" s="576" t="s">
        <v>954</v>
      </c>
      <c r="B6733" s="576" t="s">
        <v>1030</v>
      </c>
      <c r="C6733" s="576" t="s">
        <v>1032</v>
      </c>
      <c r="D6733" s="576" t="s">
        <v>4579</v>
      </c>
      <c r="E6733" s="577" t="s">
        <v>210</v>
      </c>
      <c r="F6733" s="576" t="s">
        <v>210</v>
      </c>
      <c r="G6733" s="576">
        <v>104041</v>
      </c>
      <c r="H6733" s="576" t="s">
        <v>10332</v>
      </c>
      <c r="I6733" s="576" t="s">
        <v>212</v>
      </c>
      <c r="J6733" s="576" t="s">
        <v>248</v>
      </c>
      <c r="K6733" s="577">
        <v>0</v>
      </c>
      <c r="L6733" s="576" t="s">
        <v>208</v>
      </c>
    </row>
    <row r="6734" spans="1:12">
      <c r="A6734" s="576" t="s">
        <v>954</v>
      </c>
      <c r="B6734" s="576" t="s">
        <v>1030</v>
      </c>
      <c r="C6734" s="576" t="s">
        <v>1032</v>
      </c>
      <c r="D6734" s="576" t="s">
        <v>4579</v>
      </c>
      <c r="E6734" s="577" t="s">
        <v>210</v>
      </c>
      <c r="F6734" s="576" t="s">
        <v>210</v>
      </c>
      <c r="G6734" s="576">
        <v>104042</v>
      </c>
      <c r="H6734" s="576" t="s">
        <v>10333</v>
      </c>
      <c r="I6734" s="576" t="s">
        <v>212</v>
      </c>
      <c r="J6734" s="576" t="s">
        <v>248</v>
      </c>
      <c r="K6734" s="577">
        <v>0</v>
      </c>
      <c r="L6734" s="576" t="s">
        <v>208</v>
      </c>
    </row>
    <row r="6735" spans="1:12">
      <c r="A6735" s="576" t="s">
        <v>954</v>
      </c>
      <c r="B6735" s="576" t="s">
        <v>1030</v>
      </c>
      <c r="C6735" s="576" t="s">
        <v>1032</v>
      </c>
      <c r="D6735" s="576" t="s">
        <v>4579</v>
      </c>
      <c r="E6735" s="577" t="s">
        <v>210</v>
      </c>
      <c r="F6735" s="576" t="s">
        <v>210</v>
      </c>
      <c r="G6735" s="576">
        <v>104072</v>
      </c>
      <c r="H6735" s="576" t="s">
        <v>6247</v>
      </c>
      <c r="I6735" s="576" t="s">
        <v>212</v>
      </c>
      <c r="J6735" s="576" t="s">
        <v>248</v>
      </c>
      <c r="K6735" s="577">
        <v>251.28</v>
      </c>
      <c r="L6735" s="576" t="s">
        <v>208</v>
      </c>
    </row>
    <row r="6736" spans="1:12">
      <c r="A6736" s="576" t="s">
        <v>954</v>
      </c>
      <c r="B6736" s="576" t="s">
        <v>1030</v>
      </c>
      <c r="C6736" s="576" t="s">
        <v>1032</v>
      </c>
      <c r="D6736" s="576" t="s">
        <v>4579</v>
      </c>
      <c r="E6736" s="577" t="s">
        <v>210</v>
      </c>
      <c r="F6736" s="576" t="s">
        <v>210</v>
      </c>
      <c r="G6736" s="576">
        <v>104053</v>
      </c>
      <c r="H6736" s="576" t="s">
        <v>6235</v>
      </c>
      <c r="I6736" s="576" t="s">
        <v>212</v>
      </c>
      <c r="J6736" s="576" t="s">
        <v>248</v>
      </c>
      <c r="K6736" s="577">
        <v>7.19</v>
      </c>
      <c r="L6736" s="576" t="s">
        <v>208</v>
      </c>
    </row>
    <row r="6737" spans="1:12">
      <c r="A6737" s="576" t="s">
        <v>954</v>
      </c>
      <c r="B6737" s="576" t="s">
        <v>1030</v>
      </c>
      <c r="C6737" s="576" t="s">
        <v>1032</v>
      </c>
      <c r="D6737" s="576" t="s">
        <v>4579</v>
      </c>
      <c r="E6737" s="577" t="s">
        <v>210</v>
      </c>
      <c r="F6737" s="576" t="s">
        <v>210</v>
      </c>
      <c r="G6737" s="576">
        <v>104054</v>
      </c>
      <c r="H6737" s="576" t="s">
        <v>6236</v>
      </c>
      <c r="I6737" s="576" t="s">
        <v>212</v>
      </c>
      <c r="J6737" s="576" t="s">
        <v>248</v>
      </c>
      <c r="K6737" s="577">
        <v>14.88</v>
      </c>
      <c r="L6737" s="576" t="s">
        <v>208</v>
      </c>
    </row>
    <row r="6738" spans="1:12">
      <c r="A6738" s="576" t="s">
        <v>954</v>
      </c>
      <c r="B6738" s="576" t="s">
        <v>1030</v>
      </c>
      <c r="C6738" s="576" t="s">
        <v>1032</v>
      </c>
      <c r="D6738" s="576" t="s">
        <v>4579</v>
      </c>
      <c r="E6738" s="577" t="s">
        <v>210</v>
      </c>
      <c r="F6738" s="576" t="s">
        <v>210</v>
      </c>
      <c r="G6738" s="576">
        <v>99818</v>
      </c>
      <c r="H6738" s="576" t="s">
        <v>5080</v>
      </c>
      <c r="I6738" s="576" t="s">
        <v>212</v>
      </c>
      <c r="J6738" s="576" t="s">
        <v>248</v>
      </c>
      <c r="K6738" s="577">
        <v>5.0199999999999996</v>
      </c>
      <c r="L6738" s="576" t="s">
        <v>208</v>
      </c>
    </row>
    <row r="6739" spans="1:12">
      <c r="A6739" s="576" t="s">
        <v>954</v>
      </c>
      <c r="B6739" s="576" t="s">
        <v>1030</v>
      </c>
      <c r="C6739" s="576" t="s">
        <v>1032</v>
      </c>
      <c r="D6739" s="576" t="s">
        <v>4579</v>
      </c>
      <c r="E6739" s="577" t="s">
        <v>210</v>
      </c>
      <c r="F6739" s="576" t="s">
        <v>210</v>
      </c>
      <c r="G6739" s="576">
        <v>99819</v>
      </c>
      <c r="H6739" s="576" t="s">
        <v>5081</v>
      </c>
      <c r="I6739" s="576" t="s">
        <v>93</v>
      </c>
      <c r="J6739" s="576" t="s">
        <v>248</v>
      </c>
      <c r="K6739" s="577">
        <v>14.68</v>
      </c>
      <c r="L6739" s="576" t="s">
        <v>208</v>
      </c>
    </row>
    <row r="6740" spans="1:12">
      <c r="A6740" s="576" t="s">
        <v>954</v>
      </c>
      <c r="B6740" s="576" t="s">
        <v>1030</v>
      </c>
      <c r="C6740" s="576" t="s">
        <v>1032</v>
      </c>
      <c r="D6740" s="576" t="s">
        <v>4579</v>
      </c>
      <c r="E6740" s="577" t="s">
        <v>210</v>
      </c>
      <c r="F6740" s="576" t="s">
        <v>210</v>
      </c>
      <c r="G6740" s="576">
        <v>99811</v>
      </c>
      <c r="H6740" s="576" t="s">
        <v>3199</v>
      </c>
      <c r="I6740" s="576" t="s">
        <v>93</v>
      </c>
      <c r="J6740" s="576" t="s">
        <v>248</v>
      </c>
      <c r="K6740" s="577">
        <v>3.08</v>
      </c>
      <c r="L6740" s="576" t="s">
        <v>208</v>
      </c>
    </row>
    <row r="6741" spans="1:12">
      <c r="A6741" s="576" t="s">
        <v>954</v>
      </c>
      <c r="B6741" s="576" t="s">
        <v>1030</v>
      </c>
      <c r="C6741" s="576" t="s">
        <v>1032</v>
      </c>
      <c r="D6741" s="576" t="s">
        <v>4579</v>
      </c>
      <c r="E6741" s="577" t="s">
        <v>210</v>
      </c>
      <c r="F6741" s="576" t="s">
        <v>210</v>
      </c>
      <c r="G6741" s="576">
        <v>99826</v>
      </c>
      <c r="H6741" s="576" t="s">
        <v>3203</v>
      </c>
      <c r="I6741" s="576" t="s">
        <v>93</v>
      </c>
      <c r="J6741" s="576" t="s">
        <v>248</v>
      </c>
      <c r="K6741" s="577">
        <v>1.34</v>
      </c>
      <c r="L6741" s="576" t="s">
        <v>208</v>
      </c>
    </row>
    <row r="6742" spans="1:12">
      <c r="A6742" s="576" t="s">
        <v>954</v>
      </c>
      <c r="B6742" s="576" t="s">
        <v>1030</v>
      </c>
      <c r="C6742" s="576" t="s">
        <v>1032</v>
      </c>
      <c r="D6742" s="576" t="s">
        <v>4579</v>
      </c>
      <c r="E6742" s="577" t="s">
        <v>210</v>
      </c>
      <c r="F6742" s="576" t="s">
        <v>210</v>
      </c>
      <c r="G6742" s="576">
        <v>99821</v>
      </c>
      <c r="H6742" s="576" t="s">
        <v>5083</v>
      </c>
      <c r="I6742" s="576" t="s">
        <v>93</v>
      </c>
      <c r="J6742" s="576" t="s">
        <v>248</v>
      </c>
      <c r="K6742" s="577">
        <v>2.74</v>
      </c>
      <c r="L6742" s="576" t="s">
        <v>208</v>
      </c>
    </row>
    <row r="6743" spans="1:12">
      <c r="A6743" s="576" t="s">
        <v>954</v>
      </c>
      <c r="B6743" s="576" t="s">
        <v>1030</v>
      </c>
      <c r="C6743" s="576" t="s">
        <v>1032</v>
      </c>
      <c r="D6743" s="576" t="s">
        <v>4579</v>
      </c>
      <c r="E6743" s="577" t="s">
        <v>210</v>
      </c>
      <c r="F6743" s="576" t="s">
        <v>210</v>
      </c>
      <c r="G6743" s="576">
        <v>99820</v>
      </c>
      <c r="H6743" s="576" t="s">
        <v>5082</v>
      </c>
      <c r="I6743" s="576" t="s">
        <v>93</v>
      </c>
      <c r="J6743" s="576" t="s">
        <v>248</v>
      </c>
      <c r="K6743" s="577">
        <v>1.76</v>
      </c>
      <c r="L6743" s="576" t="s">
        <v>208</v>
      </c>
    </row>
    <row r="6744" spans="1:12">
      <c r="A6744" s="576" t="s">
        <v>954</v>
      </c>
      <c r="B6744" s="576" t="s">
        <v>1030</v>
      </c>
      <c r="C6744" s="576" t="s">
        <v>1032</v>
      </c>
      <c r="D6744" s="576" t="s">
        <v>4579</v>
      </c>
      <c r="E6744" s="577" t="s">
        <v>210</v>
      </c>
      <c r="F6744" s="576" t="s">
        <v>210</v>
      </c>
      <c r="G6744" s="576">
        <v>99812</v>
      </c>
      <c r="H6744" s="576" t="s">
        <v>3200</v>
      </c>
      <c r="I6744" s="576" t="s">
        <v>93</v>
      </c>
      <c r="J6744" s="576" t="s">
        <v>248</v>
      </c>
      <c r="K6744" s="577">
        <v>0.98</v>
      </c>
      <c r="L6744" s="576" t="s">
        <v>208</v>
      </c>
    </row>
    <row r="6745" spans="1:12">
      <c r="A6745" s="576" t="s">
        <v>954</v>
      </c>
      <c r="B6745" s="576" t="s">
        <v>1030</v>
      </c>
      <c r="C6745" s="576" t="s">
        <v>1032</v>
      </c>
      <c r="D6745" s="576" t="s">
        <v>4579</v>
      </c>
      <c r="E6745" s="577" t="s">
        <v>210</v>
      </c>
      <c r="F6745" s="576" t="s">
        <v>210</v>
      </c>
      <c r="G6745" s="576">
        <v>99817</v>
      </c>
      <c r="H6745" s="576" t="s">
        <v>5079</v>
      </c>
      <c r="I6745" s="576" t="s">
        <v>212</v>
      </c>
      <c r="J6745" s="576" t="s">
        <v>248</v>
      </c>
      <c r="K6745" s="577">
        <v>5.0199999999999996</v>
      </c>
      <c r="L6745" s="576" t="s">
        <v>208</v>
      </c>
    </row>
    <row r="6746" spans="1:12">
      <c r="A6746" s="576" t="s">
        <v>954</v>
      </c>
      <c r="B6746" s="576" t="s">
        <v>1030</v>
      </c>
      <c r="C6746" s="576" t="s">
        <v>1032</v>
      </c>
      <c r="D6746" s="576" t="s">
        <v>4579</v>
      </c>
      <c r="E6746" s="577" t="s">
        <v>210</v>
      </c>
      <c r="F6746" s="576" t="s">
        <v>210</v>
      </c>
      <c r="G6746" s="576">
        <v>99813</v>
      </c>
      <c r="H6746" s="576" t="s">
        <v>5076</v>
      </c>
      <c r="I6746" s="576" t="s">
        <v>93</v>
      </c>
      <c r="J6746" s="576" t="s">
        <v>248</v>
      </c>
      <c r="K6746" s="577">
        <v>0.85</v>
      </c>
      <c r="L6746" s="576" t="s">
        <v>208</v>
      </c>
    </row>
    <row r="6747" spans="1:12">
      <c r="A6747" s="576" t="s">
        <v>954</v>
      </c>
      <c r="B6747" s="576" t="s">
        <v>1030</v>
      </c>
      <c r="C6747" s="576" t="s">
        <v>1032</v>
      </c>
      <c r="D6747" s="576" t="s">
        <v>4579</v>
      </c>
      <c r="E6747" s="577" t="s">
        <v>210</v>
      </c>
      <c r="F6747" s="576" t="s">
        <v>210</v>
      </c>
      <c r="G6747" s="576">
        <v>99815</v>
      </c>
      <c r="H6747" s="576" t="s">
        <v>5077</v>
      </c>
      <c r="I6747" s="576" t="s">
        <v>212</v>
      </c>
      <c r="J6747" s="576" t="s">
        <v>248</v>
      </c>
      <c r="K6747" s="577">
        <v>7.8</v>
      </c>
      <c r="L6747" s="576" t="s">
        <v>208</v>
      </c>
    </row>
    <row r="6748" spans="1:12">
      <c r="A6748" s="576" t="s">
        <v>954</v>
      </c>
      <c r="B6748" s="576" t="s">
        <v>1030</v>
      </c>
      <c r="C6748" s="576" t="s">
        <v>1032</v>
      </c>
      <c r="D6748" s="576" t="s">
        <v>4579</v>
      </c>
      <c r="E6748" s="577" t="s">
        <v>210</v>
      </c>
      <c r="F6748" s="576" t="s">
        <v>210</v>
      </c>
      <c r="G6748" s="576">
        <v>99805</v>
      </c>
      <c r="H6748" s="576" t="s">
        <v>3195</v>
      </c>
      <c r="I6748" s="576" t="s">
        <v>93</v>
      </c>
      <c r="J6748" s="576" t="s">
        <v>248</v>
      </c>
      <c r="K6748" s="577">
        <v>9.84</v>
      </c>
      <c r="L6748" s="576" t="s">
        <v>208</v>
      </c>
    </row>
    <row r="6749" spans="1:12">
      <c r="A6749" s="576" t="s">
        <v>954</v>
      </c>
      <c r="B6749" s="576" t="s">
        <v>1030</v>
      </c>
      <c r="C6749" s="576" t="s">
        <v>1032</v>
      </c>
      <c r="D6749" s="576" t="s">
        <v>4579</v>
      </c>
      <c r="E6749" s="577" t="s">
        <v>210</v>
      </c>
      <c r="F6749" s="576" t="s">
        <v>210</v>
      </c>
      <c r="G6749" s="576">
        <v>99803</v>
      </c>
      <c r="H6749" s="576" t="s">
        <v>3194</v>
      </c>
      <c r="I6749" s="576" t="s">
        <v>93</v>
      </c>
      <c r="J6749" s="576" t="s">
        <v>248</v>
      </c>
      <c r="K6749" s="577">
        <v>1.81</v>
      </c>
      <c r="L6749" s="576" t="s">
        <v>208</v>
      </c>
    </row>
    <row r="6750" spans="1:12">
      <c r="A6750" s="576" t="s">
        <v>954</v>
      </c>
      <c r="B6750" s="576" t="s">
        <v>1030</v>
      </c>
      <c r="C6750" s="576" t="s">
        <v>1032</v>
      </c>
      <c r="D6750" s="576" t="s">
        <v>4579</v>
      </c>
      <c r="E6750" s="577" t="s">
        <v>210</v>
      </c>
      <c r="F6750" s="576" t="s">
        <v>210</v>
      </c>
      <c r="G6750" s="576">
        <v>99802</v>
      </c>
      <c r="H6750" s="576" t="s">
        <v>3193</v>
      </c>
      <c r="I6750" s="576" t="s">
        <v>93</v>
      </c>
      <c r="J6750" s="576" t="s">
        <v>248</v>
      </c>
      <c r="K6750" s="577">
        <v>0.46</v>
      </c>
      <c r="L6750" s="576" t="s">
        <v>208</v>
      </c>
    </row>
    <row r="6751" spans="1:12">
      <c r="A6751" s="576" t="s">
        <v>954</v>
      </c>
      <c r="B6751" s="576" t="s">
        <v>1030</v>
      </c>
      <c r="C6751" s="576" t="s">
        <v>1032</v>
      </c>
      <c r="D6751" s="576" t="s">
        <v>4579</v>
      </c>
      <c r="E6751" s="577" t="s">
        <v>210</v>
      </c>
      <c r="F6751" s="576" t="s">
        <v>210</v>
      </c>
      <c r="G6751" s="576">
        <v>99804</v>
      </c>
      <c r="H6751" s="576" t="s">
        <v>5073</v>
      </c>
      <c r="I6751" s="576" t="s">
        <v>93</v>
      </c>
      <c r="J6751" s="576" t="s">
        <v>248</v>
      </c>
      <c r="K6751" s="577">
        <v>4.7</v>
      </c>
      <c r="L6751" s="576" t="s">
        <v>208</v>
      </c>
    </row>
    <row r="6752" spans="1:12">
      <c r="A6752" s="576" t="s">
        <v>954</v>
      </c>
      <c r="B6752" s="576" t="s">
        <v>1030</v>
      </c>
      <c r="C6752" s="576" t="s">
        <v>1032</v>
      </c>
      <c r="D6752" s="576" t="s">
        <v>4579</v>
      </c>
      <c r="E6752" s="577" t="s">
        <v>210</v>
      </c>
      <c r="F6752" s="576" t="s">
        <v>210</v>
      </c>
      <c r="G6752" s="576">
        <v>99809</v>
      </c>
      <c r="H6752" s="576" t="s">
        <v>3198</v>
      </c>
      <c r="I6752" s="576" t="s">
        <v>93</v>
      </c>
      <c r="J6752" s="576" t="s">
        <v>248</v>
      </c>
      <c r="K6752" s="577">
        <v>5.15</v>
      </c>
      <c r="L6752" s="576" t="s">
        <v>208</v>
      </c>
    </row>
    <row r="6753" spans="1:12">
      <c r="A6753" s="576" t="s">
        <v>954</v>
      </c>
      <c r="B6753" s="576" t="s">
        <v>1030</v>
      </c>
      <c r="C6753" s="576" t="s">
        <v>1032</v>
      </c>
      <c r="D6753" s="576" t="s">
        <v>4579</v>
      </c>
      <c r="E6753" s="577" t="s">
        <v>210</v>
      </c>
      <c r="F6753" s="576" t="s">
        <v>210</v>
      </c>
      <c r="G6753" s="576">
        <v>99810</v>
      </c>
      <c r="H6753" s="576" t="s">
        <v>5075</v>
      </c>
      <c r="I6753" s="576" t="s">
        <v>93</v>
      </c>
      <c r="J6753" s="576" t="s">
        <v>248</v>
      </c>
      <c r="K6753" s="577">
        <v>6.41</v>
      </c>
      <c r="L6753" s="576" t="s">
        <v>208</v>
      </c>
    </row>
    <row r="6754" spans="1:12">
      <c r="A6754" s="576" t="s">
        <v>954</v>
      </c>
      <c r="B6754" s="576" t="s">
        <v>1030</v>
      </c>
      <c r="C6754" s="576" t="s">
        <v>1032</v>
      </c>
      <c r="D6754" s="576" t="s">
        <v>4579</v>
      </c>
      <c r="E6754" s="577" t="s">
        <v>210</v>
      </c>
      <c r="F6754" s="576" t="s">
        <v>210</v>
      </c>
      <c r="G6754" s="576">
        <v>99801</v>
      </c>
      <c r="H6754" s="576" t="s">
        <v>10334</v>
      </c>
      <c r="I6754" s="576" t="s">
        <v>93</v>
      </c>
      <c r="J6754" s="576" t="s">
        <v>248</v>
      </c>
      <c r="K6754" s="577">
        <v>0</v>
      </c>
      <c r="L6754" s="576" t="s">
        <v>208</v>
      </c>
    </row>
    <row r="6755" spans="1:12">
      <c r="A6755" s="576" t="s">
        <v>954</v>
      </c>
      <c r="B6755" s="576" t="s">
        <v>1030</v>
      </c>
      <c r="C6755" s="576" t="s">
        <v>1032</v>
      </c>
      <c r="D6755" s="576" t="s">
        <v>4579</v>
      </c>
      <c r="E6755" s="577" t="s">
        <v>210</v>
      </c>
      <c r="F6755" s="576" t="s">
        <v>210</v>
      </c>
      <c r="G6755" s="576">
        <v>99822</v>
      </c>
      <c r="H6755" s="576" t="s">
        <v>3202</v>
      </c>
      <c r="I6755" s="576" t="s">
        <v>93</v>
      </c>
      <c r="J6755" s="576" t="s">
        <v>248</v>
      </c>
      <c r="K6755" s="577">
        <v>0.87</v>
      </c>
      <c r="L6755" s="576" t="s">
        <v>208</v>
      </c>
    </row>
    <row r="6756" spans="1:12">
      <c r="A6756" s="576" t="s">
        <v>954</v>
      </c>
      <c r="B6756" s="576" t="s">
        <v>1030</v>
      </c>
      <c r="C6756" s="576" t="s">
        <v>1032</v>
      </c>
      <c r="D6756" s="576" t="s">
        <v>4579</v>
      </c>
      <c r="E6756" s="577" t="s">
        <v>210</v>
      </c>
      <c r="F6756" s="576" t="s">
        <v>210</v>
      </c>
      <c r="G6756" s="576">
        <v>99825</v>
      </c>
      <c r="H6756" s="576" t="s">
        <v>5086</v>
      </c>
      <c r="I6756" s="576" t="s">
        <v>93</v>
      </c>
      <c r="J6756" s="576" t="s">
        <v>248</v>
      </c>
      <c r="K6756" s="577">
        <v>3.19</v>
      </c>
      <c r="L6756" s="576" t="s">
        <v>208</v>
      </c>
    </row>
    <row r="6757" spans="1:12">
      <c r="A6757" s="576" t="s">
        <v>954</v>
      </c>
      <c r="B6757" s="576" t="s">
        <v>1030</v>
      </c>
      <c r="C6757" s="576" t="s">
        <v>1032</v>
      </c>
      <c r="D6757" s="576" t="s">
        <v>4579</v>
      </c>
      <c r="E6757" s="577" t="s">
        <v>210</v>
      </c>
      <c r="F6757" s="576" t="s">
        <v>210</v>
      </c>
      <c r="G6757" s="576">
        <v>99824</v>
      </c>
      <c r="H6757" s="576" t="s">
        <v>5085</v>
      </c>
      <c r="I6757" s="576" t="s">
        <v>93</v>
      </c>
      <c r="J6757" s="576" t="s">
        <v>248</v>
      </c>
      <c r="K6757" s="577">
        <v>2.2400000000000002</v>
      </c>
      <c r="L6757" s="576" t="s">
        <v>208</v>
      </c>
    </row>
    <row r="6758" spans="1:12">
      <c r="A6758" s="576" t="s">
        <v>954</v>
      </c>
      <c r="B6758" s="576" t="s">
        <v>1030</v>
      </c>
      <c r="C6758" s="576" t="s">
        <v>1032</v>
      </c>
      <c r="D6758" s="576" t="s">
        <v>4579</v>
      </c>
      <c r="E6758" s="577" t="s">
        <v>210</v>
      </c>
      <c r="F6758" s="576" t="s">
        <v>210</v>
      </c>
      <c r="G6758" s="576">
        <v>99823</v>
      </c>
      <c r="H6758" s="576" t="s">
        <v>5084</v>
      </c>
      <c r="I6758" s="576" t="s">
        <v>93</v>
      </c>
      <c r="J6758" s="576" t="s">
        <v>248</v>
      </c>
      <c r="K6758" s="577">
        <v>2.06</v>
      </c>
      <c r="L6758" s="576" t="s">
        <v>208</v>
      </c>
    </row>
    <row r="6759" spans="1:12">
      <c r="A6759" s="576" t="s">
        <v>954</v>
      </c>
      <c r="B6759" s="576" t="s">
        <v>1030</v>
      </c>
      <c r="C6759" s="576" t="s">
        <v>1032</v>
      </c>
      <c r="D6759" s="576" t="s">
        <v>4579</v>
      </c>
      <c r="E6759" s="577" t="s">
        <v>210</v>
      </c>
      <c r="F6759" s="576" t="s">
        <v>210</v>
      </c>
      <c r="G6759" s="576">
        <v>99806</v>
      </c>
      <c r="H6759" s="576" t="s">
        <v>3196</v>
      </c>
      <c r="I6759" s="576" t="s">
        <v>93</v>
      </c>
      <c r="J6759" s="576" t="s">
        <v>248</v>
      </c>
      <c r="K6759" s="577">
        <v>0.74</v>
      </c>
      <c r="L6759" s="576" t="s">
        <v>208</v>
      </c>
    </row>
    <row r="6760" spans="1:12">
      <c r="A6760" s="576" t="s">
        <v>954</v>
      </c>
      <c r="B6760" s="576" t="s">
        <v>1030</v>
      </c>
      <c r="C6760" s="576" t="s">
        <v>1032</v>
      </c>
      <c r="D6760" s="576" t="s">
        <v>4579</v>
      </c>
      <c r="E6760" s="577" t="s">
        <v>210</v>
      </c>
      <c r="F6760" s="576" t="s">
        <v>210</v>
      </c>
      <c r="G6760" s="576">
        <v>99807</v>
      </c>
      <c r="H6760" s="576" t="s">
        <v>5074</v>
      </c>
      <c r="I6760" s="576" t="s">
        <v>93</v>
      </c>
      <c r="J6760" s="576" t="s">
        <v>248</v>
      </c>
      <c r="K6760" s="577">
        <v>1.43</v>
      </c>
      <c r="L6760" s="576" t="s">
        <v>208</v>
      </c>
    </row>
    <row r="6761" spans="1:12">
      <c r="A6761" s="576" t="s">
        <v>954</v>
      </c>
      <c r="B6761" s="576" t="s">
        <v>1030</v>
      </c>
      <c r="C6761" s="576" t="s">
        <v>1032</v>
      </c>
      <c r="D6761" s="576" t="s">
        <v>4579</v>
      </c>
      <c r="E6761" s="577" t="s">
        <v>210</v>
      </c>
      <c r="F6761" s="576" t="s">
        <v>210</v>
      </c>
      <c r="G6761" s="576">
        <v>99808</v>
      </c>
      <c r="H6761" s="576" t="s">
        <v>3197</v>
      </c>
      <c r="I6761" s="576" t="s">
        <v>93</v>
      </c>
      <c r="J6761" s="576" t="s">
        <v>248</v>
      </c>
      <c r="K6761" s="577">
        <v>3.49</v>
      </c>
      <c r="L6761" s="576" t="s">
        <v>208</v>
      </c>
    </row>
    <row r="6762" spans="1:12">
      <c r="A6762" s="576" t="s">
        <v>954</v>
      </c>
      <c r="B6762" s="576" t="s">
        <v>1030</v>
      </c>
      <c r="C6762" s="576" t="s">
        <v>1032</v>
      </c>
      <c r="D6762" s="576" t="s">
        <v>4579</v>
      </c>
      <c r="E6762" s="577" t="s">
        <v>210</v>
      </c>
      <c r="F6762" s="576" t="s">
        <v>210</v>
      </c>
      <c r="G6762" s="576">
        <v>99814</v>
      </c>
      <c r="H6762" s="576" t="s">
        <v>3201</v>
      </c>
      <c r="I6762" s="576" t="s">
        <v>93</v>
      </c>
      <c r="J6762" s="576" t="s">
        <v>248</v>
      </c>
      <c r="K6762" s="577">
        <v>1.71</v>
      </c>
      <c r="L6762" s="576" t="s">
        <v>208</v>
      </c>
    </row>
    <row r="6763" spans="1:12">
      <c r="A6763" s="576" t="s">
        <v>954</v>
      </c>
      <c r="B6763" s="576" t="s">
        <v>1030</v>
      </c>
      <c r="C6763" s="576" t="s">
        <v>1032</v>
      </c>
      <c r="D6763" s="576" t="s">
        <v>4579</v>
      </c>
      <c r="E6763" s="577" t="s">
        <v>210</v>
      </c>
      <c r="F6763" s="576" t="s">
        <v>210</v>
      </c>
      <c r="G6763" s="576">
        <v>99816</v>
      </c>
      <c r="H6763" s="576" t="s">
        <v>5078</v>
      </c>
      <c r="I6763" s="576" t="s">
        <v>212</v>
      </c>
      <c r="J6763" s="576" t="s">
        <v>248</v>
      </c>
      <c r="K6763" s="577">
        <v>8.27</v>
      </c>
      <c r="L6763" s="576" t="s">
        <v>208</v>
      </c>
    </row>
    <row r="6764" spans="1:12">
      <c r="A6764" s="576" t="s">
        <v>954</v>
      </c>
      <c r="B6764" s="576" t="s">
        <v>1030</v>
      </c>
      <c r="C6764" s="576" t="s">
        <v>1032</v>
      </c>
      <c r="D6764" s="576" t="s">
        <v>4579</v>
      </c>
      <c r="E6764" s="577" t="s">
        <v>210</v>
      </c>
      <c r="F6764" s="576" t="s">
        <v>210</v>
      </c>
      <c r="G6764" s="576">
        <v>88238</v>
      </c>
      <c r="H6764" s="576" t="s">
        <v>1058</v>
      </c>
      <c r="I6764" s="576" t="s">
        <v>87</v>
      </c>
      <c r="J6764" s="576" t="s">
        <v>248</v>
      </c>
      <c r="K6764" s="577">
        <v>19.399999999999999</v>
      </c>
      <c r="L6764" s="576" t="s">
        <v>208</v>
      </c>
    </row>
    <row r="6765" spans="1:12">
      <c r="A6765" s="576" t="s">
        <v>954</v>
      </c>
      <c r="B6765" s="576" t="s">
        <v>1030</v>
      </c>
      <c r="C6765" s="576" t="s">
        <v>1032</v>
      </c>
      <c r="D6765" s="576" t="s">
        <v>4579</v>
      </c>
      <c r="E6765" s="577" t="s">
        <v>210</v>
      </c>
      <c r="F6765" s="576" t="s">
        <v>210</v>
      </c>
      <c r="G6765" s="576">
        <v>101374</v>
      </c>
      <c r="H6765" s="576" t="s">
        <v>1058</v>
      </c>
      <c r="I6765" s="576" t="s">
        <v>218</v>
      </c>
      <c r="J6765" s="576" t="s">
        <v>248</v>
      </c>
      <c r="K6765" s="577">
        <v>3463.18</v>
      </c>
      <c r="L6765" s="576" t="s">
        <v>208</v>
      </c>
    </row>
    <row r="6766" spans="1:12">
      <c r="A6766" s="576" t="s">
        <v>954</v>
      </c>
      <c r="B6766" s="576" t="s">
        <v>1030</v>
      </c>
      <c r="C6766" s="576" t="s">
        <v>1032</v>
      </c>
      <c r="D6766" s="576" t="s">
        <v>4579</v>
      </c>
      <c r="E6766" s="577" t="s">
        <v>210</v>
      </c>
      <c r="F6766" s="576" t="s">
        <v>210</v>
      </c>
      <c r="G6766" s="576">
        <v>88239</v>
      </c>
      <c r="H6766" s="576" t="s">
        <v>1059</v>
      </c>
      <c r="I6766" s="576" t="s">
        <v>87</v>
      </c>
      <c r="J6766" s="576" t="s">
        <v>248</v>
      </c>
      <c r="K6766" s="577">
        <v>19.22</v>
      </c>
      <c r="L6766" s="576" t="s">
        <v>208</v>
      </c>
    </row>
    <row r="6767" spans="1:12">
      <c r="A6767" s="576" t="s">
        <v>954</v>
      </c>
      <c r="B6767" s="576" t="s">
        <v>1030</v>
      </c>
      <c r="C6767" s="576" t="s">
        <v>1032</v>
      </c>
      <c r="D6767" s="576" t="s">
        <v>4579</v>
      </c>
      <c r="E6767" s="577" t="s">
        <v>210</v>
      </c>
      <c r="F6767" s="576" t="s">
        <v>210</v>
      </c>
      <c r="G6767" s="576">
        <v>101375</v>
      </c>
      <c r="H6767" s="576" t="s">
        <v>3432</v>
      </c>
      <c r="I6767" s="576" t="s">
        <v>218</v>
      </c>
      <c r="J6767" s="576" t="s">
        <v>248</v>
      </c>
      <c r="K6767" s="577">
        <v>3515.27</v>
      </c>
      <c r="L6767" s="576" t="s">
        <v>208</v>
      </c>
    </row>
    <row r="6768" spans="1:12">
      <c r="A6768" s="576" t="s">
        <v>954</v>
      </c>
      <c r="B6768" s="576" t="s">
        <v>1030</v>
      </c>
      <c r="C6768" s="576" t="s">
        <v>1032</v>
      </c>
      <c r="D6768" s="576" t="s">
        <v>4579</v>
      </c>
      <c r="E6768" s="577" t="s">
        <v>210</v>
      </c>
      <c r="F6768" s="576" t="s">
        <v>210</v>
      </c>
      <c r="G6768" s="576">
        <v>88240</v>
      </c>
      <c r="H6768" s="576" t="s">
        <v>1060</v>
      </c>
      <c r="I6768" s="576" t="s">
        <v>87</v>
      </c>
      <c r="J6768" s="576" t="s">
        <v>248</v>
      </c>
      <c r="K6768" s="577">
        <v>18.21</v>
      </c>
      <c r="L6768" s="576" t="s">
        <v>208</v>
      </c>
    </row>
    <row r="6769" spans="1:12">
      <c r="A6769" s="576" t="s">
        <v>954</v>
      </c>
      <c r="B6769" s="576" t="s">
        <v>1030</v>
      </c>
      <c r="C6769" s="576" t="s">
        <v>1032</v>
      </c>
      <c r="D6769" s="576" t="s">
        <v>4579</v>
      </c>
      <c r="E6769" s="577" t="s">
        <v>210</v>
      </c>
      <c r="F6769" s="576" t="s">
        <v>210</v>
      </c>
      <c r="G6769" s="576">
        <v>101376</v>
      </c>
      <c r="H6769" s="576" t="s">
        <v>3433</v>
      </c>
      <c r="I6769" s="576" t="s">
        <v>218</v>
      </c>
      <c r="J6769" s="576" t="s">
        <v>248</v>
      </c>
      <c r="K6769" s="577">
        <v>3236.16</v>
      </c>
      <c r="L6769" s="576" t="s">
        <v>208</v>
      </c>
    </row>
    <row r="6770" spans="1:12">
      <c r="A6770" s="576" t="s">
        <v>954</v>
      </c>
      <c r="B6770" s="576" t="s">
        <v>1030</v>
      </c>
      <c r="C6770" s="576" t="s">
        <v>1032</v>
      </c>
      <c r="D6770" s="576" t="s">
        <v>4579</v>
      </c>
      <c r="E6770" s="577" t="s">
        <v>210</v>
      </c>
      <c r="F6770" s="576" t="s">
        <v>210</v>
      </c>
      <c r="G6770" s="576">
        <v>88241</v>
      </c>
      <c r="H6770" s="576" t="s">
        <v>1061</v>
      </c>
      <c r="I6770" s="576" t="s">
        <v>87</v>
      </c>
      <c r="J6770" s="576" t="s">
        <v>248</v>
      </c>
      <c r="K6770" s="577">
        <v>19.57</v>
      </c>
      <c r="L6770" s="576" t="s">
        <v>208</v>
      </c>
    </row>
    <row r="6771" spans="1:12">
      <c r="A6771" s="576" t="s">
        <v>954</v>
      </c>
      <c r="B6771" s="576" t="s">
        <v>1030</v>
      </c>
      <c r="C6771" s="576" t="s">
        <v>1032</v>
      </c>
      <c r="D6771" s="576" t="s">
        <v>4579</v>
      </c>
      <c r="E6771" s="577" t="s">
        <v>210</v>
      </c>
      <c r="F6771" s="576" t="s">
        <v>210</v>
      </c>
      <c r="G6771" s="576">
        <v>101377</v>
      </c>
      <c r="H6771" s="576" t="s">
        <v>1061</v>
      </c>
      <c r="I6771" s="576" t="s">
        <v>218</v>
      </c>
      <c r="J6771" s="576" t="s">
        <v>248</v>
      </c>
      <c r="K6771" s="577">
        <v>3494.8</v>
      </c>
      <c r="L6771" s="576" t="s">
        <v>208</v>
      </c>
    </row>
    <row r="6772" spans="1:12">
      <c r="A6772" s="576" t="s">
        <v>954</v>
      </c>
      <c r="B6772" s="576" t="s">
        <v>1030</v>
      </c>
      <c r="C6772" s="576" t="s">
        <v>1032</v>
      </c>
      <c r="D6772" s="576" t="s">
        <v>4579</v>
      </c>
      <c r="E6772" s="577" t="s">
        <v>210</v>
      </c>
      <c r="F6772" s="576" t="s">
        <v>210</v>
      </c>
      <c r="G6772" s="576">
        <v>88242</v>
      </c>
      <c r="H6772" s="576" t="s">
        <v>1062</v>
      </c>
      <c r="I6772" s="576" t="s">
        <v>87</v>
      </c>
      <c r="J6772" s="576" t="s">
        <v>248</v>
      </c>
      <c r="K6772" s="577">
        <v>19.440000000000001</v>
      </c>
      <c r="L6772" s="576" t="s">
        <v>208</v>
      </c>
    </row>
    <row r="6773" spans="1:12">
      <c r="A6773" s="576" t="s">
        <v>954</v>
      </c>
      <c r="B6773" s="576" t="s">
        <v>1030</v>
      </c>
      <c r="C6773" s="576" t="s">
        <v>1032</v>
      </c>
      <c r="D6773" s="576" t="s">
        <v>4579</v>
      </c>
      <c r="E6773" s="577" t="s">
        <v>210</v>
      </c>
      <c r="F6773" s="576" t="s">
        <v>210</v>
      </c>
      <c r="G6773" s="576">
        <v>100301</v>
      </c>
      <c r="H6773" s="576" t="s">
        <v>3347</v>
      </c>
      <c r="I6773" s="576" t="s">
        <v>87</v>
      </c>
      <c r="J6773" s="576" t="s">
        <v>248</v>
      </c>
      <c r="K6773" s="577">
        <v>21.25</v>
      </c>
      <c r="L6773" s="576" t="s">
        <v>208</v>
      </c>
    </row>
    <row r="6774" spans="1:12">
      <c r="A6774" s="576" t="s">
        <v>954</v>
      </c>
      <c r="B6774" s="576" t="s">
        <v>1030</v>
      </c>
      <c r="C6774" s="576" t="s">
        <v>1032</v>
      </c>
      <c r="D6774" s="576" t="s">
        <v>4579</v>
      </c>
      <c r="E6774" s="577" t="s">
        <v>210</v>
      </c>
      <c r="F6774" s="576" t="s">
        <v>210</v>
      </c>
      <c r="G6774" s="576">
        <v>101378</v>
      </c>
      <c r="H6774" s="576" t="s">
        <v>3347</v>
      </c>
      <c r="I6774" s="576" t="s">
        <v>218</v>
      </c>
      <c r="J6774" s="576" t="s">
        <v>209</v>
      </c>
      <c r="K6774" s="577">
        <v>3809.87</v>
      </c>
      <c r="L6774" s="576" t="s">
        <v>208</v>
      </c>
    </row>
    <row r="6775" spans="1:12">
      <c r="A6775" s="576" t="s">
        <v>954</v>
      </c>
      <c r="B6775" s="576" t="s">
        <v>1030</v>
      </c>
      <c r="C6775" s="576" t="s">
        <v>1032</v>
      </c>
      <c r="D6775" s="576" t="s">
        <v>4579</v>
      </c>
      <c r="E6775" s="577" t="s">
        <v>210</v>
      </c>
      <c r="F6775" s="576" t="s">
        <v>210</v>
      </c>
      <c r="G6775" s="576">
        <v>101379</v>
      </c>
      <c r="H6775" s="576" t="s">
        <v>3434</v>
      </c>
      <c r="I6775" s="576" t="s">
        <v>218</v>
      </c>
      <c r="J6775" s="576" t="s">
        <v>248</v>
      </c>
      <c r="K6775" s="577">
        <v>3463.18</v>
      </c>
      <c r="L6775" s="576" t="s">
        <v>208</v>
      </c>
    </row>
    <row r="6776" spans="1:12">
      <c r="A6776" s="576" t="s">
        <v>954</v>
      </c>
      <c r="B6776" s="576" t="s">
        <v>1030</v>
      </c>
      <c r="C6776" s="576" t="s">
        <v>1032</v>
      </c>
      <c r="D6776" s="576" t="s">
        <v>4579</v>
      </c>
      <c r="E6776" s="577" t="s">
        <v>210</v>
      </c>
      <c r="F6776" s="576" t="s">
        <v>210</v>
      </c>
      <c r="G6776" s="576">
        <v>88243</v>
      </c>
      <c r="H6776" s="576" t="s">
        <v>1063</v>
      </c>
      <c r="I6776" s="576" t="s">
        <v>87</v>
      </c>
      <c r="J6776" s="576" t="s">
        <v>248</v>
      </c>
      <c r="K6776" s="577">
        <v>19.48</v>
      </c>
      <c r="L6776" s="576" t="s">
        <v>208</v>
      </c>
    </row>
    <row r="6777" spans="1:12">
      <c r="A6777" s="576" t="s">
        <v>954</v>
      </c>
      <c r="B6777" s="576" t="s">
        <v>1030</v>
      </c>
      <c r="C6777" s="576" t="s">
        <v>1032</v>
      </c>
      <c r="D6777" s="576" t="s">
        <v>4579</v>
      </c>
      <c r="E6777" s="577" t="s">
        <v>210</v>
      </c>
      <c r="F6777" s="576" t="s">
        <v>210</v>
      </c>
      <c r="G6777" s="576">
        <v>101380</v>
      </c>
      <c r="H6777" s="576" t="s">
        <v>1063</v>
      </c>
      <c r="I6777" s="576" t="s">
        <v>218</v>
      </c>
      <c r="J6777" s="576" t="s">
        <v>248</v>
      </c>
      <c r="K6777" s="577">
        <v>3476.52</v>
      </c>
      <c r="L6777" s="576" t="s">
        <v>208</v>
      </c>
    </row>
    <row r="6778" spans="1:12">
      <c r="A6778" s="576" t="s">
        <v>954</v>
      </c>
      <c r="B6778" s="576" t="s">
        <v>1030</v>
      </c>
      <c r="C6778" s="576" t="s">
        <v>1032</v>
      </c>
      <c r="D6778" s="576" t="s">
        <v>4579</v>
      </c>
      <c r="E6778" s="577" t="s">
        <v>210</v>
      </c>
      <c r="F6778" s="576" t="s">
        <v>210</v>
      </c>
      <c r="G6778" s="576">
        <v>90766</v>
      </c>
      <c r="H6778" s="576" t="s">
        <v>1128</v>
      </c>
      <c r="I6778" s="576" t="s">
        <v>87</v>
      </c>
      <c r="J6778" s="576" t="s">
        <v>209</v>
      </c>
      <c r="K6778" s="577">
        <v>20.05</v>
      </c>
      <c r="L6778" s="576" t="s">
        <v>208</v>
      </c>
    </row>
    <row r="6779" spans="1:12">
      <c r="A6779" s="576" t="s">
        <v>954</v>
      </c>
      <c r="B6779" s="576" t="s">
        <v>1030</v>
      </c>
      <c r="C6779" s="576" t="s">
        <v>1032</v>
      </c>
      <c r="D6779" s="576" t="s">
        <v>4579</v>
      </c>
      <c r="E6779" s="577" t="s">
        <v>210</v>
      </c>
      <c r="F6779" s="576" t="s">
        <v>210</v>
      </c>
      <c r="G6779" s="576">
        <v>93563</v>
      </c>
      <c r="H6779" s="576" t="s">
        <v>1128</v>
      </c>
      <c r="I6779" s="576" t="s">
        <v>218</v>
      </c>
      <c r="J6779" s="576" t="s">
        <v>248</v>
      </c>
      <c r="K6779" s="577">
        <v>3539.01</v>
      </c>
      <c r="L6779" s="576" t="s">
        <v>208</v>
      </c>
    </row>
    <row r="6780" spans="1:12">
      <c r="A6780" s="576" t="s">
        <v>954</v>
      </c>
      <c r="B6780" s="576" t="s">
        <v>1030</v>
      </c>
      <c r="C6780" s="576" t="s">
        <v>1032</v>
      </c>
      <c r="D6780" s="576" t="s">
        <v>4579</v>
      </c>
      <c r="E6780" s="577" t="s">
        <v>210</v>
      </c>
      <c r="F6780" s="576" t="s">
        <v>210</v>
      </c>
      <c r="G6780" s="576">
        <v>90767</v>
      </c>
      <c r="H6780" s="576" t="s">
        <v>1129</v>
      </c>
      <c r="I6780" s="576" t="s">
        <v>87</v>
      </c>
      <c r="J6780" s="576" t="s">
        <v>248</v>
      </c>
      <c r="K6780" s="577">
        <v>20.73</v>
      </c>
      <c r="L6780" s="576" t="s">
        <v>208</v>
      </c>
    </row>
    <row r="6781" spans="1:12">
      <c r="A6781" s="576" t="s">
        <v>954</v>
      </c>
      <c r="B6781" s="576" t="s">
        <v>1030</v>
      </c>
      <c r="C6781" s="576" t="s">
        <v>1032</v>
      </c>
      <c r="D6781" s="576" t="s">
        <v>4579</v>
      </c>
      <c r="E6781" s="577" t="s">
        <v>210</v>
      </c>
      <c r="F6781" s="576" t="s">
        <v>210</v>
      </c>
      <c r="G6781" s="576">
        <v>93564</v>
      </c>
      <c r="H6781" s="576" t="s">
        <v>1129</v>
      </c>
      <c r="I6781" s="576" t="s">
        <v>218</v>
      </c>
      <c r="J6781" s="576" t="s">
        <v>209</v>
      </c>
      <c r="K6781" s="577">
        <v>3644.3</v>
      </c>
      <c r="L6781" s="576" t="s">
        <v>208</v>
      </c>
    </row>
    <row r="6782" spans="1:12">
      <c r="A6782" s="576" t="s">
        <v>954</v>
      </c>
      <c r="B6782" s="576" t="s">
        <v>1030</v>
      </c>
      <c r="C6782" s="576" t="s">
        <v>1032</v>
      </c>
      <c r="D6782" s="576" t="s">
        <v>4579</v>
      </c>
      <c r="E6782" s="577" t="s">
        <v>210</v>
      </c>
      <c r="F6782" s="576" t="s">
        <v>210</v>
      </c>
      <c r="G6782" s="576">
        <v>88245</v>
      </c>
      <c r="H6782" s="576" t="s">
        <v>1064</v>
      </c>
      <c r="I6782" s="576" t="s">
        <v>87</v>
      </c>
      <c r="J6782" s="576" t="s">
        <v>248</v>
      </c>
      <c r="K6782" s="577">
        <v>22.94</v>
      </c>
      <c r="L6782" s="576" t="s">
        <v>208</v>
      </c>
    </row>
    <row r="6783" spans="1:12">
      <c r="A6783" s="576" t="s">
        <v>954</v>
      </c>
      <c r="B6783" s="576" t="s">
        <v>1030</v>
      </c>
      <c r="C6783" s="576" t="s">
        <v>1032</v>
      </c>
      <c r="D6783" s="576" t="s">
        <v>4579</v>
      </c>
      <c r="E6783" s="577" t="s">
        <v>210</v>
      </c>
      <c r="F6783" s="576" t="s">
        <v>210</v>
      </c>
      <c r="G6783" s="576">
        <v>101381</v>
      </c>
      <c r="H6783" s="576" t="s">
        <v>1064</v>
      </c>
      <c r="I6783" s="576" t="s">
        <v>218</v>
      </c>
      <c r="J6783" s="576" t="s">
        <v>248</v>
      </c>
      <c r="K6783" s="577">
        <v>4078.46</v>
      </c>
      <c r="L6783" s="576" t="s">
        <v>208</v>
      </c>
    </row>
    <row r="6784" spans="1:12">
      <c r="A6784" s="576" t="s">
        <v>954</v>
      </c>
      <c r="B6784" s="576" t="s">
        <v>1030</v>
      </c>
      <c r="C6784" s="576" t="s">
        <v>1032</v>
      </c>
      <c r="D6784" s="576" t="s">
        <v>4579</v>
      </c>
      <c r="E6784" s="577" t="s">
        <v>210</v>
      </c>
      <c r="F6784" s="576" t="s">
        <v>210</v>
      </c>
      <c r="G6784" s="576">
        <v>90768</v>
      </c>
      <c r="H6784" s="576" t="s">
        <v>1130</v>
      </c>
      <c r="I6784" s="576" t="s">
        <v>87</v>
      </c>
      <c r="J6784" s="576" t="s">
        <v>248</v>
      </c>
      <c r="K6784" s="577">
        <v>114.43</v>
      </c>
      <c r="L6784" s="576" t="s">
        <v>208</v>
      </c>
    </row>
    <row r="6785" spans="1:12">
      <c r="A6785" s="576" t="s">
        <v>954</v>
      </c>
      <c r="B6785" s="576" t="s">
        <v>1030</v>
      </c>
      <c r="C6785" s="576" t="s">
        <v>1036</v>
      </c>
      <c r="D6785" s="576" t="s">
        <v>4580</v>
      </c>
      <c r="E6785" s="577" t="s">
        <v>210</v>
      </c>
      <c r="F6785" s="576" t="s">
        <v>210</v>
      </c>
      <c r="G6785" s="576">
        <v>90769</v>
      </c>
      <c r="H6785" s="576" t="s">
        <v>1131</v>
      </c>
      <c r="I6785" s="576" t="s">
        <v>87</v>
      </c>
      <c r="J6785" s="576" t="s">
        <v>248</v>
      </c>
      <c r="K6785" s="577">
        <v>121.09</v>
      </c>
      <c r="L6785" s="576" t="s">
        <v>208</v>
      </c>
    </row>
    <row r="6786" spans="1:12">
      <c r="A6786" s="576" t="s">
        <v>954</v>
      </c>
      <c r="B6786" s="576" t="s">
        <v>1030</v>
      </c>
      <c r="C6786" s="576" t="s">
        <v>1036</v>
      </c>
      <c r="D6786" s="576" t="s">
        <v>4580</v>
      </c>
      <c r="E6786" s="577" t="s">
        <v>210</v>
      </c>
      <c r="F6786" s="576" t="s">
        <v>210</v>
      </c>
      <c r="G6786" s="576">
        <v>90770</v>
      </c>
      <c r="H6786" s="576" t="s">
        <v>1132</v>
      </c>
      <c r="I6786" s="576" t="s">
        <v>87</v>
      </c>
      <c r="J6786" s="576" t="s">
        <v>248</v>
      </c>
      <c r="K6786" s="577">
        <v>126.79</v>
      </c>
      <c r="L6786" s="576" t="s">
        <v>208</v>
      </c>
    </row>
    <row r="6787" spans="1:12">
      <c r="A6787" s="576" t="s">
        <v>954</v>
      </c>
      <c r="B6787" s="576" t="s">
        <v>1030</v>
      </c>
      <c r="C6787" s="576" t="s">
        <v>1036</v>
      </c>
      <c r="D6787" s="576" t="s">
        <v>4580</v>
      </c>
      <c r="E6787" s="577" t="s">
        <v>210</v>
      </c>
      <c r="F6787" s="576" t="s">
        <v>210</v>
      </c>
      <c r="G6787" s="576">
        <v>93569</v>
      </c>
      <c r="H6787" s="576" t="s">
        <v>1142</v>
      </c>
      <c r="I6787" s="576" t="s">
        <v>218</v>
      </c>
      <c r="J6787" s="576" t="s">
        <v>207</v>
      </c>
      <c r="K6787" s="577">
        <v>20008.849999999999</v>
      </c>
      <c r="L6787" s="576" t="s">
        <v>208</v>
      </c>
    </row>
    <row r="6788" spans="1:12">
      <c r="A6788" s="576" t="s">
        <v>954</v>
      </c>
      <c r="B6788" s="576" t="s">
        <v>1030</v>
      </c>
      <c r="C6788" s="576" t="s">
        <v>1036</v>
      </c>
      <c r="D6788" s="576" t="s">
        <v>4580</v>
      </c>
      <c r="E6788" s="577" t="s">
        <v>210</v>
      </c>
      <c r="F6788" s="576" t="s">
        <v>210</v>
      </c>
      <c r="G6788" s="576">
        <v>93570</v>
      </c>
      <c r="H6788" s="576" t="s">
        <v>1143</v>
      </c>
      <c r="I6788" s="576" t="s">
        <v>218</v>
      </c>
      <c r="J6788" s="576" t="s">
        <v>207</v>
      </c>
      <c r="K6788" s="577">
        <v>21171.65</v>
      </c>
      <c r="L6788" s="576" t="s">
        <v>208</v>
      </c>
    </row>
    <row r="6789" spans="1:12">
      <c r="A6789" s="576" t="s">
        <v>954</v>
      </c>
      <c r="B6789" s="576" t="s">
        <v>1030</v>
      </c>
      <c r="C6789" s="576" t="s">
        <v>1036</v>
      </c>
      <c r="D6789" s="576" t="s">
        <v>4580</v>
      </c>
      <c r="E6789" s="577" t="s">
        <v>210</v>
      </c>
      <c r="F6789" s="576" t="s">
        <v>210</v>
      </c>
      <c r="G6789" s="576">
        <v>93571</v>
      </c>
      <c r="H6789" s="576" t="s">
        <v>1144</v>
      </c>
      <c r="I6789" s="576" t="s">
        <v>218</v>
      </c>
      <c r="J6789" s="576" t="s">
        <v>248</v>
      </c>
      <c r="K6789" s="577">
        <v>22167.71</v>
      </c>
      <c r="L6789" s="576" t="s">
        <v>208</v>
      </c>
    </row>
    <row r="6790" spans="1:12">
      <c r="A6790" s="576" t="s">
        <v>954</v>
      </c>
      <c r="B6790" s="576" t="s">
        <v>1030</v>
      </c>
      <c r="C6790" s="576" t="s">
        <v>1036</v>
      </c>
      <c r="D6790" s="576" t="s">
        <v>4580</v>
      </c>
      <c r="E6790" s="577" t="s">
        <v>210</v>
      </c>
      <c r="F6790" s="576" t="s">
        <v>210</v>
      </c>
      <c r="G6790" s="576">
        <v>101382</v>
      </c>
      <c r="H6790" s="576" t="s">
        <v>3435</v>
      </c>
      <c r="I6790" s="576" t="s">
        <v>218</v>
      </c>
      <c r="J6790" s="576" t="s">
        <v>207</v>
      </c>
      <c r="K6790" s="577">
        <v>2668.22</v>
      </c>
      <c r="L6790" s="576" t="s">
        <v>208</v>
      </c>
    </row>
    <row r="6791" spans="1:12">
      <c r="A6791" s="576" t="s">
        <v>954</v>
      </c>
      <c r="B6791" s="576" t="s">
        <v>1030</v>
      </c>
      <c r="C6791" s="576" t="s">
        <v>1036</v>
      </c>
      <c r="D6791" s="576" t="s">
        <v>4580</v>
      </c>
      <c r="E6791" s="577" t="s">
        <v>210</v>
      </c>
      <c r="F6791" s="576" t="s">
        <v>210</v>
      </c>
      <c r="G6791" s="576">
        <v>88246</v>
      </c>
      <c r="H6791" s="576" t="s">
        <v>1065</v>
      </c>
      <c r="I6791" s="576" t="s">
        <v>87</v>
      </c>
      <c r="J6791" s="576" t="s">
        <v>207</v>
      </c>
      <c r="K6791" s="577">
        <v>14.95</v>
      </c>
      <c r="L6791" s="576" t="s">
        <v>208</v>
      </c>
    </row>
    <row r="6792" spans="1:12">
      <c r="A6792" s="576" t="s">
        <v>954</v>
      </c>
      <c r="B6792" s="576" t="s">
        <v>1030</v>
      </c>
      <c r="C6792" s="576" t="s">
        <v>1036</v>
      </c>
      <c r="D6792" s="576" t="s">
        <v>4580</v>
      </c>
      <c r="E6792" s="577" t="s">
        <v>210</v>
      </c>
      <c r="F6792" s="576" t="s">
        <v>210</v>
      </c>
      <c r="G6792" s="576">
        <v>100303</v>
      </c>
      <c r="H6792" s="576" t="s">
        <v>3348</v>
      </c>
      <c r="I6792" s="576" t="s">
        <v>87</v>
      </c>
      <c r="J6792" s="576" t="s">
        <v>248</v>
      </c>
      <c r="K6792" s="577">
        <v>18.440000000000001</v>
      </c>
      <c r="L6792" s="576" t="s">
        <v>208</v>
      </c>
    </row>
    <row r="6793" spans="1:12">
      <c r="A6793" s="576" t="s">
        <v>954</v>
      </c>
      <c r="B6793" s="576" t="s">
        <v>1030</v>
      </c>
      <c r="C6793" s="576" t="s">
        <v>1036</v>
      </c>
      <c r="D6793" s="576" t="s">
        <v>4580</v>
      </c>
      <c r="E6793" s="577" t="s">
        <v>210</v>
      </c>
      <c r="F6793" s="576" t="s">
        <v>210</v>
      </c>
      <c r="G6793" s="576">
        <v>101383</v>
      </c>
      <c r="H6793" s="576" t="s">
        <v>3348</v>
      </c>
      <c r="I6793" s="576" t="s">
        <v>218</v>
      </c>
      <c r="J6793" s="576" t="s">
        <v>207</v>
      </c>
      <c r="K6793" s="577">
        <v>3292.69</v>
      </c>
      <c r="L6793" s="576" t="s">
        <v>208</v>
      </c>
    </row>
    <row r="6794" spans="1:12">
      <c r="A6794" s="576" t="s">
        <v>954</v>
      </c>
      <c r="B6794" s="576" t="s">
        <v>1030</v>
      </c>
      <c r="C6794" s="576" t="s">
        <v>1036</v>
      </c>
      <c r="D6794" s="576" t="s">
        <v>4580</v>
      </c>
      <c r="E6794" s="577" t="s">
        <v>210</v>
      </c>
      <c r="F6794" s="576" t="s">
        <v>210</v>
      </c>
      <c r="G6794" s="576">
        <v>88247</v>
      </c>
      <c r="H6794" s="576" t="s">
        <v>1066</v>
      </c>
      <c r="I6794" s="576" t="s">
        <v>87</v>
      </c>
      <c r="J6794" s="576" t="s">
        <v>248</v>
      </c>
      <c r="K6794" s="577">
        <v>19.78</v>
      </c>
      <c r="L6794" s="576" t="s">
        <v>208</v>
      </c>
    </row>
    <row r="6795" spans="1:12">
      <c r="A6795" s="576" t="s">
        <v>954</v>
      </c>
      <c r="B6795" s="576" t="s">
        <v>1030</v>
      </c>
      <c r="C6795" s="576" t="s">
        <v>1036</v>
      </c>
      <c r="D6795" s="576" t="s">
        <v>4580</v>
      </c>
      <c r="E6795" s="577" t="s">
        <v>210</v>
      </c>
      <c r="F6795" s="576" t="s">
        <v>210</v>
      </c>
      <c r="G6795" s="576">
        <v>88248</v>
      </c>
      <c r="H6795" s="576" t="s">
        <v>1067</v>
      </c>
      <c r="I6795" s="576" t="s">
        <v>87</v>
      </c>
      <c r="J6795" s="576" t="s">
        <v>248</v>
      </c>
      <c r="K6795" s="577">
        <v>18.84</v>
      </c>
      <c r="L6795" s="576" t="s">
        <v>208</v>
      </c>
    </row>
    <row r="6796" spans="1:12">
      <c r="A6796" s="576" t="s">
        <v>954</v>
      </c>
      <c r="B6796" s="576" t="s">
        <v>1030</v>
      </c>
      <c r="C6796" s="576" t="s">
        <v>1036</v>
      </c>
      <c r="D6796" s="576" t="s">
        <v>4580</v>
      </c>
      <c r="E6796" s="577" t="s">
        <v>210</v>
      </c>
      <c r="F6796" s="576" t="s">
        <v>210</v>
      </c>
      <c r="G6796" s="576">
        <v>101384</v>
      </c>
      <c r="H6796" s="576" t="s">
        <v>1067</v>
      </c>
      <c r="I6796" s="576" t="s">
        <v>218</v>
      </c>
      <c r="J6796" s="576" t="s">
        <v>207</v>
      </c>
      <c r="K6796" s="577">
        <v>3351.48</v>
      </c>
      <c r="L6796" s="576" t="s">
        <v>208</v>
      </c>
    </row>
    <row r="6797" spans="1:12">
      <c r="A6797" s="576" t="s">
        <v>954</v>
      </c>
      <c r="B6797" s="576" t="s">
        <v>1030</v>
      </c>
      <c r="C6797" s="576" t="s">
        <v>1036</v>
      </c>
      <c r="D6797" s="576" t="s">
        <v>4580</v>
      </c>
      <c r="E6797" s="577" t="s">
        <v>210</v>
      </c>
      <c r="F6797" s="576" t="s">
        <v>210</v>
      </c>
      <c r="G6797" s="576">
        <v>90772</v>
      </c>
      <c r="H6797" s="576" t="s">
        <v>1133</v>
      </c>
      <c r="I6797" s="576" t="s">
        <v>87</v>
      </c>
      <c r="J6797" s="576" t="s">
        <v>207</v>
      </c>
      <c r="K6797" s="577">
        <v>16</v>
      </c>
      <c r="L6797" s="576" t="s">
        <v>208</v>
      </c>
    </row>
    <row r="6798" spans="1:12">
      <c r="A6798" s="576" t="s">
        <v>954</v>
      </c>
      <c r="B6798" s="576" t="s">
        <v>1030</v>
      </c>
      <c r="C6798" s="576" t="s">
        <v>1036</v>
      </c>
      <c r="D6798" s="576" t="s">
        <v>4580</v>
      </c>
      <c r="E6798" s="577" t="s">
        <v>210</v>
      </c>
      <c r="F6798" s="576" t="s">
        <v>210</v>
      </c>
      <c r="G6798" s="576">
        <v>93566</v>
      </c>
      <c r="H6798" s="576" t="s">
        <v>1133</v>
      </c>
      <c r="I6798" s="576" t="s">
        <v>218</v>
      </c>
      <c r="J6798" s="576" t="s">
        <v>207</v>
      </c>
      <c r="K6798" s="577">
        <v>2834.32</v>
      </c>
      <c r="L6798" s="576" t="s">
        <v>208</v>
      </c>
    </row>
    <row r="6799" spans="1:12">
      <c r="A6799" s="576" t="s">
        <v>954</v>
      </c>
      <c r="B6799" s="576" t="s">
        <v>1030</v>
      </c>
      <c r="C6799" s="576" t="s">
        <v>1036</v>
      </c>
      <c r="D6799" s="576" t="s">
        <v>4580</v>
      </c>
      <c r="E6799" s="577" t="s">
        <v>210</v>
      </c>
      <c r="F6799" s="576" t="s">
        <v>210</v>
      </c>
      <c r="G6799" s="576">
        <v>101385</v>
      </c>
      <c r="H6799" s="576" t="s">
        <v>3436</v>
      </c>
      <c r="I6799" s="576" t="s">
        <v>218</v>
      </c>
      <c r="J6799" s="576" t="s">
        <v>207</v>
      </c>
      <c r="K6799" s="577">
        <v>3987.42</v>
      </c>
      <c r="L6799" s="576" t="s">
        <v>208</v>
      </c>
    </row>
    <row r="6800" spans="1:12">
      <c r="A6800" s="576" t="s">
        <v>954</v>
      </c>
      <c r="B6800" s="576" t="s">
        <v>1030</v>
      </c>
      <c r="C6800" s="576" t="s">
        <v>1036</v>
      </c>
      <c r="D6800" s="576" t="s">
        <v>4580</v>
      </c>
      <c r="E6800" s="577" t="s">
        <v>210</v>
      </c>
      <c r="F6800" s="576" t="s">
        <v>210</v>
      </c>
      <c r="G6800" s="576">
        <v>88249</v>
      </c>
      <c r="H6800" s="576" t="s">
        <v>1068</v>
      </c>
      <c r="I6800" s="576" t="s">
        <v>87</v>
      </c>
      <c r="J6800" s="576" t="s">
        <v>207</v>
      </c>
      <c r="K6800" s="577">
        <v>22.63</v>
      </c>
      <c r="L6800" s="576" t="s">
        <v>208</v>
      </c>
    </row>
    <row r="6801" spans="1:12">
      <c r="A6801" s="576" t="s">
        <v>954</v>
      </c>
      <c r="B6801" s="576" t="s">
        <v>1030</v>
      </c>
      <c r="C6801" s="576" t="s">
        <v>1036</v>
      </c>
      <c r="D6801" s="576" t="s">
        <v>4580</v>
      </c>
      <c r="E6801" s="577" t="s">
        <v>210</v>
      </c>
      <c r="F6801" s="576" t="s">
        <v>210</v>
      </c>
      <c r="G6801" s="576">
        <v>88250</v>
      </c>
      <c r="H6801" s="576" t="s">
        <v>1069</v>
      </c>
      <c r="I6801" s="576" t="s">
        <v>87</v>
      </c>
      <c r="J6801" s="576" t="s">
        <v>207</v>
      </c>
      <c r="K6801" s="577">
        <v>18.21</v>
      </c>
      <c r="L6801" s="576" t="s">
        <v>208</v>
      </c>
    </row>
    <row r="6802" spans="1:12">
      <c r="A6802" s="576" t="s">
        <v>954</v>
      </c>
      <c r="B6802" s="576" t="s">
        <v>1030</v>
      </c>
      <c r="C6802" s="576" t="s">
        <v>1036</v>
      </c>
      <c r="D6802" s="576" t="s">
        <v>4580</v>
      </c>
      <c r="E6802" s="577" t="s">
        <v>210</v>
      </c>
      <c r="F6802" s="576" t="s">
        <v>210</v>
      </c>
      <c r="G6802" s="576">
        <v>101386</v>
      </c>
      <c r="H6802" s="576" t="s">
        <v>1069</v>
      </c>
      <c r="I6802" s="576" t="s">
        <v>218</v>
      </c>
      <c r="J6802" s="576" t="s">
        <v>207</v>
      </c>
      <c r="K6802" s="577">
        <v>3236.16</v>
      </c>
      <c r="L6802" s="576" t="s">
        <v>208</v>
      </c>
    </row>
    <row r="6803" spans="1:12">
      <c r="A6803" s="576" t="s">
        <v>954</v>
      </c>
      <c r="B6803" s="576" t="s">
        <v>1030</v>
      </c>
      <c r="C6803" s="576" t="s">
        <v>1036</v>
      </c>
      <c r="D6803" s="576" t="s">
        <v>4580</v>
      </c>
      <c r="E6803" s="577" t="s">
        <v>210</v>
      </c>
      <c r="F6803" s="576" t="s">
        <v>210</v>
      </c>
      <c r="G6803" s="576">
        <v>101387</v>
      </c>
      <c r="H6803" s="576" t="s">
        <v>3437</v>
      </c>
      <c r="I6803" s="576" t="s">
        <v>218</v>
      </c>
      <c r="J6803" s="576" t="s">
        <v>207</v>
      </c>
      <c r="K6803" s="577">
        <v>3469.1</v>
      </c>
      <c r="L6803" s="576" t="s">
        <v>208</v>
      </c>
    </row>
    <row r="6804" spans="1:12">
      <c r="A6804" s="576" t="s">
        <v>954</v>
      </c>
      <c r="B6804" s="576" t="s">
        <v>1030</v>
      </c>
      <c r="C6804" s="576" t="s">
        <v>1036</v>
      </c>
      <c r="D6804" s="576" t="s">
        <v>4580</v>
      </c>
      <c r="E6804" s="577" t="s">
        <v>210</v>
      </c>
      <c r="F6804" s="576" t="s">
        <v>210</v>
      </c>
      <c r="G6804" s="576">
        <v>88251</v>
      </c>
      <c r="H6804" s="576" t="s">
        <v>1070</v>
      </c>
      <c r="I6804" s="576" t="s">
        <v>87</v>
      </c>
      <c r="J6804" s="576" t="s">
        <v>207</v>
      </c>
      <c r="K6804" s="577">
        <v>19.399999999999999</v>
      </c>
      <c r="L6804" s="576" t="s">
        <v>208</v>
      </c>
    </row>
    <row r="6805" spans="1:12">
      <c r="A6805" s="576" t="s">
        <v>954</v>
      </c>
      <c r="B6805" s="576" t="s">
        <v>1030</v>
      </c>
      <c r="C6805" s="576" t="s">
        <v>1036</v>
      </c>
      <c r="D6805" s="576" t="s">
        <v>4580</v>
      </c>
      <c r="E6805" s="577" t="s">
        <v>210</v>
      </c>
      <c r="F6805" s="576" t="s">
        <v>210</v>
      </c>
      <c r="G6805" s="576">
        <v>88252</v>
      </c>
      <c r="H6805" s="576" t="s">
        <v>1071</v>
      </c>
      <c r="I6805" s="576" t="s">
        <v>87</v>
      </c>
      <c r="J6805" s="576" t="s">
        <v>248</v>
      </c>
      <c r="K6805" s="577">
        <v>18.55</v>
      </c>
      <c r="L6805" s="576" t="s">
        <v>208</v>
      </c>
    </row>
    <row r="6806" spans="1:12">
      <c r="A6806" s="576" t="s">
        <v>954</v>
      </c>
      <c r="B6806" s="576" t="s">
        <v>1030</v>
      </c>
      <c r="C6806" s="576" t="s">
        <v>1036</v>
      </c>
      <c r="D6806" s="576" t="s">
        <v>4580</v>
      </c>
      <c r="E6806" s="577" t="s">
        <v>210</v>
      </c>
      <c r="F6806" s="576" t="s">
        <v>210</v>
      </c>
      <c r="G6806" s="576">
        <v>101388</v>
      </c>
      <c r="H6806" s="576" t="s">
        <v>1071</v>
      </c>
      <c r="I6806" s="576" t="s">
        <v>218</v>
      </c>
      <c r="J6806" s="576" t="s">
        <v>207</v>
      </c>
      <c r="K6806" s="577">
        <v>3312.15</v>
      </c>
      <c r="L6806" s="576" t="s">
        <v>208</v>
      </c>
    </row>
    <row r="6807" spans="1:12">
      <c r="A6807" s="576" t="s">
        <v>954</v>
      </c>
      <c r="B6807" s="576" t="s">
        <v>1030</v>
      </c>
      <c r="C6807" s="576" t="s">
        <v>1036</v>
      </c>
      <c r="D6807" s="576" t="s">
        <v>4580</v>
      </c>
      <c r="E6807" s="577" t="s">
        <v>210</v>
      </c>
      <c r="F6807" s="576" t="s">
        <v>210</v>
      </c>
      <c r="G6807" s="576">
        <v>88253</v>
      </c>
      <c r="H6807" s="576" t="s">
        <v>1072</v>
      </c>
      <c r="I6807" s="576" t="s">
        <v>87</v>
      </c>
      <c r="J6807" s="576" t="s">
        <v>207</v>
      </c>
      <c r="K6807" s="577">
        <v>12.88</v>
      </c>
      <c r="L6807" s="576" t="s">
        <v>208</v>
      </c>
    </row>
    <row r="6808" spans="1:12">
      <c r="A6808" s="576" t="s">
        <v>954</v>
      </c>
      <c r="B6808" s="576" t="s">
        <v>1030</v>
      </c>
      <c r="C6808" s="576" t="s">
        <v>1036</v>
      </c>
      <c r="D6808" s="576" t="s">
        <v>4580</v>
      </c>
      <c r="E6808" s="577" t="s">
        <v>210</v>
      </c>
      <c r="F6808" s="576" t="s">
        <v>210</v>
      </c>
      <c r="G6808" s="576">
        <v>101389</v>
      </c>
      <c r="H6808" s="576" t="s">
        <v>1072</v>
      </c>
      <c r="I6808" s="576" t="s">
        <v>218</v>
      </c>
      <c r="J6808" s="576" t="s">
        <v>207</v>
      </c>
      <c r="K6808" s="577">
        <v>2286.4</v>
      </c>
      <c r="L6808" s="576" t="s">
        <v>208</v>
      </c>
    </row>
    <row r="6809" spans="1:12">
      <c r="A6809" s="576" t="s">
        <v>954</v>
      </c>
      <c r="B6809" s="576" t="s">
        <v>1030</v>
      </c>
      <c r="C6809" s="576" t="s">
        <v>1036</v>
      </c>
      <c r="D6809" s="576" t="s">
        <v>4580</v>
      </c>
      <c r="E6809" s="577" t="s">
        <v>210</v>
      </c>
      <c r="F6809" s="576" t="s">
        <v>210</v>
      </c>
      <c r="G6809" s="576">
        <v>101390</v>
      </c>
      <c r="H6809" s="576" t="s">
        <v>3438</v>
      </c>
      <c r="I6809" s="576" t="s">
        <v>218</v>
      </c>
      <c r="J6809" s="576" t="s">
        <v>248</v>
      </c>
      <c r="K6809" s="577">
        <v>4662.95</v>
      </c>
      <c r="L6809" s="576" t="s">
        <v>208</v>
      </c>
    </row>
    <row r="6810" spans="1:12">
      <c r="A6810" s="576" t="s">
        <v>954</v>
      </c>
      <c r="B6810" s="576" t="s">
        <v>1030</v>
      </c>
      <c r="C6810" s="576" t="s">
        <v>1037</v>
      </c>
      <c r="D6810" s="576" t="s">
        <v>4581</v>
      </c>
      <c r="E6810" s="577" t="s">
        <v>210</v>
      </c>
      <c r="F6810" s="576" t="s">
        <v>210</v>
      </c>
      <c r="G6810" s="576">
        <v>88255</v>
      </c>
      <c r="H6810" s="576" t="s">
        <v>1073</v>
      </c>
      <c r="I6810" s="576" t="s">
        <v>87</v>
      </c>
      <c r="J6810" s="576" t="s">
        <v>207</v>
      </c>
      <c r="K6810" s="577">
        <v>26.5</v>
      </c>
      <c r="L6810" s="576" t="s">
        <v>208</v>
      </c>
    </row>
    <row r="6811" spans="1:12">
      <c r="A6811" s="576" t="s">
        <v>954</v>
      </c>
      <c r="B6811" s="576" t="s">
        <v>1030</v>
      </c>
      <c r="C6811" s="576" t="s">
        <v>1037</v>
      </c>
      <c r="D6811" s="576" t="s">
        <v>4581</v>
      </c>
      <c r="E6811" s="577" t="s">
        <v>210</v>
      </c>
      <c r="F6811" s="576" t="s">
        <v>210</v>
      </c>
      <c r="G6811" s="576">
        <v>101391</v>
      </c>
      <c r="H6811" s="576" t="s">
        <v>3439</v>
      </c>
      <c r="I6811" s="576" t="s">
        <v>218</v>
      </c>
      <c r="J6811" s="576" t="s">
        <v>207</v>
      </c>
      <c r="K6811" s="577">
        <v>4085.86</v>
      </c>
      <c r="L6811" s="576" t="s">
        <v>208</v>
      </c>
    </row>
    <row r="6812" spans="1:12">
      <c r="A6812" s="576" t="s">
        <v>954</v>
      </c>
      <c r="B6812" s="576" t="s">
        <v>1030</v>
      </c>
      <c r="C6812" s="576" t="s">
        <v>1037</v>
      </c>
      <c r="D6812" s="576" t="s">
        <v>4581</v>
      </c>
      <c r="E6812" s="577" t="s">
        <v>210</v>
      </c>
      <c r="F6812" s="576" t="s">
        <v>210</v>
      </c>
      <c r="G6812" s="576">
        <v>88256</v>
      </c>
      <c r="H6812" s="576" t="s">
        <v>1074</v>
      </c>
      <c r="I6812" s="576" t="s">
        <v>87</v>
      </c>
      <c r="J6812" s="576" t="s">
        <v>207</v>
      </c>
      <c r="K6812" s="577">
        <v>22.99</v>
      </c>
      <c r="L6812" s="576" t="s">
        <v>208</v>
      </c>
    </row>
    <row r="6813" spans="1:12">
      <c r="A6813" s="576" t="s">
        <v>954</v>
      </c>
      <c r="B6813" s="576" t="s">
        <v>1030</v>
      </c>
      <c r="C6813" s="576" t="s">
        <v>1037</v>
      </c>
      <c r="D6813" s="576" t="s">
        <v>4581</v>
      </c>
      <c r="E6813" s="577" t="s">
        <v>210</v>
      </c>
      <c r="F6813" s="576" t="s">
        <v>210</v>
      </c>
      <c r="G6813" s="576">
        <v>88257</v>
      </c>
      <c r="H6813" s="576" t="s">
        <v>1075</v>
      </c>
      <c r="I6813" s="576" t="s">
        <v>87</v>
      </c>
      <c r="J6813" s="576" t="s">
        <v>207</v>
      </c>
      <c r="K6813" s="577">
        <v>19.05</v>
      </c>
      <c r="L6813" s="576" t="s">
        <v>208</v>
      </c>
    </row>
    <row r="6814" spans="1:12">
      <c r="A6814" s="576" t="s">
        <v>954</v>
      </c>
      <c r="B6814" s="576" t="s">
        <v>1030</v>
      </c>
      <c r="C6814" s="576" t="s">
        <v>1037</v>
      </c>
      <c r="D6814" s="576" t="s">
        <v>4581</v>
      </c>
      <c r="E6814" s="577" t="s">
        <v>210</v>
      </c>
      <c r="F6814" s="576" t="s">
        <v>210</v>
      </c>
      <c r="G6814" s="576">
        <v>101392</v>
      </c>
      <c r="H6814" s="576" t="s">
        <v>3440</v>
      </c>
      <c r="I6814" s="576" t="s">
        <v>218</v>
      </c>
      <c r="J6814" s="576" t="s">
        <v>207</v>
      </c>
      <c r="K6814" s="577">
        <v>3381.07</v>
      </c>
      <c r="L6814" s="576" t="s">
        <v>208</v>
      </c>
    </row>
    <row r="6815" spans="1:12">
      <c r="A6815" s="576" t="s">
        <v>954</v>
      </c>
      <c r="B6815" s="576" t="s">
        <v>1030</v>
      </c>
      <c r="C6815" s="576" t="s">
        <v>1037</v>
      </c>
      <c r="D6815" s="576" t="s">
        <v>4581</v>
      </c>
      <c r="E6815" s="577" t="s">
        <v>210</v>
      </c>
      <c r="F6815" s="576" t="s">
        <v>210</v>
      </c>
      <c r="G6815" s="576">
        <v>88260</v>
      </c>
      <c r="H6815" s="576" t="s">
        <v>86</v>
      </c>
      <c r="I6815" s="576" t="s">
        <v>87</v>
      </c>
      <c r="J6815" s="576" t="s">
        <v>207</v>
      </c>
      <c r="K6815" s="577">
        <v>22.94</v>
      </c>
      <c r="L6815" s="576" t="s">
        <v>208</v>
      </c>
    </row>
    <row r="6816" spans="1:12">
      <c r="A6816" s="576" t="s">
        <v>954</v>
      </c>
      <c r="B6816" s="576" t="s">
        <v>1030</v>
      </c>
      <c r="C6816" s="576" t="s">
        <v>1037</v>
      </c>
      <c r="D6816" s="576" t="s">
        <v>4581</v>
      </c>
      <c r="E6816" s="577" t="s">
        <v>210</v>
      </c>
      <c r="F6816" s="576" t="s">
        <v>210</v>
      </c>
      <c r="G6816" s="576">
        <v>101394</v>
      </c>
      <c r="H6816" s="576" t="s">
        <v>86</v>
      </c>
      <c r="I6816" s="576" t="s">
        <v>218</v>
      </c>
      <c r="J6816" s="576" t="s">
        <v>207</v>
      </c>
      <c r="K6816" s="577">
        <v>4078.46</v>
      </c>
      <c r="L6816" s="576" t="s">
        <v>208</v>
      </c>
    </row>
    <row r="6817" spans="1:12">
      <c r="A6817" s="576" t="s">
        <v>954</v>
      </c>
      <c r="B6817" s="576" t="s">
        <v>1030</v>
      </c>
      <c r="C6817" s="576" t="s">
        <v>1037</v>
      </c>
      <c r="D6817" s="576" t="s">
        <v>4581</v>
      </c>
      <c r="E6817" s="577" t="s">
        <v>210</v>
      </c>
      <c r="F6817" s="576" t="s">
        <v>210</v>
      </c>
      <c r="G6817" s="576">
        <v>101395</v>
      </c>
      <c r="H6817" s="576" t="s">
        <v>3441</v>
      </c>
      <c r="I6817" s="576" t="s">
        <v>218</v>
      </c>
      <c r="J6817" s="576" t="s">
        <v>207</v>
      </c>
      <c r="K6817" s="577">
        <v>3426.94</v>
      </c>
      <c r="L6817" s="576" t="s">
        <v>208</v>
      </c>
    </row>
    <row r="6818" spans="1:12">
      <c r="A6818" s="576" t="s">
        <v>954</v>
      </c>
      <c r="B6818" s="576" t="s">
        <v>1030</v>
      </c>
      <c r="C6818" s="576" t="s">
        <v>1037</v>
      </c>
      <c r="D6818" s="576" t="s">
        <v>4581</v>
      </c>
      <c r="E6818" s="577" t="s">
        <v>210</v>
      </c>
      <c r="F6818" s="576" t="s">
        <v>210</v>
      </c>
      <c r="G6818" s="576">
        <v>88261</v>
      </c>
      <c r="H6818" s="576" t="s">
        <v>1076</v>
      </c>
      <c r="I6818" s="576" t="s">
        <v>87</v>
      </c>
      <c r="J6818" s="576" t="s">
        <v>207</v>
      </c>
      <c r="K6818" s="577">
        <v>21.74</v>
      </c>
      <c r="L6818" s="576" t="s">
        <v>208</v>
      </c>
    </row>
    <row r="6819" spans="1:12">
      <c r="A6819" s="576" t="s">
        <v>954</v>
      </c>
      <c r="B6819" s="576" t="s">
        <v>1030</v>
      </c>
      <c r="C6819" s="576" t="s">
        <v>1037</v>
      </c>
      <c r="D6819" s="576" t="s">
        <v>4581</v>
      </c>
      <c r="E6819" s="577" t="s">
        <v>210</v>
      </c>
      <c r="F6819" s="576" t="s">
        <v>210</v>
      </c>
      <c r="G6819" s="576">
        <v>101396</v>
      </c>
      <c r="H6819" s="576" t="s">
        <v>3442</v>
      </c>
      <c r="I6819" s="576" t="s">
        <v>218</v>
      </c>
      <c r="J6819" s="576" t="s">
        <v>207</v>
      </c>
      <c r="K6819" s="577">
        <v>3865.94</v>
      </c>
      <c r="L6819" s="576" t="s">
        <v>208</v>
      </c>
    </row>
    <row r="6820" spans="1:12">
      <c r="A6820" s="576" t="s">
        <v>954</v>
      </c>
      <c r="B6820" s="576" t="s">
        <v>1030</v>
      </c>
      <c r="C6820" s="576" t="s">
        <v>1037</v>
      </c>
      <c r="D6820" s="576" t="s">
        <v>4581</v>
      </c>
      <c r="E6820" s="577" t="s">
        <v>210</v>
      </c>
      <c r="F6820" s="576" t="s">
        <v>210</v>
      </c>
      <c r="G6820" s="576">
        <v>88262</v>
      </c>
      <c r="H6820" s="576" t="s">
        <v>1077</v>
      </c>
      <c r="I6820" s="576" t="s">
        <v>87</v>
      </c>
      <c r="J6820" s="576" t="s">
        <v>207</v>
      </c>
      <c r="K6820" s="577">
        <v>22.51</v>
      </c>
      <c r="L6820" s="576" t="s">
        <v>208</v>
      </c>
    </row>
    <row r="6821" spans="1:12">
      <c r="A6821" s="576" t="s">
        <v>954</v>
      </c>
      <c r="B6821" s="576" t="s">
        <v>1030</v>
      </c>
      <c r="C6821" s="576" t="s">
        <v>1037</v>
      </c>
      <c r="D6821" s="576" t="s">
        <v>4581</v>
      </c>
      <c r="E6821" s="577" t="s">
        <v>210</v>
      </c>
      <c r="F6821" s="576" t="s">
        <v>210</v>
      </c>
      <c r="G6821" s="576">
        <v>101397</v>
      </c>
      <c r="H6821" s="576" t="s">
        <v>1077</v>
      </c>
      <c r="I6821" s="576" t="s">
        <v>218</v>
      </c>
      <c r="J6821" s="576" t="s">
        <v>207</v>
      </c>
      <c r="K6821" s="577">
        <v>4002.61</v>
      </c>
      <c r="L6821" s="576" t="s">
        <v>208</v>
      </c>
    </row>
    <row r="6822" spans="1:12">
      <c r="A6822" s="576" t="s">
        <v>954</v>
      </c>
      <c r="B6822" s="576" t="s">
        <v>1030</v>
      </c>
      <c r="C6822" s="576" t="s">
        <v>1037</v>
      </c>
      <c r="D6822" s="576" t="s">
        <v>4581</v>
      </c>
      <c r="E6822" s="577" t="s">
        <v>210</v>
      </c>
      <c r="F6822" s="576" t="s">
        <v>210</v>
      </c>
      <c r="G6822" s="576">
        <v>101398</v>
      </c>
      <c r="H6822" s="576" t="s">
        <v>3443</v>
      </c>
      <c r="I6822" s="576" t="s">
        <v>218</v>
      </c>
      <c r="J6822" s="576" t="s">
        <v>207</v>
      </c>
      <c r="K6822" s="577">
        <v>3610.47</v>
      </c>
      <c r="L6822" s="576" t="s">
        <v>208</v>
      </c>
    </row>
    <row r="6823" spans="1:12">
      <c r="A6823" s="576" t="s">
        <v>954</v>
      </c>
      <c r="B6823" s="576" t="s">
        <v>1030</v>
      </c>
      <c r="C6823" s="576" t="s">
        <v>1037</v>
      </c>
      <c r="D6823" s="576" t="s">
        <v>4581</v>
      </c>
      <c r="E6823" s="577" t="s">
        <v>210</v>
      </c>
      <c r="F6823" s="576" t="s">
        <v>210</v>
      </c>
      <c r="G6823" s="576">
        <v>88263</v>
      </c>
      <c r="H6823" s="576" t="s">
        <v>1078</v>
      </c>
      <c r="I6823" s="576" t="s">
        <v>87</v>
      </c>
      <c r="J6823" s="576" t="s">
        <v>207</v>
      </c>
      <c r="K6823" s="577">
        <v>20.350000000000001</v>
      </c>
      <c r="L6823" s="576" t="s">
        <v>208</v>
      </c>
    </row>
    <row r="6824" spans="1:12">
      <c r="A6824" s="576" t="s">
        <v>954</v>
      </c>
      <c r="B6824" s="576" t="s">
        <v>1030</v>
      </c>
      <c r="C6824" s="576" t="s">
        <v>1037</v>
      </c>
      <c r="D6824" s="576" t="s">
        <v>4581</v>
      </c>
      <c r="E6824" s="577" t="s">
        <v>210</v>
      </c>
      <c r="F6824" s="576" t="s">
        <v>210</v>
      </c>
      <c r="G6824" s="576">
        <v>95308</v>
      </c>
      <c r="H6824" s="576" t="s">
        <v>1146</v>
      </c>
      <c r="I6824" s="576" t="s">
        <v>87</v>
      </c>
      <c r="J6824" s="576" t="s">
        <v>207</v>
      </c>
      <c r="K6824" s="577">
        <v>0.16</v>
      </c>
      <c r="L6824" s="576" t="s">
        <v>208</v>
      </c>
    </row>
    <row r="6825" spans="1:12">
      <c r="A6825" s="576" t="s">
        <v>954</v>
      </c>
      <c r="B6825" s="576" t="s">
        <v>1030</v>
      </c>
      <c r="C6825" s="576" t="s">
        <v>1037</v>
      </c>
      <c r="D6825" s="576" t="s">
        <v>4581</v>
      </c>
      <c r="E6825" s="577" t="s">
        <v>210</v>
      </c>
      <c r="F6825" s="576" t="s">
        <v>210</v>
      </c>
      <c r="G6825" s="576">
        <v>101286</v>
      </c>
      <c r="H6825" s="576" t="s">
        <v>3356</v>
      </c>
      <c r="I6825" s="576" t="s">
        <v>218</v>
      </c>
      <c r="J6825" s="576" t="s">
        <v>207</v>
      </c>
      <c r="K6825" s="577">
        <v>21.17</v>
      </c>
      <c r="L6825" s="576" t="s">
        <v>208</v>
      </c>
    </row>
    <row r="6826" spans="1:12">
      <c r="A6826" s="576" t="s">
        <v>954</v>
      </c>
      <c r="B6826" s="576" t="s">
        <v>1030</v>
      </c>
      <c r="C6826" s="576" t="s">
        <v>1037</v>
      </c>
      <c r="D6826" s="576" t="s">
        <v>4581</v>
      </c>
      <c r="E6826" s="577" t="s">
        <v>210</v>
      </c>
      <c r="F6826" s="576" t="s">
        <v>210</v>
      </c>
      <c r="G6826" s="576">
        <v>95309</v>
      </c>
      <c r="H6826" s="576" t="s">
        <v>1147</v>
      </c>
      <c r="I6826" s="576" t="s">
        <v>87</v>
      </c>
      <c r="J6826" s="576" t="s">
        <v>209</v>
      </c>
      <c r="K6826" s="577">
        <v>0.2</v>
      </c>
      <c r="L6826" s="576" t="s">
        <v>208</v>
      </c>
    </row>
    <row r="6827" spans="1:12">
      <c r="A6827" s="576" t="s">
        <v>954</v>
      </c>
      <c r="B6827" s="576" t="s">
        <v>1030</v>
      </c>
      <c r="C6827" s="576" t="s">
        <v>1037</v>
      </c>
      <c r="D6827" s="576" t="s">
        <v>4581</v>
      </c>
      <c r="E6827" s="577" t="s">
        <v>210</v>
      </c>
      <c r="F6827" s="576" t="s">
        <v>210</v>
      </c>
      <c r="G6827" s="576">
        <v>101287</v>
      </c>
      <c r="H6827" s="576" t="s">
        <v>3357</v>
      </c>
      <c r="I6827" s="576" t="s">
        <v>218</v>
      </c>
      <c r="J6827" s="576" t="s">
        <v>209</v>
      </c>
      <c r="K6827" s="577">
        <v>68.489999999999995</v>
      </c>
      <c r="L6827" s="576" t="s">
        <v>208</v>
      </c>
    </row>
    <row r="6828" spans="1:12">
      <c r="A6828" s="576" t="s">
        <v>954</v>
      </c>
      <c r="B6828" s="576" t="s">
        <v>1030</v>
      </c>
      <c r="C6828" s="576" t="s">
        <v>1037</v>
      </c>
      <c r="D6828" s="576" t="s">
        <v>4581</v>
      </c>
      <c r="E6828" s="577" t="s">
        <v>210</v>
      </c>
      <c r="F6828" s="576" t="s">
        <v>210</v>
      </c>
      <c r="G6828" s="576">
        <v>95310</v>
      </c>
      <c r="H6828" s="576" t="s">
        <v>1148</v>
      </c>
      <c r="I6828" s="576" t="s">
        <v>87</v>
      </c>
      <c r="J6828" s="576" t="s">
        <v>209</v>
      </c>
      <c r="K6828" s="577">
        <v>0.16</v>
      </c>
      <c r="L6828" s="576" t="s">
        <v>208</v>
      </c>
    </row>
    <row r="6829" spans="1:12">
      <c r="A6829" s="576" t="s">
        <v>954</v>
      </c>
      <c r="B6829" s="576" t="s">
        <v>1030</v>
      </c>
      <c r="C6829" s="576" t="s">
        <v>1037</v>
      </c>
      <c r="D6829" s="576" t="s">
        <v>4581</v>
      </c>
      <c r="E6829" s="577" t="s">
        <v>210</v>
      </c>
      <c r="F6829" s="576" t="s">
        <v>210</v>
      </c>
      <c r="G6829" s="576">
        <v>101288</v>
      </c>
      <c r="H6829" s="576" t="s">
        <v>3358</v>
      </c>
      <c r="I6829" s="576" t="s">
        <v>218</v>
      </c>
      <c r="J6829" s="576" t="s">
        <v>207</v>
      </c>
      <c r="K6829" s="577">
        <v>21.17</v>
      </c>
      <c r="L6829" s="576" t="s">
        <v>208</v>
      </c>
    </row>
    <row r="6830" spans="1:12">
      <c r="A6830" s="576" t="s">
        <v>954</v>
      </c>
      <c r="B6830" s="576" t="s">
        <v>1030</v>
      </c>
      <c r="C6830" s="576" t="s">
        <v>1037</v>
      </c>
      <c r="D6830" s="576" t="s">
        <v>4581</v>
      </c>
      <c r="E6830" s="577" t="s">
        <v>210</v>
      </c>
      <c r="F6830" s="576" t="s">
        <v>210</v>
      </c>
      <c r="G6830" s="576">
        <v>95311</v>
      </c>
      <c r="H6830" s="576" t="s">
        <v>1149</v>
      </c>
      <c r="I6830" s="576" t="s">
        <v>87</v>
      </c>
      <c r="J6830" s="576" t="s">
        <v>207</v>
      </c>
      <c r="K6830" s="577">
        <v>0.16</v>
      </c>
      <c r="L6830" s="576" t="s">
        <v>208</v>
      </c>
    </row>
    <row r="6831" spans="1:12">
      <c r="A6831" s="576" t="s">
        <v>954</v>
      </c>
      <c r="B6831" s="576" t="s">
        <v>1030</v>
      </c>
      <c r="C6831" s="576" t="s">
        <v>1037</v>
      </c>
      <c r="D6831" s="576" t="s">
        <v>4581</v>
      </c>
      <c r="E6831" s="577" t="s">
        <v>210</v>
      </c>
      <c r="F6831" s="576" t="s">
        <v>210</v>
      </c>
      <c r="G6831" s="576">
        <v>101289</v>
      </c>
      <c r="H6831" s="576" t="s">
        <v>3359</v>
      </c>
      <c r="I6831" s="576" t="s">
        <v>218</v>
      </c>
      <c r="J6831" s="576" t="s">
        <v>207</v>
      </c>
      <c r="K6831" s="577">
        <v>21.44</v>
      </c>
      <c r="L6831" s="576" t="s">
        <v>208</v>
      </c>
    </row>
    <row r="6832" spans="1:12">
      <c r="A6832" s="576" t="s">
        <v>954</v>
      </c>
      <c r="B6832" s="576" t="s">
        <v>1030</v>
      </c>
      <c r="C6832" s="576" t="s">
        <v>1037</v>
      </c>
      <c r="D6832" s="576" t="s">
        <v>4581</v>
      </c>
      <c r="E6832" s="577" t="s">
        <v>210</v>
      </c>
      <c r="F6832" s="576" t="s">
        <v>210</v>
      </c>
      <c r="G6832" s="576">
        <v>95312</v>
      </c>
      <c r="H6832" s="576" t="s">
        <v>1150</v>
      </c>
      <c r="I6832" s="576" t="s">
        <v>87</v>
      </c>
      <c r="J6832" s="576" t="s">
        <v>207</v>
      </c>
      <c r="K6832" s="577">
        <v>0.2</v>
      </c>
      <c r="L6832" s="576" t="s">
        <v>208</v>
      </c>
    </row>
    <row r="6833" spans="1:12">
      <c r="A6833" s="576" t="s">
        <v>954</v>
      </c>
      <c r="B6833" s="576" t="s">
        <v>1030</v>
      </c>
      <c r="C6833" s="576" t="s">
        <v>1037</v>
      </c>
      <c r="D6833" s="576" t="s">
        <v>4581</v>
      </c>
      <c r="E6833" s="577" t="s">
        <v>210</v>
      </c>
      <c r="F6833" s="576" t="s">
        <v>210</v>
      </c>
      <c r="G6833" s="576">
        <v>100291</v>
      </c>
      <c r="H6833" s="576" t="s">
        <v>3342</v>
      </c>
      <c r="I6833" s="576" t="s">
        <v>87</v>
      </c>
      <c r="J6833" s="576" t="s">
        <v>207</v>
      </c>
      <c r="K6833" s="577">
        <v>0.2</v>
      </c>
      <c r="L6833" s="576" t="s">
        <v>208</v>
      </c>
    </row>
    <row r="6834" spans="1:12">
      <c r="A6834" s="576" t="s">
        <v>954</v>
      </c>
      <c r="B6834" s="576" t="s">
        <v>1030</v>
      </c>
      <c r="C6834" s="576" t="s">
        <v>1037</v>
      </c>
      <c r="D6834" s="576" t="s">
        <v>4581</v>
      </c>
      <c r="E6834" s="577" t="s">
        <v>210</v>
      </c>
      <c r="F6834" s="576" t="s">
        <v>210</v>
      </c>
      <c r="G6834" s="576">
        <v>101290</v>
      </c>
      <c r="H6834" s="576" t="s">
        <v>3360</v>
      </c>
      <c r="I6834" s="576" t="s">
        <v>218</v>
      </c>
      <c r="J6834" s="576" t="s">
        <v>207</v>
      </c>
      <c r="K6834" s="577">
        <v>27.09</v>
      </c>
      <c r="L6834" s="576" t="s">
        <v>208</v>
      </c>
    </row>
    <row r="6835" spans="1:12">
      <c r="A6835" s="576" t="s">
        <v>954</v>
      </c>
      <c r="B6835" s="576" t="s">
        <v>1030</v>
      </c>
      <c r="C6835" s="576" t="s">
        <v>1037</v>
      </c>
      <c r="D6835" s="576" t="s">
        <v>4581</v>
      </c>
      <c r="E6835" s="577" t="s">
        <v>210</v>
      </c>
      <c r="F6835" s="576" t="s">
        <v>210</v>
      </c>
      <c r="G6835" s="576">
        <v>101291</v>
      </c>
      <c r="H6835" s="576" t="s">
        <v>3361</v>
      </c>
      <c r="I6835" s="576" t="s">
        <v>218</v>
      </c>
      <c r="J6835" s="576" t="s">
        <v>207</v>
      </c>
      <c r="K6835" s="577">
        <v>21.17</v>
      </c>
      <c r="L6835" s="576" t="s">
        <v>208</v>
      </c>
    </row>
    <row r="6836" spans="1:12">
      <c r="A6836" s="576" t="s">
        <v>1038</v>
      </c>
      <c r="B6836" s="576" t="s">
        <v>1039</v>
      </c>
      <c r="C6836" s="576" t="s">
        <v>1040</v>
      </c>
      <c r="D6836" s="576" t="s">
        <v>4582</v>
      </c>
      <c r="E6836" s="577" t="s">
        <v>210</v>
      </c>
      <c r="F6836" s="576" t="s">
        <v>210</v>
      </c>
      <c r="G6836" s="576">
        <v>95313</v>
      </c>
      <c r="H6836" s="576" t="s">
        <v>1151</v>
      </c>
      <c r="I6836" s="576" t="s">
        <v>87</v>
      </c>
      <c r="J6836" s="576" t="s">
        <v>248</v>
      </c>
      <c r="K6836" s="577">
        <v>0.16</v>
      </c>
      <c r="L6836" s="576" t="s">
        <v>208</v>
      </c>
    </row>
    <row r="6837" spans="1:12">
      <c r="A6837" s="576" t="s">
        <v>1038</v>
      </c>
      <c r="B6837" s="576" t="s">
        <v>1039</v>
      </c>
      <c r="C6837" s="576" t="s">
        <v>1040</v>
      </c>
      <c r="D6837" s="576" t="s">
        <v>4582</v>
      </c>
      <c r="E6837" s="577" t="s">
        <v>210</v>
      </c>
      <c r="F6837" s="576" t="s">
        <v>210</v>
      </c>
      <c r="G6837" s="576">
        <v>101292</v>
      </c>
      <c r="H6837" s="576" t="s">
        <v>3362</v>
      </c>
      <c r="I6837" s="576" t="s">
        <v>218</v>
      </c>
      <c r="J6837" s="576" t="s">
        <v>248</v>
      </c>
      <c r="K6837" s="577">
        <v>21.44</v>
      </c>
      <c r="L6837" s="576" t="s">
        <v>208</v>
      </c>
    </row>
    <row r="6838" spans="1:12">
      <c r="A6838" s="576" t="s">
        <v>1038</v>
      </c>
      <c r="B6838" s="576" t="s">
        <v>1039</v>
      </c>
      <c r="C6838" s="576" t="s">
        <v>1040</v>
      </c>
      <c r="D6838" s="576" t="s">
        <v>4582</v>
      </c>
      <c r="E6838" s="577" t="s">
        <v>210</v>
      </c>
      <c r="F6838" s="576" t="s">
        <v>210</v>
      </c>
      <c r="G6838" s="576">
        <v>95392</v>
      </c>
      <c r="H6838" s="576" t="s">
        <v>1218</v>
      </c>
      <c r="I6838" s="576" t="s">
        <v>87</v>
      </c>
      <c r="J6838" s="576" t="s">
        <v>248</v>
      </c>
      <c r="K6838" s="577">
        <v>0.08</v>
      </c>
      <c r="L6838" s="576" t="s">
        <v>208</v>
      </c>
    </row>
    <row r="6839" spans="1:12">
      <c r="A6839" s="576" t="s">
        <v>1038</v>
      </c>
      <c r="B6839" s="576" t="s">
        <v>1039</v>
      </c>
      <c r="C6839" s="576" t="s">
        <v>1040</v>
      </c>
      <c r="D6839" s="576" t="s">
        <v>4582</v>
      </c>
      <c r="E6839" s="577" t="s">
        <v>210</v>
      </c>
      <c r="F6839" s="576" t="s">
        <v>210</v>
      </c>
      <c r="G6839" s="576">
        <v>95413</v>
      </c>
      <c r="H6839" s="576" t="s">
        <v>1232</v>
      </c>
      <c r="I6839" s="576" t="s">
        <v>218</v>
      </c>
      <c r="J6839" s="576" t="s">
        <v>248</v>
      </c>
      <c r="K6839" s="577">
        <v>11.78</v>
      </c>
      <c r="L6839" s="576" t="s">
        <v>208</v>
      </c>
    </row>
    <row r="6840" spans="1:12">
      <c r="A6840" s="576" t="s">
        <v>1038</v>
      </c>
      <c r="B6840" s="576" t="s">
        <v>1039</v>
      </c>
      <c r="C6840" s="576" t="s">
        <v>1040</v>
      </c>
      <c r="D6840" s="576" t="s">
        <v>4582</v>
      </c>
      <c r="E6840" s="577" t="s">
        <v>210</v>
      </c>
      <c r="F6840" s="576" t="s">
        <v>210</v>
      </c>
      <c r="G6840" s="576">
        <v>95393</v>
      </c>
      <c r="H6840" s="576" t="s">
        <v>1219</v>
      </c>
      <c r="I6840" s="576" t="s">
        <v>87</v>
      </c>
      <c r="J6840" s="576" t="s">
        <v>209</v>
      </c>
      <c r="K6840" s="577">
        <v>0.38</v>
      </c>
      <c r="L6840" s="576" t="s">
        <v>208</v>
      </c>
    </row>
    <row r="6841" spans="1:12">
      <c r="A6841" s="576" t="s">
        <v>1038</v>
      </c>
      <c r="B6841" s="576" t="s">
        <v>1039</v>
      </c>
      <c r="C6841" s="576" t="s">
        <v>1040</v>
      </c>
      <c r="D6841" s="576" t="s">
        <v>4582</v>
      </c>
      <c r="E6841" s="577" t="s">
        <v>210</v>
      </c>
      <c r="F6841" s="576" t="s">
        <v>210</v>
      </c>
      <c r="G6841" s="576">
        <v>95414</v>
      </c>
      <c r="H6841" s="576" t="s">
        <v>1233</v>
      </c>
      <c r="I6841" s="576" t="s">
        <v>218</v>
      </c>
      <c r="J6841" s="576" t="s">
        <v>207</v>
      </c>
      <c r="K6841" s="577">
        <v>50.2</v>
      </c>
      <c r="L6841" s="576" t="s">
        <v>208</v>
      </c>
    </row>
    <row r="6842" spans="1:12">
      <c r="A6842" s="576" t="s">
        <v>1038</v>
      </c>
      <c r="B6842" s="576" t="s">
        <v>1039</v>
      </c>
      <c r="C6842" s="576" t="s">
        <v>1040</v>
      </c>
      <c r="D6842" s="576" t="s">
        <v>4582</v>
      </c>
      <c r="E6842" s="577" t="s">
        <v>210</v>
      </c>
      <c r="F6842" s="576" t="s">
        <v>210</v>
      </c>
      <c r="G6842" s="576">
        <v>95314</v>
      </c>
      <c r="H6842" s="576" t="s">
        <v>1152</v>
      </c>
      <c r="I6842" s="576" t="s">
        <v>87</v>
      </c>
      <c r="J6842" s="576" t="s">
        <v>207</v>
      </c>
      <c r="K6842" s="577">
        <v>0.2</v>
      </c>
      <c r="L6842" s="576" t="s">
        <v>208</v>
      </c>
    </row>
    <row r="6843" spans="1:12">
      <c r="A6843" s="576" t="s">
        <v>1038</v>
      </c>
      <c r="B6843" s="576" t="s">
        <v>1039</v>
      </c>
      <c r="C6843" s="576" t="s">
        <v>1040</v>
      </c>
      <c r="D6843" s="576" t="s">
        <v>4582</v>
      </c>
      <c r="E6843" s="577" t="s">
        <v>210</v>
      </c>
      <c r="F6843" s="576" t="s">
        <v>210</v>
      </c>
      <c r="G6843" s="576">
        <v>101293</v>
      </c>
      <c r="H6843" s="576" t="s">
        <v>3363</v>
      </c>
      <c r="I6843" s="576" t="s">
        <v>218</v>
      </c>
      <c r="J6843" s="576" t="s">
        <v>248</v>
      </c>
      <c r="K6843" s="577">
        <v>26.47</v>
      </c>
      <c r="L6843" s="576" t="s">
        <v>208</v>
      </c>
    </row>
    <row r="6844" spans="1:12">
      <c r="A6844" s="576" t="s">
        <v>1038</v>
      </c>
      <c r="B6844" s="576" t="s">
        <v>1039</v>
      </c>
      <c r="C6844" s="576" t="s">
        <v>1040</v>
      </c>
      <c r="D6844" s="576" t="s">
        <v>4582</v>
      </c>
      <c r="E6844" s="577" t="s">
        <v>210</v>
      </c>
      <c r="F6844" s="576" t="s">
        <v>210</v>
      </c>
      <c r="G6844" s="576">
        <v>95394</v>
      </c>
      <c r="H6844" s="576" t="s">
        <v>1220</v>
      </c>
      <c r="I6844" s="576" t="s">
        <v>87</v>
      </c>
      <c r="J6844" s="576" t="s">
        <v>207</v>
      </c>
      <c r="K6844" s="577">
        <v>0.92</v>
      </c>
      <c r="L6844" s="576" t="s">
        <v>208</v>
      </c>
    </row>
    <row r="6845" spans="1:12">
      <c r="A6845" s="576" t="s">
        <v>1038</v>
      </c>
      <c r="B6845" s="576" t="s">
        <v>1039</v>
      </c>
      <c r="C6845" s="576" t="s">
        <v>1040</v>
      </c>
      <c r="D6845" s="576" t="s">
        <v>4582</v>
      </c>
      <c r="E6845" s="577" t="s">
        <v>210</v>
      </c>
      <c r="F6845" s="576" t="s">
        <v>210</v>
      </c>
      <c r="G6845" s="576">
        <v>95395</v>
      </c>
      <c r="H6845" s="576" t="s">
        <v>1221</v>
      </c>
      <c r="I6845" s="576" t="s">
        <v>87</v>
      </c>
      <c r="J6845" s="576" t="s">
        <v>248</v>
      </c>
      <c r="K6845" s="577">
        <v>0.97</v>
      </c>
      <c r="L6845" s="576" t="s">
        <v>208</v>
      </c>
    </row>
    <row r="6846" spans="1:12">
      <c r="A6846" s="576" t="s">
        <v>1038</v>
      </c>
      <c r="B6846" s="576" t="s">
        <v>1039</v>
      </c>
      <c r="C6846" s="576" t="s">
        <v>1040</v>
      </c>
      <c r="D6846" s="576" t="s">
        <v>4582</v>
      </c>
      <c r="E6846" s="577" t="s">
        <v>210</v>
      </c>
      <c r="F6846" s="576" t="s">
        <v>210</v>
      </c>
      <c r="G6846" s="576">
        <v>95396</v>
      </c>
      <c r="H6846" s="576" t="s">
        <v>1222</v>
      </c>
      <c r="I6846" s="576" t="s">
        <v>87</v>
      </c>
      <c r="J6846" s="576" t="s">
        <v>207</v>
      </c>
      <c r="K6846" s="577">
        <v>1.02</v>
      </c>
      <c r="L6846" s="576" t="s">
        <v>208</v>
      </c>
    </row>
    <row r="6847" spans="1:12">
      <c r="A6847" s="576" t="s">
        <v>1038</v>
      </c>
      <c r="B6847" s="576" t="s">
        <v>1039</v>
      </c>
      <c r="C6847" s="576" t="s">
        <v>1040</v>
      </c>
      <c r="D6847" s="576" t="s">
        <v>4582</v>
      </c>
      <c r="E6847" s="577" t="s">
        <v>210</v>
      </c>
      <c r="F6847" s="576" t="s">
        <v>210</v>
      </c>
      <c r="G6847" s="576">
        <v>95419</v>
      </c>
      <c r="H6847" s="576" t="s">
        <v>1238</v>
      </c>
      <c r="I6847" s="576" t="s">
        <v>218</v>
      </c>
      <c r="J6847" s="576" t="s">
        <v>207</v>
      </c>
      <c r="K6847" s="577">
        <v>121.77</v>
      </c>
      <c r="L6847" s="576" t="s">
        <v>208</v>
      </c>
    </row>
    <row r="6848" spans="1:12">
      <c r="A6848" s="576" t="s">
        <v>1038</v>
      </c>
      <c r="B6848" s="576" t="s">
        <v>1039</v>
      </c>
      <c r="C6848" s="576" t="s">
        <v>1040</v>
      </c>
      <c r="D6848" s="576" t="s">
        <v>4582</v>
      </c>
      <c r="E6848" s="577" t="s">
        <v>210</v>
      </c>
      <c r="F6848" s="576" t="s">
        <v>210</v>
      </c>
      <c r="G6848" s="576">
        <v>95420</v>
      </c>
      <c r="H6848" s="576" t="s">
        <v>1239</v>
      </c>
      <c r="I6848" s="576" t="s">
        <v>218</v>
      </c>
      <c r="J6848" s="576" t="s">
        <v>207</v>
      </c>
      <c r="K6848" s="577">
        <v>129</v>
      </c>
      <c r="L6848" s="576" t="s">
        <v>208</v>
      </c>
    </row>
    <row r="6849" spans="1:12">
      <c r="A6849" s="576" t="s">
        <v>1038</v>
      </c>
      <c r="B6849" s="576" t="s">
        <v>1039</v>
      </c>
      <c r="C6849" s="576" t="s">
        <v>1040</v>
      </c>
      <c r="D6849" s="576" t="s">
        <v>4582</v>
      </c>
      <c r="E6849" s="577" t="s">
        <v>210</v>
      </c>
      <c r="F6849" s="576" t="s">
        <v>210</v>
      </c>
      <c r="G6849" s="576">
        <v>95421</v>
      </c>
      <c r="H6849" s="576" t="s">
        <v>1240</v>
      </c>
      <c r="I6849" s="576" t="s">
        <v>218</v>
      </c>
      <c r="J6849" s="576" t="s">
        <v>207</v>
      </c>
      <c r="K6849" s="577">
        <v>135.19999999999999</v>
      </c>
      <c r="L6849" s="576" t="s">
        <v>208</v>
      </c>
    </row>
    <row r="6850" spans="1:12">
      <c r="A6850" s="576" t="s">
        <v>1038</v>
      </c>
      <c r="B6850" s="576" t="s">
        <v>1039</v>
      </c>
      <c r="C6850" s="576" t="s">
        <v>1040</v>
      </c>
      <c r="D6850" s="576" t="s">
        <v>4582</v>
      </c>
      <c r="E6850" s="577" t="s">
        <v>210</v>
      </c>
      <c r="F6850" s="576" t="s">
        <v>210</v>
      </c>
      <c r="G6850" s="576">
        <v>101294</v>
      </c>
      <c r="H6850" s="576" t="s">
        <v>3364</v>
      </c>
      <c r="I6850" s="576" t="s">
        <v>218</v>
      </c>
      <c r="J6850" s="576" t="s">
        <v>209</v>
      </c>
      <c r="K6850" s="577">
        <v>20.78</v>
      </c>
      <c r="L6850" s="576" t="s">
        <v>208</v>
      </c>
    </row>
    <row r="6851" spans="1:12">
      <c r="A6851" s="576" t="s">
        <v>1038</v>
      </c>
      <c r="B6851" s="576" t="s">
        <v>1039</v>
      </c>
      <c r="C6851" s="576" t="s">
        <v>1040</v>
      </c>
      <c r="D6851" s="576" t="s">
        <v>4582</v>
      </c>
      <c r="E6851" s="577" t="s">
        <v>210</v>
      </c>
      <c r="F6851" s="576" t="s">
        <v>210</v>
      </c>
      <c r="G6851" s="576">
        <v>95315</v>
      </c>
      <c r="H6851" s="576" t="s">
        <v>1153</v>
      </c>
      <c r="I6851" s="576" t="s">
        <v>87</v>
      </c>
      <c r="J6851" s="576" t="s">
        <v>207</v>
      </c>
      <c r="K6851" s="577">
        <v>0.15</v>
      </c>
      <c r="L6851" s="576" t="s">
        <v>208</v>
      </c>
    </row>
    <row r="6852" spans="1:12">
      <c r="A6852" s="576" t="s">
        <v>1038</v>
      </c>
      <c r="B6852" s="576" t="s">
        <v>1039</v>
      </c>
      <c r="C6852" s="576" t="s">
        <v>1040</v>
      </c>
      <c r="D6852" s="576" t="s">
        <v>4582</v>
      </c>
      <c r="E6852" s="577" t="s">
        <v>210</v>
      </c>
      <c r="F6852" s="576" t="s">
        <v>210</v>
      </c>
      <c r="G6852" s="576">
        <v>100293</v>
      </c>
      <c r="H6852" s="576" t="s">
        <v>3343</v>
      </c>
      <c r="I6852" s="576" t="s">
        <v>87</v>
      </c>
      <c r="J6852" s="576" t="s">
        <v>207</v>
      </c>
      <c r="K6852" s="577">
        <v>0.19</v>
      </c>
      <c r="L6852" s="576" t="s">
        <v>208</v>
      </c>
    </row>
    <row r="6853" spans="1:12">
      <c r="A6853" s="576" t="s">
        <v>1038</v>
      </c>
      <c r="B6853" s="576" t="s">
        <v>1039</v>
      </c>
      <c r="C6853" s="576" t="s">
        <v>1040</v>
      </c>
      <c r="D6853" s="576" t="s">
        <v>4582</v>
      </c>
      <c r="E6853" s="577" t="s">
        <v>210</v>
      </c>
      <c r="F6853" s="576" t="s">
        <v>210</v>
      </c>
      <c r="G6853" s="576">
        <v>101295</v>
      </c>
      <c r="H6853" s="576" t="s">
        <v>3365</v>
      </c>
      <c r="I6853" s="576" t="s">
        <v>218</v>
      </c>
      <c r="J6853" s="576" t="s">
        <v>248</v>
      </c>
      <c r="K6853" s="577">
        <v>25.15</v>
      </c>
      <c r="L6853" s="576" t="s">
        <v>208</v>
      </c>
    </row>
    <row r="6854" spans="1:12">
      <c r="A6854" s="576" t="s">
        <v>1038</v>
      </c>
      <c r="B6854" s="576" t="s">
        <v>1039</v>
      </c>
      <c r="C6854" s="576" t="s">
        <v>1040</v>
      </c>
      <c r="D6854" s="576" t="s">
        <v>4582</v>
      </c>
      <c r="E6854" s="577" t="s">
        <v>210</v>
      </c>
      <c r="F6854" s="576" t="s">
        <v>210</v>
      </c>
      <c r="G6854" s="576">
        <v>95316</v>
      </c>
      <c r="H6854" s="576" t="s">
        <v>1154</v>
      </c>
      <c r="I6854" s="576" t="s">
        <v>87</v>
      </c>
      <c r="J6854" s="576" t="s">
        <v>207</v>
      </c>
      <c r="K6854" s="577">
        <v>0.51</v>
      </c>
      <c r="L6854" s="576" t="s">
        <v>208</v>
      </c>
    </row>
    <row r="6855" spans="1:12">
      <c r="A6855" s="576" t="s">
        <v>1038</v>
      </c>
      <c r="B6855" s="576" t="s">
        <v>1039</v>
      </c>
      <c r="C6855" s="576" t="s">
        <v>1040</v>
      </c>
      <c r="D6855" s="576" t="s">
        <v>4582</v>
      </c>
      <c r="E6855" s="577" t="s">
        <v>210</v>
      </c>
      <c r="F6855" s="576" t="s">
        <v>210</v>
      </c>
      <c r="G6855" s="576">
        <v>95317</v>
      </c>
      <c r="H6855" s="576" t="s">
        <v>1155</v>
      </c>
      <c r="I6855" s="576" t="s">
        <v>87</v>
      </c>
      <c r="J6855" s="576" t="s">
        <v>207</v>
      </c>
      <c r="K6855" s="577">
        <v>0.25</v>
      </c>
      <c r="L6855" s="576" t="s">
        <v>208</v>
      </c>
    </row>
    <row r="6856" spans="1:12">
      <c r="A6856" s="576" t="s">
        <v>1038</v>
      </c>
      <c r="B6856" s="576" t="s">
        <v>1039</v>
      </c>
      <c r="C6856" s="576" t="s">
        <v>1040</v>
      </c>
      <c r="D6856" s="576" t="s">
        <v>4582</v>
      </c>
      <c r="E6856" s="577" t="s">
        <v>210</v>
      </c>
      <c r="F6856" s="576" t="s">
        <v>210</v>
      </c>
      <c r="G6856" s="576">
        <v>101296</v>
      </c>
      <c r="H6856" s="576" t="s">
        <v>3366</v>
      </c>
      <c r="I6856" s="576" t="s">
        <v>218</v>
      </c>
      <c r="J6856" s="576" t="s">
        <v>207</v>
      </c>
      <c r="K6856" s="577">
        <v>32.99</v>
      </c>
      <c r="L6856" s="576" t="s">
        <v>208</v>
      </c>
    </row>
    <row r="6857" spans="1:12">
      <c r="A6857" s="576" t="s">
        <v>1038</v>
      </c>
      <c r="B6857" s="576" t="s">
        <v>1039</v>
      </c>
      <c r="C6857" s="576" t="s">
        <v>1040</v>
      </c>
      <c r="D6857" s="576" t="s">
        <v>4582</v>
      </c>
      <c r="E6857" s="577" t="s">
        <v>210</v>
      </c>
      <c r="F6857" s="576" t="s">
        <v>210</v>
      </c>
      <c r="G6857" s="576">
        <v>95398</v>
      </c>
      <c r="H6857" s="576" t="s">
        <v>1223</v>
      </c>
      <c r="I6857" s="576" t="s">
        <v>87</v>
      </c>
      <c r="J6857" s="576" t="s">
        <v>248</v>
      </c>
      <c r="K6857" s="577">
        <v>0.06</v>
      </c>
      <c r="L6857" s="576" t="s">
        <v>208</v>
      </c>
    </row>
    <row r="6858" spans="1:12">
      <c r="A6858" s="576" t="s">
        <v>1038</v>
      </c>
      <c r="B6858" s="576" t="s">
        <v>1039</v>
      </c>
      <c r="C6858" s="576" t="s">
        <v>1040</v>
      </c>
      <c r="D6858" s="576" t="s">
        <v>4582</v>
      </c>
      <c r="E6858" s="577" t="s">
        <v>210</v>
      </c>
      <c r="F6858" s="576" t="s">
        <v>210</v>
      </c>
      <c r="G6858" s="576">
        <v>95416</v>
      </c>
      <c r="H6858" s="576" t="s">
        <v>1235</v>
      </c>
      <c r="I6858" s="576" t="s">
        <v>218</v>
      </c>
      <c r="J6858" s="576" t="s">
        <v>248</v>
      </c>
      <c r="K6858" s="577">
        <v>9.09</v>
      </c>
      <c r="L6858" s="576" t="s">
        <v>208</v>
      </c>
    </row>
    <row r="6859" spans="1:12">
      <c r="A6859" s="576" t="s">
        <v>1038</v>
      </c>
      <c r="B6859" s="576" t="s">
        <v>1039</v>
      </c>
      <c r="C6859" s="576" t="s">
        <v>1040</v>
      </c>
      <c r="D6859" s="576" t="s">
        <v>4582</v>
      </c>
      <c r="E6859" s="577" t="s">
        <v>210</v>
      </c>
      <c r="F6859" s="576" t="s">
        <v>210</v>
      </c>
      <c r="G6859" s="576">
        <v>101297</v>
      </c>
      <c r="H6859" s="576" t="s">
        <v>3367</v>
      </c>
      <c r="I6859" s="576" t="s">
        <v>218</v>
      </c>
      <c r="J6859" s="576" t="s">
        <v>207</v>
      </c>
      <c r="K6859" s="577">
        <v>22</v>
      </c>
      <c r="L6859" s="576" t="s">
        <v>208</v>
      </c>
    </row>
    <row r="6860" spans="1:12">
      <c r="A6860" s="576" t="s">
        <v>1038</v>
      </c>
      <c r="B6860" s="576" t="s">
        <v>1039</v>
      </c>
      <c r="C6860" s="576" t="s">
        <v>1040</v>
      </c>
      <c r="D6860" s="576" t="s">
        <v>4582</v>
      </c>
      <c r="E6860" s="577" t="s">
        <v>210</v>
      </c>
      <c r="F6860" s="576" t="s">
        <v>210</v>
      </c>
      <c r="G6860" s="576">
        <v>95318</v>
      </c>
      <c r="H6860" s="576" t="s">
        <v>1156</v>
      </c>
      <c r="I6860" s="576" t="s">
        <v>87</v>
      </c>
      <c r="J6860" s="576" t="s">
        <v>207</v>
      </c>
      <c r="K6860" s="577">
        <v>0.16</v>
      </c>
      <c r="L6860" s="576" t="s">
        <v>208</v>
      </c>
    </row>
    <row r="6861" spans="1:12">
      <c r="A6861" s="576" t="s">
        <v>1038</v>
      </c>
      <c r="B6861" s="576" t="s">
        <v>1039</v>
      </c>
      <c r="C6861" s="576" t="s">
        <v>1040</v>
      </c>
      <c r="D6861" s="576" t="s">
        <v>4582</v>
      </c>
      <c r="E6861" s="577" t="s">
        <v>210</v>
      </c>
      <c r="F6861" s="576" t="s">
        <v>210</v>
      </c>
      <c r="G6861" s="576">
        <v>101298</v>
      </c>
      <c r="H6861" s="576" t="s">
        <v>3368</v>
      </c>
      <c r="I6861" s="576" t="s">
        <v>218</v>
      </c>
      <c r="J6861" s="576" t="s">
        <v>207</v>
      </c>
      <c r="K6861" s="577">
        <v>21.17</v>
      </c>
      <c r="L6861" s="576" t="s">
        <v>208</v>
      </c>
    </row>
    <row r="6862" spans="1:12">
      <c r="A6862" s="576" t="s">
        <v>1038</v>
      </c>
      <c r="B6862" s="576" t="s">
        <v>1039</v>
      </c>
      <c r="C6862" s="576" t="s">
        <v>1040</v>
      </c>
      <c r="D6862" s="576" t="s">
        <v>4582</v>
      </c>
      <c r="E6862" s="577" t="s">
        <v>210</v>
      </c>
      <c r="F6862" s="576" t="s">
        <v>210</v>
      </c>
      <c r="G6862" s="576">
        <v>95319</v>
      </c>
      <c r="H6862" s="576" t="s">
        <v>1157</v>
      </c>
      <c r="I6862" s="576" t="s">
        <v>87</v>
      </c>
      <c r="J6862" s="576" t="s">
        <v>209</v>
      </c>
      <c r="K6862" s="577">
        <v>0.16</v>
      </c>
      <c r="L6862" s="576" t="s">
        <v>208</v>
      </c>
    </row>
    <row r="6863" spans="1:12">
      <c r="A6863" s="576" t="s">
        <v>1038</v>
      </c>
      <c r="B6863" s="576" t="s">
        <v>1039</v>
      </c>
      <c r="C6863" s="576" t="s">
        <v>1040</v>
      </c>
      <c r="D6863" s="576" t="s">
        <v>4582</v>
      </c>
      <c r="E6863" s="577" t="s">
        <v>210</v>
      </c>
      <c r="F6863" s="576" t="s">
        <v>210</v>
      </c>
      <c r="G6863" s="576">
        <v>101299</v>
      </c>
      <c r="H6863" s="576" t="s">
        <v>3369</v>
      </c>
      <c r="I6863" s="576" t="s">
        <v>218</v>
      </c>
      <c r="J6863" s="576" t="s">
        <v>207</v>
      </c>
      <c r="K6863" s="577">
        <v>27.09</v>
      </c>
      <c r="L6863" s="576" t="s">
        <v>208</v>
      </c>
    </row>
    <row r="6864" spans="1:12">
      <c r="A6864" s="576" t="s">
        <v>1038</v>
      </c>
      <c r="B6864" s="576" t="s">
        <v>1039</v>
      </c>
      <c r="C6864" s="576" t="s">
        <v>1040</v>
      </c>
      <c r="D6864" s="576" t="s">
        <v>4582</v>
      </c>
      <c r="E6864" s="577" t="s">
        <v>210</v>
      </c>
      <c r="F6864" s="576" t="s">
        <v>210</v>
      </c>
      <c r="G6864" s="576">
        <v>95320</v>
      </c>
      <c r="H6864" s="576" t="s">
        <v>1158</v>
      </c>
      <c r="I6864" s="576" t="s">
        <v>87</v>
      </c>
      <c r="J6864" s="576" t="s">
        <v>207</v>
      </c>
      <c r="K6864" s="577">
        <v>0.16</v>
      </c>
      <c r="L6864" s="576" t="s">
        <v>208</v>
      </c>
    </row>
    <row r="6865" spans="1:12">
      <c r="A6865" s="576" t="s">
        <v>1038</v>
      </c>
      <c r="B6865" s="576" t="s">
        <v>1039</v>
      </c>
      <c r="C6865" s="576" t="s">
        <v>1040</v>
      </c>
      <c r="D6865" s="576" t="s">
        <v>4582</v>
      </c>
      <c r="E6865" s="577" t="s">
        <v>210</v>
      </c>
      <c r="F6865" s="576" t="s">
        <v>210</v>
      </c>
      <c r="G6865" s="576">
        <v>95321</v>
      </c>
      <c r="H6865" s="576" t="s">
        <v>1159</v>
      </c>
      <c r="I6865" s="576" t="s">
        <v>87</v>
      </c>
      <c r="J6865" s="576" t="s">
        <v>207</v>
      </c>
      <c r="K6865" s="577">
        <v>0.15</v>
      </c>
      <c r="L6865" s="576" t="s">
        <v>208</v>
      </c>
    </row>
    <row r="6866" spans="1:12">
      <c r="A6866" s="576" t="s">
        <v>1038</v>
      </c>
      <c r="B6866" s="576" t="s">
        <v>1039</v>
      </c>
      <c r="C6866" s="576" t="s">
        <v>1040</v>
      </c>
      <c r="D6866" s="576" t="s">
        <v>4582</v>
      </c>
      <c r="E6866" s="577" t="s">
        <v>210</v>
      </c>
      <c r="F6866" s="576" t="s">
        <v>210</v>
      </c>
      <c r="G6866" s="576">
        <v>101300</v>
      </c>
      <c r="H6866" s="576" t="s">
        <v>3370</v>
      </c>
      <c r="I6866" s="576" t="s">
        <v>218</v>
      </c>
      <c r="J6866" s="576" t="s">
        <v>209</v>
      </c>
      <c r="K6866" s="577">
        <v>20.02</v>
      </c>
      <c r="L6866" s="576" t="s">
        <v>208</v>
      </c>
    </row>
    <row r="6867" spans="1:12">
      <c r="A6867" s="576" t="s">
        <v>1038</v>
      </c>
      <c r="B6867" s="576" t="s">
        <v>1039</v>
      </c>
      <c r="C6867" s="576" t="s">
        <v>1040</v>
      </c>
      <c r="D6867" s="576" t="s">
        <v>4582</v>
      </c>
      <c r="E6867" s="577" t="s">
        <v>210</v>
      </c>
      <c r="F6867" s="576" t="s">
        <v>210</v>
      </c>
      <c r="G6867" s="576">
        <v>95322</v>
      </c>
      <c r="H6867" s="576" t="s">
        <v>1160</v>
      </c>
      <c r="I6867" s="576" t="s">
        <v>87</v>
      </c>
      <c r="J6867" s="576" t="s">
        <v>209</v>
      </c>
      <c r="K6867" s="577">
        <v>0.08</v>
      </c>
      <c r="L6867" s="576" t="s">
        <v>208</v>
      </c>
    </row>
    <row r="6868" spans="1:12">
      <c r="A6868" s="576" t="s">
        <v>1038</v>
      </c>
      <c r="B6868" s="576" t="s">
        <v>1039</v>
      </c>
      <c r="C6868" s="576" t="s">
        <v>1040</v>
      </c>
      <c r="D6868" s="576" t="s">
        <v>4582</v>
      </c>
      <c r="E6868" s="577" t="s">
        <v>210</v>
      </c>
      <c r="F6868" s="576" t="s">
        <v>210</v>
      </c>
      <c r="G6868" s="576">
        <v>101301</v>
      </c>
      <c r="H6868" s="576" t="s">
        <v>3371</v>
      </c>
      <c r="I6868" s="576" t="s">
        <v>218</v>
      </c>
      <c r="J6868" s="576" t="s">
        <v>207</v>
      </c>
      <c r="K6868" s="577">
        <v>11.51</v>
      </c>
      <c r="L6868" s="576" t="s">
        <v>208</v>
      </c>
    </row>
    <row r="6869" spans="1:12">
      <c r="A6869" s="576" t="s">
        <v>1038</v>
      </c>
      <c r="B6869" s="576" t="s">
        <v>1039</v>
      </c>
      <c r="C6869" s="576" t="s">
        <v>1040</v>
      </c>
      <c r="D6869" s="576" t="s">
        <v>4582</v>
      </c>
      <c r="E6869" s="577" t="s">
        <v>210</v>
      </c>
      <c r="F6869" s="576" t="s">
        <v>210</v>
      </c>
      <c r="G6869" s="576">
        <v>95323</v>
      </c>
      <c r="H6869" s="576" t="s">
        <v>1161</v>
      </c>
      <c r="I6869" s="576" t="s">
        <v>87</v>
      </c>
      <c r="J6869" s="576" t="s">
        <v>207</v>
      </c>
      <c r="K6869" s="577">
        <v>0.19</v>
      </c>
      <c r="L6869" s="576" t="s">
        <v>208</v>
      </c>
    </row>
    <row r="6870" spans="1:12">
      <c r="A6870" s="576" t="s">
        <v>1038</v>
      </c>
      <c r="B6870" s="576" t="s">
        <v>1039</v>
      </c>
      <c r="C6870" s="576" t="s">
        <v>1040</v>
      </c>
      <c r="D6870" s="576" t="s">
        <v>4582</v>
      </c>
      <c r="E6870" s="577" t="s">
        <v>210</v>
      </c>
      <c r="F6870" s="576" t="s">
        <v>210</v>
      </c>
      <c r="G6870" s="576">
        <v>101302</v>
      </c>
      <c r="H6870" s="576" t="s">
        <v>3372</v>
      </c>
      <c r="I6870" s="576" t="s">
        <v>218</v>
      </c>
      <c r="J6870" s="576" t="s">
        <v>207</v>
      </c>
      <c r="K6870" s="577">
        <v>26.3</v>
      </c>
      <c r="L6870" s="576" t="s">
        <v>208</v>
      </c>
    </row>
    <row r="6871" spans="1:12">
      <c r="A6871" s="576" t="s">
        <v>1038</v>
      </c>
      <c r="B6871" s="576" t="s">
        <v>1039</v>
      </c>
      <c r="C6871" s="576" t="s">
        <v>1040</v>
      </c>
      <c r="D6871" s="576" t="s">
        <v>4582</v>
      </c>
      <c r="E6871" s="577" t="s">
        <v>210</v>
      </c>
      <c r="F6871" s="576" t="s">
        <v>210</v>
      </c>
      <c r="G6871" s="576">
        <v>95324</v>
      </c>
      <c r="H6871" s="576" t="s">
        <v>1162</v>
      </c>
      <c r="I6871" s="576" t="s">
        <v>87</v>
      </c>
      <c r="J6871" s="576" t="s">
        <v>209</v>
      </c>
      <c r="K6871" s="577">
        <v>0.25</v>
      </c>
      <c r="L6871" s="576" t="s">
        <v>208</v>
      </c>
    </row>
    <row r="6872" spans="1:12">
      <c r="A6872" s="576" t="s">
        <v>1038</v>
      </c>
      <c r="B6872" s="576" t="s">
        <v>1039</v>
      </c>
      <c r="C6872" s="576" t="s">
        <v>1040</v>
      </c>
      <c r="D6872" s="576" t="s">
        <v>4582</v>
      </c>
      <c r="E6872" s="577" t="s">
        <v>210</v>
      </c>
      <c r="F6872" s="576" t="s">
        <v>210</v>
      </c>
      <c r="G6872" s="576">
        <v>101304</v>
      </c>
      <c r="H6872" s="576" t="s">
        <v>3374</v>
      </c>
      <c r="I6872" s="576" t="s">
        <v>218</v>
      </c>
      <c r="J6872" s="576" t="s">
        <v>209</v>
      </c>
      <c r="K6872" s="577">
        <v>33.869999999999997</v>
      </c>
      <c r="L6872" s="576" t="s">
        <v>208</v>
      </c>
    </row>
    <row r="6873" spans="1:12">
      <c r="A6873" s="576" t="s">
        <v>1038</v>
      </c>
      <c r="B6873" s="576" t="s">
        <v>1039</v>
      </c>
      <c r="C6873" s="576" t="s">
        <v>1040</v>
      </c>
      <c r="D6873" s="576" t="s">
        <v>4582</v>
      </c>
      <c r="E6873" s="577" t="s">
        <v>210</v>
      </c>
      <c r="F6873" s="576" t="s">
        <v>210</v>
      </c>
      <c r="G6873" s="576">
        <v>95325</v>
      </c>
      <c r="H6873" s="576" t="s">
        <v>1163</v>
      </c>
      <c r="I6873" s="576" t="s">
        <v>87</v>
      </c>
      <c r="J6873" s="576" t="s">
        <v>248</v>
      </c>
      <c r="K6873" s="577">
        <v>0.26</v>
      </c>
      <c r="L6873" s="576" t="s">
        <v>208</v>
      </c>
    </row>
    <row r="6874" spans="1:12">
      <c r="A6874" s="576" t="s">
        <v>1038</v>
      </c>
      <c r="B6874" s="576" t="s">
        <v>1039</v>
      </c>
      <c r="C6874" s="576" t="s">
        <v>1040</v>
      </c>
      <c r="D6874" s="576" t="s">
        <v>4582</v>
      </c>
      <c r="E6874" s="577" t="s">
        <v>210</v>
      </c>
      <c r="F6874" s="576" t="s">
        <v>210</v>
      </c>
      <c r="G6874" s="576">
        <v>101305</v>
      </c>
      <c r="H6874" s="576" t="s">
        <v>3375</v>
      </c>
      <c r="I6874" s="576" t="s">
        <v>218</v>
      </c>
      <c r="J6874" s="576" t="s">
        <v>248</v>
      </c>
      <c r="K6874" s="577">
        <v>34.76</v>
      </c>
      <c r="L6874" s="576" t="s">
        <v>208</v>
      </c>
    </row>
    <row r="6875" spans="1:12">
      <c r="A6875" s="576" t="s">
        <v>1038</v>
      </c>
      <c r="B6875" s="576" t="s">
        <v>1039</v>
      </c>
      <c r="C6875" s="576" t="s">
        <v>1040</v>
      </c>
      <c r="D6875" s="576" t="s">
        <v>4582</v>
      </c>
      <c r="E6875" s="577" t="s">
        <v>210</v>
      </c>
      <c r="F6875" s="576" t="s">
        <v>210</v>
      </c>
      <c r="G6875" s="576">
        <v>95328</v>
      </c>
      <c r="H6875" s="576" t="s">
        <v>1164</v>
      </c>
      <c r="I6875" s="576" t="s">
        <v>87</v>
      </c>
      <c r="J6875" s="576" t="s">
        <v>248</v>
      </c>
      <c r="K6875" s="577">
        <v>0.2</v>
      </c>
      <c r="L6875" s="576" t="s">
        <v>208</v>
      </c>
    </row>
    <row r="6876" spans="1:12">
      <c r="A6876" s="576" t="s">
        <v>1038</v>
      </c>
      <c r="B6876" s="576" t="s">
        <v>1039</v>
      </c>
      <c r="C6876" s="576" t="s">
        <v>1040</v>
      </c>
      <c r="D6876" s="576" t="s">
        <v>4582</v>
      </c>
      <c r="E6876" s="577" t="s">
        <v>210</v>
      </c>
      <c r="F6876" s="576" t="s">
        <v>210</v>
      </c>
      <c r="G6876" s="576">
        <v>101307</v>
      </c>
      <c r="H6876" s="576" t="s">
        <v>3376</v>
      </c>
      <c r="I6876" s="576" t="s">
        <v>218</v>
      </c>
      <c r="J6876" s="576" t="s">
        <v>248</v>
      </c>
      <c r="K6876" s="577">
        <v>26.47</v>
      </c>
      <c r="L6876" s="576" t="s">
        <v>208</v>
      </c>
    </row>
    <row r="6877" spans="1:12">
      <c r="A6877" s="576" t="s">
        <v>1038</v>
      </c>
      <c r="B6877" s="576" t="s">
        <v>1039</v>
      </c>
      <c r="C6877" s="576" t="s">
        <v>1040</v>
      </c>
      <c r="D6877" s="576" t="s">
        <v>4582</v>
      </c>
      <c r="E6877" s="577" t="s">
        <v>210</v>
      </c>
      <c r="F6877" s="576" t="s">
        <v>210</v>
      </c>
      <c r="G6877" s="576">
        <v>101309</v>
      </c>
      <c r="H6877" s="576" t="s">
        <v>3378</v>
      </c>
      <c r="I6877" s="576" t="s">
        <v>218</v>
      </c>
      <c r="J6877" s="576" t="s">
        <v>248</v>
      </c>
      <c r="K6877" s="577">
        <v>27.09</v>
      </c>
      <c r="L6877" s="576" t="s">
        <v>208</v>
      </c>
    </row>
    <row r="6878" spans="1:12">
      <c r="A6878" s="576" t="s">
        <v>1038</v>
      </c>
      <c r="B6878" s="576" t="s">
        <v>1039</v>
      </c>
      <c r="C6878" s="576" t="s">
        <v>1040</v>
      </c>
      <c r="D6878" s="576" t="s">
        <v>4582</v>
      </c>
      <c r="E6878" s="577" t="s">
        <v>210</v>
      </c>
      <c r="F6878" s="576" t="s">
        <v>210</v>
      </c>
      <c r="G6878" s="576">
        <v>95329</v>
      </c>
      <c r="H6878" s="576" t="s">
        <v>1165</v>
      </c>
      <c r="I6878" s="576" t="s">
        <v>87</v>
      </c>
      <c r="J6878" s="576" t="s">
        <v>248</v>
      </c>
      <c r="K6878" s="577">
        <v>0.24</v>
      </c>
      <c r="L6878" s="576" t="s">
        <v>208</v>
      </c>
    </row>
    <row r="6879" spans="1:12">
      <c r="A6879" s="576" t="s">
        <v>1038</v>
      </c>
      <c r="B6879" s="576" t="s">
        <v>1039</v>
      </c>
      <c r="C6879" s="576" t="s">
        <v>1040</v>
      </c>
      <c r="D6879" s="576" t="s">
        <v>4582</v>
      </c>
      <c r="E6879" s="577" t="s">
        <v>210</v>
      </c>
      <c r="F6879" s="576" t="s">
        <v>210</v>
      </c>
      <c r="G6879" s="576">
        <v>101310</v>
      </c>
      <c r="H6879" s="576" t="s">
        <v>3379</v>
      </c>
      <c r="I6879" s="576" t="s">
        <v>218</v>
      </c>
      <c r="J6879" s="576" t="s">
        <v>248</v>
      </c>
      <c r="K6879" s="577">
        <v>31.92</v>
      </c>
      <c r="L6879" s="576" t="s">
        <v>208</v>
      </c>
    </row>
    <row r="6880" spans="1:12">
      <c r="A6880" s="576" t="s">
        <v>1041</v>
      </c>
      <c r="B6880" s="576" t="s">
        <v>1042</v>
      </c>
      <c r="C6880" s="576" t="s">
        <v>1043</v>
      </c>
      <c r="D6880" s="576" t="s">
        <v>4583</v>
      </c>
      <c r="E6880" s="577" t="s">
        <v>210</v>
      </c>
      <c r="F6880" s="576" t="s">
        <v>210</v>
      </c>
      <c r="G6880" s="576">
        <v>101311</v>
      </c>
      <c r="H6880" s="576" t="s">
        <v>3380</v>
      </c>
      <c r="I6880" s="576" t="s">
        <v>218</v>
      </c>
      <c r="J6880" s="576" t="s">
        <v>207</v>
      </c>
      <c r="K6880" s="577">
        <v>26.18</v>
      </c>
      <c r="L6880" s="576" t="s">
        <v>208</v>
      </c>
    </row>
    <row r="6881" spans="1:12">
      <c r="A6881" s="576" t="s">
        <v>1041</v>
      </c>
      <c r="B6881" s="576" t="s">
        <v>1042</v>
      </c>
      <c r="C6881" s="576" t="s">
        <v>1045</v>
      </c>
      <c r="D6881" s="576" t="s">
        <v>4584</v>
      </c>
      <c r="E6881" s="577" t="s">
        <v>210</v>
      </c>
      <c r="F6881" s="576" t="s">
        <v>210</v>
      </c>
      <c r="G6881" s="576">
        <v>95330</v>
      </c>
      <c r="H6881" s="576" t="s">
        <v>1166</v>
      </c>
      <c r="I6881" s="576" t="s">
        <v>87</v>
      </c>
      <c r="J6881" s="576" t="s">
        <v>209</v>
      </c>
      <c r="K6881" s="577">
        <v>0.19</v>
      </c>
      <c r="L6881" s="576" t="s">
        <v>208</v>
      </c>
    </row>
    <row r="6882" spans="1:12">
      <c r="A6882" s="576" t="s">
        <v>1041</v>
      </c>
      <c r="B6882" s="576" t="s">
        <v>1042</v>
      </c>
      <c r="C6882" s="576" t="s">
        <v>1045</v>
      </c>
      <c r="D6882" s="576" t="s">
        <v>4584</v>
      </c>
      <c r="E6882" s="577" t="s">
        <v>210</v>
      </c>
      <c r="F6882" s="576" t="s">
        <v>210</v>
      </c>
      <c r="G6882" s="576">
        <v>101312</v>
      </c>
      <c r="H6882" s="576" t="s">
        <v>3381</v>
      </c>
      <c r="I6882" s="576" t="s">
        <v>218</v>
      </c>
      <c r="J6882" s="576" t="s">
        <v>207</v>
      </c>
      <c r="K6882" s="577">
        <v>24.39</v>
      </c>
      <c r="L6882" s="576" t="s">
        <v>208</v>
      </c>
    </row>
    <row r="6883" spans="1:12">
      <c r="A6883" s="576" t="s">
        <v>1041</v>
      </c>
      <c r="B6883" s="576" t="s">
        <v>1042</v>
      </c>
      <c r="C6883" s="576" t="s">
        <v>1045</v>
      </c>
      <c r="D6883" s="576" t="s">
        <v>4584</v>
      </c>
      <c r="E6883" s="577" t="s">
        <v>210</v>
      </c>
      <c r="F6883" s="576" t="s">
        <v>210</v>
      </c>
      <c r="G6883" s="576">
        <v>95331</v>
      </c>
      <c r="H6883" s="576" t="s">
        <v>1167</v>
      </c>
      <c r="I6883" s="576" t="s">
        <v>87</v>
      </c>
      <c r="J6883" s="576" t="s">
        <v>207</v>
      </c>
      <c r="K6883" s="577">
        <v>0.18</v>
      </c>
      <c r="L6883" s="576" t="s">
        <v>208</v>
      </c>
    </row>
    <row r="6884" spans="1:12">
      <c r="A6884" s="576" t="s">
        <v>1041</v>
      </c>
      <c r="B6884" s="576" t="s">
        <v>1042</v>
      </c>
      <c r="C6884" s="576" t="s">
        <v>1045</v>
      </c>
      <c r="D6884" s="576" t="s">
        <v>4584</v>
      </c>
      <c r="E6884" s="577" t="s">
        <v>210</v>
      </c>
      <c r="F6884" s="576" t="s">
        <v>210</v>
      </c>
      <c r="G6884" s="576">
        <v>95400</v>
      </c>
      <c r="H6884" s="576" t="s">
        <v>1224</v>
      </c>
      <c r="I6884" s="576" t="s">
        <v>87</v>
      </c>
      <c r="J6884" s="576" t="s">
        <v>207</v>
      </c>
      <c r="K6884" s="577">
        <v>0.08</v>
      </c>
      <c r="L6884" s="576" t="s">
        <v>208</v>
      </c>
    </row>
    <row r="6885" spans="1:12">
      <c r="A6885" s="576" t="s">
        <v>1041</v>
      </c>
      <c r="B6885" s="576" t="s">
        <v>1042</v>
      </c>
      <c r="C6885" s="576" t="s">
        <v>1045</v>
      </c>
      <c r="D6885" s="576" t="s">
        <v>4584</v>
      </c>
      <c r="E6885" s="577" t="s">
        <v>210</v>
      </c>
      <c r="F6885" s="576" t="s">
        <v>210</v>
      </c>
      <c r="G6885" s="576">
        <v>95411</v>
      </c>
      <c r="H6885" s="576" t="s">
        <v>1231</v>
      </c>
      <c r="I6885" s="576" t="s">
        <v>218</v>
      </c>
      <c r="J6885" s="576" t="s">
        <v>207</v>
      </c>
      <c r="K6885" s="577">
        <v>11.35</v>
      </c>
      <c r="L6885" s="576" t="s">
        <v>208</v>
      </c>
    </row>
    <row r="6886" spans="1:12">
      <c r="A6886" s="576" t="s">
        <v>1041</v>
      </c>
      <c r="B6886" s="576" t="s">
        <v>1042</v>
      </c>
      <c r="C6886" s="576" t="s">
        <v>1045</v>
      </c>
      <c r="D6886" s="576" t="s">
        <v>4584</v>
      </c>
      <c r="E6886" s="577" t="s">
        <v>210</v>
      </c>
      <c r="F6886" s="576" t="s">
        <v>210</v>
      </c>
      <c r="G6886" s="576">
        <v>95332</v>
      </c>
      <c r="H6886" s="576" t="s">
        <v>1168</v>
      </c>
      <c r="I6886" s="576" t="s">
        <v>87</v>
      </c>
      <c r="J6886" s="576" t="s">
        <v>207</v>
      </c>
      <c r="K6886" s="577">
        <v>0.65</v>
      </c>
      <c r="L6886" s="576" t="s">
        <v>208</v>
      </c>
    </row>
    <row r="6887" spans="1:12">
      <c r="A6887" s="576" t="s">
        <v>1041</v>
      </c>
      <c r="B6887" s="576" t="s">
        <v>1042</v>
      </c>
      <c r="C6887" s="576" t="s">
        <v>1045</v>
      </c>
      <c r="D6887" s="576" t="s">
        <v>4584</v>
      </c>
      <c r="E6887" s="577" t="s">
        <v>210</v>
      </c>
      <c r="F6887" s="576" t="s">
        <v>210</v>
      </c>
      <c r="G6887" s="576">
        <v>101313</v>
      </c>
      <c r="H6887" s="576" t="s">
        <v>3382</v>
      </c>
      <c r="I6887" s="576" t="s">
        <v>218</v>
      </c>
      <c r="J6887" s="576" t="s">
        <v>209</v>
      </c>
      <c r="K6887" s="577">
        <v>85.63</v>
      </c>
      <c r="L6887" s="576" t="s">
        <v>208</v>
      </c>
    </row>
    <row r="6888" spans="1:12">
      <c r="A6888" s="576" t="s">
        <v>1046</v>
      </c>
      <c r="B6888" s="576" t="s">
        <v>1047</v>
      </c>
      <c r="C6888" s="576" t="s">
        <v>1048</v>
      </c>
      <c r="D6888" s="576" t="s">
        <v>4585</v>
      </c>
      <c r="E6888" s="577" t="s">
        <v>210</v>
      </c>
      <c r="F6888" s="576" t="s">
        <v>210</v>
      </c>
      <c r="G6888" s="576">
        <v>95334</v>
      </c>
      <c r="H6888" s="576" t="s">
        <v>1169</v>
      </c>
      <c r="I6888" s="576" t="s">
        <v>87</v>
      </c>
      <c r="J6888" s="576" t="s">
        <v>209</v>
      </c>
      <c r="K6888" s="577">
        <v>0.6</v>
      </c>
      <c r="L6888" s="576" t="s">
        <v>208</v>
      </c>
    </row>
    <row r="6889" spans="1:12">
      <c r="A6889" s="576" t="s">
        <v>1046</v>
      </c>
      <c r="B6889" s="576" t="s">
        <v>1047</v>
      </c>
      <c r="C6889" s="576" t="s">
        <v>1048</v>
      </c>
      <c r="D6889" s="576" t="s">
        <v>4585</v>
      </c>
      <c r="E6889" s="577" t="s">
        <v>210</v>
      </c>
      <c r="F6889" s="576" t="s">
        <v>210</v>
      </c>
      <c r="G6889" s="576">
        <v>101315</v>
      </c>
      <c r="H6889" s="576" t="s">
        <v>3383</v>
      </c>
      <c r="I6889" s="576" t="s">
        <v>218</v>
      </c>
      <c r="J6889" s="576" t="s">
        <v>209</v>
      </c>
      <c r="K6889" s="577">
        <v>79.77</v>
      </c>
      <c r="L6889" s="576" t="s">
        <v>208</v>
      </c>
    </row>
    <row r="6890" spans="1:12">
      <c r="A6890" s="576" t="s">
        <v>1046</v>
      </c>
      <c r="B6890" s="576" t="s">
        <v>1047</v>
      </c>
      <c r="C6890" s="576" t="s">
        <v>1048</v>
      </c>
      <c r="D6890" s="576" t="s">
        <v>4585</v>
      </c>
      <c r="E6890" s="577" t="s">
        <v>210</v>
      </c>
      <c r="F6890" s="576" t="s">
        <v>210</v>
      </c>
      <c r="G6890" s="576">
        <v>95335</v>
      </c>
      <c r="H6890" s="576" t="s">
        <v>1170</v>
      </c>
      <c r="I6890" s="576" t="s">
        <v>87</v>
      </c>
      <c r="J6890" s="576" t="s">
        <v>209</v>
      </c>
      <c r="K6890" s="577">
        <v>0.3</v>
      </c>
      <c r="L6890" s="576" t="s">
        <v>208</v>
      </c>
    </row>
    <row r="6891" spans="1:12">
      <c r="A6891" s="576" t="s">
        <v>1046</v>
      </c>
      <c r="B6891" s="576" t="s">
        <v>1047</v>
      </c>
      <c r="C6891" s="576" t="s">
        <v>1048</v>
      </c>
      <c r="D6891" s="576" t="s">
        <v>4585</v>
      </c>
      <c r="E6891" s="577" t="s">
        <v>210</v>
      </c>
      <c r="F6891" s="576" t="s">
        <v>210</v>
      </c>
      <c r="G6891" s="576">
        <v>101316</v>
      </c>
      <c r="H6891" s="576" t="s">
        <v>3384</v>
      </c>
      <c r="I6891" s="576" t="s">
        <v>218</v>
      </c>
      <c r="J6891" s="576" t="s">
        <v>209</v>
      </c>
      <c r="K6891" s="577">
        <v>40.61</v>
      </c>
      <c r="L6891" s="576" t="s">
        <v>208</v>
      </c>
    </row>
    <row r="6892" spans="1:12">
      <c r="A6892" s="576" t="s">
        <v>1046</v>
      </c>
      <c r="B6892" s="576" t="s">
        <v>1047</v>
      </c>
      <c r="C6892" s="576" t="s">
        <v>1048</v>
      </c>
      <c r="D6892" s="576" t="s">
        <v>4585</v>
      </c>
      <c r="E6892" s="577" t="s">
        <v>210</v>
      </c>
      <c r="F6892" s="576" t="s">
        <v>210</v>
      </c>
      <c r="G6892" s="576">
        <v>95401</v>
      </c>
      <c r="H6892" s="576" t="s">
        <v>1225</v>
      </c>
      <c r="I6892" s="576" t="s">
        <v>87</v>
      </c>
      <c r="J6892" s="576" t="s">
        <v>209</v>
      </c>
      <c r="K6892" s="577">
        <v>0.39</v>
      </c>
      <c r="L6892" s="576" t="s">
        <v>208</v>
      </c>
    </row>
    <row r="6893" spans="1:12">
      <c r="A6893" s="576" t="s">
        <v>1046</v>
      </c>
      <c r="B6893" s="576" t="s">
        <v>1047</v>
      </c>
      <c r="C6893" s="576" t="s">
        <v>1048</v>
      </c>
      <c r="D6893" s="576" t="s">
        <v>4585</v>
      </c>
      <c r="E6893" s="577" t="s">
        <v>210</v>
      </c>
      <c r="F6893" s="576" t="s">
        <v>210</v>
      </c>
      <c r="G6893" s="576">
        <v>95422</v>
      </c>
      <c r="H6893" s="576" t="s">
        <v>1241</v>
      </c>
      <c r="I6893" s="576" t="s">
        <v>218</v>
      </c>
      <c r="J6893" s="576" t="s">
        <v>209</v>
      </c>
      <c r="K6893" s="577">
        <v>52.44</v>
      </c>
      <c r="L6893" s="576" t="s">
        <v>208</v>
      </c>
    </row>
    <row r="6894" spans="1:12">
      <c r="A6894" s="576" t="s">
        <v>1046</v>
      </c>
      <c r="B6894" s="576" t="s">
        <v>1047</v>
      </c>
      <c r="C6894" s="576" t="s">
        <v>1048</v>
      </c>
      <c r="D6894" s="576" t="s">
        <v>4585</v>
      </c>
      <c r="E6894" s="577" t="s">
        <v>210</v>
      </c>
      <c r="F6894" s="576" t="s">
        <v>210</v>
      </c>
      <c r="G6894" s="576">
        <v>95402</v>
      </c>
      <c r="H6894" s="576" t="s">
        <v>1226</v>
      </c>
      <c r="I6894" s="576" t="s">
        <v>87</v>
      </c>
      <c r="J6894" s="576" t="s">
        <v>209</v>
      </c>
      <c r="K6894" s="577">
        <v>1.67</v>
      </c>
      <c r="L6894" s="576" t="s">
        <v>208</v>
      </c>
    </row>
    <row r="6895" spans="1:12">
      <c r="A6895" s="576" t="s">
        <v>1046</v>
      </c>
      <c r="B6895" s="576" t="s">
        <v>1047</v>
      </c>
      <c r="C6895" s="576" t="s">
        <v>1048</v>
      </c>
      <c r="D6895" s="576" t="s">
        <v>4585</v>
      </c>
      <c r="E6895" s="577" t="s">
        <v>210</v>
      </c>
      <c r="F6895" s="576" t="s">
        <v>210</v>
      </c>
      <c r="G6895" s="576">
        <v>95415</v>
      </c>
      <c r="H6895" s="576" t="s">
        <v>1234</v>
      </c>
      <c r="I6895" s="576" t="s">
        <v>218</v>
      </c>
      <c r="J6895" s="576" t="s">
        <v>209</v>
      </c>
      <c r="K6895" s="577">
        <v>220.38</v>
      </c>
      <c r="L6895" s="576" t="s">
        <v>208</v>
      </c>
    </row>
    <row r="6896" spans="1:12">
      <c r="A6896" s="576" t="s">
        <v>1046</v>
      </c>
      <c r="B6896" s="576" t="s">
        <v>1047</v>
      </c>
      <c r="C6896" s="576" t="s">
        <v>1048</v>
      </c>
      <c r="D6896" s="576" t="s">
        <v>4585</v>
      </c>
      <c r="E6896" s="577" t="s">
        <v>210</v>
      </c>
      <c r="F6896" s="576" t="s">
        <v>210</v>
      </c>
      <c r="G6896" s="576">
        <v>95403</v>
      </c>
      <c r="H6896" s="576" t="s">
        <v>1227</v>
      </c>
      <c r="I6896" s="576" t="s">
        <v>87</v>
      </c>
      <c r="J6896" s="576" t="s">
        <v>209</v>
      </c>
      <c r="K6896" s="577">
        <v>1.75</v>
      </c>
      <c r="L6896" s="576" t="s">
        <v>208</v>
      </c>
    </row>
    <row r="6897" spans="1:12">
      <c r="A6897" s="576" t="s">
        <v>1046</v>
      </c>
      <c r="B6897" s="576" t="s">
        <v>1047</v>
      </c>
      <c r="C6897" s="576" t="s">
        <v>1048</v>
      </c>
      <c r="D6897" s="576" t="s">
        <v>4585</v>
      </c>
      <c r="E6897" s="577" t="s">
        <v>210</v>
      </c>
      <c r="F6897" s="576" t="s">
        <v>210</v>
      </c>
      <c r="G6897" s="576">
        <v>95417</v>
      </c>
      <c r="H6897" s="576" t="s">
        <v>1236</v>
      </c>
      <c r="I6897" s="576" t="s">
        <v>218</v>
      </c>
      <c r="J6897" s="576" t="s">
        <v>209</v>
      </c>
      <c r="K6897" s="577">
        <v>231.34</v>
      </c>
      <c r="L6897" s="576" t="s">
        <v>208</v>
      </c>
    </row>
    <row r="6898" spans="1:12">
      <c r="A6898" s="576" t="s">
        <v>1046</v>
      </c>
      <c r="B6898" s="576" t="s">
        <v>1047</v>
      </c>
      <c r="C6898" s="576" t="s">
        <v>1048</v>
      </c>
      <c r="D6898" s="576" t="s">
        <v>4585</v>
      </c>
      <c r="E6898" s="577" t="s">
        <v>210</v>
      </c>
      <c r="F6898" s="576" t="s">
        <v>210</v>
      </c>
      <c r="G6898" s="576">
        <v>95404</v>
      </c>
      <c r="H6898" s="576" t="s">
        <v>1228</v>
      </c>
      <c r="I6898" s="576" t="s">
        <v>87</v>
      </c>
      <c r="J6898" s="576" t="s">
        <v>209</v>
      </c>
      <c r="K6898" s="577">
        <v>2.09</v>
      </c>
      <c r="L6898" s="576" t="s">
        <v>208</v>
      </c>
    </row>
    <row r="6899" spans="1:12">
      <c r="A6899" s="576" t="s">
        <v>1046</v>
      </c>
      <c r="B6899" s="576" t="s">
        <v>1047</v>
      </c>
      <c r="C6899" s="576" t="s">
        <v>1048</v>
      </c>
      <c r="D6899" s="576" t="s">
        <v>4585</v>
      </c>
      <c r="E6899" s="577" t="s">
        <v>210</v>
      </c>
      <c r="F6899" s="576" t="s">
        <v>210</v>
      </c>
      <c r="G6899" s="576">
        <v>95418</v>
      </c>
      <c r="H6899" s="576" t="s">
        <v>1237</v>
      </c>
      <c r="I6899" s="576" t="s">
        <v>218</v>
      </c>
      <c r="J6899" s="576" t="s">
        <v>209</v>
      </c>
      <c r="K6899" s="577">
        <v>276.2</v>
      </c>
      <c r="L6899" s="576" t="s">
        <v>208</v>
      </c>
    </row>
    <row r="6900" spans="1:12">
      <c r="A6900" s="576" t="s">
        <v>1046</v>
      </c>
      <c r="B6900" s="576" t="s">
        <v>1047</v>
      </c>
      <c r="C6900" s="576" t="s">
        <v>1048</v>
      </c>
      <c r="D6900" s="576" t="s">
        <v>4585</v>
      </c>
      <c r="E6900" s="577" t="s">
        <v>210</v>
      </c>
      <c r="F6900" s="576" t="s">
        <v>210</v>
      </c>
      <c r="G6900" s="576">
        <v>95337</v>
      </c>
      <c r="H6900" s="576" t="s">
        <v>1171</v>
      </c>
      <c r="I6900" s="576" t="s">
        <v>87</v>
      </c>
      <c r="J6900" s="576" t="s">
        <v>209</v>
      </c>
      <c r="K6900" s="577">
        <v>0.2</v>
      </c>
      <c r="L6900" s="576" t="s">
        <v>208</v>
      </c>
    </row>
    <row r="6901" spans="1:12">
      <c r="A6901" s="576" t="s">
        <v>1046</v>
      </c>
      <c r="B6901" s="576" t="s">
        <v>1047</v>
      </c>
      <c r="C6901" s="576" t="s">
        <v>1048</v>
      </c>
      <c r="D6901" s="576" t="s">
        <v>4585</v>
      </c>
      <c r="E6901" s="577" t="s">
        <v>210</v>
      </c>
      <c r="F6901" s="576" t="s">
        <v>210</v>
      </c>
      <c r="G6901" s="576">
        <v>101322</v>
      </c>
      <c r="H6901" s="576" t="s">
        <v>3386</v>
      </c>
      <c r="I6901" s="576" t="s">
        <v>218</v>
      </c>
      <c r="J6901" s="576" t="s">
        <v>209</v>
      </c>
      <c r="K6901" s="577">
        <v>26.49</v>
      </c>
      <c r="L6901" s="576" t="s">
        <v>208</v>
      </c>
    </row>
    <row r="6902" spans="1:12">
      <c r="A6902" s="576" t="s">
        <v>1046</v>
      </c>
      <c r="B6902" s="576" t="s">
        <v>1047</v>
      </c>
      <c r="C6902" s="576" t="s">
        <v>1048</v>
      </c>
      <c r="D6902" s="576" t="s">
        <v>4585</v>
      </c>
      <c r="E6902" s="577" t="s">
        <v>210</v>
      </c>
      <c r="F6902" s="576" t="s">
        <v>210</v>
      </c>
      <c r="G6902" s="576">
        <v>95338</v>
      </c>
      <c r="H6902" s="576" t="s">
        <v>1172</v>
      </c>
      <c r="I6902" s="576" t="s">
        <v>87</v>
      </c>
      <c r="J6902" s="576" t="s">
        <v>209</v>
      </c>
      <c r="K6902" s="577">
        <v>0.36</v>
      </c>
      <c r="L6902" s="576" t="s">
        <v>208</v>
      </c>
    </row>
    <row r="6903" spans="1:12">
      <c r="A6903" s="576" t="s">
        <v>1046</v>
      </c>
      <c r="B6903" s="576" t="s">
        <v>1047</v>
      </c>
      <c r="C6903" s="576" t="s">
        <v>1048</v>
      </c>
      <c r="D6903" s="576" t="s">
        <v>4585</v>
      </c>
      <c r="E6903" s="577" t="s">
        <v>210</v>
      </c>
      <c r="F6903" s="576" t="s">
        <v>210</v>
      </c>
      <c r="G6903" s="576">
        <v>101323</v>
      </c>
      <c r="H6903" s="576" t="s">
        <v>3387</v>
      </c>
      <c r="I6903" s="576" t="s">
        <v>218</v>
      </c>
      <c r="J6903" s="576" t="s">
        <v>209</v>
      </c>
      <c r="K6903" s="577">
        <v>48.68</v>
      </c>
      <c r="L6903" s="576" t="s">
        <v>208</v>
      </c>
    </row>
    <row r="6904" spans="1:12">
      <c r="A6904" s="576" t="s">
        <v>1046</v>
      </c>
      <c r="B6904" s="576" t="s">
        <v>1047</v>
      </c>
      <c r="C6904" s="576" t="s">
        <v>1048</v>
      </c>
      <c r="D6904" s="576" t="s">
        <v>4585</v>
      </c>
      <c r="E6904" s="577" t="s">
        <v>210</v>
      </c>
      <c r="F6904" s="576" t="s">
        <v>210</v>
      </c>
      <c r="G6904" s="576">
        <v>102918</v>
      </c>
      <c r="H6904" s="576" t="s">
        <v>10335</v>
      </c>
      <c r="I6904" s="576" t="s">
        <v>87</v>
      </c>
      <c r="J6904" s="576" t="s">
        <v>209</v>
      </c>
      <c r="K6904" s="577">
        <v>0</v>
      </c>
      <c r="L6904" s="576" t="s">
        <v>208</v>
      </c>
    </row>
    <row r="6905" spans="1:12">
      <c r="A6905" s="576" t="s">
        <v>1046</v>
      </c>
      <c r="B6905" s="576" t="s">
        <v>1047</v>
      </c>
      <c r="C6905" s="576" t="s">
        <v>1048</v>
      </c>
      <c r="D6905" s="576" t="s">
        <v>4585</v>
      </c>
      <c r="E6905" s="577" t="s">
        <v>210</v>
      </c>
      <c r="F6905" s="576" t="s">
        <v>210</v>
      </c>
      <c r="G6905" s="576">
        <v>101325</v>
      </c>
      <c r="H6905" s="576" t="s">
        <v>3389</v>
      </c>
      <c r="I6905" s="576" t="s">
        <v>218</v>
      </c>
      <c r="J6905" s="576" t="s">
        <v>209</v>
      </c>
      <c r="K6905" s="577">
        <v>35.39</v>
      </c>
      <c r="L6905" s="576" t="s">
        <v>208</v>
      </c>
    </row>
    <row r="6906" spans="1:12">
      <c r="A6906" s="576" t="s">
        <v>1046</v>
      </c>
      <c r="B6906" s="576" t="s">
        <v>1047</v>
      </c>
      <c r="C6906" s="576" t="s">
        <v>1048</v>
      </c>
      <c r="D6906" s="576" t="s">
        <v>4585</v>
      </c>
      <c r="E6906" s="577" t="s">
        <v>210</v>
      </c>
      <c r="F6906" s="576" t="s">
        <v>210</v>
      </c>
      <c r="G6906" s="576">
        <v>95390</v>
      </c>
      <c r="H6906" s="576" t="s">
        <v>1217</v>
      </c>
      <c r="I6906" s="576" t="s">
        <v>87</v>
      </c>
      <c r="J6906" s="576" t="s">
        <v>209</v>
      </c>
      <c r="K6906" s="577">
        <v>7.0000000000000007E-2</v>
      </c>
      <c r="L6906" s="576" t="s">
        <v>208</v>
      </c>
    </row>
    <row r="6907" spans="1:12">
      <c r="A6907" s="576" t="s">
        <v>1046</v>
      </c>
      <c r="B6907" s="576" t="s">
        <v>1047</v>
      </c>
      <c r="C6907" s="576" t="s">
        <v>1048</v>
      </c>
      <c r="D6907" s="576" t="s">
        <v>4585</v>
      </c>
      <c r="E6907" s="577" t="s">
        <v>210</v>
      </c>
      <c r="F6907" s="576" t="s">
        <v>210</v>
      </c>
      <c r="G6907" s="576">
        <v>101326</v>
      </c>
      <c r="H6907" s="576" t="s">
        <v>3390</v>
      </c>
      <c r="I6907" s="576" t="s">
        <v>218</v>
      </c>
      <c r="J6907" s="576" t="s">
        <v>209</v>
      </c>
      <c r="K6907" s="577">
        <v>9.4600000000000009</v>
      </c>
      <c r="L6907" s="576" t="s">
        <v>208</v>
      </c>
    </row>
    <row r="6908" spans="1:12">
      <c r="A6908" s="576" t="s">
        <v>1046</v>
      </c>
      <c r="B6908" s="576" t="s">
        <v>1047</v>
      </c>
      <c r="C6908" s="576" t="s">
        <v>1048</v>
      </c>
      <c r="D6908" s="576" t="s">
        <v>4585</v>
      </c>
      <c r="E6908" s="577" t="s">
        <v>210</v>
      </c>
      <c r="F6908" s="576" t="s">
        <v>210</v>
      </c>
      <c r="G6908" s="576">
        <v>95340</v>
      </c>
      <c r="H6908" s="576" t="s">
        <v>1174</v>
      </c>
      <c r="I6908" s="576" t="s">
        <v>87</v>
      </c>
      <c r="J6908" s="576" t="s">
        <v>209</v>
      </c>
      <c r="K6908" s="577">
        <v>0.24</v>
      </c>
      <c r="L6908" s="576" t="s">
        <v>208</v>
      </c>
    </row>
    <row r="6909" spans="1:12">
      <c r="A6909" s="576" t="s">
        <v>1046</v>
      </c>
      <c r="B6909" s="576" t="s">
        <v>1047</v>
      </c>
      <c r="C6909" s="576" t="s">
        <v>1048</v>
      </c>
      <c r="D6909" s="576" t="s">
        <v>4585</v>
      </c>
      <c r="E6909" s="577" t="s">
        <v>210</v>
      </c>
      <c r="F6909" s="576" t="s">
        <v>210</v>
      </c>
      <c r="G6909" s="576">
        <v>101330</v>
      </c>
      <c r="H6909" s="576" t="s">
        <v>3393</v>
      </c>
      <c r="I6909" s="576" t="s">
        <v>218</v>
      </c>
      <c r="J6909" s="576" t="s">
        <v>209</v>
      </c>
      <c r="K6909" s="577">
        <v>32.53</v>
      </c>
      <c r="L6909" s="576" t="s">
        <v>208</v>
      </c>
    </row>
    <row r="6910" spans="1:12">
      <c r="A6910" s="576" t="s">
        <v>1046</v>
      </c>
      <c r="B6910" s="576" t="s">
        <v>1047</v>
      </c>
      <c r="C6910" s="576" t="s">
        <v>1048</v>
      </c>
      <c r="D6910" s="576" t="s">
        <v>4585</v>
      </c>
      <c r="E6910" s="577" t="s">
        <v>210</v>
      </c>
      <c r="F6910" s="576" t="s">
        <v>210</v>
      </c>
      <c r="G6910" s="576">
        <v>101331</v>
      </c>
      <c r="H6910" s="576" t="s">
        <v>3394</v>
      </c>
      <c r="I6910" s="576" t="s">
        <v>218</v>
      </c>
      <c r="J6910" s="576" t="s">
        <v>209</v>
      </c>
      <c r="K6910" s="577">
        <v>33.869999999999997</v>
      </c>
      <c r="L6910" s="576" t="s">
        <v>208</v>
      </c>
    </row>
    <row r="6911" spans="1:12">
      <c r="A6911" s="576" t="s">
        <v>1046</v>
      </c>
      <c r="B6911" s="576" t="s">
        <v>1047</v>
      </c>
      <c r="C6911" s="576" t="s">
        <v>1048</v>
      </c>
      <c r="D6911" s="576" t="s">
        <v>4585</v>
      </c>
      <c r="E6911" s="577" t="s">
        <v>210</v>
      </c>
      <c r="F6911" s="576" t="s">
        <v>210</v>
      </c>
      <c r="G6911" s="576">
        <v>95341</v>
      </c>
      <c r="H6911" s="576" t="s">
        <v>1175</v>
      </c>
      <c r="I6911" s="576" t="s">
        <v>87</v>
      </c>
      <c r="J6911" s="576" t="s">
        <v>209</v>
      </c>
      <c r="K6911" s="577">
        <v>0.25</v>
      </c>
      <c r="L6911" s="576" t="s">
        <v>208</v>
      </c>
    </row>
    <row r="6912" spans="1:12">
      <c r="A6912" s="576" t="s">
        <v>1046</v>
      </c>
      <c r="B6912" s="576" t="s">
        <v>1047</v>
      </c>
      <c r="C6912" s="576" t="s">
        <v>1048</v>
      </c>
      <c r="D6912" s="576" t="s">
        <v>4585</v>
      </c>
      <c r="E6912" s="577" t="s">
        <v>210</v>
      </c>
      <c r="F6912" s="576" t="s">
        <v>210</v>
      </c>
      <c r="G6912" s="576">
        <v>95339</v>
      </c>
      <c r="H6912" s="576" t="s">
        <v>1173</v>
      </c>
      <c r="I6912" s="576" t="s">
        <v>87</v>
      </c>
      <c r="J6912" s="576" t="s">
        <v>209</v>
      </c>
      <c r="K6912" s="577">
        <v>0.28999999999999998</v>
      </c>
      <c r="L6912" s="576" t="s">
        <v>208</v>
      </c>
    </row>
    <row r="6913" spans="1:12">
      <c r="A6913" s="576" t="s">
        <v>1046</v>
      </c>
      <c r="B6913" s="576" t="s">
        <v>1047</v>
      </c>
      <c r="C6913" s="576" t="s">
        <v>1048</v>
      </c>
      <c r="D6913" s="576" t="s">
        <v>4585</v>
      </c>
      <c r="E6913" s="577" t="s">
        <v>210</v>
      </c>
      <c r="F6913" s="576" t="s">
        <v>210</v>
      </c>
      <c r="G6913" s="576">
        <v>101329</v>
      </c>
      <c r="H6913" s="576" t="s">
        <v>3392</v>
      </c>
      <c r="I6913" s="576" t="s">
        <v>218</v>
      </c>
      <c r="J6913" s="576" t="s">
        <v>209</v>
      </c>
      <c r="K6913" s="577">
        <v>38.799999999999997</v>
      </c>
      <c r="L6913" s="576" t="s">
        <v>208</v>
      </c>
    </row>
    <row r="6914" spans="1:12">
      <c r="A6914" s="576" t="s">
        <v>1046</v>
      </c>
      <c r="B6914" s="576" t="s">
        <v>1047</v>
      </c>
      <c r="C6914" s="576" t="s">
        <v>1048</v>
      </c>
      <c r="D6914" s="576" t="s">
        <v>4585</v>
      </c>
      <c r="E6914" s="577" t="s">
        <v>210</v>
      </c>
      <c r="F6914" s="576" t="s">
        <v>210</v>
      </c>
      <c r="G6914" s="576">
        <v>95342</v>
      </c>
      <c r="H6914" s="576" t="s">
        <v>1176</v>
      </c>
      <c r="I6914" s="576" t="s">
        <v>87</v>
      </c>
      <c r="J6914" s="576" t="s">
        <v>209</v>
      </c>
      <c r="K6914" s="577">
        <v>0.23</v>
      </c>
      <c r="L6914" s="576" t="s">
        <v>208</v>
      </c>
    </row>
    <row r="6915" spans="1:12">
      <c r="A6915" s="576" t="s">
        <v>1046</v>
      </c>
      <c r="B6915" s="576" t="s">
        <v>1047</v>
      </c>
      <c r="C6915" s="576" t="s">
        <v>1048</v>
      </c>
      <c r="D6915" s="576" t="s">
        <v>4585</v>
      </c>
      <c r="E6915" s="577" t="s">
        <v>210</v>
      </c>
      <c r="F6915" s="576" t="s">
        <v>210</v>
      </c>
      <c r="G6915" s="576">
        <v>101333</v>
      </c>
      <c r="H6915" s="576" t="s">
        <v>3396</v>
      </c>
      <c r="I6915" s="576" t="s">
        <v>218</v>
      </c>
      <c r="J6915" s="576" t="s">
        <v>209</v>
      </c>
      <c r="K6915" s="577">
        <v>30.39</v>
      </c>
      <c r="L6915" s="576" t="s">
        <v>208</v>
      </c>
    </row>
    <row r="6916" spans="1:12">
      <c r="A6916" s="576" t="s">
        <v>1046</v>
      </c>
      <c r="B6916" s="576" t="s">
        <v>1047</v>
      </c>
      <c r="C6916" s="576" t="s">
        <v>1048</v>
      </c>
      <c r="D6916" s="576" t="s">
        <v>4585</v>
      </c>
      <c r="E6916" s="577" t="s">
        <v>210</v>
      </c>
      <c r="F6916" s="576" t="s">
        <v>210</v>
      </c>
      <c r="G6916" s="576">
        <v>100298</v>
      </c>
      <c r="H6916" s="576" t="s">
        <v>3345</v>
      </c>
      <c r="I6916" s="576" t="s">
        <v>87</v>
      </c>
      <c r="J6916" s="576" t="s">
        <v>209</v>
      </c>
      <c r="K6916" s="577">
        <v>0.48</v>
      </c>
      <c r="L6916" s="576" t="s">
        <v>208</v>
      </c>
    </row>
    <row r="6917" spans="1:12">
      <c r="A6917" s="576" t="s">
        <v>1046</v>
      </c>
      <c r="B6917" s="576" t="s">
        <v>1047</v>
      </c>
      <c r="C6917" s="576" t="s">
        <v>1048</v>
      </c>
      <c r="D6917" s="576" t="s">
        <v>4585</v>
      </c>
      <c r="E6917" s="577" t="s">
        <v>210</v>
      </c>
      <c r="F6917" s="576" t="s">
        <v>210</v>
      </c>
      <c r="G6917" s="576">
        <v>101334</v>
      </c>
      <c r="H6917" s="576" t="s">
        <v>3397</v>
      </c>
      <c r="I6917" s="576" t="s">
        <v>218</v>
      </c>
      <c r="J6917" s="576" t="s">
        <v>209</v>
      </c>
      <c r="K6917" s="577">
        <v>63.28</v>
      </c>
      <c r="L6917" s="576" t="s">
        <v>208</v>
      </c>
    </row>
    <row r="6918" spans="1:12">
      <c r="A6918" s="576" t="s">
        <v>1046</v>
      </c>
      <c r="B6918" s="576" t="s">
        <v>1047</v>
      </c>
      <c r="C6918" s="576" t="s">
        <v>1048</v>
      </c>
      <c r="D6918" s="576" t="s">
        <v>4585</v>
      </c>
      <c r="E6918" s="577" t="s">
        <v>210</v>
      </c>
      <c r="F6918" s="576" t="s">
        <v>210</v>
      </c>
      <c r="G6918" s="576">
        <v>95405</v>
      </c>
      <c r="H6918" s="576" t="s">
        <v>1229</v>
      </c>
      <c r="I6918" s="576" t="s">
        <v>87</v>
      </c>
      <c r="J6918" s="576" t="s">
        <v>209</v>
      </c>
      <c r="K6918" s="577">
        <v>0.62</v>
      </c>
      <c r="L6918" s="576" t="s">
        <v>208</v>
      </c>
    </row>
    <row r="6919" spans="1:12">
      <c r="A6919" s="576" t="s">
        <v>1046</v>
      </c>
      <c r="B6919" s="576" t="s">
        <v>1047</v>
      </c>
      <c r="C6919" s="576" t="s">
        <v>1048</v>
      </c>
      <c r="D6919" s="576" t="s">
        <v>4585</v>
      </c>
      <c r="E6919" s="577" t="s">
        <v>210</v>
      </c>
      <c r="F6919" s="576" t="s">
        <v>210</v>
      </c>
      <c r="G6919" s="576">
        <v>95423</v>
      </c>
      <c r="H6919" s="576" t="s">
        <v>1242</v>
      </c>
      <c r="I6919" s="576" t="s">
        <v>218</v>
      </c>
      <c r="J6919" s="576" t="s">
        <v>209</v>
      </c>
      <c r="K6919" s="577">
        <v>81.819999999999993</v>
      </c>
      <c r="L6919" s="576" t="s">
        <v>208</v>
      </c>
    </row>
    <row r="6920" spans="1:12">
      <c r="A6920" s="576" t="s">
        <v>1046</v>
      </c>
      <c r="B6920" s="576" t="s">
        <v>1047</v>
      </c>
      <c r="C6920" s="576" t="s">
        <v>1048</v>
      </c>
      <c r="D6920" s="576" t="s">
        <v>4585</v>
      </c>
      <c r="E6920" s="577" t="s">
        <v>210</v>
      </c>
      <c r="F6920" s="576" t="s">
        <v>210</v>
      </c>
      <c r="G6920" s="576">
        <v>100295</v>
      </c>
      <c r="H6920" s="576" t="s">
        <v>3344</v>
      </c>
      <c r="I6920" s="576" t="s">
        <v>87</v>
      </c>
      <c r="J6920" s="576" t="s">
        <v>209</v>
      </c>
      <c r="K6920" s="577">
        <v>0.45</v>
      </c>
      <c r="L6920" s="576" t="s">
        <v>208</v>
      </c>
    </row>
    <row r="6921" spans="1:12">
      <c r="A6921" s="576" t="s">
        <v>1046</v>
      </c>
      <c r="B6921" s="576" t="s">
        <v>1047</v>
      </c>
      <c r="C6921" s="576" t="s">
        <v>1048</v>
      </c>
      <c r="D6921" s="576" t="s">
        <v>4585</v>
      </c>
      <c r="E6921" s="577" t="s">
        <v>210</v>
      </c>
      <c r="F6921" s="576" t="s">
        <v>210</v>
      </c>
      <c r="G6921" s="576">
        <v>101303</v>
      </c>
      <c r="H6921" s="576" t="s">
        <v>3373</v>
      </c>
      <c r="I6921" s="576" t="s">
        <v>218</v>
      </c>
      <c r="J6921" s="576" t="s">
        <v>209</v>
      </c>
      <c r="K6921" s="577">
        <v>59.98</v>
      </c>
      <c r="L6921" s="576" t="s">
        <v>208</v>
      </c>
    </row>
    <row r="6922" spans="1:12">
      <c r="A6922" s="576" t="s">
        <v>1046</v>
      </c>
      <c r="B6922" s="576" t="s">
        <v>1047</v>
      </c>
      <c r="C6922" s="576" t="s">
        <v>1048</v>
      </c>
      <c r="D6922" s="576" t="s">
        <v>4585</v>
      </c>
      <c r="E6922" s="577" t="s">
        <v>210</v>
      </c>
      <c r="F6922" s="576" t="s">
        <v>210</v>
      </c>
      <c r="G6922" s="576">
        <v>95344</v>
      </c>
      <c r="H6922" s="576" t="s">
        <v>1177</v>
      </c>
      <c r="I6922" s="576" t="s">
        <v>87</v>
      </c>
      <c r="J6922" s="576" t="s">
        <v>209</v>
      </c>
      <c r="K6922" s="577">
        <v>0.15</v>
      </c>
      <c r="L6922" s="576" t="s">
        <v>208</v>
      </c>
    </row>
    <row r="6923" spans="1:12">
      <c r="A6923" s="576" t="s">
        <v>1046</v>
      </c>
      <c r="B6923" s="576" t="s">
        <v>1047</v>
      </c>
      <c r="C6923" s="576" t="s">
        <v>1048</v>
      </c>
      <c r="D6923" s="576" t="s">
        <v>4585</v>
      </c>
      <c r="E6923" s="577" t="s">
        <v>210</v>
      </c>
      <c r="F6923" s="576" t="s">
        <v>210</v>
      </c>
      <c r="G6923" s="576">
        <v>101308</v>
      </c>
      <c r="H6923" s="576" t="s">
        <v>3377</v>
      </c>
      <c r="I6923" s="576" t="s">
        <v>218</v>
      </c>
      <c r="J6923" s="576" t="s">
        <v>209</v>
      </c>
      <c r="K6923" s="577">
        <v>20.11</v>
      </c>
      <c r="L6923" s="576" t="s">
        <v>208</v>
      </c>
    </row>
    <row r="6924" spans="1:12">
      <c r="A6924" s="576" t="s">
        <v>1046</v>
      </c>
      <c r="B6924" s="576" t="s">
        <v>1047</v>
      </c>
      <c r="C6924" s="576" t="s">
        <v>1048</v>
      </c>
      <c r="D6924" s="576" t="s">
        <v>4585</v>
      </c>
      <c r="E6924" s="577" t="s">
        <v>210</v>
      </c>
      <c r="F6924" s="576" t="s">
        <v>210</v>
      </c>
      <c r="G6924" s="576">
        <v>105536</v>
      </c>
      <c r="H6924" s="576" t="s">
        <v>10336</v>
      </c>
      <c r="I6924" s="576" t="s">
        <v>87</v>
      </c>
      <c r="J6924" s="576" t="s">
        <v>209</v>
      </c>
      <c r="K6924" s="577">
        <v>0</v>
      </c>
      <c r="L6924" s="576" t="s">
        <v>208</v>
      </c>
    </row>
    <row r="6925" spans="1:12">
      <c r="A6925" s="576" t="s">
        <v>1046</v>
      </c>
      <c r="B6925" s="576" t="s">
        <v>1047</v>
      </c>
      <c r="C6925" s="576" t="s">
        <v>1048</v>
      </c>
      <c r="D6925" s="576" t="s">
        <v>4585</v>
      </c>
      <c r="E6925" s="577" t="s">
        <v>210</v>
      </c>
      <c r="F6925" s="576" t="s">
        <v>210</v>
      </c>
      <c r="G6925" s="576">
        <v>101320</v>
      </c>
      <c r="H6925" s="576" t="s">
        <v>3385</v>
      </c>
      <c r="I6925" s="576" t="s">
        <v>218</v>
      </c>
      <c r="J6925" s="576" t="s">
        <v>209</v>
      </c>
      <c r="K6925" s="577">
        <v>18.22</v>
      </c>
      <c r="L6925" s="576" t="s">
        <v>208</v>
      </c>
    </row>
    <row r="6926" spans="1:12">
      <c r="A6926" s="576" t="s">
        <v>1046</v>
      </c>
      <c r="B6926" s="576" t="s">
        <v>1047</v>
      </c>
      <c r="C6926" s="576" t="s">
        <v>1048</v>
      </c>
      <c r="D6926" s="576" t="s">
        <v>4585</v>
      </c>
      <c r="E6926" s="577" t="s">
        <v>210</v>
      </c>
      <c r="F6926" s="576" t="s">
        <v>210</v>
      </c>
      <c r="G6926" s="576">
        <v>95343</v>
      </c>
      <c r="H6926" s="576" t="s">
        <v>10337</v>
      </c>
      <c r="I6926" s="576" t="s">
        <v>87</v>
      </c>
      <c r="J6926" s="576" t="s">
        <v>209</v>
      </c>
      <c r="K6926" s="577">
        <v>0.26</v>
      </c>
      <c r="L6926" s="576" t="s">
        <v>208</v>
      </c>
    </row>
    <row r="6927" spans="1:12">
      <c r="A6927" s="576" t="s">
        <v>1046</v>
      </c>
      <c r="B6927" s="576" t="s">
        <v>1047</v>
      </c>
      <c r="C6927" s="576" t="s">
        <v>1048</v>
      </c>
      <c r="D6927" s="576" t="s">
        <v>4585</v>
      </c>
      <c r="E6927" s="577" t="s">
        <v>210</v>
      </c>
      <c r="F6927" s="576" t="s">
        <v>210</v>
      </c>
      <c r="G6927" s="576">
        <v>95345</v>
      </c>
      <c r="H6927" s="576" t="s">
        <v>1178</v>
      </c>
      <c r="I6927" s="576" t="s">
        <v>87</v>
      </c>
      <c r="J6927" s="576" t="s">
        <v>209</v>
      </c>
      <c r="K6927" s="577">
        <v>0.51</v>
      </c>
      <c r="L6927" s="576" t="s">
        <v>208</v>
      </c>
    </row>
    <row r="6928" spans="1:12">
      <c r="A6928" s="576" t="s">
        <v>1046</v>
      </c>
      <c r="B6928" s="576" t="s">
        <v>1047</v>
      </c>
      <c r="C6928" s="576" t="s">
        <v>1048</v>
      </c>
      <c r="D6928" s="576" t="s">
        <v>4585</v>
      </c>
      <c r="E6928" s="577" t="s">
        <v>210</v>
      </c>
      <c r="F6928" s="576" t="s">
        <v>210</v>
      </c>
      <c r="G6928" s="576">
        <v>95346</v>
      </c>
      <c r="H6928" s="576" t="s">
        <v>1179</v>
      </c>
      <c r="I6928" s="576" t="s">
        <v>87</v>
      </c>
      <c r="J6928" s="576" t="s">
        <v>209</v>
      </c>
      <c r="K6928" s="577">
        <v>0.09</v>
      </c>
      <c r="L6928" s="576" t="s">
        <v>208</v>
      </c>
    </row>
    <row r="6929" spans="1:12">
      <c r="A6929" s="576" t="s">
        <v>1046</v>
      </c>
      <c r="B6929" s="576" t="s">
        <v>1047</v>
      </c>
      <c r="C6929" s="576" t="s">
        <v>1048</v>
      </c>
      <c r="D6929" s="576" t="s">
        <v>4585</v>
      </c>
      <c r="E6929" s="577" t="s">
        <v>210</v>
      </c>
      <c r="F6929" s="576" t="s">
        <v>210</v>
      </c>
      <c r="G6929" s="576">
        <v>101324</v>
      </c>
      <c r="H6929" s="576" t="s">
        <v>3388</v>
      </c>
      <c r="I6929" s="576" t="s">
        <v>218</v>
      </c>
      <c r="J6929" s="576" t="s">
        <v>209</v>
      </c>
      <c r="K6929" s="577">
        <v>13.02</v>
      </c>
      <c r="L6929" s="576" t="s">
        <v>208</v>
      </c>
    </row>
    <row r="6930" spans="1:12">
      <c r="A6930" s="576" t="s">
        <v>1046</v>
      </c>
      <c r="B6930" s="576" t="s">
        <v>1047</v>
      </c>
      <c r="C6930" s="576" t="s">
        <v>1048</v>
      </c>
      <c r="D6930" s="576" t="s">
        <v>4585</v>
      </c>
      <c r="E6930" s="577" t="s">
        <v>210</v>
      </c>
      <c r="F6930" s="576" t="s">
        <v>210</v>
      </c>
      <c r="G6930" s="576">
        <v>101328</v>
      </c>
      <c r="H6930" s="576" t="s">
        <v>3391</v>
      </c>
      <c r="I6930" s="576" t="s">
        <v>218</v>
      </c>
      <c r="J6930" s="576" t="s">
        <v>209</v>
      </c>
      <c r="K6930" s="577">
        <v>15.59</v>
      </c>
      <c r="L6930" s="576" t="s">
        <v>208</v>
      </c>
    </row>
    <row r="6931" spans="1:12">
      <c r="A6931" s="576" t="s">
        <v>1046</v>
      </c>
      <c r="B6931" s="576" t="s">
        <v>1047</v>
      </c>
      <c r="C6931" s="576" t="s">
        <v>1048</v>
      </c>
      <c r="D6931" s="576" t="s">
        <v>4585</v>
      </c>
      <c r="E6931" s="577" t="s">
        <v>210</v>
      </c>
      <c r="F6931" s="576" t="s">
        <v>210</v>
      </c>
      <c r="G6931" s="576">
        <v>95347</v>
      </c>
      <c r="H6931" s="576" t="s">
        <v>1180</v>
      </c>
      <c r="I6931" s="576" t="s">
        <v>87</v>
      </c>
      <c r="J6931" s="576" t="s">
        <v>209</v>
      </c>
      <c r="K6931" s="577">
        <v>0.09</v>
      </c>
      <c r="L6931" s="576" t="s">
        <v>208</v>
      </c>
    </row>
    <row r="6932" spans="1:12">
      <c r="A6932" s="576" t="s">
        <v>1046</v>
      </c>
      <c r="B6932" s="576" t="s">
        <v>1047</v>
      </c>
      <c r="C6932" s="576" t="s">
        <v>1048</v>
      </c>
      <c r="D6932" s="576" t="s">
        <v>4585</v>
      </c>
      <c r="E6932" s="577" t="s">
        <v>210</v>
      </c>
      <c r="F6932" s="576" t="s">
        <v>210</v>
      </c>
      <c r="G6932" s="576">
        <v>95408</v>
      </c>
      <c r="H6932" s="576" t="s">
        <v>10338</v>
      </c>
      <c r="I6932" s="576" t="s">
        <v>218</v>
      </c>
      <c r="J6932" s="576" t="s">
        <v>209</v>
      </c>
      <c r="K6932" s="577">
        <v>12.53</v>
      </c>
      <c r="L6932" s="576" t="s">
        <v>208</v>
      </c>
    </row>
    <row r="6933" spans="1:12">
      <c r="A6933" s="576" t="s">
        <v>1046</v>
      </c>
      <c r="B6933" s="576" t="s">
        <v>1047</v>
      </c>
      <c r="C6933" s="576" t="s">
        <v>1048</v>
      </c>
      <c r="D6933" s="576" t="s">
        <v>4585</v>
      </c>
      <c r="E6933" s="577" t="s">
        <v>210</v>
      </c>
      <c r="F6933" s="576" t="s">
        <v>210</v>
      </c>
      <c r="G6933" s="576">
        <v>95348</v>
      </c>
      <c r="H6933" s="576" t="s">
        <v>1181</v>
      </c>
      <c r="I6933" s="576" t="s">
        <v>87</v>
      </c>
      <c r="J6933" s="576" t="s">
        <v>209</v>
      </c>
      <c r="K6933" s="577">
        <v>0.11</v>
      </c>
      <c r="L6933" s="576" t="s">
        <v>208</v>
      </c>
    </row>
    <row r="6934" spans="1:12">
      <c r="A6934" s="576" t="s">
        <v>1046</v>
      </c>
      <c r="B6934" s="576" t="s">
        <v>1047</v>
      </c>
      <c r="C6934" s="576" t="s">
        <v>1048</v>
      </c>
      <c r="D6934" s="576" t="s">
        <v>4585</v>
      </c>
      <c r="E6934" s="577" t="s">
        <v>210</v>
      </c>
      <c r="F6934" s="576" t="s">
        <v>210</v>
      </c>
      <c r="G6934" s="576">
        <v>101332</v>
      </c>
      <c r="H6934" s="576" t="s">
        <v>3395</v>
      </c>
      <c r="I6934" s="576" t="s">
        <v>218</v>
      </c>
      <c r="J6934" s="576" t="s">
        <v>209</v>
      </c>
      <c r="K6934" s="577">
        <v>10.44</v>
      </c>
      <c r="L6934" s="576" t="s">
        <v>208</v>
      </c>
    </row>
    <row r="6935" spans="1:12">
      <c r="A6935" s="576" t="s">
        <v>1046</v>
      </c>
      <c r="B6935" s="576" t="s">
        <v>1047</v>
      </c>
      <c r="C6935" s="576" t="s">
        <v>1048</v>
      </c>
      <c r="D6935" s="576" t="s">
        <v>4585</v>
      </c>
      <c r="E6935" s="577" t="s">
        <v>210</v>
      </c>
      <c r="F6935" s="576" t="s">
        <v>210</v>
      </c>
      <c r="G6935" s="576">
        <v>95349</v>
      </c>
      <c r="H6935" s="576" t="s">
        <v>1182</v>
      </c>
      <c r="I6935" s="576" t="s">
        <v>87</v>
      </c>
      <c r="J6935" s="576" t="s">
        <v>209</v>
      </c>
      <c r="K6935" s="577">
        <v>7.0000000000000007E-2</v>
      </c>
      <c r="L6935" s="576" t="s">
        <v>208</v>
      </c>
    </row>
    <row r="6936" spans="1:12">
      <c r="A6936" s="576" t="s">
        <v>1046</v>
      </c>
      <c r="B6936" s="576" t="s">
        <v>1047</v>
      </c>
      <c r="C6936" s="576" t="s">
        <v>1048</v>
      </c>
      <c r="D6936" s="576" t="s">
        <v>4585</v>
      </c>
      <c r="E6936" s="577" t="s">
        <v>210</v>
      </c>
      <c r="F6936" s="576" t="s">
        <v>210</v>
      </c>
      <c r="G6936" s="576">
        <v>101336</v>
      </c>
      <c r="H6936" s="576" t="s">
        <v>3398</v>
      </c>
      <c r="I6936" s="576" t="s">
        <v>218</v>
      </c>
      <c r="J6936" s="576" t="s">
        <v>209</v>
      </c>
      <c r="K6936" s="577">
        <v>45.26</v>
      </c>
      <c r="L6936" s="576" t="s">
        <v>208</v>
      </c>
    </row>
    <row r="6937" spans="1:12">
      <c r="A6937" s="576" t="s">
        <v>1046</v>
      </c>
      <c r="B6937" s="576" t="s">
        <v>1047</v>
      </c>
      <c r="C6937" s="576" t="s">
        <v>1048</v>
      </c>
      <c r="D6937" s="576" t="s">
        <v>4585</v>
      </c>
      <c r="E6937" s="577" t="s">
        <v>210</v>
      </c>
      <c r="F6937" s="576" t="s">
        <v>210</v>
      </c>
      <c r="G6937" s="576">
        <v>95351</v>
      </c>
      <c r="H6937" s="576" t="s">
        <v>1183</v>
      </c>
      <c r="I6937" s="576" t="s">
        <v>87</v>
      </c>
      <c r="J6937" s="576" t="s">
        <v>209</v>
      </c>
      <c r="K6937" s="577">
        <v>0.34</v>
      </c>
      <c r="L6937" s="576" t="s">
        <v>208</v>
      </c>
    </row>
    <row r="6938" spans="1:12">
      <c r="A6938" s="576" t="s">
        <v>1046</v>
      </c>
      <c r="B6938" s="576" t="s">
        <v>1047</v>
      </c>
      <c r="C6938" s="576" t="s">
        <v>1048</v>
      </c>
      <c r="D6938" s="576" t="s">
        <v>4585</v>
      </c>
      <c r="E6938" s="577" t="s">
        <v>210</v>
      </c>
      <c r="F6938" s="576" t="s">
        <v>210</v>
      </c>
      <c r="G6938" s="576">
        <v>95352</v>
      </c>
      <c r="H6938" s="576" t="s">
        <v>1184</v>
      </c>
      <c r="I6938" s="576" t="s">
        <v>87</v>
      </c>
      <c r="J6938" s="576" t="s">
        <v>209</v>
      </c>
      <c r="K6938" s="577">
        <v>0.11</v>
      </c>
      <c r="L6938" s="576" t="s">
        <v>208</v>
      </c>
    </row>
    <row r="6939" spans="1:12">
      <c r="A6939" s="576" t="s">
        <v>1046</v>
      </c>
      <c r="B6939" s="576" t="s">
        <v>1047</v>
      </c>
      <c r="C6939" s="576" t="s">
        <v>1048</v>
      </c>
      <c r="D6939" s="576" t="s">
        <v>4585</v>
      </c>
      <c r="E6939" s="577" t="s">
        <v>210</v>
      </c>
      <c r="F6939" s="576" t="s">
        <v>210</v>
      </c>
      <c r="G6939" s="576">
        <v>101337</v>
      </c>
      <c r="H6939" s="576" t="s">
        <v>3399</v>
      </c>
      <c r="I6939" s="576" t="s">
        <v>218</v>
      </c>
      <c r="J6939" s="576" t="s">
        <v>209</v>
      </c>
      <c r="K6939" s="577">
        <v>15.25</v>
      </c>
      <c r="L6939" s="576" t="s">
        <v>208</v>
      </c>
    </row>
    <row r="6940" spans="1:12">
      <c r="A6940" s="576" t="s">
        <v>1046</v>
      </c>
      <c r="B6940" s="576" t="s">
        <v>1047</v>
      </c>
      <c r="C6940" s="576" t="s">
        <v>1048</v>
      </c>
      <c r="D6940" s="576" t="s">
        <v>4585</v>
      </c>
      <c r="E6940" s="577" t="s">
        <v>210</v>
      </c>
      <c r="F6940" s="576" t="s">
        <v>210</v>
      </c>
      <c r="G6940" s="576">
        <v>101338</v>
      </c>
      <c r="H6940" s="576" t="s">
        <v>3400</v>
      </c>
      <c r="I6940" s="576" t="s">
        <v>218</v>
      </c>
      <c r="J6940" s="576" t="s">
        <v>209</v>
      </c>
      <c r="K6940" s="577">
        <v>17.72</v>
      </c>
      <c r="L6940" s="576" t="s">
        <v>208</v>
      </c>
    </row>
    <row r="6941" spans="1:12">
      <c r="A6941" s="576" t="s">
        <v>1046</v>
      </c>
      <c r="B6941" s="576" t="s">
        <v>1047</v>
      </c>
      <c r="C6941" s="576" t="s">
        <v>1048</v>
      </c>
      <c r="D6941" s="576" t="s">
        <v>4585</v>
      </c>
      <c r="E6941" s="577" t="s">
        <v>210</v>
      </c>
      <c r="F6941" s="576" t="s">
        <v>210</v>
      </c>
      <c r="G6941" s="576">
        <v>95354</v>
      </c>
      <c r="H6941" s="576" t="s">
        <v>1185</v>
      </c>
      <c r="I6941" s="576" t="s">
        <v>87</v>
      </c>
      <c r="J6941" s="576" t="s">
        <v>209</v>
      </c>
      <c r="K6941" s="577">
        <v>0.13</v>
      </c>
      <c r="L6941" s="576" t="s">
        <v>208</v>
      </c>
    </row>
    <row r="6942" spans="1:12">
      <c r="A6942" s="576" t="s">
        <v>1046</v>
      </c>
      <c r="B6942" s="576" t="s">
        <v>1047</v>
      </c>
      <c r="C6942" s="576" t="s">
        <v>1048</v>
      </c>
      <c r="D6942" s="576" t="s">
        <v>4585</v>
      </c>
      <c r="E6942" s="577" t="s">
        <v>210</v>
      </c>
      <c r="F6942" s="576" t="s">
        <v>210</v>
      </c>
      <c r="G6942" s="576">
        <v>101339</v>
      </c>
      <c r="H6942" s="576" t="s">
        <v>3401</v>
      </c>
      <c r="I6942" s="576" t="s">
        <v>218</v>
      </c>
      <c r="J6942" s="576" t="s">
        <v>209</v>
      </c>
      <c r="K6942" s="577">
        <v>18.45</v>
      </c>
      <c r="L6942" s="576" t="s">
        <v>208</v>
      </c>
    </row>
    <row r="6943" spans="1:12">
      <c r="A6943" s="576" t="s">
        <v>1046</v>
      </c>
      <c r="B6943" s="576" t="s">
        <v>1047</v>
      </c>
      <c r="C6943" s="576" t="s">
        <v>1048</v>
      </c>
      <c r="D6943" s="576" t="s">
        <v>4585</v>
      </c>
      <c r="E6943" s="577" t="s">
        <v>210</v>
      </c>
      <c r="F6943" s="576" t="s">
        <v>210</v>
      </c>
      <c r="G6943" s="576">
        <v>101340</v>
      </c>
      <c r="H6943" s="576" t="s">
        <v>3402</v>
      </c>
      <c r="I6943" s="576" t="s">
        <v>218</v>
      </c>
      <c r="J6943" s="576" t="s">
        <v>209</v>
      </c>
      <c r="K6943" s="577">
        <v>12.16</v>
      </c>
      <c r="L6943" s="576" t="s">
        <v>208</v>
      </c>
    </row>
    <row r="6944" spans="1:12">
      <c r="A6944" s="576" t="s">
        <v>1046</v>
      </c>
      <c r="B6944" s="576" t="s">
        <v>1047</v>
      </c>
      <c r="C6944" s="576" t="s">
        <v>1048</v>
      </c>
      <c r="D6944" s="576" t="s">
        <v>4585</v>
      </c>
      <c r="E6944" s="577" t="s">
        <v>210</v>
      </c>
      <c r="F6944" s="576" t="s">
        <v>210</v>
      </c>
      <c r="G6944" s="576">
        <v>95389</v>
      </c>
      <c r="H6944" s="576" t="s">
        <v>1216</v>
      </c>
      <c r="I6944" s="576" t="s">
        <v>87</v>
      </c>
      <c r="J6944" s="576" t="s">
        <v>209</v>
      </c>
      <c r="K6944" s="577">
        <v>0.09</v>
      </c>
      <c r="L6944" s="576" t="s">
        <v>208</v>
      </c>
    </row>
    <row r="6945" spans="1:12">
      <c r="A6945" s="576" t="s">
        <v>1046</v>
      </c>
      <c r="B6945" s="576" t="s">
        <v>1047</v>
      </c>
      <c r="C6945" s="576" t="s">
        <v>1048</v>
      </c>
      <c r="D6945" s="576" t="s">
        <v>4585</v>
      </c>
      <c r="E6945" s="577" t="s">
        <v>210</v>
      </c>
      <c r="F6945" s="576" t="s">
        <v>210</v>
      </c>
      <c r="G6945" s="576">
        <v>101341</v>
      </c>
      <c r="H6945" s="576" t="s">
        <v>3403</v>
      </c>
      <c r="I6945" s="576" t="s">
        <v>218</v>
      </c>
      <c r="J6945" s="576" t="s">
        <v>209</v>
      </c>
      <c r="K6945" s="577">
        <v>14.06</v>
      </c>
      <c r="L6945" s="576" t="s">
        <v>208</v>
      </c>
    </row>
    <row r="6946" spans="1:12">
      <c r="A6946" s="576" t="s">
        <v>1046</v>
      </c>
      <c r="B6946" s="576" t="s">
        <v>1047</v>
      </c>
      <c r="C6946" s="576" t="s">
        <v>1048</v>
      </c>
      <c r="D6946" s="576" t="s">
        <v>4585</v>
      </c>
      <c r="E6946" s="577" t="s">
        <v>210</v>
      </c>
      <c r="F6946" s="576" t="s">
        <v>210</v>
      </c>
      <c r="G6946" s="576">
        <v>95355</v>
      </c>
      <c r="H6946" s="576" t="s">
        <v>1186</v>
      </c>
      <c r="I6946" s="576" t="s">
        <v>87</v>
      </c>
      <c r="J6946" s="576" t="s">
        <v>209</v>
      </c>
      <c r="K6946" s="577">
        <v>0.1</v>
      </c>
      <c r="L6946" s="576" t="s">
        <v>208</v>
      </c>
    </row>
    <row r="6947" spans="1:12">
      <c r="A6947" s="576" t="s">
        <v>1046</v>
      </c>
      <c r="B6947" s="576" t="s">
        <v>1047</v>
      </c>
      <c r="C6947" s="576" t="s">
        <v>1049</v>
      </c>
      <c r="D6947" s="576" t="s">
        <v>4586</v>
      </c>
      <c r="E6947" s="577" t="s">
        <v>210</v>
      </c>
      <c r="F6947" s="576" t="s">
        <v>210</v>
      </c>
      <c r="G6947" s="576">
        <v>95356</v>
      </c>
      <c r="H6947" s="576" t="s">
        <v>1187</v>
      </c>
      <c r="I6947" s="576" t="s">
        <v>87</v>
      </c>
      <c r="J6947" s="576" t="s">
        <v>209</v>
      </c>
      <c r="K6947" s="577">
        <v>0.13</v>
      </c>
      <c r="L6947" s="576" t="s">
        <v>208</v>
      </c>
    </row>
    <row r="6948" spans="1:12">
      <c r="A6948" s="576" t="s">
        <v>1046</v>
      </c>
      <c r="B6948" s="576" t="s">
        <v>1047</v>
      </c>
      <c r="C6948" s="576" t="s">
        <v>1049</v>
      </c>
      <c r="D6948" s="576" t="s">
        <v>4586</v>
      </c>
      <c r="E6948" s="577" t="s">
        <v>210</v>
      </c>
      <c r="F6948" s="576" t="s">
        <v>210</v>
      </c>
      <c r="G6948" s="576">
        <v>101342</v>
      </c>
      <c r="H6948" s="576" t="s">
        <v>3404</v>
      </c>
      <c r="I6948" s="576" t="s">
        <v>218</v>
      </c>
      <c r="J6948" s="576" t="s">
        <v>209</v>
      </c>
      <c r="K6948" s="577">
        <v>18.45</v>
      </c>
      <c r="L6948" s="576" t="s">
        <v>208</v>
      </c>
    </row>
    <row r="6949" spans="1:12">
      <c r="A6949" s="576" t="s">
        <v>1046</v>
      </c>
      <c r="B6949" s="576" t="s">
        <v>1047</v>
      </c>
      <c r="C6949" s="576" t="s">
        <v>1049</v>
      </c>
      <c r="D6949" s="576" t="s">
        <v>4586</v>
      </c>
      <c r="E6949" s="577" t="s">
        <v>210</v>
      </c>
      <c r="F6949" s="576" t="s">
        <v>210</v>
      </c>
      <c r="G6949" s="576">
        <v>95357</v>
      </c>
      <c r="H6949" s="576" t="s">
        <v>1188</v>
      </c>
      <c r="I6949" s="576" t="s">
        <v>87</v>
      </c>
      <c r="J6949" s="576" t="s">
        <v>209</v>
      </c>
      <c r="K6949" s="577">
        <v>0.21</v>
      </c>
      <c r="L6949" s="576" t="s">
        <v>208</v>
      </c>
    </row>
    <row r="6950" spans="1:12">
      <c r="A6950" s="576" t="s">
        <v>1046</v>
      </c>
      <c r="B6950" s="576" t="s">
        <v>1047</v>
      </c>
      <c r="C6950" s="576" t="s">
        <v>1049</v>
      </c>
      <c r="D6950" s="576" t="s">
        <v>4586</v>
      </c>
      <c r="E6950" s="577" t="s">
        <v>210</v>
      </c>
      <c r="F6950" s="576" t="s">
        <v>210</v>
      </c>
      <c r="G6950" s="576">
        <v>101343</v>
      </c>
      <c r="H6950" s="576" t="s">
        <v>3405</v>
      </c>
      <c r="I6950" s="576" t="s">
        <v>218</v>
      </c>
      <c r="J6950" s="576" t="s">
        <v>209</v>
      </c>
      <c r="K6950" s="577">
        <v>28.44</v>
      </c>
      <c r="L6950" s="576" t="s">
        <v>208</v>
      </c>
    </row>
    <row r="6951" spans="1:12">
      <c r="A6951" s="576" t="s">
        <v>1046</v>
      </c>
      <c r="B6951" s="576" t="s">
        <v>1047</v>
      </c>
      <c r="C6951" s="576" t="s">
        <v>1049</v>
      </c>
      <c r="D6951" s="576" t="s">
        <v>4586</v>
      </c>
      <c r="E6951" s="577" t="s">
        <v>210</v>
      </c>
      <c r="F6951" s="576" t="s">
        <v>210</v>
      </c>
      <c r="G6951" s="576">
        <v>95358</v>
      </c>
      <c r="H6951" s="576" t="s">
        <v>1189</v>
      </c>
      <c r="I6951" s="576" t="s">
        <v>87</v>
      </c>
      <c r="J6951" s="576" t="s">
        <v>209</v>
      </c>
      <c r="K6951" s="577">
        <v>0.23</v>
      </c>
      <c r="L6951" s="576" t="s">
        <v>208</v>
      </c>
    </row>
    <row r="6952" spans="1:12">
      <c r="A6952" s="576" t="s">
        <v>1046</v>
      </c>
      <c r="B6952" s="576" t="s">
        <v>1047</v>
      </c>
      <c r="C6952" s="576" t="s">
        <v>1049</v>
      </c>
      <c r="D6952" s="576" t="s">
        <v>4586</v>
      </c>
      <c r="E6952" s="577" t="s">
        <v>210</v>
      </c>
      <c r="F6952" s="576" t="s">
        <v>210</v>
      </c>
      <c r="G6952" s="576">
        <v>101344</v>
      </c>
      <c r="H6952" s="576" t="s">
        <v>3406</v>
      </c>
      <c r="I6952" s="576" t="s">
        <v>218</v>
      </c>
      <c r="J6952" s="576" t="s">
        <v>209</v>
      </c>
      <c r="K6952" s="577">
        <v>31.03</v>
      </c>
      <c r="L6952" s="576" t="s">
        <v>208</v>
      </c>
    </row>
    <row r="6953" spans="1:12">
      <c r="A6953" s="576" t="s">
        <v>1046</v>
      </c>
      <c r="B6953" s="576" t="s">
        <v>1047</v>
      </c>
      <c r="C6953" s="576" t="s">
        <v>1049</v>
      </c>
      <c r="D6953" s="576" t="s">
        <v>4586</v>
      </c>
      <c r="E6953" s="577" t="s">
        <v>210</v>
      </c>
      <c r="F6953" s="576" t="s">
        <v>210</v>
      </c>
      <c r="G6953" s="576">
        <v>95359</v>
      </c>
      <c r="H6953" s="576" t="s">
        <v>1190</v>
      </c>
      <c r="I6953" s="576" t="s">
        <v>87</v>
      </c>
      <c r="J6953" s="576" t="s">
        <v>209</v>
      </c>
      <c r="K6953" s="577">
        <v>0.36</v>
      </c>
      <c r="L6953" s="576" t="s">
        <v>208</v>
      </c>
    </row>
    <row r="6954" spans="1:12">
      <c r="A6954" s="576" t="s">
        <v>1046</v>
      </c>
      <c r="B6954" s="576" t="s">
        <v>1047</v>
      </c>
      <c r="C6954" s="576" t="s">
        <v>1049</v>
      </c>
      <c r="D6954" s="576" t="s">
        <v>4586</v>
      </c>
      <c r="E6954" s="577" t="s">
        <v>210</v>
      </c>
      <c r="F6954" s="576" t="s">
        <v>210</v>
      </c>
      <c r="G6954" s="576">
        <v>101345</v>
      </c>
      <c r="H6954" s="576" t="s">
        <v>3407</v>
      </c>
      <c r="I6954" s="576" t="s">
        <v>218</v>
      </c>
      <c r="J6954" s="576" t="s">
        <v>209</v>
      </c>
      <c r="K6954" s="577">
        <v>48</v>
      </c>
      <c r="L6954" s="576" t="s">
        <v>208</v>
      </c>
    </row>
    <row r="6955" spans="1:12">
      <c r="A6955" s="576" t="s">
        <v>1046</v>
      </c>
      <c r="B6955" s="576" t="s">
        <v>1047</v>
      </c>
      <c r="C6955" s="576" t="s">
        <v>3263</v>
      </c>
      <c r="D6955" s="576" t="s">
        <v>4587</v>
      </c>
      <c r="E6955" s="577" t="s">
        <v>210</v>
      </c>
      <c r="F6955" s="576" t="s">
        <v>210</v>
      </c>
      <c r="G6955" s="576">
        <v>101346</v>
      </c>
      <c r="H6955" s="576" t="s">
        <v>3408</v>
      </c>
      <c r="I6955" s="576" t="s">
        <v>218</v>
      </c>
      <c r="J6955" s="576" t="s">
        <v>209</v>
      </c>
      <c r="K6955" s="577">
        <v>23.98</v>
      </c>
      <c r="L6955" s="576" t="s">
        <v>208</v>
      </c>
    </row>
    <row r="6956" spans="1:12">
      <c r="A6956" s="576" t="s">
        <v>1046</v>
      </c>
      <c r="B6956" s="576" t="s">
        <v>1047</v>
      </c>
      <c r="C6956" s="576" t="s">
        <v>3263</v>
      </c>
      <c r="D6956" s="576" t="s">
        <v>4587</v>
      </c>
      <c r="E6956" s="577" t="s">
        <v>210</v>
      </c>
      <c r="F6956" s="576" t="s">
        <v>210</v>
      </c>
      <c r="G6956" s="576">
        <v>101347</v>
      </c>
      <c r="H6956" s="576" t="s">
        <v>3409</v>
      </c>
      <c r="I6956" s="576" t="s">
        <v>218</v>
      </c>
      <c r="J6956" s="576" t="s">
        <v>209</v>
      </c>
      <c r="K6956" s="577">
        <v>26.47</v>
      </c>
      <c r="L6956" s="576" t="s">
        <v>208</v>
      </c>
    </row>
    <row r="6957" spans="1:12">
      <c r="A6957" s="576" t="s">
        <v>1046</v>
      </c>
      <c r="B6957" s="576" t="s">
        <v>1047</v>
      </c>
      <c r="C6957" s="576" t="s">
        <v>3263</v>
      </c>
      <c r="D6957" s="576" t="s">
        <v>4587</v>
      </c>
      <c r="E6957" s="577" t="s">
        <v>210</v>
      </c>
      <c r="F6957" s="576" t="s">
        <v>210</v>
      </c>
      <c r="G6957" s="576">
        <v>95361</v>
      </c>
      <c r="H6957" s="576" t="s">
        <v>1192</v>
      </c>
      <c r="I6957" s="576" t="s">
        <v>87</v>
      </c>
      <c r="J6957" s="576" t="s">
        <v>209</v>
      </c>
      <c r="K6957" s="577">
        <v>0.08</v>
      </c>
      <c r="L6957" s="576" t="s">
        <v>208</v>
      </c>
    </row>
    <row r="6958" spans="1:12">
      <c r="A6958" s="576" t="s">
        <v>1046</v>
      </c>
      <c r="B6958" s="576" t="s">
        <v>1047</v>
      </c>
      <c r="C6958" s="576" t="s">
        <v>3266</v>
      </c>
      <c r="D6958" s="576" t="s">
        <v>4588</v>
      </c>
      <c r="E6958" s="577" t="s">
        <v>210</v>
      </c>
      <c r="F6958" s="576" t="s">
        <v>210</v>
      </c>
      <c r="G6958" s="576">
        <v>101348</v>
      </c>
      <c r="H6958" s="576" t="s">
        <v>3410</v>
      </c>
      <c r="I6958" s="576" t="s">
        <v>218</v>
      </c>
      <c r="J6958" s="576" t="s">
        <v>209</v>
      </c>
      <c r="K6958" s="577">
        <v>11.7</v>
      </c>
      <c r="L6958" s="576" t="s">
        <v>208</v>
      </c>
    </row>
    <row r="6959" spans="1:12">
      <c r="A6959" s="576" t="s">
        <v>1046</v>
      </c>
      <c r="B6959" s="576" t="s">
        <v>1047</v>
      </c>
      <c r="C6959" s="576" t="s">
        <v>3266</v>
      </c>
      <c r="D6959" s="576" t="s">
        <v>4588</v>
      </c>
      <c r="E6959" s="577" t="s">
        <v>210</v>
      </c>
      <c r="F6959" s="576" t="s">
        <v>210</v>
      </c>
      <c r="G6959" s="576">
        <v>101349</v>
      </c>
      <c r="H6959" s="576" t="s">
        <v>3411</v>
      </c>
      <c r="I6959" s="576" t="s">
        <v>218</v>
      </c>
      <c r="J6959" s="576" t="s">
        <v>209</v>
      </c>
      <c r="K6959" s="577">
        <v>27.92</v>
      </c>
      <c r="L6959" s="576" t="s">
        <v>208</v>
      </c>
    </row>
    <row r="6960" spans="1:12">
      <c r="A6960" s="576" t="s">
        <v>1046</v>
      </c>
      <c r="B6960" s="576" t="s">
        <v>1047</v>
      </c>
      <c r="C6960" s="576" t="s">
        <v>3266</v>
      </c>
      <c r="D6960" s="576" t="s">
        <v>4588</v>
      </c>
      <c r="E6960" s="577" t="s">
        <v>210</v>
      </c>
      <c r="F6960" s="576" t="s">
        <v>210</v>
      </c>
      <c r="G6960" s="576">
        <v>95362</v>
      </c>
      <c r="H6960" s="576" t="s">
        <v>1193</v>
      </c>
      <c r="I6960" s="576" t="s">
        <v>87</v>
      </c>
      <c r="J6960" s="576" t="s">
        <v>209</v>
      </c>
      <c r="K6960" s="577">
        <v>0.21</v>
      </c>
      <c r="L6960" s="576" t="s">
        <v>208</v>
      </c>
    </row>
    <row r="6961" spans="1:12">
      <c r="A6961" s="576" t="s">
        <v>1046</v>
      </c>
      <c r="B6961" s="576" t="s">
        <v>1047</v>
      </c>
      <c r="C6961" s="576" t="s">
        <v>3266</v>
      </c>
      <c r="D6961" s="576" t="s">
        <v>4588</v>
      </c>
      <c r="E6961" s="577" t="s">
        <v>210</v>
      </c>
      <c r="F6961" s="576" t="s">
        <v>210</v>
      </c>
      <c r="G6961" s="576">
        <v>95363</v>
      </c>
      <c r="H6961" s="576" t="s">
        <v>1194</v>
      </c>
      <c r="I6961" s="576" t="s">
        <v>87</v>
      </c>
      <c r="J6961" s="576" t="s">
        <v>209</v>
      </c>
      <c r="K6961" s="577">
        <v>0.21</v>
      </c>
      <c r="L6961" s="576" t="s">
        <v>208</v>
      </c>
    </row>
    <row r="6962" spans="1:12">
      <c r="A6962" s="576" t="s">
        <v>1046</v>
      </c>
      <c r="B6962" s="576" t="s">
        <v>1047</v>
      </c>
      <c r="C6962" s="576" t="s">
        <v>3266</v>
      </c>
      <c r="D6962" s="576" t="s">
        <v>4588</v>
      </c>
      <c r="E6962" s="577" t="s">
        <v>210</v>
      </c>
      <c r="F6962" s="576" t="s">
        <v>210</v>
      </c>
      <c r="G6962" s="576">
        <v>101350</v>
      </c>
      <c r="H6962" s="576" t="s">
        <v>3412</v>
      </c>
      <c r="I6962" s="576" t="s">
        <v>218</v>
      </c>
      <c r="J6962" s="576" t="s">
        <v>209</v>
      </c>
      <c r="K6962" s="577">
        <v>27.92</v>
      </c>
      <c r="L6962" s="576" t="s">
        <v>208</v>
      </c>
    </row>
    <row r="6963" spans="1:12">
      <c r="A6963" s="576" t="s">
        <v>1046</v>
      </c>
      <c r="B6963" s="576" t="s">
        <v>1047</v>
      </c>
      <c r="C6963" s="576" t="s">
        <v>3266</v>
      </c>
      <c r="D6963" s="576" t="s">
        <v>4588</v>
      </c>
      <c r="E6963" s="577" t="s">
        <v>210</v>
      </c>
      <c r="F6963" s="576" t="s">
        <v>210</v>
      </c>
      <c r="G6963" s="576">
        <v>95360</v>
      </c>
      <c r="H6963" s="576" t="s">
        <v>1191</v>
      </c>
      <c r="I6963" s="576" t="s">
        <v>87</v>
      </c>
      <c r="J6963" s="576" t="s">
        <v>209</v>
      </c>
      <c r="K6963" s="577">
        <v>0.2</v>
      </c>
      <c r="L6963" s="576" t="s">
        <v>208</v>
      </c>
    </row>
    <row r="6964" spans="1:12">
      <c r="A6964" s="576" t="s">
        <v>1046</v>
      </c>
      <c r="B6964" s="576" t="s">
        <v>1047</v>
      </c>
      <c r="C6964" s="576" t="s">
        <v>3266</v>
      </c>
      <c r="D6964" s="576" t="s">
        <v>4588</v>
      </c>
      <c r="E6964" s="577" t="s">
        <v>210</v>
      </c>
      <c r="F6964" s="576" t="s">
        <v>210</v>
      </c>
      <c r="G6964" s="576">
        <v>101351</v>
      </c>
      <c r="H6964" s="576" t="s">
        <v>3413</v>
      </c>
      <c r="I6964" s="576" t="s">
        <v>218</v>
      </c>
      <c r="J6964" s="576" t="s">
        <v>209</v>
      </c>
      <c r="K6964" s="577">
        <v>18.45</v>
      </c>
      <c r="L6964" s="576" t="s">
        <v>208</v>
      </c>
    </row>
    <row r="6965" spans="1:12">
      <c r="A6965" s="576" t="s">
        <v>1046</v>
      </c>
      <c r="B6965" s="576" t="s">
        <v>1047</v>
      </c>
      <c r="C6965" s="576" t="s">
        <v>3266</v>
      </c>
      <c r="D6965" s="576" t="s">
        <v>4588</v>
      </c>
      <c r="E6965" s="577" t="s">
        <v>210</v>
      </c>
      <c r="F6965" s="576" t="s">
        <v>210</v>
      </c>
      <c r="G6965" s="576">
        <v>95365</v>
      </c>
      <c r="H6965" s="576" t="s">
        <v>1196</v>
      </c>
      <c r="I6965" s="576" t="s">
        <v>87</v>
      </c>
      <c r="J6965" s="576" t="s">
        <v>209</v>
      </c>
      <c r="K6965" s="577">
        <v>0.13</v>
      </c>
      <c r="L6965" s="576" t="s">
        <v>208</v>
      </c>
    </row>
    <row r="6966" spans="1:12">
      <c r="A6966" s="576" t="s">
        <v>1046</v>
      </c>
      <c r="B6966" s="576" t="s">
        <v>1047</v>
      </c>
      <c r="C6966" s="576" t="s">
        <v>3266</v>
      </c>
      <c r="D6966" s="576" t="s">
        <v>4588</v>
      </c>
      <c r="E6966" s="577" t="s">
        <v>210</v>
      </c>
      <c r="F6966" s="576" t="s">
        <v>210</v>
      </c>
      <c r="G6966" s="576">
        <v>101352</v>
      </c>
      <c r="H6966" s="576" t="s">
        <v>3414</v>
      </c>
      <c r="I6966" s="576" t="s">
        <v>218</v>
      </c>
      <c r="J6966" s="576" t="s">
        <v>209</v>
      </c>
      <c r="K6966" s="577">
        <v>18.45</v>
      </c>
      <c r="L6966" s="576" t="s">
        <v>208</v>
      </c>
    </row>
    <row r="6967" spans="1:12">
      <c r="A6967" s="576" t="s">
        <v>1046</v>
      </c>
      <c r="B6967" s="576" t="s">
        <v>1047</v>
      </c>
      <c r="C6967" s="576" t="s">
        <v>3266</v>
      </c>
      <c r="D6967" s="576" t="s">
        <v>4588</v>
      </c>
      <c r="E6967" s="577" t="s">
        <v>210</v>
      </c>
      <c r="F6967" s="576" t="s">
        <v>210</v>
      </c>
      <c r="G6967" s="576">
        <v>95364</v>
      </c>
      <c r="H6967" s="576" t="s">
        <v>1195</v>
      </c>
      <c r="I6967" s="576" t="s">
        <v>87</v>
      </c>
      <c r="J6967" s="576" t="s">
        <v>209</v>
      </c>
      <c r="K6967" s="577">
        <v>0.13</v>
      </c>
      <c r="L6967" s="576" t="s">
        <v>208</v>
      </c>
    </row>
    <row r="6968" spans="1:12">
      <c r="A6968" s="576" t="s">
        <v>1046</v>
      </c>
      <c r="B6968" s="576" t="s">
        <v>1047</v>
      </c>
      <c r="C6968" s="576" t="s">
        <v>3266</v>
      </c>
      <c r="D6968" s="576" t="s">
        <v>4588</v>
      </c>
      <c r="E6968" s="577" t="s">
        <v>210</v>
      </c>
      <c r="F6968" s="576" t="s">
        <v>210</v>
      </c>
      <c r="G6968" s="576">
        <v>95366</v>
      </c>
      <c r="H6968" s="576" t="s">
        <v>1197</v>
      </c>
      <c r="I6968" s="576" t="s">
        <v>87</v>
      </c>
      <c r="J6968" s="576" t="s">
        <v>209</v>
      </c>
      <c r="K6968" s="577">
        <v>0.14000000000000001</v>
      </c>
      <c r="L6968" s="576" t="s">
        <v>208</v>
      </c>
    </row>
    <row r="6969" spans="1:12">
      <c r="A6969" s="576" t="s">
        <v>1046</v>
      </c>
      <c r="B6969" s="576" t="s">
        <v>1047</v>
      </c>
      <c r="C6969" s="576" t="s">
        <v>3266</v>
      </c>
      <c r="D6969" s="576" t="s">
        <v>4588</v>
      </c>
      <c r="E6969" s="577" t="s">
        <v>210</v>
      </c>
      <c r="F6969" s="576" t="s">
        <v>210</v>
      </c>
      <c r="G6969" s="576">
        <v>101353</v>
      </c>
      <c r="H6969" s="576" t="s">
        <v>3415</v>
      </c>
      <c r="I6969" s="576" t="s">
        <v>218</v>
      </c>
      <c r="J6969" s="576" t="s">
        <v>209</v>
      </c>
      <c r="K6969" s="577">
        <v>19.54</v>
      </c>
      <c r="L6969" s="576" t="s">
        <v>208</v>
      </c>
    </row>
    <row r="6970" spans="1:12">
      <c r="A6970" s="576" t="s">
        <v>1046</v>
      </c>
      <c r="B6970" s="576" t="s">
        <v>1047</v>
      </c>
      <c r="C6970" s="576" t="s">
        <v>3266</v>
      </c>
      <c r="D6970" s="576" t="s">
        <v>4588</v>
      </c>
      <c r="E6970" s="577" t="s">
        <v>210</v>
      </c>
      <c r="F6970" s="576" t="s">
        <v>210</v>
      </c>
      <c r="G6970" s="576">
        <v>95367</v>
      </c>
      <c r="H6970" s="576" t="s">
        <v>1198</v>
      </c>
      <c r="I6970" s="576" t="s">
        <v>87</v>
      </c>
      <c r="J6970" s="576" t="s">
        <v>209</v>
      </c>
      <c r="K6970" s="577">
        <v>0.21</v>
      </c>
      <c r="L6970" s="576" t="s">
        <v>208</v>
      </c>
    </row>
    <row r="6971" spans="1:12">
      <c r="A6971" s="576" t="s">
        <v>1046</v>
      </c>
      <c r="B6971" s="576" t="s">
        <v>1047</v>
      </c>
      <c r="C6971" s="576" t="s">
        <v>3266</v>
      </c>
      <c r="D6971" s="576" t="s">
        <v>4588</v>
      </c>
      <c r="E6971" s="577" t="s">
        <v>210</v>
      </c>
      <c r="F6971" s="576" t="s">
        <v>210</v>
      </c>
      <c r="G6971" s="576">
        <v>101355</v>
      </c>
      <c r="H6971" s="576" t="s">
        <v>3416</v>
      </c>
      <c r="I6971" s="576" t="s">
        <v>218</v>
      </c>
      <c r="J6971" s="576" t="s">
        <v>209</v>
      </c>
      <c r="K6971" s="577">
        <v>27.92</v>
      </c>
      <c r="L6971" s="576" t="s">
        <v>208</v>
      </c>
    </row>
    <row r="6972" spans="1:12">
      <c r="A6972" s="576" t="s">
        <v>1046</v>
      </c>
      <c r="B6972" s="576" t="s">
        <v>1047</v>
      </c>
      <c r="C6972" s="576" t="s">
        <v>3266</v>
      </c>
      <c r="D6972" s="576" t="s">
        <v>4588</v>
      </c>
      <c r="E6972" s="577" t="s">
        <v>210</v>
      </c>
      <c r="F6972" s="576" t="s">
        <v>210</v>
      </c>
      <c r="G6972" s="576">
        <v>95368</v>
      </c>
      <c r="H6972" s="576" t="s">
        <v>1199</v>
      </c>
      <c r="I6972" s="576" t="s">
        <v>87</v>
      </c>
      <c r="J6972" s="576" t="s">
        <v>209</v>
      </c>
      <c r="K6972" s="577">
        <v>0.18</v>
      </c>
      <c r="L6972" s="576" t="s">
        <v>208</v>
      </c>
    </row>
    <row r="6973" spans="1:12">
      <c r="A6973" s="576" t="s">
        <v>1046</v>
      </c>
      <c r="B6973" s="576" t="s">
        <v>1047</v>
      </c>
      <c r="C6973" s="576" t="s">
        <v>3266</v>
      </c>
      <c r="D6973" s="576" t="s">
        <v>4588</v>
      </c>
      <c r="E6973" s="577" t="s">
        <v>210</v>
      </c>
      <c r="F6973" s="576" t="s">
        <v>210</v>
      </c>
      <c r="G6973" s="576">
        <v>95369</v>
      </c>
      <c r="H6973" s="576" t="s">
        <v>1200</v>
      </c>
      <c r="I6973" s="576" t="s">
        <v>87</v>
      </c>
      <c r="J6973" s="576" t="s">
        <v>209</v>
      </c>
      <c r="K6973" s="577">
        <v>0.13</v>
      </c>
      <c r="L6973" s="576" t="s">
        <v>208</v>
      </c>
    </row>
    <row r="6974" spans="1:12">
      <c r="A6974" s="576" t="s">
        <v>1046</v>
      </c>
      <c r="B6974" s="576" t="s">
        <v>1047</v>
      </c>
      <c r="C6974" s="576" t="s">
        <v>3266</v>
      </c>
      <c r="D6974" s="576" t="s">
        <v>4588</v>
      </c>
      <c r="E6974" s="577" t="s">
        <v>210</v>
      </c>
      <c r="F6974" s="576" t="s">
        <v>210</v>
      </c>
      <c r="G6974" s="576">
        <v>95370</v>
      </c>
      <c r="H6974" s="576" t="s">
        <v>1201</v>
      </c>
      <c r="I6974" s="576" t="s">
        <v>87</v>
      </c>
      <c r="J6974" s="576" t="s">
        <v>209</v>
      </c>
      <c r="K6974" s="577">
        <v>0.25</v>
      </c>
      <c r="L6974" s="576" t="s">
        <v>208</v>
      </c>
    </row>
    <row r="6975" spans="1:12">
      <c r="A6975" s="576" t="s">
        <v>1046</v>
      </c>
      <c r="B6975" s="576" t="s">
        <v>1047</v>
      </c>
      <c r="C6975" s="576" t="s">
        <v>3266</v>
      </c>
      <c r="D6975" s="576" t="s">
        <v>4588</v>
      </c>
      <c r="E6975" s="577" t="s">
        <v>210</v>
      </c>
      <c r="F6975" s="576" t="s">
        <v>210</v>
      </c>
      <c r="G6975" s="576">
        <v>101356</v>
      </c>
      <c r="H6975" s="576" t="s">
        <v>3417</v>
      </c>
      <c r="I6975" s="576" t="s">
        <v>218</v>
      </c>
      <c r="J6975" s="576" t="s">
        <v>209</v>
      </c>
      <c r="K6975" s="577">
        <v>33.869999999999997</v>
      </c>
      <c r="L6975" s="576" t="s">
        <v>208</v>
      </c>
    </row>
    <row r="6976" spans="1:12">
      <c r="A6976" s="576" t="s">
        <v>1046</v>
      </c>
      <c r="B6976" s="576" t="s">
        <v>1047</v>
      </c>
      <c r="C6976" s="576" t="s">
        <v>3266</v>
      </c>
      <c r="D6976" s="576" t="s">
        <v>4588</v>
      </c>
      <c r="E6976" s="577" t="s">
        <v>210</v>
      </c>
      <c r="F6976" s="576" t="s">
        <v>210</v>
      </c>
      <c r="G6976" s="576">
        <v>95371</v>
      </c>
      <c r="H6976" s="576" t="s">
        <v>1202</v>
      </c>
      <c r="I6976" s="576" t="s">
        <v>87</v>
      </c>
      <c r="J6976" s="576" t="s">
        <v>209</v>
      </c>
      <c r="K6976" s="577">
        <v>0.36</v>
      </c>
      <c r="L6976" s="576" t="s">
        <v>208</v>
      </c>
    </row>
    <row r="6977" spans="1:12">
      <c r="A6977" s="576" t="s">
        <v>1046</v>
      </c>
      <c r="B6977" s="576" t="s">
        <v>1047</v>
      </c>
      <c r="C6977" s="576" t="s">
        <v>3266</v>
      </c>
      <c r="D6977" s="576" t="s">
        <v>4588</v>
      </c>
      <c r="E6977" s="577" t="s">
        <v>210</v>
      </c>
      <c r="F6977" s="576" t="s">
        <v>210</v>
      </c>
      <c r="G6977" s="576">
        <v>101357</v>
      </c>
      <c r="H6977" s="576" t="s">
        <v>3418</v>
      </c>
      <c r="I6977" s="576" t="s">
        <v>218</v>
      </c>
      <c r="J6977" s="576" t="s">
        <v>209</v>
      </c>
      <c r="K6977" s="577">
        <v>48.65</v>
      </c>
      <c r="L6977" s="576" t="s">
        <v>208</v>
      </c>
    </row>
    <row r="6978" spans="1:12">
      <c r="A6978" s="576" t="s">
        <v>1046</v>
      </c>
      <c r="B6978" s="576" t="s">
        <v>1047</v>
      </c>
      <c r="C6978" s="576" t="s">
        <v>3266</v>
      </c>
      <c r="D6978" s="576" t="s">
        <v>4588</v>
      </c>
      <c r="E6978" s="577" t="s">
        <v>210</v>
      </c>
      <c r="F6978" s="576" t="s">
        <v>210</v>
      </c>
      <c r="G6978" s="576">
        <v>95372</v>
      </c>
      <c r="H6978" s="576" t="s">
        <v>1203</v>
      </c>
      <c r="I6978" s="576" t="s">
        <v>87</v>
      </c>
      <c r="J6978" s="576" t="s">
        <v>209</v>
      </c>
      <c r="K6978" s="577">
        <v>0.25</v>
      </c>
      <c r="L6978" s="576" t="s">
        <v>208</v>
      </c>
    </row>
    <row r="6979" spans="1:12">
      <c r="A6979" s="576" t="s">
        <v>1046</v>
      </c>
      <c r="B6979" s="576" t="s">
        <v>1047</v>
      </c>
      <c r="C6979" s="576" t="s">
        <v>3266</v>
      </c>
      <c r="D6979" s="576" t="s">
        <v>4588</v>
      </c>
      <c r="E6979" s="577" t="s">
        <v>210</v>
      </c>
      <c r="F6979" s="576" t="s">
        <v>210</v>
      </c>
      <c r="G6979" s="576">
        <v>101358</v>
      </c>
      <c r="H6979" s="576" t="s">
        <v>3419</v>
      </c>
      <c r="I6979" s="576" t="s">
        <v>218</v>
      </c>
      <c r="J6979" s="576" t="s">
        <v>209</v>
      </c>
      <c r="K6979" s="577">
        <v>33.35</v>
      </c>
      <c r="L6979" s="576" t="s">
        <v>208</v>
      </c>
    </row>
    <row r="6980" spans="1:12">
      <c r="A6980" s="576" t="s">
        <v>1046</v>
      </c>
      <c r="B6980" s="576" t="s">
        <v>1047</v>
      </c>
      <c r="C6980" s="576" t="s">
        <v>3266</v>
      </c>
      <c r="D6980" s="576" t="s">
        <v>4588</v>
      </c>
      <c r="E6980" s="577" t="s">
        <v>210</v>
      </c>
      <c r="F6980" s="576" t="s">
        <v>210</v>
      </c>
      <c r="G6980" s="576">
        <v>95373</v>
      </c>
      <c r="H6980" s="576" t="s">
        <v>1204</v>
      </c>
      <c r="I6980" s="576" t="s">
        <v>87</v>
      </c>
      <c r="J6980" s="576" t="s">
        <v>209</v>
      </c>
      <c r="K6980" s="577">
        <v>0.24</v>
      </c>
      <c r="L6980" s="576" t="s">
        <v>208</v>
      </c>
    </row>
    <row r="6981" spans="1:12">
      <c r="A6981" s="576" t="s">
        <v>1046</v>
      </c>
      <c r="B6981" s="576" t="s">
        <v>1047</v>
      </c>
      <c r="C6981" s="576" t="s">
        <v>3266</v>
      </c>
      <c r="D6981" s="576" t="s">
        <v>4588</v>
      </c>
      <c r="E6981" s="577" t="s">
        <v>210</v>
      </c>
      <c r="F6981" s="576" t="s">
        <v>210</v>
      </c>
      <c r="G6981" s="576">
        <v>101359</v>
      </c>
      <c r="H6981" s="576" t="s">
        <v>3420</v>
      </c>
      <c r="I6981" s="576" t="s">
        <v>218</v>
      </c>
      <c r="J6981" s="576" t="s">
        <v>209</v>
      </c>
      <c r="K6981" s="577">
        <v>32.39</v>
      </c>
      <c r="L6981" s="576" t="s">
        <v>208</v>
      </c>
    </row>
    <row r="6982" spans="1:12">
      <c r="A6982" s="576" t="s">
        <v>1046</v>
      </c>
      <c r="B6982" s="576" t="s">
        <v>1047</v>
      </c>
      <c r="C6982" s="576" t="s">
        <v>3266</v>
      </c>
      <c r="D6982" s="576" t="s">
        <v>4588</v>
      </c>
      <c r="E6982" s="577" t="s">
        <v>210</v>
      </c>
      <c r="F6982" s="576" t="s">
        <v>210</v>
      </c>
      <c r="G6982" s="576">
        <v>101360</v>
      </c>
      <c r="H6982" s="576" t="s">
        <v>3421</v>
      </c>
      <c r="I6982" s="576" t="s">
        <v>218</v>
      </c>
      <c r="J6982" s="576" t="s">
        <v>209</v>
      </c>
      <c r="K6982" s="577">
        <v>33.35</v>
      </c>
      <c r="L6982" s="576" t="s">
        <v>208</v>
      </c>
    </row>
    <row r="6983" spans="1:12">
      <c r="A6983" s="576" t="s">
        <v>1046</v>
      </c>
      <c r="B6983" s="576" t="s">
        <v>1047</v>
      </c>
      <c r="C6983" s="576" t="s">
        <v>3266</v>
      </c>
      <c r="D6983" s="576" t="s">
        <v>4588</v>
      </c>
      <c r="E6983" s="577" t="s">
        <v>210</v>
      </c>
      <c r="F6983" s="576" t="s">
        <v>210</v>
      </c>
      <c r="G6983" s="576">
        <v>95374</v>
      </c>
      <c r="H6983" s="576" t="s">
        <v>1205</v>
      </c>
      <c r="I6983" s="576" t="s">
        <v>87</v>
      </c>
      <c r="J6983" s="576" t="s">
        <v>209</v>
      </c>
      <c r="K6983" s="577">
        <v>0.25</v>
      </c>
      <c r="L6983" s="576" t="s">
        <v>208</v>
      </c>
    </row>
    <row r="6984" spans="1:12">
      <c r="A6984" s="576" t="s">
        <v>1046</v>
      </c>
      <c r="B6984" s="576" t="s">
        <v>1047</v>
      </c>
      <c r="C6984" s="576" t="s">
        <v>3266</v>
      </c>
      <c r="D6984" s="576" t="s">
        <v>4588</v>
      </c>
      <c r="E6984" s="577" t="s">
        <v>210</v>
      </c>
      <c r="F6984" s="576" t="s">
        <v>210</v>
      </c>
      <c r="G6984" s="576">
        <v>95375</v>
      </c>
      <c r="H6984" s="576" t="s">
        <v>1206</v>
      </c>
      <c r="I6984" s="576" t="s">
        <v>87</v>
      </c>
      <c r="J6984" s="576" t="s">
        <v>209</v>
      </c>
      <c r="K6984" s="577">
        <v>0.22</v>
      </c>
      <c r="L6984" s="576" t="s">
        <v>208</v>
      </c>
    </row>
    <row r="6985" spans="1:12">
      <c r="A6985" s="576" t="s">
        <v>1046</v>
      </c>
      <c r="B6985" s="576" t="s">
        <v>1047</v>
      </c>
      <c r="C6985" s="576" t="s">
        <v>3266</v>
      </c>
      <c r="D6985" s="576" t="s">
        <v>4588</v>
      </c>
      <c r="E6985" s="577" t="s">
        <v>210</v>
      </c>
      <c r="F6985" s="576" t="s">
        <v>210</v>
      </c>
      <c r="G6985" s="576">
        <v>101361</v>
      </c>
      <c r="H6985" s="576" t="s">
        <v>3422</v>
      </c>
      <c r="I6985" s="576" t="s">
        <v>218</v>
      </c>
      <c r="J6985" s="576" t="s">
        <v>209</v>
      </c>
      <c r="K6985" s="577">
        <v>29.47</v>
      </c>
      <c r="L6985" s="576" t="s">
        <v>208</v>
      </c>
    </row>
    <row r="6986" spans="1:12">
      <c r="A6986" s="576" t="s">
        <v>1046</v>
      </c>
      <c r="B6986" s="576" t="s">
        <v>1047</v>
      </c>
      <c r="C6986" s="576" t="s">
        <v>3266</v>
      </c>
      <c r="D6986" s="576" t="s">
        <v>4588</v>
      </c>
      <c r="E6986" s="577" t="s">
        <v>210</v>
      </c>
      <c r="F6986" s="576" t="s">
        <v>210</v>
      </c>
      <c r="G6986" s="576">
        <v>95376</v>
      </c>
      <c r="H6986" s="576" t="s">
        <v>1207</v>
      </c>
      <c r="I6986" s="576" t="s">
        <v>87</v>
      </c>
      <c r="J6986" s="576" t="s">
        <v>209</v>
      </c>
      <c r="K6986" s="577">
        <v>0.08</v>
      </c>
      <c r="L6986" s="576" t="s">
        <v>208</v>
      </c>
    </row>
    <row r="6987" spans="1:12">
      <c r="A6987" s="576" t="s">
        <v>1046</v>
      </c>
      <c r="B6987" s="576" t="s">
        <v>1047</v>
      </c>
      <c r="C6987" s="576" t="s">
        <v>3266</v>
      </c>
      <c r="D6987" s="576" t="s">
        <v>4588</v>
      </c>
      <c r="E6987" s="577" t="s">
        <v>210</v>
      </c>
      <c r="F6987" s="576" t="s">
        <v>210</v>
      </c>
      <c r="G6987" s="576">
        <v>95377</v>
      </c>
      <c r="H6987" s="576" t="s">
        <v>1208</v>
      </c>
      <c r="I6987" s="576" t="s">
        <v>87</v>
      </c>
      <c r="J6987" s="576" t="s">
        <v>209</v>
      </c>
      <c r="K6987" s="577">
        <v>0.2</v>
      </c>
      <c r="L6987" s="576" t="s">
        <v>208</v>
      </c>
    </row>
    <row r="6988" spans="1:12">
      <c r="A6988" s="576" t="s">
        <v>1046</v>
      </c>
      <c r="B6988" s="576" t="s">
        <v>1047</v>
      </c>
      <c r="C6988" s="576" t="s">
        <v>3266</v>
      </c>
      <c r="D6988" s="576" t="s">
        <v>4588</v>
      </c>
      <c r="E6988" s="577" t="s">
        <v>210</v>
      </c>
      <c r="F6988" s="576" t="s">
        <v>210</v>
      </c>
      <c r="G6988" s="576">
        <v>101363</v>
      </c>
      <c r="H6988" s="576" t="s">
        <v>3423</v>
      </c>
      <c r="I6988" s="576" t="s">
        <v>218</v>
      </c>
      <c r="J6988" s="576" t="s">
        <v>209</v>
      </c>
      <c r="K6988" s="577">
        <v>26.47</v>
      </c>
      <c r="L6988" s="576" t="s">
        <v>208</v>
      </c>
    </row>
    <row r="6989" spans="1:12">
      <c r="A6989" s="576" t="s">
        <v>1046</v>
      </c>
      <c r="B6989" s="576" t="s">
        <v>1047</v>
      </c>
      <c r="C6989" s="576" t="s">
        <v>3266</v>
      </c>
      <c r="D6989" s="576" t="s">
        <v>4588</v>
      </c>
      <c r="E6989" s="577" t="s">
        <v>210</v>
      </c>
      <c r="F6989" s="576" t="s">
        <v>210</v>
      </c>
      <c r="G6989" s="576">
        <v>95378</v>
      </c>
      <c r="H6989" s="576" t="s">
        <v>1209</v>
      </c>
      <c r="I6989" s="576" t="s">
        <v>87</v>
      </c>
      <c r="J6989" s="576" t="s">
        <v>209</v>
      </c>
      <c r="K6989" s="577">
        <v>0.27</v>
      </c>
      <c r="L6989" s="576" t="s">
        <v>208</v>
      </c>
    </row>
    <row r="6990" spans="1:12">
      <c r="A6990" s="576" t="s">
        <v>1046</v>
      </c>
      <c r="B6990" s="576" t="s">
        <v>1047</v>
      </c>
      <c r="C6990" s="576" t="s">
        <v>3266</v>
      </c>
      <c r="D6990" s="576" t="s">
        <v>4588</v>
      </c>
      <c r="E6990" s="577" t="s">
        <v>210</v>
      </c>
      <c r="F6990" s="576" t="s">
        <v>210</v>
      </c>
      <c r="G6990" s="576">
        <v>101364</v>
      </c>
      <c r="H6990" s="576" t="s">
        <v>3424</v>
      </c>
      <c r="I6990" s="576" t="s">
        <v>218</v>
      </c>
      <c r="J6990" s="576" t="s">
        <v>209</v>
      </c>
      <c r="K6990" s="577">
        <v>36.799999999999997</v>
      </c>
      <c r="L6990" s="576" t="s">
        <v>208</v>
      </c>
    </row>
    <row r="6991" spans="1:12">
      <c r="A6991" s="576" t="s">
        <v>1046</v>
      </c>
      <c r="B6991" s="576" t="s">
        <v>1047</v>
      </c>
      <c r="C6991" s="576" t="s">
        <v>3266</v>
      </c>
      <c r="D6991" s="576" t="s">
        <v>4588</v>
      </c>
      <c r="E6991" s="577" t="s">
        <v>210</v>
      </c>
      <c r="F6991" s="576" t="s">
        <v>210</v>
      </c>
      <c r="G6991" s="576">
        <v>95379</v>
      </c>
      <c r="H6991" s="576" t="s">
        <v>1210</v>
      </c>
      <c r="I6991" s="576" t="s">
        <v>87</v>
      </c>
      <c r="J6991" s="576" t="s">
        <v>209</v>
      </c>
      <c r="K6991" s="577">
        <v>0.19</v>
      </c>
      <c r="L6991" s="576" t="s">
        <v>208</v>
      </c>
    </row>
    <row r="6992" spans="1:12">
      <c r="A6992" s="576" t="s">
        <v>1046</v>
      </c>
      <c r="B6992" s="576" t="s">
        <v>1047</v>
      </c>
      <c r="C6992" s="576" t="s">
        <v>3266</v>
      </c>
      <c r="D6992" s="576" t="s">
        <v>4588</v>
      </c>
      <c r="E6992" s="577" t="s">
        <v>210</v>
      </c>
      <c r="F6992" s="576" t="s">
        <v>210</v>
      </c>
      <c r="G6992" s="576">
        <v>101365</v>
      </c>
      <c r="H6992" s="576" t="s">
        <v>3425</v>
      </c>
      <c r="I6992" s="576" t="s">
        <v>218</v>
      </c>
      <c r="J6992" s="576" t="s">
        <v>209</v>
      </c>
      <c r="K6992" s="577">
        <v>25.54</v>
      </c>
      <c r="L6992" s="576" t="s">
        <v>208</v>
      </c>
    </row>
    <row r="6993" spans="1:12">
      <c r="A6993" s="576" t="s">
        <v>1046</v>
      </c>
      <c r="B6993" s="576" t="s">
        <v>1047</v>
      </c>
      <c r="C6993" s="576" t="s">
        <v>3266</v>
      </c>
      <c r="D6993" s="576" t="s">
        <v>4588</v>
      </c>
      <c r="E6993" s="577" t="s">
        <v>210</v>
      </c>
      <c r="F6993" s="576" t="s">
        <v>210</v>
      </c>
      <c r="G6993" s="576">
        <v>95380</v>
      </c>
      <c r="H6993" s="576" t="s">
        <v>10339</v>
      </c>
      <c r="I6993" s="576" t="s">
        <v>87</v>
      </c>
      <c r="J6993" s="576" t="s">
        <v>209</v>
      </c>
      <c r="K6993" s="577">
        <v>0.22</v>
      </c>
      <c r="L6993" s="576" t="s">
        <v>208</v>
      </c>
    </row>
    <row r="6994" spans="1:12">
      <c r="A6994" s="576" t="s">
        <v>1046</v>
      </c>
      <c r="B6994" s="576" t="s">
        <v>1047</v>
      </c>
      <c r="C6994" s="576" t="s">
        <v>3266</v>
      </c>
      <c r="D6994" s="576" t="s">
        <v>4588</v>
      </c>
      <c r="E6994" s="577" t="s">
        <v>210</v>
      </c>
      <c r="F6994" s="576" t="s">
        <v>210</v>
      </c>
      <c r="G6994" s="576">
        <v>101366</v>
      </c>
      <c r="H6994" s="576" t="s">
        <v>3426</v>
      </c>
      <c r="I6994" s="576" t="s">
        <v>218</v>
      </c>
      <c r="J6994" s="576" t="s">
        <v>209</v>
      </c>
      <c r="K6994" s="577">
        <v>30.01</v>
      </c>
      <c r="L6994" s="576" t="s">
        <v>208</v>
      </c>
    </row>
    <row r="6995" spans="1:12">
      <c r="A6995" s="576" t="s">
        <v>1046</v>
      </c>
      <c r="B6995" s="576" t="s">
        <v>1047</v>
      </c>
      <c r="C6995" s="576" t="s">
        <v>3266</v>
      </c>
      <c r="D6995" s="576" t="s">
        <v>4588</v>
      </c>
      <c r="E6995" s="577" t="s">
        <v>210</v>
      </c>
      <c r="F6995" s="576" t="s">
        <v>210</v>
      </c>
      <c r="G6995" s="576">
        <v>100535</v>
      </c>
      <c r="H6995" s="576" t="s">
        <v>3354</v>
      </c>
      <c r="I6995" s="576" t="s">
        <v>87</v>
      </c>
      <c r="J6995" s="576" t="s">
        <v>209</v>
      </c>
      <c r="K6995" s="577">
        <v>0.33</v>
      </c>
      <c r="L6995" s="576" t="s">
        <v>208</v>
      </c>
    </row>
    <row r="6996" spans="1:12">
      <c r="A6996" s="576" t="s">
        <v>1046</v>
      </c>
      <c r="B6996" s="576" t="s">
        <v>1047</v>
      </c>
      <c r="C6996" s="576" t="s">
        <v>3266</v>
      </c>
      <c r="D6996" s="576" t="s">
        <v>4588</v>
      </c>
      <c r="E6996" s="577" t="s">
        <v>210</v>
      </c>
      <c r="F6996" s="576" t="s">
        <v>210</v>
      </c>
      <c r="G6996" s="576">
        <v>100536</v>
      </c>
      <c r="H6996" s="576" t="s">
        <v>3355</v>
      </c>
      <c r="I6996" s="576" t="s">
        <v>218</v>
      </c>
      <c r="J6996" s="576" t="s">
        <v>209</v>
      </c>
      <c r="K6996" s="577">
        <v>43.74</v>
      </c>
      <c r="L6996" s="576" t="s">
        <v>208</v>
      </c>
    </row>
    <row r="6997" spans="1:12">
      <c r="A6997" s="576" t="s">
        <v>1046</v>
      </c>
      <c r="B6997" s="576" t="s">
        <v>1047</v>
      </c>
      <c r="C6997" s="576" t="s">
        <v>3266</v>
      </c>
      <c r="D6997" s="576" t="s">
        <v>4588</v>
      </c>
      <c r="E6997" s="577" t="s">
        <v>210</v>
      </c>
      <c r="F6997" s="576" t="s">
        <v>210</v>
      </c>
      <c r="G6997" s="576">
        <v>101368</v>
      </c>
      <c r="H6997" s="576" t="s">
        <v>3427</v>
      </c>
      <c r="I6997" s="576" t="s">
        <v>218</v>
      </c>
      <c r="J6997" s="576" t="s">
        <v>209</v>
      </c>
      <c r="K6997" s="577">
        <v>26.64</v>
      </c>
      <c r="L6997" s="576" t="s">
        <v>208</v>
      </c>
    </row>
    <row r="6998" spans="1:12">
      <c r="A6998" s="576" t="s">
        <v>1046</v>
      </c>
      <c r="B6998" s="576" t="s">
        <v>1047</v>
      </c>
      <c r="C6998" s="576" t="s">
        <v>3266</v>
      </c>
      <c r="D6998" s="576" t="s">
        <v>4588</v>
      </c>
      <c r="E6998" s="577" t="s">
        <v>210</v>
      </c>
      <c r="F6998" s="576" t="s">
        <v>210</v>
      </c>
      <c r="G6998" s="576">
        <v>101369</v>
      </c>
      <c r="H6998" s="576" t="s">
        <v>3428</v>
      </c>
      <c r="I6998" s="576" t="s">
        <v>218</v>
      </c>
      <c r="J6998" s="576" t="s">
        <v>209</v>
      </c>
      <c r="K6998" s="577">
        <v>68.27</v>
      </c>
      <c r="L6998" s="576" t="s">
        <v>208</v>
      </c>
    </row>
    <row r="6999" spans="1:12">
      <c r="A6999" s="576" t="s">
        <v>1046</v>
      </c>
      <c r="B6999" s="576" t="s">
        <v>1047</v>
      </c>
      <c r="C6999" s="576" t="s">
        <v>3266</v>
      </c>
      <c r="D6999" s="576" t="s">
        <v>4588</v>
      </c>
      <c r="E6999" s="577" t="s">
        <v>210</v>
      </c>
      <c r="F6999" s="576" t="s">
        <v>210</v>
      </c>
      <c r="G6999" s="576">
        <v>95385</v>
      </c>
      <c r="H6999" s="576" t="s">
        <v>1213</v>
      </c>
      <c r="I6999" s="576" t="s">
        <v>87</v>
      </c>
      <c r="J6999" s="576" t="s">
        <v>209</v>
      </c>
      <c r="K6999" s="577">
        <v>0.19</v>
      </c>
      <c r="L6999" s="576" t="s">
        <v>208</v>
      </c>
    </row>
    <row r="7000" spans="1:12">
      <c r="A7000" s="576" t="s">
        <v>1046</v>
      </c>
      <c r="B7000" s="576" t="s">
        <v>1047</v>
      </c>
      <c r="C7000" s="576" t="s">
        <v>3266</v>
      </c>
      <c r="D7000" s="576" t="s">
        <v>4588</v>
      </c>
      <c r="E7000" s="577" t="s">
        <v>210</v>
      </c>
      <c r="F7000" s="576" t="s">
        <v>210</v>
      </c>
      <c r="G7000" s="576">
        <v>101370</v>
      </c>
      <c r="H7000" s="576" t="s">
        <v>3429</v>
      </c>
      <c r="I7000" s="576" t="s">
        <v>218</v>
      </c>
      <c r="J7000" s="576" t="s">
        <v>209</v>
      </c>
      <c r="K7000" s="577">
        <v>25.87</v>
      </c>
      <c r="L7000" s="576" t="s">
        <v>208</v>
      </c>
    </row>
    <row r="7001" spans="1:12">
      <c r="A7001" s="576" t="s">
        <v>1046</v>
      </c>
      <c r="B7001" s="576" t="s">
        <v>1047</v>
      </c>
      <c r="C7001" s="576" t="s">
        <v>3266</v>
      </c>
      <c r="D7001" s="576" t="s">
        <v>4588</v>
      </c>
      <c r="E7001" s="577" t="s">
        <v>210</v>
      </c>
      <c r="F7001" s="576" t="s">
        <v>210</v>
      </c>
      <c r="G7001" s="576">
        <v>95406</v>
      </c>
      <c r="H7001" s="576" t="s">
        <v>1230</v>
      </c>
      <c r="I7001" s="576" t="s">
        <v>87</v>
      </c>
      <c r="J7001" s="576" t="s">
        <v>209</v>
      </c>
      <c r="K7001" s="577">
        <v>0.19</v>
      </c>
      <c r="L7001" s="576" t="s">
        <v>208</v>
      </c>
    </row>
    <row r="7002" spans="1:12">
      <c r="A7002" s="576" t="s">
        <v>1046</v>
      </c>
      <c r="B7002" s="576" t="s">
        <v>1047</v>
      </c>
      <c r="C7002" s="576" t="s">
        <v>3266</v>
      </c>
      <c r="D7002" s="576" t="s">
        <v>4588</v>
      </c>
      <c r="E7002" s="577" t="s">
        <v>210</v>
      </c>
      <c r="F7002" s="576" t="s">
        <v>210</v>
      </c>
      <c r="G7002" s="576">
        <v>95424</v>
      </c>
      <c r="H7002" s="576" t="s">
        <v>1243</v>
      </c>
      <c r="I7002" s="576" t="s">
        <v>218</v>
      </c>
      <c r="J7002" s="576" t="s">
        <v>209</v>
      </c>
      <c r="K7002" s="577">
        <v>25.59</v>
      </c>
      <c r="L7002" s="576" t="s">
        <v>208</v>
      </c>
    </row>
    <row r="7003" spans="1:12">
      <c r="A7003" s="576" t="s">
        <v>1046</v>
      </c>
      <c r="B7003" s="576" t="s">
        <v>1047</v>
      </c>
      <c r="C7003" s="576" t="s">
        <v>3266</v>
      </c>
      <c r="D7003" s="576" t="s">
        <v>4588</v>
      </c>
      <c r="E7003" s="577" t="s">
        <v>210</v>
      </c>
      <c r="F7003" s="576" t="s">
        <v>210</v>
      </c>
      <c r="G7003" s="576">
        <v>95386</v>
      </c>
      <c r="H7003" s="576" t="s">
        <v>1214</v>
      </c>
      <c r="I7003" s="576" t="s">
        <v>87</v>
      </c>
      <c r="J7003" s="576" t="s">
        <v>209</v>
      </c>
      <c r="K7003" s="577">
        <v>0.2</v>
      </c>
      <c r="L7003" s="576" t="s">
        <v>208</v>
      </c>
    </row>
    <row r="7004" spans="1:12">
      <c r="A7004" s="576" t="s">
        <v>1046</v>
      </c>
      <c r="B7004" s="576" t="s">
        <v>1047</v>
      </c>
      <c r="C7004" s="576" t="s">
        <v>3266</v>
      </c>
      <c r="D7004" s="576" t="s">
        <v>4588</v>
      </c>
      <c r="E7004" s="577" t="s">
        <v>210</v>
      </c>
      <c r="F7004" s="576" t="s">
        <v>210</v>
      </c>
      <c r="G7004" s="576">
        <v>95383</v>
      </c>
      <c r="H7004" s="576" t="s">
        <v>1211</v>
      </c>
      <c r="I7004" s="576" t="s">
        <v>87</v>
      </c>
      <c r="J7004" s="576" t="s">
        <v>209</v>
      </c>
      <c r="K7004" s="577">
        <v>0.2</v>
      </c>
      <c r="L7004" s="576" t="s">
        <v>208</v>
      </c>
    </row>
    <row r="7005" spans="1:12">
      <c r="A7005" s="576" t="s">
        <v>1046</v>
      </c>
      <c r="B7005" s="576" t="s">
        <v>1047</v>
      </c>
      <c r="C7005" s="576" t="s">
        <v>3266</v>
      </c>
      <c r="D7005" s="576" t="s">
        <v>4588</v>
      </c>
      <c r="E7005" s="577" t="s">
        <v>210</v>
      </c>
      <c r="F7005" s="576" t="s">
        <v>210</v>
      </c>
      <c r="G7005" s="576">
        <v>95384</v>
      </c>
      <c r="H7005" s="576" t="s">
        <v>1212</v>
      </c>
      <c r="I7005" s="576" t="s">
        <v>87</v>
      </c>
      <c r="J7005" s="576" t="s">
        <v>209</v>
      </c>
      <c r="K7005" s="577">
        <v>0.51</v>
      </c>
      <c r="L7005" s="576" t="s">
        <v>208</v>
      </c>
    </row>
    <row r="7006" spans="1:12">
      <c r="A7006" s="576" t="s">
        <v>1046</v>
      </c>
      <c r="B7006" s="576" t="s">
        <v>1047</v>
      </c>
      <c r="C7006" s="576" t="s">
        <v>3266</v>
      </c>
      <c r="D7006" s="576" t="s">
        <v>4588</v>
      </c>
      <c r="E7006" s="577" t="s">
        <v>210</v>
      </c>
      <c r="F7006" s="576" t="s">
        <v>210</v>
      </c>
      <c r="G7006" s="576">
        <v>100299</v>
      </c>
      <c r="H7006" s="576" t="s">
        <v>3346</v>
      </c>
      <c r="I7006" s="576" t="s">
        <v>87</v>
      </c>
      <c r="J7006" s="576" t="s">
        <v>209</v>
      </c>
      <c r="K7006" s="577">
        <v>0.43</v>
      </c>
      <c r="L7006" s="576" t="s">
        <v>208</v>
      </c>
    </row>
    <row r="7007" spans="1:12">
      <c r="A7007" s="576" t="s">
        <v>1046</v>
      </c>
      <c r="B7007" s="576" t="s">
        <v>1047</v>
      </c>
      <c r="C7007" s="576" t="s">
        <v>3266</v>
      </c>
      <c r="D7007" s="576" t="s">
        <v>4588</v>
      </c>
      <c r="E7007" s="577" t="s">
        <v>210</v>
      </c>
      <c r="F7007" s="576" t="s">
        <v>210</v>
      </c>
      <c r="G7007" s="576">
        <v>100315</v>
      </c>
      <c r="H7007" s="576" t="s">
        <v>3352</v>
      </c>
      <c r="I7007" s="576" t="s">
        <v>218</v>
      </c>
      <c r="J7007" s="576" t="s">
        <v>209</v>
      </c>
      <c r="K7007" s="577">
        <v>57.8</v>
      </c>
      <c r="L7007" s="576" t="s">
        <v>208</v>
      </c>
    </row>
    <row r="7008" spans="1:12">
      <c r="A7008" s="576" t="s">
        <v>1046</v>
      </c>
      <c r="B7008" s="576" t="s">
        <v>1047</v>
      </c>
      <c r="C7008" s="576" t="s">
        <v>3266</v>
      </c>
      <c r="D7008" s="576" t="s">
        <v>4588</v>
      </c>
      <c r="E7008" s="577" t="s">
        <v>210</v>
      </c>
      <c r="F7008" s="576" t="s">
        <v>210</v>
      </c>
      <c r="G7008" s="576">
        <v>95387</v>
      </c>
      <c r="H7008" s="576" t="s">
        <v>1215</v>
      </c>
      <c r="I7008" s="576" t="s">
        <v>87</v>
      </c>
      <c r="J7008" s="576" t="s">
        <v>209</v>
      </c>
      <c r="K7008" s="577">
        <v>0.2</v>
      </c>
      <c r="L7008" s="576" t="s">
        <v>208</v>
      </c>
    </row>
    <row r="7009" spans="1:12">
      <c r="A7009" s="576" t="s">
        <v>1046</v>
      </c>
      <c r="B7009" s="576" t="s">
        <v>1047</v>
      </c>
      <c r="C7009" s="576" t="s">
        <v>3266</v>
      </c>
      <c r="D7009" s="576" t="s">
        <v>4588</v>
      </c>
      <c r="E7009" s="577" t="s">
        <v>210</v>
      </c>
      <c r="F7009" s="576" t="s">
        <v>210</v>
      </c>
      <c r="G7009" s="576">
        <v>101371</v>
      </c>
      <c r="H7009" s="576" t="s">
        <v>3430</v>
      </c>
      <c r="I7009" s="576" t="s">
        <v>218</v>
      </c>
      <c r="J7009" s="576" t="s">
        <v>209</v>
      </c>
      <c r="K7009" s="577">
        <v>26.69</v>
      </c>
      <c r="L7009" s="576" t="s">
        <v>208</v>
      </c>
    </row>
    <row r="7010" spans="1:12">
      <c r="A7010" s="576" t="s">
        <v>1046</v>
      </c>
      <c r="B7010" s="576" t="s">
        <v>1047</v>
      </c>
      <c r="C7010" s="576" t="s">
        <v>3266</v>
      </c>
      <c r="D7010" s="576" t="s">
        <v>4588</v>
      </c>
      <c r="E7010" s="577" t="s">
        <v>210</v>
      </c>
      <c r="F7010" s="576" t="s">
        <v>210</v>
      </c>
      <c r="G7010" s="576">
        <v>100288</v>
      </c>
      <c r="H7010" s="576" t="s">
        <v>3340</v>
      </c>
      <c r="I7010" s="576" t="s">
        <v>87</v>
      </c>
      <c r="J7010" s="576" t="s">
        <v>209</v>
      </c>
      <c r="K7010" s="577">
        <v>0.06</v>
      </c>
      <c r="L7010" s="576" t="s">
        <v>208</v>
      </c>
    </row>
    <row r="7011" spans="1:12">
      <c r="A7011" s="576" t="s">
        <v>1046</v>
      </c>
      <c r="B7011" s="576" t="s">
        <v>1047</v>
      </c>
      <c r="C7011" s="576" t="s">
        <v>3266</v>
      </c>
      <c r="D7011" s="576" t="s">
        <v>4588</v>
      </c>
      <c r="E7011" s="577" t="s">
        <v>210</v>
      </c>
      <c r="F7011" s="576" t="s">
        <v>210</v>
      </c>
      <c r="G7011" s="576">
        <v>101372</v>
      </c>
      <c r="H7011" s="576" t="s">
        <v>3431</v>
      </c>
      <c r="I7011" s="576" t="s">
        <v>218</v>
      </c>
      <c r="J7011" s="576" t="s">
        <v>209</v>
      </c>
      <c r="K7011" s="577">
        <v>9.08</v>
      </c>
      <c r="L7011" s="576" t="s">
        <v>208</v>
      </c>
    </row>
    <row r="7012" spans="1:12">
      <c r="A7012" s="576" t="s">
        <v>1046</v>
      </c>
      <c r="B7012" s="576" t="s">
        <v>1047</v>
      </c>
      <c r="C7012" s="576" t="s">
        <v>3266</v>
      </c>
      <c r="D7012" s="576" t="s">
        <v>4588</v>
      </c>
      <c r="E7012" s="577" t="s">
        <v>210</v>
      </c>
      <c r="F7012" s="576" t="s">
        <v>210</v>
      </c>
      <c r="G7012" s="576">
        <v>90775</v>
      </c>
      <c r="H7012" s="576" t="s">
        <v>1134</v>
      </c>
      <c r="I7012" s="576" t="s">
        <v>87</v>
      </c>
      <c r="J7012" s="576" t="s">
        <v>209</v>
      </c>
      <c r="K7012" s="577">
        <v>19.32</v>
      </c>
      <c r="L7012" s="576" t="s">
        <v>208</v>
      </c>
    </row>
    <row r="7013" spans="1:12">
      <c r="A7013" s="576" t="s">
        <v>1046</v>
      </c>
      <c r="B7013" s="576" t="s">
        <v>1047</v>
      </c>
      <c r="C7013" s="576" t="s">
        <v>3266</v>
      </c>
      <c r="D7013" s="576" t="s">
        <v>4588</v>
      </c>
      <c r="E7013" s="577" t="s">
        <v>210</v>
      </c>
      <c r="F7013" s="576" t="s">
        <v>210</v>
      </c>
      <c r="G7013" s="576">
        <v>93561</v>
      </c>
      <c r="H7013" s="576" t="s">
        <v>1134</v>
      </c>
      <c r="I7013" s="576" t="s">
        <v>218</v>
      </c>
      <c r="J7013" s="576" t="s">
        <v>209</v>
      </c>
      <c r="K7013" s="577">
        <v>3411.89</v>
      </c>
      <c r="L7013" s="576" t="s">
        <v>208</v>
      </c>
    </row>
    <row r="7014" spans="1:12">
      <c r="A7014" s="576" t="s">
        <v>1046</v>
      </c>
      <c r="B7014" s="576" t="s">
        <v>1047</v>
      </c>
      <c r="C7014" s="576" t="s">
        <v>3266</v>
      </c>
      <c r="D7014" s="576" t="s">
        <v>4588</v>
      </c>
      <c r="E7014" s="577" t="s">
        <v>210</v>
      </c>
      <c r="F7014" s="576" t="s">
        <v>210</v>
      </c>
      <c r="G7014" s="576">
        <v>88264</v>
      </c>
      <c r="H7014" s="576" t="s">
        <v>1079</v>
      </c>
      <c r="I7014" s="576" t="s">
        <v>87</v>
      </c>
      <c r="J7014" s="576" t="s">
        <v>209</v>
      </c>
      <c r="K7014" s="577">
        <v>23.42</v>
      </c>
      <c r="L7014" s="576" t="s">
        <v>208</v>
      </c>
    </row>
    <row r="7015" spans="1:12">
      <c r="A7015" s="576" t="s">
        <v>1046</v>
      </c>
      <c r="B7015" s="576" t="s">
        <v>1047</v>
      </c>
      <c r="C7015" s="576" t="s">
        <v>3266</v>
      </c>
      <c r="D7015" s="576" t="s">
        <v>4588</v>
      </c>
      <c r="E7015" s="577" t="s">
        <v>210</v>
      </c>
      <c r="F7015" s="576" t="s">
        <v>210</v>
      </c>
      <c r="G7015" s="576">
        <v>101399</v>
      </c>
      <c r="H7015" s="576" t="s">
        <v>1079</v>
      </c>
      <c r="I7015" s="576" t="s">
        <v>218</v>
      </c>
      <c r="J7015" s="576" t="s">
        <v>209</v>
      </c>
      <c r="K7015" s="577">
        <v>4142.3900000000003</v>
      </c>
      <c r="L7015" s="576" t="s">
        <v>208</v>
      </c>
    </row>
    <row r="7016" spans="1:12">
      <c r="A7016" s="576" t="s">
        <v>1046</v>
      </c>
      <c r="B7016" s="576" t="s">
        <v>1047</v>
      </c>
      <c r="C7016" s="576" t="s">
        <v>3266</v>
      </c>
      <c r="D7016" s="576" t="s">
        <v>4588</v>
      </c>
      <c r="E7016" s="577" t="s">
        <v>210</v>
      </c>
      <c r="F7016" s="576" t="s">
        <v>210</v>
      </c>
      <c r="G7016" s="576">
        <v>88266</v>
      </c>
      <c r="H7016" s="576" t="s">
        <v>1080</v>
      </c>
      <c r="I7016" s="576" t="s">
        <v>87</v>
      </c>
      <c r="J7016" s="576" t="s">
        <v>209</v>
      </c>
      <c r="K7016" s="577">
        <v>25.56</v>
      </c>
      <c r="L7016" s="576" t="s">
        <v>208</v>
      </c>
    </row>
    <row r="7017" spans="1:12">
      <c r="A7017" s="576" t="s">
        <v>1046</v>
      </c>
      <c r="B7017" s="576" t="s">
        <v>1047</v>
      </c>
      <c r="C7017" s="576" t="s">
        <v>3266</v>
      </c>
      <c r="D7017" s="576" t="s">
        <v>4588</v>
      </c>
      <c r="E7017" s="577" t="s">
        <v>210</v>
      </c>
      <c r="F7017" s="576" t="s">
        <v>210</v>
      </c>
      <c r="G7017" s="576">
        <v>101401</v>
      </c>
      <c r="H7017" s="576" t="s">
        <v>1080</v>
      </c>
      <c r="I7017" s="576" t="s">
        <v>218</v>
      </c>
      <c r="J7017" s="576" t="s">
        <v>209</v>
      </c>
      <c r="K7017" s="577">
        <v>4521.08</v>
      </c>
      <c r="L7017" s="576" t="s">
        <v>208</v>
      </c>
    </row>
    <row r="7018" spans="1:12">
      <c r="A7018" s="576" t="s">
        <v>1046</v>
      </c>
      <c r="B7018" s="576" t="s">
        <v>1047</v>
      </c>
      <c r="C7018" s="576" t="s">
        <v>3266</v>
      </c>
      <c r="D7018" s="576" t="s">
        <v>4588</v>
      </c>
      <c r="E7018" s="577" t="s">
        <v>210</v>
      </c>
      <c r="F7018" s="576" t="s">
        <v>210</v>
      </c>
      <c r="G7018" s="576">
        <v>88267</v>
      </c>
      <c r="H7018" s="576" t="s">
        <v>1081</v>
      </c>
      <c r="I7018" s="576" t="s">
        <v>87</v>
      </c>
      <c r="J7018" s="576" t="s">
        <v>209</v>
      </c>
      <c r="K7018" s="577">
        <v>22.12</v>
      </c>
      <c r="L7018" s="576" t="s">
        <v>208</v>
      </c>
    </row>
    <row r="7019" spans="1:12">
      <c r="A7019" s="576" t="s">
        <v>1046</v>
      </c>
      <c r="B7019" s="576" t="s">
        <v>1047</v>
      </c>
      <c r="C7019" s="576" t="s">
        <v>3266</v>
      </c>
      <c r="D7019" s="576" t="s">
        <v>4588</v>
      </c>
      <c r="E7019" s="577" t="s">
        <v>210</v>
      </c>
      <c r="F7019" s="576" t="s">
        <v>210</v>
      </c>
      <c r="G7019" s="576">
        <v>101402</v>
      </c>
      <c r="H7019" s="576" t="s">
        <v>1081</v>
      </c>
      <c r="I7019" s="576" t="s">
        <v>218</v>
      </c>
      <c r="J7019" s="576" t="s">
        <v>209</v>
      </c>
      <c r="K7019" s="577">
        <v>3922.32</v>
      </c>
      <c r="L7019" s="576" t="s">
        <v>208</v>
      </c>
    </row>
    <row r="7020" spans="1:12">
      <c r="A7020" s="576" t="s">
        <v>1046</v>
      </c>
      <c r="B7020" s="576" t="s">
        <v>1047</v>
      </c>
      <c r="C7020" s="576" t="s">
        <v>3266</v>
      </c>
      <c r="D7020" s="576" t="s">
        <v>4588</v>
      </c>
      <c r="E7020" s="577" t="s">
        <v>210</v>
      </c>
      <c r="F7020" s="576" t="s">
        <v>210</v>
      </c>
      <c r="G7020" s="576">
        <v>90776</v>
      </c>
      <c r="H7020" s="576" t="s">
        <v>1135</v>
      </c>
      <c r="I7020" s="576" t="s">
        <v>87</v>
      </c>
      <c r="J7020" s="576" t="s">
        <v>209</v>
      </c>
      <c r="K7020" s="577">
        <v>22.03</v>
      </c>
      <c r="L7020" s="576" t="s">
        <v>208</v>
      </c>
    </row>
    <row r="7021" spans="1:12">
      <c r="A7021" s="576" t="s">
        <v>1046</v>
      </c>
      <c r="B7021" s="576" t="s">
        <v>1047</v>
      </c>
      <c r="C7021" s="576" t="s">
        <v>3266</v>
      </c>
      <c r="D7021" s="576" t="s">
        <v>4588</v>
      </c>
      <c r="E7021" s="577" t="s">
        <v>210</v>
      </c>
      <c r="F7021" s="576" t="s">
        <v>210</v>
      </c>
      <c r="G7021" s="576">
        <v>93572</v>
      </c>
      <c r="H7021" s="576" t="s">
        <v>1145</v>
      </c>
      <c r="I7021" s="576" t="s">
        <v>218</v>
      </c>
      <c r="J7021" s="576" t="s">
        <v>209</v>
      </c>
      <c r="K7021" s="577">
        <v>3879.55</v>
      </c>
      <c r="L7021" s="576" t="s">
        <v>208</v>
      </c>
    </row>
    <row r="7022" spans="1:12">
      <c r="A7022" s="576" t="s">
        <v>1046</v>
      </c>
      <c r="B7022" s="576" t="s">
        <v>1047</v>
      </c>
      <c r="C7022" s="576" t="s">
        <v>3266</v>
      </c>
      <c r="D7022" s="576" t="s">
        <v>4588</v>
      </c>
      <c r="E7022" s="577" t="s">
        <v>210</v>
      </c>
      <c r="F7022" s="576" t="s">
        <v>210</v>
      </c>
      <c r="G7022" s="576">
        <v>90777</v>
      </c>
      <c r="H7022" s="576" t="s">
        <v>1136</v>
      </c>
      <c r="I7022" s="576" t="s">
        <v>87</v>
      </c>
      <c r="J7022" s="576" t="s">
        <v>209</v>
      </c>
      <c r="K7022" s="577">
        <v>117.28</v>
      </c>
      <c r="L7022" s="576" t="s">
        <v>208</v>
      </c>
    </row>
    <row r="7023" spans="1:12">
      <c r="A7023" s="576" t="s">
        <v>1046</v>
      </c>
      <c r="B7023" s="576" t="s">
        <v>1047</v>
      </c>
      <c r="C7023" s="576" t="s">
        <v>3266</v>
      </c>
      <c r="D7023" s="576" t="s">
        <v>4588</v>
      </c>
      <c r="E7023" s="577" t="s">
        <v>210</v>
      </c>
      <c r="F7023" s="576" t="s">
        <v>210</v>
      </c>
      <c r="G7023" s="576">
        <v>93565</v>
      </c>
      <c r="H7023" s="576" t="s">
        <v>1136</v>
      </c>
      <c r="I7023" s="576" t="s">
        <v>218</v>
      </c>
      <c r="J7023" s="576" t="s">
        <v>209</v>
      </c>
      <c r="K7023" s="577">
        <v>20473.759999999998</v>
      </c>
      <c r="L7023" s="576" t="s">
        <v>208</v>
      </c>
    </row>
    <row r="7024" spans="1:12">
      <c r="A7024" s="576" t="s">
        <v>1050</v>
      </c>
      <c r="B7024" s="576" t="s">
        <v>1051</v>
      </c>
      <c r="C7024" s="576" t="s">
        <v>1052</v>
      </c>
      <c r="D7024" s="576" t="s">
        <v>4589</v>
      </c>
      <c r="E7024" s="577" t="s">
        <v>210</v>
      </c>
      <c r="F7024" s="576" t="s">
        <v>210</v>
      </c>
      <c r="G7024" s="576">
        <v>90778</v>
      </c>
      <c r="H7024" s="576" t="s">
        <v>1137</v>
      </c>
      <c r="I7024" s="576" t="s">
        <v>87</v>
      </c>
      <c r="J7024" s="576" t="s">
        <v>207</v>
      </c>
      <c r="K7024" s="577">
        <v>123</v>
      </c>
      <c r="L7024" s="576" t="s">
        <v>208</v>
      </c>
    </row>
    <row r="7025" spans="1:12">
      <c r="A7025" s="576" t="s">
        <v>1050</v>
      </c>
      <c r="B7025" s="576" t="s">
        <v>1051</v>
      </c>
      <c r="C7025" s="576" t="s">
        <v>1052</v>
      </c>
      <c r="D7025" s="576" t="s">
        <v>4589</v>
      </c>
      <c r="E7025" s="577" t="s">
        <v>210</v>
      </c>
      <c r="F7025" s="576" t="s">
        <v>210</v>
      </c>
      <c r="G7025" s="576">
        <v>93567</v>
      </c>
      <c r="H7025" s="576" t="s">
        <v>1137</v>
      </c>
      <c r="I7025" s="576" t="s">
        <v>218</v>
      </c>
      <c r="J7025" s="576" t="s">
        <v>207</v>
      </c>
      <c r="K7025" s="577">
        <v>21470.23</v>
      </c>
      <c r="L7025" s="576" t="s">
        <v>208</v>
      </c>
    </row>
    <row r="7026" spans="1:12">
      <c r="A7026" s="576" t="s">
        <v>1050</v>
      </c>
      <c r="B7026" s="576" t="s">
        <v>1051</v>
      </c>
      <c r="C7026" s="576" t="s">
        <v>1052</v>
      </c>
      <c r="D7026" s="576" t="s">
        <v>4589</v>
      </c>
      <c r="E7026" s="577" t="s">
        <v>210</v>
      </c>
      <c r="F7026" s="576" t="s">
        <v>210</v>
      </c>
      <c r="G7026" s="576">
        <v>90779</v>
      </c>
      <c r="H7026" s="576" t="s">
        <v>1138</v>
      </c>
      <c r="I7026" s="576" t="s">
        <v>87</v>
      </c>
      <c r="J7026" s="576" t="s">
        <v>207</v>
      </c>
      <c r="K7026" s="577">
        <v>146.38999999999999</v>
      </c>
      <c r="L7026" s="576" t="s">
        <v>208</v>
      </c>
    </row>
    <row r="7027" spans="1:12">
      <c r="A7027" s="576" t="s">
        <v>1050</v>
      </c>
      <c r="B7027" s="576" t="s">
        <v>1051</v>
      </c>
      <c r="C7027" s="576" t="s">
        <v>1052</v>
      </c>
      <c r="D7027" s="576" t="s">
        <v>4589</v>
      </c>
      <c r="E7027" s="577" t="s">
        <v>210</v>
      </c>
      <c r="F7027" s="576" t="s">
        <v>210</v>
      </c>
      <c r="G7027" s="576">
        <v>93568</v>
      </c>
      <c r="H7027" s="576" t="s">
        <v>1138</v>
      </c>
      <c r="I7027" s="576" t="s">
        <v>218</v>
      </c>
      <c r="J7027" s="576" t="s">
        <v>207</v>
      </c>
      <c r="K7027" s="577">
        <v>25548.65</v>
      </c>
      <c r="L7027" s="576" t="s">
        <v>208</v>
      </c>
    </row>
    <row r="7028" spans="1:12">
      <c r="A7028" s="576" t="s">
        <v>1050</v>
      </c>
      <c r="B7028" s="576" t="s">
        <v>1051</v>
      </c>
      <c r="C7028" s="576" t="s">
        <v>1052</v>
      </c>
      <c r="D7028" s="576" t="s">
        <v>4589</v>
      </c>
      <c r="E7028" s="577" t="s">
        <v>210</v>
      </c>
      <c r="F7028" s="576" t="s">
        <v>210</v>
      </c>
      <c r="G7028" s="576">
        <v>88269</v>
      </c>
      <c r="H7028" s="576" t="s">
        <v>1082</v>
      </c>
      <c r="I7028" s="576" t="s">
        <v>87</v>
      </c>
      <c r="J7028" s="576" t="s">
        <v>207</v>
      </c>
      <c r="K7028" s="577">
        <v>22.94</v>
      </c>
      <c r="L7028" s="576" t="s">
        <v>208</v>
      </c>
    </row>
    <row r="7029" spans="1:12">
      <c r="A7029" s="576" t="s">
        <v>1050</v>
      </c>
      <c r="B7029" s="576" t="s">
        <v>1051</v>
      </c>
      <c r="C7029" s="576" t="s">
        <v>1052</v>
      </c>
      <c r="D7029" s="576" t="s">
        <v>4589</v>
      </c>
      <c r="E7029" s="577" t="s">
        <v>210</v>
      </c>
      <c r="F7029" s="576" t="s">
        <v>210</v>
      </c>
      <c r="G7029" s="576">
        <v>101407</v>
      </c>
      <c r="H7029" s="576" t="s">
        <v>1082</v>
      </c>
      <c r="I7029" s="576" t="s">
        <v>218</v>
      </c>
      <c r="J7029" s="576" t="s">
        <v>207</v>
      </c>
      <c r="K7029" s="577">
        <v>4080.53</v>
      </c>
      <c r="L7029" s="576" t="s">
        <v>208</v>
      </c>
    </row>
    <row r="7030" spans="1:12">
      <c r="A7030" s="576" t="s">
        <v>1050</v>
      </c>
      <c r="B7030" s="576" t="s">
        <v>1051</v>
      </c>
      <c r="C7030" s="576" t="s">
        <v>1052</v>
      </c>
      <c r="D7030" s="576" t="s">
        <v>4589</v>
      </c>
      <c r="E7030" s="577" t="s">
        <v>210</v>
      </c>
      <c r="F7030" s="576" t="s">
        <v>210</v>
      </c>
      <c r="G7030" s="576">
        <v>88270</v>
      </c>
      <c r="H7030" s="576" t="s">
        <v>1083</v>
      </c>
      <c r="I7030" s="576" t="s">
        <v>87</v>
      </c>
      <c r="J7030" s="576" t="s">
        <v>207</v>
      </c>
      <c r="K7030" s="577">
        <v>23.1</v>
      </c>
      <c r="L7030" s="576" t="s">
        <v>208</v>
      </c>
    </row>
    <row r="7031" spans="1:12">
      <c r="A7031" s="576" t="s">
        <v>1050</v>
      </c>
      <c r="B7031" s="576" t="s">
        <v>1051</v>
      </c>
      <c r="C7031" s="576" t="s">
        <v>1052</v>
      </c>
      <c r="D7031" s="576" t="s">
        <v>4589</v>
      </c>
      <c r="E7031" s="577" t="s">
        <v>210</v>
      </c>
      <c r="F7031" s="576" t="s">
        <v>210</v>
      </c>
      <c r="G7031" s="576">
        <v>101408</v>
      </c>
      <c r="H7031" s="576" t="s">
        <v>1083</v>
      </c>
      <c r="I7031" s="576" t="s">
        <v>218</v>
      </c>
      <c r="J7031" s="576" t="s">
        <v>207</v>
      </c>
      <c r="K7031" s="577">
        <v>4102.72</v>
      </c>
      <c r="L7031" s="576" t="s">
        <v>208</v>
      </c>
    </row>
    <row r="7032" spans="1:12">
      <c r="A7032" s="576" t="s">
        <v>1050</v>
      </c>
      <c r="B7032" s="576" t="s">
        <v>1051</v>
      </c>
      <c r="C7032" s="576" t="s">
        <v>1052</v>
      </c>
      <c r="D7032" s="576" t="s">
        <v>4589</v>
      </c>
      <c r="E7032" s="577" t="s">
        <v>210</v>
      </c>
      <c r="F7032" s="576" t="s">
        <v>210</v>
      </c>
      <c r="G7032" s="576">
        <v>102919</v>
      </c>
      <c r="H7032" s="576" t="s">
        <v>10340</v>
      </c>
      <c r="I7032" s="576" t="s">
        <v>87</v>
      </c>
      <c r="J7032" s="576" t="s">
        <v>207</v>
      </c>
      <c r="K7032" s="577">
        <v>0</v>
      </c>
      <c r="L7032" s="576" t="s">
        <v>208</v>
      </c>
    </row>
    <row r="7033" spans="1:12">
      <c r="A7033" s="576" t="s">
        <v>1050</v>
      </c>
      <c r="B7033" s="576" t="s">
        <v>1051</v>
      </c>
      <c r="C7033" s="576" t="s">
        <v>1052</v>
      </c>
      <c r="D7033" s="576" t="s">
        <v>4589</v>
      </c>
      <c r="E7033" s="577" t="s">
        <v>210</v>
      </c>
      <c r="F7033" s="576" t="s">
        <v>210</v>
      </c>
      <c r="G7033" s="576">
        <v>101409</v>
      </c>
      <c r="H7033" s="576" t="s">
        <v>3444</v>
      </c>
      <c r="I7033" s="576" t="s">
        <v>218</v>
      </c>
      <c r="J7033" s="576" t="s">
        <v>207</v>
      </c>
      <c r="K7033" s="577">
        <v>3996.87</v>
      </c>
      <c r="L7033" s="576" t="s">
        <v>208</v>
      </c>
    </row>
    <row r="7034" spans="1:12">
      <c r="A7034" s="576" t="s">
        <v>1050</v>
      </c>
      <c r="B7034" s="576" t="s">
        <v>1051</v>
      </c>
      <c r="C7034" s="576" t="s">
        <v>1052</v>
      </c>
      <c r="D7034" s="576" t="s">
        <v>4589</v>
      </c>
      <c r="E7034" s="577" t="s">
        <v>210</v>
      </c>
      <c r="F7034" s="576" t="s">
        <v>210</v>
      </c>
      <c r="G7034" s="576">
        <v>88441</v>
      </c>
      <c r="H7034" s="576" t="s">
        <v>1127</v>
      </c>
      <c r="I7034" s="576" t="s">
        <v>87</v>
      </c>
      <c r="J7034" s="576" t="s">
        <v>207</v>
      </c>
      <c r="K7034" s="577">
        <v>19.5</v>
      </c>
      <c r="L7034" s="576" t="s">
        <v>208</v>
      </c>
    </row>
    <row r="7035" spans="1:12">
      <c r="A7035" s="576" t="s">
        <v>1050</v>
      </c>
      <c r="B7035" s="576" t="s">
        <v>1051</v>
      </c>
      <c r="C7035" s="576" t="s">
        <v>1052</v>
      </c>
      <c r="D7035" s="576" t="s">
        <v>4589</v>
      </c>
      <c r="E7035" s="577" t="s">
        <v>210</v>
      </c>
      <c r="F7035" s="576" t="s">
        <v>210</v>
      </c>
      <c r="G7035" s="576">
        <v>101410</v>
      </c>
      <c r="H7035" s="576" t="s">
        <v>1127</v>
      </c>
      <c r="I7035" s="576" t="s">
        <v>218</v>
      </c>
      <c r="J7035" s="576" t="s">
        <v>207</v>
      </c>
      <c r="K7035" s="577">
        <v>3485.95</v>
      </c>
      <c r="L7035" s="576" t="s">
        <v>208</v>
      </c>
    </row>
    <row r="7036" spans="1:12">
      <c r="A7036" s="576" t="s">
        <v>1050</v>
      </c>
      <c r="B7036" s="576" t="s">
        <v>1051</v>
      </c>
      <c r="C7036" s="576" t="s">
        <v>1052</v>
      </c>
      <c r="D7036" s="576" t="s">
        <v>4589</v>
      </c>
      <c r="E7036" s="577" t="s">
        <v>210</v>
      </c>
      <c r="F7036" s="576" t="s">
        <v>210</v>
      </c>
      <c r="G7036" s="576">
        <v>88272</v>
      </c>
      <c r="H7036" s="576" t="s">
        <v>1084</v>
      </c>
      <c r="I7036" s="576" t="s">
        <v>87</v>
      </c>
      <c r="J7036" s="576" t="s">
        <v>209</v>
      </c>
      <c r="K7036" s="577">
        <v>22.91</v>
      </c>
      <c r="L7036" s="576" t="s">
        <v>208</v>
      </c>
    </row>
    <row r="7037" spans="1:12">
      <c r="A7037" s="576" t="s">
        <v>1050</v>
      </c>
      <c r="B7037" s="576" t="s">
        <v>1051</v>
      </c>
      <c r="C7037" s="576" t="s">
        <v>1052</v>
      </c>
      <c r="D7037" s="576" t="s">
        <v>4589</v>
      </c>
      <c r="E7037" s="577" t="s">
        <v>210</v>
      </c>
      <c r="F7037" s="576" t="s">
        <v>210</v>
      </c>
      <c r="G7037" s="576">
        <v>88273</v>
      </c>
      <c r="H7037" s="576" t="s">
        <v>1085</v>
      </c>
      <c r="I7037" s="576" t="s">
        <v>87</v>
      </c>
      <c r="J7037" s="576" t="s">
        <v>209</v>
      </c>
      <c r="K7037" s="577">
        <v>22.05</v>
      </c>
      <c r="L7037" s="576" t="s">
        <v>208</v>
      </c>
    </row>
    <row r="7038" spans="1:12">
      <c r="A7038" s="576" t="s">
        <v>1050</v>
      </c>
      <c r="B7038" s="576" t="s">
        <v>1051</v>
      </c>
      <c r="C7038" s="576" t="s">
        <v>1052</v>
      </c>
      <c r="D7038" s="576" t="s">
        <v>4589</v>
      </c>
      <c r="E7038" s="577" t="s">
        <v>210</v>
      </c>
      <c r="F7038" s="576" t="s">
        <v>210</v>
      </c>
      <c r="G7038" s="576">
        <v>101413</v>
      </c>
      <c r="H7038" s="576" t="s">
        <v>1085</v>
      </c>
      <c r="I7038" s="576" t="s">
        <v>218</v>
      </c>
      <c r="J7038" s="576" t="s">
        <v>209</v>
      </c>
      <c r="K7038" s="577">
        <v>3921.92</v>
      </c>
      <c r="L7038" s="576" t="s">
        <v>208</v>
      </c>
    </row>
    <row r="7039" spans="1:12">
      <c r="A7039" s="576" t="s">
        <v>1050</v>
      </c>
      <c r="B7039" s="576" t="s">
        <v>1051</v>
      </c>
      <c r="C7039" s="576" t="s">
        <v>1052</v>
      </c>
      <c r="D7039" s="576" t="s">
        <v>4589</v>
      </c>
      <c r="E7039" s="577" t="s">
        <v>210</v>
      </c>
      <c r="F7039" s="576" t="s">
        <v>210</v>
      </c>
      <c r="G7039" s="576">
        <v>101414</v>
      </c>
      <c r="H7039" s="576" t="s">
        <v>3446</v>
      </c>
      <c r="I7039" s="576" t="s">
        <v>218</v>
      </c>
      <c r="J7039" s="576" t="s">
        <v>209</v>
      </c>
      <c r="K7039" s="577">
        <v>4085.86</v>
      </c>
      <c r="L7039" s="576" t="s">
        <v>208</v>
      </c>
    </row>
    <row r="7040" spans="1:12">
      <c r="A7040" s="576" t="s">
        <v>1050</v>
      </c>
      <c r="B7040" s="576" t="s">
        <v>1051</v>
      </c>
      <c r="C7040" s="576" t="s">
        <v>1053</v>
      </c>
      <c r="D7040" s="576" t="s">
        <v>4590</v>
      </c>
      <c r="E7040" s="577" t="s">
        <v>210</v>
      </c>
      <c r="F7040" s="576" t="s">
        <v>210</v>
      </c>
      <c r="G7040" s="576">
        <v>88274</v>
      </c>
      <c r="H7040" s="576" t="s">
        <v>1086</v>
      </c>
      <c r="I7040" s="576" t="s">
        <v>87</v>
      </c>
      <c r="J7040" s="576" t="s">
        <v>209</v>
      </c>
      <c r="K7040" s="577">
        <v>22.99</v>
      </c>
      <c r="L7040" s="576" t="s">
        <v>208</v>
      </c>
    </row>
    <row r="7041" spans="1:12">
      <c r="A7041" s="576" t="s">
        <v>1050</v>
      </c>
      <c r="B7041" s="576" t="s">
        <v>1051</v>
      </c>
      <c r="C7041" s="576" t="s">
        <v>1053</v>
      </c>
      <c r="D7041" s="576" t="s">
        <v>4590</v>
      </c>
      <c r="E7041" s="577" t="s">
        <v>210</v>
      </c>
      <c r="F7041" s="576" t="s">
        <v>210</v>
      </c>
      <c r="G7041" s="576">
        <v>101412</v>
      </c>
      <c r="H7041" s="576" t="s">
        <v>3445</v>
      </c>
      <c r="I7041" s="576" t="s">
        <v>218</v>
      </c>
      <c r="J7041" s="576" t="s">
        <v>209</v>
      </c>
      <c r="K7041" s="577">
        <v>4086.69</v>
      </c>
      <c r="L7041" s="576" t="s">
        <v>208</v>
      </c>
    </row>
    <row r="7042" spans="1:12">
      <c r="A7042" s="576" t="s">
        <v>1050</v>
      </c>
      <c r="B7042" s="576" t="s">
        <v>1051</v>
      </c>
      <c r="C7042" s="576" t="s">
        <v>1053</v>
      </c>
      <c r="D7042" s="576" t="s">
        <v>4590</v>
      </c>
      <c r="E7042" s="577" t="s">
        <v>210</v>
      </c>
      <c r="F7042" s="576" t="s">
        <v>210</v>
      </c>
      <c r="G7042" s="576">
        <v>101415</v>
      </c>
      <c r="H7042" s="576" t="s">
        <v>3447</v>
      </c>
      <c r="I7042" s="576" t="s">
        <v>218</v>
      </c>
      <c r="J7042" s="576" t="s">
        <v>209</v>
      </c>
      <c r="K7042" s="577">
        <v>5664.32</v>
      </c>
      <c r="L7042" s="576" t="s">
        <v>208</v>
      </c>
    </row>
    <row r="7043" spans="1:12">
      <c r="A7043" s="576" t="s">
        <v>1050</v>
      </c>
      <c r="B7043" s="576" t="s">
        <v>1051</v>
      </c>
      <c r="C7043" s="576" t="s">
        <v>1054</v>
      </c>
      <c r="D7043" s="576" t="s">
        <v>4591</v>
      </c>
      <c r="E7043" s="577" t="s">
        <v>210</v>
      </c>
      <c r="F7043" s="576" t="s">
        <v>210</v>
      </c>
      <c r="G7043" s="576">
        <v>100308</v>
      </c>
      <c r="H7043" s="576" t="s">
        <v>3350</v>
      </c>
      <c r="I7043" s="576" t="s">
        <v>87</v>
      </c>
      <c r="J7043" s="576" t="s">
        <v>209</v>
      </c>
      <c r="K7043" s="577">
        <v>23.19</v>
      </c>
      <c r="L7043" s="576" t="s">
        <v>208</v>
      </c>
    </row>
    <row r="7044" spans="1:12">
      <c r="A7044" s="576" t="s">
        <v>1050</v>
      </c>
      <c r="B7044" s="576" t="s">
        <v>1051</v>
      </c>
      <c r="C7044" s="576" t="s">
        <v>1054</v>
      </c>
      <c r="D7044" s="576" t="s">
        <v>4591</v>
      </c>
      <c r="E7044" s="577" t="s">
        <v>210</v>
      </c>
      <c r="F7044" s="576" t="s">
        <v>210</v>
      </c>
      <c r="G7044" s="576">
        <v>101416</v>
      </c>
      <c r="H7044" s="576" t="s">
        <v>3350</v>
      </c>
      <c r="I7044" s="576" t="s">
        <v>218</v>
      </c>
      <c r="J7044" s="576" t="s">
        <v>209</v>
      </c>
      <c r="K7044" s="577">
        <v>4113.24</v>
      </c>
      <c r="L7044" s="576" t="s">
        <v>208</v>
      </c>
    </row>
    <row r="7045" spans="1:12">
      <c r="A7045" s="576" t="s">
        <v>1050</v>
      </c>
      <c r="B7045" s="576" t="s">
        <v>1051</v>
      </c>
      <c r="C7045" s="576" t="s">
        <v>1054</v>
      </c>
      <c r="D7045" s="576" t="s">
        <v>4591</v>
      </c>
      <c r="E7045" s="577" t="s">
        <v>210</v>
      </c>
      <c r="F7045" s="576" t="s">
        <v>210</v>
      </c>
      <c r="G7045" s="576">
        <v>88275</v>
      </c>
      <c r="H7045" s="576" t="s">
        <v>1087</v>
      </c>
      <c r="I7045" s="576" t="s">
        <v>87</v>
      </c>
      <c r="J7045" s="576" t="s">
        <v>209</v>
      </c>
      <c r="K7045" s="577">
        <v>32.11</v>
      </c>
      <c r="L7045" s="576" t="s">
        <v>208</v>
      </c>
    </row>
    <row r="7046" spans="1:12">
      <c r="A7046" s="576" t="s">
        <v>1050</v>
      </c>
      <c r="B7046" s="576" t="s">
        <v>1051</v>
      </c>
      <c r="C7046" s="576" t="s">
        <v>1054</v>
      </c>
      <c r="D7046" s="576" t="s">
        <v>4591</v>
      </c>
      <c r="E7046" s="577" t="s">
        <v>210</v>
      </c>
      <c r="F7046" s="576" t="s">
        <v>210</v>
      </c>
      <c r="G7046" s="576">
        <v>90780</v>
      </c>
      <c r="H7046" s="576" t="s">
        <v>1139</v>
      </c>
      <c r="I7046" s="576" t="s">
        <v>87</v>
      </c>
      <c r="J7046" s="576" t="s">
        <v>209</v>
      </c>
      <c r="K7046" s="577">
        <v>32.770000000000003</v>
      </c>
      <c r="L7046" s="576" t="s">
        <v>208</v>
      </c>
    </row>
    <row r="7047" spans="1:12">
      <c r="A7047" s="576" t="s">
        <v>1050</v>
      </c>
      <c r="B7047" s="576" t="s">
        <v>1051</v>
      </c>
      <c r="C7047" s="576" t="s">
        <v>1054</v>
      </c>
      <c r="D7047" s="576" t="s">
        <v>4591</v>
      </c>
      <c r="E7047" s="577" t="s">
        <v>210</v>
      </c>
      <c r="F7047" s="576" t="s">
        <v>210</v>
      </c>
      <c r="G7047" s="576">
        <v>94295</v>
      </c>
      <c r="H7047" s="576" t="s">
        <v>1139</v>
      </c>
      <c r="I7047" s="576" t="s">
        <v>218</v>
      </c>
      <c r="J7047" s="576" t="s">
        <v>207</v>
      </c>
      <c r="K7047" s="577">
        <v>5748.79</v>
      </c>
      <c r="L7047" s="576" t="s">
        <v>208</v>
      </c>
    </row>
    <row r="7048" spans="1:12">
      <c r="A7048" s="576" t="s">
        <v>1050</v>
      </c>
      <c r="B7048" s="576" t="s">
        <v>1051</v>
      </c>
      <c r="C7048" s="576" t="s">
        <v>1054</v>
      </c>
      <c r="D7048" s="576" t="s">
        <v>4591</v>
      </c>
      <c r="E7048" s="577" t="s">
        <v>210</v>
      </c>
      <c r="F7048" s="576" t="s">
        <v>210</v>
      </c>
      <c r="G7048" s="576">
        <v>88277</v>
      </c>
      <c r="H7048" s="576" t="s">
        <v>1088</v>
      </c>
      <c r="I7048" s="576" t="s">
        <v>87</v>
      </c>
      <c r="J7048" s="576" t="s">
        <v>207</v>
      </c>
      <c r="K7048" s="577">
        <v>22.57</v>
      </c>
      <c r="L7048" s="576" t="s">
        <v>208</v>
      </c>
    </row>
    <row r="7049" spans="1:12">
      <c r="A7049" s="576" t="s">
        <v>1050</v>
      </c>
      <c r="B7049" s="576" t="s">
        <v>1051</v>
      </c>
      <c r="C7049" s="576" t="s">
        <v>1054</v>
      </c>
      <c r="D7049" s="576" t="s">
        <v>4591</v>
      </c>
      <c r="E7049" s="577" t="s">
        <v>210</v>
      </c>
      <c r="F7049" s="576" t="s">
        <v>210</v>
      </c>
      <c r="G7049" s="576">
        <v>101417</v>
      </c>
      <c r="H7049" s="576" t="s">
        <v>3448</v>
      </c>
      <c r="I7049" s="576" t="s">
        <v>218</v>
      </c>
      <c r="J7049" s="576" t="s">
        <v>207</v>
      </c>
      <c r="K7049" s="577">
        <v>3650.32</v>
      </c>
      <c r="L7049" s="576" t="s">
        <v>208</v>
      </c>
    </row>
    <row r="7050" spans="1:12">
      <c r="A7050" s="576" t="s">
        <v>1050</v>
      </c>
      <c r="B7050" s="576" t="s">
        <v>1051</v>
      </c>
      <c r="C7050" s="576" t="s">
        <v>1054</v>
      </c>
      <c r="D7050" s="576" t="s">
        <v>4591</v>
      </c>
      <c r="E7050" s="577" t="s">
        <v>210</v>
      </c>
      <c r="F7050" s="576" t="s">
        <v>210</v>
      </c>
      <c r="G7050" s="576">
        <v>100307</v>
      </c>
      <c r="H7050" s="576" t="s">
        <v>3349</v>
      </c>
      <c r="I7050" s="576" t="s">
        <v>87</v>
      </c>
      <c r="J7050" s="576" t="s">
        <v>209</v>
      </c>
      <c r="K7050" s="577">
        <v>20.54</v>
      </c>
      <c r="L7050" s="576" t="s">
        <v>208</v>
      </c>
    </row>
    <row r="7051" spans="1:12">
      <c r="A7051" s="576" t="s">
        <v>1050</v>
      </c>
      <c r="B7051" s="576" t="s">
        <v>1051</v>
      </c>
      <c r="C7051" s="576" t="s">
        <v>1054</v>
      </c>
      <c r="D7051" s="576" t="s">
        <v>4591</v>
      </c>
      <c r="E7051" s="577" t="s">
        <v>210</v>
      </c>
      <c r="F7051" s="576" t="s">
        <v>210</v>
      </c>
      <c r="G7051" s="576">
        <v>88278</v>
      </c>
      <c r="H7051" s="576" t="s">
        <v>1089</v>
      </c>
      <c r="I7051" s="576" t="s">
        <v>87</v>
      </c>
      <c r="J7051" s="576" t="s">
        <v>207</v>
      </c>
      <c r="K7051" s="577">
        <v>17.489999999999998</v>
      </c>
      <c r="L7051" s="576" t="s">
        <v>208</v>
      </c>
    </row>
    <row r="7052" spans="1:12">
      <c r="A7052" s="576" t="s">
        <v>1050</v>
      </c>
      <c r="B7052" s="576" t="s">
        <v>1051</v>
      </c>
      <c r="C7052" s="576" t="s">
        <v>1055</v>
      </c>
      <c r="D7052" s="576" t="s">
        <v>4592</v>
      </c>
      <c r="E7052" s="577" t="s">
        <v>210</v>
      </c>
      <c r="F7052" s="576" t="s">
        <v>210</v>
      </c>
      <c r="G7052" s="576">
        <v>101418</v>
      </c>
      <c r="H7052" s="576" t="s">
        <v>3449</v>
      </c>
      <c r="I7052" s="576" t="s">
        <v>218</v>
      </c>
      <c r="J7052" s="576" t="s">
        <v>207</v>
      </c>
      <c r="K7052" s="577">
        <v>3112.91</v>
      </c>
      <c r="L7052" s="576" t="s">
        <v>208</v>
      </c>
    </row>
    <row r="7053" spans="1:12">
      <c r="A7053" s="576" t="s">
        <v>1050</v>
      </c>
      <c r="B7053" s="576" t="s">
        <v>1051</v>
      </c>
      <c r="C7053" s="576" t="s">
        <v>1055</v>
      </c>
      <c r="D7053" s="576" t="s">
        <v>4592</v>
      </c>
      <c r="E7053" s="577" t="s">
        <v>210</v>
      </c>
      <c r="F7053" s="576" t="s">
        <v>210</v>
      </c>
      <c r="G7053" s="576">
        <v>105535</v>
      </c>
      <c r="H7053" s="576" t="s">
        <v>10341</v>
      </c>
      <c r="I7053" s="576" t="s">
        <v>87</v>
      </c>
      <c r="J7053" s="576" t="s">
        <v>207</v>
      </c>
      <c r="K7053" s="577">
        <v>0</v>
      </c>
      <c r="L7053" s="576" t="s">
        <v>208</v>
      </c>
    </row>
    <row r="7054" spans="1:12">
      <c r="A7054" s="576" t="s">
        <v>1050</v>
      </c>
      <c r="B7054" s="576" t="s">
        <v>1051</v>
      </c>
      <c r="C7054" s="576" t="s">
        <v>1055</v>
      </c>
      <c r="D7054" s="576" t="s">
        <v>4592</v>
      </c>
      <c r="E7054" s="577" t="s">
        <v>210</v>
      </c>
      <c r="F7054" s="576" t="s">
        <v>210</v>
      </c>
      <c r="G7054" s="576">
        <v>101419</v>
      </c>
      <c r="H7054" s="576" t="s">
        <v>3450</v>
      </c>
      <c r="I7054" s="576" t="s">
        <v>218</v>
      </c>
      <c r="J7054" s="576" t="s">
        <v>209</v>
      </c>
      <c r="K7054" s="577">
        <v>3940.15</v>
      </c>
      <c r="L7054" s="576" t="s">
        <v>208</v>
      </c>
    </row>
    <row r="7055" spans="1:12">
      <c r="A7055" s="576" t="s">
        <v>1050</v>
      </c>
      <c r="B7055" s="576" t="s">
        <v>1051</v>
      </c>
      <c r="C7055" s="576" t="s">
        <v>1055</v>
      </c>
      <c r="D7055" s="576" t="s">
        <v>4592</v>
      </c>
      <c r="E7055" s="577" t="s">
        <v>210</v>
      </c>
      <c r="F7055" s="576" t="s">
        <v>210</v>
      </c>
      <c r="G7055" s="576">
        <v>88279</v>
      </c>
      <c r="H7055" s="576" t="s">
        <v>1090</v>
      </c>
      <c r="I7055" s="576" t="s">
        <v>87</v>
      </c>
      <c r="J7055" s="576" t="s">
        <v>207</v>
      </c>
      <c r="K7055" s="577">
        <v>22.49</v>
      </c>
      <c r="L7055" s="576" t="s">
        <v>208</v>
      </c>
    </row>
    <row r="7056" spans="1:12">
      <c r="A7056" s="576" t="s">
        <v>1050</v>
      </c>
      <c r="B7056" s="576" t="s">
        <v>1051</v>
      </c>
      <c r="C7056" s="576" t="s">
        <v>5089</v>
      </c>
      <c r="D7056" s="576" t="s">
        <v>5090</v>
      </c>
      <c r="E7056" s="577" t="s">
        <v>210</v>
      </c>
      <c r="F7056" s="576" t="s">
        <v>210</v>
      </c>
      <c r="G7056" s="576">
        <v>88281</v>
      </c>
      <c r="H7056" s="576" t="s">
        <v>1091</v>
      </c>
      <c r="I7056" s="576" t="s">
        <v>87</v>
      </c>
      <c r="J7056" s="576" t="s">
        <v>209</v>
      </c>
      <c r="K7056" s="578">
        <v>23.66</v>
      </c>
      <c r="L7056" s="576" t="s">
        <v>208</v>
      </c>
    </row>
    <row r="7057" spans="1:12">
      <c r="A7057" s="576" t="s">
        <v>1050</v>
      </c>
      <c r="B7057" s="576" t="s">
        <v>1051</v>
      </c>
      <c r="C7057" s="576" t="s">
        <v>5089</v>
      </c>
      <c r="D7057" s="576" t="s">
        <v>5090</v>
      </c>
      <c r="E7057" s="577" t="s">
        <v>210</v>
      </c>
      <c r="F7057" s="576" t="s">
        <v>210</v>
      </c>
      <c r="G7057" s="576">
        <v>93558</v>
      </c>
      <c r="H7057" s="576" t="s">
        <v>1141</v>
      </c>
      <c r="I7057" s="576" t="s">
        <v>218</v>
      </c>
      <c r="J7057" s="576" t="s">
        <v>209</v>
      </c>
      <c r="K7057" s="578">
        <v>4064.66</v>
      </c>
      <c r="L7057" s="576" t="s">
        <v>208</v>
      </c>
    </row>
    <row r="7058" spans="1:12">
      <c r="A7058" s="576" t="s">
        <v>1050</v>
      </c>
      <c r="B7058" s="576" t="s">
        <v>1051</v>
      </c>
      <c r="C7058" s="576" t="s">
        <v>5089</v>
      </c>
      <c r="D7058" s="576" t="s">
        <v>5090</v>
      </c>
      <c r="E7058" s="577" t="s">
        <v>210</v>
      </c>
      <c r="F7058" s="576" t="s">
        <v>210</v>
      </c>
      <c r="G7058" s="576">
        <v>101420</v>
      </c>
      <c r="H7058" s="576" t="s">
        <v>3451</v>
      </c>
      <c r="I7058" s="576" t="s">
        <v>218</v>
      </c>
      <c r="J7058" s="576" t="s">
        <v>209</v>
      </c>
      <c r="K7058" s="578">
        <v>4193.4799999999996</v>
      </c>
      <c r="L7058" s="576" t="s">
        <v>208</v>
      </c>
    </row>
    <row r="7059" spans="1:12">
      <c r="A7059" s="576" t="s">
        <v>1050</v>
      </c>
      <c r="B7059" s="576" t="s">
        <v>1051</v>
      </c>
      <c r="C7059" s="576" t="s">
        <v>5089</v>
      </c>
      <c r="D7059" s="576" t="s">
        <v>5090</v>
      </c>
      <c r="E7059" s="577" t="s">
        <v>210</v>
      </c>
      <c r="F7059" s="576" t="s">
        <v>210</v>
      </c>
      <c r="G7059" s="576">
        <v>101421</v>
      </c>
      <c r="H7059" s="576" t="s">
        <v>3452</v>
      </c>
      <c r="I7059" s="576" t="s">
        <v>218</v>
      </c>
      <c r="J7059" s="576" t="s">
        <v>209</v>
      </c>
      <c r="K7059" s="578">
        <v>4865.91</v>
      </c>
      <c r="L7059" s="576" t="s">
        <v>208</v>
      </c>
    </row>
    <row r="7060" spans="1:12">
      <c r="A7060" s="576" t="s">
        <v>1050</v>
      </c>
      <c r="B7060" s="576" t="s">
        <v>1051</v>
      </c>
      <c r="C7060" s="576" t="s">
        <v>5089</v>
      </c>
      <c r="D7060" s="576" t="s">
        <v>5090</v>
      </c>
      <c r="E7060" s="577" t="s">
        <v>210</v>
      </c>
      <c r="F7060" s="576" t="s">
        <v>210</v>
      </c>
      <c r="G7060" s="576">
        <v>88282</v>
      </c>
      <c r="H7060" s="576" t="s">
        <v>1092</v>
      </c>
      <c r="I7060" s="576" t="s">
        <v>87</v>
      </c>
      <c r="J7060" s="576" t="s">
        <v>209</v>
      </c>
      <c r="K7060" s="578">
        <v>22.93</v>
      </c>
      <c r="L7060" s="576" t="s">
        <v>208</v>
      </c>
    </row>
    <row r="7061" spans="1:12">
      <c r="A7061" s="576" t="s">
        <v>1050</v>
      </c>
      <c r="B7061" s="576" t="s">
        <v>1051</v>
      </c>
      <c r="C7061" s="576" t="s">
        <v>5089</v>
      </c>
      <c r="D7061" s="576" t="s">
        <v>5090</v>
      </c>
      <c r="E7061" s="577" t="s">
        <v>210</v>
      </c>
      <c r="F7061" s="576" t="s">
        <v>210</v>
      </c>
      <c r="G7061" s="576">
        <v>88283</v>
      </c>
      <c r="H7061" s="576" t="s">
        <v>1093</v>
      </c>
      <c r="I7061" s="576" t="s">
        <v>87</v>
      </c>
      <c r="J7061" s="576" t="s">
        <v>209</v>
      </c>
      <c r="K7061" s="578">
        <v>27.5</v>
      </c>
      <c r="L7061" s="576" t="s">
        <v>208</v>
      </c>
    </row>
    <row r="7062" spans="1:12">
      <c r="A7062" s="576" t="s">
        <v>1050</v>
      </c>
      <c r="B7062" s="576" t="s">
        <v>1051</v>
      </c>
      <c r="C7062" s="576" t="s">
        <v>5089</v>
      </c>
      <c r="D7062" s="576" t="s">
        <v>5090</v>
      </c>
      <c r="E7062" s="577" t="s">
        <v>210</v>
      </c>
      <c r="F7062" s="576" t="s">
        <v>210</v>
      </c>
      <c r="G7062" s="576">
        <v>101422</v>
      </c>
      <c r="H7062" s="576" t="s">
        <v>3453</v>
      </c>
      <c r="I7062" s="576" t="s">
        <v>218</v>
      </c>
      <c r="J7062" s="576" t="s">
        <v>209</v>
      </c>
      <c r="K7062" s="578">
        <v>3515.77</v>
      </c>
      <c r="L7062" s="576" t="s">
        <v>208</v>
      </c>
    </row>
    <row r="7063" spans="1:12">
      <c r="A7063" s="576" t="s">
        <v>1050</v>
      </c>
      <c r="B7063" s="576" t="s">
        <v>1051</v>
      </c>
      <c r="C7063" s="576" t="s">
        <v>5089</v>
      </c>
      <c r="D7063" s="576" t="s">
        <v>5090</v>
      </c>
      <c r="E7063" s="577" t="s">
        <v>210</v>
      </c>
      <c r="F7063" s="576" t="s">
        <v>210</v>
      </c>
      <c r="G7063" s="576">
        <v>88284</v>
      </c>
      <c r="H7063" s="576" t="s">
        <v>10342</v>
      </c>
      <c r="I7063" s="576" t="s">
        <v>87</v>
      </c>
      <c r="J7063" s="576" t="s">
        <v>209</v>
      </c>
      <c r="K7063" s="578">
        <v>19.78</v>
      </c>
      <c r="L7063" s="576" t="s">
        <v>208</v>
      </c>
    </row>
    <row r="7064" spans="1:12">
      <c r="A7064" s="576" t="s">
        <v>1050</v>
      </c>
      <c r="B7064" s="576" t="s">
        <v>1051</v>
      </c>
      <c r="C7064" s="576" t="s">
        <v>5089</v>
      </c>
      <c r="D7064" s="576" t="s">
        <v>5090</v>
      </c>
      <c r="E7064" s="577" t="s">
        <v>210</v>
      </c>
      <c r="F7064" s="576" t="s">
        <v>210</v>
      </c>
      <c r="G7064" s="576">
        <v>101424</v>
      </c>
      <c r="H7064" s="576" t="s">
        <v>3454</v>
      </c>
      <c r="I7064" s="576" t="s">
        <v>218</v>
      </c>
      <c r="J7064" s="576" t="s">
        <v>209</v>
      </c>
      <c r="K7064" s="578">
        <v>4494.72</v>
      </c>
      <c r="L7064" s="576" t="s">
        <v>208</v>
      </c>
    </row>
    <row r="7065" spans="1:12">
      <c r="A7065" s="576" t="s">
        <v>1050</v>
      </c>
      <c r="B7065" s="576" t="s">
        <v>1051</v>
      </c>
      <c r="C7065" s="576" t="s">
        <v>5089</v>
      </c>
      <c r="D7065" s="576" t="s">
        <v>5090</v>
      </c>
      <c r="E7065" s="577" t="s">
        <v>210</v>
      </c>
      <c r="F7065" s="576" t="s">
        <v>210</v>
      </c>
      <c r="G7065" s="576">
        <v>88286</v>
      </c>
      <c r="H7065" s="576" t="s">
        <v>1094</v>
      </c>
      <c r="I7065" s="576" t="s">
        <v>87</v>
      </c>
      <c r="J7065" s="576" t="s">
        <v>209</v>
      </c>
      <c r="K7065" s="578">
        <v>25.44</v>
      </c>
      <c r="L7065" s="576" t="s">
        <v>208</v>
      </c>
    </row>
    <row r="7066" spans="1:12">
      <c r="A7066" s="576" t="s">
        <v>1050</v>
      </c>
      <c r="B7066" s="576" t="s">
        <v>1051</v>
      </c>
      <c r="C7066" s="576" t="s">
        <v>5089</v>
      </c>
      <c r="D7066" s="576" t="s">
        <v>5090</v>
      </c>
      <c r="E7066" s="577" t="s">
        <v>210</v>
      </c>
      <c r="F7066" s="576" t="s">
        <v>210</v>
      </c>
      <c r="G7066" s="576">
        <v>88288</v>
      </c>
      <c r="H7066" s="576" t="s">
        <v>1095</v>
      </c>
      <c r="I7066" s="576" t="s">
        <v>87</v>
      </c>
      <c r="J7066" s="576" t="s">
        <v>209</v>
      </c>
      <c r="K7066" s="578">
        <v>16.329999999999998</v>
      </c>
      <c r="L7066" s="576" t="s">
        <v>208</v>
      </c>
    </row>
    <row r="7067" spans="1:12">
      <c r="A7067" s="576" t="s">
        <v>1050</v>
      </c>
      <c r="B7067" s="576" t="s">
        <v>1051</v>
      </c>
      <c r="C7067" s="576" t="s">
        <v>5089</v>
      </c>
      <c r="D7067" s="576" t="s">
        <v>5090</v>
      </c>
      <c r="E7067" s="577" t="s">
        <v>210</v>
      </c>
      <c r="F7067" s="576" t="s">
        <v>210</v>
      </c>
      <c r="G7067" s="576">
        <v>101425</v>
      </c>
      <c r="H7067" s="576" t="s">
        <v>1095</v>
      </c>
      <c r="I7067" s="576" t="s">
        <v>218</v>
      </c>
      <c r="J7067" s="576" t="s">
        <v>209</v>
      </c>
      <c r="K7067" s="578">
        <v>2886.62</v>
      </c>
      <c r="L7067" s="576" t="s">
        <v>208</v>
      </c>
    </row>
    <row r="7068" spans="1:12">
      <c r="A7068" s="576" t="s">
        <v>1050</v>
      </c>
      <c r="B7068" s="576" t="s">
        <v>1051</v>
      </c>
      <c r="C7068" s="576" t="s">
        <v>5089</v>
      </c>
      <c r="D7068" s="576" t="s">
        <v>5090</v>
      </c>
      <c r="E7068" s="577" t="s">
        <v>210</v>
      </c>
      <c r="F7068" s="576" t="s">
        <v>210</v>
      </c>
      <c r="G7068" s="576">
        <v>101426</v>
      </c>
      <c r="H7068" s="576" t="s">
        <v>3455</v>
      </c>
      <c r="I7068" s="576" t="s">
        <v>218</v>
      </c>
      <c r="J7068" s="576" t="s">
        <v>209</v>
      </c>
      <c r="K7068" s="578">
        <v>3628.23</v>
      </c>
      <c r="L7068" s="576" t="s">
        <v>208</v>
      </c>
    </row>
    <row r="7069" spans="1:12">
      <c r="A7069" s="576" t="s">
        <v>1050</v>
      </c>
      <c r="B7069" s="576" t="s">
        <v>1051</v>
      </c>
      <c r="C7069" s="576" t="s">
        <v>5089</v>
      </c>
      <c r="D7069" s="576" t="s">
        <v>5090</v>
      </c>
      <c r="E7069" s="577" t="s">
        <v>210</v>
      </c>
      <c r="F7069" s="576" t="s">
        <v>210</v>
      </c>
      <c r="G7069" s="576">
        <v>88291</v>
      </c>
      <c r="H7069" s="576" t="s">
        <v>1096</v>
      </c>
      <c r="I7069" s="576" t="s">
        <v>87</v>
      </c>
      <c r="J7069" s="576" t="s">
        <v>209</v>
      </c>
      <c r="K7069" s="578">
        <v>21.1</v>
      </c>
      <c r="L7069" s="576" t="s">
        <v>208</v>
      </c>
    </row>
    <row r="7070" spans="1:12">
      <c r="A7070" s="576" t="s">
        <v>1050</v>
      </c>
      <c r="B7070" s="576" t="s">
        <v>1051</v>
      </c>
      <c r="C7070" s="576" t="s">
        <v>5089</v>
      </c>
      <c r="D7070" s="576" t="s">
        <v>5090</v>
      </c>
      <c r="E7070" s="577" t="s">
        <v>210</v>
      </c>
      <c r="F7070" s="576" t="s">
        <v>210</v>
      </c>
      <c r="G7070" s="576">
        <v>101427</v>
      </c>
      <c r="H7070" s="576" t="s">
        <v>1096</v>
      </c>
      <c r="I7070" s="576" t="s">
        <v>218</v>
      </c>
      <c r="J7070" s="576" t="s">
        <v>209</v>
      </c>
      <c r="K7070" s="578">
        <v>3744.76</v>
      </c>
      <c r="L7070" s="576" t="s">
        <v>208</v>
      </c>
    </row>
    <row r="7071" spans="1:12">
      <c r="A7071" s="576" t="s">
        <v>1050</v>
      </c>
      <c r="B7071" s="576" t="s">
        <v>1051</v>
      </c>
      <c r="C7071" s="576" t="s">
        <v>5089</v>
      </c>
      <c r="D7071" s="576" t="s">
        <v>5090</v>
      </c>
      <c r="E7071" s="577" t="s">
        <v>210</v>
      </c>
      <c r="F7071" s="576" t="s">
        <v>210</v>
      </c>
      <c r="G7071" s="576">
        <v>101428</v>
      </c>
      <c r="H7071" s="576" t="s">
        <v>3456</v>
      </c>
      <c r="I7071" s="576" t="s">
        <v>218</v>
      </c>
      <c r="J7071" s="576" t="s">
        <v>209</v>
      </c>
      <c r="K7071" s="578">
        <v>2734.29</v>
      </c>
      <c r="L7071" s="576" t="s">
        <v>208</v>
      </c>
    </row>
    <row r="7072" spans="1:12">
      <c r="A7072" s="576" t="s">
        <v>1050</v>
      </c>
      <c r="B7072" s="576" t="s">
        <v>1051</v>
      </c>
      <c r="C7072" s="576" t="s">
        <v>5089</v>
      </c>
      <c r="D7072" s="576" t="s">
        <v>5090</v>
      </c>
      <c r="E7072" s="577" t="s">
        <v>210</v>
      </c>
      <c r="F7072" s="576" t="s">
        <v>210</v>
      </c>
      <c r="G7072" s="576">
        <v>88377</v>
      </c>
      <c r="H7072" s="576" t="s">
        <v>1126</v>
      </c>
      <c r="I7072" s="576" t="s">
        <v>87</v>
      </c>
      <c r="J7072" s="576" t="s">
        <v>209</v>
      </c>
      <c r="K7072" s="578">
        <v>15.31</v>
      </c>
      <c r="L7072" s="576" t="s">
        <v>208</v>
      </c>
    </row>
    <row r="7073" spans="1:12">
      <c r="A7073" s="576" t="s">
        <v>1050</v>
      </c>
      <c r="B7073" s="576" t="s">
        <v>1051</v>
      </c>
      <c r="C7073" s="576" t="s">
        <v>5089</v>
      </c>
      <c r="D7073" s="576" t="s">
        <v>5090</v>
      </c>
      <c r="E7073" s="577" t="s">
        <v>210</v>
      </c>
      <c r="F7073" s="576" t="s">
        <v>210</v>
      </c>
      <c r="G7073" s="576">
        <v>101429</v>
      </c>
      <c r="H7073" s="576" t="s">
        <v>3457</v>
      </c>
      <c r="I7073" s="576" t="s">
        <v>218</v>
      </c>
      <c r="J7073" s="576" t="s">
        <v>209</v>
      </c>
      <c r="K7073" s="578">
        <v>3039.44</v>
      </c>
      <c r="L7073" s="576" t="s">
        <v>208</v>
      </c>
    </row>
    <row r="7074" spans="1:12">
      <c r="A7074" s="576" t="s">
        <v>1050</v>
      </c>
      <c r="B7074" s="576" t="s">
        <v>1051</v>
      </c>
      <c r="C7074" s="576" t="s">
        <v>5089</v>
      </c>
      <c r="D7074" s="576" t="s">
        <v>5090</v>
      </c>
      <c r="E7074" s="577" t="s">
        <v>210</v>
      </c>
      <c r="F7074" s="576" t="s">
        <v>210</v>
      </c>
      <c r="G7074" s="576">
        <v>88292</v>
      </c>
      <c r="H7074" s="576" t="s">
        <v>1097</v>
      </c>
      <c r="I7074" s="576" t="s">
        <v>87</v>
      </c>
      <c r="J7074" s="576" t="s">
        <v>209</v>
      </c>
      <c r="K7074" s="578">
        <v>17.059999999999999</v>
      </c>
      <c r="L7074" s="576" t="s">
        <v>208</v>
      </c>
    </row>
    <row r="7075" spans="1:12">
      <c r="A7075" s="576" t="s">
        <v>1050</v>
      </c>
      <c r="B7075" s="576" t="s">
        <v>1051</v>
      </c>
      <c r="C7075" s="576" t="s">
        <v>5089</v>
      </c>
      <c r="D7075" s="576" t="s">
        <v>5090</v>
      </c>
      <c r="E7075" s="577" t="s">
        <v>210</v>
      </c>
      <c r="F7075" s="576" t="s">
        <v>210</v>
      </c>
      <c r="G7075" s="576">
        <v>88293</v>
      </c>
      <c r="H7075" s="576" t="s">
        <v>1098</v>
      </c>
      <c r="I7075" s="576" t="s">
        <v>87</v>
      </c>
      <c r="J7075" s="576" t="s">
        <v>209</v>
      </c>
      <c r="K7075" s="578">
        <v>21.1</v>
      </c>
      <c r="L7075" s="576" t="s">
        <v>208</v>
      </c>
    </row>
    <row r="7076" spans="1:12">
      <c r="A7076" s="576" t="s">
        <v>1050</v>
      </c>
      <c r="B7076" s="576" t="s">
        <v>1051</v>
      </c>
      <c r="C7076" s="576" t="s">
        <v>5089</v>
      </c>
      <c r="D7076" s="576" t="s">
        <v>5090</v>
      </c>
      <c r="E7076" s="577" t="s">
        <v>210</v>
      </c>
      <c r="F7076" s="576" t="s">
        <v>210</v>
      </c>
      <c r="G7076" s="576">
        <v>101430</v>
      </c>
      <c r="H7076" s="576" t="s">
        <v>3458</v>
      </c>
      <c r="I7076" s="576" t="s">
        <v>218</v>
      </c>
      <c r="J7076" s="576" t="s">
        <v>207</v>
      </c>
      <c r="K7076" s="577">
        <v>3744.76</v>
      </c>
      <c r="L7076" s="576" t="s">
        <v>208</v>
      </c>
    </row>
    <row r="7077" spans="1:12">
      <c r="A7077" s="576" t="s">
        <v>1050</v>
      </c>
      <c r="B7077" s="576" t="s">
        <v>1051</v>
      </c>
      <c r="C7077" s="576" t="s">
        <v>5089</v>
      </c>
      <c r="D7077" s="576" t="s">
        <v>5090</v>
      </c>
      <c r="E7077" s="577" t="s">
        <v>210</v>
      </c>
      <c r="F7077" s="576" t="s">
        <v>210</v>
      </c>
      <c r="G7077" s="576">
        <v>88294</v>
      </c>
      <c r="H7077" s="576" t="s">
        <v>1099</v>
      </c>
      <c r="I7077" s="576" t="s">
        <v>87</v>
      </c>
      <c r="J7077" s="576" t="s">
        <v>207</v>
      </c>
      <c r="K7077" s="577">
        <v>23.05</v>
      </c>
      <c r="L7077" s="576" t="s">
        <v>208</v>
      </c>
    </row>
    <row r="7078" spans="1:12">
      <c r="A7078" s="576" t="s">
        <v>1050</v>
      </c>
      <c r="B7078" s="576" t="s">
        <v>1051</v>
      </c>
      <c r="C7078" s="576" t="s">
        <v>5089</v>
      </c>
      <c r="D7078" s="576" t="s">
        <v>5090</v>
      </c>
      <c r="E7078" s="577" t="s">
        <v>210</v>
      </c>
      <c r="F7078" s="576" t="s">
        <v>210</v>
      </c>
      <c r="G7078" s="576">
        <v>101431</v>
      </c>
      <c r="H7078" s="576" t="s">
        <v>1099</v>
      </c>
      <c r="I7078" s="576" t="s">
        <v>218</v>
      </c>
      <c r="J7078" s="576" t="s">
        <v>207</v>
      </c>
      <c r="K7078" s="578">
        <v>4080.57</v>
      </c>
      <c r="L7078" s="576" t="s">
        <v>208</v>
      </c>
    </row>
    <row r="7079" spans="1:12">
      <c r="A7079" s="576" t="s">
        <v>1050</v>
      </c>
      <c r="B7079" s="576" t="s">
        <v>1051</v>
      </c>
      <c r="C7079" s="576" t="s">
        <v>1056</v>
      </c>
      <c r="D7079" s="576" t="s">
        <v>4593</v>
      </c>
      <c r="E7079" s="577" t="s">
        <v>210</v>
      </c>
      <c r="F7079" s="576" t="s">
        <v>210</v>
      </c>
      <c r="G7079" s="576">
        <v>88295</v>
      </c>
      <c r="H7079" s="576" t="s">
        <v>1100</v>
      </c>
      <c r="I7079" s="576" t="s">
        <v>87</v>
      </c>
      <c r="J7079" s="576" t="s">
        <v>209</v>
      </c>
      <c r="K7079" s="577">
        <v>18.739999999999998</v>
      </c>
      <c r="L7079" s="576" t="s">
        <v>208</v>
      </c>
    </row>
    <row r="7080" spans="1:12">
      <c r="A7080" s="576" t="s">
        <v>1050</v>
      </c>
      <c r="B7080" s="576" t="s">
        <v>1051</v>
      </c>
      <c r="C7080" s="576" t="s">
        <v>1056</v>
      </c>
      <c r="D7080" s="576" t="s">
        <v>4593</v>
      </c>
      <c r="E7080" s="577" t="s">
        <v>210</v>
      </c>
      <c r="F7080" s="576" t="s">
        <v>210</v>
      </c>
      <c r="G7080" s="576">
        <v>101432</v>
      </c>
      <c r="H7080" s="576" t="s">
        <v>3459</v>
      </c>
      <c r="I7080" s="576" t="s">
        <v>218</v>
      </c>
      <c r="J7080" s="576" t="s">
        <v>209</v>
      </c>
      <c r="K7080" s="577">
        <v>3326.64</v>
      </c>
      <c r="L7080" s="576" t="s">
        <v>208</v>
      </c>
    </row>
    <row r="7081" spans="1:12">
      <c r="A7081" s="576" t="s">
        <v>1050</v>
      </c>
      <c r="B7081" s="576" t="s">
        <v>1051</v>
      </c>
      <c r="C7081" s="576" t="s">
        <v>1056</v>
      </c>
      <c r="D7081" s="576" t="s">
        <v>4593</v>
      </c>
      <c r="E7081" s="577" t="s">
        <v>210</v>
      </c>
      <c r="F7081" s="576" t="s">
        <v>210</v>
      </c>
      <c r="G7081" s="576">
        <v>88296</v>
      </c>
      <c r="H7081" s="576" t="s">
        <v>1101</v>
      </c>
      <c r="I7081" s="576" t="s">
        <v>87</v>
      </c>
      <c r="J7081" s="576" t="s">
        <v>209</v>
      </c>
      <c r="K7081" s="577">
        <v>26.74</v>
      </c>
      <c r="L7081" s="576" t="s">
        <v>208</v>
      </c>
    </row>
    <row r="7082" spans="1:12">
      <c r="A7082" s="576" t="s">
        <v>1050</v>
      </c>
      <c r="B7082" s="576" t="s">
        <v>1051</v>
      </c>
      <c r="C7082" s="576" t="s">
        <v>1056</v>
      </c>
      <c r="D7082" s="576" t="s">
        <v>4593</v>
      </c>
      <c r="E7082" s="577" t="s">
        <v>210</v>
      </c>
      <c r="F7082" s="576" t="s">
        <v>210</v>
      </c>
      <c r="G7082" s="576">
        <v>101433</v>
      </c>
      <c r="H7082" s="576" t="s">
        <v>1101</v>
      </c>
      <c r="I7082" s="576" t="s">
        <v>218</v>
      </c>
      <c r="J7082" s="576" t="s">
        <v>209</v>
      </c>
      <c r="K7082" s="577">
        <v>4719.59</v>
      </c>
      <c r="L7082" s="576" t="s">
        <v>208</v>
      </c>
    </row>
    <row r="7083" spans="1:12">
      <c r="A7083" s="576" t="s">
        <v>1050</v>
      </c>
      <c r="B7083" s="576" t="s">
        <v>1051</v>
      </c>
      <c r="C7083" s="576" t="s">
        <v>1056</v>
      </c>
      <c r="D7083" s="576" t="s">
        <v>4593</v>
      </c>
      <c r="E7083" s="577" t="s">
        <v>210</v>
      </c>
      <c r="F7083" s="576" t="s">
        <v>210</v>
      </c>
      <c r="G7083" s="576">
        <v>101434</v>
      </c>
      <c r="H7083" s="576" t="s">
        <v>3460</v>
      </c>
      <c r="I7083" s="576" t="s">
        <v>218</v>
      </c>
      <c r="J7083" s="576" t="s">
        <v>207</v>
      </c>
      <c r="K7083" s="577">
        <v>3562.52</v>
      </c>
      <c r="L7083" s="576" t="s">
        <v>208</v>
      </c>
    </row>
    <row r="7084" spans="1:12">
      <c r="A7084" s="576" t="s">
        <v>1050</v>
      </c>
      <c r="B7084" s="576" t="s">
        <v>1051</v>
      </c>
      <c r="C7084" s="576" t="s">
        <v>1056</v>
      </c>
      <c r="D7084" s="576" t="s">
        <v>4593</v>
      </c>
      <c r="E7084" s="577" t="s">
        <v>210</v>
      </c>
      <c r="F7084" s="576" t="s">
        <v>210</v>
      </c>
      <c r="G7084" s="576">
        <v>88298</v>
      </c>
      <c r="H7084" s="576" t="s">
        <v>1103</v>
      </c>
      <c r="I7084" s="576" t="s">
        <v>87</v>
      </c>
      <c r="J7084" s="576" t="s">
        <v>207</v>
      </c>
      <c r="K7084" s="577">
        <v>14.88</v>
      </c>
      <c r="L7084" s="576" t="s">
        <v>208</v>
      </c>
    </row>
    <row r="7085" spans="1:12">
      <c r="A7085" s="576" t="s">
        <v>1050</v>
      </c>
      <c r="B7085" s="576" t="s">
        <v>1051</v>
      </c>
      <c r="C7085" s="576" t="s">
        <v>1056</v>
      </c>
      <c r="D7085" s="576" t="s">
        <v>4593</v>
      </c>
      <c r="E7085" s="577" t="s">
        <v>210</v>
      </c>
      <c r="F7085" s="576" t="s">
        <v>210</v>
      </c>
      <c r="G7085" s="576">
        <v>101436</v>
      </c>
      <c r="H7085" s="576" t="s">
        <v>1103</v>
      </c>
      <c r="I7085" s="576" t="s">
        <v>218</v>
      </c>
      <c r="J7085" s="576" t="s">
        <v>209</v>
      </c>
      <c r="K7085" s="577">
        <v>2659.18</v>
      </c>
      <c r="L7085" s="576" t="s">
        <v>208</v>
      </c>
    </row>
    <row r="7086" spans="1:12">
      <c r="A7086" s="576" t="s">
        <v>1050</v>
      </c>
      <c r="B7086" s="576" t="s">
        <v>1051</v>
      </c>
      <c r="C7086" s="576" t="s">
        <v>1056</v>
      </c>
      <c r="D7086" s="576" t="s">
        <v>4593</v>
      </c>
      <c r="E7086" s="577" t="s">
        <v>210</v>
      </c>
      <c r="F7086" s="576" t="s">
        <v>210</v>
      </c>
      <c r="G7086" s="576">
        <v>101437</v>
      </c>
      <c r="H7086" s="576" t="s">
        <v>3462</v>
      </c>
      <c r="I7086" s="576" t="s">
        <v>218</v>
      </c>
      <c r="J7086" s="576" t="s">
        <v>209</v>
      </c>
      <c r="K7086" s="577">
        <v>5266.58</v>
      </c>
      <c r="L7086" s="576" t="s">
        <v>208</v>
      </c>
    </row>
    <row r="7087" spans="1:12">
      <c r="A7087" s="576" t="s">
        <v>1050</v>
      </c>
      <c r="B7087" s="576" t="s">
        <v>1051</v>
      </c>
      <c r="C7087" s="576" t="s">
        <v>1056</v>
      </c>
      <c r="D7087" s="576" t="s">
        <v>4593</v>
      </c>
      <c r="E7087" s="577" t="s">
        <v>210</v>
      </c>
      <c r="F7087" s="576" t="s">
        <v>210</v>
      </c>
      <c r="G7087" s="576">
        <v>88299</v>
      </c>
      <c r="H7087" s="576" t="s">
        <v>1104</v>
      </c>
      <c r="I7087" s="576" t="s">
        <v>87</v>
      </c>
      <c r="J7087" s="576" t="s">
        <v>209</v>
      </c>
      <c r="K7087" s="577">
        <v>29.83</v>
      </c>
      <c r="L7087" s="576" t="s">
        <v>208</v>
      </c>
    </row>
    <row r="7088" spans="1:12">
      <c r="A7088" s="576" t="s">
        <v>1050</v>
      </c>
      <c r="B7088" s="576" t="s">
        <v>1051</v>
      </c>
      <c r="C7088" s="576" t="s">
        <v>1056</v>
      </c>
      <c r="D7088" s="576" t="s">
        <v>4593</v>
      </c>
      <c r="E7088" s="577" t="s">
        <v>210</v>
      </c>
      <c r="F7088" s="576" t="s">
        <v>210</v>
      </c>
      <c r="G7088" s="576">
        <v>88300</v>
      </c>
      <c r="H7088" s="576" t="s">
        <v>1105</v>
      </c>
      <c r="I7088" s="576" t="s">
        <v>87</v>
      </c>
      <c r="J7088" s="576" t="s">
        <v>209</v>
      </c>
      <c r="K7088" s="577">
        <v>29.83</v>
      </c>
      <c r="L7088" s="576" t="s">
        <v>208</v>
      </c>
    </row>
    <row r="7089" spans="1:12">
      <c r="A7089" s="576" t="s">
        <v>1050</v>
      </c>
      <c r="B7089" s="576" t="s">
        <v>1051</v>
      </c>
      <c r="C7089" s="576" t="s">
        <v>1056</v>
      </c>
      <c r="D7089" s="576" t="s">
        <v>4593</v>
      </c>
      <c r="E7089" s="577" t="s">
        <v>210</v>
      </c>
      <c r="F7089" s="576" t="s">
        <v>210</v>
      </c>
      <c r="G7089" s="576">
        <v>101438</v>
      </c>
      <c r="H7089" s="576" t="s">
        <v>1105</v>
      </c>
      <c r="I7089" s="576" t="s">
        <v>218</v>
      </c>
      <c r="J7089" s="576" t="s">
        <v>209</v>
      </c>
      <c r="K7089" s="578">
        <v>5266.58</v>
      </c>
      <c r="L7089" s="576" t="s">
        <v>208</v>
      </c>
    </row>
    <row r="7090" spans="1:12">
      <c r="A7090" s="576" t="s">
        <v>954</v>
      </c>
      <c r="B7090" s="576" t="s">
        <v>1030</v>
      </c>
      <c r="C7090" s="576" t="s">
        <v>1037</v>
      </c>
      <c r="D7090" s="576" t="s">
        <v>4581</v>
      </c>
      <c r="E7090" s="577" t="s">
        <v>210</v>
      </c>
      <c r="F7090" s="576" t="s">
        <v>210</v>
      </c>
      <c r="G7090" s="576">
        <v>88297</v>
      </c>
      <c r="H7090" s="576" t="s">
        <v>1102</v>
      </c>
      <c r="I7090" s="576" t="s">
        <v>87</v>
      </c>
      <c r="J7090" s="576" t="s">
        <v>207</v>
      </c>
      <c r="K7090" s="577">
        <v>21.73</v>
      </c>
      <c r="L7090" s="576" t="s">
        <v>1057</v>
      </c>
    </row>
    <row r="7091" spans="1:12">
      <c r="A7091" s="576" t="s">
        <v>954</v>
      </c>
      <c r="B7091" s="576" t="s">
        <v>1030</v>
      </c>
      <c r="C7091" s="576" t="s">
        <v>1037</v>
      </c>
      <c r="D7091" s="576" t="s">
        <v>4581</v>
      </c>
      <c r="E7091" s="577" t="s">
        <v>210</v>
      </c>
      <c r="F7091" s="576" t="s">
        <v>210</v>
      </c>
      <c r="G7091" s="576">
        <v>101435</v>
      </c>
      <c r="H7091" s="576" t="s">
        <v>3461</v>
      </c>
      <c r="I7091" s="576" t="s">
        <v>218</v>
      </c>
      <c r="J7091" s="576" t="s">
        <v>207</v>
      </c>
      <c r="K7091" s="577">
        <v>3851.06</v>
      </c>
      <c r="L7091" s="576" t="s">
        <v>1057</v>
      </c>
    </row>
    <row r="7092" spans="1:12">
      <c r="A7092" s="576" t="s">
        <v>954</v>
      </c>
      <c r="B7092" s="576" t="s">
        <v>1030</v>
      </c>
      <c r="C7092" s="576" t="s">
        <v>1037</v>
      </c>
      <c r="D7092" s="576" t="s">
        <v>4581</v>
      </c>
      <c r="E7092" s="577" t="s">
        <v>210</v>
      </c>
      <c r="F7092" s="576" t="s">
        <v>210</v>
      </c>
      <c r="G7092" s="576">
        <v>101440</v>
      </c>
      <c r="H7092" s="576" t="s">
        <v>3463</v>
      </c>
      <c r="I7092" s="576" t="s">
        <v>218</v>
      </c>
      <c r="J7092" s="576" t="s">
        <v>207</v>
      </c>
      <c r="K7092" s="577">
        <v>3744.76</v>
      </c>
      <c r="L7092" s="576" t="s">
        <v>1057</v>
      </c>
    </row>
    <row r="7093" spans="1:12">
      <c r="A7093" s="576" t="s">
        <v>954</v>
      </c>
      <c r="B7093" s="576" t="s">
        <v>1030</v>
      </c>
      <c r="C7093" s="576" t="s">
        <v>1037</v>
      </c>
      <c r="D7093" s="576" t="s">
        <v>4581</v>
      </c>
      <c r="E7093" s="577" t="s">
        <v>210</v>
      </c>
      <c r="F7093" s="576" t="s">
        <v>210</v>
      </c>
      <c r="G7093" s="576">
        <v>88302</v>
      </c>
      <c r="H7093" s="576" t="s">
        <v>1107</v>
      </c>
      <c r="I7093" s="576" t="s">
        <v>87</v>
      </c>
      <c r="J7093" s="576" t="s">
        <v>207</v>
      </c>
      <c r="K7093" s="577">
        <v>21.1</v>
      </c>
      <c r="L7093" s="576" t="s">
        <v>1057</v>
      </c>
    </row>
    <row r="7094" spans="1:12">
      <c r="A7094" s="576" t="s">
        <v>954</v>
      </c>
      <c r="B7094" s="576" t="s">
        <v>1030</v>
      </c>
      <c r="C7094" s="576" t="s">
        <v>1037</v>
      </c>
      <c r="D7094" s="576" t="s">
        <v>4581</v>
      </c>
      <c r="E7094" s="577" t="s">
        <v>210</v>
      </c>
      <c r="F7094" s="576" t="s">
        <v>210</v>
      </c>
      <c r="G7094" s="576">
        <v>88301</v>
      </c>
      <c r="H7094" s="576" t="s">
        <v>1106</v>
      </c>
      <c r="I7094" s="576" t="s">
        <v>87</v>
      </c>
      <c r="J7094" s="576" t="s">
        <v>207</v>
      </c>
      <c r="K7094" s="577">
        <v>21.1</v>
      </c>
      <c r="L7094" s="576" t="s">
        <v>1057</v>
      </c>
    </row>
    <row r="7095" spans="1:12">
      <c r="A7095" s="576" t="s">
        <v>954</v>
      </c>
      <c r="B7095" s="576" t="s">
        <v>1030</v>
      </c>
      <c r="C7095" s="576" t="s">
        <v>1037</v>
      </c>
      <c r="D7095" s="576" t="s">
        <v>4581</v>
      </c>
      <c r="E7095" s="577" t="s">
        <v>210</v>
      </c>
      <c r="F7095" s="576" t="s">
        <v>210</v>
      </c>
      <c r="G7095" s="576">
        <v>101439</v>
      </c>
      <c r="H7095" s="576" t="s">
        <v>1106</v>
      </c>
      <c r="I7095" s="576" t="s">
        <v>218</v>
      </c>
      <c r="J7095" s="576" t="s">
        <v>207</v>
      </c>
      <c r="K7095" s="577">
        <v>3744.76</v>
      </c>
      <c r="L7095" s="576" t="s">
        <v>1057</v>
      </c>
    </row>
    <row r="7096" spans="1:12">
      <c r="A7096" s="576" t="s">
        <v>954</v>
      </c>
      <c r="B7096" s="576" t="s">
        <v>1030</v>
      </c>
      <c r="C7096" s="576" t="s">
        <v>1037</v>
      </c>
      <c r="D7096" s="576" t="s">
        <v>4581</v>
      </c>
      <c r="E7096" s="577" t="s">
        <v>210</v>
      </c>
      <c r="F7096" s="576" t="s">
        <v>210</v>
      </c>
      <c r="G7096" s="576">
        <v>88303</v>
      </c>
      <c r="H7096" s="576" t="s">
        <v>1108</v>
      </c>
      <c r="I7096" s="576" t="s">
        <v>87</v>
      </c>
      <c r="J7096" s="576" t="s">
        <v>207</v>
      </c>
      <c r="K7096" s="577">
        <v>22.11</v>
      </c>
      <c r="L7096" s="576" t="s">
        <v>1057</v>
      </c>
    </row>
    <row r="7097" spans="1:12">
      <c r="A7097" s="576" t="s">
        <v>954</v>
      </c>
      <c r="B7097" s="576" t="s">
        <v>1030</v>
      </c>
      <c r="C7097" s="576" t="s">
        <v>1037</v>
      </c>
      <c r="D7097" s="576" t="s">
        <v>4581</v>
      </c>
      <c r="E7097" s="577" t="s">
        <v>210</v>
      </c>
      <c r="F7097" s="576" t="s">
        <v>210</v>
      </c>
      <c r="G7097" s="576">
        <v>101441</v>
      </c>
      <c r="H7097" s="576" t="s">
        <v>1108</v>
      </c>
      <c r="I7097" s="576" t="s">
        <v>218</v>
      </c>
      <c r="J7097" s="576" t="s">
        <v>207</v>
      </c>
      <c r="K7097" s="577">
        <v>3920.89</v>
      </c>
      <c r="L7097" s="576" t="s">
        <v>1057</v>
      </c>
    </row>
    <row r="7098" spans="1:12">
      <c r="A7098" s="576" t="s">
        <v>954</v>
      </c>
      <c r="B7098" s="576" t="s">
        <v>1030</v>
      </c>
      <c r="C7098" s="576" t="s">
        <v>1037</v>
      </c>
      <c r="D7098" s="576" t="s">
        <v>4581</v>
      </c>
      <c r="E7098" s="577" t="s">
        <v>210</v>
      </c>
      <c r="F7098" s="576" t="s">
        <v>210</v>
      </c>
      <c r="G7098" s="576">
        <v>88304</v>
      </c>
      <c r="H7098" s="576" t="s">
        <v>1109</v>
      </c>
      <c r="I7098" s="576" t="s">
        <v>87</v>
      </c>
      <c r="J7098" s="576" t="s">
        <v>207</v>
      </c>
      <c r="K7098" s="577">
        <v>29.83</v>
      </c>
      <c r="L7098" s="576" t="s">
        <v>1057</v>
      </c>
    </row>
    <row r="7099" spans="1:12">
      <c r="A7099" s="576" t="s">
        <v>954</v>
      </c>
      <c r="B7099" s="576" t="s">
        <v>1030</v>
      </c>
      <c r="C7099" s="576" t="s">
        <v>1037</v>
      </c>
      <c r="D7099" s="576" t="s">
        <v>4581</v>
      </c>
      <c r="E7099" s="577" t="s">
        <v>210</v>
      </c>
      <c r="F7099" s="576" t="s">
        <v>210</v>
      </c>
      <c r="G7099" s="576">
        <v>101443</v>
      </c>
      <c r="H7099" s="576" t="s">
        <v>1109</v>
      </c>
      <c r="I7099" s="576" t="s">
        <v>218</v>
      </c>
      <c r="J7099" s="576" t="s">
        <v>207</v>
      </c>
      <c r="K7099" s="577">
        <v>5266.58</v>
      </c>
      <c r="L7099" s="576" t="s">
        <v>1057</v>
      </c>
    </row>
    <row r="7100" spans="1:12">
      <c r="A7100" s="576" t="s">
        <v>954</v>
      </c>
      <c r="B7100" s="576" t="s">
        <v>1030</v>
      </c>
      <c r="C7100" s="576" t="s">
        <v>1037</v>
      </c>
      <c r="D7100" s="576" t="s">
        <v>4581</v>
      </c>
      <c r="E7100" s="577" t="s">
        <v>210</v>
      </c>
      <c r="F7100" s="576" t="s">
        <v>210</v>
      </c>
      <c r="G7100" s="576">
        <v>88306</v>
      </c>
      <c r="H7100" s="576" t="s">
        <v>1110</v>
      </c>
      <c r="I7100" s="576" t="s">
        <v>87</v>
      </c>
      <c r="J7100" s="576" t="s">
        <v>207</v>
      </c>
      <c r="K7100" s="577">
        <v>20.079999999999998</v>
      </c>
      <c r="L7100" s="576" t="s">
        <v>1057</v>
      </c>
    </row>
    <row r="7101" spans="1:12">
      <c r="A7101" s="576" t="s">
        <v>954</v>
      </c>
      <c r="B7101" s="576" t="s">
        <v>1030</v>
      </c>
      <c r="C7101" s="576" t="s">
        <v>1037</v>
      </c>
      <c r="D7101" s="576" t="s">
        <v>4581</v>
      </c>
      <c r="E7101" s="577" t="s">
        <v>210</v>
      </c>
      <c r="F7101" s="576" t="s">
        <v>210</v>
      </c>
      <c r="G7101" s="576">
        <v>88307</v>
      </c>
      <c r="H7101" s="576" t="s">
        <v>1111</v>
      </c>
      <c r="I7101" s="576" t="s">
        <v>87</v>
      </c>
      <c r="J7101" s="576" t="s">
        <v>207</v>
      </c>
      <c r="K7101" s="577">
        <v>20.43</v>
      </c>
      <c r="L7101" s="576" t="s">
        <v>1057</v>
      </c>
    </row>
    <row r="7102" spans="1:12">
      <c r="A7102" s="576" t="s">
        <v>954</v>
      </c>
      <c r="B7102" s="576" t="s">
        <v>1030</v>
      </c>
      <c r="C7102" s="576" t="s">
        <v>1037</v>
      </c>
      <c r="D7102" s="576" t="s">
        <v>4581</v>
      </c>
      <c r="E7102" s="577" t="s">
        <v>210</v>
      </c>
      <c r="F7102" s="576" t="s">
        <v>210</v>
      </c>
      <c r="G7102" s="576">
        <v>88308</v>
      </c>
      <c r="H7102" s="576" t="s">
        <v>1112</v>
      </c>
      <c r="I7102" s="576" t="s">
        <v>87</v>
      </c>
      <c r="J7102" s="576" t="s">
        <v>207</v>
      </c>
      <c r="K7102" s="577">
        <v>22.99</v>
      </c>
      <c r="L7102" s="576" t="s">
        <v>1057</v>
      </c>
    </row>
    <row r="7103" spans="1:12">
      <c r="A7103" s="576" t="s">
        <v>954</v>
      </c>
      <c r="B7103" s="576" t="s">
        <v>1030</v>
      </c>
      <c r="C7103" s="576" t="s">
        <v>1037</v>
      </c>
      <c r="D7103" s="576" t="s">
        <v>4581</v>
      </c>
      <c r="E7103" s="577" t="s">
        <v>210</v>
      </c>
      <c r="F7103" s="576" t="s">
        <v>210</v>
      </c>
      <c r="G7103" s="576">
        <v>101444</v>
      </c>
      <c r="H7103" s="576" t="s">
        <v>1112</v>
      </c>
      <c r="I7103" s="576" t="s">
        <v>218</v>
      </c>
      <c r="J7103" s="576" t="s">
        <v>207</v>
      </c>
      <c r="K7103" s="577">
        <v>4085.86</v>
      </c>
      <c r="L7103" s="576" t="s">
        <v>1057</v>
      </c>
    </row>
    <row r="7104" spans="1:12">
      <c r="A7104" s="576" t="s">
        <v>954</v>
      </c>
      <c r="B7104" s="576" t="s">
        <v>1030</v>
      </c>
      <c r="C7104" s="576" t="s">
        <v>1037</v>
      </c>
      <c r="D7104" s="576" t="s">
        <v>4581</v>
      </c>
      <c r="E7104" s="577" t="s">
        <v>210</v>
      </c>
      <c r="F7104" s="576" t="s">
        <v>210</v>
      </c>
      <c r="G7104" s="576">
        <v>88309</v>
      </c>
      <c r="H7104" s="576" t="s">
        <v>94</v>
      </c>
      <c r="I7104" s="576" t="s">
        <v>87</v>
      </c>
      <c r="J7104" s="576" t="s">
        <v>207</v>
      </c>
      <c r="K7104" s="577">
        <v>23.1</v>
      </c>
      <c r="L7104" s="576" t="s">
        <v>1057</v>
      </c>
    </row>
    <row r="7105" spans="1:12">
      <c r="A7105" s="576" t="s">
        <v>954</v>
      </c>
      <c r="B7105" s="576" t="s">
        <v>1030</v>
      </c>
      <c r="C7105" s="576" t="s">
        <v>1037</v>
      </c>
      <c r="D7105" s="576" t="s">
        <v>4581</v>
      </c>
      <c r="E7105" s="577" t="s">
        <v>210</v>
      </c>
      <c r="F7105" s="576" t="s">
        <v>210</v>
      </c>
      <c r="G7105" s="576">
        <v>101445</v>
      </c>
      <c r="H7105" s="576" t="s">
        <v>94</v>
      </c>
      <c r="I7105" s="576" t="s">
        <v>218</v>
      </c>
      <c r="J7105" s="576" t="s">
        <v>207</v>
      </c>
      <c r="K7105" s="577">
        <v>4100.6400000000003</v>
      </c>
      <c r="L7105" s="576" t="s">
        <v>1057</v>
      </c>
    </row>
    <row r="7106" spans="1:12">
      <c r="A7106" s="576" t="s">
        <v>954</v>
      </c>
      <c r="B7106" s="576" t="s">
        <v>1030</v>
      </c>
      <c r="C7106" s="576" t="s">
        <v>1037</v>
      </c>
      <c r="D7106" s="576" t="s">
        <v>4581</v>
      </c>
      <c r="E7106" s="577" t="s">
        <v>210</v>
      </c>
      <c r="F7106" s="576" t="s">
        <v>210</v>
      </c>
      <c r="G7106" s="576">
        <v>88310</v>
      </c>
      <c r="H7106" s="576" t="s">
        <v>1113</v>
      </c>
      <c r="I7106" s="576" t="s">
        <v>87</v>
      </c>
      <c r="J7106" s="576" t="s">
        <v>207</v>
      </c>
      <c r="K7106" s="577">
        <v>24.53</v>
      </c>
      <c r="L7106" s="576" t="s">
        <v>1057</v>
      </c>
    </row>
    <row r="7107" spans="1:12">
      <c r="A7107" s="576" t="s">
        <v>954</v>
      </c>
      <c r="B7107" s="576" t="s">
        <v>1030</v>
      </c>
      <c r="C7107" s="576" t="s">
        <v>1037</v>
      </c>
      <c r="D7107" s="576" t="s">
        <v>4581</v>
      </c>
      <c r="E7107" s="577" t="s">
        <v>210</v>
      </c>
      <c r="F7107" s="576" t="s">
        <v>210</v>
      </c>
      <c r="G7107" s="576">
        <v>101446</v>
      </c>
      <c r="H7107" s="576" t="s">
        <v>1113</v>
      </c>
      <c r="I7107" s="576" t="s">
        <v>218</v>
      </c>
      <c r="J7107" s="576" t="s">
        <v>207</v>
      </c>
      <c r="K7107" s="577">
        <v>4379.3500000000004</v>
      </c>
      <c r="L7107" s="576" t="s">
        <v>1057</v>
      </c>
    </row>
    <row r="7108" spans="1:12">
      <c r="A7108" s="576" t="s">
        <v>954</v>
      </c>
      <c r="B7108" s="576" t="s">
        <v>1030</v>
      </c>
      <c r="C7108" s="576" t="s">
        <v>1037</v>
      </c>
      <c r="D7108" s="576" t="s">
        <v>4581</v>
      </c>
      <c r="E7108" s="577" t="s">
        <v>210</v>
      </c>
      <c r="F7108" s="576" t="s">
        <v>210</v>
      </c>
      <c r="G7108" s="576">
        <v>88311</v>
      </c>
      <c r="H7108" s="576" t="s">
        <v>1114</v>
      </c>
      <c r="I7108" s="576" t="s">
        <v>87</v>
      </c>
      <c r="J7108" s="576" t="s">
        <v>207</v>
      </c>
      <c r="K7108" s="577">
        <v>24.02</v>
      </c>
      <c r="L7108" s="576" t="s">
        <v>1057</v>
      </c>
    </row>
    <row r="7109" spans="1:12">
      <c r="A7109" s="576" t="s">
        <v>954</v>
      </c>
      <c r="B7109" s="576" t="s">
        <v>1030</v>
      </c>
      <c r="C7109" s="576" t="s">
        <v>1037</v>
      </c>
      <c r="D7109" s="576" t="s">
        <v>4581</v>
      </c>
      <c r="E7109" s="577" t="s">
        <v>210</v>
      </c>
      <c r="F7109" s="576" t="s">
        <v>210</v>
      </c>
      <c r="G7109" s="576">
        <v>101447</v>
      </c>
      <c r="H7109" s="576" t="s">
        <v>1114</v>
      </c>
      <c r="I7109" s="576" t="s">
        <v>218</v>
      </c>
      <c r="J7109" s="576" t="s">
        <v>207</v>
      </c>
      <c r="K7109" s="577">
        <v>4291.59</v>
      </c>
      <c r="L7109" s="576" t="s">
        <v>1057</v>
      </c>
    </row>
    <row r="7110" spans="1:12">
      <c r="A7110" s="576" t="s">
        <v>954</v>
      </c>
      <c r="B7110" s="576" t="s">
        <v>1030</v>
      </c>
      <c r="C7110" s="576" t="s">
        <v>1037</v>
      </c>
      <c r="D7110" s="576" t="s">
        <v>4581</v>
      </c>
      <c r="E7110" s="577" t="s">
        <v>210</v>
      </c>
      <c r="F7110" s="576" t="s">
        <v>210</v>
      </c>
      <c r="G7110" s="576">
        <v>88312</v>
      </c>
      <c r="H7110" s="576" t="s">
        <v>1115</v>
      </c>
      <c r="I7110" s="576" t="s">
        <v>87</v>
      </c>
      <c r="J7110" s="576" t="s">
        <v>207</v>
      </c>
      <c r="K7110" s="577">
        <v>24.53</v>
      </c>
      <c r="L7110" s="576" t="s">
        <v>1057</v>
      </c>
    </row>
    <row r="7111" spans="1:12">
      <c r="A7111" s="576" t="s">
        <v>954</v>
      </c>
      <c r="B7111" s="576" t="s">
        <v>1030</v>
      </c>
      <c r="C7111" s="576" t="s">
        <v>1037</v>
      </c>
      <c r="D7111" s="576" t="s">
        <v>4581</v>
      </c>
      <c r="E7111" s="577" t="s">
        <v>210</v>
      </c>
      <c r="F7111" s="576" t="s">
        <v>210</v>
      </c>
      <c r="G7111" s="576">
        <v>101448</v>
      </c>
      <c r="H7111" s="576" t="s">
        <v>1115</v>
      </c>
      <c r="I7111" s="576" t="s">
        <v>218</v>
      </c>
      <c r="J7111" s="576" t="s">
        <v>248</v>
      </c>
      <c r="K7111" s="577">
        <v>4379.3500000000004</v>
      </c>
      <c r="L7111" s="576" t="s">
        <v>1057</v>
      </c>
    </row>
    <row r="7112" spans="1:12">
      <c r="A7112" s="576" t="s">
        <v>954</v>
      </c>
      <c r="B7112" s="576" t="s">
        <v>1030</v>
      </c>
      <c r="C7112" s="576" t="s">
        <v>1037</v>
      </c>
      <c r="D7112" s="576" t="s">
        <v>4581</v>
      </c>
      <c r="E7112" s="577" t="s">
        <v>210</v>
      </c>
      <c r="F7112" s="576" t="s">
        <v>210</v>
      </c>
      <c r="G7112" s="576">
        <v>101449</v>
      </c>
      <c r="H7112" s="576" t="s">
        <v>3464</v>
      </c>
      <c r="I7112" s="576" t="s">
        <v>218</v>
      </c>
      <c r="J7112" s="576" t="s">
        <v>207</v>
      </c>
      <c r="K7112" s="577">
        <v>2653.62</v>
      </c>
      <c r="L7112" s="576" t="s">
        <v>1057</v>
      </c>
    </row>
    <row r="7113" spans="1:12">
      <c r="A7113" s="576" t="s">
        <v>954</v>
      </c>
      <c r="B7113" s="576" t="s">
        <v>1030</v>
      </c>
      <c r="C7113" s="576" t="s">
        <v>1037</v>
      </c>
      <c r="D7113" s="576" t="s">
        <v>4581</v>
      </c>
      <c r="E7113" s="577" t="s">
        <v>210</v>
      </c>
      <c r="F7113" s="576" t="s">
        <v>210</v>
      </c>
      <c r="G7113" s="576">
        <v>88313</v>
      </c>
      <c r="H7113" s="576" t="s">
        <v>1116</v>
      </c>
      <c r="I7113" s="576" t="s">
        <v>87</v>
      </c>
      <c r="J7113" s="576" t="s">
        <v>248</v>
      </c>
      <c r="K7113" s="577">
        <v>14.89</v>
      </c>
      <c r="L7113" s="576" t="s">
        <v>1057</v>
      </c>
    </row>
    <row r="7114" spans="1:12">
      <c r="A7114" s="576" t="s">
        <v>954</v>
      </c>
      <c r="B7114" s="576" t="s">
        <v>1030</v>
      </c>
      <c r="C7114" s="576" t="s">
        <v>1037</v>
      </c>
      <c r="D7114" s="576" t="s">
        <v>4581</v>
      </c>
      <c r="E7114" s="577" t="s">
        <v>210</v>
      </c>
      <c r="F7114" s="576" t="s">
        <v>210</v>
      </c>
      <c r="G7114" s="576">
        <v>88314</v>
      </c>
      <c r="H7114" s="576" t="s">
        <v>1117</v>
      </c>
      <c r="I7114" s="576" t="s">
        <v>87</v>
      </c>
      <c r="J7114" s="576" t="s">
        <v>207</v>
      </c>
      <c r="K7114" s="577">
        <v>21.63</v>
      </c>
      <c r="L7114" s="576" t="s">
        <v>1057</v>
      </c>
    </row>
    <row r="7115" spans="1:12">
      <c r="A7115" s="576" t="s">
        <v>954</v>
      </c>
      <c r="B7115" s="576" t="s">
        <v>1030</v>
      </c>
      <c r="C7115" s="576" t="s">
        <v>1037</v>
      </c>
      <c r="D7115" s="576" t="s">
        <v>4581</v>
      </c>
      <c r="E7115" s="577" t="s">
        <v>210</v>
      </c>
      <c r="F7115" s="576" t="s">
        <v>210</v>
      </c>
      <c r="G7115" s="576">
        <v>88315</v>
      </c>
      <c r="H7115" s="576" t="s">
        <v>1118</v>
      </c>
      <c r="I7115" s="576" t="s">
        <v>87</v>
      </c>
      <c r="J7115" s="576" t="s">
        <v>207</v>
      </c>
      <c r="K7115" s="577">
        <v>22.94</v>
      </c>
      <c r="L7115" s="576" t="s">
        <v>1057</v>
      </c>
    </row>
    <row r="7116" spans="1:12">
      <c r="A7116" s="576" t="s">
        <v>954</v>
      </c>
      <c r="B7116" s="576" t="s">
        <v>1030</v>
      </c>
      <c r="C7116" s="576" t="s">
        <v>1037</v>
      </c>
      <c r="D7116" s="576" t="s">
        <v>4581</v>
      </c>
      <c r="E7116" s="577" t="s">
        <v>210</v>
      </c>
      <c r="F7116" s="576" t="s">
        <v>210</v>
      </c>
      <c r="G7116" s="576">
        <v>101451</v>
      </c>
      <c r="H7116" s="576" t="s">
        <v>1118</v>
      </c>
      <c r="I7116" s="576" t="s">
        <v>218</v>
      </c>
      <c r="J7116" s="576" t="s">
        <v>248</v>
      </c>
      <c r="K7116" s="577">
        <v>4078.46</v>
      </c>
      <c r="L7116" s="576" t="s">
        <v>1057</v>
      </c>
    </row>
    <row r="7117" spans="1:12">
      <c r="A7117" s="576" t="s">
        <v>954</v>
      </c>
      <c r="B7117" s="576" t="s">
        <v>1030</v>
      </c>
      <c r="C7117" s="576" t="s">
        <v>1037</v>
      </c>
      <c r="D7117" s="576" t="s">
        <v>4581</v>
      </c>
      <c r="E7117" s="577" t="s">
        <v>210</v>
      </c>
      <c r="F7117" s="576" t="s">
        <v>210</v>
      </c>
      <c r="G7117" s="576">
        <v>88316</v>
      </c>
      <c r="H7117" s="576" t="s">
        <v>89</v>
      </c>
      <c r="I7117" s="576" t="s">
        <v>87</v>
      </c>
      <c r="J7117" s="576" t="s">
        <v>207</v>
      </c>
      <c r="K7117" s="577">
        <v>18.670000000000002</v>
      </c>
      <c r="L7117" s="576" t="s">
        <v>1057</v>
      </c>
    </row>
    <row r="7118" spans="1:12">
      <c r="A7118" s="576" t="s">
        <v>954</v>
      </c>
      <c r="B7118" s="576" t="s">
        <v>1030</v>
      </c>
      <c r="C7118" s="576" t="s">
        <v>1037</v>
      </c>
      <c r="D7118" s="576" t="s">
        <v>4581</v>
      </c>
      <c r="E7118" s="577" t="s">
        <v>210</v>
      </c>
      <c r="F7118" s="576" t="s">
        <v>210</v>
      </c>
      <c r="G7118" s="576">
        <v>101452</v>
      </c>
      <c r="H7118" s="576" t="s">
        <v>3465</v>
      </c>
      <c r="I7118" s="576" t="s">
        <v>218</v>
      </c>
      <c r="J7118" s="576" t="s">
        <v>207</v>
      </c>
      <c r="K7118" s="577">
        <v>3328.93</v>
      </c>
      <c r="L7118" s="576" t="s">
        <v>1057</v>
      </c>
    </row>
    <row r="7119" spans="1:12">
      <c r="A7119" s="576" t="s">
        <v>954</v>
      </c>
      <c r="B7119" s="576" t="s">
        <v>1030</v>
      </c>
      <c r="C7119" s="576" t="s">
        <v>1037</v>
      </c>
      <c r="D7119" s="576" t="s">
        <v>4581</v>
      </c>
      <c r="E7119" s="577" t="s">
        <v>210</v>
      </c>
      <c r="F7119" s="576" t="s">
        <v>210</v>
      </c>
      <c r="G7119" s="576">
        <v>95967</v>
      </c>
      <c r="H7119" s="576" t="s">
        <v>1044</v>
      </c>
      <c r="I7119" s="576" t="s">
        <v>87</v>
      </c>
      <c r="J7119" s="576" t="s">
        <v>207</v>
      </c>
      <c r="K7119" s="577">
        <v>145.03</v>
      </c>
      <c r="L7119" s="576" t="s">
        <v>1057</v>
      </c>
    </row>
    <row r="7120" spans="1:12">
      <c r="A7120" s="576" t="s">
        <v>954</v>
      </c>
      <c r="B7120" s="576" t="s">
        <v>1030</v>
      </c>
      <c r="C7120" s="576" t="s">
        <v>1037</v>
      </c>
      <c r="D7120" s="576" t="s">
        <v>4581</v>
      </c>
      <c r="E7120" s="577" t="s">
        <v>210</v>
      </c>
      <c r="F7120" s="576" t="s">
        <v>210</v>
      </c>
      <c r="G7120" s="576">
        <v>88318</v>
      </c>
      <c r="H7120" s="576" t="s">
        <v>1120</v>
      </c>
      <c r="I7120" s="576" t="s">
        <v>87</v>
      </c>
      <c r="J7120" s="576" t="s">
        <v>207</v>
      </c>
      <c r="K7120" s="577">
        <v>26.23</v>
      </c>
      <c r="L7120" s="576" t="s">
        <v>1057</v>
      </c>
    </row>
    <row r="7121" spans="1:12">
      <c r="A7121" s="576" t="s">
        <v>954</v>
      </c>
      <c r="B7121" s="576" t="s">
        <v>1030</v>
      </c>
      <c r="C7121" s="576" t="s">
        <v>1037</v>
      </c>
      <c r="D7121" s="576" t="s">
        <v>4581</v>
      </c>
      <c r="E7121" s="577" t="s">
        <v>210</v>
      </c>
      <c r="F7121" s="576" t="s">
        <v>210</v>
      </c>
      <c r="G7121" s="576">
        <v>88317</v>
      </c>
      <c r="H7121" s="576" t="s">
        <v>1119</v>
      </c>
      <c r="I7121" s="576" t="s">
        <v>87</v>
      </c>
      <c r="J7121" s="576" t="s">
        <v>207</v>
      </c>
      <c r="K7121" s="577">
        <v>23.25</v>
      </c>
      <c r="L7121" s="576" t="s">
        <v>1057</v>
      </c>
    </row>
    <row r="7122" spans="1:12">
      <c r="A7122" s="576" t="s">
        <v>954</v>
      </c>
      <c r="B7122" s="576" t="s">
        <v>1030</v>
      </c>
      <c r="C7122" s="576" t="s">
        <v>1037</v>
      </c>
      <c r="D7122" s="576" t="s">
        <v>4581</v>
      </c>
      <c r="E7122" s="577" t="s">
        <v>210</v>
      </c>
      <c r="F7122" s="576" t="s">
        <v>210</v>
      </c>
      <c r="G7122" s="576">
        <v>101453</v>
      </c>
      <c r="H7122" s="576" t="s">
        <v>1119</v>
      </c>
      <c r="I7122" s="576" t="s">
        <v>218</v>
      </c>
      <c r="J7122" s="576" t="s">
        <v>207</v>
      </c>
      <c r="K7122" s="577">
        <v>4147.41</v>
      </c>
      <c r="L7122" s="576" t="s">
        <v>1057</v>
      </c>
    </row>
    <row r="7123" spans="1:12">
      <c r="A7123" s="576" t="s">
        <v>954</v>
      </c>
      <c r="B7123" s="576" t="s">
        <v>1030</v>
      </c>
      <c r="C7123" s="576" t="s">
        <v>1037</v>
      </c>
      <c r="D7123" s="576" t="s">
        <v>4581</v>
      </c>
      <c r="E7123" s="577" t="s">
        <v>210</v>
      </c>
      <c r="F7123" s="576" t="s">
        <v>210</v>
      </c>
      <c r="G7123" s="576">
        <v>101454</v>
      </c>
      <c r="H7123" s="576" t="s">
        <v>3466</v>
      </c>
      <c r="I7123" s="576" t="s">
        <v>218</v>
      </c>
      <c r="J7123" s="576" t="s">
        <v>207</v>
      </c>
      <c r="K7123" s="577">
        <v>4666.68</v>
      </c>
      <c r="L7123" s="576" t="s">
        <v>1057</v>
      </c>
    </row>
    <row r="7124" spans="1:12">
      <c r="A7124" s="576" t="s">
        <v>954</v>
      </c>
      <c r="B7124" s="576" t="s">
        <v>1030</v>
      </c>
      <c r="C7124" s="576" t="s">
        <v>1037</v>
      </c>
      <c r="D7124" s="576" t="s">
        <v>4581</v>
      </c>
      <c r="E7124" s="577" t="s">
        <v>210</v>
      </c>
      <c r="F7124" s="576" t="s">
        <v>210</v>
      </c>
      <c r="G7124" s="576">
        <v>100533</v>
      </c>
      <c r="H7124" s="576" t="s">
        <v>3353</v>
      </c>
      <c r="I7124" s="576" t="s">
        <v>87</v>
      </c>
      <c r="J7124" s="576" t="s">
        <v>207</v>
      </c>
      <c r="K7124" s="577">
        <v>21.1</v>
      </c>
      <c r="L7124" s="576" t="s">
        <v>1057</v>
      </c>
    </row>
    <row r="7125" spans="1:12">
      <c r="A7125" s="576" t="s">
        <v>954</v>
      </c>
      <c r="B7125" s="576" t="s">
        <v>1030</v>
      </c>
      <c r="C7125" s="576" t="s">
        <v>1037</v>
      </c>
      <c r="D7125" s="576" t="s">
        <v>4581</v>
      </c>
      <c r="E7125" s="577" t="s">
        <v>210</v>
      </c>
      <c r="F7125" s="576" t="s">
        <v>210</v>
      </c>
      <c r="G7125" s="576">
        <v>100534</v>
      </c>
      <c r="H7125" s="576" t="s">
        <v>3353</v>
      </c>
      <c r="I7125" s="576" t="s">
        <v>218</v>
      </c>
      <c r="J7125" s="576" t="s">
        <v>207</v>
      </c>
      <c r="K7125" s="577">
        <v>3725.01</v>
      </c>
      <c r="L7125" s="576" t="s">
        <v>1057</v>
      </c>
    </row>
    <row r="7126" spans="1:12">
      <c r="A7126" s="576" t="s">
        <v>954</v>
      </c>
      <c r="B7126" s="576" t="s">
        <v>1030</v>
      </c>
      <c r="C7126" s="576" t="s">
        <v>1037</v>
      </c>
      <c r="D7126" s="576" t="s">
        <v>4581</v>
      </c>
      <c r="E7126" s="577" t="s">
        <v>210</v>
      </c>
      <c r="F7126" s="576" t="s">
        <v>210</v>
      </c>
      <c r="G7126" s="576">
        <v>88323</v>
      </c>
      <c r="H7126" s="576" t="s">
        <v>1123</v>
      </c>
      <c r="I7126" s="576" t="s">
        <v>87</v>
      </c>
      <c r="J7126" s="576" t="s">
        <v>207</v>
      </c>
      <c r="K7126" s="577">
        <v>22.3</v>
      </c>
      <c r="L7126" s="576" t="s">
        <v>1057</v>
      </c>
    </row>
    <row r="7127" spans="1:12">
      <c r="A7127" s="576" t="s">
        <v>954</v>
      </c>
      <c r="B7127" s="576" t="s">
        <v>1030</v>
      </c>
      <c r="C7127" s="576" t="s">
        <v>1037</v>
      </c>
      <c r="D7127" s="576" t="s">
        <v>4581</v>
      </c>
      <c r="E7127" s="577" t="s">
        <v>210</v>
      </c>
      <c r="F7127" s="576" t="s">
        <v>210</v>
      </c>
      <c r="G7127" s="576">
        <v>101458</v>
      </c>
      <c r="H7127" s="576" t="s">
        <v>3469</v>
      </c>
      <c r="I7127" s="576" t="s">
        <v>218</v>
      </c>
      <c r="J7127" s="576" t="s">
        <v>248</v>
      </c>
      <c r="K7127" s="577">
        <v>3966.48</v>
      </c>
      <c r="L7127" s="576" t="s">
        <v>1057</v>
      </c>
    </row>
    <row r="7128" spans="1:12">
      <c r="A7128" s="576" t="s">
        <v>954</v>
      </c>
      <c r="B7128" s="576" t="s">
        <v>1030</v>
      </c>
      <c r="C7128" s="576" t="s">
        <v>1037</v>
      </c>
      <c r="D7128" s="576" t="s">
        <v>4581</v>
      </c>
      <c r="E7128" s="577" t="s">
        <v>210</v>
      </c>
      <c r="F7128" s="576" t="s">
        <v>210</v>
      </c>
      <c r="G7128" s="576">
        <v>90781</v>
      </c>
      <c r="H7128" s="576" t="s">
        <v>1140</v>
      </c>
      <c r="I7128" s="576" t="s">
        <v>87</v>
      </c>
      <c r="J7128" s="576" t="s">
        <v>207</v>
      </c>
      <c r="K7128" s="577">
        <v>25.86</v>
      </c>
      <c r="L7128" s="576" t="s">
        <v>1057</v>
      </c>
    </row>
    <row r="7129" spans="1:12">
      <c r="A7129" s="576" t="s">
        <v>954</v>
      </c>
      <c r="B7129" s="576" t="s">
        <v>1030</v>
      </c>
      <c r="C7129" s="576" t="s">
        <v>1037</v>
      </c>
      <c r="D7129" s="576" t="s">
        <v>4581</v>
      </c>
      <c r="E7129" s="577" t="s">
        <v>210</v>
      </c>
      <c r="F7129" s="576" t="s">
        <v>210</v>
      </c>
      <c r="G7129" s="576">
        <v>94296</v>
      </c>
      <c r="H7129" s="576" t="s">
        <v>1140</v>
      </c>
      <c r="I7129" s="576" t="s">
        <v>218</v>
      </c>
      <c r="J7129" s="576" t="s">
        <v>207</v>
      </c>
      <c r="K7129" s="577">
        <v>4549.17</v>
      </c>
      <c r="L7129" s="576" t="s">
        <v>1057</v>
      </c>
    </row>
    <row r="7130" spans="1:12">
      <c r="A7130" s="576" t="s">
        <v>954</v>
      </c>
      <c r="B7130" s="576" t="s">
        <v>1030</v>
      </c>
      <c r="C7130" s="576" t="s">
        <v>1037</v>
      </c>
      <c r="D7130" s="576" t="s">
        <v>4581</v>
      </c>
      <c r="E7130" s="577" t="s">
        <v>210</v>
      </c>
      <c r="F7130" s="576" t="s">
        <v>210</v>
      </c>
      <c r="G7130" s="576">
        <v>88324</v>
      </c>
      <c r="H7130" s="576" t="s">
        <v>1124</v>
      </c>
      <c r="I7130" s="576" t="s">
        <v>87</v>
      </c>
      <c r="J7130" s="576" t="s">
        <v>207</v>
      </c>
      <c r="K7130" s="577">
        <v>21.73</v>
      </c>
      <c r="L7130" s="576" t="s">
        <v>1057</v>
      </c>
    </row>
    <row r="7131" spans="1:12">
      <c r="A7131" s="576" t="s">
        <v>954</v>
      </c>
      <c r="B7131" s="576" t="s">
        <v>1030</v>
      </c>
      <c r="C7131" s="576" t="s">
        <v>1037</v>
      </c>
      <c r="D7131" s="576" t="s">
        <v>4581</v>
      </c>
      <c r="E7131" s="577" t="s">
        <v>210</v>
      </c>
      <c r="F7131" s="576" t="s">
        <v>210</v>
      </c>
      <c r="G7131" s="576">
        <v>88321</v>
      </c>
      <c r="H7131" s="576" t="s">
        <v>1121</v>
      </c>
      <c r="I7131" s="576" t="s">
        <v>87</v>
      </c>
      <c r="J7131" s="576" t="s">
        <v>207</v>
      </c>
      <c r="K7131" s="577">
        <v>26.91</v>
      </c>
      <c r="L7131" s="576" t="s">
        <v>1057</v>
      </c>
    </row>
    <row r="7132" spans="1:12">
      <c r="A7132" s="576" t="s">
        <v>954</v>
      </c>
      <c r="B7132" s="576" t="s">
        <v>1030</v>
      </c>
      <c r="C7132" s="576" t="s">
        <v>1037</v>
      </c>
      <c r="D7132" s="576" t="s">
        <v>4581</v>
      </c>
      <c r="E7132" s="577" t="s">
        <v>210</v>
      </c>
      <c r="F7132" s="576" t="s">
        <v>210</v>
      </c>
      <c r="G7132" s="576">
        <v>101456</v>
      </c>
      <c r="H7132" s="576" t="s">
        <v>3467</v>
      </c>
      <c r="I7132" s="576" t="s">
        <v>218</v>
      </c>
      <c r="J7132" s="576" t="s">
        <v>207</v>
      </c>
      <c r="K7132" s="577">
        <v>4733.42</v>
      </c>
      <c r="L7132" s="576" t="s">
        <v>1057</v>
      </c>
    </row>
    <row r="7133" spans="1:12">
      <c r="A7133" s="576" t="s">
        <v>954</v>
      </c>
      <c r="B7133" s="576" t="s">
        <v>1030</v>
      </c>
      <c r="C7133" s="576" t="s">
        <v>1037</v>
      </c>
      <c r="D7133" s="576" t="s">
        <v>4581</v>
      </c>
      <c r="E7133" s="577" t="s">
        <v>210</v>
      </c>
      <c r="F7133" s="576" t="s">
        <v>210</v>
      </c>
      <c r="G7133" s="576">
        <v>88322</v>
      </c>
      <c r="H7133" s="576" t="s">
        <v>1122</v>
      </c>
      <c r="I7133" s="576" t="s">
        <v>87</v>
      </c>
      <c r="J7133" s="576" t="s">
        <v>207</v>
      </c>
      <c r="K7133" s="577">
        <v>47.82</v>
      </c>
      <c r="L7133" s="576" t="s">
        <v>1057</v>
      </c>
    </row>
    <row r="7134" spans="1:12">
      <c r="A7134" s="576" t="s">
        <v>954</v>
      </c>
      <c r="B7134" s="576" t="s">
        <v>1030</v>
      </c>
      <c r="C7134" s="576" t="s">
        <v>1037</v>
      </c>
      <c r="D7134" s="576" t="s">
        <v>4581</v>
      </c>
      <c r="E7134" s="577" t="s">
        <v>210</v>
      </c>
      <c r="F7134" s="576" t="s">
        <v>210</v>
      </c>
      <c r="G7134" s="576">
        <v>100309</v>
      </c>
      <c r="H7134" s="576" t="s">
        <v>3351</v>
      </c>
      <c r="I7134" s="576" t="s">
        <v>87</v>
      </c>
      <c r="J7134" s="576" t="s">
        <v>207</v>
      </c>
      <c r="K7134" s="577">
        <v>27.2</v>
      </c>
      <c r="L7134" s="576" t="s">
        <v>1057</v>
      </c>
    </row>
    <row r="7135" spans="1:12">
      <c r="A7135" s="576" t="s">
        <v>954</v>
      </c>
      <c r="B7135" s="576" t="s">
        <v>1030</v>
      </c>
      <c r="C7135" s="576" t="s">
        <v>1037</v>
      </c>
      <c r="D7135" s="576" t="s">
        <v>4581</v>
      </c>
      <c r="E7135" s="577" t="s">
        <v>210</v>
      </c>
      <c r="F7135" s="576" t="s">
        <v>210</v>
      </c>
      <c r="G7135" s="576">
        <v>100321</v>
      </c>
      <c r="H7135" s="576" t="s">
        <v>3351</v>
      </c>
      <c r="I7135" s="576" t="s">
        <v>218</v>
      </c>
      <c r="J7135" s="576" t="s">
        <v>207</v>
      </c>
      <c r="K7135" s="577">
        <v>4777.41</v>
      </c>
      <c r="L7135" s="576" t="s">
        <v>1057</v>
      </c>
    </row>
    <row r="7136" spans="1:12">
      <c r="A7136" s="576" t="s">
        <v>954</v>
      </c>
      <c r="B7136" s="576" t="s">
        <v>1030</v>
      </c>
      <c r="C7136" s="576" t="s">
        <v>1037</v>
      </c>
      <c r="D7136" s="576" t="s">
        <v>4581</v>
      </c>
      <c r="E7136" s="577" t="s">
        <v>210</v>
      </c>
      <c r="F7136" s="576" t="s">
        <v>210</v>
      </c>
      <c r="G7136" s="576">
        <v>101457</v>
      </c>
      <c r="H7136" s="576" t="s">
        <v>3468</v>
      </c>
      <c r="I7136" s="576" t="s">
        <v>218</v>
      </c>
      <c r="J7136" s="576" t="s">
        <v>248</v>
      </c>
      <c r="K7136" s="577">
        <v>8703.17</v>
      </c>
      <c r="L7136" s="576" t="s">
        <v>1057</v>
      </c>
    </row>
    <row r="7137" spans="1:12">
      <c r="A7137" s="576" t="s">
        <v>954</v>
      </c>
      <c r="B7137" s="576" t="s">
        <v>1030</v>
      </c>
      <c r="C7137" s="576" t="s">
        <v>1037</v>
      </c>
      <c r="D7137" s="576" t="s">
        <v>4581</v>
      </c>
      <c r="E7137" s="577" t="s">
        <v>210</v>
      </c>
      <c r="F7137" s="576" t="s">
        <v>210</v>
      </c>
      <c r="G7137" s="576">
        <v>88325</v>
      </c>
      <c r="H7137" s="576" t="s">
        <v>1125</v>
      </c>
      <c r="I7137" s="576" t="s">
        <v>87</v>
      </c>
      <c r="J7137" s="576" t="s">
        <v>207</v>
      </c>
      <c r="K7137" s="577">
        <v>19.23</v>
      </c>
      <c r="L7137" s="576" t="s">
        <v>1057</v>
      </c>
    </row>
    <row r="7138" spans="1:12">
      <c r="A7138" s="576" t="s">
        <v>954</v>
      </c>
      <c r="B7138" s="576" t="s">
        <v>1030</v>
      </c>
      <c r="C7138" s="576" t="s">
        <v>1037</v>
      </c>
      <c r="D7138" s="576" t="s">
        <v>4581</v>
      </c>
      <c r="E7138" s="577" t="s">
        <v>210</v>
      </c>
      <c r="F7138" s="576" t="s">
        <v>210</v>
      </c>
      <c r="G7138" s="576">
        <v>101459</v>
      </c>
      <c r="H7138" s="576" t="s">
        <v>1125</v>
      </c>
      <c r="I7138" s="576" t="s">
        <v>218</v>
      </c>
      <c r="J7138" s="576" t="s">
        <v>207</v>
      </c>
      <c r="K7138" s="577">
        <v>3433.01</v>
      </c>
      <c r="L7138" s="576" t="s">
        <v>1057</v>
      </c>
    </row>
    <row r="7139" spans="1:12">
      <c r="A7139" s="576" t="s">
        <v>954</v>
      </c>
      <c r="B7139" s="576" t="s">
        <v>1030</v>
      </c>
      <c r="C7139" s="576" t="s">
        <v>1037</v>
      </c>
      <c r="D7139" s="576" t="s">
        <v>4581</v>
      </c>
      <c r="E7139" s="577" t="s">
        <v>210</v>
      </c>
      <c r="F7139" s="576" t="s">
        <v>210</v>
      </c>
      <c r="G7139" s="576">
        <v>100289</v>
      </c>
      <c r="H7139" s="576" t="s">
        <v>3341</v>
      </c>
      <c r="I7139" s="576" t="s">
        <v>87</v>
      </c>
      <c r="J7139" s="576" t="s">
        <v>207</v>
      </c>
      <c r="K7139" s="577">
        <v>18.850000000000001</v>
      </c>
      <c r="L7139" s="576" t="s">
        <v>1057</v>
      </c>
    </row>
    <row r="7140" spans="1:12">
      <c r="A7140" s="576" t="s">
        <v>954</v>
      </c>
      <c r="B7140" s="576" t="s">
        <v>1030</v>
      </c>
      <c r="C7140" s="576" t="s">
        <v>1037</v>
      </c>
      <c r="D7140" s="576" t="s">
        <v>4581</v>
      </c>
      <c r="E7140" s="577" t="s">
        <v>210</v>
      </c>
      <c r="F7140" s="576" t="s">
        <v>210</v>
      </c>
      <c r="G7140" s="576">
        <v>101460</v>
      </c>
      <c r="H7140" s="576" t="s">
        <v>3341</v>
      </c>
      <c r="I7140" s="576" t="s">
        <v>218</v>
      </c>
      <c r="J7140" s="576" t="s">
        <v>207</v>
      </c>
      <c r="K7140" s="577">
        <v>3369.22</v>
      </c>
      <c r="L7140" s="576" t="s">
        <v>1057</v>
      </c>
    </row>
    <row r="7141" spans="1:12">
      <c r="A7141" s="576" t="s">
        <v>954</v>
      </c>
      <c r="B7141" s="576" t="s">
        <v>1030</v>
      </c>
      <c r="C7141" s="576" t="s">
        <v>1037</v>
      </c>
      <c r="D7141" s="576" t="s">
        <v>4581</v>
      </c>
      <c r="E7141" s="577" t="s">
        <v>210</v>
      </c>
      <c r="F7141" s="576" t="s">
        <v>210</v>
      </c>
      <c r="G7141" s="576">
        <v>105011</v>
      </c>
      <c r="H7141" s="576" t="s">
        <v>10343</v>
      </c>
      <c r="I7141" s="576" t="s">
        <v>85</v>
      </c>
      <c r="J7141" s="576" t="s">
        <v>207</v>
      </c>
      <c r="K7141" s="577">
        <v>0.44</v>
      </c>
      <c r="L7141" s="576" t="s">
        <v>1057</v>
      </c>
    </row>
    <row r="7142" spans="1:12">
      <c r="A7142" s="576" t="s">
        <v>954</v>
      </c>
      <c r="B7142" s="576" t="s">
        <v>1030</v>
      </c>
      <c r="C7142" s="576" t="s">
        <v>1037</v>
      </c>
      <c r="D7142" s="576" t="s">
        <v>4581</v>
      </c>
      <c r="E7142" s="577" t="s">
        <v>210</v>
      </c>
      <c r="F7142" s="576" t="s">
        <v>210</v>
      </c>
      <c r="G7142" s="576">
        <v>99061</v>
      </c>
      <c r="H7142" s="576" t="s">
        <v>10344</v>
      </c>
      <c r="I7142" s="576" t="s">
        <v>212</v>
      </c>
      <c r="J7142" s="576" t="s">
        <v>207</v>
      </c>
      <c r="K7142" s="577">
        <v>101.98</v>
      </c>
      <c r="L7142" s="576" t="s">
        <v>1057</v>
      </c>
    </row>
    <row r="7143" spans="1:12">
      <c r="A7143" s="576" t="s">
        <v>954</v>
      </c>
      <c r="B7143" s="576" t="s">
        <v>1030</v>
      </c>
      <c r="C7143" s="576" t="s">
        <v>1037</v>
      </c>
      <c r="D7143" s="576" t="s">
        <v>4581</v>
      </c>
      <c r="E7143" s="577" t="s">
        <v>210</v>
      </c>
      <c r="F7143" s="576" t="s">
        <v>210</v>
      </c>
      <c r="G7143" s="576">
        <v>99060</v>
      </c>
      <c r="H7143" s="576" t="s">
        <v>10345</v>
      </c>
      <c r="I7143" s="576" t="s">
        <v>212</v>
      </c>
      <c r="J7143" s="576" t="s">
        <v>207</v>
      </c>
      <c r="K7143" s="577">
        <v>162.30000000000001</v>
      </c>
      <c r="L7143" s="576" t="s">
        <v>1057</v>
      </c>
    </row>
    <row r="7144" spans="1:12">
      <c r="A7144" s="576" t="s">
        <v>954</v>
      </c>
      <c r="B7144" s="576" t="s">
        <v>1030</v>
      </c>
      <c r="C7144" s="576" t="s">
        <v>1037</v>
      </c>
      <c r="D7144" s="576" t="s">
        <v>4581</v>
      </c>
      <c r="E7144" s="577" t="s">
        <v>210</v>
      </c>
      <c r="F7144" s="576" t="s">
        <v>210</v>
      </c>
      <c r="G7144" s="576">
        <v>105008</v>
      </c>
      <c r="H7144" s="576" t="s">
        <v>10346</v>
      </c>
      <c r="I7144" s="576" t="s">
        <v>212</v>
      </c>
      <c r="J7144" s="576" t="s">
        <v>207</v>
      </c>
      <c r="K7144" s="577">
        <v>0</v>
      </c>
      <c r="L7144" s="576" t="s">
        <v>1057</v>
      </c>
    </row>
    <row r="7145" spans="1:12">
      <c r="A7145" s="576" t="s">
        <v>954</v>
      </c>
      <c r="B7145" s="576" t="s">
        <v>1030</v>
      </c>
      <c r="C7145" s="576" t="s">
        <v>1037</v>
      </c>
      <c r="D7145" s="576" t="s">
        <v>4581</v>
      </c>
      <c r="E7145" s="577" t="s">
        <v>210</v>
      </c>
      <c r="F7145" s="576" t="s">
        <v>210</v>
      </c>
      <c r="G7145" s="576">
        <v>105009</v>
      </c>
      <c r="H7145" s="576" t="s">
        <v>10347</v>
      </c>
      <c r="I7145" s="576" t="s">
        <v>85</v>
      </c>
      <c r="J7145" s="576" t="s">
        <v>207</v>
      </c>
      <c r="K7145" s="577">
        <v>69.08</v>
      </c>
      <c r="L7145" s="576" t="s">
        <v>1057</v>
      </c>
    </row>
    <row r="7146" spans="1:12">
      <c r="A7146" s="576" t="s">
        <v>954</v>
      </c>
      <c r="B7146" s="576" t="s">
        <v>1030</v>
      </c>
      <c r="C7146" s="576" t="s">
        <v>1037</v>
      </c>
      <c r="D7146" s="576" t="s">
        <v>4581</v>
      </c>
      <c r="E7146" s="577" t="s">
        <v>210</v>
      </c>
      <c r="F7146" s="576" t="s">
        <v>210</v>
      </c>
      <c r="G7146" s="576">
        <v>99059</v>
      </c>
      <c r="H7146" s="576" t="s">
        <v>10348</v>
      </c>
      <c r="I7146" s="576" t="s">
        <v>85</v>
      </c>
      <c r="J7146" s="576" t="s">
        <v>207</v>
      </c>
      <c r="K7146" s="577">
        <v>57.19</v>
      </c>
      <c r="L7146" s="576" t="s">
        <v>1057</v>
      </c>
    </row>
    <row r="7147" spans="1:12">
      <c r="A7147" s="576" t="s">
        <v>954</v>
      </c>
      <c r="B7147" s="576" t="s">
        <v>1030</v>
      </c>
      <c r="C7147" s="576" t="s">
        <v>1037</v>
      </c>
      <c r="D7147" s="576" t="s">
        <v>4581</v>
      </c>
      <c r="E7147" s="577" t="s">
        <v>210</v>
      </c>
      <c r="F7147" s="576" t="s">
        <v>210</v>
      </c>
      <c r="G7147" s="576">
        <v>105137</v>
      </c>
      <c r="H7147" s="576" t="s">
        <v>10349</v>
      </c>
      <c r="I7147" s="576" t="s">
        <v>85</v>
      </c>
      <c r="J7147" s="576" t="s">
        <v>207</v>
      </c>
      <c r="K7147" s="577">
        <v>0</v>
      </c>
      <c r="L7147" s="576" t="s">
        <v>1057</v>
      </c>
    </row>
    <row r="7148" spans="1:12">
      <c r="A7148" s="576" t="s">
        <v>954</v>
      </c>
      <c r="B7148" s="576" t="s">
        <v>1030</v>
      </c>
      <c r="C7148" s="576" t="s">
        <v>1037</v>
      </c>
      <c r="D7148" s="576" t="s">
        <v>4581</v>
      </c>
      <c r="E7148" s="577" t="s">
        <v>210</v>
      </c>
      <c r="F7148" s="576" t="s">
        <v>210</v>
      </c>
      <c r="G7148" s="576">
        <v>105136</v>
      </c>
      <c r="H7148" s="576" t="s">
        <v>10350</v>
      </c>
      <c r="I7148" s="576" t="s">
        <v>212</v>
      </c>
      <c r="J7148" s="576" t="s">
        <v>207</v>
      </c>
      <c r="K7148" s="577">
        <v>0</v>
      </c>
      <c r="L7148" s="576" t="s">
        <v>1057</v>
      </c>
    </row>
    <row r="7149" spans="1:12">
      <c r="A7149" s="576" t="s">
        <v>954</v>
      </c>
      <c r="B7149" s="576" t="s">
        <v>1030</v>
      </c>
      <c r="C7149" s="576" t="s">
        <v>1037</v>
      </c>
      <c r="D7149" s="576" t="s">
        <v>4581</v>
      </c>
      <c r="E7149" s="577" t="s">
        <v>210</v>
      </c>
      <c r="F7149" s="576" t="s">
        <v>210</v>
      </c>
      <c r="G7149" s="576">
        <v>105007</v>
      </c>
      <c r="H7149" s="576" t="s">
        <v>10351</v>
      </c>
      <c r="I7149" s="576" t="s">
        <v>212</v>
      </c>
      <c r="J7149" s="576" t="s">
        <v>207</v>
      </c>
      <c r="K7149" s="577">
        <v>30.92</v>
      </c>
      <c r="L7149" s="576" t="s">
        <v>1057</v>
      </c>
    </row>
    <row r="7150" spans="1:12">
      <c r="A7150" s="576" t="s">
        <v>954</v>
      </c>
      <c r="B7150" s="576" t="s">
        <v>1030</v>
      </c>
      <c r="C7150" s="576" t="s">
        <v>1037</v>
      </c>
      <c r="D7150" s="576" t="s">
        <v>4581</v>
      </c>
      <c r="E7150" s="577" t="s">
        <v>210</v>
      </c>
      <c r="F7150" s="576" t="s">
        <v>210</v>
      </c>
      <c r="G7150" s="576">
        <v>99063</v>
      </c>
      <c r="H7150" s="576" t="s">
        <v>10352</v>
      </c>
      <c r="I7150" s="576" t="s">
        <v>85</v>
      </c>
      <c r="J7150" s="576" t="s">
        <v>248</v>
      </c>
      <c r="K7150" s="577">
        <v>7.63</v>
      </c>
      <c r="L7150" s="576" t="s">
        <v>1057</v>
      </c>
    </row>
    <row r="7151" spans="1:12">
      <c r="A7151" s="576" t="s">
        <v>954</v>
      </c>
      <c r="B7151" s="576" t="s">
        <v>1030</v>
      </c>
      <c r="C7151" s="576" t="s">
        <v>1037</v>
      </c>
      <c r="D7151" s="576" t="s">
        <v>4581</v>
      </c>
      <c r="E7151" s="577" t="s">
        <v>210</v>
      </c>
      <c r="F7151" s="576" t="s">
        <v>210</v>
      </c>
      <c r="G7151" s="576">
        <v>105010</v>
      </c>
      <c r="H7151" s="576" t="s">
        <v>10353</v>
      </c>
      <c r="I7151" s="576" t="s">
        <v>212</v>
      </c>
      <c r="J7151" s="576" t="s">
        <v>248</v>
      </c>
      <c r="K7151" s="577">
        <v>0</v>
      </c>
      <c r="L7151" s="576" t="s">
        <v>1057</v>
      </c>
    </row>
    <row r="7152" spans="1:12">
      <c r="A7152" s="576" t="s">
        <v>954</v>
      </c>
      <c r="B7152" s="576" t="s">
        <v>1030</v>
      </c>
      <c r="C7152" s="576" t="s">
        <v>1037</v>
      </c>
      <c r="D7152" s="576" t="s">
        <v>4581</v>
      </c>
      <c r="E7152" s="577" t="s">
        <v>210</v>
      </c>
      <c r="F7152" s="576" t="s">
        <v>210</v>
      </c>
      <c r="G7152" s="576">
        <v>99062</v>
      </c>
      <c r="H7152" s="576" t="s">
        <v>10354</v>
      </c>
      <c r="I7152" s="576" t="s">
        <v>212</v>
      </c>
      <c r="J7152" s="576" t="s">
        <v>207</v>
      </c>
      <c r="K7152" s="577">
        <v>1.7</v>
      </c>
      <c r="L7152" s="576" t="s">
        <v>1057</v>
      </c>
    </row>
    <row r="7153" spans="1:12">
      <c r="A7153" s="576" t="s">
        <v>954</v>
      </c>
      <c r="B7153" s="576" t="s">
        <v>1030</v>
      </c>
      <c r="C7153" s="576" t="s">
        <v>1037</v>
      </c>
      <c r="D7153" s="576" t="s">
        <v>4581</v>
      </c>
      <c r="E7153" s="577" t="s">
        <v>210</v>
      </c>
      <c r="F7153" s="576" t="s">
        <v>210</v>
      </c>
      <c r="G7153" s="576">
        <v>100857</v>
      </c>
      <c r="H7153" s="576" t="s">
        <v>10355</v>
      </c>
      <c r="I7153" s="576" t="s">
        <v>212</v>
      </c>
      <c r="J7153" s="576" t="s">
        <v>207</v>
      </c>
      <c r="K7153" s="577">
        <v>554.80999999999995</v>
      </c>
      <c r="L7153" s="576" t="s">
        <v>1057</v>
      </c>
    </row>
    <row r="7154" spans="1:12">
      <c r="A7154" s="576" t="s">
        <v>954</v>
      </c>
      <c r="B7154" s="576" t="s">
        <v>1030</v>
      </c>
      <c r="C7154" s="576" t="s">
        <v>1037</v>
      </c>
      <c r="D7154" s="576" t="s">
        <v>4581</v>
      </c>
      <c r="E7154" s="577" t="s">
        <v>210</v>
      </c>
      <c r="F7154" s="576" t="s">
        <v>210</v>
      </c>
      <c r="G7154" s="576">
        <v>86905</v>
      </c>
      <c r="H7154" s="576" t="s">
        <v>2776</v>
      </c>
      <c r="I7154" s="576" t="s">
        <v>212</v>
      </c>
      <c r="J7154" s="576" t="s">
        <v>207</v>
      </c>
      <c r="K7154" s="577">
        <v>426</v>
      </c>
      <c r="L7154" s="576" t="s">
        <v>1057</v>
      </c>
    </row>
    <row r="7155" spans="1:12">
      <c r="A7155" s="576" t="s">
        <v>954</v>
      </c>
      <c r="B7155" s="576" t="s">
        <v>1030</v>
      </c>
      <c r="C7155" s="576" t="s">
        <v>1037</v>
      </c>
      <c r="D7155" s="576" t="s">
        <v>4581</v>
      </c>
      <c r="E7155" s="577" t="s">
        <v>210</v>
      </c>
      <c r="F7155" s="576" t="s">
        <v>210</v>
      </c>
      <c r="G7155" s="576">
        <v>86908</v>
      </c>
      <c r="H7155" s="576" t="s">
        <v>2777</v>
      </c>
      <c r="I7155" s="576" t="s">
        <v>212</v>
      </c>
      <c r="J7155" s="576" t="s">
        <v>207</v>
      </c>
      <c r="K7155" s="577">
        <v>512.25</v>
      </c>
      <c r="L7155" s="576" t="s">
        <v>1057</v>
      </c>
    </row>
    <row r="7156" spans="1:12">
      <c r="A7156" s="576" t="s">
        <v>954</v>
      </c>
      <c r="B7156" s="576" t="s">
        <v>1030</v>
      </c>
      <c r="C7156" s="576" t="s">
        <v>1037</v>
      </c>
      <c r="D7156" s="576" t="s">
        <v>4581</v>
      </c>
      <c r="E7156" s="577" t="s">
        <v>210</v>
      </c>
      <c r="F7156" s="576" t="s">
        <v>210</v>
      </c>
      <c r="G7156" s="576">
        <v>100849</v>
      </c>
      <c r="H7156" s="576" t="s">
        <v>2810</v>
      </c>
      <c r="I7156" s="576" t="s">
        <v>212</v>
      </c>
      <c r="J7156" s="576" t="s">
        <v>207</v>
      </c>
      <c r="K7156" s="577">
        <v>46.29</v>
      </c>
      <c r="L7156" s="576" t="s">
        <v>1057</v>
      </c>
    </row>
    <row r="7157" spans="1:12">
      <c r="A7157" s="576" t="s">
        <v>954</v>
      </c>
      <c r="B7157" s="576" t="s">
        <v>1030</v>
      </c>
      <c r="C7157" s="576" t="s">
        <v>1037</v>
      </c>
      <c r="D7157" s="576" t="s">
        <v>4581</v>
      </c>
      <c r="E7157" s="577" t="s">
        <v>210</v>
      </c>
      <c r="F7157" s="576" t="s">
        <v>210</v>
      </c>
      <c r="G7157" s="576">
        <v>100851</v>
      </c>
      <c r="H7157" s="576" t="s">
        <v>2811</v>
      </c>
      <c r="I7157" s="576" t="s">
        <v>212</v>
      </c>
      <c r="J7157" s="576" t="s">
        <v>248</v>
      </c>
      <c r="K7157" s="577">
        <v>93.67</v>
      </c>
      <c r="L7157" s="576" t="s">
        <v>1057</v>
      </c>
    </row>
    <row r="7158" spans="1:12">
      <c r="A7158" s="576" t="s">
        <v>954</v>
      </c>
      <c r="B7158" s="576" t="s">
        <v>1030</v>
      </c>
      <c r="C7158" s="576" t="s">
        <v>1037</v>
      </c>
      <c r="D7158" s="576" t="s">
        <v>4581</v>
      </c>
      <c r="E7158" s="577" t="s">
        <v>210</v>
      </c>
      <c r="F7158" s="576" t="s">
        <v>210</v>
      </c>
      <c r="G7158" s="576">
        <v>100850</v>
      </c>
      <c r="H7158" s="576" t="s">
        <v>10356</v>
      </c>
      <c r="I7158" s="576" t="s">
        <v>212</v>
      </c>
      <c r="J7158" s="576" t="s">
        <v>248</v>
      </c>
      <c r="K7158" s="577">
        <v>0</v>
      </c>
      <c r="L7158" s="576" t="s">
        <v>1057</v>
      </c>
    </row>
    <row r="7159" spans="1:12">
      <c r="A7159" s="576" t="s">
        <v>954</v>
      </c>
      <c r="B7159" s="576" t="s">
        <v>1030</v>
      </c>
      <c r="C7159" s="576" t="s">
        <v>1037</v>
      </c>
      <c r="D7159" s="576" t="s">
        <v>4581</v>
      </c>
      <c r="E7159" s="577" t="s">
        <v>210</v>
      </c>
      <c r="F7159" s="576" t="s">
        <v>210</v>
      </c>
      <c r="G7159" s="576">
        <v>86895</v>
      </c>
      <c r="H7159" s="576" t="s">
        <v>2769</v>
      </c>
      <c r="I7159" s="576" t="s">
        <v>212</v>
      </c>
      <c r="J7159" s="576" t="s">
        <v>207</v>
      </c>
      <c r="K7159" s="577">
        <v>313.02999999999997</v>
      </c>
      <c r="L7159" s="576" t="s">
        <v>1057</v>
      </c>
    </row>
    <row r="7160" spans="1:12">
      <c r="A7160" s="576" t="s">
        <v>954</v>
      </c>
      <c r="B7160" s="576" t="s">
        <v>1030</v>
      </c>
      <c r="C7160" s="576" t="s">
        <v>1037</v>
      </c>
      <c r="D7160" s="576" t="s">
        <v>4581</v>
      </c>
      <c r="E7160" s="577" t="s">
        <v>210</v>
      </c>
      <c r="F7160" s="576" t="s">
        <v>210</v>
      </c>
      <c r="G7160" s="576">
        <v>86889</v>
      </c>
      <c r="H7160" s="576" t="s">
        <v>2766</v>
      </c>
      <c r="I7160" s="576" t="s">
        <v>212</v>
      </c>
      <c r="J7160" s="576" t="s">
        <v>207</v>
      </c>
      <c r="K7160" s="577">
        <v>646.94000000000005</v>
      </c>
      <c r="L7160" s="576" t="s">
        <v>1057</v>
      </c>
    </row>
    <row r="7161" spans="1:12">
      <c r="A7161" s="576" t="s">
        <v>954</v>
      </c>
      <c r="B7161" s="576" t="s">
        <v>1030</v>
      </c>
      <c r="C7161" s="576" t="s">
        <v>1037</v>
      </c>
      <c r="D7161" s="576" t="s">
        <v>4581</v>
      </c>
      <c r="E7161" s="577" t="s">
        <v>210</v>
      </c>
      <c r="F7161" s="576" t="s">
        <v>210</v>
      </c>
      <c r="G7161" s="576">
        <v>86899</v>
      </c>
      <c r="H7161" s="576" t="s">
        <v>2770</v>
      </c>
      <c r="I7161" s="576" t="s">
        <v>212</v>
      </c>
      <c r="J7161" s="576" t="s">
        <v>207</v>
      </c>
      <c r="K7161" s="577">
        <v>295.25</v>
      </c>
      <c r="L7161" s="576" t="s">
        <v>1057</v>
      </c>
    </row>
    <row r="7162" spans="1:12">
      <c r="A7162" s="576" t="s">
        <v>954</v>
      </c>
      <c r="B7162" s="576" t="s">
        <v>1030</v>
      </c>
      <c r="C7162" s="576" t="s">
        <v>1037</v>
      </c>
      <c r="D7162" s="576" t="s">
        <v>4581</v>
      </c>
      <c r="E7162" s="577" t="s">
        <v>210</v>
      </c>
      <c r="F7162" s="576" t="s">
        <v>210</v>
      </c>
      <c r="G7162" s="576">
        <v>86893</v>
      </c>
      <c r="H7162" s="576" t="s">
        <v>2767</v>
      </c>
      <c r="I7162" s="576" t="s">
        <v>212</v>
      </c>
      <c r="J7162" s="576" t="s">
        <v>207</v>
      </c>
      <c r="K7162" s="577">
        <v>599.53</v>
      </c>
      <c r="L7162" s="576" t="s">
        <v>1057</v>
      </c>
    </row>
    <row r="7163" spans="1:12">
      <c r="A7163" s="576" t="s">
        <v>954</v>
      </c>
      <c r="B7163" s="576" t="s">
        <v>1030</v>
      </c>
      <c r="C7163" s="576" t="s">
        <v>1037</v>
      </c>
      <c r="D7163" s="576" t="s">
        <v>4581</v>
      </c>
      <c r="E7163" s="577" t="s">
        <v>210</v>
      </c>
      <c r="F7163" s="576" t="s">
        <v>210</v>
      </c>
      <c r="G7163" s="576">
        <v>86934</v>
      </c>
      <c r="H7163" s="576" t="s">
        <v>2791</v>
      </c>
      <c r="I7163" s="576" t="s">
        <v>212</v>
      </c>
      <c r="J7163" s="576" t="s">
        <v>207</v>
      </c>
      <c r="K7163" s="577">
        <v>343.91</v>
      </c>
      <c r="L7163" s="576" t="s">
        <v>1057</v>
      </c>
    </row>
    <row r="7164" spans="1:12">
      <c r="A7164" s="576" t="s">
        <v>954</v>
      </c>
      <c r="B7164" s="576" t="s">
        <v>1030</v>
      </c>
      <c r="C7164" s="576" t="s">
        <v>1037</v>
      </c>
      <c r="D7164" s="576" t="s">
        <v>4581</v>
      </c>
      <c r="E7164" s="577" t="s">
        <v>210</v>
      </c>
      <c r="F7164" s="576" t="s">
        <v>210</v>
      </c>
      <c r="G7164" s="576">
        <v>86933</v>
      </c>
      <c r="H7164" s="576" t="s">
        <v>2790</v>
      </c>
      <c r="I7164" s="576" t="s">
        <v>212</v>
      </c>
      <c r="J7164" s="576" t="s">
        <v>207</v>
      </c>
      <c r="K7164" s="577">
        <v>352.97</v>
      </c>
      <c r="L7164" s="576" t="s">
        <v>1057</v>
      </c>
    </row>
    <row r="7165" spans="1:12">
      <c r="A7165" s="576" t="s">
        <v>954</v>
      </c>
      <c r="B7165" s="576" t="s">
        <v>1030</v>
      </c>
      <c r="C7165" s="576" t="s">
        <v>1037</v>
      </c>
      <c r="D7165" s="576" t="s">
        <v>4581</v>
      </c>
      <c r="E7165" s="577" t="s">
        <v>210</v>
      </c>
      <c r="F7165" s="576" t="s">
        <v>210</v>
      </c>
      <c r="G7165" s="576">
        <v>86894</v>
      </c>
      <c r="H7165" s="576" t="s">
        <v>2768</v>
      </c>
      <c r="I7165" s="576" t="s">
        <v>212</v>
      </c>
      <c r="J7165" s="576" t="s">
        <v>207</v>
      </c>
      <c r="K7165" s="577">
        <v>217.78</v>
      </c>
      <c r="L7165" s="576" t="s">
        <v>1057</v>
      </c>
    </row>
    <row r="7166" spans="1:12">
      <c r="A7166" s="576" t="s">
        <v>954</v>
      </c>
      <c r="B7166" s="576" t="s">
        <v>1030</v>
      </c>
      <c r="C7166" s="576" t="s">
        <v>1037</v>
      </c>
      <c r="D7166" s="576" t="s">
        <v>4581</v>
      </c>
      <c r="E7166" s="577" t="s">
        <v>210</v>
      </c>
      <c r="F7166" s="576" t="s">
        <v>210</v>
      </c>
      <c r="G7166" s="576">
        <v>93441</v>
      </c>
      <c r="H7166" s="576" t="s">
        <v>10357</v>
      </c>
      <c r="I7166" s="576" t="s">
        <v>212</v>
      </c>
      <c r="J7166" s="576" t="s">
        <v>207</v>
      </c>
      <c r="K7166" s="577">
        <v>1058.51</v>
      </c>
      <c r="L7166" s="576" t="s">
        <v>1057</v>
      </c>
    </row>
    <row r="7167" spans="1:12">
      <c r="A7167" s="576" t="s">
        <v>954</v>
      </c>
      <c r="B7167" s="576" t="s">
        <v>1030</v>
      </c>
      <c r="C7167" s="576" t="s">
        <v>1037</v>
      </c>
      <c r="D7167" s="576" t="s">
        <v>4581</v>
      </c>
      <c r="E7167" s="577" t="s">
        <v>210</v>
      </c>
      <c r="F7167" s="576" t="s">
        <v>210</v>
      </c>
      <c r="G7167" s="576">
        <v>93396</v>
      </c>
      <c r="H7167" s="576" t="s">
        <v>10358</v>
      </c>
      <c r="I7167" s="576" t="s">
        <v>212</v>
      </c>
      <c r="J7167" s="576" t="s">
        <v>207</v>
      </c>
      <c r="K7167" s="577">
        <v>621.85</v>
      </c>
      <c r="L7167" s="576" t="s">
        <v>1057</v>
      </c>
    </row>
    <row r="7168" spans="1:12">
      <c r="A7168" s="576" t="s">
        <v>954</v>
      </c>
      <c r="B7168" s="576" t="s">
        <v>1030</v>
      </c>
      <c r="C7168" s="576" t="s">
        <v>1037</v>
      </c>
      <c r="D7168" s="576" t="s">
        <v>4581</v>
      </c>
      <c r="E7168" s="577" t="s">
        <v>210</v>
      </c>
      <c r="F7168" s="576" t="s">
        <v>210</v>
      </c>
      <c r="G7168" s="576">
        <v>93442</v>
      </c>
      <c r="H7168" s="576" t="s">
        <v>10359</v>
      </c>
      <c r="I7168" s="576" t="s">
        <v>212</v>
      </c>
      <c r="J7168" s="576" t="s">
        <v>207</v>
      </c>
      <c r="K7168" s="577">
        <v>1241.47</v>
      </c>
      <c r="L7168" s="576" t="s">
        <v>1057</v>
      </c>
    </row>
    <row r="7169" spans="1:12">
      <c r="A7169" s="576" t="s">
        <v>954</v>
      </c>
      <c r="B7169" s="576" t="s">
        <v>1030</v>
      </c>
      <c r="C7169" s="576" t="s">
        <v>1037</v>
      </c>
      <c r="D7169" s="576" t="s">
        <v>4581</v>
      </c>
      <c r="E7169" s="577" t="s">
        <v>210</v>
      </c>
      <c r="F7169" s="576" t="s">
        <v>210</v>
      </c>
      <c r="G7169" s="576">
        <v>86947</v>
      </c>
      <c r="H7169" s="576" t="s">
        <v>2801</v>
      </c>
      <c r="I7169" s="576" t="s">
        <v>212</v>
      </c>
      <c r="J7169" s="576" t="s">
        <v>207</v>
      </c>
      <c r="K7169" s="577">
        <v>1231.1199999999999</v>
      </c>
      <c r="L7169" s="576" t="s">
        <v>1057</v>
      </c>
    </row>
    <row r="7170" spans="1:12">
      <c r="A7170" s="576" t="s">
        <v>954</v>
      </c>
      <c r="B7170" s="576" t="s">
        <v>1030</v>
      </c>
      <c r="C7170" s="576" t="s">
        <v>1037</v>
      </c>
      <c r="D7170" s="576" t="s">
        <v>4581</v>
      </c>
      <c r="E7170" s="577" t="s">
        <v>210</v>
      </c>
      <c r="F7170" s="576" t="s">
        <v>210</v>
      </c>
      <c r="G7170" s="576">
        <v>100875</v>
      </c>
      <c r="H7170" s="576" t="s">
        <v>2821</v>
      </c>
      <c r="I7170" s="576" t="s">
        <v>212</v>
      </c>
      <c r="J7170" s="576" t="s">
        <v>248</v>
      </c>
      <c r="K7170" s="577">
        <v>1064.3499999999999</v>
      </c>
      <c r="L7170" s="576" t="s">
        <v>1057</v>
      </c>
    </row>
    <row r="7171" spans="1:12">
      <c r="A7171" s="576" t="s">
        <v>954</v>
      </c>
      <c r="B7171" s="576" t="s">
        <v>1030</v>
      </c>
      <c r="C7171" s="576" t="s">
        <v>1037</v>
      </c>
      <c r="D7171" s="576" t="s">
        <v>4581</v>
      </c>
      <c r="E7171" s="577" t="s">
        <v>210</v>
      </c>
      <c r="F7171" s="576" t="s">
        <v>210</v>
      </c>
      <c r="G7171" s="576">
        <v>100863</v>
      </c>
      <c r="H7171" s="576" t="s">
        <v>2816</v>
      </c>
      <c r="I7171" s="576" t="s">
        <v>212</v>
      </c>
      <c r="J7171" s="576" t="s">
        <v>207</v>
      </c>
      <c r="K7171" s="577">
        <v>596.47</v>
      </c>
      <c r="L7171" s="576" t="s">
        <v>1057</v>
      </c>
    </row>
    <row r="7172" spans="1:12">
      <c r="A7172" s="576" t="s">
        <v>954</v>
      </c>
      <c r="B7172" s="576" t="s">
        <v>1030</v>
      </c>
      <c r="C7172" s="576" t="s">
        <v>1037</v>
      </c>
      <c r="D7172" s="576" t="s">
        <v>4581</v>
      </c>
      <c r="E7172" s="577" t="s">
        <v>210</v>
      </c>
      <c r="F7172" s="576" t="s">
        <v>210</v>
      </c>
      <c r="G7172" s="576">
        <v>100864</v>
      </c>
      <c r="H7172" s="576" t="s">
        <v>2817</v>
      </c>
      <c r="I7172" s="576" t="s">
        <v>212</v>
      </c>
      <c r="J7172" s="576" t="s">
        <v>207</v>
      </c>
      <c r="K7172" s="577">
        <v>654.09</v>
      </c>
      <c r="L7172" s="576" t="s">
        <v>1057</v>
      </c>
    </row>
    <row r="7173" spans="1:12">
      <c r="A7173" s="576" t="s">
        <v>954</v>
      </c>
      <c r="B7173" s="576" t="s">
        <v>1030</v>
      </c>
      <c r="C7173" s="576" t="s">
        <v>1037</v>
      </c>
      <c r="D7173" s="576" t="s">
        <v>4581</v>
      </c>
      <c r="E7173" s="577" t="s">
        <v>210</v>
      </c>
      <c r="F7173" s="576" t="s">
        <v>210</v>
      </c>
      <c r="G7173" s="576">
        <v>100865</v>
      </c>
      <c r="H7173" s="576" t="s">
        <v>2818</v>
      </c>
      <c r="I7173" s="576" t="s">
        <v>212</v>
      </c>
      <c r="J7173" s="576" t="s">
        <v>207</v>
      </c>
      <c r="K7173" s="577">
        <v>576.21</v>
      </c>
      <c r="L7173" s="576" t="s">
        <v>1057</v>
      </c>
    </row>
    <row r="7174" spans="1:12">
      <c r="A7174" s="576" t="s">
        <v>954</v>
      </c>
      <c r="B7174" s="576" t="s">
        <v>1030</v>
      </c>
      <c r="C7174" s="576" t="s">
        <v>1037</v>
      </c>
      <c r="D7174" s="576" t="s">
        <v>4581</v>
      </c>
      <c r="E7174" s="577" t="s">
        <v>210</v>
      </c>
      <c r="F7174" s="576" t="s">
        <v>210</v>
      </c>
      <c r="G7174" s="576">
        <v>100866</v>
      </c>
      <c r="H7174" s="576" t="s">
        <v>2819</v>
      </c>
      <c r="I7174" s="576" t="s">
        <v>212</v>
      </c>
      <c r="J7174" s="576" t="s">
        <v>207</v>
      </c>
      <c r="K7174" s="577">
        <v>309.3</v>
      </c>
      <c r="L7174" s="576" t="s">
        <v>1057</v>
      </c>
    </row>
    <row r="7175" spans="1:12">
      <c r="A7175" s="576" t="s">
        <v>954</v>
      </c>
      <c r="B7175" s="576" t="s">
        <v>1030</v>
      </c>
      <c r="C7175" s="576" t="s">
        <v>1037</v>
      </c>
      <c r="D7175" s="576" t="s">
        <v>4581</v>
      </c>
      <c r="E7175" s="577" t="s">
        <v>210</v>
      </c>
      <c r="F7175" s="576" t="s">
        <v>210</v>
      </c>
      <c r="G7175" s="576">
        <v>100867</v>
      </c>
      <c r="H7175" s="576" t="s">
        <v>10360</v>
      </c>
      <c r="I7175" s="576" t="s">
        <v>212</v>
      </c>
      <c r="J7175" s="576" t="s">
        <v>207</v>
      </c>
      <c r="K7175" s="577">
        <v>328.3</v>
      </c>
      <c r="L7175" s="576" t="s">
        <v>1057</v>
      </c>
    </row>
    <row r="7176" spans="1:12">
      <c r="A7176" s="576" t="s">
        <v>954</v>
      </c>
      <c r="B7176" s="576" t="s">
        <v>1030</v>
      </c>
      <c r="C7176" s="576" t="s">
        <v>1037</v>
      </c>
      <c r="D7176" s="576" t="s">
        <v>4581</v>
      </c>
      <c r="E7176" s="577" t="s">
        <v>210</v>
      </c>
      <c r="F7176" s="576" t="s">
        <v>210</v>
      </c>
      <c r="G7176" s="576">
        <v>100868</v>
      </c>
      <c r="H7176" s="576" t="s">
        <v>10361</v>
      </c>
      <c r="I7176" s="576" t="s">
        <v>212</v>
      </c>
      <c r="J7176" s="576" t="s">
        <v>207</v>
      </c>
      <c r="K7176" s="577">
        <v>340.94</v>
      </c>
      <c r="L7176" s="576" t="s">
        <v>1057</v>
      </c>
    </row>
    <row r="7177" spans="1:12">
      <c r="A7177" s="576" t="s">
        <v>954</v>
      </c>
      <c r="B7177" s="576" t="s">
        <v>1030</v>
      </c>
      <c r="C7177" s="576" t="s">
        <v>1037</v>
      </c>
      <c r="D7177" s="576" t="s">
        <v>4581</v>
      </c>
      <c r="E7177" s="577" t="s">
        <v>210</v>
      </c>
      <c r="F7177" s="576" t="s">
        <v>210</v>
      </c>
      <c r="G7177" s="576">
        <v>100869</v>
      </c>
      <c r="H7177" s="576" t="s">
        <v>10362</v>
      </c>
      <c r="I7177" s="576" t="s">
        <v>212</v>
      </c>
      <c r="J7177" s="576" t="s">
        <v>207</v>
      </c>
      <c r="K7177" s="577">
        <v>350.64</v>
      </c>
      <c r="L7177" s="576" t="s">
        <v>1057</v>
      </c>
    </row>
    <row r="7178" spans="1:12">
      <c r="A7178" s="576" t="s">
        <v>954</v>
      </c>
      <c r="B7178" s="576" t="s">
        <v>1030</v>
      </c>
      <c r="C7178" s="576" t="s">
        <v>1037</v>
      </c>
      <c r="D7178" s="576" t="s">
        <v>4581</v>
      </c>
      <c r="E7178" s="577" t="s">
        <v>210</v>
      </c>
      <c r="F7178" s="576" t="s">
        <v>210</v>
      </c>
      <c r="G7178" s="576">
        <v>100870</v>
      </c>
      <c r="H7178" s="576" t="s">
        <v>10363</v>
      </c>
      <c r="I7178" s="576" t="s">
        <v>212</v>
      </c>
      <c r="J7178" s="576" t="s">
        <v>207</v>
      </c>
      <c r="K7178" s="577">
        <v>310.75</v>
      </c>
      <c r="L7178" s="576" t="s">
        <v>1057</v>
      </c>
    </row>
    <row r="7179" spans="1:12">
      <c r="A7179" s="576" t="s">
        <v>954</v>
      </c>
      <c r="B7179" s="576" t="s">
        <v>1030</v>
      </c>
      <c r="C7179" s="576" t="s">
        <v>1037</v>
      </c>
      <c r="D7179" s="576" t="s">
        <v>4581</v>
      </c>
      <c r="E7179" s="577" t="s">
        <v>210</v>
      </c>
      <c r="F7179" s="576" t="s">
        <v>210</v>
      </c>
      <c r="G7179" s="576">
        <v>100871</v>
      </c>
      <c r="H7179" s="576" t="s">
        <v>10364</v>
      </c>
      <c r="I7179" s="576" t="s">
        <v>212</v>
      </c>
      <c r="J7179" s="576" t="s">
        <v>248</v>
      </c>
      <c r="K7179" s="577">
        <v>336.17</v>
      </c>
      <c r="L7179" s="576" t="s">
        <v>1057</v>
      </c>
    </row>
    <row r="7180" spans="1:12">
      <c r="A7180" s="576" t="s">
        <v>954</v>
      </c>
      <c r="B7180" s="576" t="s">
        <v>1030</v>
      </c>
      <c r="C7180" s="576" t="s">
        <v>1037</v>
      </c>
      <c r="D7180" s="576" t="s">
        <v>4581</v>
      </c>
      <c r="E7180" s="577" t="s">
        <v>210</v>
      </c>
      <c r="F7180" s="576" t="s">
        <v>210</v>
      </c>
      <c r="G7180" s="576">
        <v>100872</v>
      </c>
      <c r="H7180" s="576" t="s">
        <v>10365</v>
      </c>
      <c r="I7180" s="576" t="s">
        <v>212</v>
      </c>
      <c r="J7180" s="576" t="s">
        <v>248</v>
      </c>
      <c r="K7180" s="577">
        <v>352.39</v>
      </c>
      <c r="L7180" s="576" t="s">
        <v>1057</v>
      </c>
    </row>
    <row r="7181" spans="1:12">
      <c r="A7181" s="576" t="s">
        <v>954</v>
      </c>
      <c r="B7181" s="576" t="s">
        <v>1030</v>
      </c>
      <c r="C7181" s="576" t="s">
        <v>1037</v>
      </c>
      <c r="D7181" s="576" t="s">
        <v>4581</v>
      </c>
      <c r="E7181" s="577" t="s">
        <v>210</v>
      </c>
      <c r="F7181" s="576" t="s">
        <v>210</v>
      </c>
      <c r="G7181" s="576">
        <v>100873</v>
      </c>
      <c r="H7181" s="576" t="s">
        <v>10366</v>
      </c>
      <c r="I7181" s="576" t="s">
        <v>212</v>
      </c>
      <c r="J7181" s="576" t="s">
        <v>207</v>
      </c>
      <c r="K7181" s="577">
        <v>362.52</v>
      </c>
      <c r="L7181" s="576" t="s">
        <v>1057</v>
      </c>
    </row>
    <row r="7182" spans="1:12">
      <c r="A7182" s="576" t="s">
        <v>954</v>
      </c>
      <c r="B7182" s="576" t="s">
        <v>1030</v>
      </c>
      <c r="C7182" s="576" t="s">
        <v>1037</v>
      </c>
      <c r="D7182" s="576" t="s">
        <v>4581</v>
      </c>
      <c r="E7182" s="577" t="s">
        <v>210</v>
      </c>
      <c r="F7182" s="576" t="s">
        <v>210</v>
      </c>
      <c r="G7182" s="576">
        <v>100860</v>
      </c>
      <c r="H7182" s="576" t="s">
        <v>10367</v>
      </c>
      <c r="I7182" s="576" t="s">
        <v>212</v>
      </c>
      <c r="J7182" s="576" t="s">
        <v>207</v>
      </c>
      <c r="K7182" s="577">
        <v>102.54</v>
      </c>
      <c r="L7182" s="576" t="s">
        <v>1057</v>
      </c>
    </row>
    <row r="7183" spans="1:12">
      <c r="A7183" s="576" t="s">
        <v>954</v>
      </c>
      <c r="B7183" s="576" t="s">
        <v>1030</v>
      </c>
      <c r="C7183" s="576" t="s">
        <v>1037</v>
      </c>
      <c r="D7183" s="576" t="s">
        <v>4581</v>
      </c>
      <c r="E7183" s="577" t="s">
        <v>210</v>
      </c>
      <c r="F7183" s="576" t="s">
        <v>210</v>
      </c>
      <c r="G7183" s="576">
        <v>86936</v>
      </c>
      <c r="H7183" s="576" t="s">
        <v>2793</v>
      </c>
      <c r="I7183" s="576" t="s">
        <v>212</v>
      </c>
      <c r="J7183" s="576" t="s">
        <v>207</v>
      </c>
      <c r="K7183" s="577">
        <v>495.92</v>
      </c>
      <c r="L7183" s="576" t="s">
        <v>1057</v>
      </c>
    </row>
    <row r="7184" spans="1:12">
      <c r="A7184" s="576" t="s">
        <v>954</v>
      </c>
      <c r="B7184" s="576" t="s">
        <v>1030</v>
      </c>
      <c r="C7184" s="576" t="s">
        <v>1037</v>
      </c>
      <c r="D7184" s="576" t="s">
        <v>4581</v>
      </c>
      <c r="E7184" s="577" t="s">
        <v>210</v>
      </c>
      <c r="F7184" s="576" t="s">
        <v>210</v>
      </c>
      <c r="G7184" s="576">
        <v>86935</v>
      </c>
      <c r="H7184" s="576" t="s">
        <v>2792</v>
      </c>
      <c r="I7184" s="576" t="s">
        <v>212</v>
      </c>
      <c r="J7184" s="576" t="s">
        <v>248</v>
      </c>
      <c r="K7184" s="577">
        <v>310.18</v>
      </c>
      <c r="L7184" s="576" t="s">
        <v>1057</v>
      </c>
    </row>
    <row r="7185" spans="1:12">
      <c r="A7185" s="576" t="s">
        <v>954</v>
      </c>
      <c r="B7185" s="576" t="s">
        <v>1030</v>
      </c>
      <c r="C7185" s="576" t="s">
        <v>1037</v>
      </c>
      <c r="D7185" s="576" t="s">
        <v>4581</v>
      </c>
      <c r="E7185" s="577" t="s">
        <v>210</v>
      </c>
      <c r="F7185" s="576" t="s">
        <v>210</v>
      </c>
      <c r="G7185" s="576">
        <v>86901</v>
      </c>
      <c r="H7185" s="576" t="s">
        <v>2772</v>
      </c>
      <c r="I7185" s="576" t="s">
        <v>212</v>
      </c>
      <c r="J7185" s="576" t="s">
        <v>207</v>
      </c>
      <c r="K7185" s="577">
        <v>145.84</v>
      </c>
      <c r="L7185" s="576" t="s">
        <v>1057</v>
      </c>
    </row>
    <row r="7186" spans="1:12">
      <c r="A7186" s="576" t="s">
        <v>954</v>
      </c>
      <c r="B7186" s="576" t="s">
        <v>1030</v>
      </c>
      <c r="C7186" s="576" t="s">
        <v>1037</v>
      </c>
      <c r="D7186" s="576" t="s">
        <v>4581</v>
      </c>
      <c r="E7186" s="577" t="s">
        <v>210</v>
      </c>
      <c r="F7186" s="576" t="s">
        <v>210</v>
      </c>
      <c r="G7186" s="576">
        <v>86938</v>
      </c>
      <c r="H7186" s="576" t="s">
        <v>2795</v>
      </c>
      <c r="I7186" s="576" t="s">
        <v>212</v>
      </c>
      <c r="J7186" s="576" t="s">
        <v>207</v>
      </c>
      <c r="K7186" s="577">
        <v>406.55</v>
      </c>
      <c r="L7186" s="576" t="s">
        <v>1057</v>
      </c>
    </row>
    <row r="7187" spans="1:12">
      <c r="A7187" s="576" t="s">
        <v>954</v>
      </c>
      <c r="B7187" s="576" t="s">
        <v>1030</v>
      </c>
      <c r="C7187" s="576" t="s">
        <v>1037</v>
      </c>
      <c r="D7187" s="576" t="s">
        <v>4581</v>
      </c>
      <c r="E7187" s="577" t="s">
        <v>210</v>
      </c>
      <c r="F7187" s="576" t="s">
        <v>210</v>
      </c>
      <c r="G7187" s="576">
        <v>86937</v>
      </c>
      <c r="H7187" s="576" t="s">
        <v>2794</v>
      </c>
      <c r="I7187" s="576" t="s">
        <v>212</v>
      </c>
      <c r="J7187" s="576" t="s">
        <v>207</v>
      </c>
      <c r="K7187" s="578">
        <v>220.81</v>
      </c>
      <c r="L7187" s="576" t="s">
        <v>1057</v>
      </c>
    </row>
    <row r="7188" spans="1:12">
      <c r="A7188" s="576" t="s">
        <v>954</v>
      </c>
      <c r="B7188" s="576" t="s">
        <v>1030</v>
      </c>
      <c r="C7188" s="576" t="s">
        <v>1037</v>
      </c>
      <c r="D7188" s="576" t="s">
        <v>4581</v>
      </c>
      <c r="E7188" s="577" t="s">
        <v>210</v>
      </c>
      <c r="F7188" s="576" t="s">
        <v>210</v>
      </c>
      <c r="G7188" s="576">
        <v>86900</v>
      </c>
      <c r="H7188" s="576" t="s">
        <v>2771</v>
      </c>
      <c r="I7188" s="576" t="s">
        <v>212</v>
      </c>
      <c r="J7188" s="576" t="s">
        <v>207</v>
      </c>
      <c r="K7188" s="578">
        <v>230.13</v>
      </c>
      <c r="L7188" s="576" t="s">
        <v>1057</v>
      </c>
    </row>
    <row r="7189" spans="1:12">
      <c r="A7189" s="576" t="s">
        <v>954</v>
      </c>
      <c r="B7189" s="576" t="s">
        <v>1030</v>
      </c>
      <c r="C7189" s="576" t="s">
        <v>1037</v>
      </c>
      <c r="D7189" s="576" t="s">
        <v>4581</v>
      </c>
      <c r="E7189" s="577" t="s">
        <v>210</v>
      </c>
      <c r="F7189" s="576" t="s">
        <v>210</v>
      </c>
      <c r="G7189" s="576">
        <v>100852</v>
      </c>
      <c r="H7189" s="576" t="s">
        <v>2812</v>
      </c>
      <c r="I7189" s="576" t="s">
        <v>212</v>
      </c>
      <c r="J7189" s="576" t="s">
        <v>207</v>
      </c>
      <c r="K7189" s="578">
        <v>252.26</v>
      </c>
      <c r="L7189" s="576" t="s">
        <v>1057</v>
      </c>
    </row>
    <row r="7190" spans="1:12">
      <c r="A7190" s="576" t="s">
        <v>954</v>
      </c>
      <c r="B7190" s="576" t="s">
        <v>1030</v>
      </c>
      <c r="C7190" s="576" t="s">
        <v>1037</v>
      </c>
      <c r="D7190" s="576" t="s">
        <v>4581</v>
      </c>
      <c r="E7190" s="577" t="s">
        <v>210</v>
      </c>
      <c r="F7190" s="576" t="s">
        <v>210</v>
      </c>
      <c r="G7190" s="576">
        <v>86886</v>
      </c>
      <c r="H7190" s="576" t="s">
        <v>10368</v>
      </c>
      <c r="I7190" s="576" t="s">
        <v>212</v>
      </c>
      <c r="J7190" s="576" t="s">
        <v>207</v>
      </c>
      <c r="K7190" s="578">
        <v>47.57</v>
      </c>
      <c r="L7190" s="576" t="s">
        <v>1057</v>
      </c>
    </row>
    <row r="7191" spans="1:12">
      <c r="A7191" s="576" t="s">
        <v>954</v>
      </c>
      <c r="B7191" s="576" t="s">
        <v>1030</v>
      </c>
      <c r="C7191" s="576" t="s">
        <v>1037</v>
      </c>
      <c r="D7191" s="576" t="s">
        <v>4581</v>
      </c>
      <c r="E7191" s="577" t="s">
        <v>210</v>
      </c>
      <c r="F7191" s="576" t="s">
        <v>210</v>
      </c>
      <c r="G7191" s="576">
        <v>86887</v>
      </c>
      <c r="H7191" s="576" t="s">
        <v>10369</v>
      </c>
      <c r="I7191" s="576" t="s">
        <v>212</v>
      </c>
      <c r="J7191" s="576" t="s">
        <v>207</v>
      </c>
      <c r="K7191" s="578">
        <v>51.66</v>
      </c>
      <c r="L7191" s="576" t="s">
        <v>1057</v>
      </c>
    </row>
    <row r="7192" spans="1:12">
      <c r="A7192" s="576" t="s">
        <v>954</v>
      </c>
      <c r="B7192" s="576" t="s">
        <v>1030</v>
      </c>
      <c r="C7192" s="576" t="s">
        <v>1037</v>
      </c>
      <c r="D7192" s="576" t="s">
        <v>4581</v>
      </c>
      <c r="E7192" s="577" t="s">
        <v>210</v>
      </c>
      <c r="F7192" s="576" t="s">
        <v>210</v>
      </c>
      <c r="G7192" s="576">
        <v>86884</v>
      </c>
      <c r="H7192" s="576" t="s">
        <v>10370</v>
      </c>
      <c r="I7192" s="576" t="s">
        <v>212</v>
      </c>
      <c r="J7192" s="576" t="s">
        <v>207</v>
      </c>
      <c r="K7192" s="578">
        <v>9.2899999999999991</v>
      </c>
      <c r="L7192" s="576" t="s">
        <v>1057</v>
      </c>
    </row>
    <row r="7193" spans="1:12">
      <c r="A7193" s="576" t="s">
        <v>954</v>
      </c>
      <c r="B7193" s="576" t="s">
        <v>1030</v>
      </c>
      <c r="C7193" s="576" t="s">
        <v>1037</v>
      </c>
      <c r="D7193" s="576" t="s">
        <v>4581</v>
      </c>
      <c r="E7193" s="577" t="s">
        <v>210</v>
      </c>
      <c r="F7193" s="576" t="s">
        <v>210</v>
      </c>
      <c r="G7193" s="576">
        <v>86885</v>
      </c>
      <c r="H7193" s="576" t="s">
        <v>10371</v>
      </c>
      <c r="I7193" s="576" t="s">
        <v>212</v>
      </c>
      <c r="J7193" s="576" t="s">
        <v>207</v>
      </c>
      <c r="K7193" s="578">
        <v>10.59</v>
      </c>
      <c r="L7193" s="576" t="s">
        <v>1057</v>
      </c>
    </row>
    <row r="7194" spans="1:12">
      <c r="A7194" s="576" t="s">
        <v>954</v>
      </c>
      <c r="B7194" s="576" t="s">
        <v>1030</v>
      </c>
      <c r="C7194" s="576" t="s">
        <v>1037</v>
      </c>
      <c r="D7194" s="576" t="s">
        <v>4581</v>
      </c>
      <c r="E7194" s="577" t="s">
        <v>210</v>
      </c>
      <c r="F7194" s="576" t="s">
        <v>210</v>
      </c>
      <c r="G7194" s="576">
        <v>95546</v>
      </c>
      <c r="H7194" s="576" t="s">
        <v>2807</v>
      </c>
      <c r="I7194" s="576" t="s">
        <v>212</v>
      </c>
      <c r="J7194" s="576" t="s">
        <v>207</v>
      </c>
      <c r="K7194" s="578">
        <v>119.01</v>
      </c>
      <c r="L7194" s="576" t="s">
        <v>1057</v>
      </c>
    </row>
    <row r="7195" spans="1:12">
      <c r="A7195" s="576" t="s">
        <v>954</v>
      </c>
      <c r="B7195" s="576" t="s">
        <v>1030</v>
      </c>
      <c r="C7195" s="576" t="s">
        <v>1037</v>
      </c>
      <c r="D7195" s="576" t="s">
        <v>4581</v>
      </c>
      <c r="E7195" s="577" t="s">
        <v>210</v>
      </c>
      <c r="F7195" s="576" t="s">
        <v>210</v>
      </c>
      <c r="G7195" s="576">
        <v>86902</v>
      </c>
      <c r="H7195" s="576" t="s">
        <v>2773</v>
      </c>
      <c r="I7195" s="576" t="s">
        <v>212</v>
      </c>
      <c r="J7195" s="576" t="s">
        <v>207</v>
      </c>
      <c r="K7195" s="578">
        <v>323.70999999999998</v>
      </c>
      <c r="L7195" s="576" t="s">
        <v>1057</v>
      </c>
    </row>
    <row r="7196" spans="1:12">
      <c r="A7196" s="576" t="s">
        <v>954</v>
      </c>
      <c r="B7196" s="576" t="s">
        <v>1030</v>
      </c>
      <c r="C7196" s="576" t="s">
        <v>1037</v>
      </c>
      <c r="D7196" s="576" t="s">
        <v>4581</v>
      </c>
      <c r="E7196" s="577" t="s">
        <v>210</v>
      </c>
      <c r="F7196" s="576" t="s">
        <v>210</v>
      </c>
      <c r="G7196" s="576">
        <v>86939</v>
      </c>
      <c r="H7196" s="576" t="s">
        <v>2796</v>
      </c>
      <c r="I7196" s="576" t="s">
        <v>212</v>
      </c>
      <c r="J7196" s="576" t="s">
        <v>207</v>
      </c>
      <c r="K7196" s="578">
        <v>430.73</v>
      </c>
      <c r="L7196" s="576" t="s">
        <v>1057</v>
      </c>
    </row>
    <row r="7197" spans="1:12">
      <c r="A7197" s="576" t="s">
        <v>954</v>
      </c>
      <c r="B7197" s="576" t="s">
        <v>1030</v>
      </c>
      <c r="C7197" s="576" t="s">
        <v>1037</v>
      </c>
      <c r="D7197" s="576" t="s">
        <v>4581</v>
      </c>
      <c r="E7197" s="577" t="s">
        <v>210</v>
      </c>
      <c r="F7197" s="576" t="s">
        <v>210</v>
      </c>
      <c r="G7197" s="576">
        <v>86903</v>
      </c>
      <c r="H7197" s="576" t="s">
        <v>2774</v>
      </c>
      <c r="I7197" s="576" t="s">
        <v>212</v>
      </c>
      <c r="J7197" s="576" t="s">
        <v>207</v>
      </c>
      <c r="K7197" s="578">
        <v>362.86</v>
      </c>
      <c r="L7197" s="576" t="s">
        <v>1057</v>
      </c>
    </row>
    <row r="7198" spans="1:12">
      <c r="A7198" s="576" t="s">
        <v>954</v>
      </c>
      <c r="B7198" s="576" t="s">
        <v>1030</v>
      </c>
      <c r="C7198" s="576" t="s">
        <v>1037</v>
      </c>
      <c r="D7198" s="576" t="s">
        <v>4581</v>
      </c>
      <c r="E7198" s="577" t="s">
        <v>210</v>
      </c>
      <c r="F7198" s="576" t="s">
        <v>210</v>
      </c>
      <c r="G7198" s="576">
        <v>86940</v>
      </c>
      <c r="H7198" s="576" t="s">
        <v>2797</v>
      </c>
      <c r="I7198" s="576" t="s">
        <v>212</v>
      </c>
      <c r="J7198" s="576" t="s">
        <v>207</v>
      </c>
      <c r="K7198" s="578">
        <v>1152.8900000000001</v>
      </c>
      <c r="L7198" s="576" t="s">
        <v>1057</v>
      </c>
    </row>
    <row r="7199" spans="1:12">
      <c r="A7199" s="576" t="s">
        <v>954</v>
      </c>
      <c r="B7199" s="576" t="s">
        <v>1030</v>
      </c>
      <c r="C7199" s="576" t="s">
        <v>1037</v>
      </c>
      <c r="D7199" s="576" t="s">
        <v>4581</v>
      </c>
      <c r="E7199" s="577" t="s">
        <v>210</v>
      </c>
      <c r="F7199" s="576" t="s">
        <v>210</v>
      </c>
      <c r="G7199" s="576">
        <v>86941</v>
      </c>
      <c r="H7199" s="576" t="s">
        <v>2798</v>
      </c>
      <c r="I7199" s="576" t="s">
        <v>212</v>
      </c>
      <c r="J7199" s="576" t="s">
        <v>207</v>
      </c>
      <c r="K7199" s="578">
        <v>826.51</v>
      </c>
      <c r="L7199" s="576" t="s">
        <v>1057</v>
      </c>
    </row>
    <row r="7200" spans="1:12">
      <c r="A7200" s="576" t="s">
        <v>954</v>
      </c>
      <c r="B7200" s="576" t="s">
        <v>1030</v>
      </c>
      <c r="C7200" s="576" t="s">
        <v>1037</v>
      </c>
      <c r="D7200" s="576" t="s">
        <v>4581</v>
      </c>
      <c r="E7200" s="577" t="s">
        <v>210</v>
      </c>
      <c r="F7200" s="576" t="s">
        <v>210</v>
      </c>
      <c r="G7200" s="576">
        <v>86904</v>
      </c>
      <c r="H7200" s="576" t="s">
        <v>2775</v>
      </c>
      <c r="I7200" s="576" t="s">
        <v>212</v>
      </c>
      <c r="J7200" s="576" t="s">
        <v>207</v>
      </c>
      <c r="K7200" s="578">
        <v>152.80000000000001</v>
      </c>
      <c r="L7200" s="576" t="s">
        <v>1057</v>
      </c>
    </row>
    <row r="7201" spans="1:12">
      <c r="A7201" s="576" t="s">
        <v>954</v>
      </c>
      <c r="B7201" s="576" t="s">
        <v>1030</v>
      </c>
      <c r="C7201" s="576" t="s">
        <v>1037</v>
      </c>
      <c r="D7201" s="576" t="s">
        <v>4581</v>
      </c>
      <c r="E7201" s="577" t="s">
        <v>210</v>
      </c>
      <c r="F7201" s="576" t="s">
        <v>210</v>
      </c>
      <c r="G7201" s="576">
        <v>86943</v>
      </c>
      <c r="H7201" s="576" t="s">
        <v>2800</v>
      </c>
      <c r="I7201" s="576" t="s">
        <v>212</v>
      </c>
      <c r="J7201" s="576" t="s">
        <v>207</v>
      </c>
      <c r="K7201" s="578">
        <v>259.82</v>
      </c>
      <c r="L7201" s="576" t="s">
        <v>1057</v>
      </c>
    </row>
    <row r="7202" spans="1:12">
      <c r="A7202" s="576" t="s">
        <v>954</v>
      </c>
      <c r="B7202" s="576" t="s">
        <v>1030</v>
      </c>
      <c r="C7202" s="576" t="s">
        <v>1037</v>
      </c>
      <c r="D7202" s="576" t="s">
        <v>4581</v>
      </c>
      <c r="E7202" s="577" t="s">
        <v>210</v>
      </c>
      <c r="F7202" s="576" t="s">
        <v>210</v>
      </c>
      <c r="G7202" s="576">
        <v>86942</v>
      </c>
      <c r="H7202" s="576" t="s">
        <v>2799</v>
      </c>
      <c r="I7202" s="576" t="s">
        <v>212</v>
      </c>
      <c r="J7202" s="576" t="s">
        <v>207</v>
      </c>
      <c r="K7202" s="578">
        <v>268.88</v>
      </c>
      <c r="L7202" s="576" t="s">
        <v>1057</v>
      </c>
    </row>
    <row r="7203" spans="1:12">
      <c r="A7203" s="576" t="s">
        <v>954</v>
      </c>
      <c r="B7203" s="576" t="s">
        <v>1030</v>
      </c>
      <c r="C7203" s="576" t="s">
        <v>1037</v>
      </c>
      <c r="D7203" s="576" t="s">
        <v>4581</v>
      </c>
      <c r="E7203" s="577" t="s">
        <v>210</v>
      </c>
      <c r="F7203" s="576" t="s">
        <v>210</v>
      </c>
      <c r="G7203" s="576">
        <v>100856</v>
      </c>
      <c r="H7203" s="576" t="s">
        <v>10372</v>
      </c>
      <c r="I7203" s="576" t="s">
        <v>212</v>
      </c>
      <c r="J7203" s="576" t="s">
        <v>207</v>
      </c>
      <c r="K7203" s="578">
        <v>39.659999999999997</v>
      </c>
      <c r="L7203" s="576" t="s">
        <v>1057</v>
      </c>
    </row>
    <row r="7204" spans="1:12">
      <c r="A7204" s="576" t="s">
        <v>954</v>
      </c>
      <c r="B7204" s="576" t="s">
        <v>1030</v>
      </c>
      <c r="C7204" s="576" t="s">
        <v>1037</v>
      </c>
      <c r="D7204" s="576" t="s">
        <v>4581</v>
      </c>
      <c r="E7204" s="577" t="s">
        <v>210</v>
      </c>
      <c r="F7204" s="576" t="s">
        <v>210</v>
      </c>
      <c r="G7204" s="576">
        <v>100858</v>
      </c>
      <c r="H7204" s="576" t="s">
        <v>10373</v>
      </c>
      <c r="I7204" s="576" t="s">
        <v>212</v>
      </c>
      <c r="J7204" s="576" t="s">
        <v>207</v>
      </c>
      <c r="K7204" s="577">
        <v>691.06</v>
      </c>
      <c r="L7204" s="576" t="s">
        <v>1057</v>
      </c>
    </row>
    <row r="7205" spans="1:12">
      <c r="A7205" s="576" t="s">
        <v>954</v>
      </c>
      <c r="B7205" s="576" t="s">
        <v>1030</v>
      </c>
      <c r="C7205" s="576" t="s">
        <v>1037</v>
      </c>
      <c r="D7205" s="576" t="s">
        <v>4581</v>
      </c>
      <c r="E7205" s="577" t="s">
        <v>210</v>
      </c>
      <c r="F7205" s="576" t="s">
        <v>210</v>
      </c>
      <c r="G7205" s="576">
        <v>100859</v>
      </c>
      <c r="H7205" s="576" t="s">
        <v>10374</v>
      </c>
      <c r="I7205" s="576" t="s">
        <v>212</v>
      </c>
      <c r="J7205" s="576" t="s">
        <v>207</v>
      </c>
      <c r="K7205" s="577">
        <v>1059.26</v>
      </c>
      <c r="L7205" s="576" t="s">
        <v>1057</v>
      </c>
    </row>
    <row r="7206" spans="1:12">
      <c r="A7206" s="576" t="s">
        <v>954</v>
      </c>
      <c r="B7206" s="576" t="s">
        <v>1030</v>
      </c>
      <c r="C7206" s="576" t="s">
        <v>1037</v>
      </c>
      <c r="D7206" s="576" t="s">
        <v>4581</v>
      </c>
      <c r="E7206" s="577" t="s">
        <v>210</v>
      </c>
      <c r="F7206" s="576" t="s">
        <v>210</v>
      </c>
      <c r="G7206" s="576">
        <v>95544</v>
      </c>
      <c r="H7206" s="576" t="s">
        <v>2805</v>
      </c>
      <c r="I7206" s="576" t="s">
        <v>212</v>
      </c>
      <c r="J7206" s="576" t="s">
        <v>207</v>
      </c>
      <c r="K7206" s="577">
        <v>34.479999999999997</v>
      </c>
      <c r="L7206" s="576" t="s">
        <v>1057</v>
      </c>
    </row>
    <row r="7207" spans="1:12">
      <c r="A7207" s="576" t="s">
        <v>954</v>
      </c>
      <c r="B7207" s="576" t="s">
        <v>1030</v>
      </c>
      <c r="C7207" s="576" t="s">
        <v>1037</v>
      </c>
      <c r="D7207" s="576" t="s">
        <v>4581</v>
      </c>
      <c r="E7207" s="577" t="s">
        <v>210</v>
      </c>
      <c r="F7207" s="576" t="s">
        <v>210</v>
      </c>
      <c r="G7207" s="576">
        <v>95543</v>
      </c>
      <c r="H7207" s="576" t="s">
        <v>2804</v>
      </c>
      <c r="I7207" s="576" t="s">
        <v>212</v>
      </c>
      <c r="J7207" s="576" t="s">
        <v>207</v>
      </c>
      <c r="K7207" s="577">
        <v>48.2</v>
      </c>
      <c r="L7207" s="576" t="s">
        <v>1057</v>
      </c>
    </row>
    <row r="7208" spans="1:12">
      <c r="A7208" s="576" t="s">
        <v>954</v>
      </c>
      <c r="B7208" s="576" t="s">
        <v>1030</v>
      </c>
      <c r="C7208" s="576" t="s">
        <v>1037</v>
      </c>
      <c r="D7208" s="576" t="s">
        <v>4581</v>
      </c>
      <c r="E7208" s="577" t="s">
        <v>210</v>
      </c>
      <c r="F7208" s="576" t="s">
        <v>210</v>
      </c>
      <c r="G7208" s="576">
        <v>95542</v>
      </c>
      <c r="H7208" s="576" t="s">
        <v>2803</v>
      </c>
      <c r="I7208" s="576" t="s">
        <v>212</v>
      </c>
      <c r="J7208" s="576" t="s">
        <v>207</v>
      </c>
      <c r="K7208" s="577">
        <v>28.43</v>
      </c>
      <c r="L7208" s="576" t="s">
        <v>1057</v>
      </c>
    </row>
    <row r="7209" spans="1:12">
      <c r="A7209" s="576" t="s">
        <v>954</v>
      </c>
      <c r="B7209" s="576" t="s">
        <v>1030</v>
      </c>
      <c r="C7209" s="576" t="s">
        <v>1037</v>
      </c>
      <c r="D7209" s="576" t="s">
        <v>4581</v>
      </c>
      <c r="E7209" s="577" t="s">
        <v>210</v>
      </c>
      <c r="F7209" s="576" t="s">
        <v>210</v>
      </c>
      <c r="G7209" s="576">
        <v>100874</v>
      </c>
      <c r="H7209" s="576" t="s">
        <v>2820</v>
      </c>
      <c r="I7209" s="576" t="s">
        <v>212</v>
      </c>
      <c r="J7209" s="576" t="s">
        <v>207</v>
      </c>
      <c r="K7209" s="577">
        <v>309.3</v>
      </c>
      <c r="L7209" s="576" t="s">
        <v>1057</v>
      </c>
    </row>
    <row r="7210" spans="1:12">
      <c r="A7210" s="576" t="s">
        <v>954</v>
      </c>
      <c r="B7210" s="576" t="s">
        <v>1030</v>
      </c>
      <c r="C7210" s="576" t="s">
        <v>1037</v>
      </c>
      <c r="D7210" s="576" t="s">
        <v>4581</v>
      </c>
      <c r="E7210" s="577" t="s">
        <v>210</v>
      </c>
      <c r="F7210" s="576" t="s">
        <v>210</v>
      </c>
      <c r="G7210" s="576">
        <v>95545</v>
      </c>
      <c r="H7210" s="576" t="s">
        <v>2806</v>
      </c>
      <c r="I7210" s="576" t="s">
        <v>212</v>
      </c>
      <c r="J7210" s="576" t="s">
        <v>207</v>
      </c>
      <c r="K7210" s="577">
        <v>33.840000000000003</v>
      </c>
      <c r="L7210" s="576" t="s">
        <v>1057</v>
      </c>
    </row>
    <row r="7211" spans="1:12">
      <c r="A7211" s="576" t="s">
        <v>954</v>
      </c>
      <c r="B7211" s="576" t="s">
        <v>1030</v>
      </c>
      <c r="C7211" s="576" t="s">
        <v>1037</v>
      </c>
      <c r="D7211" s="576" t="s">
        <v>4581</v>
      </c>
      <c r="E7211" s="577" t="s">
        <v>210</v>
      </c>
      <c r="F7211" s="576" t="s">
        <v>210</v>
      </c>
      <c r="G7211" s="576">
        <v>95547</v>
      </c>
      <c r="H7211" s="576" t="s">
        <v>2808</v>
      </c>
      <c r="I7211" s="576" t="s">
        <v>212</v>
      </c>
      <c r="J7211" s="576" t="s">
        <v>207</v>
      </c>
      <c r="K7211" s="577">
        <v>93.84</v>
      </c>
      <c r="L7211" s="576" t="s">
        <v>1057</v>
      </c>
    </row>
    <row r="7212" spans="1:12">
      <c r="A7212" s="576" t="s">
        <v>954</v>
      </c>
      <c r="B7212" s="576" t="s">
        <v>1030</v>
      </c>
      <c r="C7212" s="576" t="s">
        <v>1037</v>
      </c>
      <c r="D7212" s="576" t="s">
        <v>4581</v>
      </c>
      <c r="E7212" s="577" t="s">
        <v>210</v>
      </c>
      <c r="F7212" s="576" t="s">
        <v>210</v>
      </c>
      <c r="G7212" s="576">
        <v>86883</v>
      </c>
      <c r="H7212" s="576" t="s">
        <v>10375</v>
      </c>
      <c r="I7212" s="576" t="s">
        <v>212</v>
      </c>
      <c r="J7212" s="576" t="s">
        <v>207</v>
      </c>
      <c r="K7212" s="577">
        <v>10.66</v>
      </c>
      <c r="L7212" s="576" t="s">
        <v>1057</v>
      </c>
    </row>
    <row r="7213" spans="1:12">
      <c r="A7213" s="576" t="s">
        <v>954</v>
      </c>
      <c r="B7213" s="576" t="s">
        <v>1030</v>
      </c>
      <c r="C7213" s="576" t="s">
        <v>1037</v>
      </c>
      <c r="D7213" s="576" t="s">
        <v>4581</v>
      </c>
      <c r="E7213" s="577" t="s">
        <v>210</v>
      </c>
      <c r="F7213" s="576" t="s">
        <v>210</v>
      </c>
      <c r="G7213" s="576">
        <v>86881</v>
      </c>
      <c r="H7213" s="576" t="s">
        <v>10376</v>
      </c>
      <c r="I7213" s="576" t="s">
        <v>212</v>
      </c>
      <c r="J7213" s="576" t="s">
        <v>207</v>
      </c>
      <c r="K7213" s="577">
        <v>196.4</v>
      </c>
      <c r="L7213" s="576" t="s">
        <v>1057</v>
      </c>
    </row>
    <row r="7214" spans="1:12">
      <c r="A7214" s="576" t="s">
        <v>954</v>
      </c>
      <c r="B7214" s="576" t="s">
        <v>1030</v>
      </c>
      <c r="C7214" s="576" t="s">
        <v>1037</v>
      </c>
      <c r="D7214" s="576" t="s">
        <v>4581</v>
      </c>
      <c r="E7214" s="577" t="s">
        <v>210</v>
      </c>
      <c r="F7214" s="576" t="s">
        <v>210</v>
      </c>
      <c r="G7214" s="576">
        <v>86882</v>
      </c>
      <c r="H7214" s="576" t="s">
        <v>10377</v>
      </c>
      <c r="I7214" s="576" t="s">
        <v>212</v>
      </c>
      <c r="J7214" s="576" t="s">
        <v>207</v>
      </c>
      <c r="K7214" s="577">
        <v>19.72</v>
      </c>
      <c r="L7214" s="576" t="s">
        <v>1057</v>
      </c>
    </row>
    <row r="7215" spans="1:12">
      <c r="A7215" s="576" t="s">
        <v>954</v>
      </c>
      <c r="B7215" s="576" t="s">
        <v>1030</v>
      </c>
      <c r="C7215" s="576" t="s">
        <v>1037</v>
      </c>
      <c r="D7215" s="576" t="s">
        <v>4581</v>
      </c>
      <c r="E7215" s="577" t="s">
        <v>210</v>
      </c>
      <c r="F7215" s="576" t="s">
        <v>210</v>
      </c>
      <c r="G7215" s="576">
        <v>100862</v>
      </c>
      <c r="H7215" s="576" t="s">
        <v>2815</v>
      </c>
      <c r="I7215" s="576" t="s">
        <v>212</v>
      </c>
      <c r="J7215" s="576" t="s">
        <v>207</v>
      </c>
      <c r="K7215" s="577">
        <v>35.369999999999997</v>
      </c>
      <c r="L7215" s="576" t="s">
        <v>1057</v>
      </c>
    </row>
    <row r="7216" spans="1:12">
      <c r="A7216" s="576" t="s">
        <v>954</v>
      </c>
      <c r="B7216" s="576" t="s">
        <v>1030</v>
      </c>
      <c r="C7216" s="576" t="s">
        <v>1037</v>
      </c>
      <c r="D7216" s="576" t="s">
        <v>4581</v>
      </c>
      <c r="E7216" s="577" t="s">
        <v>210</v>
      </c>
      <c r="F7216" s="576" t="s">
        <v>210</v>
      </c>
      <c r="G7216" s="576">
        <v>100861</v>
      </c>
      <c r="H7216" s="576" t="s">
        <v>2814</v>
      </c>
      <c r="I7216" s="576" t="s">
        <v>212</v>
      </c>
      <c r="J7216" s="576" t="s">
        <v>207</v>
      </c>
      <c r="K7216" s="577">
        <v>31.96</v>
      </c>
      <c r="L7216" s="576" t="s">
        <v>1057</v>
      </c>
    </row>
    <row r="7217" spans="1:12">
      <c r="A7217" s="576" t="s">
        <v>954</v>
      </c>
      <c r="B7217" s="576" t="s">
        <v>1030</v>
      </c>
      <c r="C7217" s="576" t="s">
        <v>1037</v>
      </c>
      <c r="D7217" s="576" t="s">
        <v>4581</v>
      </c>
      <c r="E7217" s="577" t="s">
        <v>210</v>
      </c>
      <c r="F7217" s="576" t="s">
        <v>210</v>
      </c>
      <c r="G7217" s="576">
        <v>86872</v>
      </c>
      <c r="H7217" s="576" t="s">
        <v>2762</v>
      </c>
      <c r="I7217" s="576" t="s">
        <v>212</v>
      </c>
      <c r="J7217" s="576" t="s">
        <v>207</v>
      </c>
      <c r="K7217" s="577">
        <v>749.9</v>
      </c>
      <c r="L7217" s="576" t="s">
        <v>1057</v>
      </c>
    </row>
    <row r="7218" spans="1:12">
      <c r="A7218" s="576" t="s">
        <v>954</v>
      </c>
      <c r="B7218" s="576" t="s">
        <v>1030</v>
      </c>
      <c r="C7218" s="576" t="s">
        <v>1037</v>
      </c>
      <c r="D7218" s="576" t="s">
        <v>4581</v>
      </c>
      <c r="E7218" s="577" t="s">
        <v>210</v>
      </c>
      <c r="F7218" s="576" t="s">
        <v>210</v>
      </c>
      <c r="G7218" s="576">
        <v>86919</v>
      </c>
      <c r="H7218" s="576" t="s">
        <v>2778</v>
      </c>
      <c r="I7218" s="576" t="s">
        <v>212</v>
      </c>
      <c r="J7218" s="576" t="s">
        <v>207</v>
      </c>
      <c r="K7218" s="577">
        <v>928.15</v>
      </c>
      <c r="L7218" s="576" t="s">
        <v>1057</v>
      </c>
    </row>
    <row r="7219" spans="1:12">
      <c r="A7219" s="576" t="s">
        <v>954</v>
      </c>
      <c r="B7219" s="576" t="s">
        <v>1030</v>
      </c>
      <c r="C7219" s="576" t="s">
        <v>1037</v>
      </c>
      <c r="D7219" s="576" t="s">
        <v>4581</v>
      </c>
      <c r="E7219" s="577" t="s">
        <v>210</v>
      </c>
      <c r="F7219" s="576" t="s">
        <v>210</v>
      </c>
      <c r="G7219" s="576">
        <v>86920</v>
      </c>
      <c r="H7219" s="576" t="s">
        <v>2779</v>
      </c>
      <c r="I7219" s="576" t="s">
        <v>212</v>
      </c>
      <c r="J7219" s="576" t="s">
        <v>207</v>
      </c>
      <c r="K7219" s="577">
        <v>826.07</v>
      </c>
      <c r="L7219" s="576" t="s">
        <v>1057</v>
      </c>
    </row>
    <row r="7220" spans="1:12">
      <c r="A7220" s="576" t="s">
        <v>954</v>
      </c>
      <c r="B7220" s="576" t="s">
        <v>1030</v>
      </c>
      <c r="C7220" s="576" t="s">
        <v>1037</v>
      </c>
      <c r="D7220" s="576" t="s">
        <v>4581</v>
      </c>
      <c r="E7220" s="577" t="s">
        <v>210</v>
      </c>
      <c r="F7220" s="576" t="s">
        <v>210</v>
      </c>
      <c r="G7220" s="576">
        <v>86921</v>
      </c>
      <c r="H7220" s="576" t="s">
        <v>2780</v>
      </c>
      <c r="I7220" s="576" t="s">
        <v>212</v>
      </c>
      <c r="J7220" s="576" t="s">
        <v>207</v>
      </c>
      <c r="K7220" s="577">
        <v>789.02</v>
      </c>
      <c r="L7220" s="576" t="s">
        <v>1057</v>
      </c>
    </row>
    <row r="7221" spans="1:12">
      <c r="A7221" s="576" t="s">
        <v>954</v>
      </c>
      <c r="B7221" s="576" t="s">
        <v>1030</v>
      </c>
      <c r="C7221" s="576" t="s">
        <v>1037</v>
      </c>
      <c r="D7221" s="576" t="s">
        <v>4581</v>
      </c>
      <c r="E7221" s="577" t="s">
        <v>210</v>
      </c>
      <c r="F7221" s="576" t="s">
        <v>210</v>
      </c>
      <c r="G7221" s="576">
        <v>86874</v>
      </c>
      <c r="H7221" s="576" t="s">
        <v>2763</v>
      </c>
      <c r="I7221" s="576" t="s">
        <v>212</v>
      </c>
      <c r="J7221" s="576" t="s">
        <v>207</v>
      </c>
      <c r="K7221" s="577">
        <v>527.91999999999996</v>
      </c>
      <c r="L7221" s="576" t="s">
        <v>1057</v>
      </c>
    </row>
    <row r="7222" spans="1:12">
      <c r="A7222" s="576" t="s">
        <v>954</v>
      </c>
      <c r="B7222" s="576" t="s">
        <v>1030</v>
      </c>
      <c r="C7222" s="576" t="s">
        <v>1037</v>
      </c>
      <c r="D7222" s="576" t="s">
        <v>4581</v>
      </c>
      <c r="E7222" s="577" t="s">
        <v>210</v>
      </c>
      <c r="F7222" s="576" t="s">
        <v>210</v>
      </c>
      <c r="G7222" s="576">
        <v>86922</v>
      </c>
      <c r="H7222" s="576" t="s">
        <v>2781</v>
      </c>
      <c r="I7222" s="576" t="s">
        <v>212</v>
      </c>
      <c r="J7222" s="576" t="s">
        <v>207</v>
      </c>
      <c r="K7222" s="577">
        <v>891.91</v>
      </c>
      <c r="L7222" s="576" t="s">
        <v>1057</v>
      </c>
    </row>
    <row r="7223" spans="1:12">
      <c r="A7223" s="576" t="s">
        <v>954</v>
      </c>
      <c r="B7223" s="576" t="s">
        <v>1030</v>
      </c>
      <c r="C7223" s="576" t="s">
        <v>1037</v>
      </c>
      <c r="D7223" s="576" t="s">
        <v>4581</v>
      </c>
      <c r="E7223" s="577" t="s">
        <v>210</v>
      </c>
      <c r="F7223" s="576" t="s">
        <v>210</v>
      </c>
      <c r="G7223" s="576">
        <v>86923</v>
      </c>
      <c r="H7223" s="576" t="s">
        <v>2782</v>
      </c>
      <c r="I7223" s="576" t="s">
        <v>212</v>
      </c>
      <c r="J7223" s="576" t="s">
        <v>207</v>
      </c>
      <c r="K7223" s="577">
        <v>613.15</v>
      </c>
      <c r="L7223" s="576" t="s">
        <v>1057</v>
      </c>
    </row>
    <row r="7224" spans="1:12">
      <c r="A7224" s="576" t="s">
        <v>954</v>
      </c>
      <c r="B7224" s="576" t="s">
        <v>1030</v>
      </c>
      <c r="C7224" s="576" t="s">
        <v>1037</v>
      </c>
      <c r="D7224" s="576" t="s">
        <v>4581</v>
      </c>
      <c r="E7224" s="577" t="s">
        <v>210</v>
      </c>
      <c r="F7224" s="576" t="s">
        <v>210</v>
      </c>
      <c r="G7224" s="576">
        <v>86924</v>
      </c>
      <c r="H7224" s="576" t="s">
        <v>2783</v>
      </c>
      <c r="I7224" s="576" t="s">
        <v>212</v>
      </c>
      <c r="J7224" s="576" t="s">
        <v>207</v>
      </c>
      <c r="K7224" s="577">
        <v>576.1</v>
      </c>
      <c r="L7224" s="576" t="s">
        <v>1057</v>
      </c>
    </row>
    <row r="7225" spans="1:12">
      <c r="A7225" s="576" t="s">
        <v>954</v>
      </c>
      <c r="B7225" s="576" t="s">
        <v>1030</v>
      </c>
      <c r="C7225" s="576" t="s">
        <v>1037</v>
      </c>
      <c r="D7225" s="576" t="s">
        <v>4581</v>
      </c>
      <c r="E7225" s="577" t="s">
        <v>210</v>
      </c>
      <c r="F7225" s="576" t="s">
        <v>210</v>
      </c>
      <c r="G7225" s="576">
        <v>86875</v>
      </c>
      <c r="H7225" s="576" t="s">
        <v>10378</v>
      </c>
      <c r="I7225" s="576" t="s">
        <v>212</v>
      </c>
      <c r="J7225" s="576" t="s">
        <v>248</v>
      </c>
      <c r="K7225" s="577">
        <v>393.25</v>
      </c>
      <c r="L7225" s="576" t="s">
        <v>1057</v>
      </c>
    </row>
    <row r="7226" spans="1:12">
      <c r="A7226" s="576" t="s">
        <v>954</v>
      </c>
      <c r="B7226" s="576" t="s">
        <v>1030</v>
      </c>
      <c r="C7226" s="576" t="s">
        <v>1037</v>
      </c>
      <c r="D7226" s="576" t="s">
        <v>4581</v>
      </c>
      <c r="E7226" s="577" t="s">
        <v>210</v>
      </c>
      <c r="F7226" s="576" t="s">
        <v>210</v>
      </c>
      <c r="G7226" s="576">
        <v>86925</v>
      </c>
      <c r="H7226" s="576" t="s">
        <v>2784</v>
      </c>
      <c r="I7226" s="576" t="s">
        <v>212</v>
      </c>
      <c r="J7226" s="576" t="s">
        <v>207</v>
      </c>
      <c r="K7226" s="577">
        <v>469.42</v>
      </c>
      <c r="L7226" s="576" t="s">
        <v>1057</v>
      </c>
    </row>
    <row r="7227" spans="1:12">
      <c r="A7227" s="576" t="s">
        <v>954</v>
      </c>
      <c r="B7227" s="576" t="s">
        <v>1030</v>
      </c>
      <c r="C7227" s="576" t="s">
        <v>1037</v>
      </c>
      <c r="D7227" s="576" t="s">
        <v>4581</v>
      </c>
      <c r="E7227" s="577" t="s">
        <v>210</v>
      </c>
      <c r="F7227" s="576" t="s">
        <v>210</v>
      </c>
      <c r="G7227" s="576">
        <v>86926</v>
      </c>
      <c r="H7227" s="576" t="s">
        <v>2785</v>
      </c>
      <c r="I7227" s="576" t="s">
        <v>212</v>
      </c>
      <c r="J7227" s="576" t="s">
        <v>248</v>
      </c>
      <c r="K7227" s="577">
        <v>432.37</v>
      </c>
      <c r="L7227" s="576" t="s">
        <v>1057</v>
      </c>
    </row>
    <row r="7228" spans="1:12">
      <c r="A7228" s="576" t="s">
        <v>954</v>
      </c>
      <c r="B7228" s="576" t="s">
        <v>1030</v>
      </c>
      <c r="C7228" s="576" t="s">
        <v>1037</v>
      </c>
      <c r="D7228" s="576" t="s">
        <v>4581</v>
      </c>
      <c r="E7228" s="577" t="s">
        <v>210</v>
      </c>
      <c r="F7228" s="576" t="s">
        <v>210</v>
      </c>
      <c r="G7228" s="576">
        <v>86876</v>
      </c>
      <c r="H7228" s="576" t="s">
        <v>2764</v>
      </c>
      <c r="I7228" s="576" t="s">
        <v>212</v>
      </c>
      <c r="J7228" s="576" t="s">
        <v>207</v>
      </c>
      <c r="K7228" s="577">
        <v>230.37</v>
      </c>
      <c r="L7228" s="576" t="s">
        <v>1057</v>
      </c>
    </row>
    <row r="7229" spans="1:12">
      <c r="A7229" s="576" t="s">
        <v>954</v>
      </c>
      <c r="B7229" s="576" t="s">
        <v>1030</v>
      </c>
      <c r="C7229" s="576" t="s">
        <v>1037</v>
      </c>
      <c r="D7229" s="576" t="s">
        <v>4581</v>
      </c>
      <c r="E7229" s="577" t="s">
        <v>210</v>
      </c>
      <c r="F7229" s="576" t="s">
        <v>210</v>
      </c>
      <c r="G7229" s="576">
        <v>86929</v>
      </c>
      <c r="H7229" s="576" t="s">
        <v>2788</v>
      </c>
      <c r="I7229" s="576" t="s">
        <v>212</v>
      </c>
      <c r="J7229" s="576" t="s">
        <v>207</v>
      </c>
      <c r="K7229" s="577">
        <v>306.54000000000002</v>
      </c>
      <c r="L7229" s="576" t="s">
        <v>1057</v>
      </c>
    </row>
    <row r="7230" spans="1:12">
      <c r="A7230" s="576" t="s">
        <v>954</v>
      </c>
      <c r="B7230" s="576" t="s">
        <v>1030</v>
      </c>
      <c r="C7230" s="576" t="s">
        <v>1037</v>
      </c>
      <c r="D7230" s="576" t="s">
        <v>4581</v>
      </c>
      <c r="E7230" s="577" t="s">
        <v>210</v>
      </c>
      <c r="F7230" s="576" t="s">
        <v>210</v>
      </c>
      <c r="G7230" s="576">
        <v>86930</v>
      </c>
      <c r="H7230" s="576" t="s">
        <v>2789</v>
      </c>
      <c r="I7230" s="576" t="s">
        <v>212</v>
      </c>
      <c r="J7230" s="576" t="s">
        <v>248</v>
      </c>
      <c r="K7230" s="577">
        <v>269.49</v>
      </c>
      <c r="L7230" s="576" t="s">
        <v>1057</v>
      </c>
    </row>
    <row r="7231" spans="1:12">
      <c r="A7231" s="576" t="s">
        <v>954</v>
      </c>
      <c r="B7231" s="576" t="s">
        <v>1030</v>
      </c>
      <c r="C7231" s="576" t="s">
        <v>1037</v>
      </c>
      <c r="D7231" s="576" t="s">
        <v>4581</v>
      </c>
      <c r="E7231" s="577" t="s">
        <v>210</v>
      </c>
      <c r="F7231" s="576" t="s">
        <v>210</v>
      </c>
      <c r="G7231" s="576">
        <v>86927</v>
      </c>
      <c r="H7231" s="576" t="s">
        <v>2786</v>
      </c>
      <c r="I7231" s="576" t="s">
        <v>212</v>
      </c>
      <c r="J7231" s="576" t="s">
        <v>207</v>
      </c>
      <c r="K7231" s="577">
        <v>315.60000000000002</v>
      </c>
      <c r="L7231" s="576" t="s">
        <v>1057</v>
      </c>
    </row>
    <row r="7232" spans="1:12">
      <c r="A7232" s="576" t="s">
        <v>954</v>
      </c>
      <c r="B7232" s="576" t="s">
        <v>1030</v>
      </c>
      <c r="C7232" s="576" t="s">
        <v>1037</v>
      </c>
      <c r="D7232" s="576" t="s">
        <v>4581</v>
      </c>
      <c r="E7232" s="577" t="s">
        <v>210</v>
      </c>
      <c r="F7232" s="576" t="s">
        <v>210</v>
      </c>
      <c r="G7232" s="576">
        <v>86928</v>
      </c>
      <c r="H7232" s="576" t="s">
        <v>2787</v>
      </c>
      <c r="I7232" s="576" t="s">
        <v>212</v>
      </c>
      <c r="J7232" s="576" t="s">
        <v>207</v>
      </c>
      <c r="K7232" s="577">
        <v>278.55</v>
      </c>
      <c r="L7232" s="576" t="s">
        <v>1057</v>
      </c>
    </row>
    <row r="7233" spans="1:12">
      <c r="A7233" s="576" t="s">
        <v>954</v>
      </c>
      <c r="B7233" s="576" t="s">
        <v>1030</v>
      </c>
      <c r="C7233" s="576" t="s">
        <v>1037</v>
      </c>
      <c r="D7233" s="576" t="s">
        <v>4581</v>
      </c>
      <c r="E7233" s="577" t="s">
        <v>210</v>
      </c>
      <c r="F7233" s="576" t="s">
        <v>210</v>
      </c>
      <c r="G7233" s="576">
        <v>86914</v>
      </c>
      <c r="H7233" s="576" t="s">
        <v>10379</v>
      </c>
      <c r="I7233" s="576" t="s">
        <v>212</v>
      </c>
      <c r="J7233" s="576" t="s">
        <v>207</v>
      </c>
      <c r="K7233" s="577">
        <v>103.28</v>
      </c>
      <c r="L7233" s="576" t="s">
        <v>1057</v>
      </c>
    </row>
    <row r="7234" spans="1:12">
      <c r="A7234" s="576" t="s">
        <v>954</v>
      </c>
      <c r="B7234" s="576" t="s">
        <v>1030</v>
      </c>
      <c r="C7234" s="576" t="s">
        <v>1037</v>
      </c>
      <c r="D7234" s="576" t="s">
        <v>4581</v>
      </c>
      <c r="E7234" s="577" t="s">
        <v>210</v>
      </c>
      <c r="F7234" s="576" t="s">
        <v>210</v>
      </c>
      <c r="G7234" s="576">
        <v>86913</v>
      </c>
      <c r="H7234" s="576" t="s">
        <v>10380</v>
      </c>
      <c r="I7234" s="576" t="s">
        <v>212</v>
      </c>
      <c r="J7234" s="576" t="s">
        <v>207</v>
      </c>
      <c r="K7234" s="577">
        <v>57.16</v>
      </c>
      <c r="L7234" s="576" t="s">
        <v>1057</v>
      </c>
    </row>
    <row r="7235" spans="1:12">
      <c r="A7235" s="576" t="s">
        <v>954</v>
      </c>
      <c r="B7235" s="576" t="s">
        <v>1030</v>
      </c>
      <c r="C7235" s="576" t="s">
        <v>1037</v>
      </c>
      <c r="D7235" s="576" t="s">
        <v>4581</v>
      </c>
      <c r="E7235" s="577" t="s">
        <v>210</v>
      </c>
      <c r="F7235" s="576" t="s">
        <v>210</v>
      </c>
      <c r="G7235" s="576">
        <v>100853</v>
      </c>
      <c r="H7235" s="576" t="s">
        <v>4871</v>
      </c>
      <c r="I7235" s="576" t="s">
        <v>212</v>
      </c>
      <c r="J7235" s="576" t="s">
        <v>207</v>
      </c>
      <c r="K7235" s="577">
        <v>361.6</v>
      </c>
      <c r="L7235" s="576" t="s">
        <v>1057</v>
      </c>
    </row>
    <row r="7236" spans="1:12">
      <c r="A7236" s="576" t="s">
        <v>954</v>
      </c>
      <c r="B7236" s="576" t="s">
        <v>1030</v>
      </c>
      <c r="C7236" s="576" t="s">
        <v>1037</v>
      </c>
      <c r="D7236" s="576" t="s">
        <v>4581</v>
      </c>
      <c r="E7236" s="577" t="s">
        <v>210</v>
      </c>
      <c r="F7236" s="576" t="s">
        <v>210</v>
      </c>
      <c r="G7236" s="576">
        <v>100854</v>
      </c>
      <c r="H7236" s="576" t="s">
        <v>2813</v>
      </c>
      <c r="I7236" s="576" t="s">
        <v>212</v>
      </c>
      <c r="J7236" s="576" t="s">
        <v>207</v>
      </c>
      <c r="K7236" s="577">
        <v>1896.43</v>
      </c>
      <c r="L7236" s="576" t="s">
        <v>1057</v>
      </c>
    </row>
    <row r="7237" spans="1:12">
      <c r="A7237" s="576" t="s">
        <v>954</v>
      </c>
      <c r="B7237" s="576" t="s">
        <v>1030</v>
      </c>
      <c r="C7237" s="576" t="s">
        <v>1037</v>
      </c>
      <c r="D7237" s="576" t="s">
        <v>4581</v>
      </c>
      <c r="E7237" s="577" t="s">
        <v>210</v>
      </c>
      <c r="F7237" s="576" t="s">
        <v>210</v>
      </c>
      <c r="G7237" s="576">
        <v>86915</v>
      </c>
      <c r="H7237" s="576" t="s">
        <v>10381</v>
      </c>
      <c r="I7237" s="576" t="s">
        <v>212</v>
      </c>
      <c r="J7237" s="576" t="s">
        <v>207</v>
      </c>
      <c r="K7237" s="577">
        <v>151.28</v>
      </c>
      <c r="L7237" s="576" t="s">
        <v>1057</v>
      </c>
    </row>
    <row r="7238" spans="1:12">
      <c r="A7238" s="576" t="s">
        <v>954</v>
      </c>
      <c r="B7238" s="576" t="s">
        <v>1030</v>
      </c>
      <c r="C7238" s="576" t="s">
        <v>1037</v>
      </c>
      <c r="D7238" s="576" t="s">
        <v>4581</v>
      </c>
      <c r="E7238" s="577" t="s">
        <v>210</v>
      </c>
      <c r="F7238" s="576" t="s">
        <v>210</v>
      </c>
      <c r="G7238" s="576">
        <v>86906</v>
      </c>
      <c r="H7238" s="576" t="s">
        <v>10382</v>
      </c>
      <c r="I7238" s="576" t="s">
        <v>212</v>
      </c>
      <c r="J7238" s="576" t="s">
        <v>207</v>
      </c>
      <c r="K7238" s="577">
        <v>78.72</v>
      </c>
      <c r="L7238" s="576" t="s">
        <v>1057</v>
      </c>
    </row>
    <row r="7239" spans="1:12">
      <c r="A7239" s="576" t="s">
        <v>954</v>
      </c>
      <c r="B7239" s="576" t="s">
        <v>1030</v>
      </c>
      <c r="C7239" s="576" t="s">
        <v>1037</v>
      </c>
      <c r="D7239" s="576" t="s">
        <v>4581</v>
      </c>
      <c r="E7239" s="577" t="s">
        <v>210</v>
      </c>
      <c r="F7239" s="576" t="s">
        <v>210</v>
      </c>
      <c r="G7239" s="576">
        <v>86911</v>
      </c>
      <c r="H7239" s="576" t="s">
        <v>10383</v>
      </c>
      <c r="I7239" s="576" t="s">
        <v>212</v>
      </c>
      <c r="J7239" s="576" t="s">
        <v>207</v>
      </c>
      <c r="K7239" s="577">
        <v>92.1</v>
      </c>
      <c r="L7239" s="576" t="s">
        <v>1057</v>
      </c>
    </row>
    <row r="7240" spans="1:12">
      <c r="A7240" s="576" t="s">
        <v>954</v>
      </c>
      <c r="B7240" s="576" t="s">
        <v>1030</v>
      </c>
      <c r="C7240" s="576" t="s">
        <v>1037</v>
      </c>
      <c r="D7240" s="576" t="s">
        <v>4581</v>
      </c>
      <c r="E7240" s="577" t="s">
        <v>210</v>
      </c>
      <c r="F7240" s="576" t="s">
        <v>210</v>
      </c>
      <c r="G7240" s="576">
        <v>86909</v>
      </c>
      <c r="H7240" s="576" t="s">
        <v>10384</v>
      </c>
      <c r="I7240" s="576" t="s">
        <v>212</v>
      </c>
      <c r="J7240" s="576" t="s">
        <v>207</v>
      </c>
      <c r="K7240" s="577">
        <v>136.72999999999999</v>
      </c>
      <c r="L7240" s="576" t="s">
        <v>1057</v>
      </c>
    </row>
    <row r="7241" spans="1:12">
      <c r="A7241" s="576" t="s">
        <v>954</v>
      </c>
      <c r="B7241" s="576" t="s">
        <v>1030</v>
      </c>
      <c r="C7241" s="576" t="s">
        <v>1037</v>
      </c>
      <c r="D7241" s="576" t="s">
        <v>4581</v>
      </c>
      <c r="E7241" s="577" t="s">
        <v>210</v>
      </c>
      <c r="F7241" s="576" t="s">
        <v>210</v>
      </c>
      <c r="G7241" s="576">
        <v>86910</v>
      </c>
      <c r="H7241" s="576" t="s">
        <v>10385</v>
      </c>
      <c r="I7241" s="576" t="s">
        <v>212</v>
      </c>
      <c r="J7241" s="576" t="s">
        <v>248</v>
      </c>
      <c r="K7241" s="577">
        <v>134.91</v>
      </c>
      <c r="L7241" s="576" t="s">
        <v>1057</v>
      </c>
    </row>
    <row r="7242" spans="1:12">
      <c r="A7242" s="576" t="s">
        <v>954</v>
      </c>
      <c r="B7242" s="576" t="s">
        <v>1030</v>
      </c>
      <c r="C7242" s="576" t="s">
        <v>1037</v>
      </c>
      <c r="D7242" s="576" t="s">
        <v>4581</v>
      </c>
      <c r="E7242" s="577" t="s">
        <v>210</v>
      </c>
      <c r="F7242" s="576" t="s">
        <v>210</v>
      </c>
      <c r="G7242" s="576">
        <v>86916</v>
      </c>
      <c r="H7242" s="576" t="s">
        <v>10386</v>
      </c>
      <c r="I7242" s="576" t="s">
        <v>212</v>
      </c>
      <c r="J7242" s="576" t="s">
        <v>207</v>
      </c>
      <c r="K7242" s="577">
        <v>20.11</v>
      </c>
      <c r="L7242" s="576" t="s">
        <v>1057</v>
      </c>
    </row>
    <row r="7243" spans="1:12">
      <c r="A7243" s="576" t="s">
        <v>954</v>
      </c>
      <c r="B7243" s="576" t="s">
        <v>1030</v>
      </c>
      <c r="C7243" s="576" t="s">
        <v>1037</v>
      </c>
      <c r="D7243" s="576" t="s">
        <v>4581</v>
      </c>
      <c r="E7243" s="577" t="s">
        <v>210</v>
      </c>
      <c r="F7243" s="576" t="s">
        <v>210</v>
      </c>
      <c r="G7243" s="576">
        <v>95469</v>
      </c>
      <c r="H7243" s="576" t="s">
        <v>10387</v>
      </c>
      <c r="I7243" s="576" t="s">
        <v>212</v>
      </c>
      <c r="J7243" s="576" t="s">
        <v>207</v>
      </c>
      <c r="K7243" s="577">
        <v>307.97000000000003</v>
      </c>
      <c r="L7243" s="576" t="s">
        <v>1057</v>
      </c>
    </row>
    <row r="7244" spans="1:12">
      <c r="A7244" s="576" t="s">
        <v>954</v>
      </c>
      <c r="B7244" s="576" t="s">
        <v>1030</v>
      </c>
      <c r="C7244" s="576" t="s">
        <v>1037</v>
      </c>
      <c r="D7244" s="576" t="s">
        <v>4581</v>
      </c>
      <c r="E7244" s="577" t="s">
        <v>210</v>
      </c>
      <c r="F7244" s="576" t="s">
        <v>210</v>
      </c>
      <c r="G7244" s="576">
        <v>95470</v>
      </c>
      <c r="H7244" s="576" t="s">
        <v>10388</v>
      </c>
      <c r="I7244" s="576" t="s">
        <v>212</v>
      </c>
      <c r="J7244" s="576" t="s">
        <v>207</v>
      </c>
      <c r="K7244" s="577">
        <v>317.43</v>
      </c>
      <c r="L7244" s="576" t="s">
        <v>1057</v>
      </c>
    </row>
    <row r="7245" spans="1:12">
      <c r="A7245" s="576" t="s">
        <v>954</v>
      </c>
      <c r="B7245" s="576" t="s">
        <v>1030</v>
      </c>
      <c r="C7245" s="576" t="s">
        <v>1037</v>
      </c>
      <c r="D7245" s="576" t="s">
        <v>4581</v>
      </c>
      <c r="E7245" s="577" t="s">
        <v>210</v>
      </c>
      <c r="F7245" s="576" t="s">
        <v>210</v>
      </c>
      <c r="G7245" s="576">
        <v>95471</v>
      </c>
      <c r="H7245" s="576" t="s">
        <v>10389</v>
      </c>
      <c r="I7245" s="576" t="s">
        <v>212</v>
      </c>
      <c r="J7245" s="576" t="s">
        <v>207</v>
      </c>
      <c r="K7245" s="577">
        <v>802.79</v>
      </c>
      <c r="L7245" s="576" t="s">
        <v>1057</v>
      </c>
    </row>
    <row r="7246" spans="1:12">
      <c r="A7246" s="576" t="s">
        <v>954</v>
      </c>
      <c r="B7246" s="576" t="s">
        <v>1030</v>
      </c>
      <c r="C7246" s="576" t="s">
        <v>1037</v>
      </c>
      <c r="D7246" s="576" t="s">
        <v>4581</v>
      </c>
      <c r="E7246" s="577" t="s">
        <v>210</v>
      </c>
      <c r="F7246" s="576" t="s">
        <v>210</v>
      </c>
      <c r="G7246" s="576">
        <v>95472</v>
      </c>
      <c r="H7246" s="576" t="s">
        <v>2802</v>
      </c>
      <c r="I7246" s="576" t="s">
        <v>212</v>
      </c>
      <c r="J7246" s="576" t="s">
        <v>207</v>
      </c>
      <c r="K7246" s="577">
        <v>812.25</v>
      </c>
      <c r="L7246" s="576" t="s">
        <v>1057</v>
      </c>
    </row>
    <row r="7247" spans="1:12">
      <c r="A7247" s="576" t="s">
        <v>954</v>
      </c>
      <c r="B7247" s="576" t="s">
        <v>1030</v>
      </c>
      <c r="C7247" s="576" t="s">
        <v>1037</v>
      </c>
      <c r="D7247" s="576" t="s">
        <v>4581</v>
      </c>
      <c r="E7247" s="577" t="s">
        <v>210</v>
      </c>
      <c r="F7247" s="576" t="s">
        <v>210</v>
      </c>
      <c r="G7247" s="576">
        <v>100848</v>
      </c>
      <c r="H7247" s="576" t="s">
        <v>2809</v>
      </c>
      <c r="I7247" s="576" t="s">
        <v>212</v>
      </c>
      <c r="J7247" s="576" t="s">
        <v>207</v>
      </c>
      <c r="K7247" s="577">
        <v>577.87</v>
      </c>
      <c r="L7247" s="576" t="s">
        <v>1057</v>
      </c>
    </row>
    <row r="7248" spans="1:12">
      <c r="A7248" s="576" t="s">
        <v>954</v>
      </c>
      <c r="B7248" s="576" t="s">
        <v>1030</v>
      </c>
      <c r="C7248" s="576" t="s">
        <v>1037</v>
      </c>
      <c r="D7248" s="576" t="s">
        <v>4581</v>
      </c>
      <c r="E7248" s="577" t="s">
        <v>210</v>
      </c>
      <c r="F7248" s="576" t="s">
        <v>210</v>
      </c>
      <c r="G7248" s="576">
        <v>86888</v>
      </c>
      <c r="H7248" s="576" t="s">
        <v>2765</v>
      </c>
      <c r="I7248" s="576" t="s">
        <v>212</v>
      </c>
      <c r="J7248" s="576" t="s">
        <v>207</v>
      </c>
      <c r="K7248" s="577">
        <v>508.84</v>
      </c>
      <c r="L7248" s="576" t="s">
        <v>1057</v>
      </c>
    </row>
    <row r="7249" spans="1:12">
      <c r="A7249" s="576" t="s">
        <v>954</v>
      </c>
      <c r="B7249" s="576" t="s">
        <v>1030</v>
      </c>
      <c r="C7249" s="576" t="s">
        <v>1037</v>
      </c>
      <c r="D7249" s="576" t="s">
        <v>4581</v>
      </c>
      <c r="E7249" s="577" t="s">
        <v>210</v>
      </c>
      <c r="F7249" s="576" t="s">
        <v>210</v>
      </c>
      <c r="G7249" s="576">
        <v>86932</v>
      </c>
      <c r="H7249" s="576" t="s">
        <v>10390</v>
      </c>
      <c r="I7249" s="576" t="s">
        <v>212</v>
      </c>
      <c r="J7249" s="576" t="s">
        <v>207</v>
      </c>
      <c r="K7249" s="577">
        <v>560.5</v>
      </c>
      <c r="L7249" s="576" t="s">
        <v>1057</v>
      </c>
    </row>
    <row r="7250" spans="1:12">
      <c r="A7250" s="576" t="s">
        <v>954</v>
      </c>
      <c r="B7250" s="576" t="s">
        <v>1030</v>
      </c>
      <c r="C7250" s="576" t="s">
        <v>1037</v>
      </c>
      <c r="D7250" s="576" t="s">
        <v>4581</v>
      </c>
      <c r="E7250" s="577" t="s">
        <v>210</v>
      </c>
      <c r="F7250" s="576" t="s">
        <v>210</v>
      </c>
      <c r="G7250" s="576">
        <v>86931</v>
      </c>
      <c r="H7250" s="576" t="s">
        <v>10391</v>
      </c>
      <c r="I7250" s="576" t="s">
        <v>212</v>
      </c>
      <c r="J7250" s="576" t="s">
        <v>248</v>
      </c>
      <c r="K7250" s="577">
        <v>519.42999999999995</v>
      </c>
      <c r="L7250" s="576" t="s">
        <v>1057</v>
      </c>
    </row>
    <row r="7251" spans="1:12">
      <c r="A7251" s="576" t="s">
        <v>954</v>
      </c>
      <c r="B7251" s="576" t="s">
        <v>1030</v>
      </c>
      <c r="C7251" s="576" t="s">
        <v>1037</v>
      </c>
      <c r="D7251" s="576" t="s">
        <v>4581</v>
      </c>
      <c r="E7251" s="577" t="s">
        <v>210</v>
      </c>
      <c r="F7251" s="576" t="s">
        <v>210</v>
      </c>
      <c r="G7251" s="576">
        <v>100878</v>
      </c>
      <c r="H7251" s="576" t="s">
        <v>4872</v>
      </c>
      <c r="I7251" s="576" t="s">
        <v>212</v>
      </c>
      <c r="J7251" s="576" t="s">
        <v>207</v>
      </c>
      <c r="K7251" s="577">
        <v>683.21</v>
      </c>
      <c r="L7251" s="576" t="s">
        <v>1057</v>
      </c>
    </row>
    <row r="7252" spans="1:12">
      <c r="A7252" s="576" t="s">
        <v>954</v>
      </c>
      <c r="B7252" s="576" t="s">
        <v>1030</v>
      </c>
      <c r="C7252" s="576" t="s">
        <v>1037</v>
      </c>
      <c r="D7252" s="576" t="s">
        <v>4581</v>
      </c>
      <c r="E7252" s="577" t="s">
        <v>210</v>
      </c>
      <c r="F7252" s="576" t="s">
        <v>210</v>
      </c>
      <c r="G7252" s="576">
        <v>86877</v>
      </c>
      <c r="H7252" s="576" t="s">
        <v>10392</v>
      </c>
      <c r="I7252" s="576" t="s">
        <v>212</v>
      </c>
      <c r="J7252" s="576" t="s">
        <v>207</v>
      </c>
      <c r="K7252" s="577">
        <v>64.31</v>
      </c>
      <c r="L7252" s="576" t="s">
        <v>1057</v>
      </c>
    </row>
    <row r="7253" spans="1:12">
      <c r="A7253" s="576" t="s">
        <v>954</v>
      </c>
      <c r="B7253" s="576" t="s">
        <v>1030</v>
      </c>
      <c r="C7253" s="576" t="s">
        <v>1037</v>
      </c>
      <c r="D7253" s="576" t="s">
        <v>4581</v>
      </c>
      <c r="E7253" s="577" t="s">
        <v>210</v>
      </c>
      <c r="F7253" s="576" t="s">
        <v>210</v>
      </c>
      <c r="G7253" s="576">
        <v>86878</v>
      </c>
      <c r="H7253" s="576" t="s">
        <v>10393</v>
      </c>
      <c r="I7253" s="576" t="s">
        <v>212</v>
      </c>
      <c r="J7253" s="576" t="s">
        <v>207</v>
      </c>
      <c r="K7253" s="577">
        <v>69.39</v>
      </c>
      <c r="L7253" s="576" t="s">
        <v>1057</v>
      </c>
    </row>
    <row r="7254" spans="1:12">
      <c r="A7254" s="576" t="s">
        <v>954</v>
      </c>
      <c r="B7254" s="576" t="s">
        <v>1030</v>
      </c>
      <c r="C7254" s="576" t="s">
        <v>1037</v>
      </c>
      <c r="D7254" s="576" t="s">
        <v>4581</v>
      </c>
      <c r="E7254" s="577" t="s">
        <v>210</v>
      </c>
      <c r="F7254" s="576" t="s">
        <v>210</v>
      </c>
      <c r="G7254" s="576">
        <v>86879</v>
      </c>
      <c r="H7254" s="576" t="s">
        <v>10394</v>
      </c>
      <c r="I7254" s="576" t="s">
        <v>212</v>
      </c>
      <c r="J7254" s="576" t="s">
        <v>207</v>
      </c>
      <c r="K7254" s="577">
        <v>8.35</v>
      </c>
      <c r="L7254" s="576" t="s">
        <v>1057</v>
      </c>
    </row>
    <row r="7255" spans="1:12">
      <c r="A7255" s="576" t="s">
        <v>954</v>
      </c>
      <c r="B7255" s="576" t="s">
        <v>1030</v>
      </c>
      <c r="C7255" s="576" t="s">
        <v>1037</v>
      </c>
      <c r="D7255" s="576" t="s">
        <v>4581</v>
      </c>
      <c r="E7255" s="577" t="s">
        <v>210</v>
      </c>
      <c r="F7255" s="576" t="s">
        <v>210</v>
      </c>
      <c r="G7255" s="576">
        <v>86880</v>
      </c>
      <c r="H7255" s="576" t="s">
        <v>10395</v>
      </c>
      <c r="I7255" s="576" t="s">
        <v>212</v>
      </c>
      <c r="J7255" s="576" t="s">
        <v>207</v>
      </c>
      <c r="K7255" s="577">
        <v>23.37</v>
      </c>
      <c r="L7255" s="576" t="s">
        <v>1057</v>
      </c>
    </row>
    <row r="7256" spans="1:12">
      <c r="A7256" s="576" t="s">
        <v>954</v>
      </c>
      <c r="B7256" s="576" t="s">
        <v>1030</v>
      </c>
      <c r="C7256" s="576" t="s">
        <v>1037</v>
      </c>
      <c r="D7256" s="576" t="s">
        <v>4581</v>
      </c>
      <c r="E7256" s="577" t="s">
        <v>210</v>
      </c>
      <c r="F7256" s="576" t="s">
        <v>210</v>
      </c>
      <c r="G7256" s="576">
        <v>101663</v>
      </c>
      <c r="H7256" s="576" t="s">
        <v>10396</v>
      </c>
      <c r="I7256" s="576" t="s">
        <v>212</v>
      </c>
      <c r="J7256" s="576" t="s">
        <v>207</v>
      </c>
      <c r="K7256" s="577">
        <v>22.37</v>
      </c>
      <c r="L7256" s="576" t="s">
        <v>1057</v>
      </c>
    </row>
    <row r="7257" spans="1:12">
      <c r="A7257" s="576" t="s">
        <v>954</v>
      </c>
      <c r="B7257" s="576" t="s">
        <v>1030</v>
      </c>
      <c r="C7257" s="576" t="s">
        <v>1037</v>
      </c>
      <c r="D7257" s="576" t="s">
        <v>4581</v>
      </c>
      <c r="E7257" s="577" t="s">
        <v>210</v>
      </c>
      <c r="F7257" s="576" t="s">
        <v>210</v>
      </c>
      <c r="G7257" s="576">
        <v>101664</v>
      </c>
      <c r="H7257" s="576" t="s">
        <v>10397</v>
      </c>
      <c r="I7257" s="576" t="s">
        <v>212</v>
      </c>
      <c r="J7257" s="576" t="s">
        <v>207</v>
      </c>
      <c r="K7257" s="577">
        <v>23.63</v>
      </c>
      <c r="L7257" s="576" t="s">
        <v>1057</v>
      </c>
    </row>
    <row r="7258" spans="1:12">
      <c r="A7258" s="576" t="s">
        <v>954</v>
      </c>
      <c r="B7258" s="576" t="s">
        <v>1030</v>
      </c>
      <c r="C7258" s="576" t="s">
        <v>1037</v>
      </c>
      <c r="D7258" s="576" t="s">
        <v>4581</v>
      </c>
      <c r="E7258" s="577" t="s">
        <v>210</v>
      </c>
      <c r="F7258" s="576" t="s">
        <v>210</v>
      </c>
      <c r="G7258" s="576">
        <v>101665</v>
      </c>
      <c r="H7258" s="576" t="s">
        <v>10398</v>
      </c>
      <c r="I7258" s="576" t="s">
        <v>212</v>
      </c>
      <c r="J7258" s="576" t="s">
        <v>207</v>
      </c>
      <c r="K7258" s="577">
        <v>29.01</v>
      </c>
      <c r="L7258" s="576" t="s">
        <v>1057</v>
      </c>
    </row>
    <row r="7259" spans="1:12">
      <c r="A7259" s="576" t="s">
        <v>954</v>
      </c>
      <c r="B7259" s="576" t="s">
        <v>1030</v>
      </c>
      <c r="C7259" s="576" t="s">
        <v>1037</v>
      </c>
      <c r="D7259" s="576" t="s">
        <v>4581</v>
      </c>
      <c r="E7259" s="577" t="s">
        <v>210</v>
      </c>
      <c r="F7259" s="576" t="s">
        <v>210</v>
      </c>
      <c r="G7259" s="576">
        <v>101634</v>
      </c>
      <c r="H7259" s="576" t="s">
        <v>10399</v>
      </c>
      <c r="I7259" s="576" t="s">
        <v>212</v>
      </c>
      <c r="J7259" s="576" t="s">
        <v>207</v>
      </c>
      <c r="K7259" s="577">
        <v>0</v>
      </c>
      <c r="L7259" s="576" t="s">
        <v>1057</v>
      </c>
    </row>
    <row r="7260" spans="1:12">
      <c r="A7260" s="576" t="s">
        <v>954</v>
      </c>
      <c r="B7260" s="576" t="s">
        <v>1030</v>
      </c>
      <c r="C7260" s="576" t="s">
        <v>1037</v>
      </c>
      <c r="D7260" s="576" t="s">
        <v>4581</v>
      </c>
      <c r="E7260" s="577" t="s">
        <v>210</v>
      </c>
      <c r="F7260" s="576" t="s">
        <v>210</v>
      </c>
      <c r="G7260" s="576">
        <v>101635</v>
      </c>
      <c r="H7260" s="576" t="s">
        <v>10400</v>
      </c>
      <c r="I7260" s="576" t="s">
        <v>212</v>
      </c>
      <c r="J7260" s="576" t="s">
        <v>207</v>
      </c>
      <c r="K7260" s="577">
        <v>0</v>
      </c>
      <c r="L7260" s="576" t="s">
        <v>1057</v>
      </c>
    </row>
    <row r="7261" spans="1:12">
      <c r="A7261" s="576" t="s">
        <v>954</v>
      </c>
      <c r="B7261" s="576" t="s">
        <v>1030</v>
      </c>
      <c r="C7261" s="576" t="s">
        <v>1037</v>
      </c>
      <c r="D7261" s="576" t="s">
        <v>4581</v>
      </c>
      <c r="E7261" s="577" t="s">
        <v>210</v>
      </c>
      <c r="F7261" s="576" t="s">
        <v>210</v>
      </c>
      <c r="G7261" s="576">
        <v>101636</v>
      </c>
      <c r="H7261" s="576" t="s">
        <v>10401</v>
      </c>
      <c r="I7261" s="576" t="s">
        <v>212</v>
      </c>
      <c r="J7261" s="576" t="s">
        <v>207</v>
      </c>
      <c r="K7261" s="577">
        <v>136.75</v>
      </c>
      <c r="L7261" s="576" t="s">
        <v>1057</v>
      </c>
    </row>
    <row r="7262" spans="1:12">
      <c r="A7262" s="576" t="s">
        <v>954</v>
      </c>
      <c r="B7262" s="576" t="s">
        <v>1030</v>
      </c>
      <c r="C7262" s="576" t="s">
        <v>1037</v>
      </c>
      <c r="D7262" s="576" t="s">
        <v>4581</v>
      </c>
      <c r="E7262" s="577" t="s">
        <v>210</v>
      </c>
      <c r="F7262" s="576" t="s">
        <v>210</v>
      </c>
      <c r="G7262" s="576">
        <v>101637</v>
      </c>
      <c r="H7262" s="576" t="s">
        <v>10402</v>
      </c>
      <c r="I7262" s="576" t="s">
        <v>212</v>
      </c>
      <c r="J7262" s="576" t="s">
        <v>207</v>
      </c>
      <c r="K7262" s="577">
        <v>130.44999999999999</v>
      </c>
      <c r="L7262" s="576" t="s">
        <v>1057</v>
      </c>
    </row>
    <row r="7263" spans="1:12">
      <c r="A7263" s="576" t="s">
        <v>954</v>
      </c>
      <c r="B7263" s="576" t="s">
        <v>1030</v>
      </c>
      <c r="C7263" s="576" t="s">
        <v>1037</v>
      </c>
      <c r="D7263" s="576" t="s">
        <v>4581</v>
      </c>
      <c r="E7263" s="577" t="s">
        <v>210</v>
      </c>
      <c r="F7263" s="576" t="s">
        <v>210</v>
      </c>
      <c r="G7263" s="576">
        <v>101638</v>
      </c>
      <c r="H7263" s="576" t="s">
        <v>10403</v>
      </c>
      <c r="I7263" s="576" t="s">
        <v>212</v>
      </c>
      <c r="J7263" s="576" t="s">
        <v>207</v>
      </c>
      <c r="K7263" s="577">
        <v>0</v>
      </c>
      <c r="L7263" s="576" t="s">
        <v>1057</v>
      </c>
    </row>
    <row r="7264" spans="1:12">
      <c r="A7264" s="576" t="s">
        <v>954</v>
      </c>
      <c r="B7264" s="576" t="s">
        <v>1030</v>
      </c>
      <c r="C7264" s="576" t="s">
        <v>1037</v>
      </c>
      <c r="D7264" s="576" t="s">
        <v>4581</v>
      </c>
      <c r="E7264" s="577" t="s">
        <v>210</v>
      </c>
      <c r="F7264" s="576" t="s">
        <v>210</v>
      </c>
      <c r="G7264" s="576">
        <v>101639</v>
      </c>
      <c r="H7264" s="576" t="s">
        <v>10404</v>
      </c>
      <c r="I7264" s="576" t="s">
        <v>212</v>
      </c>
      <c r="J7264" s="576" t="s">
        <v>248</v>
      </c>
      <c r="K7264" s="577">
        <v>0</v>
      </c>
      <c r="L7264" s="576" t="s">
        <v>1057</v>
      </c>
    </row>
    <row r="7265" spans="1:12">
      <c r="A7265" s="576" t="s">
        <v>954</v>
      </c>
      <c r="B7265" s="576" t="s">
        <v>1030</v>
      </c>
      <c r="C7265" s="576" t="s">
        <v>1037</v>
      </c>
      <c r="D7265" s="576" t="s">
        <v>4581</v>
      </c>
      <c r="E7265" s="577" t="s">
        <v>210</v>
      </c>
      <c r="F7265" s="576" t="s">
        <v>210</v>
      </c>
      <c r="G7265" s="576">
        <v>105919</v>
      </c>
      <c r="H7265" s="576" t="s">
        <v>10405</v>
      </c>
      <c r="I7265" s="576" t="s">
        <v>212</v>
      </c>
      <c r="J7265" s="576" t="s">
        <v>248</v>
      </c>
      <c r="K7265" s="577">
        <v>0</v>
      </c>
      <c r="L7265" s="576" t="s">
        <v>1057</v>
      </c>
    </row>
    <row r="7266" spans="1:12">
      <c r="A7266" s="576" t="s">
        <v>954</v>
      </c>
      <c r="B7266" s="576" t="s">
        <v>1030</v>
      </c>
      <c r="C7266" s="576" t="s">
        <v>1037</v>
      </c>
      <c r="D7266" s="576" t="s">
        <v>4581</v>
      </c>
      <c r="E7266" s="577" t="s">
        <v>210</v>
      </c>
      <c r="F7266" s="576" t="s">
        <v>210</v>
      </c>
      <c r="G7266" s="576">
        <v>101658</v>
      </c>
      <c r="H7266" s="576" t="s">
        <v>10406</v>
      </c>
      <c r="I7266" s="576" t="s">
        <v>212</v>
      </c>
      <c r="J7266" s="576" t="s">
        <v>207</v>
      </c>
      <c r="K7266" s="577">
        <v>476.04</v>
      </c>
      <c r="L7266" s="576" t="s">
        <v>1057</v>
      </c>
    </row>
    <row r="7267" spans="1:12">
      <c r="A7267" s="576" t="s">
        <v>954</v>
      </c>
      <c r="B7267" s="576" t="s">
        <v>1030</v>
      </c>
      <c r="C7267" s="576" t="s">
        <v>1037</v>
      </c>
      <c r="D7267" s="576" t="s">
        <v>4581</v>
      </c>
      <c r="E7267" s="577" t="s">
        <v>210</v>
      </c>
      <c r="F7267" s="576" t="s">
        <v>210</v>
      </c>
      <c r="G7267" s="576">
        <v>101659</v>
      </c>
      <c r="H7267" s="576" t="s">
        <v>10407</v>
      </c>
      <c r="I7267" s="576" t="s">
        <v>212</v>
      </c>
      <c r="J7267" s="576" t="s">
        <v>207</v>
      </c>
      <c r="K7267" s="577">
        <v>542.26</v>
      </c>
      <c r="L7267" s="576" t="s">
        <v>1057</v>
      </c>
    </row>
    <row r="7268" spans="1:12">
      <c r="A7268" s="576" t="s">
        <v>954</v>
      </c>
      <c r="B7268" s="576" t="s">
        <v>1030</v>
      </c>
      <c r="C7268" s="576" t="s">
        <v>1037</v>
      </c>
      <c r="D7268" s="576" t="s">
        <v>4581</v>
      </c>
      <c r="E7268" s="577" t="s">
        <v>210</v>
      </c>
      <c r="F7268" s="576" t="s">
        <v>210</v>
      </c>
      <c r="G7268" s="576">
        <v>101660</v>
      </c>
      <c r="H7268" s="576" t="s">
        <v>10408</v>
      </c>
      <c r="I7268" s="576" t="s">
        <v>212</v>
      </c>
      <c r="J7268" s="576" t="s">
        <v>207</v>
      </c>
      <c r="K7268" s="577">
        <v>854.9</v>
      </c>
      <c r="L7268" s="576" t="s">
        <v>1057</v>
      </c>
    </row>
    <row r="7269" spans="1:12">
      <c r="A7269" s="576" t="s">
        <v>954</v>
      </c>
      <c r="B7269" s="576" t="s">
        <v>1030</v>
      </c>
      <c r="C7269" s="576" t="s">
        <v>1037</v>
      </c>
      <c r="D7269" s="576" t="s">
        <v>4581</v>
      </c>
      <c r="E7269" s="577" t="s">
        <v>210</v>
      </c>
      <c r="F7269" s="576" t="s">
        <v>210</v>
      </c>
      <c r="G7269" s="576">
        <v>101654</v>
      </c>
      <c r="H7269" s="576" t="s">
        <v>10409</v>
      </c>
      <c r="I7269" s="576" t="s">
        <v>212</v>
      </c>
      <c r="J7269" s="576" t="s">
        <v>207</v>
      </c>
      <c r="K7269" s="577">
        <v>189.33</v>
      </c>
      <c r="L7269" s="576" t="s">
        <v>1057</v>
      </c>
    </row>
    <row r="7270" spans="1:12">
      <c r="A7270" s="576" t="s">
        <v>954</v>
      </c>
      <c r="B7270" s="576" t="s">
        <v>1030</v>
      </c>
      <c r="C7270" s="576" t="s">
        <v>1037</v>
      </c>
      <c r="D7270" s="576" t="s">
        <v>4581</v>
      </c>
      <c r="E7270" s="577" t="s">
        <v>210</v>
      </c>
      <c r="F7270" s="576" t="s">
        <v>210</v>
      </c>
      <c r="G7270" s="576">
        <v>101655</v>
      </c>
      <c r="H7270" s="576" t="s">
        <v>10410</v>
      </c>
      <c r="I7270" s="576" t="s">
        <v>212</v>
      </c>
      <c r="J7270" s="576" t="s">
        <v>207</v>
      </c>
      <c r="K7270" s="577">
        <v>293.45999999999998</v>
      </c>
      <c r="L7270" s="576" t="s">
        <v>1057</v>
      </c>
    </row>
    <row r="7271" spans="1:12">
      <c r="A7271" s="576" t="s">
        <v>954</v>
      </c>
      <c r="B7271" s="576" t="s">
        <v>1030</v>
      </c>
      <c r="C7271" s="576" t="s">
        <v>1037</v>
      </c>
      <c r="D7271" s="576" t="s">
        <v>4581</v>
      </c>
      <c r="E7271" s="577" t="s">
        <v>210</v>
      </c>
      <c r="F7271" s="576" t="s">
        <v>210</v>
      </c>
      <c r="G7271" s="576">
        <v>101656</v>
      </c>
      <c r="H7271" s="576" t="s">
        <v>10411</v>
      </c>
      <c r="I7271" s="576" t="s">
        <v>212</v>
      </c>
      <c r="J7271" s="576" t="s">
        <v>248</v>
      </c>
      <c r="K7271" s="577">
        <v>317.77</v>
      </c>
      <c r="L7271" s="576" t="s">
        <v>1057</v>
      </c>
    </row>
    <row r="7272" spans="1:12">
      <c r="A7272" s="576" t="s">
        <v>954</v>
      </c>
      <c r="B7272" s="576" t="s">
        <v>1030</v>
      </c>
      <c r="C7272" s="576" t="s">
        <v>1037</v>
      </c>
      <c r="D7272" s="576" t="s">
        <v>4581</v>
      </c>
      <c r="E7272" s="577" t="s">
        <v>210</v>
      </c>
      <c r="F7272" s="576" t="s">
        <v>210</v>
      </c>
      <c r="G7272" s="576">
        <v>101657</v>
      </c>
      <c r="H7272" s="576" t="s">
        <v>10412</v>
      </c>
      <c r="I7272" s="576" t="s">
        <v>212</v>
      </c>
      <c r="J7272" s="576" t="s">
        <v>248</v>
      </c>
      <c r="K7272" s="577">
        <v>369.55</v>
      </c>
      <c r="L7272" s="576" t="s">
        <v>1057</v>
      </c>
    </row>
    <row r="7273" spans="1:12">
      <c r="A7273" s="576" t="s">
        <v>954</v>
      </c>
      <c r="B7273" s="576" t="s">
        <v>1030</v>
      </c>
      <c r="C7273" s="576" t="s">
        <v>1037</v>
      </c>
      <c r="D7273" s="576" t="s">
        <v>4581</v>
      </c>
      <c r="E7273" s="577" t="s">
        <v>210</v>
      </c>
      <c r="F7273" s="576" t="s">
        <v>210</v>
      </c>
      <c r="G7273" s="576">
        <v>105923</v>
      </c>
      <c r="H7273" s="576" t="s">
        <v>10413</v>
      </c>
      <c r="I7273" s="576" t="s">
        <v>212</v>
      </c>
      <c r="J7273" s="576" t="s">
        <v>207</v>
      </c>
      <c r="K7273" s="577">
        <v>0</v>
      </c>
      <c r="L7273" s="576" t="s">
        <v>1057</v>
      </c>
    </row>
    <row r="7274" spans="1:12">
      <c r="A7274" s="576" t="s">
        <v>954</v>
      </c>
      <c r="B7274" s="576" t="s">
        <v>1030</v>
      </c>
      <c r="C7274" s="576" t="s">
        <v>1037</v>
      </c>
      <c r="D7274" s="576" t="s">
        <v>4581</v>
      </c>
      <c r="E7274" s="577" t="s">
        <v>210</v>
      </c>
      <c r="F7274" s="576" t="s">
        <v>210</v>
      </c>
      <c r="G7274" s="576">
        <v>105921</v>
      </c>
      <c r="H7274" s="576" t="s">
        <v>10414</v>
      </c>
      <c r="I7274" s="576" t="s">
        <v>212</v>
      </c>
      <c r="J7274" s="576" t="s">
        <v>207</v>
      </c>
      <c r="K7274" s="577">
        <v>0</v>
      </c>
      <c r="L7274" s="576" t="s">
        <v>1057</v>
      </c>
    </row>
    <row r="7275" spans="1:12">
      <c r="A7275" s="576" t="s">
        <v>954</v>
      </c>
      <c r="B7275" s="576" t="s">
        <v>1030</v>
      </c>
      <c r="C7275" s="576" t="s">
        <v>1037</v>
      </c>
      <c r="D7275" s="576" t="s">
        <v>4581</v>
      </c>
      <c r="E7275" s="577" t="s">
        <v>210</v>
      </c>
      <c r="F7275" s="576" t="s">
        <v>210</v>
      </c>
      <c r="G7275" s="576">
        <v>105920</v>
      </c>
      <c r="H7275" s="576" t="s">
        <v>10415</v>
      </c>
      <c r="I7275" s="576" t="s">
        <v>212</v>
      </c>
      <c r="J7275" s="576" t="s">
        <v>207</v>
      </c>
      <c r="K7275" s="577">
        <v>0</v>
      </c>
      <c r="L7275" s="576" t="s">
        <v>1057</v>
      </c>
    </row>
    <row r="7276" spans="1:12">
      <c r="A7276" s="576" t="s">
        <v>954</v>
      </c>
      <c r="B7276" s="576" t="s">
        <v>1030</v>
      </c>
      <c r="C7276" s="576" t="s">
        <v>1037</v>
      </c>
      <c r="D7276" s="576" t="s">
        <v>4581</v>
      </c>
      <c r="E7276" s="577" t="s">
        <v>210</v>
      </c>
      <c r="F7276" s="576" t="s">
        <v>210</v>
      </c>
      <c r="G7276" s="576">
        <v>105922</v>
      </c>
      <c r="H7276" s="576" t="s">
        <v>10416</v>
      </c>
      <c r="I7276" s="576" t="s">
        <v>212</v>
      </c>
      <c r="J7276" s="576" t="s">
        <v>207</v>
      </c>
      <c r="K7276" s="577">
        <v>0</v>
      </c>
      <c r="L7276" s="576" t="s">
        <v>1057</v>
      </c>
    </row>
    <row r="7277" spans="1:12">
      <c r="A7277" s="576" t="s">
        <v>954</v>
      </c>
      <c r="B7277" s="576" t="s">
        <v>1030</v>
      </c>
      <c r="C7277" s="576" t="s">
        <v>1037</v>
      </c>
      <c r="D7277" s="576" t="s">
        <v>4581</v>
      </c>
      <c r="E7277" s="577" t="s">
        <v>210</v>
      </c>
      <c r="F7277" s="576" t="s">
        <v>210</v>
      </c>
      <c r="G7277" s="576">
        <v>101632</v>
      </c>
      <c r="H7277" s="576" t="s">
        <v>10417</v>
      </c>
      <c r="I7277" s="576" t="s">
        <v>212</v>
      </c>
      <c r="J7277" s="576" t="s">
        <v>207</v>
      </c>
      <c r="K7277" s="577">
        <v>36.15</v>
      </c>
      <c r="L7277" s="576" t="s">
        <v>1057</v>
      </c>
    </row>
    <row r="7278" spans="1:12">
      <c r="A7278" s="576" t="s">
        <v>954</v>
      </c>
      <c r="B7278" s="576" t="s">
        <v>1030</v>
      </c>
      <c r="C7278" s="576" t="s">
        <v>1037</v>
      </c>
      <c r="D7278" s="576" t="s">
        <v>4581</v>
      </c>
      <c r="E7278" s="577" t="s">
        <v>210</v>
      </c>
      <c r="F7278" s="576" t="s">
        <v>210</v>
      </c>
      <c r="G7278" s="576">
        <v>101661</v>
      </c>
      <c r="H7278" s="576" t="s">
        <v>10418</v>
      </c>
      <c r="I7278" s="576" t="s">
        <v>212</v>
      </c>
      <c r="J7278" s="576" t="s">
        <v>207</v>
      </c>
      <c r="K7278" s="577">
        <v>109.86</v>
      </c>
      <c r="L7278" s="576" t="s">
        <v>1057</v>
      </c>
    </row>
    <row r="7279" spans="1:12">
      <c r="A7279" s="576" t="s">
        <v>954</v>
      </c>
      <c r="B7279" s="576" t="s">
        <v>1030</v>
      </c>
      <c r="C7279" s="576" t="s">
        <v>1037</v>
      </c>
      <c r="D7279" s="576" t="s">
        <v>4581</v>
      </c>
      <c r="E7279" s="577" t="s">
        <v>210</v>
      </c>
      <c r="F7279" s="576" t="s">
        <v>210</v>
      </c>
      <c r="G7279" s="576">
        <v>105924</v>
      </c>
      <c r="H7279" s="576" t="s">
        <v>10419</v>
      </c>
      <c r="I7279" s="576" t="s">
        <v>212</v>
      </c>
      <c r="J7279" s="576" t="s">
        <v>207</v>
      </c>
      <c r="K7279" s="577">
        <v>10.029999999999999</v>
      </c>
      <c r="L7279" s="576" t="s">
        <v>1057</v>
      </c>
    </row>
    <row r="7280" spans="1:12">
      <c r="A7280" s="576" t="s">
        <v>954</v>
      </c>
      <c r="B7280" s="576" t="s">
        <v>1030</v>
      </c>
      <c r="C7280" s="576" t="s">
        <v>1037</v>
      </c>
      <c r="D7280" s="576" t="s">
        <v>4581</v>
      </c>
      <c r="E7280" s="577" t="s">
        <v>210</v>
      </c>
      <c r="F7280" s="576" t="s">
        <v>210</v>
      </c>
      <c r="G7280" s="576">
        <v>101651</v>
      </c>
      <c r="H7280" s="576" t="s">
        <v>10420</v>
      </c>
      <c r="I7280" s="576" t="s">
        <v>212</v>
      </c>
      <c r="J7280" s="576" t="s">
        <v>207</v>
      </c>
      <c r="K7280" s="577">
        <v>59.39</v>
      </c>
      <c r="L7280" s="576" t="s">
        <v>1057</v>
      </c>
    </row>
    <row r="7281" spans="1:12">
      <c r="A7281" s="576" t="s">
        <v>954</v>
      </c>
      <c r="B7281" s="576" t="s">
        <v>1030</v>
      </c>
      <c r="C7281" s="576" t="s">
        <v>1037</v>
      </c>
      <c r="D7281" s="576" t="s">
        <v>4581</v>
      </c>
      <c r="E7281" s="577" t="s">
        <v>210</v>
      </c>
      <c r="F7281" s="576" t="s">
        <v>210</v>
      </c>
      <c r="G7281" s="576">
        <v>101630</v>
      </c>
      <c r="H7281" s="576" t="s">
        <v>10421</v>
      </c>
      <c r="I7281" s="576" t="s">
        <v>212</v>
      </c>
      <c r="J7281" s="576" t="s">
        <v>207</v>
      </c>
      <c r="K7281" s="577">
        <v>67.62</v>
      </c>
      <c r="L7281" s="576" t="s">
        <v>1057</v>
      </c>
    </row>
    <row r="7282" spans="1:12">
      <c r="A7282" s="576" t="s">
        <v>954</v>
      </c>
      <c r="B7282" s="576" t="s">
        <v>1030</v>
      </c>
      <c r="C7282" s="576" t="s">
        <v>1037</v>
      </c>
      <c r="D7282" s="576" t="s">
        <v>4581</v>
      </c>
      <c r="E7282" s="577" t="s">
        <v>210</v>
      </c>
      <c r="F7282" s="576" t="s">
        <v>210</v>
      </c>
      <c r="G7282" s="576">
        <v>101633</v>
      </c>
      <c r="H7282" s="576" t="s">
        <v>10422</v>
      </c>
      <c r="I7282" s="576" t="s">
        <v>212</v>
      </c>
      <c r="J7282" s="576" t="s">
        <v>207</v>
      </c>
      <c r="K7282" s="577">
        <v>93.63</v>
      </c>
      <c r="L7282" s="576" t="s">
        <v>1057</v>
      </c>
    </row>
    <row r="7283" spans="1:12">
      <c r="A7283" s="576" t="s">
        <v>954</v>
      </c>
      <c r="B7283" s="576" t="s">
        <v>1030</v>
      </c>
      <c r="C7283" s="576" t="s">
        <v>1037</v>
      </c>
      <c r="D7283" s="576" t="s">
        <v>4581</v>
      </c>
      <c r="E7283" s="577" t="s">
        <v>210</v>
      </c>
      <c r="F7283" s="576" t="s">
        <v>210</v>
      </c>
      <c r="G7283" s="576">
        <v>104219</v>
      </c>
      <c r="H7283" s="576" t="s">
        <v>6368</v>
      </c>
      <c r="I7283" s="576" t="s">
        <v>93</v>
      </c>
      <c r="J7283" s="576" t="s">
        <v>207</v>
      </c>
      <c r="K7283" s="577">
        <v>82.68</v>
      </c>
      <c r="L7283" s="576" t="s">
        <v>1057</v>
      </c>
    </row>
    <row r="7284" spans="1:12">
      <c r="A7284" s="576" t="s">
        <v>954</v>
      </c>
      <c r="B7284" s="576" t="s">
        <v>1030</v>
      </c>
      <c r="C7284" s="576" t="s">
        <v>1037</v>
      </c>
      <c r="D7284" s="576" t="s">
        <v>4581</v>
      </c>
      <c r="E7284" s="577" t="s">
        <v>210</v>
      </c>
      <c r="F7284" s="576" t="s">
        <v>210</v>
      </c>
      <c r="G7284" s="576">
        <v>104223</v>
      </c>
      <c r="H7284" s="576" t="s">
        <v>6372</v>
      </c>
      <c r="I7284" s="576" t="s">
        <v>93</v>
      </c>
      <c r="J7284" s="576" t="s">
        <v>248</v>
      </c>
      <c r="K7284" s="577">
        <v>108.78</v>
      </c>
      <c r="L7284" s="576" t="s">
        <v>1057</v>
      </c>
    </row>
    <row r="7285" spans="1:12">
      <c r="A7285" s="576" t="s">
        <v>954</v>
      </c>
      <c r="B7285" s="576" t="s">
        <v>1030</v>
      </c>
      <c r="C7285" s="576" t="s">
        <v>1037</v>
      </c>
      <c r="D7285" s="576" t="s">
        <v>4581</v>
      </c>
      <c r="E7285" s="577" t="s">
        <v>210</v>
      </c>
      <c r="F7285" s="576" t="s">
        <v>210</v>
      </c>
      <c r="G7285" s="576">
        <v>104227</v>
      </c>
      <c r="H7285" s="576" t="s">
        <v>6376</v>
      </c>
      <c r="I7285" s="576" t="s">
        <v>93</v>
      </c>
      <c r="J7285" s="576" t="s">
        <v>207</v>
      </c>
      <c r="K7285" s="577">
        <v>128.5</v>
      </c>
      <c r="L7285" s="576" t="s">
        <v>1057</v>
      </c>
    </row>
    <row r="7286" spans="1:12">
      <c r="A7286" s="576" t="s">
        <v>954</v>
      </c>
      <c r="B7286" s="576" t="s">
        <v>1030</v>
      </c>
      <c r="C7286" s="576" t="s">
        <v>1037</v>
      </c>
      <c r="D7286" s="576" t="s">
        <v>4581</v>
      </c>
      <c r="E7286" s="577" t="s">
        <v>210</v>
      </c>
      <c r="F7286" s="576" t="s">
        <v>210</v>
      </c>
      <c r="G7286" s="576">
        <v>104231</v>
      </c>
      <c r="H7286" s="576" t="s">
        <v>6380</v>
      </c>
      <c r="I7286" s="576" t="s">
        <v>93</v>
      </c>
      <c r="J7286" s="576" t="s">
        <v>207</v>
      </c>
      <c r="K7286" s="577">
        <v>141.6</v>
      </c>
      <c r="L7286" s="576" t="s">
        <v>1057</v>
      </c>
    </row>
    <row r="7287" spans="1:12">
      <c r="A7287" s="576" t="s">
        <v>954</v>
      </c>
      <c r="B7287" s="576" t="s">
        <v>1030</v>
      </c>
      <c r="C7287" s="576" t="s">
        <v>1037</v>
      </c>
      <c r="D7287" s="576" t="s">
        <v>4581</v>
      </c>
      <c r="E7287" s="577" t="s">
        <v>210</v>
      </c>
      <c r="F7287" s="576" t="s">
        <v>210</v>
      </c>
      <c r="G7287" s="576">
        <v>104235</v>
      </c>
      <c r="H7287" s="576" t="s">
        <v>6384</v>
      </c>
      <c r="I7287" s="576" t="s">
        <v>93</v>
      </c>
      <c r="J7287" s="576" t="s">
        <v>207</v>
      </c>
      <c r="K7287" s="577">
        <v>69.98</v>
      </c>
      <c r="L7287" s="576" t="s">
        <v>1057</v>
      </c>
    </row>
    <row r="7288" spans="1:12">
      <c r="A7288" s="576" t="s">
        <v>954</v>
      </c>
      <c r="B7288" s="576" t="s">
        <v>1030</v>
      </c>
      <c r="C7288" s="576" t="s">
        <v>1037</v>
      </c>
      <c r="D7288" s="576" t="s">
        <v>4581</v>
      </c>
      <c r="E7288" s="577" t="s">
        <v>210</v>
      </c>
      <c r="F7288" s="576" t="s">
        <v>210</v>
      </c>
      <c r="G7288" s="576">
        <v>104239</v>
      </c>
      <c r="H7288" s="576" t="s">
        <v>6388</v>
      </c>
      <c r="I7288" s="576" t="s">
        <v>93</v>
      </c>
      <c r="J7288" s="576" t="s">
        <v>207</v>
      </c>
      <c r="K7288" s="577">
        <v>94.84</v>
      </c>
      <c r="L7288" s="576" t="s">
        <v>1057</v>
      </c>
    </row>
    <row r="7289" spans="1:12">
      <c r="A7289" s="576" t="s">
        <v>954</v>
      </c>
      <c r="B7289" s="576" t="s">
        <v>1030</v>
      </c>
      <c r="C7289" s="576" t="s">
        <v>1037</v>
      </c>
      <c r="D7289" s="576" t="s">
        <v>4581</v>
      </c>
      <c r="E7289" s="577" t="s">
        <v>210</v>
      </c>
      <c r="F7289" s="576" t="s">
        <v>210</v>
      </c>
      <c r="G7289" s="576">
        <v>104243</v>
      </c>
      <c r="H7289" s="576" t="s">
        <v>6392</v>
      </c>
      <c r="I7289" s="576" t="s">
        <v>93</v>
      </c>
      <c r="J7289" s="576" t="s">
        <v>207</v>
      </c>
      <c r="K7289" s="577">
        <v>113.26</v>
      </c>
      <c r="L7289" s="576" t="s">
        <v>1057</v>
      </c>
    </row>
    <row r="7290" spans="1:12">
      <c r="A7290" s="576" t="s">
        <v>954</v>
      </c>
      <c r="B7290" s="576" t="s">
        <v>1030</v>
      </c>
      <c r="C7290" s="576" t="s">
        <v>1037</v>
      </c>
      <c r="D7290" s="576" t="s">
        <v>4581</v>
      </c>
      <c r="E7290" s="577" t="s">
        <v>210</v>
      </c>
      <c r="F7290" s="576" t="s">
        <v>210</v>
      </c>
      <c r="G7290" s="576">
        <v>104247</v>
      </c>
      <c r="H7290" s="576" t="s">
        <v>6396</v>
      </c>
      <c r="I7290" s="576" t="s">
        <v>93</v>
      </c>
      <c r="J7290" s="576" t="s">
        <v>207</v>
      </c>
      <c r="K7290" s="577">
        <v>121.98</v>
      </c>
      <c r="L7290" s="576" t="s">
        <v>1057</v>
      </c>
    </row>
    <row r="7291" spans="1:12">
      <c r="A7291" s="576" t="s">
        <v>954</v>
      </c>
      <c r="B7291" s="576" t="s">
        <v>1030</v>
      </c>
      <c r="C7291" s="576" t="s">
        <v>1037</v>
      </c>
      <c r="D7291" s="576" t="s">
        <v>4581</v>
      </c>
      <c r="E7291" s="577" t="s">
        <v>210</v>
      </c>
      <c r="F7291" s="576" t="s">
        <v>210</v>
      </c>
      <c r="G7291" s="576">
        <v>87795</v>
      </c>
      <c r="H7291" s="576" t="s">
        <v>6326</v>
      </c>
      <c r="I7291" s="576" t="s">
        <v>93</v>
      </c>
      <c r="J7291" s="576" t="s">
        <v>207</v>
      </c>
      <c r="K7291" s="577">
        <v>71.78</v>
      </c>
      <c r="L7291" s="576" t="s">
        <v>1057</v>
      </c>
    </row>
    <row r="7292" spans="1:12">
      <c r="A7292" s="576" t="s">
        <v>954</v>
      </c>
      <c r="B7292" s="576" t="s">
        <v>1030</v>
      </c>
      <c r="C7292" s="576" t="s">
        <v>1037</v>
      </c>
      <c r="D7292" s="576" t="s">
        <v>4581</v>
      </c>
      <c r="E7292" s="577" t="s">
        <v>210</v>
      </c>
      <c r="F7292" s="576" t="s">
        <v>210</v>
      </c>
      <c r="G7292" s="576">
        <v>87800</v>
      </c>
      <c r="H7292" s="576" t="s">
        <v>6329</v>
      </c>
      <c r="I7292" s="576" t="s">
        <v>93</v>
      </c>
      <c r="J7292" s="576" t="s">
        <v>207</v>
      </c>
      <c r="K7292" s="577">
        <v>97.43</v>
      </c>
      <c r="L7292" s="576" t="s">
        <v>1057</v>
      </c>
    </row>
    <row r="7293" spans="1:12">
      <c r="A7293" s="576" t="s">
        <v>954</v>
      </c>
      <c r="B7293" s="576" t="s">
        <v>1030</v>
      </c>
      <c r="C7293" s="576" t="s">
        <v>1037</v>
      </c>
      <c r="D7293" s="576" t="s">
        <v>4581</v>
      </c>
      <c r="E7293" s="577" t="s">
        <v>210</v>
      </c>
      <c r="F7293" s="576" t="s">
        <v>210</v>
      </c>
      <c r="G7293" s="576">
        <v>87804</v>
      </c>
      <c r="H7293" s="576" t="s">
        <v>6332</v>
      </c>
      <c r="I7293" s="576" t="s">
        <v>93</v>
      </c>
      <c r="J7293" s="576" t="s">
        <v>248</v>
      </c>
      <c r="K7293" s="577">
        <v>115.85</v>
      </c>
      <c r="L7293" s="576" t="s">
        <v>1057</v>
      </c>
    </row>
    <row r="7294" spans="1:12">
      <c r="A7294" s="576" t="s">
        <v>954</v>
      </c>
      <c r="B7294" s="576" t="s">
        <v>1030</v>
      </c>
      <c r="C7294" s="576" t="s">
        <v>1037</v>
      </c>
      <c r="D7294" s="576" t="s">
        <v>4581</v>
      </c>
      <c r="E7294" s="577" t="s">
        <v>210</v>
      </c>
      <c r="F7294" s="576" t="s">
        <v>210</v>
      </c>
      <c r="G7294" s="576">
        <v>87808</v>
      </c>
      <c r="H7294" s="576" t="s">
        <v>6335</v>
      </c>
      <c r="I7294" s="576" t="s">
        <v>93</v>
      </c>
      <c r="J7294" s="576" t="s">
        <v>248</v>
      </c>
      <c r="K7294" s="577">
        <v>124.48</v>
      </c>
      <c r="L7294" s="576" t="s">
        <v>1057</v>
      </c>
    </row>
    <row r="7295" spans="1:12">
      <c r="A7295" s="576" t="s">
        <v>954</v>
      </c>
      <c r="B7295" s="576" t="s">
        <v>1030</v>
      </c>
      <c r="C7295" s="576" t="s">
        <v>1037</v>
      </c>
      <c r="D7295" s="576" t="s">
        <v>4581</v>
      </c>
      <c r="E7295" s="577" t="s">
        <v>210</v>
      </c>
      <c r="F7295" s="576" t="s">
        <v>210</v>
      </c>
      <c r="G7295" s="576">
        <v>87778</v>
      </c>
      <c r="H7295" s="576" t="s">
        <v>6315</v>
      </c>
      <c r="I7295" s="576" t="s">
        <v>93</v>
      </c>
      <c r="J7295" s="576" t="s">
        <v>207</v>
      </c>
      <c r="K7295" s="577">
        <v>85.6</v>
      </c>
      <c r="L7295" s="576" t="s">
        <v>1057</v>
      </c>
    </row>
    <row r="7296" spans="1:12">
      <c r="A7296" s="576" t="s">
        <v>954</v>
      </c>
      <c r="B7296" s="576" t="s">
        <v>1030</v>
      </c>
      <c r="C7296" s="576" t="s">
        <v>1037</v>
      </c>
      <c r="D7296" s="576" t="s">
        <v>4581</v>
      </c>
      <c r="E7296" s="577" t="s">
        <v>210</v>
      </c>
      <c r="F7296" s="576" t="s">
        <v>210</v>
      </c>
      <c r="G7296" s="576">
        <v>87783</v>
      </c>
      <c r="H7296" s="576" t="s">
        <v>6318</v>
      </c>
      <c r="I7296" s="576" t="s">
        <v>93</v>
      </c>
      <c r="J7296" s="576" t="s">
        <v>207</v>
      </c>
      <c r="K7296" s="577">
        <v>112.58</v>
      </c>
      <c r="L7296" s="576" t="s">
        <v>1057</v>
      </c>
    </row>
    <row r="7297" spans="1:12">
      <c r="A7297" s="576" t="s">
        <v>954</v>
      </c>
      <c r="B7297" s="576" t="s">
        <v>1030</v>
      </c>
      <c r="C7297" s="576" t="s">
        <v>1037</v>
      </c>
      <c r="D7297" s="576" t="s">
        <v>4581</v>
      </c>
      <c r="E7297" s="577" t="s">
        <v>210</v>
      </c>
      <c r="F7297" s="576" t="s">
        <v>210</v>
      </c>
      <c r="G7297" s="576">
        <v>87787</v>
      </c>
      <c r="H7297" s="576" t="s">
        <v>6321</v>
      </c>
      <c r="I7297" s="576" t="s">
        <v>93</v>
      </c>
      <c r="J7297" s="576" t="s">
        <v>207</v>
      </c>
      <c r="K7297" s="577">
        <v>132.30000000000001</v>
      </c>
      <c r="L7297" s="576" t="s">
        <v>1057</v>
      </c>
    </row>
    <row r="7298" spans="1:12">
      <c r="A7298" s="576" t="s">
        <v>954</v>
      </c>
      <c r="B7298" s="576" t="s">
        <v>1030</v>
      </c>
      <c r="C7298" s="576" t="s">
        <v>1037</v>
      </c>
      <c r="D7298" s="576" t="s">
        <v>4581</v>
      </c>
      <c r="E7298" s="577" t="s">
        <v>210</v>
      </c>
      <c r="F7298" s="576" t="s">
        <v>210</v>
      </c>
      <c r="G7298" s="576">
        <v>87791</v>
      </c>
      <c r="H7298" s="576" t="s">
        <v>6323</v>
      </c>
      <c r="I7298" s="576" t="s">
        <v>93</v>
      </c>
      <c r="J7298" s="576" t="s">
        <v>248</v>
      </c>
      <c r="K7298" s="577">
        <v>145.77000000000001</v>
      </c>
      <c r="L7298" s="576" t="s">
        <v>1057</v>
      </c>
    </row>
    <row r="7299" spans="1:12">
      <c r="A7299" s="576" t="s">
        <v>954</v>
      </c>
      <c r="B7299" s="576" t="s">
        <v>1030</v>
      </c>
      <c r="C7299" s="576" t="s">
        <v>1037</v>
      </c>
      <c r="D7299" s="576" t="s">
        <v>4581</v>
      </c>
      <c r="E7299" s="577" t="s">
        <v>210</v>
      </c>
      <c r="F7299" s="576" t="s">
        <v>210</v>
      </c>
      <c r="G7299" s="576">
        <v>87832</v>
      </c>
      <c r="H7299" s="576" t="s">
        <v>6352</v>
      </c>
      <c r="I7299" s="576" t="s">
        <v>93</v>
      </c>
      <c r="J7299" s="576" t="s">
        <v>207</v>
      </c>
      <c r="K7299" s="577">
        <v>134.22</v>
      </c>
      <c r="L7299" s="576" t="s">
        <v>1057</v>
      </c>
    </row>
    <row r="7300" spans="1:12">
      <c r="A7300" s="576" t="s">
        <v>954</v>
      </c>
      <c r="B7300" s="576" t="s">
        <v>1030</v>
      </c>
      <c r="C7300" s="576" t="s">
        <v>1037</v>
      </c>
      <c r="D7300" s="576" t="s">
        <v>4581</v>
      </c>
      <c r="E7300" s="577" t="s">
        <v>210</v>
      </c>
      <c r="F7300" s="576" t="s">
        <v>210</v>
      </c>
      <c r="G7300" s="576">
        <v>87812</v>
      </c>
      <c r="H7300" s="576" t="s">
        <v>6338</v>
      </c>
      <c r="I7300" s="576" t="s">
        <v>93</v>
      </c>
      <c r="J7300" s="576" t="s">
        <v>207</v>
      </c>
      <c r="K7300" s="577">
        <v>100.13</v>
      </c>
      <c r="L7300" s="576" t="s">
        <v>1057</v>
      </c>
    </row>
    <row r="7301" spans="1:12">
      <c r="A7301" s="576" t="s">
        <v>954</v>
      </c>
      <c r="B7301" s="576" t="s">
        <v>1030</v>
      </c>
      <c r="C7301" s="576" t="s">
        <v>1037</v>
      </c>
      <c r="D7301" s="576" t="s">
        <v>4581</v>
      </c>
      <c r="E7301" s="577" t="s">
        <v>210</v>
      </c>
      <c r="F7301" s="576" t="s">
        <v>210</v>
      </c>
      <c r="G7301" s="576">
        <v>87816</v>
      </c>
      <c r="H7301" s="576" t="s">
        <v>6341</v>
      </c>
      <c r="I7301" s="576" t="s">
        <v>93</v>
      </c>
      <c r="J7301" s="576" t="s">
        <v>207</v>
      </c>
      <c r="K7301" s="577">
        <v>125.82</v>
      </c>
      <c r="L7301" s="576" t="s">
        <v>1057</v>
      </c>
    </row>
    <row r="7302" spans="1:12">
      <c r="A7302" s="576" t="s">
        <v>954</v>
      </c>
      <c r="B7302" s="576" t="s">
        <v>1030</v>
      </c>
      <c r="C7302" s="576" t="s">
        <v>1037</v>
      </c>
      <c r="D7302" s="576" t="s">
        <v>4581</v>
      </c>
      <c r="E7302" s="577" t="s">
        <v>210</v>
      </c>
      <c r="F7302" s="576" t="s">
        <v>210</v>
      </c>
      <c r="G7302" s="576">
        <v>87820</v>
      </c>
      <c r="H7302" s="576" t="s">
        <v>6344</v>
      </c>
      <c r="I7302" s="576" t="s">
        <v>93</v>
      </c>
      <c r="J7302" s="576" t="s">
        <v>207</v>
      </c>
      <c r="K7302" s="577">
        <v>144.24</v>
      </c>
      <c r="L7302" s="576" t="s">
        <v>1057</v>
      </c>
    </row>
    <row r="7303" spans="1:12">
      <c r="A7303" s="576" t="s">
        <v>954</v>
      </c>
      <c r="B7303" s="576" t="s">
        <v>1030</v>
      </c>
      <c r="C7303" s="576" t="s">
        <v>1037</v>
      </c>
      <c r="D7303" s="576" t="s">
        <v>4581</v>
      </c>
      <c r="E7303" s="577" t="s">
        <v>210</v>
      </c>
      <c r="F7303" s="576" t="s">
        <v>210</v>
      </c>
      <c r="G7303" s="576">
        <v>87824</v>
      </c>
      <c r="H7303" s="576" t="s">
        <v>6346</v>
      </c>
      <c r="I7303" s="576" t="s">
        <v>93</v>
      </c>
      <c r="J7303" s="576" t="s">
        <v>207</v>
      </c>
      <c r="K7303" s="577">
        <v>165.9</v>
      </c>
      <c r="L7303" s="576" t="s">
        <v>1057</v>
      </c>
    </row>
    <row r="7304" spans="1:12">
      <c r="A7304" s="576" t="s">
        <v>954</v>
      </c>
      <c r="B7304" s="576" t="s">
        <v>1030</v>
      </c>
      <c r="C7304" s="576" t="s">
        <v>1037</v>
      </c>
      <c r="D7304" s="576" t="s">
        <v>4581</v>
      </c>
      <c r="E7304" s="577" t="s">
        <v>210</v>
      </c>
      <c r="F7304" s="576" t="s">
        <v>210</v>
      </c>
      <c r="G7304" s="576">
        <v>87828</v>
      </c>
      <c r="H7304" s="576" t="s">
        <v>6349</v>
      </c>
      <c r="I7304" s="576" t="s">
        <v>93</v>
      </c>
      <c r="J7304" s="576" t="s">
        <v>207</v>
      </c>
      <c r="K7304" s="577">
        <v>105.56</v>
      </c>
      <c r="L7304" s="576" t="s">
        <v>1057</v>
      </c>
    </row>
    <row r="7305" spans="1:12">
      <c r="A7305" s="576" t="s">
        <v>954</v>
      </c>
      <c r="B7305" s="576" t="s">
        <v>1030</v>
      </c>
      <c r="C7305" s="576" t="s">
        <v>1037</v>
      </c>
      <c r="D7305" s="576" t="s">
        <v>4581</v>
      </c>
      <c r="E7305" s="577" t="s">
        <v>210</v>
      </c>
      <c r="F7305" s="576" t="s">
        <v>210</v>
      </c>
      <c r="G7305" s="576">
        <v>104251</v>
      </c>
      <c r="H7305" s="576" t="s">
        <v>10423</v>
      </c>
      <c r="I7305" s="576" t="s">
        <v>93</v>
      </c>
      <c r="J7305" s="576" t="s">
        <v>207</v>
      </c>
      <c r="K7305" s="577">
        <v>94.86</v>
      </c>
      <c r="L7305" s="576" t="s">
        <v>1057</v>
      </c>
    </row>
    <row r="7306" spans="1:12">
      <c r="A7306" s="576" t="s">
        <v>954</v>
      </c>
      <c r="B7306" s="576" t="s">
        <v>1030</v>
      </c>
      <c r="C7306" s="576" t="s">
        <v>1037</v>
      </c>
      <c r="D7306" s="576" t="s">
        <v>4581</v>
      </c>
      <c r="E7306" s="577" t="s">
        <v>210</v>
      </c>
      <c r="F7306" s="576" t="s">
        <v>210</v>
      </c>
      <c r="G7306" s="576">
        <v>104255</v>
      </c>
      <c r="H7306" s="576" t="s">
        <v>10424</v>
      </c>
      <c r="I7306" s="576" t="s">
        <v>93</v>
      </c>
      <c r="J7306" s="576" t="s">
        <v>207</v>
      </c>
      <c r="K7306" s="577">
        <v>119.73</v>
      </c>
      <c r="L7306" s="576" t="s">
        <v>1057</v>
      </c>
    </row>
    <row r="7307" spans="1:12">
      <c r="A7307" s="576" t="s">
        <v>954</v>
      </c>
      <c r="B7307" s="576" t="s">
        <v>1030</v>
      </c>
      <c r="C7307" s="576" t="s">
        <v>1037</v>
      </c>
      <c r="D7307" s="576" t="s">
        <v>4581</v>
      </c>
      <c r="E7307" s="577" t="s">
        <v>210</v>
      </c>
      <c r="F7307" s="576" t="s">
        <v>210</v>
      </c>
      <c r="G7307" s="576">
        <v>104259</v>
      </c>
      <c r="H7307" s="576" t="s">
        <v>10425</v>
      </c>
      <c r="I7307" s="576" t="s">
        <v>93</v>
      </c>
      <c r="J7307" s="576" t="s">
        <v>207</v>
      </c>
      <c r="K7307" s="577">
        <v>138.15</v>
      </c>
      <c r="L7307" s="576" t="s">
        <v>1057</v>
      </c>
    </row>
    <row r="7308" spans="1:12">
      <c r="A7308" s="576" t="s">
        <v>954</v>
      </c>
      <c r="B7308" s="576" t="s">
        <v>1030</v>
      </c>
      <c r="C7308" s="576" t="s">
        <v>1037</v>
      </c>
      <c r="D7308" s="576" t="s">
        <v>4581</v>
      </c>
      <c r="E7308" s="577" t="s">
        <v>210</v>
      </c>
      <c r="F7308" s="576" t="s">
        <v>210</v>
      </c>
      <c r="G7308" s="576">
        <v>104263</v>
      </c>
      <c r="H7308" s="576" t="s">
        <v>10426</v>
      </c>
      <c r="I7308" s="576" t="s">
        <v>93</v>
      </c>
      <c r="J7308" s="576" t="s">
        <v>207</v>
      </c>
      <c r="K7308" s="577">
        <v>158.38999999999999</v>
      </c>
      <c r="L7308" s="576" t="s">
        <v>1057</v>
      </c>
    </row>
    <row r="7309" spans="1:12">
      <c r="A7309" s="576" t="s">
        <v>954</v>
      </c>
      <c r="B7309" s="576" t="s">
        <v>1030</v>
      </c>
      <c r="C7309" s="576" t="s">
        <v>1037</v>
      </c>
      <c r="D7309" s="576" t="s">
        <v>4581</v>
      </c>
      <c r="E7309" s="577" t="s">
        <v>210</v>
      </c>
      <c r="F7309" s="576" t="s">
        <v>210</v>
      </c>
      <c r="G7309" s="576">
        <v>87794</v>
      </c>
      <c r="H7309" s="576" t="s">
        <v>6325</v>
      </c>
      <c r="I7309" s="576" t="s">
        <v>93</v>
      </c>
      <c r="J7309" s="576" t="s">
        <v>207</v>
      </c>
      <c r="K7309" s="577">
        <v>39.549999999999997</v>
      </c>
      <c r="L7309" s="576" t="s">
        <v>1057</v>
      </c>
    </row>
    <row r="7310" spans="1:12">
      <c r="A7310" s="576" t="s">
        <v>954</v>
      </c>
      <c r="B7310" s="576" t="s">
        <v>1030</v>
      </c>
      <c r="C7310" s="576" t="s">
        <v>1037</v>
      </c>
      <c r="D7310" s="576" t="s">
        <v>4581</v>
      </c>
      <c r="E7310" s="577" t="s">
        <v>210</v>
      </c>
      <c r="F7310" s="576" t="s">
        <v>210</v>
      </c>
      <c r="G7310" s="576">
        <v>87799</v>
      </c>
      <c r="H7310" s="576" t="s">
        <v>6328</v>
      </c>
      <c r="I7310" s="576" t="s">
        <v>93</v>
      </c>
      <c r="J7310" s="576" t="s">
        <v>207</v>
      </c>
      <c r="K7310" s="577">
        <v>54.44</v>
      </c>
      <c r="L7310" s="576" t="s">
        <v>1057</v>
      </c>
    </row>
    <row r="7311" spans="1:12">
      <c r="A7311" s="576" t="s">
        <v>954</v>
      </c>
      <c r="B7311" s="576" t="s">
        <v>1030</v>
      </c>
      <c r="C7311" s="576" t="s">
        <v>1037</v>
      </c>
      <c r="D7311" s="576" t="s">
        <v>4581</v>
      </c>
      <c r="E7311" s="577" t="s">
        <v>210</v>
      </c>
      <c r="F7311" s="576" t="s">
        <v>210</v>
      </c>
      <c r="G7311" s="576">
        <v>87803</v>
      </c>
      <c r="H7311" s="576" t="s">
        <v>6331</v>
      </c>
      <c r="I7311" s="576" t="s">
        <v>93</v>
      </c>
      <c r="J7311" s="576" t="s">
        <v>207</v>
      </c>
      <c r="K7311" s="577">
        <v>61.33</v>
      </c>
      <c r="L7311" s="576" t="s">
        <v>1057</v>
      </c>
    </row>
    <row r="7312" spans="1:12">
      <c r="A7312" s="576" t="s">
        <v>954</v>
      </c>
      <c r="B7312" s="576" t="s">
        <v>1030</v>
      </c>
      <c r="C7312" s="576" t="s">
        <v>1037</v>
      </c>
      <c r="D7312" s="576" t="s">
        <v>4581</v>
      </c>
      <c r="E7312" s="577" t="s">
        <v>210</v>
      </c>
      <c r="F7312" s="576" t="s">
        <v>210</v>
      </c>
      <c r="G7312" s="576">
        <v>87807</v>
      </c>
      <c r="H7312" s="576" t="s">
        <v>6334</v>
      </c>
      <c r="I7312" s="576" t="s">
        <v>93</v>
      </c>
      <c r="J7312" s="576" t="s">
        <v>207</v>
      </c>
      <c r="K7312" s="577">
        <v>67.069999999999993</v>
      </c>
      <c r="L7312" s="576" t="s">
        <v>1057</v>
      </c>
    </row>
    <row r="7313" spans="1:12">
      <c r="A7313" s="576" t="s">
        <v>954</v>
      </c>
      <c r="B7313" s="576" t="s">
        <v>1030</v>
      </c>
      <c r="C7313" s="576" t="s">
        <v>1037</v>
      </c>
      <c r="D7313" s="576" t="s">
        <v>4581</v>
      </c>
      <c r="E7313" s="577" t="s">
        <v>210</v>
      </c>
      <c r="F7313" s="576" t="s">
        <v>210</v>
      </c>
      <c r="G7313" s="576">
        <v>104218</v>
      </c>
      <c r="H7313" s="576" t="s">
        <v>6367</v>
      </c>
      <c r="I7313" s="576" t="s">
        <v>93</v>
      </c>
      <c r="J7313" s="576" t="s">
        <v>207</v>
      </c>
      <c r="K7313" s="577">
        <v>48.75</v>
      </c>
      <c r="L7313" s="576" t="s">
        <v>1057</v>
      </c>
    </row>
    <row r="7314" spans="1:12">
      <c r="A7314" s="576" t="s">
        <v>954</v>
      </c>
      <c r="B7314" s="576" t="s">
        <v>1030</v>
      </c>
      <c r="C7314" s="576" t="s">
        <v>1037</v>
      </c>
      <c r="D7314" s="576" t="s">
        <v>4581</v>
      </c>
      <c r="E7314" s="577" t="s">
        <v>210</v>
      </c>
      <c r="F7314" s="576" t="s">
        <v>210</v>
      </c>
      <c r="G7314" s="576">
        <v>87777</v>
      </c>
      <c r="H7314" s="576" t="s">
        <v>6314</v>
      </c>
      <c r="I7314" s="576" t="s">
        <v>93</v>
      </c>
      <c r="J7314" s="576" t="s">
        <v>207</v>
      </c>
      <c r="K7314" s="577">
        <v>52</v>
      </c>
      <c r="L7314" s="576" t="s">
        <v>1057</v>
      </c>
    </row>
    <row r="7315" spans="1:12">
      <c r="A7315" s="576" t="s">
        <v>954</v>
      </c>
      <c r="B7315" s="576" t="s">
        <v>1030</v>
      </c>
      <c r="C7315" s="576" t="s">
        <v>1037</v>
      </c>
      <c r="D7315" s="576" t="s">
        <v>4581</v>
      </c>
      <c r="E7315" s="577" t="s">
        <v>210</v>
      </c>
      <c r="F7315" s="576" t="s">
        <v>210</v>
      </c>
      <c r="G7315" s="576">
        <v>104222</v>
      </c>
      <c r="H7315" s="576" t="s">
        <v>6371</v>
      </c>
      <c r="I7315" s="576" t="s">
        <v>93</v>
      </c>
      <c r="J7315" s="576" t="s">
        <v>207</v>
      </c>
      <c r="K7315" s="577">
        <v>63.14</v>
      </c>
      <c r="L7315" s="576" t="s">
        <v>1057</v>
      </c>
    </row>
    <row r="7316" spans="1:12">
      <c r="A7316" s="576" t="s">
        <v>954</v>
      </c>
      <c r="B7316" s="576" t="s">
        <v>1030</v>
      </c>
      <c r="C7316" s="576" t="s">
        <v>1037</v>
      </c>
      <c r="D7316" s="576" t="s">
        <v>4581</v>
      </c>
      <c r="E7316" s="577" t="s">
        <v>210</v>
      </c>
      <c r="F7316" s="576" t="s">
        <v>210</v>
      </c>
      <c r="G7316" s="576">
        <v>87781</v>
      </c>
      <c r="H7316" s="576" t="s">
        <v>6317</v>
      </c>
      <c r="I7316" s="576" t="s">
        <v>93</v>
      </c>
      <c r="J7316" s="576" t="s">
        <v>207</v>
      </c>
      <c r="K7316" s="577">
        <v>67.319999999999993</v>
      </c>
      <c r="L7316" s="576" t="s">
        <v>1057</v>
      </c>
    </row>
    <row r="7317" spans="1:12">
      <c r="A7317" s="576" t="s">
        <v>954</v>
      </c>
      <c r="B7317" s="576" t="s">
        <v>1030</v>
      </c>
      <c r="C7317" s="576" t="s">
        <v>1037</v>
      </c>
      <c r="D7317" s="576" t="s">
        <v>4581</v>
      </c>
      <c r="E7317" s="577" t="s">
        <v>210</v>
      </c>
      <c r="F7317" s="576" t="s">
        <v>210</v>
      </c>
      <c r="G7317" s="576">
        <v>104226</v>
      </c>
      <c r="H7317" s="576" t="s">
        <v>6375</v>
      </c>
      <c r="I7317" s="576" t="s">
        <v>93</v>
      </c>
      <c r="J7317" s="576" t="s">
        <v>207</v>
      </c>
      <c r="K7317" s="577">
        <v>70.52</v>
      </c>
      <c r="L7317" s="576" t="s">
        <v>1057</v>
      </c>
    </row>
    <row r="7318" spans="1:12">
      <c r="A7318" s="576" t="s">
        <v>954</v>
      </c>
      <c r="B7318" s="576" t="s">
        <v>1030</v>
      </c>
      <c r="C7318" s="576" t="s">
        <v>1037</v>
      </c>
      <c r="D7318" s="576" t="s">
        <v>4581</v>
      </c>
      <c r="E7318" s="577" t="s">
        <v>210</v>
      </c>
      <c r="F7318" s="576" t="s">
        <v>210</v>
      </c>
      <c r="G7318" s="576">
        <v>87786</v>
      </c>
      <c r="H7318" s="576" t="s">
        <v>6320</v>
      </c>
      <c r="I7318" s="576" t="s">
        <v>93</v>
      </c>
      <c r="J7318" s="576" t="s">
        <v>207</v>
      </c>
      <c r="K7318" s="577">
        <v>74.7</v>
      </c>
      <c r="L7318" s="576" t="s">
        <v>1057</v>
      </c>
    </row>
    <row r="7319" spans="1:12">
      <c r="A7319" s="576" t="s">
        <v>954</v>
      </c>
      <c r="B7319" s="576" t="s">
        <v>1030</v>
      </c>
      <c r="C7319" s="576" t="s">
        <v>1037</v>
      </c>
      <c r="D7319" s="576" t="s">
        <v>4581</v>
      </c>
      <c r="E7319" s="577" t="s">
        <v>210</v>
      </c>
      <c r="F7319" s="576" t="s">
        <v>210</v>
      </c>
      <c r="G7319" s="576">
        <v>104230</v>
      </c>
      <c r="H7319" s="576" t="s">
        <v>6379</v>
      </c>
      <c r="I7319" s="576" t="s">
        <v>93</v>
      </c>
      <c r="J7319" s="576" t="s">
        <v>207</v>
      </c>
      <c r="K7319" s="577">
        <v>82.19</v>
      </c>
      <c r="L7319" s="576" t="s">
        <v>1057</v>
      </c>
    </row>
    <row r="7320" spans="1:12">
      <c r="A7320" s="576" t="s">
        <v>954</v>
      </c>
      <c r="B7320" s="576" t="s">
        <v>1030</v>
      </c>
      <c r="C7320" s="576" t="s">
        <v>1037</v>
      </c>
      <c r="D7320" s="576" t="s">
        <v>4581</v>
      </c>
      <c r="E7320" s="577" t="s">
        <v>210</v>
      </c>
      <c r="F7320" s="576" t="s">
        <v>210</v>
      </c>
      <c r="G7320" s="576">
        <v>104234</v>
      </c>
      <c r="H7320" s="576" t="s">
        <v>6383</v>
      </c>
      <c r="I7320" s="576" t="s">
        <v>93</v>
      </c>
      <c r="J7320" s="576" t="s">
        <v>207</v>
      </c>
      <c r="K7320" s="577">
        <v>37.630000000000003</v>
      </c>
      <c r="L7320" s="576" t="s">
        <v>1057</v>
      </c>
    </row>
    <row r="7321" spans="1:12">
      <c r="A7321" s="576" t="s">
        <v>954</v>
      </c>
      <c r="B7321" s="576" t="s">
        <v>1030</v>
      </c>
      <c r="C7321" s="576" t="s">
        <v>1037</v>
      </c>
      <c r="D7321" s="576" t="s">
        <v>4581</v>
      </c>
      <c r="E7321" s="577" t="s">
        <v>210</v>
      </c>
      <c r="F7321" s="576" t="s">
        <v>210</v>
      </c>
      <c r="G7321" s="576">
        <v>104238</v>
      </c>
      <c r="H7321" s="576" t="s">
        <v>6387</v>
      </c>
      <c r="I7321" s="576" t="s">
        <v>93</v>
      </c>
      <c r="J7321" s="576" t="s">
        <v>207</v>
      </c>
      <c r="K7321" s="577">
        <v>51.59</v>
      </c>
      <c r="L7321" s="576" t="s">
        <v>1057</v>
      </c>
    </row>
    <row r="7322" spans="1:12">
      <c r="A7322" s="576" t="s">
        <v>954</v>
      </c>
      <c r="B7322" s="576" t="s">
        <v>1030</v>
      </c>
      <c r="C7322" s="576" t="s">
        <v>1037</v>
      </c>
      <c r="D7322" s="576" t="s">
        <v>4581</v>
      </c>
      <c r="E7322" s="577" t="s">
        <v>210</v>
      </c>
      <c r="F7322" s="576" t="s">
        <v>210</v>
      </c>
      <c r="G7322" s="576">
        <v>104242</v>
      </c>
      <c r="H7322" s="576" t="s">
        <v>6391</v>
      </c>
      <c r="I7322" s="576" t="s">
        <v>93</v>
      </c>
      <c r="J7322" s="576" t="s">
        <v>207</v>
      </c>
      <c r="K7322" s="577">
        <v>58.48</v>
      </c>
      <c r="L7322" s="576" t="s">
        <v>1057</v>
      </c>
    </row>
    <row r="7323" spans="1:12">
      <c r="A7323" s="576" t="s">
        <v>954</v>
      </c>
      <c r="B7323" s="576" t="s">
        <v>1030</v>
      </c>
      <c r="C7323" s="576" t="s">
        <v>1037</v>
      </c>
      <c r="D7323" s="576" t="s">
        <v>4581</v>
      </c>
      <c r="E7323" s="577" t="s">
        <v>210</v>
      </c>
      <c r="F7323" s="576" t="s">
        <v>210</v>
      </c>
      <c r="G7323" s="576">
        <v>104246</v>
      </c>
      <c r="H7323" s="576" t="s">
        <v>6395</v>
      </c>
      <c r="I7323" s="576" t="s">
        <v>93</v>
      </c>
      <c r="J7323" s="576" t="s">
        <v>207</v>
      </c>
      <c r="K7323" s="577">
        <v>63.93</v>
      </c>
      <c r="L7323" s="576" t="s">
        <v>1057</v>
      </c>
    </row>
    <row r="7324" spans="1:12">
      <c r="A7324" s="576" t="s">
        <v>954</v>
      </c>
      <c r="B7324" s="576" t="s">
        <v>1030</v>
      </c>
      <c r="C7324" s="576" t="s">
        <v>1037</v>
      </c>
      <c r="D7324" s="576" t="s">
        <v>4581</v>
      </c>
      <c r="E7324" s="577" t="s">
        <v>210</v>
      </c>
      <c r="F7324" s="576" t="s">
        <v>210</v>
      </c>
      <c r="G7324" s="576">
        <v>104250</v>
      </c>
      <c r="H7324" s="576" t="s">
        <v>6399</v>
      </c>
      <c r="I7324" s="576" t="s">
        <v>93</v>
      </c>
      <c r="J7324" s="576" t="s">
        <v>207</v>
      </c>
      <c r="K7324" s="577">
        <v>65.14</v>
      </c>
      <c r="L7324" s="576" t="s">
        <v>1057</v>
      </c>
    </row>
    <row r="7325" spans="1:12">
      <c r="A7325" s="576" t="s">
        <v>954</v>
      </c>
      <c r="B7325" s="576" t="s">
        <v>1030</v>
      </c>
      <c r="C7325" s="576" t="s">
        <v>1037</v>
      </c>
      <c r="D7325" s="576" t="s">
        <v>4581</v>
      </c>
      <c r="E7325" s="577" t="s">
        <v>210</v>
      </c>
      <c r="F7325" s="576" t="s">
        <v>210</v>
      </c>
      <c r="G7325" s="576">
        <v>87811</v>
      </c>
      <c r="H7325" s="576" t="s">
        <v>6337</v>
      </c>
      <c r="I7325" s="576" t="s">
        <v>93</v>
      </c>
      <c r="J7325" s="576" t="s">
        <v>207</v>
      </c>
      <c r="K7325" s="577">
        <v>70.989999999999995</v>
      </c>
      <c r="L7325" s="576" t="s">
        <v>1057</v>
      </c>
    </row>
    <row r="7326" spans="1:12">
      <c r="A7326" s="576" t="s">
        <v>954</v>
      </c>
      <c r="B7326" s="576" t="s">
        <v>1030</v>
      </c>
      <c r="C7326" s="576" t="s">
        <v>1037</v>
      </c>
      <c r="D7326" s="576" t="s">
        <v>4581</v>
      </c>
      <c r="E7326" s="577" t="s">
        <v>210</v>
      </c>
      <c r="F7326" s="576" t="s">
        <v>210</v>
      </c>
      <c r="G7326" s="576">
        <v>104254</v>
      </c>
      <c r="H7326" s="576" t="s">
        <v>6402</v>
      </c>
      <c r="I7326" s="576" t="s">
        <v>93</v>
      </c>
      <c r="J7326" s="576" t="s">
        <v>207</v>
      </c>
      <c r="K7326" s="577">
        <v>79.099999999999994</v>
      </c>
      <c r="L7326" s="576" t="s">
        <v>1057</v>
      </c>
    </row>
    <row r="7327" spans="1:12">
      <c r="A7327" s="576" t="s">
        <v>954</v>
      </c>
      <c r="B7327" s="576" t="s">
        <v>1030</v>
      </c>
      <c r="C7327" s="576" t="s">
        <v>1037</v>
      </c>
      <c r="D7327" s="576" t="s">
        <v>4581</v>
      </c>
      <c r="E7327" s="577" t="s">
        <v>210</v>
      </c>
      <c r="F7327" s="576" t="s">
        <v>210</v>
      </c>
      <c r="G7327" s="576">
        <v>87815</v>
      </c>
      <c r="H7327" s="576" t="s">
        <v>6340</v>
      </c>
      <c r="I7327" s="576" t="s">
        <v>93</v>
      </c>
      <c r="J7327" s="576" t="s">
        <v>207</v>
      </c>
      <c r="K7327" s="577">
        <v>85.87</v>
      </c>
      <c r="L7327" s="576" t="s">
        <v>1057</v>
      </c>
    </row>
    <row r="7328" spans="1:12">
      <c r="A7328" s="576" t="s">
        <v>954</v>
      </c>
      <c r="B7328" s="576" t="s">
        <v>1030</v>
      </c>
      <c r="C7328" s="576" t="s">
        <v>1037</v>
      </c>
      <c r="D7328" s="576" t="s">
        <v>4581</v>
      </c>
      <c r="E7328" s="577" t="s">
        <v>210</v>
      </c>
      <c r="F7328" s="576" t="s">
        <v>210</v>
      </c>
      <c r="G7328" s="576">
        <v>104258</v>
      </c>
      <c r="H7328" s="576" t="s">
        <v>6405</v>
      </c>
      <c r="I7328" s="576" t="s">
        <v>93</v>
      </c>
      <c r="J7328" s="576" t="s">
        <v>207</v>
      </c>
      <c r="K7328" s="577">
        <v>85.99</v>
      </c>
      <c r="L7328" s="576" t="s">
        <v>1057</v>
      </c>
    </row>
    <row r="7329" spans="1:12">
      <c r="A7329" s="576" t="s">
        <v>954</v>
      </c>
      <c r="B7329" s="576" t="s">
        <v>1030</v>
      </c>
      <c r="C7329" s="576" t="s">
        <v>1037</v>
      </c>
      <c r="D7329" s="576" t="s">
        <v>4581</v>
      </c>
      <c r="E7329" s="577" t="s">
        <v>210</v>
      </c>
      <c r="F7329" s="576" t="s">
        <v>210</v>
      </c>
      <c r="G7329" s="576">
        <v>87819</v>
      </c>
      <c r="H7329" s="576" t="s">
        <v>6343</v>
      </c>
      <c r="I7329" s="576" t="s">
        <v>93</v>
      </c>
      <c r="J7329" s="576" t="s">
        <v>207</v>
      </c>
      <c r="K7329" s="577">
        <v>92.76</v>
      </c>
      <c r="L7329" s="576" t="s">
        <v>1057</v>
      </c>
    </row>
    <row r="7330" spans="1:12">
      <c r="A7330" s="576" t="s">
        <v>954</v>
      </c>
      <c r="B7330" s="576" t="s">
        <v>1030</v>
      </c>
      <c r="C7330" s="576" t="s">
        <v>1037</v>
      </c>
      <c r="D7330" s="576" t="s">
        <v>4581</v>
      </c>
      <c r="E7330" s="577" t="s">
        <v>210</v>
      </c>
      <c r="F7330" s="576" t="s">
        <v>210</v>
      </c>
      <c r="G7330" s="576">
        <v>104262</v>
      </c>
      <c r="H7330" s="576" t="s">
        <v>6408</v>
      </c>
      <c r="I7330" s="576" t="s">
        <v>93</v>
      </c>
      <c r="J7330" s="576" t="s">
        <v>207</v>
      </c>
      <c r="K7330" s="577">
        <v>109.41</v>
      </c>
      <c r="L7330" s="576" t="s">
        <v>1057</v>
      </c>
    </row>
    <row r="7331" spans="1:12">
      <c r="A7331" s="576" t="s">
        <v>954</v>
      </c>
      <c r="B7331" s="576" t="s">
        <v>1030</v>
      </c>
      <c r="C7331" s="576" t="s">
        <v>1037</v>
      </c>
      <c r="D7331" s="576" t="s">
        <v>4581</v>
      </c>
      <c r="E7331" s="577" t="s">
        <v>210</v>
      </c>
      <c r="F7331" s="576" t="s">
        <v>210</v>
      </c>
      <c r="G7331" s="576">
        <v>87823</v>
      </c>
      <c r="H7331" s="576" t="s">
        <v>10427</v>
      </c>
      <c r="I7331" s="576" t="s">
        <v>93</v>
      </c>
      <c r="J7331" s="576" t="s">
        <v>207</v>
      </c>
      <c r="K7331" s="577">
        <v>118.64</v>
      </c>
      <c r="L7331" s="576" t="s">
        <v>1057</v>
      </c>
    </row>
    <row r="7332" spans="1:12">
      <c r="A7332" s="576" t="s">
        <v>954</v>
      </c>
      <c r="B7332" s="576" t="s">
        <v>1030</v>
      </c>
      <c r="C7332" s="576" t="s">
        <v>1037</v>
      </c>
      <c r="D7332" s="576" t="s">
        <v>4581</v>
      </c>
      <c r="E7332" s="577" t="s">
        <v>210</v>
      </c>
      <c r="F7332" s="576" t="s">
        <v>210</v>
      </c>
      <c r="G7332" s="576">
        <v>87827</v>
      </c>
      <c r="H7332" s="576" t="s">
        <v>6348</v>
      </c>
      <c r="I7332" s="576" t="s">
        <v>93</v>
      </c>
      <c r="J7332" s="576" t="s">
        <v>207</v>
      </c>
      <c r="K7332" s="577">
        <v>68.069999999999993</v>
      </c>
      <c r="L7332" s="576" t="s">
        <v>1057</v>
      </c>
    </row>
    <row r="7333" spans="1:12">
      <c r="A7333" s="576" t="s">
        <v>954</v>
      </c>
      <c r="B7333" s="576" t="s">
        <v>1030</v>
      </c>
      <c r="C7333" s="576" t="s">
        <v>1037</v>
      </c>
      <c r="D7333" s="576" t="s">
        <v>4581</v>
      </c>
      <c r="E7333" s="577" t="s">
        <v>210</v>
      </c>
      <c r="F7333" s="576" t="s">
        <v>210</v>
      </c>
      <c r="G7333" s="576">
        <v>87831</v>
      </c>
      <c r="H7333" s="576" t="s">
        <v>6351</v>
      </c>
      <c r="I7333" s="576" t="s">
        <v>93</v>
      </c>
      <c r="J7333" s="576" t="s">
        <v>207</v>
      </c>
      <c r="K7333" s="577">
        <v>83.3</v>
      </c>
      <c r="L7333" s="576" t="s">
        <v>1057</v>
      </c>
    </row>
    <row r="7334" spans="1:12">
      <c r="A7334" s="576" t="s">
        <v>954</v>
      </c>
      <c r="B7334" s="576" t="s">
        <v>1030</v>
      </c>
      <c r="C7334" s="576" t="s">
        <v>1037</v>
      </c>
      <c r="D7334" s="576" t="s">
        <v>4581</v>
      </c>
      <c r="E7334" s="577" t="s">
        <v>210</v>
      </c>
      <c r="F7334" s="576" t="s">
        <v>210</v>
      </c>
      <c r="G7334" s="576">
        <v>104220</v>
      </c>
      <c r="H7334" s="576" t="s">
        <v>6369</v>
      </c>
      <c r="I7334" s="576" t="s">
        <v>93</v>
      </c>
      <c r="J7334" s="576" t="s">
        <v>207</v>
      </c>
      <c r="K7334" s="577">
        <v>48.76</v>
      </c>
      <c r="L7334" s="576" t="s">
        <v>1057</v>
      </c>
    </row>
    <row r="7335" spans="1:12">
      <c r="A7335" s="576" t="s">
        <v>954</v>
      </c>
      <c r="B7335" s="576" t="s">
        <v>1030</v>
      </c>
      <c r="C7335" s="576" t="s">
        <v>1037</v>
      </c>
      <c r="D7335" s="576" t="s">
        <v>4581</v>
      </c>
      <c r="E7335" s="577" t="s">
        <v>210</v>
      </c>
      <c r="F7335" s="576" t="s">
        <v>210</v>
      </c>
      <c r="G7335" s="576">
        <v>104203</v>
      </c>
      <c r="H7335" s="576" t="s">
        <v>6353</v>
      </c>
      <c r="I7335" s="576" t="s">
        <v>93</v>
      </c>
      <c r="J7335" s="576" t="s">
        <v>207</v>
      </c>
      <c r="K7335" s="577">
        <v>52.27</v>
      </c>
      <c r="L7335" s="576" t="s">
        <v>1057</v>
      </c>
    </row>
    <row r="7336" spans="1:12">
      <c r="A7336" s="576" t="s">
        <v>954</v>
      </c>
      <c r="B7336" s="576" t="s">
        <v>1030</v>
      </c>
      <c r="C7336" s="576" t="s">
        <v>1037</v>
      </c>
      <c r="D7336" s="576" t="s">
        <v>4581</v>
      </c>
      <c r="E7336" s="577" t="s">
        <v>210</v>
      </c>
      <c r="F7336" s="576" t="s">
        <v>210</v>
      </c>
      <c r="G7336" s="576">
        <v>104224</v>
      </c>
      <c r="H7336" s="576" t="s">
        <v>6373</v>
      </c>
      <c r="I7336" s="576" t="s">
        <v>93</v>
      </c>
      <c r="J7336" s="576" t="s">
        <v>207</v>
      </c>
      <c r="K7336" s="577">
        <v>63.13</v>
      </c>
      <c r="L7336" s="576" t="s">
        <v>1057</v>
      </c>
    </row>
    <row r="7337" spans="1:12">
      <c r="A7337" s="576" t="s">
        <v>954</v>
      </c>
      <c r="B7337" s="576" t="s">
        <v>1030</v>
      </c>
      <c r="C7337" s="576" t="s">
        <v>1037</v>
      </c>
      <c r="D7337" s="576" t="s">
        <v>4581</v>
      </c>
      <c r="E7337" s="577" t="s">
        <v>210</v>
      </c>
      <c r="F7337" s="576" t="s">
        <v>210</v>
      </c>
      <c r="G7337" s="576">
        <v>104204</v>
      </c>
      <c r="H7337" s="576" t="s">
        <v>6354</v>
      </c>
      <c r="I7337" s="576" t="s">
        <v>93</v>
      </c>
      <c r="J7337" s="576" t="s">
        <v>207</v>
      </c>
      <c r="K7337" s="577">
        <v>67.7</v>
      </c>
      <c r="L7337" s="576" t="s">
        <v>1057</v>
      </c>
    </row>
    <row r="7338" spans="1:12">
      <c r="A7338" s="576" t="s">
        <v>954</v>
      </c>
      <c r="B7338" s="576" t="s">
        <v>1030</v>
      </c>
      <c r="C7338" s="576" t="s">
        <v>1037</v>
      </c>
      <c r="D7338" s="576" t="s">
        <v>4581</v>
      </c>
      <c r="E7338" s="577" t="s">
        <v>210</v>
      </c>
      <c r="F7338" s="576" t="s">
        <v>210</v>
      </c>
      <c r="G7338" s="576">
        <v>104228</v>
      </c>
      <c r="H7338" s="576" t="s">
        <v>6377</v>
      </c>
      <c r="I7338" s="576" t="s">
        <v>93</v>
      </c>
      <c r="J7338" s="576" t="s">
        <v>207</v>
      </c>
      <c r="K7338" s="577">
        <v>69.819999999999993</v>
      </c>
      <c r="L7338" s="576" t="s">
        <v>1057</v>
      </c>
    </row>
    <row r="7339" spans="1:12">
      <c r="A7339" s="576" t="s">
        <v>954</v>
      </c>
      <c r="B7339" s="576" t="s">
        <v>1030</v>
      </c>
      <c r="C7339" s="576" t="s">
        <v>1037</v>
      </c>
      <c r="D7339" s="576" t="s">
        <v>4581</v>
      </c>
      <c r="E7339" s="577" t="s">
        <v>210</v>
      </c>
      <c r="F7339" s="576" t="s">
        <v>210</v>
      </c>
      <c r="G7339" s="576">
        <v>104205</v>
      </c>
      <c r="H7339" s="576" t="s">
        <v>6355</v>
      </c>
      <c r="I7339" s="576" t="s">
        <v>93</v>
      </c>
      <c r="J7339" s="576" t="s">
        <v>207</v>
      </c>
      <c r="K7339" s="577">
        <v>74.39</v>
      </c>
      <c r="L7339" s="576" t="s">
        <v>1057</v>
      </c>
    </row>
    <row r="7340" spans="1:12">
      <c r="A7340" s="576" t="s">
        <v>954</v>
      </c>
      <c r="B7340" s="576" t="s">
        <v>1030</v>
      </c>
      <c r="C7340" s="576" t="s">
        <v>1037</v>
      </c>
      <c r="D7340" s="576" t="s">
        <v>4581</v>
      </c>
      <c r="E7340" s="577" t="s">
        <v>210</v>
      </c>
      <c r="F7340" s="576" t="s">
        <v>210</v>
      </c>
      <c r="G7340" s="576">
        <v>104232</v>
      </c>
      <c r="H7340" s="576" t="s">
        <v>6381</v>
      </c>
      <c r="I7340" s="576" t="s">
        <v>93</v>
      </c>
      <c r="J7340" s="576" t="s">
        <v>207</v>
      </c>
      <c r="K7340" s="577">
        <v>77.14</v>
      </c>
      <c r="L7340" s="576" t="s">
        <v>1057</v>
      </c>
    </row>
    <row r="7341" spans="1:12">
      <c r="A7341" s="576" t="s">
        <v>954</v>
      </c>
      <c r="B7341" s="576" t="s">
        <v>1030</v>
      </c>
      <c r="C7341" s="576" t="s">
        <v>1037</v>
      </c>
      <c r="D7341" s="576" t="s">
        <v>4581</v>
      </c>
      <c r="E7341" s="577" t="s">
        <v>210</v>
      </c>
      <c r="F7341" s="576" t="s">
        <v>210</v>
      </c>
      <c r="G7341" s="576">
        <v>104206</v>
      </c>
      <c r="H7341" s="576" t="s">
        <v>6356</v>
      </c>
      <c r="I7341" s="576" t="s">
        <v>93</v>
      </c>
      <c r="J7341" s="576" t="s">
        <v>207</v>
      </c>
      <c r="K7341" s="577">
        <v>82.16</v>
      </c>
      <c r="L7341" s="576" t="s">
        <v>1057</v>
      </c>
    </row>
    <row r="7342" spans="1:12">
      <c r="A7342" s="576" t="s">
        <v>954</v>
      </c>
      <c r="B7342" s="576" t="s">
        <v>1030</v>
      </c>
      <c r="C7342" s="576" t="s">
        <v>1037</v>
      </c>
      <c r="D7342" s="576" t="s">
        <v>4581</v>
      </c>
      <c r="E7342" s="577" t="s">
        <v>210</v>
      </c>
      <c r="F7342" s="576" t="s">
        <v>210</v>
      </c>
      <c r="G7342" s="576">
        <v>104236</v>
      </c>
      <c r="H7342" s="576" t="s">
        <v>6385</v>
      </c>
      <c r="I7342" s="576" t="s">
        <v>93</v>
      </c>
      <c r="J7342" s="576" t="s">
        <v>207</v>
      </c>
      <c r="K7342" s="577">
        <v>36.909999999999997</v>
      </c>
      <c r="L7342" s="576" t="s">
        <v>1057</v>
      </c>
    </row>
    <row r="7343" spans="1:12">
      <c r="A7343" s="576" t="s">
        <v>954</v>
      </c>
      <c r="B7343" s="576" t="s">
        <v>1030</v>
      </c>
      <c r="C7343" s="576" t="s">
        <v>1037</v>
      </c>
      <c r="D7343" s="576" t="s">
        <v>4581</v>
      </c>
      <c r="E7343" s="577" t="s">
        <v>210</v>
      </c>
      <c r="F7343" s="576" t="s">
        <v>210</v>
      </c>
      <c r="G7343" s="576">
        <v>104207</v>
      </c>
      <c r="H7343" s="576" t="s">
        <v>6357</v>
      </c>
      <c r="I7343" s="576" t="s">
        <v>93</v>
      </c>
      <c r="J7343" s="576" t="s">
        <v>207</v>
      </c>
      <c r="K7343" s="577">
        <v>39.07</v>
      </c>
      <c r="L7343" s="576" t="s">
        <v>1057</v>
      </c>
    </row>
    <row r="7344" spans="1:12">
      <c r="A7344" s="576" t="s">
        <v>954</v>
      </c>
      <c r="B7344" s="576" t="s">
        <v>1030</v>
      </c>
      <c r="C7344" s="576" t="s">
        <v>1037</v>
      </c>
      <c r="D7344" s="576" t="s">
        <v>4581</v>
      </c>
      <c r="E7344" s="577" t="s">
        <v>210</v>
      </c>
      <c r="F7344" s="576" t="s">
        <v>210</v>
      </c>
      <c r="G7344" s="576">
        <v>104240</v>
      </c>
      <c r="H7344" s="576" t="s">
        <v>6389</v>
      </c>
      <c r="I7344" s="576" t="s">
        <v>93</v>
      </c>
      <c r="J7344" s="576" t="s">
        <v>207</v>
      </c>
      <c r="K7344" s="577">
        <v>50.94</v>
      </c>
      <c r="L7344" s="576" t="s">
        <v>1057</v>
      </c>
    </row>
    <row r="7345" spans="1:12">
      <c r="A7345" s="576" t="s">
        <v>954</v>
      </c>
      <c r="B7345" s="576" t="s">
        <v>1030</v>
      </c>
      <c r="C7345" s="576" t="s">
        <v>1037</v>
      </c>
      <c r="D7345" s="576" t="s">
        <v>4581</v>
      </c>
      <c r="E7345" s="577" t="s">
        <v>210</v>
      </c>
      <c r="F7345" s="576" t="s">
        <v>210</v>
      </c>
      <c r="G7345" s="576">
        <v>104208</v>
      </c>
      <c r="H7345" s="576" t="s">
        <v>6358</v>
      </c>
      <c r="I7345" s="576" t="s">
        <v>93</v>
      </c>
      <c r="J7345" s="576" t="s">
        <v>207</v>
      </c>
      <c r="K7345" s="578">
        <v>54.05</v>
      </c>
      <c r="L7345" s="576" t="s">
        <v>1057</v>
      </c>
    </row>
    <row r="7346" spans="1:12">
      <c r="A7346" s="576" t="s">
        <v>954</v>
      </c>
      <c r="B7346" s="576" t="s">
        <v>1030</v>
      </c>
      <c r="C7346" s="576" t="s">
        <v>1037</v>
      </c>
      <c r="D7346" s="576" t="s">
        <v>4581</v>
      </c>
      <c r="E7346" s="577" t="s">
        <v>210</v>
      </c>
      <c r="F7346" s="576" t="s">
        <v>210</v>
      </c>
      <c r="G7346" s="576">
        <v>104244</v>
      </c>
      <c r="H7346" s="576" t="s">
        <v>6393</v>
      </c>
      <c r="I7346" s="576" t="s">
        <v>93</v>
      </c>
      <c r="J7346" s="576" t="s">
        <v>207</v>
      </c>
      <c r="K7346" s="578">
        <v>57.22</v>
      </c>
      <c r="L7346" s="576" t="s">
        <v>1057</v>
      </c>
    </row>
    <row r="7347" spans="1:12">
      <c r="A7347" s="576" t="s">
        <v>954</v>
      </c>
      <c r="B7347" s="576" t="s">
        <v>1030</v>
      </c>
      <c r="C7347" s="576" t="s">
        <v>1037</v>
      </c>
      <c r="D7347" s="576" t="s">
        <v>4581</v>
      </c>
      <c r="E7347" s="577" t="s">
        <v>210</v>
      </c>
      <c r="F7347" s="576" t="s">
        <v>210</v>
      </c>
      <c r="G7347" s="576">
        <v>104209</v>
      </c>
      <c r="H7347" s="576" t="s">
        <v>6359</v>
      </c>
      <c r="I7347" s="576" t="s">
        <v>93</v>
      </c>
      <c r="J7347" s="576" t="s">
        <v>207</v>
      </c>
      <c r="K7347" s="578">
        <v>60.34</v>
      </c>
      <c r="L7347" s="576" t="s">
        <v>1057</v>
      </c>
    </row>
    <row r="7348" spans="1:12">
      <c r="A7348" s="576" t="s">
        <v>954</v>
      </c>
      <c r="B7348" s="576" t="s">
        <v>1030</v>
      </c>
      <c r="C7348" s="576" t="s">
        <v>1037</v>
      </c>
      <c r="D7348" s="576" t="s">
        <v>4581</v>
      </c>
      <c r="E7348" s="577" t="s">
        <v>210</v>
      </c>
      <c r="F7348" s="576" t="s">
        <v>210</v>
      </c>
      <c r="G7348" s="576">
        <v>104248</v>
      </c>
      <c r="H7348" s="576" t="s">
        <v>6397</v>
      </c>
      <c r="I7348" s="576" t="s">
        <v>93</v>
      </c>
      <c r="J7348" s="576" t="s">
        <v>207</v>
      </c>
      <c r="K7348" s="578">
        <v>59.77</v>
      </c>
      <c r="L7348" s="576" t="s">
        <v>1057</v>
      </c>
    </row>
    <row r="7349" spans="1:12">
      <c r="A7349" s="576" t="s">
        <v>954</v>
      </c>
      <c r="B7349" s="576" t="s">
        <v>1030</v>
      </c>
      <c r="C7349" s="576" t="s">
        <v>1037</v>
      </c>
      <c r="D7349" s="576" t="s">
        <v>4581</v>
      </c>
      <c r="E7349" s="577" t="s">
        <v>210</v>
      </c>
      <c r="F7349" s="576" t="s">
        <v>210</v>
      </c>
      <c r="G7349" s="576">
        <v>104210</v>
      </c>
      <c r="H7349" s="576" t="s">
        <v>6360</v>
      </c>
      <c r="I7349" s="576" t="s">
        <v>93</v>
      </c>
      <c r="J7349" s="576" t="s">
        <v>207</v>
      </c>
      <c r="K7349" s="578">
        <v>62.78</v>
      </c>
      <c r="L7349" s="576" t="s">
        <v>1057</v>
      </c>
    </row>
    <row r="7350" spans="1:12">
      <c r="A7350" s="576" t="s">
        <v>954</v>
      </c>
      <c r="B7350" s="576" t="s">
        <v>1030</v>
      </c>
      <c r="C7350" s="576" t="s">
        <v>1037</v>
      </c>
      <c r="D7350" s="576" t="s">
        <v>4581</v>
      </c>
      <c r="E7350" s="577" t="s">
        <v>210</v>
      </c>
      <c r="F7350" s="576" t="s">
        <v>210</v>
      </c>
      <c r="G7350" s="576">
        <v>104252</v>
      </c>
      <c r="H7350" s="576" t="s">
        <v>6400</v>
      </c>
      <c r="I7350" s="576" t="s">
        <v>93</v>
      </c>
      <c r="J7350" s="576" t="s">
        <v>207</v>
      </c>
      <c r="K7350" s="578">
        <v>67.290000000000006</v>
      </c>
      <c r="L7350" s="576" t="s">
        <v>1057</v>
      </c>
    </row>
    <row r="7351" spans="1:12">
      <c r="A7351" s="576" t="s">
        <v>954</v>
      </c>
      <c r="B7351" s="576" t="s">
        <v>1030</v>
      </c>
      <c r="C7351" s="576" t="s">
        <v>1037</v>
      </c>
      <c r="D7351" s="576" t="s">
        <v>4581</v>
      </c>
      <c r="E7351" s="577" t="s">
        <v>210</v>
      </c>
      <c r="F7351" s="576" t="s">
        <v>210</v>
      </c>
      <c r="G7351" s="576">
        <v>104211</v>
      </c>
      <c r="H7351" s="576" t="s">
        <v>6361</v>
      </c>
      <c r="I7351" s="576" t="s">
        <v>93</v>
      </c>
      <c r="J7351" s="576" t="s">
        <v>207</v>
      </c>
      <c r="K7351" s="577">
        <v>73.62</v>
      </c>
      <c r="L7351" s="576" t="s">
        <v>1057</v>
      </c>
    </row>
    <row r="7352" spans="1:12">
      <c r="A7352" s="576" t="s">
        <v>954</v>
      </c>
      <c r="B7352" s="576" t="s">
        <v>1030</v>
      </c>
      <c r="C7352" s="576" t="s">
        <v>1037</v>
      </c>
      <c r="D7352" s="576" t="s">
        <v>4581</v>
      </c>
      <c r="E7352" s="577" t="s">
        <v>210</v>
      </c>
      <c r="F7352" s="576" t="s">
        <v>210</v>
      </c>
      <c r="G7352" s="576">
        <v>104212</v>
      </c>
      <c r="H7352" s="576" t="s">
        <v>6362</v>
      </c>
      <c r="I7352" s="576" t="s">
        <v>93</v>
      </c>
      <c r="J7352" s="576" t="s">
        <v>207</v>
      </c>
      <c r="K7352" s="578">
        <v>88.65</v>
      </c>
      <c r="L7352" s="576" t="s">
        <v>1057</v>
      </c>
    </row>
    <row r="7353" spans="1:12">
      <c r="A7353" s="576" t="s">
        <v>954</v>
      </c>
      <c r="B7353" s="576" t="s">
        <v>1030</v>
      </c>
      <c r="C7353" s="576" t="s">
        <v>1037</v>
      </c>
      <c r="D7353" s="576" t="s">
        <v>4581</v>
      </c>
      <c r="E7353" s="577" t="s">
        <v>210</v>
      </c>
      <c r="F7353" s="576" t="s">
        <v>210</v>
      </c>
      <c r="G7353" s="576">
        <v>104213</v>
      </c>
      <c r="H7353" s="576" t="s">
        <v>6363</v>
      </c>
      <c r="I7353" s="576" t="s">
        <v>93</v>
      </c>
      <c r="J7353" s="576" t="s">
        <v>207</v>
      </c>
      <c r="K7353" s="577">
        <v>94.94</v>
      </c>
      <c r="L7353" s="576" t="s">
        <v>1057</v>
      </c>
    </row>
    <row r="7354" spans="1:12">
      <c r="A7354" s="576" t="s">
        <v>954</v>
      </c>
      <c r="B7354" s="576" t="s">
        <v>1030</v>
      </c>
      <c r="C7354" s="576" t="s">
        <v>1037</v>
      </c>
      <c r="D7354" s="576" t="s">
        <v>4581</v>
      </c>
      <c r="E7354" s="577" t="s">
        <v>210</v>
      </c>
      <c r="F7354" s="576" t="s">
        <v>210</v>
      </c>
      <c r="G7354" s="576">
        <v>104214</v>
      </c>
      <c r="H7354" s="576" t="s">
        <v>6364</v>
      </c>
      <c r="I7354" s="576" t="s">
        <v>93</v>
      </c>
      <c r="J7354" s="576" t="s">
        <v>207</v>
      </c>
      <c r="K7354" s="577">
        <v>113.05</v>
      </c>
      <c r="L7354" s="576" t="s">
        <v>1057</v>
      </c>
    </row>
    <row r="7355" spans="1:12">
      <c r="A7355" s="576" t="s">
        <v>954</v>
      </c>
      <c r="B7355" s="576" t="s">
        <v>1030</v>
      </c>
      <c r="C7355" s="576" t="s">
        <v>1037</v>
      </c>
      <c r="D7355" s="576" t="s">
        <v>4581</v>
      </c>
      <c r="E7355" s="577" t="s">
        <v>210</v>
      </c>
      <c r="F7355" s="576" t="s">
        <v>210</v>
      </c>
      <c r="G7355" s="576">
        <v>104215</v>
      </c>
      <c r="H7355" s="576" t="s">
        <v>10428</v>
      </c>
      <c r="I7355" s="576" t="s">
        <v>93</v>
      </c>
      <c r="J7355" s="576" t="s">
        <v>207</v>
      </c>
      <c r="K7355" s="577">
        <v>69.239999999999995</v>
      </c>
      <c r="L7355" s="576" t="s">
        <v>1057</v>
      </c>
    </row>
    <row r="7356" spans="1:12">
      <c r="A7356" s="576" t="s">
        <v>954</v>
      </c>
      <c r="B7356" s="576" t="s">
        <v>1030</v>
      </c>
      <c r="C7356" s="576" t="s">
        <v>1037</v>
      </c>
      <c r="D7356" s="576" t="s">
        <v>4581</v>
      </c>
      <c r="E7356" s="577" t="s">
        <v>210</v>
      </c>
      <c r="F7356" s="576" t="s">
        <v>210</v>
      </c>
      <c r="G7356" s="576">
        <v>104216</v>
      </c>
      <c r="H7356" s="576" t="s">
        <v>6365</v>
      </c>
      <c r="I7356" s="576" t="s">
        <v>93</v>
      </c>
      <c r="J7356" s="576" t="s">
        <v>207</v>
      </c>
      <c r="K7356" s="577">
        <v>84.21</v>
      </c>
      <c r="L7356" s="576" t="s">
        <v>1057</v>
      </c>
    </row>
    <row r="7357" spans="1:12">
      <c r="A7357" s="576" t="s">
        <v>954</v>
      </c>
      <c r="B7357" s="576" t="s">
        <v>1030</v>
      </c>
      <c r="C7357" s="576" t="s">
        <v>1037</v>
      </c>
      <c r="D7357" s="576" t="s">
        <v>4581</v>
      </c>
      <c r="E7357" s="577" t="s">
        <v>210</v>
      </c>
      <c r="F7357" s="576" t="s">
        <v>210</v>
      </c>
      <c r="G7357" s="576">
        <v>104217</v>
      </c>
      <c r="H7357" s="576" t="s">
        <v>6366</v>
      </c>
      <c r="I7357" s="576" t="s">
        <v>93</v>
      </c>
      <c r="J7357" s="576" t="s">
        <v>207</v>
      </c>
      <c r="K7357" s="577">
        <v>44.76</v>
      </c>
      <c r="L7357" s="576" t="s">
        <v>1057</v>
      </c>
    </row>
    <row r="7358" spans="1:12">
      <c r="A7358" s="576" t="s">
        <v>954</v>
      </c>
      <c r="B7358" s="576" t="s">
        <v>1030</v>
      </c>
      <c r="C7358" s="576" t="s">
        <v>1037</v>
      </c>
      <c r="D7358" s="576" t="s">
        <v>4581</v>
      </c>
      <c r="E7358" s="577" t="s">
        <v>210</v>
      </c>
      <c r="F7358" s="576" t="s">
        <v>210</v>
      </c>
      <c r="G7358" s="576">
        <v>104221</v>
      </c>
      <c r="H7358" s="576" t="s">
        <v>6370</v>
      </c>
      <c r="I7358" s="576" t="s">
        <v>93</v>
      </c>
      <c r="J7358" s="576" t="s">
        <v>207</v>
      </c>
      <c r="K7358" s="577">
        <v>57.79</v>
      </c>
      <c r="L7358" s="576" t="s">
        <v>1057</v>
      </c>
    </row>
    <row r="7359" spans="1:12">
      <c r="A7359" s="576" t="s">
        <v>954</v>
      </c>
      <c r="B7359" s="576" t="s">
        <v>1030</v>
      </c>
      <c r="C7359" s="576" t="s">
        <v>1037</v>
      </c>
      <c r="D7359" s="576" t="s">
        <v>4581</v>
      </c>
      <c r="E7359" s="577" t="s">
        <v>210</v>
      </c>
      <c r="F7359" s="576" t="s">
        <v>210</v>
      </c>
      <c r="G7359" s="576">
        <v>104225</v>
      </c>
      <c r="H7359" s="576" t="s">
        <v>6374</v>
      </c>
      <c r="I7359" s="576" t="s">
        <v>93</v>
      </c>
      <c r="J7359" s="576" t="s">
        <v>207</v>
      </c>
      <c r="K7359" s="577">
        <v>63.82</v>
      </c>
      <c r="L7359" s="576" t="s">
        <v>1057</v>
      </c>
    </row>
    <row r="7360" spans="1:12">
      <c r="A7360" s="576" t="s">
        <v>954</v>
      </c>
      <c r="B7360" s="576" t="s">
        <v>1030</v>
      </c>
      <c r="C7360" s="576" t="s">
        <v>1037</v>
      </c>
      <c r="D7360" s="576" t="s">
        <v>4581</v>
      </c>
      <c r="E7360" s="577" t="s">
        <v>210</v>
      </c>
      <c r="F7360" s="576" t="s">
        <v>210</v>
      </c>
      <c r="G7360" s="576">
        <v>104229</v>
      </c>
      <c r="H7360" s="576" t="s">
        <v>6378</v>
      </c>
      <c r="I7360" s="576" t="s">
        <v>93</v>
      </c>
      <c r="J7360" s="576" t="s">
        <v>207</v>
      </c>
      <c r="K7360" s="577">
        <v>74.819999999999993</v>
      </c>
      <c r="L7360" s="576" t="s">
        <v>1057</v>
      </c>
    </row>
    <row r="7361" spans="1:12">
      <c r="A7361" s="576" t="s">
        <v>954</v>
      </c>
      <c r="B7361" s="576" t="s">
        <v>1030</v>
      </c>
      <c r="C7361" s="576" t="s">
        <v>1037</v>
      </c>
      <c r="D7361" s="576" t="s">
        <v>4581</v>
      </c>
      <c r="E7361" s="577" t="s">
        <v>210</v>
      </c>
      <c r="F7361" s="576" t="s">
        <v>210</v>
      </c>
      <c r="G7361" s="576">
        <v>104233</v>
      </c>
      <c r="H7361" s="576" t="s">
        <v>6382</v>
      </c>
      <c r="I7361" s="576" t="s">
        <v>93</v>
      </c>
      <c r="J7361" s="576" t="s">
        <v>207</v>
      </c>
      <c r="K7361" s="577">
        <v>33.909999999999997</v>
      </c>
      <c r="L7361" s="576" t="s">
        <v>1057</v>
      </c>
    </row>
    <row r="7362" spans="1:12">
      <c r="A7362" s="576" t="s">
        <v>954</v>
      </c>
      <c r="B7362" s="576" t="s">
        <v>1030</v>
      </c>
      <c r="C7362" s="576" t="s">
        <v>1037</v>
      </c>
      <c r="D7362" s="576" t="s">
        <v>4581</v>
      </c>
      <c r="E7362" s="577" t="s">
        <v>210</v>
      </c>
      <c r="F7362" s="576" t="s">
        <v>210</v>
      </c>
      <c r="G7362" s="576">
        <v>104237</v>
      </c>
      <c r="H7362" s="576" t="s">
        <v>6386</v>
      </c>
      <c r="I7362" s="576" t="s">
        <v>93</v>
      </c>
      <c r="J7362" s="576" t="s">
        <v>207</v>
      </c>
      <c r="K7362" s="577">
        <v>46.6</v>
      </c>
      <c r="L7362" s="576" t="s">
        <v>1057</v>
      </c>
    </row>
    <row r="7363" spans="1:12">
      <c r="A7363" s="576" t="s">
        <v>954</v>
      </c>
      <c r="B7363" s="576" t="s">
        <v>1030</v>
      </c>
      <c r="C7363" s="576" t="s">
        <v>1037</v>
      </c>
      <c r="D7363" s="576" t="s">
        <v>4581</v>
      </c>
      <c r="E7363" s="577" t="s">
        <v>210</v>
      </c>
      <c r="F7363" s="576" t="s">
        <v>210</v>
      </c>
      <c r="G7363" s="576">
        <v>104241</v>
      </c>
      <c r="H7363" s="576" t="s">
        <v>6390</v>
      </c>
      <c r="I7363" s="576" t="s">
        <v>93</v>
      </c>
      <c r="J7363" s="576" t="s">
        <v>207</v>
      </c>
      <c r="K7363" s="577">
        <v>52.23</v>
      </c>
      <c r="L7363" s="576" t="s">
        <v>1057</v>
      </c>
    </row>
    <row r="7364" spans="1:12">
      <c r="A7364" s="576" t="s">
        <v>954</v>
      </c>
      <c r="B7364" s="576" t="s">
        <v>1030</v>
      </c>
      <c r="C7364" s="576" t="s">
        <v>1037</v>
      </c>
      <c r="D7364" s="576" t="s">
        <v>4581</v>
      </c>
      <c r="E7364" s="577" t="s">
        <v>210</v>
      </c>
      <c r="F7364" s="576" t="s">
        <v>210</v>
      </c>
      <c r="G7364" s="576">
        <v>104245</v>
      </c>
      <c r="H7364" s="576" t="s">
        <v>6394</v>
      </c>
      <c r="I7364" s="576" t="s">
        <v>93</v>
      </c>
      <c r="J7364" s="576" t="s">
        <v>207</v>
      </c>
      <c r="K7364" s="577">
        <v>57.04</v>
      </c>
      <c r="L7364" s="576" t="s">
        <v>1057</v>
      </c>
    </row>
    <row r="7365" spans="1:12">
      <c r="A7365" s="576" t="s">
        <v>954</v>
      </c>
      <c r="B7365" s="576" t="s">
        <v>1030</v>
      </c>
      <c r="C7365" s="576" t="s">
        <v>1037</v>
      </c>
      <c r="D7365" s="576" t="s">
        <v>4581</v>
      </c>
      <c r="E7365" s="577" t="s">
        <v>210</v>
      </c>
      <c r="F7365" s="576" t="s">
        <v>210</v>
      </c>
      <c r="G7365" s="576">
        <v>104249</v>
      </c>
      <c r="H7365" s="576" t="s">
        <v>6398</v>
      </c>
      <c r="I7365" s="576" t="s">
        <v>93</v>
      </c>
      <c r="J7365" s="576" t="s">
        <v>207</v>
      </c>
      <c r="K7365" s="577">
        <v>61.42</v>
      </c>
      <c r="L7365" s="576" t="s">
        <v>1057</v>
      </c>
    </row>
    <row r="7366" spans="1:12">
      <c r="A7366" s="576" t="s">
        <v>954</v>
      </c>
      <c r="B7366" s="576" t="s">
        <v>1030</v>
      </c>
      <c r="C7366" s="576" t="s">
        <v>1037</v>
      </c>
      <c r="D7366" s="576" t="s">
        <v>4581</v>
      </c>
      <c r="E7366" s="577" t="s">
        <v>210</v>
      </c>
      <c r="F7366" s="576" t="s">
        <v>210</v>
      </c>
      <c r="G7366" s="576">
        <v>104253</v>
      </c>
      <c r="H7366" s="576" t="s">
        <v>6401</v>
      </c>
      <c r="I7366" s="576" t="s">
        <v>93</v>
      </c>
      <c r="J7366" s="576" t="s">
        <v>207</v>
      </c>
      <c r="K7366" s="577">
        <v>74.11</v>
      </c>
      <c r="L7366" s="576" t="s">
        <v>1057</v>
      </c>
    </row>
    <row r="7367" spans="1:12">
      <c r="A7367" s="576" t="s">
        <v>954</v>
      </c>
      <c r="B7367" s="576" t="s">
        <v>1030</v>
      </c>
      <c r="C7367" s="576" t="s">
        <v>1037</v>
      </c>
      <c r="D7367" s="576" t="s">
        <v>4581</v>
      </c>
      <c r="E7367" s="577" t="s">
        <v>210</v>
      </c>
      <c r="F7367" s="576" t="s">
        <v>210</v>
      </c>
      <c r="G7367" s="576">
        <v>104256</v>
      </c>
      <c r="H7367" s="576" t="s">
        <v>6403</v>
      </c>
      <c r="I7367" s="576" t="s">
        <v>93</v>
      </c>
      <c r="J7367" s="576" t="s">
        <v>207</v>
      </c>
      <c r="K7367" s="577">
        <v>81.33</v>
      </c>
      <c r="L7367" s="576" t="s">
        <v>1057</v>
      </c>
    </row>
    <row r="7368" spans="1:12">
      <c r="A7368" s="576" t="s">
        <v>954</v>
      </c>
      <c r="B7368" s="576" t="s">
        <v>1030</v>
      </c>
      <c r="C7368" s="576" t="s">
        <v>1037</v>
      </c>
      <c r="D7368" s="576" t="s">
        <v>4581</v>
      </c>
      <c r="E7368" s="577" t="s">
        <v>210</v>
      </c>
      <c r="F7368" s="576" t="s">
        <v>210</v>
      </c>
      <c r="G7368" s="576">
        <v>104260</v>
      </c>
      <c r="H7368" s="576" t="s">
        <v>6406</v>
      </c>
      <c r="I7368" s="576" t="s">
        <v>93</v>
      </c>
      <c r="J7368" s="576" t="s">
        <v>207</v>
      </c>
      <c r="K7368" s="577">
        <v>87.61</v>
      </c>
      <c r="L7368" s="576" t="s">
        <v>1057</v>
      </c>
    </row>
    <row r="7369" spans="1:12">
      <c r="A7369" s="576" t="s">
        <v>954</v>
      </c>
      <c r="B7369" s="576" t="s">
        <v>1030</v>
      </c>
      <c r="C7369" s="576" t="s">
        <v>1037</v>
      </c>
      <c r="D7369" s="576" t="s">
        <v>4581</v>
      </c>
      <c r="E7369" s="577" t="s">
        <v>210</v>
      </c>
      <c r="F7369" s="576" t="s">
        <v>210</v>
      </c>
      <c r="G7369" s="576">
        <v>104264</v>
      </c>
      <c r="H7369" s="576" t="s">
        <v>6409</v>
      </c>
      <c r="I7369" s="576" t="s">
        <v>93</v>
      </c>
      <c r="J7369" s="576" t="s">
        <v>207</v>
      </c>
      <c r="K7369" s="577">
        <v>104.01</v>
      </c>
      <c r="L7369" s="576" t="s">
        <v>1057</v>
      </c>
    </row>
    <row r="7370" spans="1:12">
      <c r="A7370" s="576" t="s">
        <v>954</v>
      </c>
      <c r="B7370" s="576" t="s">
        <v>1030</v>
      </c>
      <c r="C7370" s="576" t="s">
        <v>1037</v>
      </c>
      <c r="D7370" s="576" t="s">
        <v>4581</v>
      </c>
      <c r="E7370" s="577" t="s">
        <v>210</v>
      </c>
      <c r="F7370" s="576" t="s">
        <v>210</v>
      </c>
      <c r="G7370" s="576">
        <v>87792</v>
      </c>
      <c r="H7370" s="576" t="s">
        <v>6324</v>
      </c>
      <c r="I7370" s="576" t="s">
        <v>93</v>
      </c>
      <c r="J7370" s="576" t="s">
        <v>207</v>
      </c>
      <c r="K7370" s="577">
        <v>35.83</v>
      </c>
      <c r="L7370" s="576" t="s">
        <v>1057</v>
      </c>
    </row>
    <row r="7371" spans="1:12">
      <c r="A7371" s="576" t="s">
        <v>954</v>
      </c>
      <c r="B7371" s="576" t="s">
        <v>1030</v>
      </c>
      <c r="C7371" s="576" t="s">
        <v>1037</v>
      </c>
      <c r="D7371" s="576" t="s">
        <v>4581</v>
      </c>
      <c r="E7371" s="577" t="s">
        <v>210</v>
      </c>
      <c r="F7371" s="576" t="s">
        <v>210</v>
      </c>
      <c r="G7371" s="576">
        <v>87797</v>
      </c>
      <c r="H7371" s="576" t="s">
        <v>6327</v>
      </c>
      <c r="I7371" s="576" t="s">
        <v>93</v>
      </c>
      <c r="J7371" s="576" t="s">
        <v>207</v>
      </c>
      <c r="K7371" s="577">
        <v>49.45</v>
      </c>
      <c r="L7371" s="576" t="s">
        <v>1057</v>
      </c>
    </row>
    <row r="7372" spans="1:12">
      <c r="A7372" s="576" t="s">
        <v>954</v>
      </c>
      <c r="B7372" s="576" t="s">
        <v>1030</v>
      </c>
      <c r="C7372" s="576" t="s">
        <v>1037</v>
      </c>
      <c r="D7372" s="576" t="s">
        <v>4581</v>
      </c>
      <c r="E7372" s="577" t="s">
        <v>210</v>
      </c>
      <c r="F7372" s="576" t="s">
        <v>210</v>
      </c>
      <c r="G7372" s="576">
        <v>87801</v>
      </c>
      <c r="H7372" s="576" t="s">
        <v>6330</v>
      </c>
      <c r="I7372" s="576" t="s">
        <v>93</v>
      </c>
      <c r="J7372" s="576" t="s">
        <v>207</v>
      </c>
      <c r="K7372" s="577">
        <v>55.08</v>
      </c>
      <c r="L7372" s="576" t="s">
        <v>1057</v>
      </c>
    </row>
    <row r="7373" spans="1:12">
      <c r="A7373" s="576" t="s">
        <v>954</v>
      </c>
      <c r="B7373" s="576" t="s">
        <v>1030</v>
      </c>
      <c r="C7373" s="576" t="s">
        <v>1037</v>
      </c>
      <c r="D7373" s="576" t="s">
        <v>4581</v>
      </c>
      <c r="E7373" s="577" t="s">
        <v>210</v>
      </c>
      <c r="F7373" s="576" t="s">
        <v>210</v>
      </c>
      <c r="G7373" s="576">
        <v>87805</v>
      </c>
      <c r="H7373" s="576" t="s">
        <v>6333</v>
      </c>
      <c r="I7373" s="576" t="s">
        <v>93</v>
      </c>
      <c r="J7373" s="576" t="s">
        <v>207</v>
      </c>
      <c r="K7373" s="577">
        <v>60.18</v>
      </c>
      <c r="L7373" s="576" t="s">
        <v>1057</v>
      </c>
    </row>
    <row r="7374" spans="1:12">
      <c r="A7374" s="576" t="s">
        <v>954</v>
      </c>
      <c r="B7374" s="576" t="s">
        <v>1030</v>
      </c>
      <c r="C7374" s="576" t="s">
        <v>1037</v>
      </c>
      <c r="D7374" s="576" t="s">
        <v>4581</v>
      </c>
      <c r="E7374" s="577" t="s">
        <v>210</v>
      </c>
      <c r="F7374" s="576" t="s">
        <v>210</v>
      </c>
      <c r="G7374" s="576">
        <v>87775</v>
      </c>
      <c r="H7374" s="576" t="s">
        <v>6313</v>
      </c>
      <c r="I7374" s="576" t="s">
        <v>93</v>
      </c>
      <c r="J7374" s="576" t="s">
        <v>207</v>
      </c>
      <c r="K7374" s="577">
        <v>48.01</v>
      </c>
      <c r="L7374" s="576" t="s">
        <v>1057</v>
      </c>
    </row>
    <row r="7375" spans="1:12">
      <c r="A7375" s="576" t="s">
        <v>954</v>
      </c>
      <c r="B7375" s="576" t="s">
        <v>1030</v>
      </c>
      <c r="C7375" s="576" t="s">
        <v>1037</v>
      </c>
      <c r="D7375" s="576" t="s">
        <v>4581</v>
      </c>
      <c r="E7375" s="577" t="s">
        <v>210</v>
      </c>
      <c r="F7375" s="576" t="s">
        <v>210</v>
      </c>
      <c r="G7375" s="576">
        <v>87779</v>
      </c>
      <c r="H7375" s="576" t="s">
        <v>6316</v>
      </c>
      <c r="I7375" s="576" t="s">
        <v>93</v>
      </c>
      <c r="J7375" s="576" t="s">
        <v>207</v>
      </c>
      <c r="K7375" s="577">
        <v>61.97</v>
      </c>
      <c r="L7375" s="576" t="s">
        <v>1057</v>
      </c>
    </row>
    <row r="7376" spans="1:12">
      <c r="A7376" s="576" t="s">
        <v>954</v>
      </c>
      <c r="B7376" s="576" t="s">
        <v>1030</v>
      </c>
      <c r="C7376" s="576" t="s">
        <v>1037</v>
      </c>
      <c r="D7376" s="576" t="s">
        <v>4581</v>
      </c>
      <c r="E7376" s="577" t="s">
        <v>210</v>
      </c>
      <c r="F7376" s="576" t="s">
        <v>210</v>
      </c>
      <c r="G7376" s="576">
        <v>87784</v>
      </c>
      <c r="H7376" s="576" t="s">
        <v>6319</v>
      </c>
      <c r="I7376" s="576" t="s">
        <v>93</v>
      </c>
      <c r="J7376" s="576" t="s">
        <v>207</v>
      </c>
      <c r="K7376" s="577">
        <v>68</v>
      </c>
      <c r="L7376" s="576" t="s">
        <v>1057</v>
      </c>
    </row>
    <row r="7377" spans="1:12">
      <c r="A7377" s="576" t="s">
        <v>954</v>
      </c>
      <c r="B7377" s="576" t="s">
        <v>1030</v>
      </c>
      <c r="C7377" s="576" t="s">
        <v>1037</v>
      </c>
      <c r="D7377" s="576" t="s">
        <v>4581</v>
      </c>
      <c r="E7377" s="577" t="s">
        <v>210</v>
      </c>
      <c r="F7377" s="576" t="s">
        <v>210</v>
      </c>
      <c r="G7377" s="576">
        <v>87788</v>
      </c>
      <c r="H7377" s="576" t="s">
        <v>6322</v>
      </c>
      <c r="I7377" s="576" t="s">
        <v>93</v>
      </c>
      <c r="J7377" s="576" t="s">
        <v>207</v>
      </c>
      <c r="K7377" s="577">
        <v>80</v>
      </c>
      <c r="L7377" s="576" t="s">
        <v>1057</v>
      </c>
    </row>
    <row r="7378" spans="1:12">
      <c r="A7378" s="576" t="s">
        <v>954</v>
      </c>
      <c r="B7378" s="576" t="s">
        <v>1030</v>
      </c>
      <c r="C7378" s="576" t="s">
        <v>1037</v>
      </c>
      <c r="D7378" s="576" t="s">
        <v>4581</v>
      </c>
      <c r="E7378" s="577" t="s">
        <v>210</v>
      </c>
      <c r="F7378" s="576" t="s">
        <v>210</v>
      </c>
      <c r="G7378" s="576">
        <v>87809</v>
      </c>
      <c r="H7378" s="576" t="s">
        <v>6336</v>
      </c>
      <c r="I7378" s="576" t="s">
        <v>93</v>
      </c>
      <c r="J7378" s="576" t="s">
        <v>207</v>
      </c>
      <c r="K7378" s="577">
        <v>67.27</v>
      </c>
      <c r="L7378" s="576" t="s">
        <v>1057</v>
      </c>
    </row>
    <row r="7379" spans="1:12">
      <c r="A7379" s="576" t="s">
        <v>954</v>
      </c>
      <c r="B7379" s="576" t="s">
        <v>1030</v>
      </c>
      <c r="C7379" s="576" t="s">
        <v>1037</v>
      </c>
      <c r="D7379" s="576" t="s">
        <v>4581</v>
      </c>
      <c r="E7379" s="577" t="s">
        <v>210</v>
      </c>
      <c r="F7379" s="576" t="s">
        <v>210</v>
      </c>
      <c r="G7379" s="576">
        <v>87813</v>
      </c>
      <c r="H7379" s="576" t="s">
        <v>6339</v>
      </c>
      <c r="I7379" s="576" t="s">
        <v>93</v>
      </c>
      <c r="J7379" s="576" t="s">
        <v>207</v>
      </c>
      <c r="K7379" s="577">
        <v>80.88</v>
      </c>
      <c r="L7379" s="576" t="s">
        <v>1057</v>
      </c>
    </row>
    <row r="7380" spans="1:12">
      <c r="A7380" s="576" t="s">
        <v>954</v>
      </c>
      <c r="B7380" s="576" t="s">
        <v>1030</v>
      </c>
      <c r="C7380" s="576" t="s">
        <v>1037</v>
      </c>
      <c r="D7380" s="576" t="s">
        <v>4581</v>
      </c>
      <c r="E7380" s="577" t="s">
        <v>210</v>
      </c>
      <c r="F7380" s="576" t="s">
        <v>210</v>
      </c>
      <c r="G7380" s="576">
        <v>104257</v>
      </c>
      <c r="H7380" s="576" t="s">
        <v>6404</v>
      </c>
      <c r="I7380" s="576" t="s">
        <v>93</v>
      </c>
      <c r="J7380" s="576" t="s">
        <v>207</v>
      </c>
      <c r="K7380" s="577">
        <v>79.739999999999995</v>
      </c>
      <c r="L7380" s="576" t="s">
        <v>1057</v>
      </c>
    </row>
    <row r="7381" spans="1:12">
      <c r="A7381" s="576" t="s">
        <v>954</v>
      </c>
      <c r="B7381" s="576" t="s">
        <v>1030</v>
      </c>
      <c r="C7381" s="576" t="s">
        <v>1037</v>
      </c>
      <c r="D7381" s="576" t="s">
        <v>4581</v>
      </c>
      <c r="E7381" s="577" t="s">
        <v>210</v>
      </c>
      <c r="F7381" s="576" t="s">
        <v>210</v>
      </c>
      <c r="G7381" s="576">
        <v>87817</v>
      </c>
      <c r="H7381" s="576" t="s">
        <v>6342</v>
      </c>
      <c r="I7381" s="576" t="s">
        <v>93</v>
      </c>
      <c r="J7381" s="576" t="s">
        <v>207</v>
      </c>
      <c r="K7381" s="577">
        <v>86.51</v>
      </c>
      <c r="L7381" s="576" t="s">
        <v>1057</v>
      </c>
    </row>
    <row r="7382" spans="1:12">
      <c r="A7382" s="576" t="s">
        <v>954</v>
      </c>
      <c r="B7382" s="576" t="s">
        <v>1030</v>
      </c>
      <c r="C7382" s="576" t="s">
        <v>1037</v>
      </c>
      <c r="D7382" s="576" t="s">
        <v>4581</v>
      </c>
      <c r="E7382" s="577" t="s">
        <v>210</v>
      </c>
      <c r="F7382" s="576" t="s">
        <v>210</v>
      </c>
      <c r="G7382" s="576">
        <v>104261</v>
      </c>
      <c r="H7382" s="576" t="s">
        <v>6407</v>
      </c>
      <c r="I7382" s="576" t="s">
        <v>93</v>
      </c>
      <c r="J7382" s="576" t="s">
        <v>207</v>
      </c>
      <c r="K7382" s="577">
        <v>102.52</v>
      </c>
      <c r="L7382" s="576" t="s">
        <v>1057</v>
      </c>
    </row>
    <row r="7383" spans="1:12">
      <c r="A7383" s="576" t="s">
        <v>954</v>
      </c>
      <c r="B7383" s="576" t="s">
        <v>1030</v>
      </c>
      <c r="C7383" s="576" t="s">
        <v>1037</v>
      </c>
      <c r="D7383" s="576" t="s">
        <v>4581</v>
      </c>
      <c r="E7383" s="577" t="s">
        <v>210</v>
      </c>
      <c r="F7383" s="576" t="s">
        <v>210</v>
      </c>
      <c r="G7383" s="576">
        <v>87821</v>
      </c>
      <c r="H7383" s="576" t="s">
        <v>6345</v>
      </c>
      <c r="I7383" s="576" t="s">
        <v>93</v>
      </c>
      <c r="J7383" s="576" t="s">
        <v>207</v>
      </c>
      <c r="K7383" s="577">
        <v>111.75</v>
      </c>
      <c r="L7383" s="576" t="s">
        <v>1057</v>
      </c>
    </row>
    <row r="7384" spans="1:12">
      <c r="A7384" s="576" t="s">
        <v>954</v>
      </c>
      <c r="B7384" s="576" t="s">
        <v>1030</v>
      </c>
      <c r="C7384" s="576" t="s">
        <v>1037</v>
      </c>
      <c r="D7384" s="576" t="s">
        <v>4581</v>
      </c>
      <c r="E7384" s="577" t="s">
        <v>210</v>
      </c>
      <c r="F7384" s="576" t="s">
        <v>210</v>
      </c>
      <c r="G7384" s="576">
        <v>87825</v>
      </c>
      <c r="H7384" s="576" t="s">
        <v>6347</v>
      </c>
      <c r="I7384" s="576" t="s">
        <v>93</v>
      </c>
      <c r="J7384" s="576" t="s">
        <v>207</v>
      </c>
      <c r="K7384" s="577">
        <v>63.51</v>
      </c>
      <c r="L7384" s="576" t="s">
        <v>1057</v>
      </c>
    </row>
    <row r="7385" spans="1:12">
      <c r="A7385" s="576" t="s">
        <v>954</v>
      </c>
      <c r="B7385" s="576" t="s">
        <v>1030</v>
      </c>
      <c r="C7385" s="576" t="s">
        <v>1037</v>
      </c>
      <c r="D7385" s="576" t="s">
        <v>4581</v>
      </c>
      <c r="E7385" s="577" t="s">
        <v>210</v>
      </c>
      <c r="F7385" s="576" t="s">
        <v>210</v>
      </c>
      <c r="G7385" s="576">
        <v>87829</v>
      </c>
      <c r="H7385" s="576" t="s">
        <v>6350</v>
      </c>
      <c r="I7385" s="576" t="s">
        <v>93</v>
      </c>
      <c r="J7385" s="576" t="s">
        <v>207</v>
      </c>
      <c r="K7385" s="577">
        <v>77.19</v>
      </c>
      <c r="L7385" s="576" t="s">
        <v>1057</v>
      </c>
    </row>
    <row r="7386" spans="1:12">
      <c r="A7386" s="576" t="s">
        <v>954</v>
      </c>
      <c r="B7386" s="576" t="s">
        <v>1030</v>
      </c>
      <c r="C7386" s="576" t="s">
        <v>1037</v>
      </c>
      <c r="D7386" s="576" t="s">
        <v>4581</v>
      </c>
      <c r="E7386" s="577" t="s">
        <v>210</v>
      </c>
      <c r="F7386" s="576" t="s">
        <v>210</v>
      </c>
      <c r="G7386" s="576">
        <v>87557</v>
      </c>
      <c r="H7386" s="576" t="s">
        <v>10429</v>
      </c>
      <c r="I7386" s="576" t="s">
        <v>93</v>
      </c>
      <c r="J7386" s="576" t="s">
        <v>207</v>
      </c>
      <c r="K7386" s="577">
        <v>43.3</v>
      </c>
      <c r="L7386" s="576" t="s">
        <v>1057</v>
      </c>
    </row>
    <row r="7387" spans="1:12">
      <c r="A7387" s="576" t="s">
        <v>954</v>
      </c>
      <c r="B7387" s="576" t="s">
        <v>1030</v>
      </c>
      <c r="C7387" s="576" t="s">
        <v>1037</v>
      </c>
      <c r="D7387" s="576" t="s">
        <v>4581</v>
      </c>
      <c r="E7387" s="577" t="s">
        <v>210</v>
      </c>
      <c r="F7387" s="576" t="s">
        <v>210</v>
      </c>
      <c r="G7387" s="576">
        <v>87539</v>
      </c>
      <c r="H7387" s="576" t="s">
        <v>10430</v>
      </c>
      <c r="I7387" s="576" t="s">
        <v>93</v>
      </c>
      <c r="J7387" s="576" t="s">
        <v>207</v>
      </c>
      <c r="K7387" s="577">
        <v>65.94</v>
      </c>
      <c r="L7387" s="576" t="s">
        <v>1057</v>
      </c>
    </row>
    <row r="7388" spans="1:12">
      <c r="A7388" s="576" t="s">
        <v>954</v>
      </c>
      <c r="B7388" s="576" t="s">
        <v>1030</v>
      </c>
      <c r="C7388" s="576" t="s">
        <v>1037</v>
      </c>
      <c r="D7388" s="576" t="s">
        <v>4581</v>
      </c>
      <c r="E7388" s="577" t="s">
        <v>210</v>
      </c>
      <c r="F7388" s="576" t="s">
        <v>210</v>
      </c>
      <c r="G7388" s="576">
        <v>104972</v>
      </c>
      <c r="H7388" s="576" t="s">
        <v>10431</v>
      </c>
      <c r="I7388" s="576" t="s">
        <v>93</v>
      </c>
      <c r="J7388" s="576" t="s">
        <v>207</v>
      </c>
      <c r="K7388" s="577">
        <v>30.8</v>
      </c>
      <c r="L7388" s="576" t="s">
        <v>1057</v>
      </c>
    </row>
    <row r="7389" spans="1:12">
      <c r="A7389" s="576" t="s">
        <v>954</v>
      </c>
      <c r="B7389" s="576" t="s">
        <v>1030</v>
      </c>
      <c r="C7389" s="576" t="s">
        <v>1037</v>
      </c>
      <c r="D7389" s="576" t="s">
        <v>4581</v>
      </c>
      <c r="E7389" s="577" t="s">
        <v>210</v>
      </c>
      <c r="F7389" s="576" t="s">
        <v>210</v>
      </c>
      <c r="G7389" s="576">
        <v>104954</v>
      </c>
      <c r="H7389" s="576" t="s">
        <v>10432</v>
      </c>
      <c r="I7389" s="576" t="s">
        <v>93</v>
      </c>
      <c r="J7389" s="576" t="s">
        <v>207</v>
      </c>
      <c r="K7389" s="577">
        <v>43.08</v>
      </c>
      <c r="L7389" s="576" t="s">
        <v>1057</v>
      </c>
    </row>
    <row r="7390" spans="1:12">
      <c r="A7390" s="576" t="s">
        <v>954</v>
      </c>
      <c r="B7390" s="576" t="s">
        <v>1030</v>
      </c>
      <c r="C7390" s="576" t="s">
        <v>1037</v>
      </c>
      <c r="D7390" s="576" t="s">
        <v>4581</v>
      </c>
      <c r="E7390" s="577" t="s">
        <v>210</v>
      </c>
      <c r="F7390" s="576" t="s">
        <v>210</v>
      </c>
      <c r="G7390" s="576">
        <v>104976</v>
      </c>
      <c r="H7390" s="576" t="s">
        <v>10433</v>
      </c>
      <c r="I7390" s="576" t="s">
        <v>93</v>
      </c>
      <c r="J7390" s="576" t="s">
        <v>207</v>
      </c>
      <c r="K7390" s="577">
        <v>27.47</v>
      </c>
      <c r="L7390" s="576" t="s">
        <v>1057</v>
      </c>
    </row>
    <row r="7391" spans="1:12">
      <c r="A7391" s="576" t="s">
        <v>954</v>
      </c>
      <c r="B7391" s="576" t="s">
        <v>1030</v>
      </c>
      <c r="C7391" s="576" t="s">
        <v>1037</v>
      </c>
      <c r="D7391" s="576" t="s">
        <v>4581</v>
      </c>
      <c r="E7391" s="577" t="s">
        <v>210</v>
      </c>
      <c r="F7391" s="576" t="s">
        <v>210</v>
      </c>
      <c r="G7391" s="576">
        <v>104966</v>
      </c>
      <c r="H7391" s="576" t="s">
        <v>10434</v>
      </c>
      <c r="I7391" s="576" t="s">
        <v>93</v>
      </c>
      <c r="J7391" s="576" t="s">
        <v>207</v>
      </c>
      <c r="K7391" s="577">
        <v>39.75</v>
      </c>
      <c r="L7391" s="576" t="s">
        <v>1057</v>
      </c>
    </row>
    <row r="7392" spans="1:12">
      <c r="A7392" s="576" t="s">
        <v>954</v>
      </c>
      <c r="B7392" s="576" t="s">
        <v>1030</v>
      </c>
      <c r="C7392" s="576" t="s">
        <v>1037</v>
      </c>
      <c r="D7392" s="576" t="s">
        <v>4581</v>
      </c>
      <c r="E7392" s="577" t="s">
        <v>210</v>
      </c>
      <c r="F7392" s="576" t="s">
        <v>210</v>
      </c>
      <c r="G7392" s="576">
        <v>104968</v>
      </c>
      <c r="H7392" s="576" t="s">
        <v>10435</v>
      </c>
      <c r="I7392" s="576" t="s">
        <v>93</v>
      </c>
      <c r="J7392" s="576" t="s">
        <v>207</v>
      </c>
      <c r="K7392" s="577">
        <v>36.39</v>
      </c>
      <c r="L7392" s="576" t="s">
        <v>1057</v>
      </c>
    </row>
    <row r="7393" spans="1:12">
      <c r="A7393" s="576" t="s">
        <v>954</v>
      </c>
      <c r="B7393" s="576" t="s">
        <v>1030</v>
      </c>
      <c r="C7393" s="576" t="s">
        <v>1037</v>
      </c>
      <c r="D7393" s="576" t="s">
        <v>4581</v>
      </c>
      <c r="E7393" s="577" t="s">
        <v>210</v>
      </c>
      <c r="F7393" s="576" t="s">
        <v>210</v>
      </c>
      <c r="G7393" s="576">
        <v>104962</v>
      </c>
      <c r="H7393" s="576" t="s">
        <v>10436</v>
      </c>
      <c r="I7393" s="576" t="s">
        <v>93</v>
      </c>
      <c r="J7393" s="576" t="s">
        <v>207</v>
      </c>
      <c r="K7393" s="577">
        <v>48.67</v>
      </c>
      <c r="L7393" s="576" t="s">
        <v>1057</v>
      </c>
    </row>
    <row r="7394" spans="1:12">
      <c r="A7394" s="576" t="s">
        <v>954</v>
      </c>
      <c r="B7394" s="576" t="s">
        <v>1030</v>
      </c>
      <c r="C7394" s="576" t="s">
        <v>1037</v>
      </c>
      <c r="D7394" s="576" t="s">
        <v>4581</v>
      </c>
      <c r="E7394" s="577" t="s">
        <v>210</v>
      </c>
      <c r="F7394" s="576" t="s">
        <v>210</v>
      </c>
      <c r="G7394" s="576">
        <v>87550</v>
      </c>
      <c r="H7394" s="576" t="s">
        <v>10437</v>
      </c>
      <c r="I7394" s="576" t="s">
        <v>93</v>
      </c>
      <c r="J7394" s="576" t="s">
        <v>207</v>
      </c>
      <c r="K7394" s="577">
        <v>24.62</v>
      </c>
      <c r="L7394" s="576" t="s">
        <v>1057</v>
      </c>
    </row>
    <row r="7395" spans="1:12">
      <c r="A7395" s="576" t="s">
        <v>954</v>
      </c>
      <c r="B7395" s="576" t="s">
        <v>1030</v>
      </c>
      <c r="C7395" s="576" t="s">
        <v>1037</v>
      </c>
      <c r="D7395" s="576" t="s">
        <v>4581</v>
      </c>
      <c r="E7395" s="577" t="s">
        <v>210</v>
      </c>
      <c r="F7395" s="576" t="s">
        <v>210</v>
      </c>
      <c r="G7395" s="576">
        <v>87532</v>
      </c>
      <c r="H7395" s="576" t="s">
        <v>10438</v>
      </c>
      <c r="I7395" s="576" t="s">
        <v>93</v>
      </c>
      <c r="J7395" s="576" t="s">
        <v>207</v>
      </c>
      <c r="K7395" s="577">
        <v>35.229999999999997</v>
      </c>
      <c r="L7395" s="576" t="s">
        <v>1057</v>
      </c>
    </row>
    <row r="7396" spans="1:12">
      <c r="A7396" s="576" t="s">
        <v>954</v>
      </c>
      <c r="B7396" s="576" t="s">
        <v>1030</v>
      </c>
      <c r="C7396" s="576" t="s">
        <v>1037</v>
      </c>
      <c r="D7396" s="576" t="s">
        <v>4581</v>
      </c>
      <c r="E7396" s="577" t="s">
        <v>210</v>
      </c>
      <c r="F7396" s="576" t="s">
        <v>210</v>
      </c>
      <c r="G7396" s="576">
        <v>87554</v>
      </c>
      <c r="H7396" s="576" t="s">
        <v>10439</v>
      </c>
      <c r="I7396" s="576" t="s">
        <v>93</v>
      </c>
      <c r="J7396" s="576" t="s">
        <v>207</v>
      </c>
      <c r="K7396" s="577">
        <v>22.46</v>
      </c>
      <c r="L7396" s="576" t="s">
        <v>1057</v>
      </c>
    </row>
    <row r="7397" spans="1:12">
      <c r="A7397" s="576" t="s">
        <v>954</v>
      </c>
      <c r="B7397" s="576" t="s">
        <v>1030</v>
      </c>
      <c r="C7397" s="576" t="s">
        <v>1037</v>
      </c>
      <c r="D7397" s="576" t="s">
        <v>4581</v>
      </c>
      <c r="E7397" s="577" t="s">
        <v>210</v>
      </c>
      <c r="F7397" s="576" t="s">
        <v>210</v>
      </c>
      <c r="G7397" s="576">
        <v>87536</v>
      </c>
      <c r="H7397" s="576" t="s">
        <v>10440</v>
      </c>
      <c r="I7397" s="576" t="s">
        <v>93</v>
      </c>
      <c r="J7397" s="576" t="s">
        <v>207</v>
      </c>
      <c r="K7397" s="577">
        <v>33.090000000000003</v>
      </c>
      <c r="L7397" s="576" t="s">
        <v>1057</v>
      </c>
    </row>
    <row r="7398" spans="1:12">
      <c r="A7398" s="576" t="s">
        <v>954</v>
      </c>
      <c r="B7398" s="576" t="s">
        <v>1030</v>
      </c>
      <c r="C7398" s="576" t="s">
        <v>1037</v>
      </c>
      <c r="D7398" s="576" t="s">
        <v>4581</v>
      </c>
      <c r="E7398" s="577" t="s">
        <v>210</v>
      </c>
      <c r="F7398" s="576" t="s">
        <v>210</v>
      </c>
      <c r="G7398" s="576">
        <v>87528</v>
      </c>
      <c r="H7398" s="576" t="s">
        <v>10441</v>
      </c>
      <c r="I7398" s="576" t="s">
        <v>93</v>
      </c>
      <c r="J7398" s="576" t="s">
        <v>207</v>
      </c>
      <c r="K7398" s="577">
        <v>38.840000000000003</v>
      </c>
      <c r="L7398" s="576" t="s">
        <v>1057</v>
      </c>
    </row>
    <row r="7399" spans="1:12">
      <c r="A7399" s="576" t="s">
        <v>954</v>
      </c>
      <c r="B7399" s="576" t="s">
        <v>1030</v>
      </c>
      <c r="C7399" s="576" t="s">
        <v>1037</v>
      </c>
      <c r="D7399" s="576" t="s">
        <v>4581</v>
      </c>
      <c r="E7399" s="577" t="s">
        <v>210</v>
      </c>
      <c r="F7399" s="576" t="s">
        <v>210</v>
      </c>
      <c r="G7399" s="576">
        <v>87546</v>
      </c>
      <c r="H7399" s="576" t="s">
        <v>10442</v>
      </c>
      <c r="I7399" s="576" t="s">
        <v>93</v>
      </c>
      <c r="J7399" s="576" t="s">
        <v>207</v>
      </c>
      <c r="K7399" s="577">
        <v>28.22</v>
      </c>
      <c r="L7399" s="576" t="s">
        <v>1057</v>
      </c>
    </row>
    <row r="7400" spans="1:12">
      <c r="A7400" s="576" t="s">
        <v>954</v>
      </c>
      <c r="B7400" s="576" t="s">
        <v>1030</v>
      </c>
      <c r="C7400" s="576" t="s">
        <v>1037</v>
      </c>
      <c r="D7400" s="576" t="s">
        <v>4581</v>
      </c>
      <c r="E7400" s="577" t="s">
        <v>210</v>
      </c>
      <c r="F7400" s="576" t="s">
        <v>210</v>
      </c>
      <c r="G7400" s="576">
        <v>104971</v>
      </c>
      <c r="H7400" s="576" t="s">
        <v>10443</v>
      </c>
      <c r="I7400" s="576" t="s">
        <v>93</v>
      </c>
      <c r="J7400" s="576" t="s">
        <v>207</v>
      </c>
      <c r="K7400" s="577">
        <v>28.34</v>
      </c>
      <c r="L7400" s="576" t="s">
        <v>1057</v>
      </c>
    </row>
    <row r="7401" spans="1:12">
      <c r="A7401" s="576" t="s">
        <v>954</v>
      </c>
      <c r="B7401" s="576" t="s">
        <v>1030</v>
      </c>
      <c r="C7401" s="576" t="s">
        <v>1037</v>
      </c>
      <c r="D7401" s="576" t="s">
        <v>4581</v>
      </c>
      <c r="E7401" s="577" t="s">
        <v>210</v>
      </c>
      <c r="F7401" s="576" t="s">
        <v>210</v>
      </c>
      <c r="G7401" s="576">
        <v>104965</v>
      </c>
      <c r="H7401" s="576" t="s">
        <v>10444</v>
      </c>
      <c r="I7401" s="576" t="s">
        <v>93</v>
      </c>
      <c r="J7401" s="576" t="s">
        <v>207</v>
      </c>
      <c r="K7401" s="577">
        <v>39.22</v>
      </c>
      <c r="L7401" s="576" t="s">
        <v>1057</v>
      </c>
    </row>
    <row r="7402" spans="1:12">
      <c r="A7402" s="576" t="s">
        <v>954</v>
      </c>
      <c r="B7402" s="576" t="s">
        <v>1030</v>
      </c>
      <c r="C7402" s="576" t="s">
        <v>1037</v>
      </c>
      <c r="D7402" s="576" t="s">
        <v>4581</v>
      </c>
      <c r="E7402" s="577" t="s">
        <v>210</v>
      </c>
      <c r="F7402" s="576" t="s">
        <v>210</v>
      </c>
      <c r="G7402" s="576">
        <v>104975</v>
      </c>
      <c r="H7402" s="576" t="s">
        <v>10445</v>
      </c>
      <c r="I7402" s="576" t="s">
        <v>93</v>
      </c>
      <c r="J7402" s="576" t="s">
        <v>207</v>
      </c>
      <c r="K7402" s="577">
        <v>25.01</v>
      </c>
      <c r="L7402" s="576" t="s">
        <v>1057</v>
      </c>
    </row>
    <row r="7403" spans="1:12">
      <c r="A7403" s="576" t="s">
        <v>954</v>
      </c>
      <c r="B7403" s="576" t="s">
        <v>1030</v>
      </c>
      <c r="C7403" s="576" t="s">
        <v>1037</v>
      </c>
      <c r="D7403" s="576" t="s">
        <v>4581</v>
      </c>
      <c r="E7403" s="577" t="s">
        <v>210</v>
      </c>
      <c r="F7403" s="576" t="s">
        <v>210</v>
      </c>
      <c r="G7403" s="576">
        <v>104957</v>
      </c>
      <c r="H7403" s="576" t="s">
        <v>10446</v>
      </c>
      <c r="I7403" s="576" t="s">
        <v>93</v>
      </c>
      <c r="J7403" s="576" t="s">
        <v>207</v>
      </c>
      <c r="K7403" s="577">
        <v>35.89</v>
      </c>
      <c r="L7403" s="576" t="s">
        <v>1057</v>
      </c>
    </row>
    <row r="7404" spans="1:12">
      <c r="A7404" s="576" t="s">
        <v>954</v>
      </c>
      <c r="B7404" s="576" t="s">
        <v>1030</v>
      </c>
      <c r="C7404" s="576" t="s">
        <v>1037</v>
      </c>
      <c r="D7404" s="576" t="s">
        <v>4581</v>
      </c>
      <c r="E7404" s="577" t="s">
        <v>210</v>
      </c>
      <c r="F7404" s="576" t="s">
        <v>210</v>
      </c>
      <c r="G7404" s="576">
        <v>104967</v>
      </c>
      <c r="H7404" s="576" t="s">
        <v>10447</v>
      </c>
      <c r="I7404" s="576" t="s">
        <v>93</v>
      </c>
      <c r="J7404" s="576" t="s">
        <v>207</v>
      </c>
      <c r="K7404" s="577">
        <v>33.93</v>
      </c>
      <c r="L7404" s="576" t="s">
        <v>1057</v>
      </c>
    </row>
    <row r="7405" spans="1:12">
      <c r="A7405" s="576" t="s">
        <v>954</v>
      </c>
      <c r="B7405" s="576" t="s">
        <v>1030</v>
      </c>
      <c r="C7405" s="576" t="s">
        <v>1037</v>
      </c>
      <c r="D7405" s="576" t="s">
        <v>4581</v>
      </c>
      <c r="E7405" s="577" t="s">
        <v>210</v>
      </c>
      <c r="F7405" s="576" t="s">
        <v>210</v>
      </c>
      <c r="G7405" s="576">
        <v>104961</v>
      </c>
      <c r="H7405" s="576" t="s">
        <v>10448</v>
      </c>
      <c r="I7405" s="576" t="s">
        <v>93</v>
      </c>
      <c r="J7405" s="576" t="s">
        <v>207</v>
      </c>
      <c r="K7405" s="577">
        <v>44.81</v>
      </c>
      <c r="L7405" s="576" t="s">
        <v>1057</v>
      </c>
    </row>
    <row r="7406" spans="1:12">
      <c r="A7406" s="576" t="s">
        <v>954</v>
      </c>
      <c r="B7406" s="576" t="s">
        <v>1030</v>
      </c>
      <c r="C7406" s="576" t="s">
        <v>1037</v>
      </c>
      <c r="D7406" s="576" t="s">
        <v>4581</v>
      </c>
      <c r="E7406" s="577" t="s">
        <v>210</v>
      </c>
      <c r="F7406" s="576" t="s">
        <v>210</v>
      </c>
      <c r="G7406" s="576">
        <v>87549</v>
      </c>
      <c r="H7406" s="576" t="s">
        <v>10449</v>
      </c>
      <c r="I7406" s="576" t="s">
        <v>93</v>
      </c>
      <c r="J7406" s="576" t="s">
        <v>207</v>
      </c>
      <c r="K7406" s="577">
        <v>22.16</v>
      </c>
      <c r="L7406" s="576" t="s">
        <v>1057</v>
      </c>
    </row>
    <row r="7407" spans="1:12">
      <c r="A7407" s="576" t="s">
        <v>954</v>
      </c>
      <c r="B7407" s="576" t="s">
        <v>1030</v>
      </c>
      <c r="C7407" s="576" t="s">
        <v>1037</v>
      </c>
      <c r="D7407" s="576" t="s">
        <v>4581</v>
      </c>
      <c r="E7407" s="577" t="s">
        <v>210</v>
      </c>
      <c r="F7407" s="576" t="s">
        <v>210</v>
      </c>
      <c r="G7407" s="576">
        <v>87531</v>
      </c>
      <c r="H7407" s="576" t="s">
        <v>10450</v>
      </c>
      <c r="I7407" s="576" t="s">
        <v>93</v>
      </c>
      <c r="J7407" s="576" t="s">
        <v>207</v>
      </c>
      <c r="K7407" s="577">
        <v>31.37</v>
      </c>
      <c r="L7407" s="576" t="s">
        <v>1057</v>
      </c>
    </row>
    <row r="7408" spans="1:12">
      <c r="A7408" s="576" t="s">
        <v>954</v>
      </c>
      <c r="B7408" s="576" t="s">
        <v>1030</v>
      </c>
      <c r="C7408" s="576" t="s">
        <v>1037</v>
      </c>
      <c r="D7408" s="576" t="s">
        <v>4581</v>
      </c>
      <c r="E7408" s="577" t="s">
        <v>210</v>
      </c>
      <c r="F7408" s="576" t="s">
        <v>210</v>
      </c>
      <c r="G7408" s="576">
        <v>87553</v>
      </c>
      <c r="H7408" s="576" t="s">
        <v>10451</v>
      </c>
      <c r="I7408" s="576" t="s">
        <v>93</v>
      </c>
      <c r="J7408" s="576" t="s">
        <v>207</v>
      </c>
      <c r="K7408" s="577">
        <v>20</v>
      </c>
      <c r="L7408" s="576" t="s">
        <v>1057</v>
      </c>
    </row>
    <row r="7409" spans="1:12">
      <c r="A7409" s="576" t="s">
        <v>954</v>
      </c>
      <c r="B7409" s="576" t="s">
        <v>1030</v>
      </c>
      <c r="C7409" s="576" t="s">
        <v>1037</v>
      </c>
      <c r="D7409" s="576" t="s">
        <v>4581</v>
      </c>
      <c r="E7409" s="577" t="s">
        <v>210</v>
      </c>
      <c r="F7409" s="576" t="s">
        <v>210</v>
      </c>
      <c r="G7409" s="576">
        <v>87535</v>
      </c>
      <c r="H7409" s="576" t="s">
        <v>10452</v>
      </c>
      <c r="I7409" s="576" t="s">
        <v>93</v>
      </c>
      <c r="J7409" s="576" t="s">
        <v>207</v>
      </c>
      <c r="K7409" s="577">
        <v>29.23</v>
      </c>
      <c r="L7409" s="576" t="s">
        <v>1057</v>
      </c>
    </row>
    <row r="7410" spans="1:12">
      <c r="A7410" s="576" t="s">
        <v>954</v>
      </c>
      <c r="B7410" s="576" t="s">
        <v>1030</v>
      </c>
      <c r="C7410" s="576" t="s">
        <v>1037</v>
      </c>
      <c r="D7410" s="576" t="s">
        <v>4581</v>
      </c>
      <c r="E7410" s="577" t="s">
        <v>210</v>
      </c>
      <c r="F7410" s="576" t="s">
        <v>210</v>
      </c>
      <c r="G7410" s="576">
        <v>87527</v>
      </c>
      <c r="H7410" s="576" t="s">
        <v>10453</v>
      </c>
      <c r="I7410" s="576" t="s">
        <v>93</v>
      </c>
      <c r="J7410" s="576" t="s">
        <v>207</v>
      </c>
      <c r="K7410" s="577">
        <v>34.979999999999997</v>
      </c>
      <c r="L7410" s="576" t="s">
        <v>1057</v>
      </c>
    </row>
    <row r="7411" spans="1:12">
      <c r="A7411" s="576" t="s">
        <v>954</v>
      </c>
      <c r="B7411" s="576" t="s">
        <v>1030</v>
      </c>
      <c r="C7411" s="576" t="s">
        <v>1037</v>
      </c>
      <c r="D7411" s="576" t="s">
        <v>4581</v>
      </c>
      <c r="E7411" s="577" t="s">
        <v>210</v>
      </c>
      <c r="F7411" s="576" t="s">
        <v>210</v>
      </c>
      <c r="G7411" s="576">
        <v>87545</v>
      </c>
      <c r="H7411" s="576" t="s">
        <v>10454</v>
      </c>
      <c r="I7411" s="576" t="s">
        <v>93</v>
      </c>
      <c r="J7411" s="576" t="s">
        <v>207</v>
      </c>
      <c r="K7411" s="577">
        <v>25.76</v>
      </c>
      <c r="L7411" s="576" t="s">
        <v>1057</v>
      </c>
    </row>
    <row r="7412" spans="1:12">
      <c r="A7412" s="576" t="s">
        <v>954</v>
      </c>
      <c r="B7412" s="576" t="s">
        <v>1030</v>
      </c>
      <c r="C7412" s="576" t="s">
        <v>1037</v>
      </c>
      <c r="D7412" s="576" t="s">
        <v>4581</v>
      </c>
      <c r="E7412" s="577" t="s">
        <v>210</v>
      </c>
      <c r="F7412" s="576" t="s">
        <v>210</v>
      </c>
      <c r="G7412" s="576">
        <v>104960</v>
      </c>
      <c r="H7412" s="576" t="s">
        <v>10455</v>
      </c>
      <c r="I7412" s="576" t="s">
        <v>93</v>
      </c>
      <c r="J7412" s="576" t="s">
        <v>207</v>
      </c>
      <c r="K7412" s="577">
        <v>42.03</v>
      </c>
      <c r="L7412" s="576" t="s">
        <v>1057</v>
      </c>
    </row>
    <row r="7413" spans="1:12">
      <c r="A7413" s="576" t="s">
        <v>954</v>
      </c>
      <c r="B7413" s="576" t="s">
        <v>1030</v>
      </c>
      <c r="C7413" s="576" t="s">
        <v>1037</v>
      </c>
      <c r="D7413" s="576" t="s">
        <v>4581</v>
      </c>
      <c r="E7413" s="577" t="s">
        <v>210</v>
      </c>
      <c r="F7413" s="576" t="s">
        <v>210</v>
      </c>
      <c r="G7413" s="576">
        <v>87561</v>
      </c>
      <c r="H7413" s="576" t="s">
        <v>10456</v>
      </c>
      <c r="I7413" s="576" t="s">
        <v>93</v>
      </c>
      <c r="J7413" s="576" t="s">
        <v>207</v>
      </c>
      <c r="K7413" s="577">
        <v>42.83</v>
      </c>
      <c r="L7413" s="576" t="s">
        <v>1057</v>
      </c>
    </row>
    <row r="7414" spans="1:12">
      <c r="A7414" s="576" t="s">
        <v>954</v>
      </c>
      <c r="B7414" s="576" t="s">
        <v>1030</v>
      </c>
      <c r="C7414" s="576" t="s">
        <v>1037</v>
      </c>
      <c r="D7414" s="576" t="s">
        <v>4581</v>
      </c>
      <c r="E7414" s="577" t="s">
        <v>210</v>
      </c>
      <c r="F7414" s="576" t="s">
        <v>210</v>
      </c>
      <c r="G7414" s="576">
        <v>104953</v>
      </c>
      <c r="H7414" s="576" t="s">
        <v>10457</v>
      </c>
      <c r="I7414" s="576" t="s">
        <v>93</v>
      </c>
      <c r="J7414" s="576" t="s">
        <v>207</v>
      </c>
      <c r="K7414" s="577">
        <v>64.680000000000007</v>
      </c>
      <c r="L7414" s="576" t="s">
        <v>1057</v>
      </c>
    </row>
    <row r="7415" spans="1:12">
      <c r="A7415" s="576" t="s">
        <v>954</v>
      </c>
      <c r="B7415" s="576" t="s">
        <v>1030</v>
      </c>
      <c r="C7415" s="576" t="s">
        <v>1037</v>
      </c>
      <c r="D7415" s="576" t="s">
        <v>4581</v>
      </c>
      <c r="E7415" s="577" t="s">
        <v>210</v>
      </c>
      <c r="F7415" s="576" t="s">
        <v>210</v>
      </c>
      <c r="G7415" s="576">
        <v>87543</v>
      </c>
      <c r="H7415" s="576" t="s">
        <v>10458</v>
      </c>
      <c r="I7415" s="576" t="s">
        <v>93</v>
      </c>
      <c r="J7415" s="576" t="s">
        <v>207</v>
      </c>
      <c r="K7415" s="577">
        <v>24.68</v>
      </c>
      <c r="L7415" s="576" t="s">
        <v>1057</v>
      </c>
    </row>
    <row r="7416" spans="1:12">
      <c r="A7416" s="576" t="s">
        <v>954</v>
      </c>
      <c r="B7416" s="576" t="s">
        <v>1030</v>
      </c>
      <c r="C7416" s="576" t="s">
        <v>1037</v>
      </c>
      <c r="D7416" s="576" t="s">
        <v>4581</v>
      </c>
      <c r="E7416" s="577" t="s">
        <v>210</v>
      </c>
      <c r="F7416" s="576" t="s">
        <v>210</v>
      </c>
      <c r="G7416" s="576">
        <v>104959</v>
      </c>
      <c r="H7416" s="576" t="s">
        <v>10459</v>
      </c>
      <c r="I7416" s="576" t="s">
        <v>93</v>
      </c>
      <c r="J7416" s="576" t="s">
        <v>207</v>
      </c>
      <c r="K7416" s="577">
        <v>23.01</v>
      </c>
      <c r="L7416" s="576" t="s">
        <v>1057</v>
      </c>
    </row>
    <row r="7417" spans="1:12">
      <c r="A7417" s="576" t="s">
        <v>954</v>
      </c>
      <c r="B7417" s="576" t="s">
        <v>1030</v>
      </c>
      <c r="C7417" s="576" t="s">
        <v>1037</v>
      </c>
      <c r="D7417" s="576" t="s">
        <v>4581</v>
      </c>
      <c r="E7417" s="577" t="s">
        <v>210</v>
      </c>
      <c r="F7417" s="576" t="s">
        <v>210</v>
      </c>
      <c r="G7417" s="576">
        <v>104958</v>
      </c>
      <c r="H7417" s="576" t="s">
        <v>10460</v>
      </c>
      <c r="I7417" s="576" t="s">
        <v>93</v>
      </c>
      <c r="J7417" s="576" t="s">
        <v>207</v>
      </c>
      <c r="K7417" s="577">
        <v>20.55</v>
      </c>
      <c r="L7417" s="576" t="s">
        <v>1057</v>
      </c>
    </row>
    <row r="7418" spans="1:12">
      <c r="A7418" s="576" t="s">
        <v>954</v>
      </c>
      <c r="B7418" s="576" t="s">
        <v>1030</v>
      </c>
      <c r="C7418" s="576" t="s">
        <v>1037</v>
      </c>
      <c r="D7418" s="576" t="s">
        <v>4581</v>
      </c>
      <c r="E7418" s="577" t="s">
        <v>210</v>
      </c>
      <c r="F7418" s="576" t="s">
        <v>210</v>
      </c>
      <c r="G7418" s="576">
        <v>104970</v>
      </c>
      <c r="H7418" s="576" t="s">
        <v>10461</v>
      </c>
      <c r="I7418" s="576" t="s">
        <v>93</v>
      </c>
      <c r="J7418" s="576" t="s">
        <v>207</v>
      </c>
      <c r="K7418" s="577">
        <v>32.409999999999997</v>
      </c>
      <c r="L7418" s="576" t="s">
        <v>1057</v>
      </c>
    </row>
    <row r="7419" spans="1:12">
      <c r="A7419" s="576" t="s">
        <v>954</v>
      </c>
      <c r="B7419" s="576" t="s">
        <v>1030</v>
      </c>
      <c r="C7419" s="576" t="s">
        <v>1037</v>
      </c>
      <c r="D7419" s="576" t="s">
        <v>4581</v>
      </c>
      <c r="E7419" s="577" t="s">
        <v>210</v>
      </c>
      <c r="F7419" s="576" t="s">
        <v>210</v>
      </c>
      <c r="G7419" s="576">
        <v>104964</v>
      </c>
      <c r="H7419" s="576" t="s">
        <v>10462</v>
      </c>
      <c r="I7419" s="576" t="s">
        <v>93</v>
      </c>
      <c r="J7419" s="576" t="s">
        <v>207</v>
      </c>
      <c r="K7419" s="577">
        <v>44.7</v>
      </c>
      <c r="L7419" s="576" t="s">
        <v>1057</v>
      </c>
    </row>
    <row r="7420" spans="1:12">
      <c r="A7420" s="576" t="s">
        <v>954</v>
      </c>
      <c r="B7420" s="576" t="s">
        <v>1030</v>
      </c>
      <c r="C7420" s="576" t="s">
        <v>1037</v>
      </c>
      <c r="D7420" s="576" t="s">
        <v>4581</v>
      </c>
      <c r="E7420" s="577" t="s">
        <v>210</v>
      </c>
      <c r="F7420" s="576" t="s">
        <v>210</v>
      </c>
      <c r="G7420" s="576">
        <v>104956</v>
      </c>
      <c r="H7420" s="576" t="s">
        <v>10463</v>
      </c>
      <c r="I7420" s="576" t="s">
        <v>93</v>
      </c>
      <c r="J7420" s="576" t="s">
        <v>207</v>
      </c>
      <c r="K7420" s="577">
        <v>40.58</v>
      </c>
      <c r="L7420" s="576" t="s">
        <v>1057</v>
      </c>
    </row>
    <row r="7421" spans="1:12">
      <c r="A7421" s="576" t="s">
        <v>954</v>
      </c>
      <c r="B7421" s="576" t="s">
        <v>1030</v>
      </c>
      <c r="C7421" s="576" t="s">
        <v>1037</v>
      </c>
      <c r="D7421" s="576" t="s">
        <v>4581</v>
      </c>
      <c r="E7421" s="577" t="s">
        <v>210</v>
      </c>
      <c r="F7421" s="576" t="s">
        <v>210</v>
      </c>
      <c r="G7421" s="576">
        <v>104974</v>
      </c>
      <c r="H7421" s="576" t="s">
        <v>10464</v>
      </c>
      <c r="I7421" s="576" t="s">
        <v>93</v>
      </c>
      <c r="J7421" s="576" t="s">
        <v>207</v>
      </c>
      <c r="K7421" s="577">
        <v>28.3</v>
      </c>
      <c r="L7421" s="576" t="s">
        <v>1057</v>
      </c>
    </row>
    <row r="7422" spans="1:12">
      <c r="A7422" s="576" t="s">
        <v>954</v>
      </c>
      <c r="B7422" s="576" t="s">
        <v>1030</v>
      </c>
      <c r="C7422" s="576" t="s">
        <v>1037</v>
      </c>
      <c r="D7422" s="576" t="s">
        <v>4581</v>
      </c>
      <c r="E7422" s="577" t="s">
        <v>210</v>
      </c>
      <c r="F7422" s="576" t="s">
        <v>210</v>
      </c>
      <c r="G7422" s="576">
        <v>87548</v>
      </c>
      <c r="H7422" s="576" t="s">
        <v>10465</v>
      </c>
      <c r="I7422" s="576" t="s">
        <v>93</v>
      </c>
      <c r="J7422" s="576" t="s">
        <v>207</v>
      </c>
      <c r="K7422" s="577">
        <v>25.66</v>
      </c>
      <c r="L7422" s="576" t="s">
        <v>1057</v>
      </c>
    </row>
    <row r="7423" spans="1:12">
      <c r="A7423" s="576" t="s">
        <v>954</v>
      </c>
      <c r="B7423" s="576" t="s">
        <v>1030</v>
      </c>
      <c r="C7423" s="576" t="s">
        <v>1037</v>
      </c>
      <c r="D7423" s="576" t="s">
        <v>4581</v>
      </c>
      <c r="E7423" s="577" t="s">
        <v>210</v>
      </c>
      <c r="F7423" s="576" t="s">
        <v>210</v>
      </c>
      <c r="G7423" s="576">
        <v>87530</v>
      </c>
      <c r="H7423" s="576" t="s">
        <v>10466</v>
      </c>
      <c r="I7423" s="576" t="s">
        <v>93</v>
      </c>
      <c r="J7423" s="576" t="s">
        <v>207</v>
      </c>
      <c r="K7423" s="577">
        <v>36.28</v>
      </c>
      <c r="L7423" s="576" t="s">
        <v>1057</v>
      </c>
    </row>
    <row r="7424" spans="1:12">
      <c r="A7424" s="576" t="s">
        <v>954</v>
      </c>
      <c r="B7424" s="576" t="s">
        <v>1030</v>
      </c>
      <c r="C7424" s="576" t="s">
        <v>1037</v>
      </c>
      <c r="D7424" s="576" t="s">
        <v>4581</v>
      </c>
      <c r="E7424" s="577" t="s">
        <v>210</v>
      </c>
      <c r="F7424" s="576" t="s">
        <v>210</v>
      </c>
      <c r="G7424" s="576">
        <v>104952</v>
      </c>
      <c r="H7424" s="576" t="s">
        <v>10467</v>
      </c>
      <c r="I7424" s="576" t="s">
        <v>93</v>
      </c>
      <c r="J7424" s="576" t="s">
        <v>207</v>
      </c>
      <c r="K7424" s="577">
        <v>33.630000000000003</v>
      </c>
      <c r="L7424" s="576" t="s">
        <v>1057</v>
      </c>
    </row>
    <row r="7425" spans="1:12">
      <c r="A7425" s="576" t="s">
        <v>954</v>
      </c>
      <c r="B7425" s="576" t="s">
        <v>1030</v>
      </c>
      <c r="C7425" s="576" t="s">
        <v>1037</v>
      </c>
      <c r="D7425" s="576" t="s">
        <v>4581</v>
      </c>
      <c r="E7425" s="577" t="s">
        <v>210</v>
      </c>
      <c r="F7425" s="576" t="s">
        <v>210</v>
      </c>
      <c r="G7425" s="576">
        <v>104969</v>
      </c>
      <c r="H7425" s="576" t="s">
        <v>10468</v>
      </c>
      <c r="I7425" s="576" t="s">
        <v>93</v>
      </c>
      <c r="J7425" s="576" t="s">
        <v>207</v>
      </c>
      <c r="K7425" s="577">
        <v>29.95</v>
      </c>
      <c r="L7425" s="576" t="s">
        <v>1057</v>
      </c>
    </row>
    <row r="7426" spans="1:12">
      <c r="A7426" s="576" t="s">
        <v>954</v>
      </c>
      <c r="B7426" s="576" t="s">
        <v>1030</v>
      </c>
      <c r="C7426" s="576" t="s">
        <v>1037</v>
      </c>
      <c r="D7426" s="576" t="s">
        <v>4581</v>
      </c>
      <c r="E7426" s="577" t="s">
        <v>210</v>
      </c>
      <c r="F7426" s="576" t="s">
        <v>210</v>
      </c>
      <c r="G7426" s="576">
        <v>104963</v>
      </c>
      <c r="H7426" s="576" t="s">
        <v>10469</v>
      </c>
      <c r="I7426" s="576" t="s">
        <v>93</v>
      </c>
      <c r="J7426" s="576" t="s">
        <v>207</v>
      </c>
      <c r="K7426" s="577">
        <v>40.840000000000003</v>
      </c>
      <c r="L7426" s="576" t="s">
        <v>1057</v>
      </c>
    </row>
    <row r="7427" spans="1:12">
      <c r="A7427" s="576" t="s">
        <v>954</v>
      </c>
      <c r="B7427" s="576" t="s">
        <v>1030</v>
      </c>
      <c r="C7427" s="576" t="s">
        <v>1037</v>
      </c>
      <c r="D7427" s="576" t="s">
        <v>4581</v>
      </c>
      <c r="E7427" s="577" t="s">
        <v>210</v>
      </c>
      <c r="F7427" s="576" t="s">
        <v>210</v>
      </c>
      <c r="G7427" s="576">
        <v>104955</v>
      </c>
      <c r="H7427" s="576" t="s">
        <v>10470</v>
      </c>
      <c r="I7427" s="576" t="s">
        <v>93</v>
      </c>
      <c r="J7427" s="576" t="s">
        <v>207</v>
      </c>
      <c r="K7427" s="577">
        <v>36.72</v>
      </c>
      <c r="L7427" s="576" t="s">
        <v>1057</v>
      </c>
    </row>
    <row r="7428" spans="1:12">
      <c r="A7428" s="576" t="s">
        <v>954</v>
      </c>
      <c r="B7428" s="576" t="s">
        <v>1030</v>
      </c>
      <c r="C7428" s="576" t="s">
        <v>1037</v>
      </c>
      <c r="D7428" s="576" t="s">
        <v>4581</v>
      </c>
      <c r="E7428" s="577" t="s">
        <v>210</v>
      </c>
      <c r="F7428" s="576" t="s">
        <v>210</v>
      </c>
      <c r="G7428" s="576">
        <v>104973</v>
      </c>
      <c r="H7428" s="576" t="s">
        <v>10471</v>
      </c>
      <c r="I7428" s="576" t="s">
        <v>93</v>
      </c>
      <c r="J7428" s="576" t="s">
        <v>207</v>
      </c>
      <c r="K7428" s="577">
        <v>25.84</v>
      </c>
      <c r="L7428" s="576" t="s">
        <v>1057</v>
      </c>
    </row>
    <row r="7429" spans="1:12">
      <c r="A7429" s="576" t="s">
        <v>954</v>
      </c>
      <c r="B7429" s="576" t="s">
        <v>1030</v>
      </c>
      <c r="C7429" s="576" t="s">
        <v>1037</v>
      </c>
      <c r="D7429" s="576" t="s">
        <v>4581</v>
      </c>
      <c r="E7429" s="577" t="s">
        <v>210</v>
      </c>
      <c r="F7429" s="576" t="s">
        <v>210</v>
      </c>
      <c r="G7429" s="576">
        <v>87547</v>
      </c>
      <c r="H7429" s="576" t="s">
        <v>10472</v>
      </c>
      <c r="I7429" s="576" t="s">
        <v>93</v>
      </c>
      <c r="J7429" s="576" t="s">
        <v>207</v>
      </c>
      <c r="K7429" s="577">
        <v>23.2</v>
      </c>
      <c r="L7429" s="576" t="s">
        <v>1057</v>
      </c>
    </row>
    <row r="7430" spans="1:12">
      <c r="A7430" s="576" t="s">
        <v>954</v>
      </c>
      <c r="B7430" s="576" t="s">
        <v>1030</v>
      </c>
      <c r="C7430" s="576" t="s">
        <v>1037</v>
      </c>
      <c r="D7430" s="576" t="s">
        <v>4581</v>
      </c>
      <c r="E7430" s="577" t="s">
        <v>210</v>
      </c>
      <c r="F7430" s="576" t="s">
        <v>210</v>
      </c>
      <c r="G7430" s="576">
        <v>87529</v>
      </c>
      <c r="H7430" s="576" t="s">
        <v>10473</v>
      </c>
      <c r="I7430" s="576" t="s">
        <v>93</v>
      </c>
      <c r="J7430" s="576" t="s">
        <v>207</v>
      </c>
      <c r="K7430" s="577">
        <v>32.42</v>
      </c>
      <c r="L7430" s="576" t="s">
        <v>1057</v>
      </c>
    </row>
    <row r="7431" spans="1:12">
      <c r="A7431" s="576" t="s">
        <v>954</v>
      </c>
      <c r="B7431" s="576" t="s">
        <v>1030</v>
      </c>
      <c r="C7431" s="576" t="s">
        <v>1037</v>
      </c>
      <c r="D7431" s="576" t="s">
        <v>4581</v>
      </c>
      <c r="E7431" s="577" t="s">
        <v>210</v>
      </c>
      <c r="F7431" s="576" t="s">
        <v>210</v>
      </c>
      <c r="G7431" s="576">
        <v>104951</v>
      </c>
      <c r="H7431" s="576" t="s">
        <v>10474</v>
      </c>
      <c r="I7431" s="576" t="s">
        <v>93</v>
      </c>
      <c r="J7431" s="576" t="s">
        <v>207</v>
      </c>
      <c r="K7431" s="577">
        <v>29.77</v>
      </c>
      <c r="L7431" s="576" t="s">
        <v>1057</v>
      </c>
    </row>
    <row r="7432" spans="1:12">
      <c r="A7432" s="576" t="s">
        <v>954</v>
      </c>
      <c r="B7432" s="576" t="s">
        <v>1030</v>
      </c>
      <c r="C7432" s="576" t="s">
        <v>1037</v>
      </c>
      <c r="D7432" s="576" t="s">
        <v>4581</v>
      </c>
      <c r="E7432" s="577" t="s">
        <v>210</v>
      </c>
      <c r="F7432" s="576" t="s">
        <v>210</v>
      </c>
      <c r="G7432" s="576">
        <v>104978</v>
      </c>
      <c r="H7432" s="576" t="s">
        <v>10475</v>
      </c>
      <c r="I7432" s="576" t="s">
        <v>93</v>
      </c>
      <c r="J7432" s="576" t="s">
        <v>207</v>
      </c>
      <c r="K7432" s="577">
        <v>31.99</v>
      </c>
      <c r="L7432" s="576" t="s">
        <v>1057</v>
      </c>
    </row>
    <row r="7433" spans="1:12">
      <c r="A7433" s="576" t="s">
        <v>954</v>
      </c>
      <c r="B7433" s="576" t="s">
        <v>1030</v>
      </c>
      <c r="C7433" s="576" t="s">
        <v>1037</v>
      </c>
      <c r="D7433" s="576" t="s">
        <v>4581</v>
      </c>
      <c r="E7433" s="577" t="s">
        <v>210</v>
      </c>
      <c r="F7433" s="576" t="s">
        <v>210</v>
      </c>
      <c r="G7433" s="576">
        <v>104977</v>
      </c>
      <c r="H7433" s="576" t="s">
        <v>10476</v>
      </c>
      <c r="I7433" s="576" t="s">
        <v>93</v>
      </c>
      <c r="J7433" s="576" t="s">
        <v>207</v>
      </c>
      <c r="K7433" s="577">
        <v>42.73</v>
      </c>
      <c r="L7433" s="576" t="s">
        <v>1057</v>
      </c>
    </row>
    <row r="7434" spans="1:12">
      <c r="A7434" s="576" t="s">
        <v>954</v>
      </c>
      <c r="B7434" s="576" t="s">
        <v>1030</v>
      </c>
      <c r="C7434" s="576" t="s">
        <v>1037</v>
      </c>
      <c r="D7434" s="576" t="s">
        <v>4581</v>
      </c>
      <c r="E7434" s="577" t="s">
        <v>210</v>
      </c>
      <c r="F7434" s="576" t="s">
        <v>210</v>
      </c>
      <c r="G7434" s="576">
        <v>90408</v>
      </c>
      <c r="H7434" s="576" t="s">
        <v>10477</v>
      </c>
      <c r="I7434" s="576" t="s">
        <v>93</v>
      </c>
      <c r="J7434" s="576" t="s">
        <v>207</v>
      </c>
      <c r="K7434" s="577">
        <v>28.18</v>
      </c>
      <c r="L7434" s="576" t="s">
        <v>1057</v>
      </c>
    </row>
    <row r="7435" spans="1:12">
      <c r="A7435" s="576" t="s">
        <v>954</v>
      </c>
      <c r="B7435" s="576" t="s">
        <v>1030</v>
      </c>
      <c r="C7435" s="576" t="s">
        <v>1037</v>
      </c>
      <c r="D7435" s="576" t="s">
        <v>4581</v>
      </c>
      <c r="E7435" s="577" t="s">
        <v>210</v>
      </c>
      <c r="F7435" s="576" t="s">
        <v>210</v>
      </c>
      <c r="G7435" s="576">
        <v>90406</v>
      </c>
      <c r="H7435" s="576" t="s">
        <v>10478</v>
      </c>
      <c r="I7435" s="576" t="s">
        <v>93</v>
      </c>
      <c r="J7435" s="576" t="s">
        <v>207</v>
      </c>
      <c r="K7435" s="577">
        <v>38.1</v>
      </c>
      <c r="L7435" s="576" t="s">
        <v>1057</v>
      </c>
    </row>
    <row r="7436" spans="1:12">
      <c r="A7436" s="576" t="s">
        <v>954</v>
      </c>
      <c r="B7436" s="576" t="s">
        <v>1030</v>
      </c>
      <c r="C7436" s="576" t="s">
        <v>1037</v>
      </c>
      <c r="D7436" s="576" t="s">
        <v>4581</v>
      </c>
      <c r="E7436" s="577" t="s">
        <v>210</v>
      </c>
      <c r="F7436" s="576" t="s">
        <v>210</v>
      </c>
      <c r="G7436" s="576">
        <v>103313</v>
      </c>
      <c r="H7436" s="576" t="s">
        <v>10479</v>
      </c>
      <c r="I7436" s="576" t="s">
        <v>212</v>
      </c>
      <c r="J7436" s="576" t="s">
        <v>207</v>
      </c>
      <c r="K7436" s="577">
        <v>0</v>
      </c>
      <c r="L7436" s="576" t="s">
        <v>1057</v>
      </c>
    </row>
    <row r="7437" spans="1:12">
      <c r="A7437" s="576" t="s">
        <v>954</v>
      </c>
      <c r="B7437" s="576" t="s">
        <v>1030</v>
      </c>
      <c r="C7437" s="576" t="s">
        <v>1037</v>
      </c>
      <c r="D7437" s="576" t="s">
        <v>4581</v>
      </c>
      <c r="E7437" s="577" t="s">
        <v>210</v>
      </c>
      <c r="F7437" s="576" t="s">
        <v>210</v>
      </c>
      <c r="G7437" s="576">
        <v>103309</v>
      </c>
      <c r="H7437" s="576" t="s">
        <v>10480</v>
      </c>
      <c r="I7437" s="576" t="s">
        <v>212</v>
      </c>
      <c r="J7437" s="576" t="s">
        <v>207</v>
      </c>
      <c r="K7437" s="577">
        <v>0</v>
      </c>
      <c r="L7437" s="576" t="s">
        <v>1057</v>
      </c>
    </row>
    <row r="7438" spans="1:12">
      <c r="A7438" s="576" t="s">
        <v>954</v>
      </c>
      <c r="B7438" s="576" t="s">
        <v>1030</v>
      </c>
      <c r="C7438" s="576" t="s">
        <v>1037</v>
      </c>
      <c r="D7438" s="576" t="s">
        <v>4581</v>
      </c>
      <c r="E7438" s="577" t="s">
        <v>210</v>
      </c>
      <c r="F7438" s="576" t="s">
        <v>210</v>
      </c>
      <c r="G7438" s="576">
        <v>103312</v>
      </c>
      <c r="H7438" s="576" t="s">
        <v>10481</v>
      </c>
      <c r="I7438" s="576" t="s">
        <v>212</v>
      </c>
      <c r="J7438" s="576" t="s">
        <v>207</v>
      </c>
      <c r="K7438" s="577">
        <v>0</v>
      </c>
      <c r="L7438" s="576" t="s">
        <v>1057</v>
      </c>
    </row>
    <row r="7439" spans="1:12">
      <c r="A7439" s="576" t="s">
        <v>954</v>
      </c>
      <c r="B7439" s="576" t="s">
        <v>1030</v>
      </c>
      <c r="C7439" s="576" t="s">
        <v>1037</v>
      </c>
      <c r="D7439" s="576" t="s">
        <v>4581</v>
      </c>
      <c r="E7439" s="577" t="s">
        <v>210</v>
      </c>
      <c r="F7439" s="576" t="s">
        <v>210</v>
      </c>
      <c r="G7439" s="576">
        <v>103296</v>
      </c>
      <c r="H7439" s="576" t="s">
        <v>10482</v>
      </c>
      <c r="I7439" s="576" t="s">
        <v>212</v>
      </c>
      <c r="J7439" s="576" t="s">
        <v>207</v>
      </c>
      <c r="K7439" s="577">
        <v>0</v>
      </c>
      <c r="L7439" s="576" t="s">
        <v>1057</v>
      </c>
    </row>
    <row r="7440" spans="1:12">
      <c r="A7440" s="576" t="s">
        <v>954</v>
      </c>
      <c r="B7440" s="576" t="s">
        <v>1030</v>
      </c>
      <c r="C7440" s="576" t="s">
        <v>1037</v>
      </c>
      <c r="D7440" s="576" t="s">
        <v>4581</v>
      </c>
      <c r="E7440" s="577" t="s">
        <v>210</v>
      </c>
      <c r="F7440" s="576" t="s">
        <v>210</v>
      </c>
      <c r="G7440" s="576">
        <v>103300</v>
      </c>
      <c r="H7440" s="576" t="s">
        <v>10483</v>
      </c>
      <c r="I7440" s="576" t="s">
        <v>212</v>
      </c>
      <c r="J7440" s="576" t="s">
        <v>207</v>
      </c>
      <c r="K7440" s="577">
        <v>0</v>
      </c>
      <c r="L7440" s="576" t="s">
        <v>1057</v>
      </c>
    </row>
    <row r="7441" spans="1:12">
      <c r="A7441" s="576" t="s">
        <v>954</v>
      </c>
      <c r="B7441" s="576" t="s">
        <v>1030</v>
      </c>
      <c r="C7441" s="576" t="s">
        <v>1037</v>
      </c>
      <c r="D7441" s="576" t="s">
        <v>4581</v>
      </c>
      <c r="E7441" s="577" t="s">
        <v>210</v>
      </c>
      <c r="F7441" s="576" t="s">
        <v>210</v>
      </c>
      <c r="G7441" s="576">
        <v>103301</v>
      </c>
      <c r="H7441" s="576" t="s">
        <v>10484</v>
      </c>
      <c r="I7441" s="576" t="s">
        <v>212</v>
      </c>
      <c r="J7441" s="576" t="s">
        <v>207</v>
      </c>
      <c r="K7441" s="577">
        <v>0</v>
      </c>
      <c r="L7441" s="576" t="s">
        <v>1057</v>
      </c>
    </row>
    <row r="7442" spans="1:12">
      <c r="A7442" s="576" t="s">
        <v>954</v>
      </c>
      <c r="B7442" s="576" t="s">
        <v>1030</v>
      </c>
      <c r="C7442" s="576" t="s">
        <v>1037</v>
      </c>
      <c r="D7442" s="576" t="s">
        <v>4581</v>
      </c>
      <c r="E7442" s="577" t="s">
        <v>210</v>
      </c>
      <c r="F7442" s="576" t="s">
        <v>210</v>
      </c>
      <c r="G7442" s="576">
        <v>103304</v>
      </c>
      <c r="H7442" s="576" t="s">
        <v>5108</v>
      </c>
      <c r="I7442" s="576" t="s">
        <v>212</v>
      </c>
      <c r="J7442" s="576" t="s">
        <v>207</v>
      </c>
      <c r="K7442" s="577">
        <v>1242.31</v>
      </c>
      <c r="L7442" s="576" t="s">
        <v>1057</v>
      </c>
    </row>
    <row r="7443" spans="1:12">
      <c r="A7443" s="576" t="s">
        <v>954</v>
      </c>
      <c r="B7443" s="576" t="s">
        <v>1030</v>
      </c>
      <c r="C7443" s="576" t="s">
        <v>1037</v>
      </c>
      <c r="D7443" s="576" t="s">
        <v>4581</v>
      </c>
      <c r="E7443" s="577" t="s">
        <v>210</v>
      </c>
      <c r="F7443" s="576" t="s">
        <v>210</v>
      </c>
      <c r="G7443" s="576">
        <v>103305</v>
      </c>
      <c r="H7443" s="576" t="s">
        <v>10485</v>
      </c>
      <c r="I7443" s="576" t="s">
        <v>212</v>
      </c>
      <c r="J7443" s="576" t="s">
        <v>207</v>
      </c>
      <c r="K7443" s="578">
        <v>0</v>
      </c>
      <c r="L7443" s="576" t="s">
        <v>1057</v>
      </c>
    </row>
    <row r="7444" spans="1:12">
      <c r="A7444" s="576" t="s">
        <v>954</v>
      </c>
      <c r="B7444" s="576" t="s">
        <v>1030</v>
      </c>
      <c r="C7444" s="576" t="s">
        <v>1037</v>
      </c>
      <c r="D7444" s="576" t="s">
        <v>4581</v>
      </c>
      <c r="E7444" s="577" t="s">
        <v>210</v>
      </c>
      <c r="F7444" s="576" t="s">
        <v>210</v>
      </c>
      <c r="G7444" s="576">
        <v>103294</v>
      </c>
      <c r="H7444" s="576" t="s">
        <v>10486</v>
      </c>
      <c r="I7444" s="576" t="s">
        <v>212</v>
      </c>
      <c r="J7444" s="576" t="s">
        <v>207</v>
      </c>
      <c r="K7444" s="578">
        <v>0</v>
      </c>
      <c r="L7444" s="576" t="s">
        <v>1057</v>
      </c>
    </row>
    <row r="7445" spans="1:12">
      <c r="A7445" s="576" t="s">
        <v>954</v>
      </c>
      <c r="B7445" s="576" t="s">
        <v>1030</v>
      </c>
      <c r="C7445" s="576" t="s">
        <v>1037</v>
      </c>
      <c r="D7445" s="576" t="s">
        <v>4581</v>
      </c>
      <c r="E7445" s="577" t="s">
        <v>210</v>
      </c>
      <c r="F7445" s="576" t="s">
        <v>210</v>
      </c>
      <c r="G7445" s="576">
        <v>103298</v>
      </c>
      <c r="H7445" s="576" t="s">
        <v>10487</v>
      </c>
      <c r="I7445" s="576" t="s">
        <v>212</v>
      </c>
      <c r="J7445" s="576" t="s">
        <v>207</v>
      </c>
      <c r="K7445" s="578">
        <v>0</v>
      </c>
      <c r="L7445" s="576" t="s">
        <v>1057</v>
      </c>
    </row>
    <row r="7446" spans="1:12">
      <c r="A7446" s="576" t="s">
        <v>954</v>
      </c>
      <c r="B7446" s="576" t="s">
        <v>1030</v>
      </c>
      <c r="C7446" s="576" t="s">
        <v>1037</v>
      </c>
      <c r="D7446" s="576" t="s">
        <v>4581</v>
      </c>
      <c r="E7446" s="577" t="s">
        <v>210</v>
      </c>
      <c r="F7446" s="576" t="s">
        <v>210</v>
      </c>
      <c r="G7446" s="576">
        <v>103293</v>
      </c>
      <c r="H7446" s="576" t="s">
        <v>10488</v>
      </c>
      <c r="I7446" s="576" t="s">
        <v>212</v>
      </c>
      <c r="J7446" s="576" t="s">
        <v>207</v>
      </c>
      <c r="K7446" s="578">
        <v>0</v>
      </c>
      <c r="L7446" s="576" t="s">
        <v>1057</v>
      </c>
    </row>
    <row r="7447" spans="1:12">
      <c r="A7447" s="576" t="s">
        <v>954</v>
      </c>
      <c r="B7447" s="576" t="s">
        <v>1030</v>
      </c>
      <c r="C7447" s="576" t="s">
        <v>1037</v>
      </c>
      <c r="D7447" s="576" t="s">
        <v>4581</v>
      </c>
      <c r="E7447" s="577" t="s">
        <v>210</v>
      </c>
      <c r="F7447" s="576" t="s">
        <v>210</v>
      </c>
      <c r="G7447" s="576">
        <v>103297</v>
      </c>
      <c r="H7447" s="576" t="s">
        <v>10489</v>
      </c>
      <c r="I7447" s="576" t="s">
        <v>212</v>
      </c>
      <c r="J7447" s="576" t="s">
        <v>207</v>
      </c>
      <c r="K7447" s="578">
        <v>0</v>
      </c>
      <c r="L7447" s="576" t="s">
        <v>1057</v>
      </c>
    </row>
    <row r="7448" spans="1:12">
      <c r="A7448" s="576" t="s">
        <v>954</v>
      </c>
      <c r="B7448" s="576" t="s">
        <v>1030</v>
      </c>
      <c r="C7448" s="576" t="s">
        <v>1037</v>
      </c>
      <c r="D7448" s="576" t="s">
        <v>4581</v>
      </c>
      <c r="E7448" s="577" t="s">
        <v>210</v>
      </c>
      <c r="F7448" s="576" t="s">
        <v>210</v>
      </c>
      <c r="G7448" s="576">
        <v>103311</v>
      </c>
      <c r="H7448" s="576" t="s">
        <v>10490</v>
      </c>
      <c r="I7448" s="576" t="s">
        <v>212</v>
      </c>
      <c r="J7448" s="576" t="s">
        <v>207</v>
      </c>
      <c r="K7448" s="578">
        <v>0</v>
      </c>
      <c r="L7448" s="576" t="s">
        <v>1057</v>
      </c>
    </row>
    <row r="7449" spans="1:12">
      <c r="A7449" s="576" t="s">
        <v>954</v>
      </c>
      <c r="B7449" s="576" t="s">
        <v>1030</v>
      </c>
      <c r="C7449" s="576" t="s">
        <v>1037</v>
      </c>
      <c r="D7449" s="576" t="s">
        <v>4581</v>
      </c>
      <c r="E7449" s="577" t="s">
        <v>210</v>
      </c>
      <c r="F7449" s="576" t="s">
        <v>210</v>
      </c>
      <c r="G7449" s="576">
        <v>103306</v>
      </c>
      <c r="H7449" s="576" t="s">
        <v>10491</v>
      </c>
      <c r="I7449" s="576" t="s">
        <v>212</v>
      </c>
      <c r="J7449" s="576" t="s">
        <v>207</v>
      </c>
      <c r="K7449" s="578">
        <v>0</v>
      </c>
      <c r="L7449" s="576" t="s">
        <v>1057</v>
      </c>
    </row>
    <row r="7450" spans="1:12">
      <c r="A7450" s="576" t="s">
        <v>954</v>
      </c>
      <c r="B7450" s="576" t="s">
        <v>1030</v>
      </c>
      <c r="C7450" s="576" t="s">
        <v>1037</v>
      </c>
      <c r="D7450" s="576" t="s">
        <v>4581</v>
      </c>
      <c r="E7450" s="577" t="s">
        <v>210</v>
      </c>
      <c r="F7450" s="576" t="s">
        <v>210</v>
      </c>
      <c r="G7450" s="576">
        <v>103308</v>
      </c>
      <c r="H7450" s="576" t="s">
        <v>10492</v>
      </c>
      <c r="I7450" s="576" t="s">
        <v>212</v>
      </c>
      <c r="J7450" s="576" t="s">
        <v>207</v>
      </c>
      <c r="K7450" s="578">
        <v>0</v>
      </c>
      <c r="L7450" s="576" t="s">
        <v>1057</v>
      </c>
    </row>
    <row r="7451" spans="1:12">
      <c r="A7451" s="576" t="s">
        <v>954</v>
      </c>
      <c r="B7451" s="576" t="s">
        <v>1030</v>
      </c>
      <c r="C7451" s="576" t="s">
        <v>1037</v>
      </c>
      <c r="D7451" s="576" t="s">
        <v>4581</v>
      </c>
      <c r="E7451" s="577" t="s">
        <v>210</v>
      </c>
      <c r="F7451" s="576" t="s">
        <v>210</v>
      </c>
      <c r="G7451" s="576">
        <v>103295</v>
      </c>
      <c r="H7451" s="576" t="s">
        <v>10493</v>
      </c>
      <c r="I7451" s="576" t="s">
        <v>212</v>
      </c>
      <c r="J7451" s="576" t="s">
        <v>207</v>
      </c>
      <c r="K7451" s="578">
        <v>0</v>
      </c>
      <c r="L7451" s="576" t="s">
        <v>1057</v>
      </c>
    </row>
    <row r="7452" spans="1:12">
      <c r="A7452" s="576" t="s">
        <v>954</v>
      </c>
      <c r="B7452" s="576" t="s">
        <v>1030</v>
      </c>
      <c r="C7452" s="576" t="s">
        <v>1037</v>
      </c>
      <c r="D7452" s="576" t="s">
        <v>4581</v>
      </c>
      <c r="E7452" s="577" t="s">
        <v>210</v>
      </c>
      <c r="F7452" s="576" t="s">
        <v>210</v>
      </c>
      <c r="G7452" s="576">
        <v>103299</v>
      </c>
      <c r="H7452" s="576" t="s">
        <v>10494</v>
      </c>
      <c r="I7452" s="576" t="s">
        <v>212</v>
      </c>
      <c r="J7452" s="576" t="s">
        <v>207</v>
      </c>
      <c r="K7452" s="578">
        <v>0</v>
      </c>
      <c r="L7452" s="576" t="s">
        <v>1057</v>
      </c>
    </row>
    <row r="7453" spans="1:12">
      <c r="A7453" s="576" t="s">
        <v>954</v>
      </c>
      <c r="B7453" s="576" t="s">
        <v>1030</v>
      </c>
      <c r="C7453" s="576" t="s">
        <v>1037</v>
      </c>
      <c r="D7453" s="576" t="s">
        <v>4581</v>
      </c>
      <c r="E7453" s="577" t="s">
        <v>210</v>
      </c>
      <c r="F7453" s="576" t="s">
        <v>210</v>
      </c>
      <c r="G7453" s="576">
        <v>103302</v>
      </c>
      <c r="H7453" s="576" t="s">
        <v>10495</v>
      </c>
      <c r="I7453" s="576" t="s">
        <v>212</v>
      </c>
      <c r="J7453" s="576" t="s">
        <v>207</v>
      </c>
      <c r="K7453" s="578">
        <v>0</v>
      </c>
      <c r="L7453" s="576" t="s">
        <v>1057</v>
      </c>
    </row>
    <row r="7454" spans="1:12">
      <c r="A7454" s="576" t="s">
        <v>954</v>
      </c>
      <c r="B7454" s="576" t="s">
        <v>1030</v>
      </c>
      <c r="C7454" s="576" t="s">
        <v>1037</v>
      </c>
      <c r="D7454" s="576" t="s">
        <v>4581</v>
      </c>
      <c r="E7454" s="577" t="s">
        <v>210</v>
      </c>
      <c r="F7454" s="576" t="s">
        <v>210</v>
      </c>
      <c r="G7454" s="576">
        <v>103307</v>
      </c>
      <c r="H7454" s="576" t="s">
        <v>5109</v>
      </c>
      <c r="I7454" s="576" t="s">
        <v>212</v>
      </c>
      <c r="J7454" s="576" t="s">
        <v>207</v>
      </c>
      <c r="K7454" s="578">
        <v>1322.55</v>
      </c>
      <c r="L7454" s="576" t="s">
        <v>1057</v>
      </c>
    </row>
    <row r="7455" spans="1:12">
      <c r="A7455" s="576" t="s">
        <v>954</v>
      </c>
      <c r="B7455" s="576" t="s">
        <v>1030</v>
      </c>
      <c r="C7455" s="576" t="s">
        <v>1037</v>
      </c>
      <c r="D7455" s="576" t="s">
        <v>4581</v>
      </c>
      <c r="E7455" s="577" t="s">
        <v>210</v>
      </c>
      <c r="F7455" s="576" t="s">
        <v>210</v>
      </c>
      <c r="G7455" s="576">
        <v>103310</v>
      </c>
      <c r="H7455" s="576" t="s">
        <v>5110</v>
      </c>
      <c r="I7455" s="576" t="s">
        <v>212</v>
      </c>
      <c r="J7455" s="576" t="s">
        <v>207</v>
      </c>
      <c r="K7455" s="578">
        <v>1280.76</v>
      </c>
      <c r="L7455" s="576" t="s">
        <v>1057</v>
      </c>
    </row>
    <row r="7456" spans="1:12">
      <c r="A7456" s="576" t="s">
        <v>954</v>
      </c>
      <c r="B7456" s="576" t="s">
        <v>1030</v>
      </c>
      <c r="C7456" s="576" t="s">
        <v>1037</v>
      </c>
      <c r="D7456" s="576" t="s">
        <v>4581</v>
      </c>
      <c r="E7456" s="577" t="s">
        <v>210</v>
      </c>
      <c r="F7456" s="576" t="s">
        <v>210</v>
      </c>
      <c r="G7456" s="576">
        <v>103303</v>
      </c>
      <c r="H7456" s="576" t="s">
        <v>10496</v>
      </c>
      <c r="I7456" s="576" t="s">
        <v>212</v>
      </c>
      <c r="J7456" s="576" t="s">
        <v>207</v>
      </c>
      <c r="K7456" s="578">
        <v>0</v>
      </c>
      <c r="L7456" s="576" t="s">
        <v>1057</v>
      </c>
    </row>
    <row r="7457" spans="1:12">
      <c r="A7457" s="576" t="s">
        <v>954</v>
      </c>
      <c r="B7457" s="576" t="s">
        <v>1030</v>
      </c>
      <c r="C7457" s="576" t="s">
        <v>1037</v>
      </c>
      <c r="D7457" s="576" t="s">
        <v>4581</v>
      </c>
      <c r="E7457" s="577" t="s">
        <v>210</v>
      </c>
      <c r="F7457" s="576" t="s">
        <v>210</v>
      </c>
      <c r="G7457" s="576">
        <v>103314</v>
      </c>
      <c r="H7457" s="576" t="s">
        <v>5111</v>
      </c>
      <c r="I7457" s="576" t="s">
        <v>93</v>
      </c>
      <c r="J7457" s="576" t="s">
        <v>207</v>
      </c>
      <c r="K7457" s="578">
        <v>227.02</v>
      </c>
      <c r="L7457" s="576" t="s">
        <v>1057</v>
      </c>
    </row>
    <row r="7458" spans="1:12">
      <c r="A7458" s="576" t="s">
        <v>954</v>
      </c>
      <c r="B7458" s="576" t="s">
        <v>1030</v>
      </c>
      <c r="C7458" s="576" t="s">
        <v>1037</v>
      </c>
      <c r="D7458" s="576" t="s">
        <v>4581</v>
      </c>
      <c r="E7458" s="577" t="s">
        <v>210</v>
      </c>
      <c r="F7458" s="576" t="s">
        <v>210</v>
      </c>
      <c r="G7458" s="576">
        <v>103315</v>
      </c>
      <c r="H7458" s="576" t="s">
        <v>5112</v>
      </c>
      <c r="I7458" s="576" t="s">
        <v>93</v>
      </c>
      <c r="J7458" s="576" t="s">
        <v>207</v>
      </c>
      <c r="K7458" s="578">
        <v>220.15</v>
      </c>
      <c r="L7458" s="576" t="s">
        <v>1057</v>
      </c>
    </row>
    <row r="7459" spans="1:12">
      <c r="A7459" s="576" t="s">
        <v>954</v>
      </c>
      <c r="B7459" s="576" t="s">
        <v>1030</v>
      </c>
      <c r="C7459" s="576" t="s">
        <v>1037</v>
      </c>
      <c r="D7459" s="576" t="s">
        <v>4581</v>
      </c>
      <c r="E7459" s="577" t="s">
        <v>210</v>
      </c>
      <c r="F7459" s="576" t="s">
        <v>210</v>
      </c>
      <c r="G7459" s="576">
        <v>105188</v>
      </c>
      <c r="H7459" s="576" t="s">
        <v>10497</v>
      </c>
      <c r="I7459" s="576" t="s">
        <v>93</v>
      </c>
      <c r="J7459" s="576" t="s">
        <v>207</v>
      </c>
      <c r="K7459" s="578">
        <v>152.99</v>
      </c>
      <c r="L7459" s="576" t="s">
        <v>1057</v>
      </c>
    </row>
    <row r="7460" spans="1:12">
      <c r="A7460" s="576" t="s">
        <v>954</v>
      </c>
      <c r="B7460" s="576" t="s">
        <v>1030</v>
      </c>
      <c r="C7460" s="576" t="s">
        <v>1037</v>
      </c>
      <c r="D7460" s="576" t="s">
        <v>4581</v>
      </c>
      <c r="E7460" s="577" t="s">
        <v>210</v>
      </c>
      <c r="F7460" s="576" t="s">
        <v>210</v>
      </c>
      <c r="G7460" s="576">
        <v>87841</v>
      </c>
      <c r="H7460" s="576" t="s">
        <v>10498</v>
      </c>
      <c r="I7460" s="576" t="s">
        <v>93</v>
      </c>
      <c r="J7460" s="576" t="s">
        <v>207</v>
      </c>
      <c r="K7460" s="578">
        <v>138.83000000000001</v>
      </c>
      <c r="L7460" s="576" t="s">
        <v>1057</v>
      </c>
    </row>
    <row r="7461" spans="1:12">
      <c r="A7461" s="576" t="s">
        <v>954</v>
      </c>
      <c r="B7461" s="576" t="s">
        <v>1030</v>
      </c>
      <c r="C7461" s="576" t="s">
        <v>1037</v>
      </c>
      <c r="D7461" s="576" t="s">
        <v>4581</v>
      </c>
      <c r="E7461" s="577" t="s">
        <v>210</v>
      </c>
      <c r="F7461" s="576" t="s">
        <v>210</v>
      </c>
      <c r="G7461" s="576">
        <v>87853</v>
      </c>
      <c r="H7461" s="576" t="s">
        <v>10499</v>
      </c>
      <c r="I7461" s="576" t="s">
        <v>93</v>
      </c>
      <c r="J7461" s="576" t="s">
        <v>207</v>
      </c>
      <c r="K7461" s="578">
        <v>154.88</v>
      </c>
      <c r="L7461" s="576" t="s">
        <v>1057</v>
      </c>
    </row>
    <row r="7462" spans="1:12">
      <c r="A7462" s="576" t="s">
        <v>954</v>
      </c>
      <c r="B7462" s="576" t="s">
        <v>1030</v>
      </c>
      <c r="C7462" s="576" t="s">
        <v>1037</v>
      </c>
      <c r="D7462" s="576" t="s">
        <v>4581</v>
      </c>
      <c r="E7462" s="577" t="s">
        <v>210</v>
      </c>
      <c r="F7462" s="576" t="s">
        <v>210</v>
      </c>
      <c r="G7462" s="576">
        <v>105187</v>
      </c>
      <c r="H7462" s="576" t="s">
        <v>10500</v>
      </c>
      <c r="I7462" s="576" t="s">
        <v>93</v>
      </c>
      <c r="J7462" s="576" t="s">
        <v>207</v>
      </c>
      <c r="K7462" s="578">
        <v>209.89</v>
      </c>
      <c r="L7462" s="576" t="s">
        <v>1057</v>
      </c>
    </row>
    <row r="7463" spans="1:12">
      <c r="A7463" s="576" t="s">
        <v>954</v>
      </c>
      <c r="B7463" s="576" t="s">
        <v>1030</v>
      </c>
      <c r="C7463" s="576" t="s">
        <v>1037</v>
      </c>
      <c r="D7463" s="576" t="s">
        <v>4581</v>
      </c>
      <c r="E7463" s="577" t="s">
        <v>210</v>
      </c>
      <c r="F7463" s="576" t="s">
        <v>210</v>
      </c>
      <c r="G7463" s="576">
        <v>87840</v>
      </c>
      <c r="H7463" s="576" t="s">
        <v>10501</v>
      </c>
      <c r="I7463" s="576" t="s">
        <v>93</v>
      </c>
      <c r="J7463" s="576" t="s">
        <v>207</v>
      </c>
      <c r="K7463" s="578">
        <v>195.73</v>
      </c>
      <c r="L7463" s="576" t="s">
        <v>1057</v>
      </c>
    </row>
    <row r="7464" spans="1:12">
      <c r="A7464" s="576" t="s">
        <v>954</v>
      </c>
      <c r="B7464" s="576" t="s">
        <v>1030</v>
      </c>
      <c r="C7464" s="576" t="s">
        <v>1037</v>
      </c>
      <c r="D7464" s="576" t="s">
        <v>4581</v>
      </c>
      <c r="E7464" s="577" t="s">
        <v>210</v>
      </c>
      <c r="F7464" s="576" t="s">
        <v>210</v>
      </c>
      <c r="G7464" s="576">
        <v>87852</v>
      </c>
      <c r="H7464" s="576" t="s">
        <v>10502</v>
      </c>
      <c r="I7464" s="576" t="s">
        <v>93</v>
      </c>
      <c r="J7464" s="576" t="s">
        <v>207</v>
      </c>
      <c r="K7464" s="578">
        <v>211.77</v>
      </c>
      <c r="L7464" s="576" t="s">
        <v>1057</v>
      </c>
    </row>
    <row r="7465" spans="1:12">
      <c r="A7465" s="576" t="s">
        <v>954</v>
      </c>
      <c r="B7465" s="576" t="s">
        <v>1030</v>
      </c>
      <c r="C7465" s="576" t="s">
        <v>1037</v>
      </c>
      <c r="D7465" s="576" t="s">
        <v>4581</v>
      </c>
      <c r="E7465" s="577" t="s">
        <v>210</v>
      </c>
      <c r="F7465" s="576" t="s">
        <v>210</v>
      </c>
      <c r="G7465" s="576">
        <v>105186</v>
      </c>
      <c r="H7465" s="576" t="s">
        <v>10503</v>
      </c>
      <c r="I7465" s="576" t="s">
        <v>93</v>
      </c>
      <c r="J7465" s="576" t="s">
        <v>207</v>
      </c>
      <c r="K7465" s="578">
        <v>158.31</v>
      </c>
      <c r="L7465" s="576" t="s">
        <v>1057</v>
      </c>
    </row>
    <row r="7466" spans="1:12">
      <c r="A7466" s="576" t="s">
        <v>954</v>
      </c>
      <c r="B7466" s="576" t="s">
        <v>1030</v>
      </c>
      <c r="C7466" s="576" t="s">
        <v>1037</v>
      </c>
      <c r="D7466" s="576" t="s">
        <v>4581</v>
      </c>
      <c r="E7466" s="577" t="s">
        <v>210</v>
      </c>
      <c r="F7466" s="576" t="s">
        <v>210</v>
      </c>
      <c r="G7466" s="576">
        <v>87839</v>
      </c>
      <c r="H7466" s="576" t="s">
        <v>10504</v>
      </c>
      <c r="I7466" s="576" t="s">
        <v>93</v>
      </c>
      <c r="J7466" s="576" t="s">
        <v>207</v>
      </c>
      <c r="K7466" s="578">
        <v>144.34</v>
      </c>
      <c r="L7466" s="576" t="s">
        <v>1057</v>
      </c>
    </row>
    <row r="7467" spans="1:12">
      <c r="A7467" s="576" t="s">
        <v>954</v>
      </c>
      <c r="B7467" s="576" t="s">
        <v>1030</v>
      </c>
      <c r="C7467" s="576" t="s">
        <v>1037</v>
      </c>
      <c r="D7467" s="576" t="s">
        <v>4581</v>
      </c>
      <c r="E7467" s="577" t="s">
        <v>210</v>
      </c>
      <c r="F7467" s="576" t="s">
        <v>210</v>
      </c>
      <c r="G7467" s="576">
        <v>87851</v>
      </c>
      <c r="H7467" s="576" t="s">
        <v>10505</v>
      </c>
      <c r="I7467" s="576" t="s">
        <v>93</v>
      </c>
      <c r="J7467" s="576" t="s">
        <v>207</v>
      </c>
      <c r="K7467" s="578">
        <v>160.75</v>
      </c>
      <c r="L7467" s="576" t="s">
        <v>1057</v>
      </c>
    </row>
    <row r="7468" spans="1:12">
      <c r="A7468" s="576" t="s">
        <v>954</v>
      </c>
      <c r="B7468" s="576" t="s">
        <v>1030</v>
      </c>
      <c r="C7468" s="576" t="s">
        <v>1037</v>
      </c>
      <c r="D7468" s="576" t="s">
        <v>4581</v>
      </c>
      <c r="E7468" s="577" t="s">
        <v>210</v>
      </c>
      <c r="F7468" s="576" t="s">
        <v>210</v>
      </c>
      <c r="G7468" s="576">
        <v>105185</v>
      </c>
      <c r="H7468" s="576" t="s">
        <v>10506</v>
      </c>
      <c r="I7468" s="576" t="s">
        <v>93</v>
      </c>
      <c r="J7468" s="576" t="s">
        <v>207</v>
      </c>
      <c r="K7468" s="578">
        <v>215.72</v>
      </c>
      <c r="L7468" s="576" t="s">
        <v>1057</v>
      </c>
    </row>
    <row r="7469" spans="1:12">
      <c r="A7469" s="576" t="s">
        <v>954</v>
      </c>
      <c r="B7469" s="576" t="s">
        <v>1030</v>
      </c>
      <c r="C7469" s="576" t="s">
        <v>1037</v>
      </c>
      <c r="D7469" s="576" t="s">
        <v>4581</v>
      </c>
      <c r="E7469" s="577" t="s">
        <v>210</v>
      </c>
      <c r="F7469" s="576" t="s">
        <v>210</v>
      </c>
      <c r="G7469" s="576">
        <v>87838</v>
      </c>
      <c r="H7469" s="576" t="s">
        <v>10507</v>
      </c>
      <c r="I7469" s="576" t="s">
        <v>93</v>
      </c>
      <c r="J7469" s="576" t="s">
        <v>207</v>
      </c>
      <c r="K7469" s="578">
        <v>201.8</v>
      </c>
      <c r="L7469" s="576" t="s">
        <v>1057</v>
      </c>
    </row>
    <row r="7470" spans="1:12">
      <c r="A7470" s="576" t="s">
        <v>954</v>
      </c>
      <c r="B7470" s="576" t="s">
        <v>1030</v>
      </c>
      <c r="C7470" s="576" t="s">
        <v>1037</v>
      </c>
      <c r="D7470" s="576" t="s">
        <v>4581</v>
      </c>
      <c r="E7470" s="577" t="s">
        <v>210</v>
      </c>
      <c r="F7470" s="576" t="s">
        <v>210</v>
      </c>
      <c r="G7470" s="576">
        <v>87850</v>
      </c>
      <c r="H7470" s="576" t="s">
        <v>10508</v>
      </c>
      <c r="I7470" s="576" t="s">
        <v>93</v>
      </c>
      <c r="J7470" s="576" t="s">
        <v>207</v>
      </c>
      <c r="K7470" s="578">
        <v>218.2</v>
      </c>
      <c r="L7470" s="576" t="s">
        <v>1057</v>
      </c>
    </row>
    <row r="7471" spans="1:12">
      <c r="A7471" s="576" t="s">
        <v>954</v>
      </c>
      <c r="B7471" s="576" t="s">
        <v>1030</v>
      </c>
      <c r="C7471" s="576" t="s">
        <v>1037</v>
      </c>
      <c r="D7471" s="576" t="s">
        <v>4581</v>
      </c>
      <c r="E7471" s="577" t="s">
        <v>210</v>
      </c>
      <c r="F7471" s="576" t="s">
        <v>210</v>
      </c>
      <c r="G7471" s="576">
        <v>105110</v>
      </c>
      <c r="H7471" s="576" t="s">
        <v>10509</v>
      </c>
      <c r="I7471" s="576" t="s">
        <v>85</v>
      </c>
      <c r="J7471" s="576" t="s">
        <v>207</v>
      </c>
      <c r="K7471" s="578">
        <v>148.49</v>
      </c>
      <c r="L7471" s="576" t="s">
        <v>1057</v>
      </c>
    </row>
    <row r="7472" spans="1:12">
      <c r="A7472" s="576" t="s">
        <v>954</v>
      </c>
      <c r="B7472" s="576" t="s">
        <v>1030</v>
      </c>
      <c r="C7472" s="576" t="s">
        <v>1037</v>
      </c>
      <c r="D7472" s="576" t="s">
        <v>4581</v>
      </c>
      <c r="E7472" s="577" t="s">
        <v>210</v>
      </c>
      <c r="F7472" s="576" t="s">
        <v>210</v>
      </c>
      <c r="G7472" s="576">
        <v>105105</v>
      </c>
      <c r="H7472" s="576" t="s">
        <v>10510</v>
      </c>
      <c r="I7472" s="576" t="s">
        <v>85</v>
      </c>
      <c r="J7472" s="576" t="s">
        <v>207</v>
      </c>
      <c r="K7472" s="578">
        <v>47.95</v>
      </c>
      <c r="L7472" s="576" t="s">
        <v>1057</v>
      </c>
    </row>
    <row r="7473" spans="1:12">
      <c r="A7473" s="576" t="s">
        <v>954</v>
      </c>
      <c r="B7473" s="576" t="s">
        <v>1030</v>
      </c>
      <c r="C7473" s="576" t="s">
        <v>1037</v>
      </c>
      <c r="D7473" s="576" t="s">
        <v>4581</v>
      </c>
      <c r="E7473" s="577" t="s">
        <v>210</v>
      </c>
      <c r="F7473" s="576" t="s">
        <v>210</v>
      </c>
      <c r="G7473" s="576">
        <v>105103</v>
      </c>
      <c r="H7473" s="576" t="s">
        <v>10511</v>
      </c>
      <c r="I7473" s="576" t="s">
        <v>85</v>
      </c>
      <c r="J7473" s="576" t="s">
        <v>207</v>
      </c>
      <c r="K7473" s="578">
        <v>68.28</v>
      </c>
      <c r="L7473" s="576" t="s">
        <v>1057</v>
      </c>
    </row>
    <row r="7474" spans="1:12">
      <c r="A7474" s="576" t="s">
        <v>954</v>
      </c>
      <c r="B7474" s="576" t="s">
        <v>1030</v>
      </c>
      <c r="C7474" s="576" t="s">
        <v>1037</v>
      </c>
      <c r="D7474" s="576" t="s">
        <v>4581</v>
      </c>
      <c r="E7474" s="577" t="s">
        <v>210</v>
      </c>
      <c r="F7474" s="576" t="s">
        <v>210</v>
      </c>
      <c r="G7474" s="576">
        <v>105112</v>
      </c>
      <c r="H7474" s="576" t="s">
        <v>10512</v>
      </c>
      <c r="I7474" s="576" t="s">
        <v>85</v>
      </c>
      <c r="J7474" s="576" t="s">
        <v>207</v>
      </c>
      <c r="K7474" s="578">
        <v>123.99</v>
      </c>
      <c r="L7474" s="576" t="s">
        <v>1057</v>
      </c>
    </row>
    <row r="7475" spans="1:12">
      <c r="A7475" s="576" t="s">
        <v>954</v>
      </c>
      <c r="B7475" s="576" t="s">
        <v>1030</v>
      </c>
      <c r="C7475" s="576" t="s">
        <v>1037</v>
      </c>
      <c r="D7475" s="576" t="s">
        <v>4581</v>
      </c>
      <c r="E7475" s="577" t="s">
        <v>210</v>
      </c>
      <c r="F7475" s="576" t="s">
        <v>210</v>
      </c>
      <c r="G7475" s="576">
        <v>105109</v>
      </c>
      <c r="H7475" s="576" t="s">
        <v>10513</v>
      </c>
      <c r="I7475" s="576" t="s">
        <v>212</v>
      </c>
      <c r="J7475" s="576" t="s">
        <v>207</v>
      </c>
      <c r="K7475" s="578">
        <v>0</v>
      </c>
      <c r="L7475" s="576" t="s">
        <v>1057</v>
      </c>
    </row>
    <row r="7476" spans="1:12">
      <c r="A7476" s="576" t="s">
        <v>954</v>
      </c>
      <c r="B7476" s="576" t="s">
        <v>1030</v>
      </c>
      <c r="C7476" s="576" t="s">
        <v>1037</v>
      </c>
      <c r="D7476" s="576" t="s">
        <v>4581</v>
      </c>
      <c r="E7476" s="577" t="s">
        <v>210</v>
      </c>
      <c r="F7476" s="576" t="s">
        <v>210</v>
      </c>
      <c r="G7476" s="576">
        <v>105108</v>
      </c>
      <c r="H7476" s="576" t="s">
        <v>10514</v>
      </c>
      <c r="I7476" s="576" t="s">
        <v>212</v>
      </c>
      <c r="J7476" s="576" t="s">
        <v>207</v>
      </c>
      <c r="K7476" s="578">
        <v>0</v>
      </c>
      <c r="L7476" s="576" t="s">
        <v>1057</v>
      </c>
    </row>
    <row r="7477" spans="1:12">
      <c r="A7477" s="576" t="s">
        <v>954</v>
      </c>
      <c r="B7477" s="576" t="s">
        <v>1030</v>
      </c>
      <c r="C7477" s="576" t="s">
        <v>1037</v>
      </c>
      <c r="D7477" s="576" t="s">
        <v>4581</v>
      </c>
      <c r="E7477" s="577" t="s">
        <v>210</v>
      </c>
      <c r="F7477" s="576" t="s">
        <v>210</v>
      </c>
      <c r="G7477" s="576">
        <v>105104</v>
      </c>
      <c r="H7477" s="576" t="s">
        <v>10515</v>
      </c>
      <c r="I7477" s="576" t="s">
        <v>212</v>
      </c>
      <c r="J7477" s="576" t="s">
        <v>207</v>
      </c>
      <c r="K7477" s="578">
        <v>3875.75</v>
      </c>
      <c r="L7477" s="576" t="s">
        <v>1057</v>
      </c>
    </row>
    <row r="7478" spans="1:12">
      <c r="A7478" s="576" t="s">
        <v>954</v>
      </c>
      <c r="B7478" s="576" t="s">
        <v>1030</v>
      </c>
      <c r="C7478" s="576" t="s">
        <v>1037</v>
      </c>
      <c r="D7478" s="576" t="s">
        <v>4581</v>
      </c>
      <c r="E7478" s="577" t="s">
        <v>210</v>
      </c>
      <c r="F7478" s="576" t="s">
        <v>210</v>
      </c>
      <c r="G7478" s="576">
        <v>105107</v>
      </c>
      <c r="H7478" s="576" t="s">
        <v>10516</v>
      </c>
      <c r="I7478" s="576" t="s">
        <v>212</v>
      </c>
      <c r="J7478" s="576" t="s">
        <v>207</v>
      </c>
      <c r="K7478" s="578">
        <v>2295.0300000000002</v>
      </c>
      <c r="L7478" s="576" t="s">
        <v>1057</v>
      </c>
    </row>
    <row r="7479" spans="1:12">
      <c r="A7479" s="576" t="s">
        <v>954</v>
      </c>
      <c r="B7479" s="576" t="s">
        <v>1030</v>
      </c>
      <c r="C7479" s="576" t="s">
        <v>1037</v>
      </c>
      <c r="D7479" s="576" t="s">
        <v>4581</v>
      </c>
      <c r="E7479" s="577" t="s">
        <v>210</v>
      </c>
      <c r="F7479" s="576" t="s">
        <v>210</v>
      </c>
      <c r="G7479" s="576">
        <v>105106</v>
      </c>
      <c r="H7479" s="576" t="s">
        <v>10517</v>
      </c>
      <c r="I7479" s="576" t="s">
        <v>212</v>
      </c>
      <c r="J7479" s="576" t="s">
        <v>207</v>
      </c>
      <c r="K7479" s="578">
        <v>1554.27</v>
      </c>
      <c r="L7479" s="576" t="s">
        <v>1057</v>
      </c>
    </row>
    <row r="7480" spans="1:12">
      <c r="A7480" s="576" t="s">
        <v>954</v>
      </c>
      <c r="B7480" s="576" t="s">
        <v>1030</v>
      </c>
      <c r="C7480" s="576" t="s">
        <v>1037</v>
      </c>
      <c r="D7480" s="576" t="s">
        <v>4581</v>
      </c>
      <c r="E7480" s="577" t="s">
        <v>210</v>
      </c>
      <c r="F7480" s="576" t="s">
        <v>210</v>
      </c>
      <c r="G7480" s="576">
        <v>105111</v>
      </c>
      <c r="H7480" s="576" t="s">
        <v>10518</v>
      </c>
      <c r="I7480" s="576" t="s">
        <v>212</v>
      </c>
      <c r="J7480" s="576" t="s">
        <v>207</v>
      </c>
      <c r="K7480" s="578">
        <v>16058.83</v>
      </c>
      <c r="L7480" s="576" t="s">
        <v>1057</v>
      </c>
    </row>
    <row r="7481" spans="1:12">
      <c r="A7481" s="576" t="s">
        <v>954</v>
      </c>
      <c r="B7481" s="576" t="s">
        <v>1030</v>
      </c>
      <c r="C7481" s="576" t="s">
        <v>1037</v>
      </c>
      <c r="D7481" s="576" t="s">
        <v>4581</v>
      </c>
      <c r="E7481" s="577" t="s">
        <v>210</v>
      </c>
      <c r="F7481" s="576" t="s">
        <v>210</v>
      </c>
      <c r="G7481" s="576">
        <v>98520</v>
      </c>
      <c r="H7481" s="576" t="s">
        <v>10519</v>
      </c>
      <c r="I7481" s="576" t="s">
        <v>93</v>
      </c>
      <c r="J7481" s="576" t="s">
        <v>207</v>
      </c>
      <c r="K7481" s="578">
        <v>4.62</v>
      </c>
      <c r="L7481" s="576" t="s">
        <v>1057</v>
      </c>
    </row>
    <row r="7482" spans="1:12">
      <c r="A7482" s="576" t="s">
        <v>954</v>
      </c>
      <c r="B7482" s="576" t="s">
        <v>1030</v>
      </c>
      <c r="C7482" s="576" t="s">
        <v>1037</v>
      </c>
      <c r="D7482" s="576" t="s">
        <v>4581</v>
      </c>
      <c r="E7482" s="577" t="s">
        <v>210</v>
      </c>
      <c r="F7482" s="576" t="s">
        <v>210</v>
      </c>
      <c r="G7482" s="576">
        <v>98521</v>
      </c>
      <c r="H7482" s="576" t="s">
        <v>10520</v>
      </c>
      <c r="I7482" s="576" t="s">
        <v>93</v>
      </c>
      <c r="J7482" s="576" t="s">
        <v>207</v>
      </c>
      <c r="K7482" s="578">
        <v>0.28000000000000003</v>
      </c>
      <c r="L7482" s="576" t="s">
        <v>1057</v>
      </c>
    </row>
    <row r="7483" spans="1:12">
      <c r="A7483" s="576" t="s">
        <v>954</v>
      </c>
      <c r="B7483" s="576" t="s">
        <v>1030</v>
      </c>
      <c r="C7483" s="576" t="s">
        <v>1037</v>
      </c>
      <c r="D7483" s="576" t="s">
        <v>4581</v>
      </c>
      <c r="E7483" s="577" t="s">
        <v>210</v>
      </c>
      <c r="F7483" s="576" t="s">
        <v>210</v>
      </c>
      <c r="G7483" s="576">
        <v>105521</v>
      </c>
      <c r="H7483" s="576" t="s">
        <v>10521</v>
      </c>
      <c r="I7483" s="576" t="s">
        <v>93</v>
      </c>
      <c r="J7483" s="576" t="s">
        <v>207</v>
      </c>
      <c r="K7483" s="578">
        <v>3.08</v>
      </c>
      <c r="L7483" s="576" t="s">
        <v>1057</v>
      </c>
    </row>
    <row r="7484" spans="1:12">
      <c r="A7484" s="576" t="s">
        <v>954</v>
      </c>
      <c r="B7484" s="576" t="s">
        <v>1030</v>
      </c>
      <c r="C7484" s="576" t="s">
        <v>1037</v>
      </c>
      <c r="D7484" s="576" t="s">
        <v>4581</v>
      </c>
      <c r="E7484" s="577" t="s">
        <v>210</v>
      </c>
      <c r="F7484" s="576" t="s">
        <v>210</v>
      </c>
      <c r="G7484" s="576">
        <v>98509</v>
      </c>
      <c r="H7484" s="576" t="s">
        <v>10522</v>
      </c>
      <c r="I7484" s="576" t="s">
        <v>212</v>
      </c>
      <c r="J7484" s="576" t="s">
        <v>207</v>
      </c>
      <c r="K7484" s="578">
        <v>45.22</v>
      </c>
      <c r="L7484" s="576" t="s">
        <v>1057</v>
      </c>
    </row>
    <row r="7485" spans="1:12">
      <c r="A7485" s="576" t="s">
        <v>954</v>
      </c>
      <c r="B7485" s="576" t="s">
        <v>1030</v>
      </c>
      <c r="C7485" s="576" t="s">
        <v>1037</v>
      </c>
      <c r="D7485" s="576" t="s">
        <v>4581</v>
      </c>
      <c r="E7485" s="577" t="s">
        <v>210</v>
      </c>
      <c r="F7485" s="576" t="s">
        <v>210</v>
      </c>
      <c r="G7485" s="576">
        <v>98507</v>
      </c>
      <c r="H7485" s="576" t="s">
        <v>10523</v>
      </c>
      <c r="I7485" s="576" t="s">
        <v>212</v>
      </c>
      <c r="J7485" s="576" t="s">
        <v>207</v>
      </c>
      <c r="K7485" s="578">
        <v>0</v>
      </c>
      <c r="L7485" s="576" t="s">
        <v>1057</v>
      </c>
    </row>
    <row r="7486" spans="1:12">
      <c r="A7486" s="576" t="s">
        <v>954</v>
      </c>
      <c r="B7486" s="576" t="s">
        <v>1030</v>
      </c>
      <c r="C7486" s="576" t="s">
        <v>1037</v>
      </c>
      <c r="D7486" s="576" t="s">
        <v>4581</v>
      </c>
      <c r="E7486" s="577" t="s">
        <v>210</v>
      </c>
      <c r="F7486" s="576" t="s">
        <v>210</v>
      </c>
      <c r="G7486" s="576">
        <v>98508</v>
      </c>
      <c r="H7486" s="576" t="s">
        <v>10524</v>
      </c>
      <c r="I7486" s="576" t="s">
        <v>212</v>
      </c>
      <c r="J7486" s="576" t="s">
        <v>207</v>
      </c>
      <c r="K7486" s="578">
        <v>0</v>
      </c>
      <c r="L7486" s="576" t="s">
        <v>1057</v>
      </c>
    </row>
    <row r="7487" spans="1:12">
      <c r="A7487" s="576" t="s">
        <v>954</v>
      </c>
      <c r="B7487" s="576" t="s">
        <v>1030</v>
      </c>
      <c r="C7487" s="576" t="s">
        <v>1037</v>
      </c>
      <c r="D7487" s="576" t="s">
        <v>4581</v>
      </c>
      <c r="E7487" s="577" t="s">
        <v>210</v>
      </c>
      <c r="F7487" s="576" t="s">
        <v>210</v>
      </c>
      <c r="G7487" s="576">
        <v>98506</v>
      </c>
      <c r="H7487" s="576" t="s">
        <v>10525</v>
      </c>
      <c r="I7487" s="576" t="s">
        <v>212</v>
      </c>
      <c r="J7487" s="576" t="s">
        <v>207</v>
      </c>
      <c r="K7487" s="578">
        <v>0</v>
      </c>
      <c r="L7487" s="576" t="s">
        <v>1057</v>
      </c>
    </row>
    <row r="7488" spans="1:12">
      <c r="A7488" s="576" t="s">
        <v>954</v>
      </c>
      <c r="B7488" s="576" t="s">
        <v>1030</v>
      </c>
      <c r="C7488" s="576" t="s">
        <v>1037</v>
      </c>
      <c r="D7488" s="576" t="s">
        <v>4581</v>
      </c>
      <c r="E7488" s="577" t="s">
        <v>210</v>
      </c>
      <c r="F7488" s="576" t="s">
        <v>210</v>
      </c>
      <c r="G7488" s="576">
        <v>98505</v>
      </c>
      <c r="H7488" s="576" t="s">
        <v>10526</v>
      </c>
      <c r="I7488" s="576" t="s">
        <v>93</v>
      </c>
      <c r="J7488" s="576" t="s">
        <v>207</v>
      </c>
      <c r="K7488" s="578">
        <v>67.459999999999994</v>
      </c>
      <c r="L7488" s="576" t="s">
        <v>1057</v>
      </c>
    </row>
    <row r="7489" spans="1:12">
      <c r="A7489" s="576" t="s">
        <v>954</v>
      </c>
      <c r="B7489" s="576" t="s">
        <v>1030</v>
      </c>
      <c r="C7489" s="576" t="s">
        <v>1037</v>
      </c>
      <c r="D7489" s="576" t="s">
        <v>4581</v>
      </c>
      <c r="E7489" s="577" t="s">
        <v>210</v>
      </c>
      <c r="F7489" s="576" t="s">
        <v>210</v>
      </c>
      <c r="G7489" s="576">
        <v>98504</v>
      </c>
      <c r="H7489" s="576" t="s">
        <v>10527</v>
      </c>
      <c r="I7489" s="576" t="s">
        <v>93</v>
      </c>
      <c r="J7489" s="576" t="s">
        <v>207</v>
      </c>
      <c r="K7489" s="578">
        <v>15.26</v>
      </c>
      <c r="L7489" s="576" t="s">
        <v>1057</v>
      </c>
    </row>
    <row r="7490" spans="1:12">
      <c r="A7490" s="576" t="s">
        <v>954</v>
      </c>
      <c r="B7490" s="576" t="s">
        <v>1030</v>
      </c>
      <c r="C7490" s="576" t="s">
        <v>1037</v>
      </c>
      <c r="D7490" s="576" t="s">
        <v>4581</v>
      </c>
      <c r="E7490" s="577" t="s">
        <v>210</v>
      </c>
      <c r="F7490" s="576" t="s">
        <v>210</v>
      </c>
      <c r="G7490" s="576">
        <v>98503</v>
      </c>
      <c r="H7490" s="576" t="s">
        <v>10528</v>
      </c>
      <c r="I7490" s="576" t="s">
        <v>93</v>
      </c>
      <c r="J7490" s="576" t="s">
        <v>207</v>
      </c>
      <c r="K7490" s="578">
        <v>21.07</v>
      </c>
      <c r="L7490" s="576" t="s">
        <v>1057</v>
      </c>
    </row>
    <row r="7491" spans="1:12">
      <c r="A7491" s="576" t="s">
        <v>954</v>
      </c>
      <c r="B7491" s="576" t="s">
        <v>1030</v>
      </c>
      <c r="C7491" s="576" t="s">
        <v>1037</v>
      </c>
      <c r="D7491" s="576" t="s">
        <v>4581</v>
      </c>
      <c r="E7491" s="577" t="s">
        <v>210</v>
      </c>
      <c r="F7491" s="576" t="s">
        <v>210</v>
      </c>
      <c r="G7491" s="576">
        <v>103946</v>
      </c>
      <c r="H7491" s="576" t="s">
        <v>10529</v>
      </c>
      <c r="I7491" s="576" t="s">
        <v>93</v>
      </c>
      <c r="J7491" s="576" t="s">
        <v>207</v>
      </c>
      <c r="K7491" s="578">
        <v>20.12</v>
      </c>
      <c r="L7491" s="576" t="s">
        <v>1057</v>
      </c>
    </row>
    <row r="7492" spans="1:12">
      <c r="A7492" s="576" t="s">
        <v>954</v>
      </c>
      <c r="B7492" s="576" t="s">
        <v>1030</v>
      </c>
      <c r="C7492" s="576" t="s">
        <v>1037</v>
      </c>
      <c r="D7492" s="576" t="s">
        <v>4581</v>
      </c>
      <c r="E7492" s="577" t="s">
        <v>210</v>
      </c>
      <c r="F7492" s="576" t="s">
        <v>210</v>
      </c>
      <c r="G7492" s="576">
        <v>98517</v>
      </c>
      <c r="H7492" s="576" t="s">
        <v>10530</v>
      </c>
      <c r="I7492" s="576" t="s">
        <v>212</v>
      </c>
      <c r="J7492" s="576" t="s">
        <v>207</v>
      </c>
      <c r="K7492" s="578">
        <v>0</v>
      </c>
      <c r="L7492" s="576" t="s">
        <v>1057</v>
      </c>
    </row>
    <row r="7493" spans="1:12">
      <c r="A7493" s="576" t="s">
        <v>954</v>
      </c>
      <c r="B7493" s="576" t="s">
        <v>1030</v>
      </c>
      <c r="C7493" s="576" t="s">
        <v>1037</v>
      </c>
      <c r="D7493" s="576" t="s">
        <v>4581</v>
      </c>
      <c r="E7493" s="577" t="s">
        <v>210</v>
      </c>
      <c r="F7493" s="576" t="s">
        <v>210</v>
      </c>
      <c r="G7493" s="576">
        <v>98518</v>
      </c>
      <c r="H7493" s="576" t="s">
        <v>10531</v>
      </c>
      <c r="I7493" s="576" t="s">
        <v>212</v>
      </c>
      <c r="J7493" s="576" t="s">
        <v>207</v>
      </c>
      <c r="K7493" s="578">
        <v>0</v>
      </c>
      <c r="L7493" s="576" t="s">
        <v>1057</v>
      </c>
    </row>
    <row r="7494" spans="1:12">
      <c r="A7494" s="576" t="s">
        <v>954</v>
      </c>
      <c r="B7494" s="576" t="s">
        <v>1030</v>
      </c>
      <c r="C7494" s="576" t="s">
        <v>1037</v>
      </c>
      <c r="D7494" s="576" t="s">
        <v>4581</v>
      </c>
      <c r="E7494" s="577" t="s">
        <v>210</v>
      </c>
      <c r="F7494" s="576" t="s">
        <v>210</v>
      </c>
      <c r="G7494" s="576">
        <v>98516</v>
      </c>
      <c r="H7494" s="576" t="s">
        <v>10532</v>
      </c>
      <c r="I7494" s="576" t="s">
        <v>212</v>
      </c>
      <c r="J7494" s="576" t="s">
        <v>207</v>
      </c>
      <c r="K7494" s="578">
        <v>282.45999999999998</v>
      </c>
      <c r="L7494" s="576" t="s">
        <v>1057</v>
      </c>
    </row>
    <row r="7495" spans="1:12">
      <c r="A7495" s="576" t="s">
        <v>954</v>
      </c>
      <c r="B7495" s="576" t="s">
        <v>1030</v>
      </c>
      <c r="C7495" s="576" t="s">
        <v>1037</v>
      </c>
      <c r="D7495" s="576" t="s">
        <v>4581</v>
      </c>
      <c r="E7495" s="577" t="s">
        <v>210</v>
      </c>
      <c r="F7495" s="576" t="s">
        <v>210</v>
      </c>
      <c r="G7495" s="576">
        <v>98514</v>
      </c>
      <c r="H7495" s="576" t="s">
        <v>10533</v>
      </c>
      <c r="I7495" s="576" t="s">
        <v>212</v>
      </c>
      <c r="J7495" s="576" t="s">
        <v>207</v>
      </c>
      <c r="K7495" s="578">
        <v>0</v>
      </c>
      <c r="L7495" s="576" t="s">
        <v>1057</v>
      </c>
    </row>
    <row r="7496" spans="1:12">
      <c r="A7496" s="576" t="s">
        <v>954</v>
      </c>
      <c r="B7496" s="576" t="s">
        <v>1030</v>
      </c>
      <c r="C7496" s="576" t="s">
        <v>1037</v>
      </c>
      <c r="D7496" s="576" t="s">
        <v>4581</v>
      </c>
      <c r="E7496" s="577" t="s">
        <v>210</v>
      </c>
      <c r="F7496" s="576" t="s">
        <v>210</v>
      </c>
      <c r="G7496" s="576">
        <v>98515</v>
      </c>
      <c r="H7496" s="576" t="s">
        <v>10534</v>
      </c>
      <c r="I7496" s="576" t="s">
        <v>212</v>
      </c>
      <c r="J7496" s="576" t="s">
        <v>207</v>
      </c>
      <c r="K7496" s="578">
        <v>0</v>
      </c>
      <c r="L7496" s="576" t="s">
        <v>1057</v>
      </c>
    </row>
    <row r="7497" spans="1:12">
      <c r="A7497" s="576" t="s">
        <v>954</v>
      </c>
      <c r="B7497" s="576" t="s">
        <v>1030</v>
      </c>
      <c r="C7497" s="576" t="s">
        <v>1037</v>
      </c>
      <c r="D7497" s="576" t="s">
        <v>4581</v>
      </c>
      <c r="E7497" s="577" t="s">
        <v>210</v>
      </c>
      <c r="F7497" s="576" t="s">
        <v>210</v>
      </c>
      <c r="G7497" s="576">
        <v>98513</v>
      </c>
      <c r="H7497" s="576" t="s">
        <v>10535</v>
      </c>
      <c r="I7497" s="576" t="s">
        <v>212</v>
      </c>
      <c r="J7497" s="576" t="s">
        <v>207</v>
      </c>
      <c r="K7497" s="578">
        <v>0</v>
      </c>
      <c r="L7497" s="576" t="s">
        <v>1057</v>
      </c>
    </row>
    <row r="7498" spans="1:12">
      <c r="A7498" s="576" t="s">
        <v>954</v>
      </c>
      <c r="B7498" s="576" t="s">
        <v>1030</v>
      </c>
      <c r="C7498" s="576" t="s">
        <v>1037</v>
      </c>
      <c r="D7498" s="576" t="s">
        <v>4581</v>
      </c>
      <c r="E7498" s="577" t="s">
        <v>210</v>
      </c>
      <c r="F7498" s="576" t="s">
        <v>210</v>
      </c>
      <c r="G7498" s="576">
        <v>98511</v>
      </c>
      <c r="H7498" s="576" t="s">
        <v>10536</v>
      </c>
      <c r="I7498" s="576" t="s">
        <v>212</v>
      </c>
      <c r="J7498" s="576" t="s">
        <v>207</v>
      </c>
      <c r="K7498" s="578">
        <v>135.19</v>
      </c>
      <c r="L7498" s="576" t="s">
        <v>1057</v>
      </c>
    </row>
    <row r="7499" spans="1:12">
      <c r="A7499" s="576" t="s">
        <v>954</v>
      </c>
      <c r="B7499" s="576" t="s">
        <v>1030</v>
      </c>
      <c r="C7499" s="576" t="s">
        <v>1037</v>
      </c>
      <c r="D7499" s="576" t="s">
        <v>4581</v>
      </c>
      <c r="E7499" s="577" t="s">
        <v>210</v>
      </c>
      <c r="F7499" s="576" t="s">
        <v>210</v>
      </c>
      <c r="G7499" s="576">
        <v>98512</v>
      </c>
      <c r="H7499" s="576" t="s">
        <v>10537</v>
      </c>
      <c r="I7499" s="576" t="s">
        <v>212</v>
      </c>
      <c r="J7499" s="576" t="s">
        <v>207</v>
      </c>
      <c r="K7499" s="578">
        <v>0</v>
      </c>
      <c r="L7499" s="576" t="s">
        <v>1057</v>
      </c>
    </row>
    <row r="7500" spans="1:12">
      <c r="A7500" s="576" t="s">
        <v>954</v>
      </c>
      <c r="B7500" s="576" t="s">
        <v>1030</v>
      </c>
      <c r="C7500" s="576" t="s">
        <v>1037</v>
      </c>
      <c r="D7500" s="576" t="s">
        <v>4581</v>
      </c>
      <c r="E7500" s="577" t="s">
        <v>210</v>
      </c>
      <c r="F7500" s="576" t="s">
        <v>210</v>
      </c>
      <c r="G7500" s="576">
        <v>98510</v>
      </c>
      <c r="H7500" s="576" t="s">
        <v>10538</v>
      </c>
      <c r="I7500" s="576" t="s">
        <v>212</v>
      </c>
      <c r="J7500" s="576" t="s">
        <v>207</v>
      </c>
      <c r="K7500" s="578">
        <v>76.400000000000006</v>
      </c>
      <c r="L7500" s="576" t="s">
        <v>1057</v>
      </c>
    </row>
    <row r="7501" spans="1:12">
      <c r="A7501" s="576" t="s">
        <v>954</v>
      </c>
      <c r="B7501" s="576" t="s">
        <v>1030</v>
      </c>
      <c r="C7501" s="576" t="s">
        <v>1037</v>
      </c>
      <c r="D7501" s="576" t="s">
        <v>4581</v>
      </c>
      <c r="E7501" s="577" t="s">
        <v>210</v>
      </c>
      <c r="F7501" s="576" t="s">
        <v>210</v>
      </c>
      <c r="G7501" s="576">
        <v>98519</v>
      </c>
      <c r="H7501" s="576" t="s">
        <v>10539</v>
      </c>
      <c r="I7501" s="576" t="s">
        <v>93</v>
      </c>
      <c r="J7501" s="576" t="s">
        <v>207</v>
      </c>
      <c r="K7501" s="578">
        <v>3.15</v>
      </c>
      <c r="L7501" s="576" t="s">
        <v>1057</v>
      </c>
    </row>
    <row r="7502" spans="1:12">
      <c r="A7502" s="576" t="s">
        <v>954</v>
      </c>
      <c r="B7502" s="576" t="s">
        <v>1030</v>
      </c>
      <c r="C7502" s="576" t="s">
        <v>1037</v>
      </c>
      <c r="D7502" s="576" t="s">
        <v>4581</v>
      </c>
      <c r="E7502" s="577" t="s">
        <v>210</v>
      </c>
      <c r="F7502" s="576" t="s">
        <v>210</v>
      </c>
      <c r="G7502" s="576">
        <v>91599</v>
      </c>
      <c r="H7502" s="576" t="s">
        <v>10540</v>
      </c>
      <c r="I7502" s="576" t="s">
        <v>92</v>
      </c>
      <c r="J7502" s="576" t="s">
        <v>207</v>
      </c>
      <c r="K7502" s="578">
        <v>7.12</v>
      </c>
      <c r="L7502" s="576" t="s">
        <v>1057</v>
      </c>
    </row>
    <row r="7503" spans="1:12">
      <c r="A7503" s="576" t="s">
        <v>954</v>
      </c>
      <c r="B7503" s="576" t="s">
        <v>1030</v>
      </c>
      <c r="C7503" s="576" t="s">
        <v>1037</v>
      </c>
      <c r="D7503" s="576" t="s">
        <v>4581</v>
      </c>
      <c r="E7503" s="577" t="s">
        <v>210</v>
      </c>
      <c r="F7503" s="576" t="s">
        <v>210</v>
      </c>
      <c r="G7503" s="576">
        <v>100065</v>
      </c>
      <c r="H7503" s="576" t="s">
        <v>10541</v>
      </c>
      <c r="I7503" s="576" t="s">
        <v>92</v>
      </c>
      <c r="J7503" s="576" t="s">
        <v>207</v>
      </c>
      <c r="K7503" s="578">
        <v>0</v>
      </c>
      <c r="L7503" s="576" t="s">
        <v>1057</v>
      </c>
    </row>
    <row r="7504" spans="1:12">
      <c r="A7504" s="576" t="s">
        <v>954</v>
      </c>
      <c r="B7504" s="576" t="s">
        <v>1030</v>
      </c>
      <c r="C7504" s="576" t="s">
        <v>1037</v>
      </c>
      <c r="D7504" s="576" t="s">
        <v>4581</v>
      </c>
      <c r="E7504" s="577" t="s">
        <v>210</v>
      </c>
      <c r="F7504" s="576" t="s">
        <v>210</v>
      </c>
      <c r="G7504" s="576">
        <v>100069</v>
      </c>
      <c r="H7504" s="576" t="s">
        <v>10542</v>
      </c>
      <c r="I7504" s="576" t="s">
        <v>92</v>
      </c>
      <c r="J7504" s="576" t="s">
        <v>207</v>
      </c>
      <c r="K7504" s="578">
        <v>0</v>
      </c>
      <c r="L7504" s="576" t="s">
        <v>1057</v>
      </c>
    </row>
    <row r="7505" spans="1:12">
      <c r="A7505" s="576" t="s">
        <v>954</v>
      </c>
      <c r="B7505" s="576" t="s">
        <v>1030</v>
      </c>
      <c r="C7505" s="576" t="s">
        <v>1037</v>
      </c>
      <c r="D7505" s="576" t="s">
        <v>4581</v>
      </c>
      <c r="E7505" s="577" t="s">
        <v>210</v>
      </c>
      <c r="F7505" s="576" t="s">
        <v>210</v>
      </c>
      <c r="G7505" s="576">
        <v>100063</v>
      </c>
      <c r="H7505" s="576" t="s">
        <v>10543</v>
      </c>
      <c r="I7505" s="576" t="s">
        <v>92</v>
      </c>
      <c r="J7505" s="576" t="s">
        <v>207</v>
      </c>
      <c r="K7505" s="578">
        <v>0</v>
      </c>
      <c r="L7505" s="576" t="s">
        <v>1057</v>
      </c>
    </row>
    <row r="7506" spans="1:12">
      <c r="A7506" s="576" t="s">
        <v>954</v>
      </c>
      <c r="B7506" s="576" t="s">
        <v>1030</v>
      </c>
      <c r="C7506" s="576" t="s">
        <v>1037</v>
      </c>
      <c r="D7506" s="576" t="s">
        <v>4581</v>
      </c>
      <c r="E7506" s="577" t="s">
        <v>210</v>
      </c>
      <c r="F7506" s="576" t="s">
        <v>210</v>
      </c>
      <c r="G7506" s="576">
        <v>91597</v>
      </c>
      <c r="H7506" s="576" t="s">
        <v>10544</v>
      </c>
      <c r="I7506" s="576" t="s">
        <v>92</v>
      </c>
      <c r="J7506" s="576" t="s">
        <v>207</v>
      </c>
      <c r="K7506" s="578">
        <v>6.79</v>
      </c>
      <c r="L7506" s="576" t="s">
        <v>1057</v>
      </c>
    </row>
    <row r="7507" spans="1:12">
      <c r="A7507" s="576" t="s">
        <v>954</v>
      </c>
      <c r="B7507" s="576" t="s">
        <v>1030</v>
      </c>
      <c r="C7507" s="576" t="s">
        <v>1037</v>
      </c>
      <c r="D7507" s="576" t="s">
        <v>4581</v>
      </c>
      <c r="E7507" s="577" t="s">
        <v>210</v>
      </c>
      <c r="F7507" s="576" t="s">
        <v>210</v>
      </c>
      <c r="G7507" s="576">
        <v>91598</v>
      </c>
      <c r="H7507" s="576" t="s">
        <v>10545</v>
      </c>
      <c r="I7507" s="576" t="s">
        <v>92</v>
      </c>
      <c r="J7507" s="576" t="s">
        <v>207</v>
      </c>
      <c r="K7507" s="578">
        <v>8.67</v>
      </c>
      <c r="L7507" s="576" t="s">
        <v>1057</v>
      </c>
    </row>
    <row r="7508" spans="1:12">
      <c r="A7508" s="576" t="s">
        <v>954</v>
      </c>
      <c r="B7508" s="576" t="s">
        <v>1030</v>
      </c>
      <c r="C7508" s="576" t="s">
        <v>1037</v>
      </c>
      <c r="D7508" s="576" t="s">
        <v>4581</v>
      </c>
      <c r="E7508" s="577" t="s">
        <v>210</v>
      </c>
      <c r="F7508" s="576" t="s">
        <v>210</v>
      </c>
      <c r="G7508" s="576">
        <v>91596</v>
      </c>
      <c r="H7508" s="576" t="s">
        <v>10546</v>
      </c>
      <c r="I7508" s="576" t="s">
        <v>92</v>
      </c>
      <c r="J7508" s="576" t="s">
        <v>207</v>
      </c>
      <c r="K7508" s="578">
        <v>8.91</v>
      </c>
      <c r="L7508" s="576" t="s">
        <v>1057</v>
      </c>
    </row>
    <row r="7509" spans="1:12">
      <c r="A7509" s="576" t="s">
        <v>954</v>
      </c>
      <c r="B7509" s="576" t="s">
        <v>1030</v>
      </c>
      <c r="C7509" s="576" t="s">
        <v>1037</v>
      </c>
      <c r="D7509" s="576" t="s">
        <v>4581</v>
      </c>
      <c r="E7509" s="577" t="s">
        <v>210</v>
      </c>
      <c r="F7509" s="576" t="s">
        <v>210</v>
      </c>
      <c r="G7509" s="576">
        <v>100064</v>
      </c>
      <c r="H7509" s="576" t="s">
        <v>10547</v>
      </c>
      <c r="I7509" s="576" t="s">
        <v>92</v>
      </c>
      <c r="J7509" s="576" t="s">
        <v>207</v>
      </c>
      <c r="K7509" s="578">
        <v>8.85</v>
      </c>
      <c r="L7509" s="576" t="s">
        <v>1057</v>
      </c>
    </row>
    <row r="7510" spans="1:12">
      <c r="A7510" s="576" t="s">
        <v>954</v>
      </c>
      <c r="B7510" s="576" t="s">
        <v>1030</v>
      </c>
      <c r="C7510" s="576" t="s">
        <v>1037</v>
      </c>
      <c r="D7510" s="576" t="s">
        <v>4581</v>
      </c>
      <c r="E7510" s="577" t="s">
        <v>210</v>
      </c>
      <c r="F7510" s="576" t="s">
        <v>210</v>
      </c>
      <c r="G7510" s="576">
        <v>100066</v>
      </c>
      <c r="H7510" s="576" t="s">
        <v>10548</v>
      </c>
      <c r="I7510" s="576" t="s">
        <v>92</v>
      </c>
      <c r="J7510" s="576" t="s">
        <v>207</v>
      </c>
      <c r="K7510" s="578">
        <v>8.85</v>
      </c>
      <c r="L7510" s="576" t="s">
        <v>1057</v>
      </c>
    </row>
    <row r="7511" spans="1:12">
      <c r="A7511" s="576" t="s">
        <v>954</v>
      </c>
      <c r="B7511" s="576" t="s">
        <v>1030</v>
      </c>
      <c r="C7511" s="576" t="s">
        <v>1037</v>
      </c>
      <c r="D7511" s="576" t="s">
        <v>4581</v>
      </c>
      <c r="E7511" s="577" t="s">
        <v>210</v>
      </c>
      <c r="F7511" s="576" t="s">
        <v>210</v>
      </c>
      <c r="G7511" s="576">
        <v>91603</v>
      </c>
      <c r="H7511" s="576" t="s">
        <v>10549</v>
      </c>
      <c r="I7511" s="576" t="s">
        <v>92</v>
      </c>
      <c r="J7511" s="576" t="s">
        <v>207</v>
      </c>
      <c r="K7511" s="578">
        <v>9.4499999999999993</v>
      </c>
      <c r="L7511" s="576" t="s">
        <v>1057</v>
      </c>
    </row>
    <row r="7512" spans="1:12">
      <c r="A7512" s="576" t="s">
        <v>954</v>
      </c>
      <c r="B7512" s="576" t="s">
        <v>1030</v>
      </c>
      <c r="C7512" s="576" t="s">
        <v>1037</v>
      </c>
      <c r="D7512" s="576" t="s">
        <v>4581</v>
      </c>
      <c r="E7512" s="577" t="s">
        <v>210</v>
      </c>
      <c r="F7512" s="576" t="s">
        <v>210</v>
      </c>
      <c r="G7512" s="576">
        <v>100068</v>
      </c>
      <c r="H7512" s="576" t="s">
        <v>10550</v>
      </c>
      <c r="I7512" s="576" t="s">
        <v>92</v>
      </c>
      <c r="J7512" s="576" t="s">
        <v>207</v>
      </c>
      <c r="K7512" s="578">
        <v>8.1300000000000008</v>
      </c>
      <c r="L7512" s="576" t="s">
        <v>1057</v>
      </c>
    </row>
    <row r="7513" spans="1:12">
      <c r="A7513" s="576" t="s">
        <v>954</v>
      </c>
      <c r="B7513" s="576" t="s">
        <v>1030</v>
      </c>
      <c r="C7513" s="576" t="s">
        <v>1037</v>
      </c>
      <c r="D7513" s="576" t="s">
        <v>4581</v>
      </c>
      <c r="E7513" s="577" t="s">
        <v>210</v>
      </c>
      <c r="F7513" s="576" t="s">
        <v>210</v>
      </c>
      <c r="G7513" s="576">
        <v>100067</v>
      </c>
      <c r="H7513" s="576" t="s">
        <v>10551</v>
      </c>
      <c r="I7513" s="576" t="s">
        <v>92</v>
      </c>
      <c r="J7513" s="576" t="s">
        <v>207</v>
      </c>
      <c r="K7513" s="578">
        <v>10.85</v>
      </c>
      <c r="L7513" s="576" t="s">
        <v>1057</v>
      </c>
    </row>
    <row r="7514" spans="1:12">
      <c r="A7514" s="576" t="s">
        <v>954</v>
      </c>
      <c r="B7514" s="576" t="s">
        <v>1030</v>
      </c>
      <c r="C7514" s="576" t="s">
        <v>1037</v>
      </c>
      <c r="D7514" s="576" t="s">
        <v>4581</v>
      </c>
      <c r="E7514" s="577" t="s">
        <v>210</v>
      </c>
      <c r="F7514" s="576" t="s">
        <v>210</v>
      </c>
      <c r="G7514" s="576">
        <v>91601</v>
      </c>
      <c r="H7514" s="576" t="s">
        <v>10552</v>
      </c>
      <c r="I7514" s="576" t="s">
        <v>92</v>
      </c>
      <c r="J7514" s="576" t="s">
        <v>207</v>
      </c>
      <c r="K7514" s="578">
        <v>11.23</v>
      </c>
      <c r="L7514" s="576" t="s">
        <v>1057</v>
      </c>
    </row>
    <row r="7515" spans="1:12">
      <c r="A7515" s="576" t="s">
        <v>954</v>
      </c>
      <c r="B7515" s="576" t="s">
        <v>1030</v>
      </c>
      <c r="C7515" s="576" t="s">
        <v>1037</v>
      </c>
      <c r="D7515" s="576" t="s">
        <v>4581</v>
      </c>
      <c r="E7515" s="577" t="s">
        <v>210</v>
      </c>
      <c r="F7515" s="576" t="s">
        <v>210</v>
      </c>
      <c r="G7515" s="576">
        <v>91602</v>
      </c>
      <c r="H7515" s="576" t="s">
        <v>10553</v>
      </c>
      <c r="I7515" s="576" t="s">
        <v>92</v>
      </c>
      <c r="J7515" s="576" t="s">
        <v>207</v>
      </c>
      <c r="K7515" s="578">
        <v>10.53</v>
      </c>
      <c r="L7515" s="576" t="s">
        <v>1057</v>
      </c>
    </row>
    <row r="7516" spans="1:12">
      <c r="A7516" s="576" t="s">
        <v>954</v>
      </c>
      <c r="B7516" s="576" t="s">
        <v>1030</v>
      </c>
      <c r="C7516" s="576" t="s">
        <v>1037</v>
      </c>
      <c r="D7516" s="576" t="s">
        <v>4581</v>
      </c>
      <c r="E7516" s="577" t="s">
        <v>210</v>
      </c>
      <c r="F7516" s="576" t="s">
        <v>210</v>
      </c>
      <c r="G7516" s="576">
        <v>91593</v>
      </c>
      <c r="H7516" s="576" t="s">
        <v>10554</v>
      </c>
      <c r="I7516" s="576" t="s">
        <v>92</v>
      </c>
      <c r="J7516" s="576" t="s">
        <v>207</v>
      </c>
      <c r="K7516" s="578">
        <v>8.91</v>
      </c>
      <c r="L7516" s="576" t="s">
        <v>1057</v>
      </c>
    </row>
    <row r="7517" spans="1:12">
      <c r="A7517" s="576" t="s">
        <v>954</v>
      </c>
      <c r="B7517" s="576" t="s">
        <v>1030</v>
      </c>
      <c r="C7517" s="576" t="s">
        <v>1037</v>
      </c>
      <c r="D7517" s="576" t="s">
        <v>4581</v>
      </c>
      <c r="E7517" s="577" t="s">
        <v>210</v>
      </c>
      <c r="F7517" s="576" t="s">
        <v>210</v>
      </c>
      <c r="G7517" s="576">
        <v>105814</v>
      </c>
      <c r="H7517" s="576" t="s">
        <v>10555</v>
      </c>
      <c r="I7517" s="576" t="s">
        <v>92</v>
      </c>
      <c r="J7517" s="576" t="s">
        <v>207</v>
      </c>
      <c r="K7517" s="578">
        <v>8.67</v>
      </c>
      <c r="L7517" s="576" t="s">
        <v>1057</v>
      </c>
    </row>
    <row r="7518" spans="1:12">
      <c r="A7518" s="576" t="s">
        <v>954</v>
      </c>
      <c r="B7518" s="576" t="s">
        <v>1030</v>
      </c>
      <c r="C7518" s="576" t="s">
        <v>1037</v>
      </c>
      <c r="D7518" s="576" t="s">
        <v>4581</v>
      </c>
      <c r="E7518" s="577" t="s">
        <v>210</v>
      </c>
      <c r="F7518" s="576" t="s">
        <v>210</v>
      </c>
      <c r="G7518" s="576">
        <v>91594</v>
      </c>
      <c r="H7518" s="576" t="s">
        <v>10556</v>
      </c>
      <c r="I7518" s="576" t="s">
        <v>92</v>
      </c>
      <c r="J7518" s="576" t="s">
        <v>207</v>
      </c>
      <c r="K7518" s="578">
        <v>8.94</v>
      </c>
      <c r="L7518" s="576" t="s">
        <v>1057</v>
      </c>
    </row>
    <row r="7519" spans="1:12">
      <c r="A7519" s="576" t="s">
        <v>954</v>
      </c>
      <c r="B7519" s="576" t="s">
        <v>1030</v>
      </c>
      <c r="C7519" s="576" t="s">
        <v>1037</v>
      </c>
      <c r="D7519" s="576" t="s">
        <v>4581</v>
      </c>
      <c r="E7519" s="577" t="s">
        <v>210</v>
      </c>
      <c r="F7519" s="576" t="s">
        <v>210</v>
      </c>
      <c r="G7519" s="576">
        <v>91595</v>
      </c>
      <c r="H7519" s="576" t="s">
        <v>10557</v>
      </c>
      <c r="I7519" s="576" t="s">
        <v>92</v>
      </c>
      <c r="J7519" s="576" t="s">
        <v>207</v>
      </c>
      <c r="K7519" s="578">
        <v>9.18</v>
      </c>
      <c r="L7519" s="576" t="s">
        <v>1057</v>
      </c>
    </row>
    <row r="7520" spans="1:12">
      <c r="A7520" s="576" t="s">
        <v>954</v>
      </c>
      <c r="B7520" s="576" t="s">
        <v>1030</v>
      </c>
      <c r="C7520" s="576" t="s">
        <v>1037</v>
      </c>
      <c r="D7520" s="576" t="s">
        <v>4581</v>
      </c>
      <c r="E7520" s="577" t="s">
        <v>210</v>
      </c>
      <c r="F7520" s="576" t="s">
        <v>210</v>
      </c>
      <c r="G7520" s="576">
        <v>105815</v>
      </c>
      <c r="H7520" s="576" t="s">
        <v>10558</v>
      </c>
      <c r="I7520" s="576" t="s">
        <v>92</v>
      </c>
      <c r="J7520" s="576" t="s">
        <v>207</v>
      </c>
      <c r="K7520" s="578">
        <v>0</v>
      </c>
      <c r="L7520" s="576" t="s">
        <v>1057</v>
      </c>
    </row>
    <row r="7521" spans="1:12">
      <c r="A7521" s="576" t="s">
        <v>954</v>
      </c>
      <c r="B7521" s="576" t="s">
        <v>1030</v>
      </c>
      <c r="C7521" s="576" t="s">
        <v>1037</v>
      </c>
      <c r="D7521" s="576" t="s">
        <v>4581</v>
      </c>
      <c r="E7521" s="577" t="s">
        <v>210</v>
      </c>
      <c r="F7521" s="576" t="s">
        <v>210</v>
      </c>
      <c r="G7521" s="576">
        <v>91600</v>
      </c>
      <c r="H7521" s="576" t="s">
        <v>10559</v>
      </c>
      <c r="I7521" s="576" t="s">
        <v>92</v>
      </c>
      <c r="J7521" s="576" t="s">
        <v>207</v>
      </c>
      <c r="K7521" s="578">
        <v>9.94</v>
      </c>
      <c r="L7521" s="576" t="s">
        <v>1057</v>
      </c>
    </row>
    <row r="7522" spans="1:12">
      <c r="A7522" s="576" t="s">
        <v>954</v>
      </c>
      <c r="B7522" s="576" t="s">
        <v>1030</v>
      </c>
      <c r="C7522" s="576" t="s">
        <v>1037</v>
      </c>
      <c r="D7522" s="576" t="s">
        <v>4581</v>
      </c>
      <c r="E7522" s="577" t="s">
        <v>210</v>
      </c>
      <c r="F7522" s="576" t="s">
        <v>210</v>
      </c>
      <c r="G7522" s="576">
        <v>99235</v>
      </c>
      <c r="H7522" s="576" t="s">
        <v>10560</v>
      </c>
      <c r="I7522" s="576" t="s">
        <v>90</v>
      </c>
      <c r="J7522" s="576" t="s">
        <v>207</v>
      </c>
      <c r="K7522" s="578">
        <v>698.02</v>
      </c>
      <c r="L7522" s="576" t="s">
        <v>1057</v>
      </c>
    </row>
    <row r="7523" spans="1:12">
      <c r="A7523" s="576" t="s">
        <v>954</v>
      </c>
      <c r="B7523" s="576" t="s">
        <v>1030</v>
      </c>
      <c r="C7523" s="576" t="s">
        <v>1037</v>
      </c>
      <c r="D7523" s="576" t="s">
        <v>4581</v>
      </c>
      <c r="E7523" s="577" t="s">
        <v>210</v>
      </c>
      <c r="F7523" s="576" t="s">
        <v>210</v>
      </c>
      <c r="G7523" s="576">
        <v>105539</v>
      </c>
      <c r="H7523" s="576" t="s">
        <v>10561</v>
      </c>
      <c r="I7523" s="576" t="s">
        <v>90</v>
      </c>
      <c r="J7523" s="576" t="s">
        <v>207</v>
      </c>
      <c r="K7523" s="578">
        <v>0</v>
      </c>
      <c r="L7523" s="576" t="s">
        <v>1057</v>
      </c>
    </row>
    <row r="7524" spans="1:12">
      <c r="A7524" s="576" t="s">
        <v>954</v>
      </c>
      <c r="B7524" s="576" t="s">
        <v>1030</v>
      </c>
      <c r="C7524" s="576" t="s">
        <v>1037</v>
      </c>
      <c r="D7524" s="576" t="s">
        <v>4581</v>
      </c>
      <c r="E7524" s="577" t="s">
        <v>210</v>
      </c>
      <c r="F7524" s="576" t="s">
        <v>210</v>
      </c>
      <c r="G7524" s="576">
        <v>99439</v>
      </c>
      <c r="H7524" s="576" t="s">
        <v>10562</v>
      </c>
      <c r="I7524" s="576" t="s">
        <v>90</v>
      </c>
      <c r="J7524" s="576" t="s">
        <v>207</v>
      </c>
      <c r="K7524" s="578">
        <v>766.64</v>
      </c>
      <c r="L7524" s="576" t="s">
        <v>1057</v>
      </c>
    </row>
    <row r="7525" spans="1:12">
      <c r="A7525" s="576" t="s">
        <v>954</v>
      </c>
      <c r="B7525" s="576" t="s">
        <v>1030</v>
      </c>
      <c r="C7525" s="576" t="s">
        <v>1037</v>
      </c>
      <c r="D7525" s="576" t="s">
        <v>4581</v>
      </c>
      <c r="E7525" s="577" t="s">
        <v>210</v>
      </c>
      <c r="F7525" s="576" t="s">
        <v>210</v>
      </c>
      <c r="G7525" s="576">
        <v>105540</v>
      </c>
      <c r="H7525" s="576" t="s">
        <v>10563</v>
      </c>
      <c r="I7525" s="576" t="s">
        <v>90</v>
      </c>
      <c r="J7525" s="576" t="s">
        <v>207</v>
      </c>
      <c r="K7525" s="578">
        <v>0</v>
      </c>
      <c r="L7525" s="576" t="s">
        <v>1057</v>
      </c>
    </row>
    <row r="7526" spans="1:12">
      <c r="A7526" s="576" t="s">
        <v>954</v>
      </c>
      <c r="B7526" s="576" t="s">
        <v>1030</v>
      </c>
      <c r="C7526" s="576" t="s">
        <v>1037</v>
      </c>
      <c r="D7526" s="576" t="s">
        <v>4581</v>
      </c>
      <c r="E7526" s="577" t="s">
        <v>210</v>
      </c>
      <c r="F7526" s="576" t="s">
        <v>210</v>
      </c>
      <c r="G7526" s="576">
        <v>103184</v>
      </c>
      <c r="H7526" s="576" t="s">
        <v>10564</v>
      </c>
      <c r="I7526" s="576" t="s">
        <v>90</v>
      </c>
      <c r="J7526" s="576" t="s">
        <v>207</v>
      </c>
      <c r="K7526" s="578">
        <v>715.3</v>
      </c>
      <c r="L7526" s="576" t="s">
        <v>1057</v>
      </c>
    </row>
    <row r="7527" spans="1:12">
      <c r="A7527" s="576" t="s">
        <v>954</v>
      </c>
      <c r="B7527" s="576" t="s">
        <v>1030</v>
      </c>
      <c r="C7527" s="576" t="s">
        <v>1037</v>
      </c>
      <c r="D7527" s="576" t="s">
        <v>4581</v>
      </c>
      <c r="E7527" s="577" t="s">
        <v>210</v>
      </c>
      <c r="F7527" s="576" t="s">
        <v>210</v>
      </c>
      <c r="G7527" s="576">
        <v>103183</v>
      </c>
      <c r="H7527" s="576" t="s">
        <v>10565</v>
      </c>
      <c r="I7527" s="576" t="s">
        <v>90</v>
      </c>
      <c r="J7527" s="576" t="s">
        <v>207</v>
      </c>
      <c r="K7527" s="578">
        <v>826.98</v>
      </c>
      <c r="L7527" s="576" t="s">
        <v>1057</v>
      </c>
    </row>
    <row r="7528" spans="1:12">
      <c r="G7528">
        <v>99434</v>
      </c>
      <c r="H7528" t="s">
        <v>10566</v>
      </c>
      <c r="I7528" t="s">
        <v>90</v>
      </c>
      <c r="K7528">
        <v>779.63</v>
      </c>
    </row>
    <row r="7529" spans="1:12">
      <c r="G7529">
        <v>99431</v>
      </c>
      <c r="H7529" t="s">
        <v>10567</v>
      </c>
      <c r="I7529" t="s">
        <v>90</v>
      </c>
      <c r="K7529">
        <v>776.59</v>
      </c>
    </row>
    <row r="7530" spans="1:12">
      <c r="G7530">
        <v>99435</v>
      </c>
      <c r="H7530" t="s">
        <v>10568</v>
      </c>
      <c r="I7530" t="s">
        <v>90</v>
      </c>
      <c r="K7530">
        <v>761.54</v>
      </c>
    </row>
    <row r="7531" spans="1:12">
      <c r="G7531">
        <v>99432</v>
      </c>
      <c r="H7531" t="s">
        <v>10569</v>
      </c>
      <c r="I7531" t="s">
        <v>90</v>
      </c>
      <c r="K7531">
        <v>759.36</v>
      </c>
    </row>
    <row r="7532" spans="1:12">
      <c r="G7532">
        <v>99438</v>
      </c>
      <c r="H7532" t="s">
        <v>10570</v>
      </c>
      <c r="I7532" t="s">
        <v>90</v>
      </c>
      <c r="K7532">
        <v>747.03</v>
      </c>
    </row>
    <row r="7533" spans="1:12">
      <c r="G7533">
        <v>105538</v>
      </c>
      <c r="H7533" t="s">
        <v>10571</v>
      </c>
      <c r="I7533" t="s">
        <v>90</v>
      </c>
      <c r="K7533">
        <v>0</v>
      </c>
    </row>
    <row r="7534" spans="1:12">
      <c r="G7534">
        <v>99436</v>
      </c>
      <c r="H7534" t="s">
        <v>10572</v>
      </c>
      <c r="I7534" t="s">
        <v>90</v>
      </c>
      <c r="K7534">
        <v>837.5</v>
      </c>
    </row>
    <row r="7535" spans="1:12">
      <c r="G7535">
        <v>99437</v>
      </c>
      <c r="H7535" t="s">
        <v>10573</v>
      </c>
      <c r="I7535" t="s">
        <v>90</v>
      </c>
      <c r="K7535">
        <v>741.34</v>
      </c>
    </row>
    <row r="7536" spans="1:12">
      <c r="G7536">
        <v>105537</v>
      </c>
      <c r="H7536" t="s">
        <v>10574</v>
      </c>
      <c r="I7536" t="s">
        <v>90</v>
      </c>
      <c r="K7536">
        <v>0</v>
      </c>
    </row>
    <row r="7537" spans="7:11">
      <c r="G7537">
        <v>99433</v>
      </c>
      <c r="H7537" t="s">
        <v>10575</v>
      </c>
      <c r="I7537" t="s">
        <v>90</v>
      </c>
      <c r="K7537">
        <v>820.18</v>
      </c>
    </row>
    <row r="7538" spans="7:11">
      <c r="G7538">
        <v>104422</v>
      </c>
      <c r="H7538" t="s">
        <v>10576</v>
      </c>
      <c r="I7538" t="s">
        <v>93</v>
      </c>
      <c r="K7538">
        <v>9.44</v>
      </c>
    </row>
    <row r="7539" spans="7:11">
      <c r="G7539">
        <v>105824</v>
      </c>
      <c r="H7539" t="s">
        <v>10577</v>
      </c>
      <c r="I7539" t="s">
        <v>93</v>
      </c>
      <c r="K7539">
        <v>14.22</v>
      </c>
    </row>
    <row r="7540" spans="7:11">
      <c r="G7540">
        <v>105825</v>
      </c>
      <c r="H7540" t="s">
        <v>10578</v>
      </c>
      <c r="I7540" t="s">
        <v>93</v>
      </c>
      <c r="K7540">
        <v>5.45</v>
      </c>
    </row>
    <row r="7541" spans="7:11">
      <c r="G7541">
        <v>104421</v>
      </c>
      <c r="H7541" t="s">
        <v>10579</v>
      </c>
      <c r="I7541" t="s">
        <v>93</v>
      </c>
      <c r="K7541">
        <v>13.73</v>
      </c>
    </row>
    <row r="7542" spans="7:11">
      <c r="G7542">
        <v>105822</v>
      </c>
      <c r="H7542" t="s">
        <v>10580</v>
      </c>
      <c r="I7542" t="s">
        <v>93</v>
      </c>
      <c r="K7542">
        <v>18.510000000000002</v>
      </c>
    </row>
    <row r="7543" spans="7:11">
      <c r="G7543">
        <v>105823</v>
      </c>
      <c r="H7543" t="s">
        <v>10581</v>
      </c>
      <c r="I7543" t="s">
        <v>93</v>
      </c>
      <c r="K7543">
        <v>9.74</v>
      </c>
    </row>
    <row r="7544" spans="7:11">
      <c r="G7544">
        <v>104423</v>
      </c>
      <c r="H7544" t="s">
        <v>10582</v>
      </c>
      <c r="I7544" t="s">
        <v>93</v>
      </c>
      <c r="K7544">
        <v>12.45</v>
      </c>
    </row>
    <row r="7545" spans="7:11">
      <c r="G7545">
        <v>105826</v>
      </c>
      <c r="H7545" t="s">
        <v>10583</v>
      </c>
      <c r="I7545" t="s">
        <v>93</v>
      </c>
      <c r="K7545">
        <v>17.23</v>
      </c>
    </row>
    <row r="7546" spans="7:11">
      <c r="G7546">
        <v>105827</v>
      </c>
      <c r="H7546" t="s">
        <v>10584</v>
      </c>
      <c r="I7546" t="s">
        <v>93</v>
      </c>
      <c r="K7546">
        <v>8.4600000000000009</v>
      </c>
    </row>
    <row r="7547" spans="7:11">
      <c r="G7547">
        <v>104425</v>
      </c>
      <c r="H7547" t="s">
        <v>10585</v>
      </c>
      <c r="I7547" t="s">
        <v>93</v>
      </c>
      <c r="K7547">
        <v>8.14</v>
      </c>
    </row>
    <row r="7548" spans="7:11">
      <c r="G7548">
        <v>105828</v>
      </c>
      <c r="H7548" t="s">
        <v>10586</v>
      </c>
      <c r="I7548" t="s">
        <v>93</v>
      </c>
      <c r="K7548">
        <v>12.92</v>
      </c>
    </row>
    <row r="7549" spans="7:11">
      <c r="G7549">
        <v>105829</v>
      </c>
      <c r="H7549" t="s">
        <v>10587</v>
      </c>
      <c r="I7549" t="s">
        <v>93</v>
      </c>
      <c r="K7549">
        <v>4.1500000000000004</v>
      </c>
    </row>
    <row r="7550" spans="7:11">
      <c r="G7550">
        <v>91525</v>
      </c>
      <c r="H7550" t="s">
        <v>10588</v>
      </c>
      <c r="I7550" t="s">
        <v>93</v>
      </c>
      <c r="K7550">
        <v>6.54</v>
      </c>
    </row>
    <row r="7551" spans="7:11">
      <c r="G7551">
        <v>105818</v>
      </c>
      <c r="H7551" t="s">
        <v>10589</v>
      </c>
      <c r="I7551" t="s">
        <v>93</v>
      </c>
      <c r="K7551">
        <v>13.13</v>
      </c>
    </row>
    <row r="7552" spans="7:11">
      <c r="G7552">
        <v>105819</v>
      </c>
      <c r="H7552" t="s">
        <v>10590</v>
      </c>
      <c r="I7552" t="s">
        <v>93</v>
      </c>
      <c r="K7552">
        <v>4.38</v>
      </c>
    </row>
    <row r="7553" spans="7:11">
      <c r="G7553">
        <v>104414</v>
      </c>
      <c r="H7553" t="s">
        <v>10591</v>
      </c>
      <c r="I7553" t="s">
        <v>93</v>
      </c>
      <c r="K7553">
        <v>5.86</v>
      </c>
    </row>
    <row r="7554" spans="7:11">
      <c r="G7554">
        <v>105816</v>
      </c>
      <c r="H7554" t="s">
        <v>10592</v>
      </c>
      <c r="I7554" t="s">
        <v>93</v>
      </c>
      <c r="K7554">
        <v>12.45</v>
      </c>
    </row>
    <row r="7555" spans="7:11">
      <c r="G7555">
        <v>105817</v>
      </c>
      <c r="H7555" t="s">
        <v>10593</v>
      </c>
      <c r="I7555" t="s">
        <v>93</v>
      </c>
      <c r="K7555">
        <v>3.7</v>
      </c>
    </row>
    <row r="7556" spans="7:11">
      <c r="G7556">
        <v>104415</v>
      </c>
      <c r="H7556" t="s">
        <v>10594</v>
      </c>
      <c r="I7556" t="s">
        <v>93</v>
      </c>
      <c r="K7556">
        <v>10.08</v>
      </c>
    </row>
    <row r="7557" spans="7:11">
      <c r="G7557">
        <v>105820</v>
      </c>
      <c r="H7557" t="s">
        <v>10595</v>
      </c>
      <c r="I7557" t="s">
        <v>93</v>
      </c>
      <c r="K7557">
        <v>16.670000000000002</v>
      </c>
    </row>
    <row r="7558" spans="7:11">
      <c r="G7558">
        <v>105821</v>
      </c>
      <c r="H7558" t="s">
        <v>10596</v>
      </c>
      <c r="I7558" t="s">
        <v>93</v>
      </c>
      <c r="K7558">
        <v>7.92</v>
      </c>
    </row>
    <row r="7559" spans="7:11">
      <c r="G7559">
        <v>104418</v>
      </c>
      <c r="H7559" t="s">
        <v>10597</v>
      </c>
      <c r="I7559" t="s">
        <v>93</v>
      </c>
      <c r="K7559">
        <v>2.23</v>
      </c>
    </row>
    <row r="7560" spans="7:11">
      <c r="G7560">
        <v>91515</v>
      </c>
      <c r="H7560" t="s">
        <v>10598</v>
      </c>
      <c r="I7560" t="s">
        <v>93</v>
      </c>
      <c r="K7560">
        <v>4.01</v>
      </c>
    </row>
    <row r="7561" spans="7:11">
      <c r="G7561">
        <v>104419</v>
      </c>
      <c r="H7561" t="s">
        <v>10599</v>
      </c>
      <c r="I7561" t="s">
        <v>93</v>
      </c>
      <c r="K7561">
        <v>3.48</v>
      </c>
    </row>
    <row r="7562" spans="7:11">
      <c r="G7562">
        <v>91519</v>
      </c>
      <c r="H7562" t="s">
        <v>10600</v>
      </c>
      <c r="I7562" t="s">
        <v>93</v>
      </c>
      <c r="K7562">
        <v>1.72</v>
      </c>
    </row>
    <row r="7563" spans="7:11">
      <c r="G7563">
        <v>91520</v>
      </c>
      <c r="H7563" t="s">
        <v>10601</v>
      </c>
      <c r="I7563" t="s">
        <v>93</v>
      </c>
      <c r="K7563">
        <v>1.7</v>
      </c>
    </row>
    <row r="7564" spans="7:11">
      <c r="G7564">
        <v>104416</v>
      </c>
      <c r="H7564" t="s">
        <v>10602</v>
      </c>
      <c r="I7564" t="s">
        <v>93</v>
      </c>
      <c r="K7564">
        <v>1.41</v>
      </c>
    </row>
    <row r="7565" spans="7:11">
      <c r="G7565">
        <v>104417</v>
      </c>
      <c r="H7565" t="s">
        <v>10603</v>
      </c>
      <c r="I7565" t="s">
        <v>93</v>
      </c>
      <c r="K7565">
        <v>3.15</v>
      </c>
    </row>
    <row r="7566" spans="7:11">
      <c r="G7566">
        <v>91522</v>
      </c>
      <c r="H7566" t="s">
        <v>10604</v>
      </c>
      <c r="I7566" t="s">
        <v>93</v>
      </c>
      <c r="K7566">
        <v>2.85</v>
      </c>
    </row>
    <row r="7567" spans="7:11">
      <c r="G7567">
        <v>104412</v>
      </c>
      <c r="H7567" t="s">
        <v>10605</v>
      </c>
      <c r="I7567" t="s">
        <v>93</v>
      </c>
      <c r="K7567">
        <v>2.5499999999999998</v>
      </c>
    </row>
    <row r="7568" spans="7:11">
      <c r="G7568">
        <v>104413</v>
      </c>
      <c r="H7568" t="s">
        <v>10606</v>
      </c>
      <c r="I7568" t="s">
        <v>93</v>
      </c>
      <c r="K7568">
        <v>4.32</v>
      </c>
    </row>
    <row r="7569" spans="7:11">
      <c r="G7569">
        <v>102569</v>
      </c>
      <c r="H7569" t="s">
        <v>10607</v>
      </c>
      <c r="I7569" t="s">
        <v>93</v>
      </c>
      <c r="K7569">
        <v>0</v>
      </c>
    </row>
    <row r="7570" spans="7:11">
      <c r="G7570">
        <v>102574</v>
      </c>
      <c r="H7570" t="s">
        <v>10608</v>
      </c>
      <c r="I7570" t="s">
        <v>93</v>
      </c>
      <c r="K7570">
        <v>0</v>
      </c>
    </row>
    <row r="7571" spans="7:11">
      <c r="G7571">
        <v>102573</v>
      </c>
      <c r="H7571" t="s">
        <v>10609</v>
      </c>
      <c r="I7571" t="s">
        <v>93</v>
      </c>
      <c r="K7571">
        <v>0</v>
      </c>
    </row>
    <row r="7572" spans="7:11">
      <c r="G7572">
        <v>102577</v>
      </c>
      <c r="H7572" t="s">
        <v>10610</v>
      </c>
      <c r="I7572" t="s">
        <v>93</v>
      </c>
      <c r="K7572">
        <v>0</v>
      </c>
    </row>
    <row r="7573" spans="7:11">
      <c r="G7573">
        <v>102576</v>
      </c>
      <c r="H7573" t="s">
        <v>10611</v>
      </c>
      <c r="I7573" t="s">
        <v>93</v>
      </c>
      <c r="K7573">
        <v>0</v>
      </c>
    </row>
    <row r="7574" spans="7:11">
      <c r="G7574">
        <v>103083</v>
      </c>
      <c r="H7574" t="s">
        <v>10612</v>
      </c>
      <c r="I7574" t="s">
        <v>93</v>
      </c>
      <c r="K7574">
        <v>0</v>
      </c>
    </row>
    <row r="7575" spans="7:11">
      <c r="G7575">
        <v>103081</v>
      </c>
      <c r="H7575" t="s">
        <v>10613</v>
      </c>
      <c r="I7575" t="s">
        <v>93</v>
      </c>
      <c r="K7575">
        <v>0</v>
      </c>
    </row>
    <row r="7576" spans="7:11">
      <c r="G7576">
        <v>103082</v>
      </c>
      <c r="H7576" t="s">
        <v>10614</v>
      </c>
      <c r="I7576" t="s">
        <v>93</v>
      </c>
      <c r="K7576">
        <v>0</v>
      </c>
    </row>
    <row r="7577" spans="7:11">
      <c r="G7577">
        <v>103086</v>
      </c>
      <c r="H7577" t="s">
        <v>10615</v>
      </c>
      <c r="I7577" t="s">
        <v>93</v>
      </c>
      <c r="K7577">
        <v>0</v>
      </c>
    </row>
    <row r="7578" spans="7:11">
      <c r="G7578">
        <v>103085</v>
      </c>
      <c r="H7578" t="s">
        <v>10616</v>
      </c>
      <c r="I7578" t="s">
        <v>93</v>
      </c>
      <c r="K7578">
        <v>0</v>
      </c>
    </row>
    <row r="7579" spans="7:11">
      <c r="G7579">
        <v>104726</v>
      </c>
      <c r="H7579" t="s">
        <v>10617</v>
      </c>
      <c r="I7579" t="s">
        <v>93</v>
      </c>
      <c r="K7579">
        <v>0</v>
      </c>
    </row>
    <row r="7580" spans="7:11">
      <c r="G7580">
        <v>104725</v>
      </c>
      <c r="H7580" t="s">
        <v>10618</v>
      </c>
      <c r="I7580" t="s">
        <v>93</v>
      </c>
      <c r="K7580">
        <v>0</v>
      </c>
    </row>
    <row r="7581" spans="7:11">
      <c r="G7581">
        <v>96374</v>
      </c>
      <c r="H7581" t="s">
        <v>10619</v>
      </c>
      <c r="I7581" t="s">
        <v>85</v>
      </c>
      <c r="K7581">
        <v>25.57</v>
      </c>
    </row>
    <row r="7582" spans="7:11">
      <c r="G7582">
        <v>96373</v>
      </c>
      <c r="H7582" t="s">
        <v>10620</v>
      </c>
      <c r="I7582" t="s">
        <v>85</v>
      </c>
      <c r="K7582">
        <v>10.15</v>
      </c>
    </row>
    <row r="7583" spans="7:11">
      <c r="G7583">
        <v>96368</v>
      </c>
      <c r="H7583" t="s">
        <v>10621</v>
      </c>
      <c r="I7583" t="s">
        <v>93</v>
      </c>
      <c r="K7583">
        <v>163.84</v>
      </c>
    </row>
    <row r="7584" spans="7:11">
      <c r="G7584">
        <v>96364</v>
      </c>
      <c r="H7584" t="s">
        <v>10622</v>
      </c>
      <c r="I7584" t="s">
        <v>93</v>
      </c>
      <c r="K7584">
        <v>137.25</v>
      </c>
    </row>
    <row r="7585" spans="7:11">
      <c r="G7585">
        <v>96369</v>
      </c>
      <c r="H7585" t="s">
        <v>10623</v>
      </c>
      <c r="I7585" t="s">
        <v>93</v>
      </c>
      <c r="K7585">
        <v>183.19</v>
      </c>
    </row>
    <row r="7586" spans="7:11">
      <c r="G7586">
        <v>104723</v>
      </c>
      <c r="H7586" t="s">
        <v>10624</v>
      </c>
      <c r="I7586" t="s">
        <v>93</v>
      </c>
      <c r="K7586">
        <v>217.05</v>
      </c>
    </row>
    <row r="7587" spans="7:11">
      <c r="G7587">
        <v>96367</v>
      </c>
      <c r="H7587" t="s">
        <v>10625</v>
      </c>
      <c r="I7587" t="s">
        <v>93</v>
      </c>
      <c r="K7587">
        <v>149.47999999999999</v>
      </c>
    </row>
    <row r="7588" spans="7:11">
      <c r="G7588">
        <v>104722</v>
      </c>
      <c r="H7588" t="s">
        <v>10626</v>
      </c>
      <c r="I7588" t="s">
        <v>93</v>
      </c>
      <c r="K7588">
        <v>168.39</v>
      </c>
    </row>
    <row r="7589" spans="7:11">
      <c r="G7589">
        <v>96366</v>
      </c>
      <c r="H7589" t="s">
        <v>10627</v>
      </c>
      <c r="I7589" t="s">
        <v>93</v>
      </c>
      <c r="K7589">
        <v>138.97</v>
      </c>
    </row>
    <row r="7590" spans="7:11">
      <c r="G7590">
        <v>96361</v>
      </c>
      <c r="H7590" t="s">
        <v>10628</v>
      </c>
      <c r="I7590" t="s">
        <v>93</v>
      </c>
      <c r="K7590">
        <v>129.16</v>
      </c>
    </row>
    <row r="7591" spans="7:11">
      <c r="G7591">
        <v>104719</v>
      </c>
      <c r="H7591" t="s">
        <v>10629</v>
      </c>
      <c r="I7591" t="s">
        <v>93</v>
      </c>
      <c r="K7591">
        <v>161.34</v>
      </c>
    </row>
    <row r="7592" spans="7:11">
      <c r="G7592">
        <v>96360</v>
      </c>
      <c r="H7592" t="s">
        <v>10630</v>
      </c>
      <c r="I7592" t="s">
        <v>93</v>
      </c>
      <c r="K7592">
        <v>110.67</v>
      </c>
    </row>
    <row r="7593" spans="7:11">
      <c r="G7593">
        <v>96359</v>
      </c>
      <c r="H7593" t="s">
        <v>10631</v>
      </c>
      <c r="I7593" t="s">
        <v>93</v>
      </c>
      <c r="K7593">
        <v>95.48</v>
      </c>
    </row>
    <row r="7594" spans="7:11">
      <c r="G7594">
        <v>104718</v>
      </c>
      <c r="H7594" t="s">
        <v>10632</v>
      </c>
      <c r="I7594" t="s">
        <v>93</v>
      </c>
      <c r="K7594">
        <v>112.68</v>
      </c>
    </row>
    <row r="7595" spans="7:11">
      <c r="G7595">
        <v>96358</v>
      </c>
      <c r="H7595" t="s">
        <v>10633</v>
      </c>
      <c r="I7595" t="s">
        <v>93</v>
      </c>
      <c r="K7595">
        <v>85.81</v>
      </c>
    </row>
    <row r="7596" spans="7:11">
      <c r="G7596">
        <v>96371</v>
      </c>
      <c r="H7596" t="s">
        <v>10634</v>
      </c>
      <c r="I7596" t="s">
        <v>93</v>
      </c>
      <c r="K7596">
        <v>65.459999999999994</v>
      </c>
    </row>
    <row r="7597" spans="7:11">
      <c r="G7597">
        <v>104724</v>
      </c>
      <c r="H7597" t="s">
        <v>10635</v>
      </c>
      <c r="I7597" t="s">
        <v>93</v>
      </c>
      <c r="K7597">
        <v>81.81</v>
      </c>
    </row>
    <row r="7598" spans="7:11">
      <c r="G7598">
        <v>96370</v>
      </c>
      <c r="H7598" t="s">
        <v>10636</v>
      </c>
      <c r="I7598" t="s">
        <v>93</v>
      </c>
      <c r="K7598">
        <v>56.24</v>
      </c>
    </row>
    <row r="7599" spans="7:11">
      <c r="G7599">
        <v>96365</v>
      </c>
      <c r="H7599" t="s">
        <v>10637</v>
      </c>
      <c r="I7599" t="s">
        <v>93</v>
      </c>
      <c r="K7599">
        <v>156.18</v>
      </c>
    </row>
    <row r="7600" spans="7:11">
      <c r="G7600">
        <v>104721</v>
      </c>
      <c r="H7600" t="s">
        <v>10638</v>
      </c>
      <c r="I7600" t="s">
        <v>93</v>
      </c>
      <c r="K7600">
        <v>189.19</v>
      </c>
    </row>
    <row r="7601" spans="7:11">
      <c r="G7601">
        <v>96363</v>
      </c>
      <c r="H7601" t="s">
        <v>10639</v>
      </c>
      <c r="I7601" t="s">
        <v>93</v>
      </c>
      <c r="K7601">
        <v>122.48</v>
      </c>
    </row>
    <row r="7602" spans="7:11">
      <c r="G7602">
        <v>104720</v>
      </c>
      <c r="H7602" t="s">
        <v>10640</v>
      </c>
      <c r="I7602" t="s">
        <v>93</v>
      </c>
      <c r="K7602">
        <v>140.53</v>
      </c>
    </row>
    <row r="7603" spans="7:11">
      <c r="G7603">
        <v>96362</v>
      </c>
      <c r="H7603" t="s">
        <v>10641</v>
      </c>
      <c r="I7603" t="s">
        <v>93</v>
      </c>
      <c r="K7603">
        <v>112.39</v>
      </c>
    </row>
    <row r="7604" spans="7:11">
      <c r="G7604">
        <v>103191</v>
      </c>
      <c r="H7604" t="s">
        <v>5097</v>
      </c>
      <c r="I7604" t="s">
        <v>212</v>
      </c>
      <c r="K7604">
        <v>2371.4699999999998</v>
      </c>
    </row>
    <row r="7605" spans="7:11">
      <c r="G7605">
        <v>103206</v>
      </c>
      <c r="H7605" t="s">
        <v>5103</v>
      </c>
      <c r="I7605" t="s">
        <v>212</v>
      </c>
      <c r="K7605">
        <v>2377.12</v>
      </c>
    </row>
    <row r="7606" spans="7:11">
      <c r="G7606">
        <v>103211</v>
      </c>
      <c r="H7606" t="s">
        <v>10642</v>
      </c>
      <c r="I7606" t="s">
        <v>212</v>
      </c>
      <c r="K7606">
        <v>0</v>
      </c>
    </row>
    <row r="7607" spans="7:11">
      <c r="G7607">
        <v>103196</v>
      </c>
      <c r="H7607" t="s">
        <v>10643</v>
      </c>
      <c r="I7607" t="s">
        <v>212</v>
      </c>
      <c r="K7607">
        <v>0</v>
      </c>
    </row>
    <row r="7608" spans="7:11">
      <c r="G7608">
        <v>103212</v>
      </c>
      <c r="H7608" t="s">
        <v>10644</v>
      </c>
      <c r="I7608" t="s">
        <v>212</v>
      </c>
      <c r="K7608">
        <v>0</v>
      </c>
    </row>
    <row r="7609" spans="7:11">
      <c r="G7609">
        <v>103197</v>
      </c>
      <c r="H7609" t="s">
        <v>10645</v>
      </c>
      <c r="I7609" t="s">
        <v>212</v>
      </c>
      <c r="K7609">
        <v>0</v>
      </c>
    </row>
    <row r="7610" spans="7:11">
      <c r="G7610">
        <v>103217</v>
      </c>
      <c r="H7610" t="s">
        <v>10646</v>
      </c>
      <c r="I7610" t="s">
        <v>212</v>
      </c>
      <c r="K7610">
        <v>0</v>
      </c>
    </row>
    <row r="7611" spans="7:11">
      <c r="G7611">
        <v>103202</v>
      </c>
      <c r="H7611" t="s">
        <v>10647</v>
      </c>
      <c r="I7611" t="s">
        <v>212</v>
      </c>
      <c r="K7611">
        <v>0</v>
      </c>
    </row>
    <row r="7612" spans="7:11">
      <c r="G7612">
        <v>103215</v>
      </c>
      <c r="H7612" t="s">
        <v>10648</v>
      </c>
      <c r="I7612" t="s">
        <v>212</v>
      </c>
      <c r="K7612">
        <v>0</v>
      </c>
    </row>
    <row r="7613" spans="7:11">
      <c r="G7613">
        <v>103200</v>
      </c>
      <c r="H7613" t="s">
        <v>10649</v>
      </c>
      <c r="I7613" t="s">
        <v>212</v>
      </c>
      <c r="K7613">
        <v>0</v>
      </c>
    </row>
    <row r="7614" spans="7:11">
      <c r="G7614">
        <v>103216</v>
      </c>
      <c r="H7614" t="s">
        <v>10650</v>
      </c>
      <c r="I7614" t="s">
        <v>212</v>
      </c>
      <c r="K7614">
        <v>0</v>
      </c>
    </row>
    <row r="7615" spans="7:11">
      <c r="G7615">
        <v>103201</v>
      </c>
      <c r="H7615" t="s">
        <v>10651</v>
      </c>
      <c r="I7615" t="s">
        <v>212</v>
      </c>
      <c r="K7615">
        <v>0</v>
      </c>
    </row>
    <row r="7616" spans="7:11">
      <c r="G7616">
        <v>103185</v>
      </c>
      <c r="H7616" t="s">
        <v>5091</v>
      </c>
      <c r="I7616" t="s">
        <v>212</v>
      </c>
      <c r="K7616">
        <v>6133.83</v>
      </c>
    </row>
    <row r="7617" spans="7:11">
      <c r="G7617">
        <v>103218</v>
      </c>
      <c r="H7617" t="s">
        <v>10652</v>
      </c>
      <c r="I7617" t="s">
        <v>212</v>
      </c>
      <c r="K7617">
        <v>0</v>
      </c>
    </row>
    <row r="7618" spans="7:11">
      <c r="G7618">
        <v>103203</v>
      </c>
      <c r="H7618" t="s">
        <v>10653</v>
      </c>
      <c r="I7618" t="s">
        <v>212</v>
      </c>
      <c r="K7618">
        <v>0</v>
      </c>
    </row>
    <row r="7619" spans="7:11">
      <c r="G7619">
        <v>103213</v>
      </c>
      <c r="H7619" t="s">
        <v>10654</v>
      </c>
      <c r="I7619" t="s">
        <v>212</v>
      </c>
      <c r="K7619">
        <v>0</v>
      </c>
    </row>
    <row r="7620" spans="7:11">
      <c r="G7620">
        <v>103198</v>
      </c>
      <c r="H7620" t="s">
        <v>10655</v>
      </c>
      <c r="I7620" t="s">
        <v>212</v>
      </c>
      <c r="K7620">
        <v>0</v>
      </c>
    </row>
    <row r="7621" spans="7:11">
      <c r="G7621">
        <v>103214</v>
      </c>
      <c r="H7621" t="s">
        <v>10656</v>
      </c>
      <c r="I7621" t="s">
        <v>212</v>
      </c>
      <c r="K7621">
        <v>0</v>
      </c>
    </row>
    <row r="7622" spans="7:11">
      <c r="G7622">
        <v>103199</v>
      </c>
      <c r="H7622" t="s">
        <v>10657</v>
      </c>
      <c r="I7622" t="s">
        <v>212</v>
      </c>
      <c r="K7622">
        <v>0</v>
      </c>
    </row>
    <row r="7623" spans="7:11">
      <c r="G7623">
        <v>103219</v>
      </c>
      <c r="H7623" t="s">
        <v>10658</v>
      </c>
      <c r="I7623" t="s">
        <v>212</v>
      </c>
      <c r="K7623">
        <v>0</v>
      </c>
    </row>
    <row r="7624" spans="7:11">
      <c r="G7624">
        <v>103204</v>
      </c>
      <c r="H7624" t="s">
        <v>10659</v>
      </c>
      <c r="I7624" t="s">
        <v>212</v>
      </c>
      <c r="K7624">
        <v>0</v>
      </c>
    </row>
    <row r="7625" spans="7:11">
      <c r="G7625">
        <v>103186</v>
      </c>
      <c r="H7625" t="s">
        <v>5092</v>
      </c>
      <c r="I7625" t="s">
        <v>212</v>
      </c>
      <c r="K7625">
        <v>6478.77</v>
      </c>
    </row>
    <row r="7626" spans="7:11">
      <c r="G7626">
        <v>103210</v>
      </c>
      <c r="H7626" t="s">
        <v>5107</v>
      </c>
      <c r="I7626" t="s">
        <v>212</v>
      </c>
      <c r="K7626">
        <v>2266.5100000000002</v>
      </c>
    </row>
    <row r="7627" spans="7:11">
      <c r="G7627">
        <v>103195</v>
      </c>
      <c r="H7627" t="s">
        <v>5101</v>
      </c>
      <c r="I7627" t="s">
        <v>212</v>
      </c>
      <c r="K7627">
        <v>2184.08</v>
      </c>
    </row>
    <row r="7628" spans="7:11">
      <c r="G7628">
        <v>103205</v>
      </c>
      <c r="H7628" t="s">
        <v>5102</v>
      </c>
      <c r="I7628" t="s">
        <v>212</v>
      </c>
      <c r="K7628">
        <v>4077.55</v>
      </c>
    </row>
    <row r="7629" spans="7:11">
      <c r="G7629">
        <v>103190</v>
      </c>
      <c r="H7629" t="s">
        <v>5096</v>
      </c>
      <c r="I7629" t="s">
        <v>212</v>
      </c>
      <c r="K7629">
        <v>4071.9</v>
      </c>
    </row>
    <row r="7630" spans="7:11">
      <c r="G7630">
        <v>103207</v>
      </c>
      <c r="H7630" t="s">
        <v>5104</v>
      </c>
      <c r="I7630" t="s">
        <v>212</v>
      </c>
      <c r="K7630">
        <v>2530.7600000000002</v>
      </c>
    </row>
    <row r="7631" spans="7:11">
      <c r="G7631">
        <v>103192</v>
      </c>
      <c r="H7631" t="s">
        <v>5098</v>
      </c>
      <c r="I7631" t="s">
        <v>212</v>
      </c>
      <c r="K7631">
        <v>2525.11</v>
      </c>
    </row>
    <row r="7632" spans="7:11">
      <c r="G7632">
        <v>103208</v>
      </c>
      <c r="H7632" t="s">
        <v>5105</v>
      </c>
      <c r="I7632" t="s">
        <v>212</v>
      </c>
      <c r="K7632">
        <v>1949.49</v>
      </c>
    </row>
    <row r="7633" spans="7:11">
      <c r="G7633">
        <v>103193</v>
      </c>
      <c r="H7633" t="s">
        <v>5099</v>
      </c>
      <c r="I7633" t="s">
        <v>212</v>
      </c>
      <c r="K7633">
        <v>1943.84</v>
      </c>
    </row>
    <row r="7634" spans="7:11">
      <c r="G7634">
        <v>103187</v>
      </c>
      <c r="H7634" t="s">
        <v>5093</v>
      </c>
      <c r="I7634" t="s">
        <v>212</v>
      </c>
      <c r="K7634">
        <v>4863.55</v>
      </c>
    </row>
    <row r="7635" spans="7:11">
      <c r="G7635">
        <v>103188</v>
      </c>
      <c r="H7635" t="s">
        <v>5094</v>
      </c>
      <c r="I7635" t="s">
        <v>212</v>
      </c>
      <c r="K7635">
        <v>5232.6000000000004</v>
      </c>
    </row>
    <row r="7636" spans="7:11">
      <c r="G7636">
        <v>103189</v>
      </c>
      <c r="H7636" t="s">
        <v>5095</v>
      </c>
      <c r="I7636" t="s">
        <v>212</v>
      </c>
      <c r="K7636">
        <v>2620.79</v>
      </c>
    </row>
    <row r="7637" spans="7:11">
      <c r="G7637">
        <v>103209</v>
      </c>
      <c r="H7637" t="s">
        <v>5106</v>
      </c>
      <c r="I7637" t="s">
        <v>212</v>
      </c>
      <c r="K7637">
        <v>2807.46</v>
      </c>
    </row>
    <row r="7638" spans="7:11">
      <c r="G7638">
        <v>103194</v>
      </c>
      <c r="H7638" t="s">
        <v>5100</v>
      </c>
      <c r="I7638" t="s">
        <v>212</v>
      </c>
      <c r="K7638">
        <v>2801.81</v>
      </c>
    </row>
    <row r="7639" spans="7:11">
      <c r="G7639">
        <v>95001</v>
      </c>
      <c r="H7639" t="s">
        <v>10660</v>
      </c>
      <c r="I7639" t="s">
        <v>93</v>
      </c>
      <c r="K7639">
        <v>0</v>
      </c>
    </row>
    <row r="7640" spans="7:11">
      <c r="G7640">
        <v>95000</v>
      </c>
      <c r="H7640" t="s">
        <v>10661</v>
      </c>
      <c r="I7640" t="s">
        <v>93</v>
      </c>
      <c r="K7640">
        <v>0</v>
      </c>
    </row>
    <row r="7641" spans="7:11">
      <c r="G7641">
        <v>95005</v>
      </c>
      <c r="H7641" t="s">
        <v>10662</v>
      </c>
      <c r="I7641" t="s">
        <v>93</v>
      </c>
      <c r="K7641">
        <v>0</v>
      </c>
    </row>
    <row r="7642" spans="7:11">
      <c r="G7642">
        <v>95004</v>
      </c>
      <c r="H7642" t="s">
        <v>10663</v>
      </c>
      <c r="I7642" t="s">
        <v>93</v>
      </c>
      <c r="K7642">
        <v>0</v>
      </c>
    </row>
    <row r="7643" spans="7:11">
      <c r="G7643">
        <v>95003</v>
      </c>
      <c r="H7643" t="s">
        <v>10664</v>
      </c>
      <c r="I7643" t="s">
        <v>93</v>
      </c>
      <c r="K7643">
        <v>0</v>
      </c>
    </row>
    <row r="7644" spans="7:11">
      <c r="G7644">
        <v>95002</v>
      </c>
      <c r="H7644" t="s">
        <v>10665</v>
      </c>
      <c r="I7644" t="s">
        <v>93</v>
      </c>
      <c r="K7644">
        <v>0</v>
      </c>
    </row>
    <row r="7645" spans="7:11">
      <c r="G7645">
        <v>95007</v>
      </c>
      <c r="H7645" t="s">
        <v>10666</v>
      </c>
      <c r="I7645" t="s">
        <v>93</v>
      </c>
      <c r="K7645">
        <v>0</v>
      </c>
    </row>
    <row r="7646" spans="7:11">
      <c r="G7646">
        <v>95006</v>
      </c>
      <c r="H7646" t="s">
        <v>10667</v>
      </c>
      <c r="I7646" t="s">
        <v>93</v>
      </c>
      <c r="K7646">
        <v>0</v>
      </c>
    </row>
    <row r="7647" spans="7:11">
      <c r="G7647">
        <v>104313</v>
      </c>
      <c r="H7647" t="s">
        <v>10668</v>
      </c>
      <c r="I7647" t="s">
        <v>93</v>
      </c>
      <c r="K7647">
        <v>0</v>
      </c>
    </row>
    <row r="7648" spans="7:11">
      <c r="G7648">
        <v>104312</v>
      </c>
      <c r="H7648" t="s">
        <v>10669</v>
      </c>
      <c r="I7648" t="s">
        <v>93</v>
      </c>
      <c r="K7648">
        <v>0</v>
      </c>
    </row>
    <row r="7649" spans="7:11">
      <c r="G7649">
        <v>94992</v>
      </c>
      <c r="H7649" t="s">
        <v>6299</v>
      </c>
      <c r="I7649" t="s">
        <v>93</v>
      </c>
      <c r="K7649">
        <v>70.84</v>
      </c>
    </row>
    <row r="7650" spans="7:11">
      <c r="G7650">
        <v>94994</v>
      </c>
      <c r="H7650" t="s">
        <v>6301</v>
      </c>
      <c r="I7650" t="s">
        <v>93</v>
      </c>
      <c r="K7650">
        <v>85.73</v>
      </c>
    </row>
    <row r="7651" spans="7:11">
      <c r="G7651">
        <v>94990</v>
      </c>
      <c r="H7651" t="s">
        <v>6298</v>
      </c>
      <c r="I7651" t="s">
        <v>90</v>
      </c>
      <c r="K7651">
        <v>733.38</v>
      </c>
    </row>
    <row r="7652" spans="7:11">
      <c r="G7652">
        <v>94991</v>
      </c>
      <c r="H7652" t="s">
        <v>6925</v>
      </c>
      <c r="I7652" t="s">
        <v>90</v>
      </c>
      <c r="K7652">
        <v>762.34</v>
      </c>
    </row>
    <row r="7653" spans="7:11">
      <c r="G7653">
        <v>104626</v>
      </c>
      <c r="H7653" t="s">
        <v>6926</v>
      </c>
      <c r="I7653" t="s">
        <v>90</v>
      </c>
      <c r="K7653">
        <v>780.73</v>
      </c>
    </row>
    <row r="7654" spans="7:11">
      <c r="G7654">
        <v>94993</v>
      </c>
      <c r="H7654" t="s">
        <v>6300</v>
      </c>
      <c r="I7654" t="s">
        <v>93</v>
      </c>
      <c r="K7654">
        <v>72.569999999999993</v>
      </c>
    </row>
    <row r="7655" spans="7:11">
      <c r="G7655">
        <v>94995</v>
      </c>
      <c r="H7655" t="s">
        <v>6302</v>
      </c>
      <c r="I7655" t="s">
        <v>93</v>
      </c>
      <c r="K7655">
        <v>88.04</v>
      </c>
    </row>
    <row r="7656" spans="7:11">
      <c r="G7656">
        <v>101169</v>
      </c>
      <c r="H7656" t="s">
        <v>2885</v>
      </c>
      <c r="I7656" t="s">
        <v>93</v>
      </c>
      <c r="K7656">
        <v>83.27</v>
      </c>
    </row>
    <row r="7657" spans="7:11">
      <c r="G7657">
        <v>104383</v>
      </c>
      <c r="H7657" t="s">
        <v>10670</v>
      </c>
      <c r="I7657" t="s">
        <v>93</v>
      </c>
      <c r="K7657">
        <v>0</v>
      </c>
    </row>
    <row r="7658" spans="7:11">
      <c r="G7658">
        <v>101167</v>
      </c>
      <c r="H7658" t="s">
        <v>2884</v>
      </c>
      <c r="I7658" t="s">
        <v>93</v>
      </c>
      <c r="K7658">
        <v>69.64</v>
      </c>
    </row>
    <row r="7659" spans="7:11">
      <c r="G7659">
        <v>101172</v>
      </c>
      <c r="H7659" t="s">
        <v>2887</v>
      </c>
      <c r="I7659" t="s">
        <v>93</v>
      </c>
      <c r="K7659">
        <v>73.94</v>
      </c>
    </row>
    <row r="7660" spans="7:11">
      <c r="G7660">
        <v>104384</v>
      </c>
      <c r="H7660" t="s">
        <v>10671</v>
      </c>
      <c r="I7660" t="s">
        <v>93</v>
      </c>
      <c r="K7660">
        <v>0</v>
      </c>
    </row>
    <row r="7661" spans="7:11">
      <c r="G7661">
        <v>101170</v>
      </c>
      <c r="H7661" t="s">
        <v>2886</v>
      </c>
      <c r="I7661" t="s">
        <v>93</v>
      </c>
      <c r="K7661">
        <v>49.72</v>
      </c>
    </row>
    <row r="7662" spans="7:11">
      <c r="G7662">
        <v>104438</v>
      </c>
      <c r="H7662" t="s">
        <v>10672</v>
      </c>
      <c r="I7662" t="s">
        <v>93</v>
      </c>
      <c r="K7662">
        <v>0</v>
      </c>
    </row>
    <row r="7663" spans="7:11">
      <c r="G7663">
        <v>92402</v>
      </c>
      <c r="H7663" t="s">
        <v>6270</v>
      </c>
      <c r="I7663" t="s">
        <v>93</v>
      </c>
      <c r="K7663">
        <v>74.91</v>
      </c>
    </row>
    <row r="7664" spans="7:11">
      <c r="G7664">
        <v>104429</v>
      </c>
      <c r="H7664" t="s">
        <v>10673</v>
      </c>
      <c r="I7664" t="s">
        <v>93</v>
      </c>
      <c r="K7664">
        <v>0</v>
      </c>
    </row>
    <row r="7665" spans="7:11">
      <c r="G7665">
        <v>104426</v>
      </c>
      <c r="H7665" t="s">
        <v>10674</v>
      </c>
      <c r="I7665" t="s">
        <v>93</v>
      </c>
      <c r="K7665">
        <v>0</v>
      </c>
    </row>
    <row r="7666" spans="7:11">
      <c r="G7666">
        <v>104436</v>
      </c>
      <c r="H7666" t="s">
        <v>10675</v>
      </c>
      <c r="I7666" t="s">
        <v>93</v>
      </c>
      <c r="K7666">
        <v>0</v>
      </c>
    </row>
    <row r="7667" spans="7:11">
      <c r="G7667">
        <v>104434</v>
      </c>
      <c r="H7667" t="s">
        <v>10676</v>
      </c>
      <c r="I7667" t="s">
        <v>93</v>
      </c>
      <c r="K7667">
        <v>0</v>
      </c>
    </row>
    <row r="7668" spans="7:11">
      <c r="G7668">
        <v>104432</v>
      </c>
      <c r="H7668" t="s">
        <v>10677</v>
      </c>
      <c r="I7668" t="s">
        <v>93</v>
      </c>
      <c r="K7668">
        <v>93.39</v>
      </c>
    </row>
    <row r="7669" spans="7:11">
      <c r="G7669">
        <v>93679</v>
      </c>
      <c r="H7669" t="s">
        <v>6274</v>
      </c>
      <c r="I7669" t="s">
        <v>93</v>
      </c>
      <c r="K7669">
        <v>90.33</v>
      </c>
    </row>
    <row r="7670" spans="7:11">
      <c r="G7670">
        <v>92396</v>
      </c>
      <c r="H7670" t="s">
        <v>6266</v>
      </c>
      <c r="I7670" t="s">
        <v>93</v>
      </c>
      <c r="K7670">
        <v>76.75</v>
      </c>
    </row>
    <row r="7671" spans="7:11">
      <c r="G7671">
        <v>104439</v>
      </c>
      <c r="H7671" t="s">
        <v>10678</v>
      </c>
      <c r="I7671" t="s">
        <v>93</v>
      </c>
      <c r="K7671">
        <v>0</v>
      </c>
    </row>
    <row r="7672" spans="7:11">
      <c r="G7672">
        <v>104440</v>
      </c>
      <c r="H7672" t="s">
        <v>10679</v>
      </c>
      <c r="I7672" t="s">
        <v>93</v>
      </c>
      <c r="K7672">
        <v>0</v>
      </c>
    </row>
    <row r="7673" spans="7:11">
      <c r="G7673">
        <v>92406</v>
      </c>
      <c r="H7673" t="s">
        <v>6273</v>
      </c>
      <c r="I7673" t="s">
        <v>93</v>
      </c>
      <c r="K7673">
        <v>126.93</v>
      </c>
    </row>
    <row r="7674" spans="7:11">
      <c r="G7674">
        <v>92403</v>
      </c>
      <c r="H7674" t="s">
        <v>6271</v>
      </c>
      <c r="I7674" t="s">
        <v>93</v>
      </c>
      <c r="K7674">
        <v>65.64</v>
      </c>
    </row>
    <row r="7675" spans="7:11">
      <c r="G7675">
        <v>92404</v>
      </c>
      <c r="H7675" t="s">
        <v>6272</v>
      </c>
      <c r="I7675" t="s">
        <v>93</v>
      </c>
      <c r="K7675">
        <v>75.319999999999993</v>
      </c>
    </row>
    <row r="7676" spans="7:11">
      <c r="G7676">
        <v>104430</v>
      </c>
      <c r="H7676" t="s">
        <v>10680</v>
      </c>
      <c r="I7676" t="s">
        <v>93</v>
      </c>
      <c r="K7676">
        <v>0</v>
      </c>
    </row>
    <row r="7677" spans="7:11">
      <c r="G7677">
        <v>104431</v>
      </c>
      <c r="H7677" t="s">
        <v>10681</v>
      </c>
      <c r="I7677" t="s">
        <v>93</v>
      </c>
      <c r="K7677">
        <v>0</v>
      </c>
    </row>
    <row r="7678" spans="7:11">
      <c r="G7678">
        <v>104427</v>
      </c>
      <c r="H7678" t="s">
        <v>10682</v>
      </c>
      <c r="I7678" t="s">
        <v>93</v>
      </c>
      <c r="K7678">
        <v>0</v>
      </c>
    </row>
    <row r="7679" spans="7:11">
      <c r="G7679">
        <v>104428</v>
      </c>
      <c r="H7679" t="s">
        <v>10683</v>
      </c>
      <c r="I7679" t="s">
        <v>93</v>
      </c>
      <c r="K7679">
        <v>0</v>
      </c>
    </row>
    <row r="7680" spans="7:11">
      <c r="G7680">
        <v>92391</v>
      </c>
      <c r="H7680" t="s">
        <v>6261</v>
      </c>
      <c r="I7680" t="s">
        <v>93</v>
      </c>
      <c r="K7680">
        <v>70.89</v>
      </c>
    </row>
    <row r="7681" spans="7:11">
      <c r="G7681">
        <v>92392</v>
      </c>
      <c r="H7681" t="s">
        <v>6262</v>
      </c>
      <c r="I7681" t="s">
        <v>93</v>
      </c>
      <c r="K7681">
        <v>77.28</v>
      </c>
    </row>
    <row r="7682" spans="7:11">
      <c r="G7682">
        <v>104437</v>
      </c>
      <c r="H7682" t="s">
        <v>10684</v>
      </c>
      <c r="I7682" t="s">
        <v>93</v>
      </c>
      <c r="K7682">
        <v>0</v>
      </c>
    </row>
    <row r="7683" spans="7:11">
      <c r="G7683">
        <v>104435</v>
      </c>
      <c r="H7683" t="s">
        <v>10685</v>
      </c>
      <c r="I7683" t="s">
        <v>93</v>
      </c>
      <c r="K7683">
        <v>0</v>
      </c>
    </row>
    <row r="7684" spans="7:11">
      <c r="G7684">
        <v>104433</v>
      </c>
      <c r="H7684" t="s">
        <v>10686</v>
      </c>
      <c r="I7684" t="s">
        <v>93</v>
      </c>
      <c r="K7684">
        <v>82.99</v>
      </c>
    </row>
    <row r="7685" spans="7:11">
      <c r="G7685">
        <v>93680</v>
      </c>
      <c r="H7685" t="s">
        <v>6275</v>
      </c>
      <c r="I7685" t="s">
        <v>93</v>
      </c>
      <c r="K7685">
        <v>81.02</v>
      </c>
    </row>
    <row r="7686" spans="7:11">
      <c r="G7686">
        <v>93681</v>
      </c>
      <c r="H7686" t="s">
        <v>6276</v>
      </c>
      <c r="I7686" t="s">
        <v>93</v>
      </c>
      <c r="K7686">
        <v>96.01</v>
      </c>
    </row>
    <row r="7687" spans="7:11">
      <c r="G7687">
        <v>92397</v>
      </c>
      <c r="H7687" t="s">
        <v>6267</v>
      </c>
      <c r="I7687" t="s">
        <v>93</v>
      </c>
      <c r="K7687">
        <v>67.78</v>
      </c>
    </row>
    <row r="7688" spans="7:11">
      <c r="G7688">
        <v>92398</v>
      </c>
      <c r="H7688" t="s">
        <v>6268</v>
      </c>
      <c r="I7688" t="s">
        <v>93</v>
      </c>
      <c r="K7688">
        <v>77.47</v>
      </c>
    </row>
    <row r="7689" spans="7:11">
      <c r="G7689">
        <v>92400</v>
      </c>
      <c r="H7689" t="s">
        <v>6269</v>
      </c>
      <c r="I7689" t="s">
        <v>93</v>
      </c>
      <c r="K7689">
        <v>89.8</v>
      </c>
    </row>
    <row r="7690" spans="7:11">
      <c r="G7690">
        <v>92395</v>
      </c>
      <c r="H7690" t="s">
        <v>6265</v>
      </c>
      <c r="I7690" t="s">
        <v>93</v>
      </c>
      <c r="K7690">
        <v>109.37</v>
      </c>
    </row>
    <row r="7691" spans="7:11">
      <c r="G7691">
        <v>92393</v>
      </c>
      <c r="H7691" t="s">
        <v>6263</v>
      </c>
      <c r="I7691" t="s">
        <v>93</v>
      </c>
      <c r="K7691">
        <v>71.239999999999995</v>
      </c>
    </row>
    <row r="7692" spans="7:11">
      <c r="G7692">
        <v>92394</v>
      </c>
      <c r="H7692" t="s">
        <v>6264</v>
      </c>
      <c r="I7692" t="s">
        <v>93</v>
      </c>
      <c r="K7692">
        <v>84.61</v>
      </c>
    </row>
    <row r="7693" spans="7:11">
      <c r="G7693">
        <v>97115</v>
      </c>
      <c r="H7693" t="s">
        <v>5516</v>
      </c>
      <c r="I7693" t="s">
        <v>92</v>
      </c>
      <c r="K7693">
        <v>55.33</v>
      </c>
    </row>
    <row r="7694" spans="7:11">
      <c r="G7694">
        <v>97113</v>
      </c>
      <c r="H7694" t="s">
        <v>5514</v>
      </c>
      <c r="I7694" t="s">
        <v>93</v>
      </c>
      <c r="K7694">
        <v>2.0699999999999998</v>
      </c>
    </row>
    <row r="7695" spans="7:11">
      <c r="G7695">
        <v>97120</v>
      </c>
      <c r="H7695" t="s">
        <v>10687</v>
      </c>
      <c r="I7695" t="s">
        <v>92</v>
      </c>
      <c r="K7695">
        <v>8.8800000000000008</v>
      </c>
    </row>
    <row r="7696" spans="7:11">
      <c r="G7696">
        <v>97116</v>
      </c>
      <c r="H7696" t="s">
        <v>10688</v>
      </c>
      <c r="I7696" t="s">
        <v>92</v>
      </c>
      <c r="K7696">
        <v>19.64</v>
      </c>
    </row>
    <row r="7697" spans="7:11">
      <c r="G7697">
        <v>97117</v>
      </c>
      <c r="H7697" t="s">
        <v>10689</v>
      </c>
      <c r="I7697" t="s">
        <v>92</v>
      </c>
      <c r="K7697">
        <v>17.55</v>
      </c>
    </row>
    <row r="7698" spans="7:11">
      <c r="G7698">
        <v>97118</v>
      </c>
      <c r="H7698" t="s">
        <v>10690</v>
      </c>
      <c r="I7698" t="s">
        <v>92</v>
      </c>
      <c r="K7698">
        <v>14.75</v>
      </c>
    </row>
    <row r="7699" spans="7:11">
      <c r="G7699">
        <v>97119</v>
      </c>
      <c r="H7699" t="s">
        <v>10691</v>
      </c>
      <c r="I7699" t="s">
        <v>92</v>
      </c>
      <c r="K7699">
        <v>13.49</v>
      </c>
    </row>
    <row r="7700" spans="7:11">
      <c r="G7700">
        <v>97114</v>
      </c>
      <c r="H7700" t="s">
        <v>5515</v>
      </c>
      <c r="I7700" t="s">
        <v>85</v>
      </c>
      <c r="K7700">
        <v>0.32</v>
      </c>
    </row>
    <row r="7701" spans="7:11">
      <c r="G7701">
        <v>97111</v>
      </c>
      <c r="H7701" t="s">
        <v>5512</v>
      </c>
      <c r="I7701" t="s">
        <v>93</v>
      </c>
      <c r="K7701">
        <v>198.81</v>
      </c>
    </row>
    <row r="7702" spans="7:11">
      <c r="G7702">
        <v>97112</v>
      </c>
      <c r="H7702" t="s">
        <v>5513</v>
      </c>
      <c r="I7702" t="s">
        <v>93</v>
      </c>
      <c r="K7702">
        <v>208.32</v>
      </c>
    </row>
    <row r="7703" spans="7:11">
      <c r="G7703">
        <v>103904</v>
      </c>
      <c r="H7703" t="s">
        <v>5517</v>
      </c>
      <c r="I7703" t="s">
        <v>93</v>
      </c>
      <c r="K7703">
        <v>131.69999999999999</v>
      </c>
    </row>
    <row r="7704" spans="7:11">
      <c r="G7704">
        <v>103905</v>
      </c>
      <c r="H7704" t="s">
        <v>5518</v>
      </c>
      <c r="I7704" t="s">
        <v>93</v>
      </c>
      <c r="K7704">
        <v>139.05000000000001</v>
      </c>
    </row>
    <row r="7705" spans="7:11">
      <c r="G7705">
        <v>103907</v>
      </c>
      <c r="H7705" t="s">
        <v>5520</v>
      </c>
      <c r="I7705" t="s">
        <v>93</v>
      </c>
      <c r="K7705">
        <v>147.16</v>
      </c>
    </row>
    <row r="7706" spans="7:11">
      <c r="G7706">
        <v>103911</v>
      </c>
      <c r="H7706" t="s">
        <v>5523</v>
      </c>
      <c r="I7706" t="s">
        <v>93</v>
      </c>
      <c r="K7706">
        <v>214.72</v>
      </c>
    </row>
    <row r="7707" spans="7:11">
      <c r="G7707">
        <v>97104</v>
      </c>
      <c r="H7707" t="s">
        <v>5506</v>
      </c>
      <c r="I7707" t="s">
        <v>93</v>
      </c>
      <c r="K7707">
        <v>135.69999999999999</v>
      </c>
    </row>
    <row r="7708" spans="7:11">
      <c r="G7708">
        <v>103906</v>
      </c>
      <c r="H7708" t="s">
        <v>5519</v>
      </c>
      <c r="I7708" t="s">
        <v>93</v>
      </c>
      <c r="K7708">
        <v>167.01</v>
      </c>
    </row>
    <row r="7709" spans="7:11">
      <c r="G7709">
        <v>97105</v>
      </c>
      <c r="H7709" t="s">
        <v>5507</v>
      </c>
      <c r="I7709" t="s">
        <v>93</v>
      </c>
      <c r="K7709">
        <v>153.80000000000001</v>
      </c>
    </row>
    <row r="7710" spans="7:11">
      <c r="G7710">
        <v>97106</v>
      </c>
      <c r="H7710" t="s">
        <v>5508</v>
      </c>
      <c r="I7710" t="s">
        <v>93</v>
      </c>
      <c r="K7710">
        <v>171.23</v>
      </c>
    </row>
    <row r="7711" spans="7:11">
      <c r="G7711">
        <v>97107</v>
      </c>
      <c r="H7711" t="s">
        <v>5509</v>
      </c>
      <c r="I7711" t="s">
        <v>93</v>
      </c>
      <c r="K7711">
        <v>194.65</v>
      </c>
    </row>
    <row r="7712" spans="7:11">
      <c r="G7712">
        <v>97108</v>
      </c>
      <c r="H7712" t="s">
        <v>5510</v>
      </c>
      <c r="I7712" t="s">
        <v>93</v>
      </c>
      <c r="K7712">
        <v>221.37</v>
      </c>
    </row>
    <row r="7713" spans="7:11">
      <c r="G7713">
        <v>97109</v>
      </c>
      <c r="H7713" t="s">
        <v>5511</v>
      </c>
      <c r="I7713" t="s">
        <v>93</v>
      </c>
      <c r="K7713">
        <v>244.39</v>
      </c>
    </row>
    <row r="7714" spans="7:11">
      <c r="G7714">
        <v>103913</v>
      </c>
      <c r="H7714" t="s">
        <v>5525</v>
      </c>
      <c r="I7714" t="s">
        <v>93</v>
      </c>
      <c r="K7714">
        <v>118.89</v>
      </c>
    </row>
    <row r="7715" spans="7:11">
      <c r="G7715">
        <v>103914</v>
      </c>
      <c r="H7715" t="s">
        <v>5526</v>
      </c>
      <c r="I7715" t="s">
        <v>93</v>
      </c>
      <c r="K7715">
        <v>138.59</v>
      </c>
    </row>
    <row r="7716" spans="7:11">
      <c r="G7716">
        <v>103915</v>
      </c>
      <c r="H7716" t="s">
        <v>5527</v>
      </c>
      <c r="I7716" t="s">
        <v>93</v>
      </c>
      <c r="K7716">
        <v>150.41</v>
      </c>
    </row>
    <row r="7717" spans="7:11">
      <c r="G7717">
        <v>103916</v>
      </c>
      <c r="H7717" t="s">
        <v>5528</v>
      </c>
      <c r="I7717" t="s">
        <v>93</v>
      </c>
      <c r="K7717">
        <v>173.8</v>
      </c>
    </row>
    <row r="7718" spans="7:11">
      <c r="G7718">
        <v>103917</v>
      </c>
      <c r="H7718" t="s">
        <v>5529</v>
      </c>
      <c r="I7718" t="s">
        <v>93</v>
      </c>
      <c r="K7718">
        <v>198.06</v>
      </c>
    </row>
    <row r="7719" spans="7:11">
      <c r="G7719">
        <v>103918</v>
      </c>
      <c r="H7719" t="s">
        <v>5530</v>
      </c>
      <c r="I7719" t="s">
        <v>93</v>
      </c>
      <c r="K7719">
        <v>210.51</v>
      </c>
    </row>
    <row r="7720" spans="7:11">
      <c r="G7720">
        <v>103919</v>
      </c>
      <c r="H7720" t="s">
        <v>10692</v>
      </c>
      <c r="I7720" t="s">
        <v>93</v>
      </c>
      <c r="K7720">
        <v>0</v>
      </c>
    </row>
    <row r="7721" spans="7:11">
      <c r="G7721">
        <v>103920</v>
      </c>
      <c r="H7721" t="s">
        <v>10693</v>
      </c>
      <c r="I7721" t="s">
        <v>93</v>
      </c>
      <c r="K7721">
        <v>0</v>
      </c>
    </row>
    <row r="7722" spans="7:11">
      <c r="G7722">
        <v>103921</v>
      </c>
      <c r="H7722" t="s">
        <v>10694</v>
      </c>
      <c r="I7722" t="s">
        <v>93</v>
      </c>
      <c r="K7722">
        <v>0</v>
      </c>
    </row>
    <row r="7723" spans="7:11">
      <c r="G7723">
        <v>103922</v>
      </c>
      <c r="H7723" t="s">
        <v>10695</v>
      </c>
      <c r="I7723" t="s">
        <v>93</v>
      </c>
      <c r="K7723">
        <v>0</v>
      </c>
    </row>
    <row r="7724" spans="7:11">
      <c r="G7724">
        <v>103923</v>
      </c>
      <c r="H7724" t="s">
        <v>10696</v>
      </c>
      <c r="I7724" t="s">
        <v>93</v>
      </c>
      <c r="K7724">
        <v>0</v>
      </c>
    </row>
    <row r="7725" spans="7:11">
      <c r="G7725">
        <v>103908</v>
      </c>
      <c r="H7725" t="s">
        <v>5521</v>
      </c>
      <c r="I7725" t="s">
        <v>93</v>
      </c>
      <c r="K7725">
        <v>165.91</v>
      </c>
    </row>
    <row r="7726" spans="7:11">
      <c r="G7726">
        <v>103909</v>
      </c>
      <c r="H7726" t="s">
        <v>5522</v>
      </c>
      <c r="I7726" t="s">
        <v>93</v>
      </c>
      <c r="K7726">
        <v>188.67</v>
      </c>
    </row>
    <row r="7727" spans="7:11">
      <c r="G7727">
        <v>103912</v>
      </c>
      <c r="H7727" t="s">
        <v>5524</v>
      </c>
      <c r="I7727" t="s">
        <v>93</v>
      </c>
      <c r="K7727">
        <v>237.07</v>
      </c>
    </row>
    <row r="7728" spans="7:11">
      <c r="G7728">
        <v>101979</v>
      </c>
      <c r="H7728" t="s">
        <v>2958</v>
      </c>
      <c r="I7728" t="s">
        <v>85</v>
      </c>
      <c r="K7728">
        <v>37.75</v>
      </c>
    </row>
    <row r="7729" spans="7:11">
      <c r="G7729">
        <v>101970</v>
      </c>
      <c r="H7729" t="s">
        <v>10697</v>
      </c>
      <c r="I7729" t="s">
        <v>85</v>
      </c>
      <c r="K7729">
        <v>0</v>
      </c>
    </row>
    <row r="7730" spans="7:11">
      <c r="G7730">
        <v>101972</v>
      </c>
      <c r="H7730" t="s">
        <v>10698</v>
      </c>
      <c r="I7730" t="s">
        <v>85</v>
      </c>
      <c r="K7730">
        <v>0</v>
      </c>
    </row>
    <row r="7731" spans="7:11">
      <c r="G7731">
        <v>101966</v>
      </c>
      <c r="H7731" t="s">
        <v>2957</v>
      </c>
      <c r="I7731" t="s">
        <v>85</v>
      </c>
      <c r="K7731">
        <v>159.08000000000001</v>
      </c>
    </row>
    <row r="7732" spans="7:11">
      <c r="G7732">
        <v>101976</v>
      </c>
      <c r="H7732" t="s">
        <v>10699</v>
      </c>
      <c r="I7732" t="s">
        <v>85</v>
      </c>
      <c r="K7732">
        <v>0</v>
      </c>
    </row>
    <row r="7733" spans="7:11">
      <c r="G7733">
        <v>101978</v>
      </c>
      <c r="H7733" t="s">
        <v>10700</v>
      </c>
      <c r="I7733" t="s">
        <v>85</v>
      </c>
      <c r="K7733">
        <v>0</v>
      </c>
    </row>
    <row r="7734" spans="7:11">
      <c r="G7734">
        <v>101967</v>
      </c>
      <c r="H7734" t="s">
        <v>10701</v>
      </c>
      <c r="I7734" t="s">
        <v>85</v>
      </c>
      <c r="K7734">
        <v>0</v>
      </c>
    </row>
    <row r="7735" spans="7:11">
      <c r="G7735">
        <v>101968</v>
      </c>
      <c r="H7735" t="s">
        <v>10702</v>
      </c>
      <c r="I7735" t="s">
        <v>85</v>
      </c>
      <c r="K7735">
        <v>0</v>
      </c>
    </row>
    <row r="7736" spans="7:11">
      <c r="G7736">
        <v>101965</v>
      </c>
      <c r="H7736" t="s">
        <v>10703</v>
      </c>
      <c r="I7736" t="s">
        <v>85</v>
      </c>
      <c r="K7736">
        <v>123.6</v>
      </c>
    </row>
    <row r="7737" spans="7:11">
      <c r="G7737">
        <v>104100</v>
      </c>
      <c r="H7737" t="s">
        <v>10704</v>
      </c>
      <c r="I7737" t="s">
        <v>93</v>
      </c>
      <c r="K7737">
        <v>0</v>
      </c>
    </row>
    <row r="7738" spans="7:11">
      <c r="G7738">
        <v>104099</v>
      </c>
      <c r="H7738" t="s">
        <v>10705</v>
      </c>
      <c r="I7738" t="s">
        <v>93</v>
      </c>
      <c r="K7738">
        <v>0</v>
      </c>
    </row>
    <row r="7739" spans="7:11">
      <c r="G7739">
        <v>104102</v>
      </c>
      <c r="H7739" t="s">
        <v>10706</v>
      </c>
      <c r="I7739" t="s">
        <v>93</v>
      </c>
      <c r="K7739">
        <v>0</v>
      </c>
    </row>
    <row r="7740" spans="7:11">
      <c r="G7740">
        <v>104101</v>
      </c>
      <c r="H7740" t="s">
        <v>10707</v>
      </c>
      <c r="I7740" t="s">
        <v>93</v>
      </c>
      <c r="K7740">
        <v>0</v>
      </c>
    </row>
    <row r="7741" spans="7:11">
      <c r="G7741">
        <v>104103</v>
      </c>
      <c r="H7741" t="s">
        <v>10708</v>
      </c>
      <c r="I7741" t="s">
        <v>93</v>
      </c>
      <c r="K7741">
        <v>0</v>
      </c>
    </row>
    <row r="7742" spans="7:11">
      <c r="G7742">
        <v>92123</v>
      </c>
      <c r="H7742" t="s">
        <v>1035</v>
      </c>
      <c r="I7742" t="s">
        <v>90</v>
      </c>
      <c r="K7742">
        <v>57.65</v>
      </c>
    </row>
    <row r="7743" spans="7:11">
      <c r="G7743">
        <v>92121</v>
      </c>
      <c r="H7743" t="s">
        <v>1033</v>
      </c>
      <c r="I7743" t="s">
        <v>90</v>
      </c>
      <c r="K7743">
        <v>27.02</v>
      </c>
    </row>
    <row r="7744" spans="7:11">
      <c r="G7744">
        <v>92122</v>
      </c>
      <c r="H7744" t="s">
        <v>1034</v>
      </c>
      <c r="I7744" t="s">
        <v>90</v>
      </c>
      <c r="K7744">
        <v>44.77</v>
      </c>
    </row>
    <row r="7745" spans="7:11">
      <c r="G7745">
        <v>103615</v>
      </c>
      <c r="H7745" t="s">
        <v>10709</v>
      </c>
      <c r="I7745" t="s">
        <v>85</v>
      </c>
      <c r="K7745">
        <v>0</v>
      </c>
    </row>
    <row r="7746" spans="7:11">
      <c r="G7746">
        <v>103637</v>
      </c>
      <c r="H7746" t="s">
        <v>10710</v>
      </c>
      <c r="I7746" t="s">
        <v>85</v>
      </c>
      <c r="K7746">
        <v>0</v>
      </c>
    </row>
    <row r="7747" spans="7:11">
      <c r="G7747">
        <v>103593</v>
      </c>
      <c r="H7747" t="s">
        <v>10711</v>
      </c>
      <c r="I7747" t="s">
        <v>85</v>
      </c>
      <c r="K7747">
        <v>0</v>
      </c>
    </row>
    <row r="7748" spans="7:11">
      <c r="G7748">
        <v>103616</v>
      </c>
      <c r="H7748" t="s">
        <v>10712</v>
      </c>
      <c r="I7748" t="s">
        <v>85</v>
      </c>
      <c r="K7748">
        <v>0</v>
      </c>
    </row>
    <row r="7749" spans="7:11">
      <c r="G7749">
        <v>103638</v>
      </c>
      <c r="H7749" t="s">
        <v>10713</v>
      </c>
      <c r="I7749" t="s">
        <v>85</v>
      </c>
      <c r="K7749">
        <v>0</v>
      </c>
    </row>
    <row r="7750" spans="7:11">
      <c r="G7750">
        <v>103594</v>
      </c>
      <c r="H7750" t="s">
        <v>10714</v>
      </c>
      <c r="I7750" t="s">
        <v>85</v>
      </c>
      <c r="K7750">
        <v>0</v>
      </c>
    </row>
    <row r="7751" spans="7:11">
      <c r="G7751">
        <v>103617</v>
      </c>
      <c r="H7751" t="s">
        <v>10715</v>
      </c>
      <c r="I7751" t="s">
        <v>85</v>
      </c>
      <c r="K7751">
        <v>0</v>
      </c>
    </row>
    <row r="7752" spans="7:11">
      <c r="G7752">
        <v>103639</v>
      </c>
      <c r="H7752" t="s">
        <v>10716</v>
      </c>
      <c r="I7752" t="s">
        <v>85</v>
      </c>
      <c r="K7752">
        <v>0</v>
      </c>
    </row>
    <row r="7753" spans="7:11">
      <c r="G7753">
        <v>103595</v>
      </c>
      <c r="H7753" t="s">
        <v>10717</v>
      </c>
      <c r="I7753" t="s">
        <v>85</v>
      </c>
      <c r="K7753">
        <v>0</v>
      </c>
    </row>
    <row r="7754" spans="7:11">
      <c r="G7754">
        <v>103609</v>
      </c>
      <c r="H7754" t="s">
        <v>10718</v>
      </c>
      <c r="I7754" t="s">
        <v>85</v>
      </c>
      <c r="K7754">
        <v>0</v>
      </c>
    </row>
    <row r="7755" spans="7:11">
      <c r="G7755">
        <v>103631</v>
      </c>
      <c r="H7755" t="s">
        <v>10719</v>
      </c>
      <c r="I7755" t="s">
        <v>85</v>
      </c>
      <c r="K7755">
        <v>0</v>
      </c>
    </row>
    <row r="7756" spans="7:11">
      <c r="G7756">
        <v>103587</v>
      </c>
      <c r="H7756" t="s">
        <v>10720</v>
      </c>
      <c r="I7756" t="s">
        <v>85</v>
      </c>
      <c r="K7756">
        <v>0</v>
      </c>
    </row>
    <row r="7757" spans="7:11">
      <c r="G7757">
        <v>103618</v>
      </c>
      <c r="H7757" t="s">
        <v>10721</v>
      </c>
      <c r="I7757" t="s">
        <v>85</v>
      </c>
      <c r="K7757">
        <v>0</v>
      </c>
    </row>
    <row r="7758" spans="7:11">
      <c r="G7758">
        <v>103640</v>
      </c>
      <c r="H7758" t="s">
        <v>10722</v>
      </c>
      <c r="I7758" t="s">
        <v>85</v>
      </c>
      <c r="K7758">
        <v>0</v>
      </c>
    </row>
    <row r="7759" spans="7:11">
      <c r="G7759">
        <v>103596</v>
      </c>
      <c r="H7759" t="s">
        <v>10723</v>
      </c>
      <c r="I7759" t="s">
        <v>85</v>
      </c>
      <c r="K7759">
        <v>0</v>
      </c>
    </row>
    <row r="7760" spans="7:11">
      <c r="G7760">
        <v>103619</v>
      </c>
      <c r="H7760" t="s">
        <v>10724</v>
      </c>
      <c r="I7760" t="s">
        <v>85</v>
      </c>
      <c r="K7760">
        <v>0</v>
      </c>
    </row>
    <row r="7761" spans="7:11">
      <c r="G7761">
        <v>103641</v>
      </c>
      <c r="H7761" t="s">
        <v>10725</v>
      </c>
      <c r="I7761" t="s">
        <v>85</v>
      </c>
      <c r="K7761">
        <v>0</v>
      </c>
    </row>
    <row r="7762" spans="7:11">
      <c r="G7762">
        <v>103597</v>
      </c>
      <c r="H7762" t="s">
        <v>10726</v>
      </c>
      <c r="I7762" t="s">
        <v>85</v>
      </c>
      <c r="K7762">
        <v>0</v>
      </c>
    </row>
    <row r="7763" spans="7:11">
      <c r="G7763">
        <v>103620</v>
      </c>
      <c r="H7763" t="s">
        <v>10727</v>
      </c>
      <c r="I7763" t="s">
        <v>85</v>
      </c>
      <c r="K7763">
        <v>0</v>
      </c>
    </row>
    <row r="7764" spans="7:11">
      <c r="G7764">
        <v>103642</v>
      </c>
      <c r="H7764" t="s">
        <v>10728</v>
      </c>
      <c r="I7764" t="s">
        <v>85</v>
      </c>
      <c r="K7764">
        <v>0</v>
      </c>
    </row>
    <row r="7765" spans="7:11">
      <c r="G7765">
        <v>103598</v>
      </c>
      <c r="H7765" t="s">
        <v>10729</v>
      </c>
      <c r="I7765" t="s">
        <v>85</v>
      </c>
      <c r="K7765">
        <v>0</v>
      </c>
    </row>
    <row r="7766" spans="7:11">
      <c r="G7766">
        <v>103621</v>
      </c>
      <c r="H7766" t="s">
        <v>10730</v>
      </c>
      <c r="I7766" t="s">
        <v>85</v>
      </c>
      <c r="K7766">
        <v>0</v>
      </c>
    </row>
    <row r="7767" spans="7:11">
      <c r="G7767">
        <v>103643</v>
      </c>
      <c r="H7767" t="s">
        <v>10731</v>
      </c>
      <c r="I7767" t="s">
        <v>85</v>
      </c>
      <c r="K7767">
        <v>0</v>
      </c>
    </row>
    <row r="7768" spans="7:11">
      <c r="G7768">
        <v>103599</v>
      </c>
      <c r="H7768" t="s">
        <v>10732</v>
      </c>
      <c r="I7768" t="s">
        <v>85</v>
      </c>
      <c r="K7768">
        <v>0</v>
      </c>
    </row>
    <row r="7769" spans="7:11">
      <c r="G7769">
        <v>103622</v>
      </c>
      <c r="H7769" t="s">
        <v>10733</v>
      </c>
      <c r="I7769" t="s">
        <v>85</v>
      </c>
      <c r="K7769">
        <v>0</v>
      </c>
    </row>
    <row r="7770" spans="7:11">
      <c r="G7770">
        <v>103644</v>
      </c>
      <c r="H7770" t="s">
        <v>10734</v>
      </c>
      <c r="I7770" t="s">
        <v>85</v>
      </c>
      <c r="K7770">
        <v>0</v>
      </c>
    </row>
    <row r="7771" spans="7:11">
      <c r="G7771">
        <v>103600</v>
      </c>
      <c r="H7771" t="s">
        <v>10735</v>
      </c>
      <c r="I7771" t="s">
        <v>85</v>
      </c>
      <c r="K7771">
        <v>0</v>
      </c>
    </row>
    <row r="7772" spans="7:11">
      <c r="G7772">
        <v>103610</v>
      </c>
      <c r="H7772" t="s">
        <v>10736</v>
      </c>
      <c r="I7772" t="s">
        <v>85</v>
      </c>
      <c r="K7772">
        <v>0</v>
      </c>
    </row>
    <row r="7773" spans="7:11">
      <c r="G7773">
        <v>103632</v>
      </c>
      <c r="H7773" t="s">
        <v>10737</v>
      </c>
      <c r="I7773" t="s">
        <v>85</v>
      </c>
      <c r="K7773">
        <v>0</v>
      </c>
    </row>
    <row r="7774" spans="7:11">
      <c r="G7774">
        <v>103588</v>
      </c>
      <c r="H7774" t="s">
        <v>10738</v>
      </c>
      <c r="I7774" t="s">
        <v>85</v>
      </c>
      <c r="K7774">
        <v>0</v>
      </c>
    </row>
    <row r="7775" spans="7:11">
      <c r="G7775">
        <v>103623</v>
      </c>
      <c r="H7775" t="s">
        <v>10739</v>
      </c>
      <c r="I7775" t="s">
        <v>85</v>
      </c>
      <c r="K7775">
        <v>0</v>
      </c>
    </row>
    <row r="7776" spans="7:11">
      <c r="G7776">
        <v>103645</v>
      </c>
      <c r="H7776" t="s">
        <v>10740</v>
      </c>
      <c r="I7776" t="s">
        <v>85</v>
      </c>
      <c r="K7776">
        <v>0</v>
      </c>
    </row>
    <row r="7777" spans="7:11">
      <c r="G7777">
        <v>103601</v>
      </c>
      <c r="H7777" t="s">
        <v>10741</v>
      </c>
      <c r="I7777" t="s">
        <v>85</v>
      </c>
      <c r="K7777">
        <v>0</v>
      </c>
    </row>
    <row r="7778" spans="7:11">
      <c r="G7778">
        <v>103624</v>
      </c>
      <c r="H7778" t="s">
        <v>10742</v>
      </c>
      <c r="I7778" t="s">
        <v>85</v>
      </c>
      <c r="K7778">
        <v>0</v>
      </c>
    </row>
    <row r="7779" spans="7:11">
      <c r="G7779">
        <v>103646</v>
      </c>
      <c r="H7779" t="s">
        <v>10743</v>
      </c>
      <c r="I7779" t="s">
        <v>85</v>
      </c>
      <c r="K7779">
        <v>0</v>
      </c>
    </row>
    <row r="7780" spans="7:11">
      <c r="G7780">
        <v>103602</v>
      </c>
      <c r="H7780" t="s">
        <v>10744</v>
      </c>
      <c r="I7780" t="s">
        <v>85</v>
      </c>
      <c r="K7780">
        <v>0</v>
      </c>
    </row>
    <row r="7781" spans="7:11">
      <c r="G7781">
        <v>103625</v>
      </c>
      <c r="H7781" t="s">
        <v>10745</v>
      </c>
      <c r="I7781" t="s">
        <v>85</v>
      </c>
      <c r="K7781">
        <v>0</v>
      </c>
    </row>
    <row r="7782" spans="7:11">
      <c r="G7782">
        <v>103647</v>
      </c>
      <c r="H7782" t="s">
        <v>10746</v>
      </c>
      <c r="I7782" t="s">
        <v>85</v>
      </c>
      <c r="K7782">
        <v>0</v>
      </c>
    </row>
    <row r="7783" spans="7:11">
      <c r="G7783">
        <v>103603</v>
      </c>
      <c r="H7783" t="s">
        <v>10747</v>
      </c>
      <c r="I7783" t="s">
        <v>85</v>
      </c>
      <c r="K7783">
        <v>0</v>
      </c>
    </row>
    <row r="7784" spans="7:11">
      <c r="G7784">
        <v>103611</v>
      </c>
      <c r="H7784" t="s">
        <v>10748</v>
      </c>
      <c r="I7784" t="s">
        <v>85</v>
      </c>
      <c r="K7784">
        <v>0</v>
      </c>
    </row>
    <row r="7785" spans="7:11">
      <c r="G7785">
        <v>103633</v>
      </c>
      <c r="H7785" t="s">
        <v>10749</v>
      </c>
      <c r="I7785" t="s">
        <v>85</v>
      </c>
      <c r="K7785">
        <v>0</v>
      </c>
    </row>
    <row r="7786" spans="7:11">
      <c r="G7786">
        <v>103589</v>
      </c>
      <c r="H7786" t="s">
        <v>10750</v>
      </c>
      <c r="I7786" t="s">
        <v>85</v>
      </c>
      <c r="K7786">
        <v>0</v>
      </c>
    </row>
    <row r="7787" spans="7:11">
      <c r="G7787">
        <v>103626</v>
      </c>
      <c r="H7787" t="s">
        <v>10751</v>
      </c>
      <c r="I7787" t="s">
        <v>85</v>
      </c>
      <c r="K7787">
        <v>0</v>
      </c>
    </row>
    <row r="7788" spans="7:11">
      <c r="G7788">
        <v>103648</v>
      </c>
      <c r="H7788" t="s">
        <v>10752</v>
      </c>
      <c r="I7788" t="s">
        <v>85</v>
      </c>
      <c r="K7788">
        <v>0</v>
      </c>
    </row>
    <row r="7789" spans="7:11">
      <c r="G7789">
        <v>103604</v>
      </c>
      <c r="H7789" t="s">
        <v>10753</v>
      </c>
      <c r="I7789" t="s">
        <v>85</v>
      </c>
      <c r="K7789">
        <v>0</v>
      </c>
    </row>
    <row r="7790" spans="7:11">
      <c r="G7790">
        <v>103627</v>
      </c>
      <c r="H7790" t="s">
        <v>10754</v>
      </c>
      <c r="I7790" t="s">
        <v>85</v>
      </c>
      <c r="K7790">
        <v>0</v>
      </c>
    </row>
    <row r="7791" spans="7:11">
      <c r="G7791">
        <v>103649</v>
      </c>
      <c r="H7791" t="s">
        <v>10755</v>
      </c>
      <c r="I7791" t="s">
        <v>85</v>
      </c>
      <c r="K7791">
        <v>0</v>
      </c>
    </row>
    <row r="7792" spans="7:11">
      <c r="G7792">
        <v>103605</v>
      </c>
      <c r="H7792" t="s">
        <v>10756</v>
      </c>
      <c r="I7792" t="s">
        <v>85</v>
      </c>
      <c r="K7792">
        <v>0</v>
      </c>
    </row>
    <row r="7793" spans="7:11">
      <c r="G7793">
        <v>103612</v>
      </c>
      <c r="H7793" t="s">
        <v>10757</v>
      </c>
      <c r="I7793" t="s">
        <v>85</v>
      </c>
      <c r="K7793">
        <v>0</v>
      </c>
    </row>
    <row r="7794" spans="7:11">
      <c r="G7794">
        <v>103634</v>
      </c>
      <c r="H7794" t="s">
        <v>10758</v>
      </c>
      <c r="I7794" t="s">
        <v>85</v>
      </c>
      <c r="K7794">
        <v>0</v>
      </c>
    </row>
    <row r="7795" spans="7:11">
      <c r="G7795">
        <v>103590</v>
      </c>
      <c r="H7795" t="s">
        <v>10759</v>
      </c>
      <c r="I7795" t="s">
        <v>85</v>
      </c>
      <c r="K7795">
        <v>0</v>
      </c>
    </row>
    <row r="7796" spans="7:11">
      <c r="G7796">
        <v>103628</v>
      </c>
      <c r="H7796" t="s">
        <v>10760</v>
      </c>
      <c r="I7796" t="s">
        <v>85</v>
      </c>
      <c r="K7796">
        <v>0</v>
      </c>
    </row>
    <row r="7797" spans="7:11">
      <c r="G7797">
        <v>103650</v>
      </c>
      <c r="H7797" t="s">
        <v>10761</v>
      </c>
      <c r="I7797" t="s">
        <v>85</v>
      </c>
      <c r="K7797">
        <v>0</v>
      </c>
    </row>
    <row r="7798" spans="7:11">
      <c r="G7798">
        <v>103606</v>
      </c>
      <c r="H7798" t="s">
        <v>10762</v>
      </c>
      <c r="I7798" t="s">
        <v>85</v>
      </c>
      <c r="K7798">
        <v>0</v>
      </c>
    </row>
    <row r="7799" spans="7:11">
      <c r="G7799">
        <v>103629</v>
      </c>
      <c r="H7799" t="s">
        <v>10763</v>
      </c>
      <c r="I7799" t="s">
        <v>85</v>
      </c>
      <c r="K7799">
        <v>0</v>
      </c>
    </row>
    <row r="7800" spans="7:11">
      <c r="G7800">
        <v>103651</v>
      </c>
      <c r="H7800" t="s">
        <v>10764</v>
      </c>
      <c r="I7800" t="s">
        <v>85</v>
      </c>
      <c r="K7800">
        <v>0</v>
      </c>
    </row>
    <row r="7801" spans="7:11">
      <c r="G7801">
        <v>103607</v>
      </c>
      <c r="H7801" t="s">
        <v>10765</v>
      </c>
      <c r="I7801" t="s">
        <v>85</v>
      </c>
      <c r="K7801">
        <v>0</v>
      </c>
    </row>
    <row r="7802" spans="7:11">
      <c r="G7802">
        <v>103613</v>
      </c>
      <c r="H7802" t="s">
        <v>10766</v>
      </c>
      <c r="I7802" t="s">
        <v>85</v>
      </c>
      <c r="K7802">
        <v>0</v>
      </c>
    </row>
    <row r="7803" spans="7:11">
      <c r="G7803">
        <v>103635</v>
      </c>
      <c r="H7803" t="s">
        <v>10767</v>
      </c>
      <c r="I7803" t="s">
        <v>85</v>
      </c>
      <c r="K7803">
        <v>0</v>
      </c>
    </row>
    <row r="7804" spans="7:11">
      <c r="G7804">
        <v>103591</v>
      </c>
      <c r="H7804" t="s">
        <v>10768</v>
      </c>
      <c r="I7804" t="s">
        <v>85</v>
      </c>
      <c r="K7804">
        <v>0</v>
      </c>
    </row>
    <row r="7805" spans="7:11">
      <c r="G7805">
        <v>103630</v>
      </c>
      <c r="H7805" t="s">
        <v>10769</v>
      </c>
      <c r="I7805" t="s">
        <v>85</v>
      </c>
      <c r="K7805">
        <v>0</v>
      </c>
    </row>
    <row r="7806" spans="7:11">
      <c r="G7806">
        <v>103652</v>
      </c>
      <c r="H7806" t="s">
        <v>10770</v>
      </c>
      <c r="I7806" t="s">
        <v>85</v>
      </c>
      <c r="K7806">
        <v>0</v>
      </c>
    </row>
    <row r="7807" spans="7:11">
      <c r="G7807">
        <v>103608</v>
      </c>
      <c r="H7807" t="s">
        <v>10771</v>
      </c>
      <c r="I7807" t="s">
        <v>85</v>
      </c>
      <c r="K7807">
        <v>0</v>
      </c>
    </row>
    <row r="7808" spans="7:11">
      <c r="G7808">
        <v>103614</v>
      </c>
      <c r="H7808" t="s">
        <v>10772</v>
      </c>
      <c r="I7808" t="s">
        <v>85</v>
      </c>
      <c r="K7808">
        <v>0</v>
      </c>
    </row>
    <row r="7809" spans="7:11">
      <c r="G7809">
        <v>103636</v>
      </c>
      <c r="H7809" t="s">
        <v>10773</v>
      </c>
      <c r="I7809" t="s">
        <v>85</v>
      </c>
      <c r="K7809">
        <v>0</v>
      </c>
    </row>
    <row r="7810" spans="7:11">
      <c r="G7810">
        <v>103592</v>
      </c>
      <c r="H7810" t="s">
        <v>10774</v>
      </c>
      <c r="I7810" t="s">
        <v>85</v>
      </c>
      <c r="K7810">
        <v>0</v>
      </c>
    </row>
    <row r="7811" spans="7:11">
      <c r="G7811">
        <v>88412</v>
      </c>
      <c r="H7811" t="s">
        <v>10775</v>
      </c>
      <c r="I7811" t="s">
        <v>93</v>
      </c>
      <c r="K7811">
        <v>3.45</v>
      </c>
    </row>
    <row r="7812" spans="7:11">
      <c r="G7812">
        <v>88411</v>
      </c>
      <c r="H7812" t="s">
        <v>10776</v>
      </c>
      <c r="I7812" t="s">
        <v>93</v>
      </c>
      <c r="K7812">
        <v>4.18</v>
      </c>
    </row>
    <row r="7813" spans="7:11">
      <c r="G7813">
        <v>88415</v>
      </c>
      <c r="H7813" t="s">
        <v>10777</v>
      </c>
      <c r="I7813" t="s">
        <v>93</v>
      </c>
      <c r="K7813">
        <v>4.24</v>
      </c>
    </row>
    <row r="7814" spans="7:11">
      <c r="G7814">
        <v>88413</v>
      </c>
      <c r="H7814" t="s">
        <v>10778</v>
      </c>
      <c r="I7814" t="s">
        <v>93</v>
      </c>
      <c r="K7814">
        <v>5.08</v>
      </c>
    </row>
    <row r="7815" spans="7:11">
      <c r="G7815">
        <v>88414</v>
      </c>
      <c r="H7815" t="s">
        <v>10779</v>
      </c>
      <c r="I7815" t="s">
        <v>93</v>
      </c>
      <c r="K7815">
        <v>6.05</v>
      </c>
    </row>
    <row r="7816" spans="7:11">
      <c r="G7816">
        <v>96131</v>
      </c>
      <c r="H7816" t="s">
        <v>10780</v>
      </c>
      <c r="I7816" t="s">
        <v>93</v>
      </c>
      <c r="K7816">
        <v>22.09</v>
      </c>
    </row>
    <row r="7817" spans="7:11">
      <c r="G7817">
        <v>96126</v>
      </c>
      <c r="H7817" t="s">
        <v>10781</v>
      </c>
      <c r="I7817" t="s">
        <v>93</v>
      </c>
      <c r="K7817">
        <v>14.12</v>
      </c>
    </row>
    <row r="7818" spans="7:11">
      <c r="G7818">
        <v>96132</v>
      </c>
      <c r="H7818" t="s">
        <v>10782</v>
      </c>
      <c r="I7818" t="s">
        <v>93</v>
      </c>
      <c r="K7818">
        <v>14.34</v>
      </c>
    </row>
    <row r="7819" spans="7:11">
      <c r="G7819">
        <v>96127</v>
      </c>
      <c r="H7819" t="s">
        <v>10783</v>
      </c>
      <c r="I7819" t="s">
        <v>93</v>
      </c>
      <c r="K7819">
        <v>8.92</v>
      </c>
    </row>
    <row r="7820" spans="7:11">
      <c r="G7820">
        <v>96135</v>
      </c>
      <c r="H7820" t="s">
        <v>10784</v>
      </c>
      <c r="I7820" t="s">
        <v>93</v>
      </c>
      <c r="K7820">
        <v>23.84</v>
      </c>
    </row>
    <row r="7821" spans="7:11">
      <c r="G7821">
        <v>96130</v>
      </c>
      <c r="H7821" t="s">
        <v>10785</v>
      </c>
      <c r="I7821" t="s">
        <v>93</v>
      </c>
      <c r="K7821">
        <v>15.36</v>
      </c>
    </row>
    <row r="7822" spans="7:11">
      <c r="G7822">
        <v>96133</v>
      </c>
      <c r="H7822" t="s">
        <v>10786</v>
      </c>
      <c r="I7822" t="s">
        <v>93</v>
      </c>
      <c r="K7822">
        <v>36.18</v>
      </c>
    </row>
    <row r="7823" spans="7:11">
      <c r="G7823">
        <v>96128</v>
      </c>
      <c r="H7823" t="s">
        <v>10787</v>
      </c>
      <c r="I7823" t="s">
        <v>93</v>
      </c>
      <c r="K7823">
        <v>23.81</v>
      </c>
    </row>
    <row r="7824" spans="7:11">
      <c r="G7824">
        <v>96134</v>
      </c>
      <c r="H7824" t="s">
        <v>10788</v>
      </c>
      <c r="I7824" t="s">
        <v>93</v>
      </c>
      <c r="K7824">
        <v>42.56</v>
      </c>
    </row>
    <row r="7825" spans="7:11">
      <c r="G7825">
        <v>96129</v>
      </c>
      <c r="H7825" t="s">
        <v>10789</v>
      </c>
      <c r="I7825" t="s">
        <v>93</v>
      </c>
      <c r="K7825">
        <v>27.95</v>
      </c>
    </row>
    <row r="7826" spans="7:11">
      <c r="G7826">
        <v>88432</v>
      </c>
      <c r="H7826" t="s">
        <v>10790</v>
      </c>
      <c r="I7826" t="s">
        <v>93</v>
      </c>
      <c r="K7826">
        <v>28.11</v>
      </c>
    </row>
    <row r="7827" spans="7:11">
      <c r="G7827">
        <v>88426</v>
      </c>
      <c r="H7827" t="s">
        <v>10791</v>
      </c>
      <c r="I7827" t="s">
        <v>93</v>
      </c>
      <c r="K7827">
        <v>18.440000000000001</v>
      </c>
    </row>
    <row r="7828" spans="7:11">
      <c r="G7828">
        <v>88417</v>
      </c>
      <c r="H7828" t="s">
        <v>10792</v>
      </c>
      <c r="I7828" t="s">
        <v>93</v>
      </c>
      <c r="K7828">
        <v>16.87</v>
      </c>
    </row>
    <row r="7829" spans="7:11">
      <c r="G7829">
        <v>88424</v>
      </c>
      <c r="H7829" t="s">
        <v>10793</v>
      </c>
      <c r="I7829" t="s">
        <v>93</v>
      </c>
      <c r="K7829">
        <v>22.58</v>
      </c>
    </row>
    <row r="7830" spans="7:11">
      <c r="G7830">
        <v>88416</v>
      </c>
      <c r="H7830" t="s">
        <v>10794</v>
      </c>
      <c r="I7830" t="s">
        <v>93</v>
      </c>
      <c r="K7830">
        <v>19.66</v>
      </c>
    </row>
    <row r="7831" spans="7:11">
      <c r="G7831">
        <v>88431</v>
      </c>
      <c r="H7831" t="s">
        <v>10795</v>
      </c>
      <c r="I7831" t="s">
        <v>93</v>
      </c>
      <c r="K7831">
        <v>22.87</v>
      </c>
    </row>
    <row r="7832" spans="7:11">
      <c r="G7832">
        <v>88423</v>
      </c>
      <c r="H7832" t="s">
        <v>10796</v>
      </c>
      <c r="I7832" t="s">
        <v>93</v>
      </c>
      <c r="K7832">
        <v>19.59</v>
      </c>
    </row>
    <row r="7833" spans="7:11">
      <c r="G7833">
        <v>88428</v>
      </c>
      <c r="H7833" t="s">
        <v>10797</v>
      </c>
      <c r="I7833" t="s">
        <v>93</v>
      </c>
      <c r="K7833">
        <v>27.64</v>
      </c>
    </row>
    <row r="7834" spans="7:11">
      <c r="G7834">
        <v>88420</v>
      </c>
      <c r="H7834" t="s">
        <v>10798</v>
      </c>
      <c r="I7834" t="s">
        <v>93</v>
      </c>
      <c r="K7834">
        <v>22.03</v>
      </c>
    </row>
    <row r="7835" spans="7:11">
      <c r="G7835">
        <v>88429</v>
      </c>
      <c r="H7835" t="s">
        <v>10799</v>
      </c>
      <c r="I7835" t="s">
        <v>93</v>
      </c>
      <c r="K7835">
        <v>33.17</v>
      </c>
    </row>
    <row r="7836" spans="7:11">
      <c r="G7836">
        <v>88421</v>
      </c>
      <c r="H7836" t="s">
        <v>10800</v>
      </c>
      <c r="I7836" t="s">
        <v>93</v>
      </c>
      <c r="K7836">
        <v>26.64</v>
      </c>
    </row>
    <row r="7837" spans="7:11">
      <c r="G7837">
        <v>95622</v>
      </c>
      <c r="H7837" t="s">
        <v>10801</v>
      </c>
      <c r="I7837" t="s">
        <v>93</v>
      </c>
      <c r="K7837">
        <v>13.09</v>
      </c>
    </row>
    <row r="7838" spans="7:11">
      <c r="G7838">
        <v>95623</v>
      </c>
      <c r="H7838" t="s">
        <v>10802</v>
      </c>
      <c r="I7838" t="s">
        <v>93</v>
      </c>
      <c r="K7838">
        <v>9.39</v>
      </c>
    </row>
    <row r="7839" spans="7:11">
      <c r="G7839">
        <v>95626</v>
      </c>
      <c r="H7839" t="s">
        <v>10803</v>
      </c>
      <c r="I7839" t="s">
        <v>93</v>
      </c>
      <c r="K7839">
        <v>13.78</v>
      </c>
    </row>
    <row r="7840" spans="7:11">
      <c r="G7840">
        <v>95624</v>
      </c>
      <c r="H7840" t="s">
        <v>10804</v>
      </c>
      <c r="I7840" t="s">
        <v>93</v>
      </c>
      <c r="K7840">
        <v>19.260000000000002</v>
      </c>
    </row>
    <row r="7841" spans="7:11">
      <c r="G7841">
        <v>95625</v>
      </c>
      <c r="H7841" t="s">
        <v>10805</v>
      </c>
      <c r="I7841" t="s">
        <v>93</v>
      </c>
      <c r="K7841">
        <v>22.8</v>
      </c>
    </row>
    <row r="7842" spans="7:11">
      <c r="G7842">
        <v>88497</v>
      </c>
      <c r="H7842" t="s">
        <v>6912</v>
      </c>
      <c r="I7842" t="s">
        <v>93</v>
      </c>
      <c r="K7842">
        <v>14.52</v>
      </c>
    </row>
    <row r="7843" spans="7:11">
      <c r="G7843">
        <v>104648</v>
      </c>
      <c r="H7843" t="s">
        <v>10806</v>
      </c>
      <c r="I7843" t="s">
        <v>93</v>
      </c>
      <c r="K7843">
        <v>0</v>
      </c>
    </row>
    <row r="7844" spans="7:11">
      <c r="G7844">
        <v>88495</v>
      </c>
      <c r="H7844" t="s">
        <v>6910</v>
      </c>
      <c r="I7844" t="s">
        <v>93</v>
      </c>
      <c r="K7844">
        <v>9.42</v>
      </c>
    </row>
    <row r="7845" spans="7:11">
      <c r="G7845">
        <v>104646</v>
      </c>
      <c r="H7845" t="s">
        <v>10807</v>
      </c>
      <c r="I7845" t="s">
        <v>93</v>
      </c>
      <c r="K7845">
        <v>0</v>
      </c>
    </row>
    <row r="7846" spans="7:11">
      <c r="G7846">
        <v>88496</v>
      </c>
      <c r="H7846" t="s">
        <v>6911</v>
      </c>
      <c r="I7846" t="s">
        <v>93</v>
      </c>
      <c r="K7846">
        <v>26.23</v>
      </c>
    </row>
    <row r="7847" spans="7:11">
      <c r="G7847">
        <v>104647</v>
      </c>
      <c r="H7847" t="s">
        <v>10808</v>
      </c>
      <c r="I7847" t="s">
        <v>93</v>
      </c>
      <c r="K7847">
        <v>0</v>
      </c>
    </row>
    <row r="7848" spans="7:11">
      <c r="G7848">
        <v>88494</v>
      </c>
      <c r="H7848" t="s">
        <v>6909</v>
      </c>
      <c r="I7848" t="s">
        <v>93</v>
      </c>
      <c r="K7848">
        <v>17.39</v>
      </c>
    </row>
    <row r="7849" spans="7:11">
      <c r="G7849">
        <v>104645</v>
      </c>
      <c r="H7849" t="s">
        <v>10809</v>
      </c>
      <c r="I7849" t="s">
        <v>93</v>
      </c>
      <c r="K7849">
        <v>0</v>
      </c>
    </row>
    <row r="7850" spans="7:11">
      <c r="G7850">
        <v>88485</v>
      </c>
      <c r="H7850" t="s">
        <v>6906</v>
      </c>
      <c r="I7850" t="s">
        <v>93</v>
      </c>
      <c r="K7850">
        <v>3.56</v>
      </c>
    </row>
    <row r="7851" spans="7:11">
      <c r="G7851">
        <v>88484</v>
      </c>
      <c r="H7851" t="s">
        <v>6905</v>
      </c>
      <c r="I7851" t="s">
        <v>93</v>
      </c>
      <c r="K7851">
        <v>4.3600000000000003</v>
      </c>
    </row>
    <row r="7852" spans="7:11">
      <c r="G7852">
        <v>104638</v>
      </c>
      <c r="H7852" t="s">
        <v>10810</v>
      </c>
      <c r="I7852" t="s">
        <v>93</v>
      </c>
      <c r="K7852">
        <v>0</v>
      </c>
    </row>
    <row r="7853" spans="7:11">
      <c r="G7853">
        <v>104637</v>
      </c>
      <c r="H7853" t="s">
        <v>10811</v>
      </c>
      <c r="I7853" t="s">
        <v>93</v>
      </c>
      <c r="K7853">
        <v>0</v>
      </c>
    </row>
    <row r="7854" spans="7:11">
      <c r="G7854">
        <v>104641</v>
      </c>
      <c r="H7854" t="s">
        <v>6917</v>
      </c>
      <c r="I7854" t="s">
        <v>93</v>
      </c>
      <c r="K7854">
        <v>8.19</v>
      </c>
    </row>
    <row r="7855" spans="7:11">
      <c r="G7855">
        <v>104639</v>
      </c>
      <c r="H7855" t="s">
        <v>6915</v>
      </c>
      <c r="I7855" t="s">
        <v>93</v>
      </c>
      <c r="K7855">
        <v>10.15</v>
      </c>
    </row>
    <row r="7856" spans="7:11">
      <c r="G7856">
        <v>104644</v>
      </c>
      <c r="H7856" t="s">
        <v>10812</v>
      </c>
      <c r="I7856" t="s">
        <v>93</v>
      </c>
      <c r="K7856">
        <v>0</v>
      </c>
    </row>
    <row r="7857" spans="7:11">
      <c r="G7857">
        <v>104643</v>
      </c>
      <c r="H7857" t="s">
        <v>10813</v>
      </c>
      <c r="I7857" t="s">
        <v>93</v>
      </c>
      <c r="K7857">
        <v>0</v>
      </c>
    </row>
    <row r="7858" spans="7:11">
      <c r="G7858">
        <v>88489</v>
      </c>
      <c r="H7858" t="s">
        <v>6908</v>
      </c>
      <c r="I7858" t="s">
        <v>93</v>
      </c>
      <c r="K7858">
        <v>11.53</v>
      </c>
    </row>
    <row r="7859" spans="7:11">
      <c r="G7859">
        <v>88488</v>
      </c>
      <c r="H7859" t="s">
        <v>6907</v>
      </c>
      <c r="I7859" t="s">
        <v>93</v>
      </c>
      <c r="K7859">
        <v>13.49</v>
      </c>
    </row>
    <row r="7860" spans="7:11">
      <c r="G7860">
        <v>104642</v>
      </c>
      <c r="H7860" t="s">
        <v>6918</v>
      </c>
      <c r="I7860" t="s">
        <v>93</v>
      </c>
      <c r="K7860">
        <v>9.43</v>
      </c>
    </row>
    <row r="7861" spans="7:11">
      <c r="G7861">
        <v>104640</v>
      </c>
      <c r="H7861" t="s">
        <v>6916</v>
      </c>
      <c r="I7861" t="s">
        <v>93</v>
      </c>
      <c r="K7861">
        <v>11.39</v>
      </c>
    </row>
    <row r="7862" spans="7:11">
      <c r="G7862">
        <v>95305</v>
      </c>
      <c r="H7862" t="s">
        <v>6913</v>
      </c>
      <c r="I7862" t="s">
        <v>93</v>
      </c>
      <c r="K7862">
        <v>12.27</v>
      </c>
    </row>
    <row r="7863" spans="7:11">
      <c r="G7863">
        <v>95306</v>
      </c>
      <c r="H7863" t="s">
        <v>6914</v>
      </c>
      <c r="I7863" t="s">
        <v>93</v>
      </c>
      <c r="K7863">
        <v>14.12</v>
      </c>
    </row>
    <row r="7864" spans="7:11">
      <c r="G7864">
        <v>102201</v>
      </c>
      <c r="H7864" t="s">
        <v>5536</v>
      </c>
      <c r="I7864" t="s">
        <v>93</v>
      </c>
      <c r="K7864">
        <v>15.31</v>
      </c>
    </row>
    <row r="7865" spans="7:11">
      <c r="G7865">
        <v>102200</v>
      </c>
      <c r="H7865" t="s">
        <v>4529</v>
      </c>
      <c r="I7865" t="s">
        <v>93</v>
      </c>
      <c r="K7865">
        <v>16.16</v>
      </c>
    </row>
    <row r="7866" spans="7:11">
      <c r="G7866">
        <v>102202</v>
      </c>
      <c r="H7866" t="s">
        <v>4530</v>
      </c>
      <c r="I7866" t="s">
        <v>93</v>
      </c>
      <c r="K7866">
        <v>37.299999999999997</v>
      </c>
    </row>
    <row r="7867" spans="7:11">
      <c r="G7867">
        <v>102193</v>
      </c>
      <c r="H7867" t="s">
        <v>4526</v>
      </c>
      <c r="I7867" t="s">
        <v>93</v>
      </c>
      <c r="K7867">
        <v>1.66</v>
      </c>
    </row>
    <row r="7868" spans="7:11">
      <c r="G7868">
        <v>102194</v>
      </c>
      <c r="H7868" t="s">
        <v>4527</v>
      </c>
      <c r="I7868" t="s">
        <v>93</v>
      </c>
      <c r="K7868">
        <v>6.81</v>
      </c>
    </row>
    <row r="7869" spans="7:11">
      <c r="G7869">
        <v>102198</v>
      </c>
      <c r="H7869" t="s">
        <v>10814</v>
      </c>
      <c r="I7869" t="s">
        <v>93</v>
      </c>
      <c r="K7869">
        <v>0</v>
      </c>
    </row>
    <row r="7870" spans="7:11">
      <c r="G7870">
        <v>102197</v>
      </c>
      <c r="H7870" t="s">
        <v>4528</v>
      </c>
      <c r="I7870" t="s">
        <v>93</v>
      </c>
      <c r="K7870">
        <v>20.04</v>
      </c>
    </row>
    <row r="7871" spans="7:11">
      <c r="G7871">
        <v>102195</v>
      </c>
      <c r="H7871" t="s">
        <v>10815</v>
      </c>
      <c r="I7871" t="s">
        <v>93</v>
      </c>
      <c r="K7871">
        <v>0</v>
      </c>
    </row>
    <row r="7872" spans="7:11">
      <c r="G7872">
        <v>102199</v>
      </c>
      <c r="H7872" t="s">
        <v>10816</v>
      </c>
      <c r="I7872" t="s">
        <v>93</v>
      </c>
      <c r="K7872">
        <v>0</v>
      </c>
    </row>
    <row r="7873" spans="7:11">
      <c r="G7873">
        <v>102196</v>
      </c>
      <c r="H7873" t="s">
        <v>10817</v>
      </c>
      <c r="I7873" t="s">
        <v>93</v>
      </c>
      <c r="K7873">
        <v>0</v>
      </c>
    </row>
    <row r="7874" spans="7:11">
      <c r="G7874">
        <v>102233</v>
      </c>
      <c r="H7874" t="s">
        <v>4552</v>
      </c>
      <c r="I7874" t="s">
        <v>93</v>
      </c>
      <c r="K7874">
        <v>11.93</v>
      </c>
    </row>
    <row r="7875" spans="7:11">
      <c r="G7875">
        <v>102234</v>
      </c>
      <c r="H7875" t="s">
        <v>4553</v>
      </c>
      <c r="I7875" t="s">
        <v>93</v>
      </c>
      <c r="K7875">
        <v>23.85</v>
      </c>
    </row>
    <row r="7876" spans="7:11">
      <c r="G7876">
        <v>102207</v>
      </c>
      <c r="H7876" t="s">
        <v>4534</v>
      </c>
      <c r="I7876" t="s">
        <v>93</v>
      </c>
      <c r="K7876">
        <v>7.47</v>
      </c>
    </row>
    <row r="7877" spans="7:11">
      <c r="G7877">
        <v>102217</v>
      </c>
      <c r="H7877" t="s">
        <v>4541</v>
      </c>
      <c r="I7877" t="s">
        <v>93</v>
      </c>
      <c r="K7877">
        <v>14.97</v>
      </c>
    </row>
    <row r="7878" spans="7:11">
      <c r="G7878">
        <v>102227</v>
      </c>
      <c r="H7878" t="s">
        <v>4548</v>
      </c>
      <c r="I7878" t="s">
        <v>93</v>
      </c>
      <c r="K7878">
        <v>22.46</v>
      </c>
    </row>
    <row r="7879" spans="7:11">
      <c r="G7879">
        <v>102211</v>
      </c>
      <c r="H7879" t="s">
        <v>10818</v>
      </c>
      <c r="I7879" t="s">
        <v>93</v>
      </c>
      <c r="K7879">
        <v>0</v>
      </c>
    </row>
    <row r="7880" spans="7:11">
      <c r="G7880">
        <v>102221</v>
      </c>
      <c r="H7880" t="s">
        <v>10819</v>
      </c>
      <c r="I7880" t="s">
        <v>93</v>
      </c>
      <c r="K7880">
        <v>0</v>
      </c>
    </row>
    <row r="7881" spans="7:11">
      <c r="G7881">
        <v>102231</v>
      </c>
      <c r="H7881" t="s">
        <v>10820</v>
      </c>
      <c r="I7881" t="s">
        <v>93</v>
      </c>
      <c r="K7881">
        <v>0</v>
      </c>
    </row>
    <row r="7882" spans="7:11">
      <c r="G7882">
        <v>102209</v>
      </c>
      <c r="H7882" t="s">
        <v>4536</v>
      </c>
      <c r="I7882" t="s">
        <v>93</v>
      </c>
      <c r="K7882">
        <v>7.34</v>
      </c>
    </row>
    <row r="7883" spans="7:11">
      <c r="G7883">
        <v>102219</v>
      </c>
      <c r="H7883" t="s">
        <v>4543</v>
      </c>
      <c r="I7883" t="s">
        <v>93</v>
      </c>
      <c r="K7883">
        <v>14.71</v>
      </c>
    </row>
    <row r="7884" spans="7:11">
      <c r="G7884">
        <v>102229</v>
      </c>
      <c r="H7884" t="s">
        <v>4550</v>
      </c>
      <c r="I7884" t="s">
        <v>93</v>
      </c>
      <c r="K7884">
        <v>22.07</v>
      </c>
    </row>
    <row r="7885" spans="7:11">
      <c r="G7885">
        <v>102210</v>
      </c>
      <c r="H7885" t="s">
        <v>4537</v>
      </c>
      <c r="I7885" t="s">
        <v>93</v>
      </c>
      <c r="K7885">
        <v>6.98</v>
      </c>
    </row>
    <row r="7886" spans="7:11">
      <c r="G7886">
        <v>102220</v>
      </c>
      <c r="H7886" t="s">
        <v>4544</v>
      </c>
      <c r="I7886" t="s">
        <v>93</v>
      </c>
      <c r="K7886">
        <v>13.99</v>
      </c>
    </row>
    <row r="7887" spans="7:11">
      <c r="G7887">
        <v>102230</v>
      </c>
      <c r="H7887" t="s">
        <v>4551</v>
      </c>
      <c r="I7887" t="s">
        <v>93</v>
      </c>
      <c r="K7887">
        <v>20.99</v>
      </c>
    </row>
    <row r="7888" spans="7:11">
      <c r="G7888">
        <v>102208</v>
      </c>
      <c r="H7888" t="s">
        <v>4535</v>
      </c>
      <c r="I7888" t="s">
        <v>93</v>
      </c>
      <c r="K7888">
        <v>7.1</v>
      </c>
    </row>
    <row r="7889" spans="7:11">
      <c r="G7889">
        <v>102218</v>
      </c>
      <c r="H7889" t="s">
        <v>4542</v>
      </c>
      <c r="I7889" t="s">
        <v>93</v>
      </c>
      <c r="K7889">
        <v>14.23</v>
      </c>
    </row>
    <row r="7890" spans="7:11">
      <c r="G7890">
        <v>102228</v>
      </c>
      <c r="H7890" t="s">
        <v>4549</v>
      </c>
      <c r="I7890" t="s">
        <v>93</v>
      </c>
      <c r="K7890">
        <v>21.35</v>
      </c>
    </row>
    <row r="7891" spans="7:11">
      <c r="G7891">
        <v>102212</v>
      </c>
      <c r="H7891" t="s">
        <v>10821</v>
      </c>
      <c r="I7891" t="s">
        <v>93</v>
      </c>
      <c r="K7891">
        <v>0</v>
      </c>
    </row>
    <row r="7892" spans="7:11">
      <c r="G7892">
        <v>102222</v>
      </c>
      <c r="H7892" t="s">
        <v>10822</v>
      </c>
      <c r="I7892" t="s">
        <v>93</v>
      </c>
      <c r="K7892">
        <v>0</v>
      </c>
    </row>
    <row r="7893" spans="7:11">
      <c r="G7893">
        <v>102232</v>
      </c>
      <c r="H7893" t="s">
        <v>10823</v>
      </c>
      <c r="I7893" t="s">
        <v>93</v>
      </c>
      <c r="K7893">
        <v>0</v>
      </c>
    </row>
    <row r="7894" spans="7:11">
      <c r="G7894">
        <v>102203</v>
      </c>
      <c r="H7894" t="s">
        <v>4531</v>
      </c>
      <c r="I7894" t="s">
        <v>93</v>
      </c>
      <c r="K7894">
        <v>8.9600000000000009</v>
      </c>
    </row>
    <row r="7895" spans="7:11">
      <c r="G7895">
        <v>102213</v>
      </c>
      <c r="H7895" t="s">
        <v>4538</v>
      </c>
      <c r="I7895" t="s">
        <v>93</v>
      </c>
      <c r="K7895">
        <v>17.93</v>
      </c>
    </row>
    <row r="7896" spans="7:11">
      <c r="G7896">
        <v>102223</v>
      </c>
      <c r="H7896" t="s">
        <v>4545</v>
      </c>
      <c r="I7896" t="s">
        <v>93</v>
      </c>
      <c r="K7896">
        <v>26.89</v>
      </c>
    </row>
    <row r="7897" spans="7:11">
      <c r="G7897">
        <v>102204</v>
      </c>
      <c r="H7897" t="s">
        <v>4532</v>
      </c>
      <c r="I7897" t="s">
        <v>93</v>
      </c>
      <c r="K7897">
        <v>9.25</v>
      </c>
    </row>
    <row r="7898" spans="7:11">
      <c r="G7898">
        <v>102214</v>
      </c>
      <c r="H7898" t="s">
        <v>4539</v>
      </c>
      <c r="I7898" t="s">
        <v>93</v>
      </c>
      <c r="K7898">
        <v>18.510000000000002</v>
      </c>
    </row>
    <row r="7899" spans="7:11">
      <c r="G7899">
        <v>102224</v>
      </c>
      <c r="H7899" t="s">
        <v>4546</v>
      </c>
      <c r="I7899" t="s">
        <v>93</v>
      </c>
      <c r="K7899">
        <v>27.77</v>
      </c>
    </row>
    <row r="7900" spans="7:11">
      <c r="G7900">
        <v>102205</v>
      </c>
      <c r="H7900" t="s">
        <v>4533</v>
      </c>
      <c r="I7900" t="s">
        <v>93</v>
      </c>
      <c r="K7900">
        <v>8.31</v>
      </c>
    </row>
    <row r="7901" spans="7:11">
      <c r="G7901">
        <v>102215</v>
      </c>
      <c r="H7901" t="s">
        <v>4540</v>
      </c>
      <c r="I7901" t="s">
        <v>93</v>
      </c>
      <c r="K7901">
        <v>16.649999999999999</v>
      </c>
    </row>
    <row r="7902" spans="7:11">
      <c r="G7902">
        <v>102225</v>
      </c>
      <c r="H7902" t="s">
        <v>4547</v>
      </c>
      <c r="I7902" t="s">
        <v>93</v>
      </c>
      <c r="K7902">
        <v>24.98</v>
      </c>
    </row>
    <row r="7903" spans="7:11">
      <c r="G7903">
        <v>102206</v>
      </c>
      <c r="H7903" t="s">
        <v>10824</v>
      </c>
      <c r="I7903" t="s">
        <v>93</v>
      </c>
      <c r="K7903">
        <v>0</v>
      </c>
    </row>
    <row r="7904" spans="7:11">
      <c r="G7904">
        <v>102216</v>
      </c>
      <c r="H7904" t="s">
        <v>10825</v>
      </c>
      <c r="I7904" t="s">
        <v>93</v>
      </c>
      <c r="K7904">
        <v>0</v>
      </c>
    </row>
    <row r="7905" spans="7:11">
      <c r="G7905">
        <v>102226</v>
      </c>
      <c r="H7905" t="s">
        <v>10826</v>
      </c>
      <c r="I7905" t="s">
        <v>93</v>
      </c>
      <c r="K7905">
        <v>0</v>
      </c>
    </row>
    <row r="7906" spans="7:11">
      <c r="G7906">
        <v>100718</v>
      </c>
      <c r="H7906" t="s">
        <v>2896</v>
      </c>
      <c r="I7906" t="s">
        <v>85</v>
      </c>
      <c r="K7906">
        <v>1.21</v>
      </c>
    </row>
    <row r="7907" spans="7:11">
      <c r="G7907">
        <v>100716</v>
      </c>
      <c r="H7907" t="s">
        <v>2894</v>
      </c>
      <c r="I7907" t="s">
        <v>93</v>
      </c>
      <c r="K7907">
        <v>23.65</v>
      </c>
    </row>
    <row r="7908" spans="7:11">
      <c r="G7908">
        <v>100717</v>
      </c>
      <c r="H7908" t="s">
        <v>2895</v>
      </c>
      <c r="I7908" t="s">
        <v>93</v>
      </c>
      <c r="K7908">
        <v>8.08</v>
      </c>
    </row>
    <row r="7909" spans="7:11">
      <c r="G7909">
        <v>100754</v>
      </c>
      <c r="H7909" t="s">
        <v>2912</v>
      </c>
      <c r="I7909" t="s">
        <v>93</v>
      </c>
      <c r="K7909">
        <v>25.29</v>
      </c>
    </row>
    <row r="7910" spans="7:11">
      <c r="G7910">
        <v>100736</v>
      </c>
      <c r="H7910" t="s">
        <v>2904</v>
      </c>
      <c r="I7910" t="s">
        <v>93</v>
      </c>
      <c r="K7910">
        <v>12.64</v>
      </c>
    </row>
    <row r="7911" spans="7:11">
      <c r="G7911">
        <v>100753</v>
      </c>
      <c r="H7911" t="s">
        <v>6290</v>
      </c>
      <c r="I7911" t="s">
        <v>93</v>
      </c>
      <c r="K7911">
        <v>19.2</v>
      </c>
    </row>
    <row r="7912" spans="7:11">
      <c r="G7912">
        <v>100735</v>
      </c>
      <c r="H7912" t="s">
        <v>6284</v>
      </c>
      <c r="I7912" t="s">
        <v>93</v>
      </c>
      <c r="K7912">
        <v>9.6</v>
      </c>
    </row>
    <row r="7913" spans="7:11">
      <c r="G7913">
        <v>100734</v>
      </c>
      <c r="H7913" t="s">
        <v>2903</v>
      </c>
      <c r="I7913" t="s">
        <v>93</v>
      </c>
      <c r="K7913">
        <v>13.67</v>
      </c>
    </row>
    <row r="7914" spans="7:11">
      <c r="G7914">
        <v>100733</v>
      </c>
      <c r="H7914" t="s">
        <v>6283</v>
      </c>
      <c r="I7914" t="s">
        <v>93</v>
      </c>
      <c r="K7914">
        <v>10.82</v>
      </c>
    </row>
    <row r="7915" spans="7:11">
      <c r="G7915">
        <v>100740</v>
      </c>
      <c r="H7915" t="s">
        <v>2905</v>
      </c>
      <c r="I7915" t="s">
        <v>93</v>
      </c>
      <c r="K7915">
        <v>10.029999999999999</v>
      </c>
    </row>
    <row r="7916" spans="7:11">
      <c r="G7916">
        <v>100758</v>
      </c>
      <c r="H7916" t="s">
        <v>2913</v>
      </c>
      <c r="I7916" t="s">
        <v>93</v>
      </c>
      <c r="K7916">
        <v>43.04</v>
      </c>
    </row>
    <row r="7917" spans="7:11">
      <c r="G7917">
        <v>100742</v>
      </c>
      <c r="H7917" t="s">
        <v>2906</v>
      </c>
      <c r="I7917" t="s">
        <v>93</v>
      </c>
      <c r="K7917">
        <v>21.5</v>
      </c>
    </row>
    <row r="7918" spans="7:11">
      <c r="G7918">
        <v>100739</v>
      </c>
      <c r="H7918" t="s">
        <v>6285</v>
      </c>
      <c r="I7918" t="s">
        <v>93</v>
      </c>
      <c r="K7918">
        <v>9.76</v>
      </c>
    </row>
    <row r="7919" spans="7:11">
      <c r="G7919">
        <v>100757</v>
      </c>
      <c r="H7919" t="s">
        <v>6291</v>
      </c>
      <c r="I7919" t="s">
        <v>93</v>
      </c>
      <c r="K7919">
        <v>43.29</v>
      </c>
    </row>
    <row r="7920" spans="7:11">
      <c r="G7920">
        <v>100741</v>
      </c>
      <c r="H7920" t="s">
        <v>6286</v>
      </c>
      <c r="I7920" t="s">
        <v>93</v>
      </c>
      <c r="K7920">
        <v>21.64</v>
      </c>
    </row>
    <row r="7921" spans="7:11">
      <c r="G7921">
        <v>100744</v>
      </c>
      <c r="H7921" t="s">
        <v>2907</v>
      </c>
      <c r="I7921" t="s">
        <v>93</v>
      </c>
      <c r="K7921">
        <v>9.89</v>
      </c>
    </row>
    <row r="7922" spans="7:11">
      <c r="G7922">
        <v>100760</v>
      </c>
      <c r="H7922" t="s">
        <v>2914</v>
      </c>
      <c r="I7922" t="s">
        <v>93</v>
      </c>
      <c r="K7922">
        <v>42.74</v>
      </c>
    </row>
    <row r="7923" spans="7:11">
      <c r="G7923">
        <v>100746</v>
      </c>
      <c r="H7923" t="s">
        <v>2908</v>
      </c>
      <c r="I7923" t="s">
        <v>93</v>
      </c>
      <c r="K7923">
        <v>21.35</v>
      </c>
    </row>
    <row r="7924" spans="7:11">
      <c r="G7924">
        <v>100743</v>
      </c>
      <c r="H7924" t="s">
        <v>10827</v>
      </c>
      <c r="I7924" t="s">
        <v>93</v>
      </c>
      <c r="K7924">
        <v>9.5399999999999991</v>
      </c>
    </row>
    <row r="7925" spans="7:11">
      <c r="G7925">
        <v>100759</v>
      </c>
      <c r="H7925" t="s">
        <v>6292</v>
      </c>
      <c r="I7925" t="s">
        <v>93</v>
      </c>
      <c r="K7925">
        <v>42.81</v>
      </c>
    </row>
    <row r="7926" spans="7:11">
      <c r="G7926">
        <v>100745</v>
      </c>
      <c r="H7926" t="s">
        <v>10828</v>
      </c>
      <c r="I7926" t="s">
        <v>93</v>
      </c>
      <c r="K7926">
        <v>21.4</v>
      </c>
    </row>
    <row r="7927" spans="7:11">
      <c r="G7927">
        <v>100748</v>
      </c>
      <c r="H7927" t="s">
        <v>2909</v>
      </c>
      <c r="I7927" t="s">
        <v>93</v>
      </c>
      <c r="K7927">
        <v>9.9499999999999993</v>
      </c>
    </row>
    <row r="7928" spans="7:11">
      <c r="G7928">
        <v>100762</v>
      </c>
      <c r="H7928" t="s">
        <v>2915</v>
      </c>
      <c r="I7928" t="s">
        <v>93</v>
      </c>
      <c r="K7928">
        <v>42.86</v>
      </c>
    </row>
    <row r="7929" spans="7:11">
      <c r="G7929">
        <v>100750</v>
      </c>
      <c r="H7929" t="s">
        <v>2910</v>
      </c>
      <c r="I7929" t="s">
        <v>93</v>
      </c>
      <c r="K7929">
        <v>21.41</v>
      </c>
    </row>
    <row r="7930" spans="7:11">
      <c r="G7930">
        <v>100747</v>
      </c>
      <c r="H7930" t="s">
        <v>6287</v>
      </c>
      <c r="I7930" t="s">
        <v>93</v>
      </c>
      <c r="K7930">
        <v>9.6300000000000008</v>
      </c>
    </row>
    <row r="7931" spans="7:11">
      <c r="G7931">
        <v>100761</v>
      </c>
      <c r="H7931" t="s">
        <v>6293</v>
      </c>
      <c r="I7931" t="s">
        <v>93</v>
      </c>
      <c r="K7931">
        <v>43.01</v>
      </c>
    </row>
    <row r="7932" spans="7:11">
      <c r="G7932">
        <v>100749</v>
      </c>
      <c r="H7932" t="s">
        <v>6288</v>
      </c>
      <c r="I7932" t="s">
        <v>93</v>
      </c>
      <c r="K7932">
        <v>21.5</v>
      </c>
    </row>
    <row r="7933" spans="7:11">
      <c r="G7933">
        <v>100720</v>
      </c>
      <c r="H7933" t="s">
        <v>2897</v>
      </c>
      <c r="I7933" t="s">
        <v>93</v>
      </c>
      <c r="K7933">
        <v>9.51</v>
      </c>
    </row>
    <row r="7934" spans="7:11">
      <c r="G7934">
        <v>100722</v>
      </c>
      <c r="H7934" t="s">
        <v>2898</v>
      </c>
      <c r="I7934" t="s">
        <v>93</v>
      </c>
      <c r="K7934">
        <v>21</v>
      </c>
    </row>
    <row r="7935" spans="7:11">
      <c r="G7935">
        <v>100719</v>
      </c>
      <c r="H7935" t="s">
        <v>6277</v>
      </c>
      <c r="I7935" t="s">
        <v>93</v>
      </c>
      <c r="K7935">
        <v>9.92</v>
      </c>
    </row>
    <row r="7936" spans="7:11">
      <c r="G7936">
        <v>100721</v>
      </c>
      <c r="H7936" t="s">
        <v>6278</v>
      </c>
      <c r="I7936" t="s">
        <v>93</v>
      </c>
      <c r="K7936">
        <v>21.98</v>
      </c>
    </row>
    <row r="7937" spans="7:11">
      <c r="G7937">
        <v>100724</v>
      </c>
      <c r="H7937" t="s">
        <v>2899</v>
      </c>
      <c r="I7937" t="s">
        <v>93</v>
      </c>
      <c r="K7937">
        <v>12.49</v>
      </c>
    </row>
    <row r="7938" spans="7:11">
      <c r="G7938">
        <v>100726</v>
      </c>
      <c r="H7938" t="s">
        <v>2900</v>
      </c>
      <c r="I7938" t="s">
        <v>93</v>
      </c>
      <c r="K7938">
        <v>23.89</v>
      </c>
    </row>
    <row r="7939" spans="7:11">
      <c r="G7939">
        <v>100723</v>
      </c>
      <c r="H7939" t="s">
        <v>6279</v>
      </c>
      <c r="I7939" t="s">
        <v>93</v>
      </c>
      <c r="K7939">
        <v>10.66</v>
      </c>
    </row>
    <row r="7940" spans="7:11">
      <c r="G7940">
        <v>100725</v>
      </c>
      <c r="H7940" t="s">
        <v>6280</v>
      </c>
      <c r="I7940" t="s">
        <v>93</v>
      </c>
      <c r="K7940">
        <v>22.22</v>
      </c>
    </row>
    <row r="7941" spans="7:11">
      <c r="G7941">
        <v>100752</v>
      </c>
      <c r="H7941" t="s">
        <v>2911</v>
      </c>
      <c r="I7941" t="s">
        <v>93</v>
      </c>
      <c r="K7941">
        <v>42.61</v>
      </c>
    </row>
    <row r="7942" spans="7:11">
      <c r="G7942">
        <v>100730</v>
      </c>
      <c r="H7942" t="s">
        <v>2902</v>
      </c>
      <c r="I7942" t="s">
        <v>93</v>
      </c>
      <c r="K7942">
        <v>21.3</v>
      </c>
    </row>
    <row r="7943" spans="7:11">
      <c r="G7943">
        <v>100751</v>
      </c>
      <c r="H7943" t="s">
        <v>6289</v>
      </c>
      <c r="I7943" t="s">
        <v>93</v>
      </c>
      <c r="K7943">
        <v>36.97</v>
      </c>
    </row>
    <row r="7944" spans="7:11">
      <c r="G7944">
        <v>100729</v>
      </c>
      <c r="H7944" t="s">
        <v>6282</v>
      </c>
      <c r="I7944" t="s">
        <v>93</v>
      </c>
      <c r="K7944">
        <v>18.48</v>
      </c>
    </row>
    <row r="7945" spans="7:11">
      <c r="G7945">
        <v>100728</v>
      </c>
      <c r="H7945" t="s">
        <v>2901</v>
      </c>
      <c r="I7945" t="s">
        <v>93</v>
      </c>
      <c r="K7945">
        <v>21.66</v>
      </c>
    </row>
    <row r="7946" spans="7:11">
      <c r="G7946">
        <v>100732</v>
      </c>
      <c r="H7946" t="s">
        <v>10829</v>
      </c>
      <c r="I7946" t="s">
        <v>93</v>
      </c>
      <c r="K7946">
        <v>0</v>
      </c>
    </row>
    <row r="7947" spans="7:11">
      <c r="G7947">
        <v>100731</v>
      </c>
      <c r="H7947" t="s">
        <v>10830</v>
      </c>
      <c r="I7947" t="s">
        <v>93</v>
      </c>
      <c r="K7947">
        <v>0</v>
      </c>
    </row>
    <row r="7948" spans="7:11">
      <c r="G7948">
        <v>100727</v>
      </c>
      <c r="H7948" t="s">
        <v>6281</v>
      </c>
      <c r="I7948" t="s">
        <v>93</v>
      </c>
      <c r="K7948">
        <v>24.47</v>
      </c>
    </row>
    <row r="7949" spans="7:11">
      <c r="G7949">
        <v>100756</v>
      </c>
      <c r="H7949" t="s">
        <v>10831</v>
      </c>
      <c r="I7949" t="s">
        <v>93</v>
      </c>
      <c r="K7949">
        <v>0</v>
      </c>
    </row>
    <row r="7950" spans="7:11">
      <c r="G7950">
        <v>100738</v>
      </c>
      <c r="H7950" t="s">
        <v>10832</v>
      </c>
      <c r="I7950" t="s">
        <v>93</v>
      </c>
      <c r="K7950">
        <v>0</v>
      </c>
    </row>
    <row r="7951" spans="7:11">
      <c r="G7951">
        <v>100755</v>
      </c>
      <c r="H7951" t="s">
        <v>10833</v>
      </c>
      <c r="I7951" t="s">
        <v>93</v>
      </c>
      <c r="K7951">
        <v>0</v>
      </c>
    </row>
    <row r="7952" spans="7:11">
      <c r="G7952">
        <v>100737</v>
      </c>
      <c r="H7952" t="s">
        <v>10834</v>
      </c>
      <c r="I7952" t="s">
        <v>93</v>
      </c>
      <c r="K7952">
        <v>0</v>
      </c>
    </row>
    <row r="7953" spans="7:11">
      <c r="G7953">
        <v>102499</v>
      </c>
      <c r="H7953" t="s">
        <v>5006</v>
      </c>
      <c r="I7953" t="s">
        <v>93</v>
      </c>
      <c r="K7953">
        <v>2.91</v>
      </c>
    </row>
    <row r="7954" spans="7:11">
      <c r="G7954">
        <v>102505</v>
      </c>
      <c r="H7954" t="s">
        <v>5009</v>
      </c>
      <c r="I7954" t="s">
        <v>85</v>
      </c>
      <c r="K7954">
        <v>8.93</v>
      </c>
    </row>
    <row r="7955" spans="7:11">
      <c r="G7955">
        <v>102504</v>
      </c>
      <c r="H7955" t="s">
        <v>5008</v>
      </c>
      <c r="I7955" t="s">
        <v>85</v>
      </c>
      <c r="K7955">
        <v>8.5299999999999994</v>
      </c>
    </row>
    <row r="7956" spans="7:11">
      <c r="G7956">
        <v>102506</v>
      </c>
      <c r="H7956" t="s">
        <v>5010</v>
      </c>
      <c r="I7956" t="s">
        <v>85</v>
      </c>
      <c r="K7956">
        <v>9.42</v>
      </c>
    </row>
    <row r="7957" spans="7:11">
      <c r="G7957">
        <v>102500</v>
      </c>
      <c r="H7957" t="s">
        <v>5007</v>
      </c>
      <c r="I7957" t="s">
        <v>85</v>
      </c>
      <c r="K7957">
        <v>3.91</v>
      </c>
    </row>
    <row r="7958" spans="7:11">
      <c r="G7958">
        <v>102502</v>
      </c>
      <c r="H7958" t="s">
        <v>10835</v>
      </c>
      <c r="I7958" t="s">
        <v>85</v>
      </c>
      <c r="K7958">
        <v>0</v>
      </c>
    </row>
    <row r="7959" spans="7:11">
      <c r="G7959">
        <v>102507</v>
      </c>
      <c r="H7959" t="s">
        <v>5011</v>
      </c>
      <c r="I7959" t="s">
        <v>85</v>
      </c>
      <c r="K7959">
        <v>5.67</v>
      </c>
    </row>
    <row r="7960" spans="7:11">
      <c r="G7960">
        <v>102510</v>
      </c>
      <c r="H7960" t="s">
        <v>10836</v>
      </c>
      <c r="I7960" t="s">
        <v>85</v>
      </c>
      <c r="K7960">
        <v>0</v>
      </c>
    </row>
    <row r="7961" spans="7:11">
      <c r="G7961">
        <v>102512</v>
      </c>
      <c r="H7961" t="s">
        <v>10837</v>
      </c>
      <c r="I7961" t="s">
        <v>85</v>
      </c>
      <c r="K7961">
        <v>5.88</v>
      </c>
    </row>
    <row r="7962" spans="7:11">
      <c r="G7962">
        <v>102501</v>
      </c>
      <c r="H7962" t="s">
        <v>10838</v>
      </c>
      <c r="I7962" t="s">
        <v>93</v>
      </c>
      <c r="K7962">
        <v>22.24</v>
      </c>
    </row>
    <row r="7963" spans="7:11">
      <c r="G7963">
        <v>102503</v>
      </c>
      <c r="H7963" t="s">
        <v>10839</v>
      </c>
      <c r="I7963" t="s">
        <v>93</v>
      </c>
      <c r="K7963">
        <v>0</v>
      </c>
    </row>
    <row r="7964" spans="7:11">
      <c r="G7964">
        <v>102508</v>
      </c>
      <c r="H7964" t="s">
        <v>10840</v>
      </c>
      <c r="I7964" t="s">
        <v>93</v>
      </c>
      <c r="K7964">
        <v>40.33</v>
      </c>
    </row>
    <row r="7965" spans="7:11">
      <c r="G7965">
        <v>102511</v>
      </c>
      <c r="H7965" t="s">
        <v>10841</v>
      </c>
      <c r="I7965" t="s">
        <v>93</v>
      </c>
      <c r="K7965">
        <v>0</v>
      </c>
    </row>
    <row r="7966" spans="7:11">
      <c r="G7966">
        <v>102509</v>
      </c>
      <c r="H7966" t="s">
        <v>5012</v>
      </c>
      <c r="I7966" t="s">
        <v>93</v>
      </c>
      <c r="K7966">
        <v>29.78</v>
      </c>
    </row>
    <row r="7967" spans="7:11">
      <c r="G7967">
        <v>102498</v>
      </c>
      <c r="H7967" t="s">
        <v>5005</v>
      </c>
      <c r="I7967" t="s">
        <v>85</v>
      </c>
      <c r="K7967">
        <v>1.38</v>
      </c>
    </row>
    <row r="7968" spans="7:11">
      <c r="G7968">
        <v>102519</v>
      </c>
      <c r="H7968" t="s">
        <v>10842</v>
      </c>
      <c r="I7968" t="s">
        <v>212</v>
      </c>
      <c r="K7968">
        <v>0</v>
      </c>
    </row>
    <row r="7969" spans="7:11">
      <c r="G7969">
        <v>102491</v>
      </c>
      <c r="H7969" t="s">
        <v>5000</v>
      </c>
      <c r="I7969" t="s">
        <v>93</v>
      </c>
      <c r="K7969">
        <v>18.61</v>
      </c>
    </row>
    <row r="7970" spans="7:11">
      <c r="G7970">
        <v>102492</v>
      </c>
      <c r="H7970" t="s">
        <v>5001</v>
      </c>
      <c r="I7970" t="s">
        <v>93</v>
      </c>
      <c r="K7970">
        <v>23.56</v>
      </c>
    </row>
    <row r="7971" spans="7:11">
      <c r="G7971">
        <v>102804</v>
      </c>
      <c r="H7971" t="s">
        <v>10843</v>
      </c>
      <c r="I7971" t="s">
        <v>93</v>
      </c>
      <c r="K7971">
        <v>0</v>
      </c>
    </row>
    <row r="7972" spans="7:11">
      <c r="G7972">
        <v>102494</v>
      </c>
      <c r="H7972" t="s">
        <v>5002</v>
      </c>
      <c r="I7972" t="s">
        <v>93</v>
      </c>
      <c r="K7972">
        <v>57.33</v>
      </c>
    </row>
    <row r="7973" spans="7:11">
      <c r="G7973">
        <v>102805</v>
      </c>
      <c r="H7973" t="s">
        <v>10844</v>
      </c>
      <c r="I7973" t="s">
        <v>93</v>
      </c>
      <c r="K7973">
        <v>0</v>
      </c>
    </row>
    <row r="7974" spans="7:11">
      <c r="G7974">
        <v>102490</v>
      </c>
      <c r="H7974" t="s">
        <v>10845</v>
      </c>
      <c r="I7974" t="s">
        <v>93</v>
      </c>
      <c r="K7974">
        <v>0</v>
      </c>
    </row>
    <row r="7975" spans="7:11">
      <c r="G7975">
        <v>102496</v>
      </c>
      <c r="H7975" t="s">
        <v>5003</v>
      </c>
      <c r="I7975" t="s">
        <v>85</v>
      </c>
      <c r="K7975">
        <v>11.86</v>
      </c>
    </row>
    <row r="7976" spans="7:11">
      <c r="G7976">
        <v>102497</v>
      </c>
      <c r="H7976" t="s">
        <v>5004</v>
      </c>
      <c r="I7976" t="s">
        <v>85</v>
      </c>
      <c r="K7976">
        <v>4.3499999999999996</v>
      </c>
    </row>
    <row r="7977" spans="7:11">
      <c r="G7977">
        <v>102520</v>
      </c>
      <c r="H7977" t="s">
        <v>5014</v>
      </c>
      <c r="I7977" t="s">
        <v>93</v>
      </c>
      <c r="K7977">
        <v>71.36</v>
      </c>
    </row>
    <row r="7978" spans="7:11">
      <c r="G7978">
        <v>102518</v>
      </c>
      <c r="H7978" t="s">
        <v>10846</v>
      </c>
      <c r="I7978" t="s">
        <v>212</v>
      </c>
      <c r="K7978">
        <v>0</v>
      </c>
    </row>
    <row r="7979" spans="7:11">
      <c r="G7979">
        <v>102514</v>
      </c>
      <c r="H7979" t="s">
        <v>10847</v>
      </c>
      <c r="I7979" t="s">
        <v>212</v>
      </c>
      <c r="K7979">
        <v>0</v>
      </c>
    </row>
    <row r="7980" spans="7:11">
      <c r="G7980">
        <v>102516</v>
      </c>
      <c r="H7980" t="s">
        <v>10848</v>
      </c>
      <c r="I7980" t="s">
        <v>212</v>
      </c>
      <c r="K7980">
        <v>0</v>
      </c>
    </row>
    <row r="7981" spans="7:11">
      <c r="G7981">
        <v>102515</v>
      </c>
      <c r="H7981" t="s">
        <v>10849</v>
      </c>
      <c r="I7981" t="s">
        <v>212</v>
      </c>
      <c r="K7981">
        <v>0</v>
      </c>
    </row>
    <row r="7982" spans="7:11">
      <c r="G7982">
        <v>102517</v>
      </c>
      <c r="H7982" t="s">
        <v>10850</v>
      </c>
      <c r="I7982" t="s">
        <v>212</v>
      </c>
      <c r="K7982">
        <v>0</v>
      </c>
    </row>
    <row r="7983" spans="7:11">
      <c r="G7983">
        <v>102513</v>
      </c>
      <c r="H7983" t="s">
        <v>5013</v>
      </c>
      <c r="I7983" t="s">
        <v>93</v>
      </c>
      <c r="K7983">
        <v>41.57</v>
      </c>
    </row>
    <row r="7984" spans="7:11">
      <c r="G7984">
        <v>102489</v>
      </c>
      <c r="H7984" t="s">
        <v>4999</v>
      </c>
      <c r="I7984" t="s">
        <v>93</v>
      </c>
      <c r="K7984">
        <v>30.16</v>
      </c>
    </row>
    <row r="7985" spans="7:11">
      <c r="G7985">
        <v>102488</v>
      </c>
      <c r="H7985" t="s">
        <v>4998</v>
      </c>
      <c r="I7985" t="s">
        <v>93</v>
      </c>
      <c r="K7985">
        <v>3.04</v>
      </c>
    </row>
    <row r="7986" spans="7:11">
      <c r="G7986">
        <v>101730</v>
      </c>
      <c r="H7986" t="s">
        <v>10851</v>
      </c>
      <c r="I7986" t="s">
        <v>93</v>
      </c>
      <c r="K7986">
        <v>0</v>
      </c>
    </row>
    <row r="7987" spans="7:11">
      <c r="G7987">
        <v>101746</v>
      </c>
      <c r="H7987" t="s">
        <v>2920</v>
      </c>
      <c r="I7987" t="s">
        <v>93</v>
      </c>
      <c r="K7987">
        <v>483.98</v>
      </c>
    </row>
    <row r="7988" spans="7:11">
      <c r="G7988">
        <v>98679</v>
      </c>
      <c r="H7988" t="s">
        <v>2925</v>
      </c>
      <c r="I7988" t="s">
        <v>93</v>
      </c>
      <c r="K7988">
        <v>34.18</v>
      </c>
    </row>
    <row r="7989" spans="7:11">
      <c r="G7989">
        <v>98680</v>
      </c>
      <c r="H7989" t="s">
        <v>2926</v>
      </c>
      <c r="I7989" t="s">
        <v>93</v>
      </c>
      <c r="K7989">
        <v>43.2</v>
      </c>
    </row>
    <row r="7990" spans="7:11">
      <c r="G7990">
        <v>101749</v>
      </c>
      <c r="H7990" t="s">
        <v>2917</v>
      </c>
      <c r="I7990" t="s">
        <v>93</v>
      </c>
      <c r="K7990">
        <v>50.56</v>
      </c>
    </row>
    <row r="7991" spans="7:11">
      <c r="G7991">
        <v>98681</v>
      </c>
      <c r="H7991" t="s">
        <v>2927</v>
      </c>
      <c r="I7991" t="s">
        <v>93</v>
      </c>
      <c r="K7991">
        <v>32.020000000000003</v>
      </c>
    </row>
    <row r="7992" spans="7:11">
      <c r="G7992">
        <v>98682</v>
      </c>
      <c r="H7992" t="s">
        <v>2928</v>
      </c>
      <c r="I7992" t="s">
        <v>93</v>
      </c>
      <c r="K7992">
        <v>41.03</v>
      </c>
    </row>
    <row r="7993" spans="7:11">
      <c r="G7993">
        <v>101750</v>
      </c>
      <c r="H7993" t="s">
        <v>2918</v>
      </c>
      <c r="I7993" t="s">
        <v>93</v>
      </c>
      <c r="K7993">
        <v>48.39</v>
      </c>
    </row>
    <row r="7994" spans="7:11">
      <c r="G7994">
        <v>101737</v>
      </c>
      <c r="H7994" t="s">
        <v>2943</v>
      </c>
      <c r="I7994" t="s">
        <v>93</v>
      </c>
      <c r="K7994">
        <v>138.03</v>
      </c>
    </row>
    <row r="7995" spans="7:11">
      <c r="G7995">
        <v>101735</v>
      </c>
      <c r="H7995" t="s">
        <v>2941</v>
      </c>
      <c r="I7995" t="s">
        <v>93</v>
      </c>
      <c r="K7995">
        <v>493.54</v>
      </c>
    </row>
    <row r="7996" spans="7:11">
      <c r="G7996">
        <v>101734</v>
      </c>
      <c r="H7996" t="s">
        <v>2940</v>
      </c>
      <c r="I7996" t="s">
        <v>93</v>
      </c>
      <c r="K7996">
        <v>481.32</v>
      </c>
    </row>
    <row r="7997" spans="7:11">
      <c r="G7997">
        <v>101736</v>
      </c>
      <c r="H7997" t="s">
        <v>2942</v>
      </c>
      <c r="I7997" t="s">
        <v>93</v>
      </c>
      <c r="K7997">
        <v>113.88</v>
      </c>
    </row>
    <row r="7998" spans="7:11">
      <c r="G7998">
        <v>101733</v>
      </c>
      <c r="H7998" t="s">
        <v>2939</v>
      </c>
      <c r="I7998" t="s">
        <v>93</v>
      </c>
      <c r="K7998">
        <v>313.05</v>
      </c>
    </row>
    <row r="7999" spans="7:11">
      <c r="G7999">
        <v>98678</v>
      </c>
      <c r="H7999" t="s">
        <v>2924</v>
      </c>
      <c r="I7999" t="s">
        <v>93</v>
      </c>
      <c r="K7999">
        <v>341.51</v>
      </c>
    </row>
    <row r="8000" spans="7:11">
      <c r="G8000">
        <v>98677</v>
      </c>
      <c r="H8000" t="s">
        <v>10852</v>
      </c>
      <c r="I8000" t="s">
        <v>93</v>
      </c>
      <c r="K8000">
        <v>0</v>
      </c>
    </row>
    <row r="8001" spans="7:11">
      <c r="G8001">
        <v>98676</v>
      </c>
      <c r="H8001" t="s">
        <v>10853</v>
      </c>
      <c r="I8001" t="s">
        <v>93</v>
      </c>
      <c r="K8001">
        <v>0</v>
      </c>
    </row>
    <row r="8002" spans="7:11">
      <c r="G8002">
        <v>98675</v>
      </c>
      <c r="H8002" t="s">
        <v>10854</v>
      </c>
      <c r="I8002" t="s">
        <v>93</v>
      </c>
      <c r="K8002">
        <v>0</v>
      </c>
    </row>
    <row r="8003" spans="7:11">
      <c r="G8003">
        <v>101747</v>
      </c>
      <c r="H8003" t="s">
        <v>2954</v>
      </c>
      <c r="I8003" t="s">
        <v>93</v>
      </c>
      <c r="K8003">
        <v>93.34</v>
      </c>
    </row>
    <row r="8004" spans="7:11">
      <c r="G8004">
        <v>104162</v>
      </c>
      <c r="H8004" t="s">
        <v>6297</v>
      </c>
      <c r="I8004" t="s">
        <v>93</v>
      </c>
      <c r="K8004">
        <v>86.46</v>
      </c>
    </row>
    <row r="8005" spans="7:11">
      <c r="G8005">
        <v>98671</v>
      </c>
      <c r="H8005" t="s">
        <v>2922</v>
      </c>
      <c r="I8005" t="s">
        <v>93</v>
      </c>
      <c r="K8005">
        <v>368.25</v>
      </c>
    </row>
    <row r="8006" spans="7:11">
      <c r="G8006">
        <v>101092</v>
      </c>
      <c r="H8006" t="s">
        <v>2946</v>
      </c>
      <c r="I8006" t="s">
        <v>93</v>
      </c>
      <c r="K8006">
        <v>377.54</v>
      </c>
    </row>
    <row r="8007" spans="7:11">
      <c r="G8007">
        <v>101091</v>
      </c>
      <c r="H8007" t="s">
        <v>2934</v>
      </c>
      <c r="I8007" t="s">
        <v>93</v>
      </c>
      <c r="K8007">
        <v>140.27000000000001</v>
      </c>
    </row>
    <row r="8008" spans="7:11">
      <c r="G8008">
        <v>101726</v>
      </c>
      <c r="H8008" t="s">
        <v>2936</v>
      </c>
      <c r="I8008" t="s">
        <v>93</v>
      </c>
      <c r="K8008">
        <v>176.25</v>
      </c>
    </row>
    <row r="8009" spans="7:11">
      <c r="G8009">
        <v>101725</v>
      </c>
      <c r="H8009" t="s">
        <v>2935</v>
      </c>
      <c r="I8009" t="s">
        <v>93</v>
      </c>
      <c r="K8009">
        <v>253.66</v>
      </c>
    </row>
    <row r="8010" spans="7:11">
      <c r="G8010">
        <v>98672</v>
      </c>
      <c r="H8010" t="s">
        <v>2923</v>
      </c>
      <c r="I8010" t="s">
        <v>93</v>
      </c>
      <c r="K8010">
        <v>525.84</v>
      </c>
    </row>
    <row r="8011" spans="7:11">
      <c r="G8011">
        <v>101093</v>
      </c>
      <c r="H8011" t="s">
        <v>2947</v>
      </c>
      <c r="I8011" t="s">
        <v>93</v>
      </c>
      <c r="K8011">
        <v>535.13</v>
      </c>
    </row>
    <row r="8012" spans="7:11">
      <c r="G8012">
        <v>101732</v>
      </c>
      <c r="H8012" t="s">
        <v>2937</v>
      </c>
      <c r="I8012" t="s">
        <v>93</v>
      </c>
      <c r="K8012">
        <v>96.56</v>
      </c>
    </row>
    <row r="8013" spans="7:11">
      <c r="G8013">
        <v>101731</v>
      </c>
      <c r="H8013" t="s">
        <v>10855</v>
      </c>
      <c r="I8013" t="s">
        <v>93</v>
      </c>
      <c r="K8013">
        <v>336.72</v>
      </c>
    </row>
    <row r="8014" spans="7:11">
      <c r="G8014">
        <v>101090</v>
      </c>
      <c r="H8014" t="s">
        <v>2933</v>
      </c>
      <c r="I8014" t="s">
        <v>93</v>
      </c>
      <c r="K8014">
        <v>229.03</v>
      </c>
    </row>
    <row r="8015" spans="7:11">
      <c r="G8015">
        <v>101751</v>
      </c>
      <c r="H8015" t="s">
        <v>2921</v>
      </c>
      <c r="I8015" t="s">
        <v>93</v>
      </c>
      <c r="K8015">
        <v>312.70999999999998</v>
      </c>
    </row>
    <row r="8016" spans="7:11">
      <c r="G8016">
        <v>101729</v>
      </c>
      <c r="H8016" t="s">
        <v>2919</v>
      </c>
      <c r="I8016" t="s">
        <v>93</v>
      </c>
      <c r="K8016">
        <v>307.29000000000002</v>
      </c>
    </row>
    <row r="8017" spans="7:11">
      <c r="G8017">
        <v>98683</v>
      </c>
      <c r="H8017" t="s">
        <v>10856</v>
      </c>
      <c r="I8017" t="s">
        <v>93</v>
      </c>
      <c r="K8017">
        <v>0</v>
      </c>
    </row>
    <row r="8018" spans="7:11">
      <c r="G8018">
        <v>101094</v>
      </c>
      <c r="H8018" t="s">
        <v>6294</v>
      </c>
      <c r="I8018" t="s">
        <v>85</v>
      </c>
      <c r="K8018">
        <v>196.72</v>
      </c>
    </row>
    <row r="8019" spans="7:11">
      <c r="G8019">
        <v>101095</v>
      </c>
      <c r="H8019" t="s">
        <v>10857</v>
      </c>
      <c r="I8019" t="s">
        <v>85</v>
      </c>
      <c r="K8019">
        <v>0</v>
      </c>
    </row>
    <row r="8020" spans="7:11">
      <c r="G8020">
        <v>101728</v>
      </c>
      <c r="H8020" t="s">
        <v>10858</v>
      </c>
      <c r="I8020" t="s">
        <v>93</v>
      </c>
      <c r="K8020">
        <v>0</v>
      </c>
    </row>
    <row r="8021" spans="7:11">
      <c r="G8021">
        <v>101727</v>
      </c>
      <c r="H8021" t="s">
        <v>2938</v>
      </c>
      <c r="I8021" t="s">
        <v>93</v>
      </c>
      <c r="K8021">
        <v>235.23</v>
      </c>
    </row>
    <row r="8022" spans="7:11">
      <c r="G8022">
        <v>101748</v>
      </c>
      <c r="H8022" t="s">
        <v>2944</v>
      </c>
      <c r="I8022" t="s">
        <v>93</v>
      </c>
      <c r="K8022">
        <v>3.05</v>
      </c>
    </row>
    <row r="8023" spans="7:11">
      <c r="G8023">
        <v>101742</v>
      </c>
      <c r="H8023" t="s">
        <v>2955</v>
      </c>
      <c r="I8023" t="s">
        <v>85</v>
      </c>
      <c r="K8023">
        <v>62.94</v>
      </c>
    </row>
    <row r="8024" spans="7:11">
      <c r="G8024">
        <v>101740</v>
      </c>
      <c r="H8024" t="s">
        <v>2952</v>
      </c>
      <c r="I8024" t="s">
        <v>85</v>
      </c>
      <c r="K8024">
        <v>46.15</v>
      </c>
    </row>
    <row r="8025" spans="7:11">
      <c r="G8025">
        <v>98685</v>
      </c>
      <c r="H8025" t="s">
        <v>2929</v>
      </c>
      <c r="I8025" t="s">
        <v>85</v>
      </c>
      <c r="K8025">
        <v>66.709999999999994</v>
      </c>
    </row>
    <row r="8026" spans="7:11">
      <c r="G8026">
        <v>98686</v>
      </c>
      <c r="H8026" t="s">
        <v>2930</v>
      </c>
      <c r="I8026" t="s">
        <v>85</v>
      </c>
      <c r="K8026">
        <v>38.03</v>
      </c>
    </row>
    <row r="8027" spans="7:11">
      <c r="G8027">
        <v>101739</v>
      </c>
      <c r="H8027" t="s">
        <v>2951</v>
      </c>
      <c r="I8027" t="s">
        <v>85</v>
      </c>
      <c r="K8027">
        <v>40.869999999999997</v>
      </c>
    </row>
    <row r="8028" spans="7:11">
      <c r="G8028">
        <v>101738</v>
      </c>
      <c r="H8028" t="s">
        <v>2950</v>
      </c>
      <c r="I8028" t="s">
        <v>85</v>
      </c>
      <c r="K8028">
        <v>38.35</v>
      </c>
    </row>
    <row r="8029" spans="7:11">
      <c r="G8029">
        <v>101741</v>
      </c>
      <c r="H8029" t="s">
        <v>2953</v>
      </c>
      <c r="I8029" t="s">
        <v>85</v>
      </c>
      <c r="K8029">
        <v>20.399999999999999</v>
      </c>
    </row>
    <row r="8030" spans="7:11">
      <c r="G8030">
        <v>98697</v>
      </c>
      <c r="H8030" t="s">
        <v>2949</v>
      </c>
      <c r="I8030" t="s">
        <v>85</v>
      </c>
      <c r="K8030">
        <v>61.2</v>
      </c>
    </row>
    <row r="8031" spans="7:11">
      <c r="G8031">
        <v>98688</v>
      </c>
      <c r="H8031" t="s">
        <v>2931</v>
      </c>
      <c r="I8031" t="s">
        <v>85</v>
      </c>
      <c r="K8031">
        <v>87.86</v>
      </c>
    </row>
    <row r="8032" spans="7:11">
      <c r="G8032">
        <v>98687</v>
      </c>
      <c r="H8032" t="s">
        <v>10859</v>
      </c>
      <c r="I8032" t="s">
        <v>85</v>
      </c>
      <c r="K8032">
        <v>0</v>
      </c>
    </row>
    <row r="8033" spans="7:11">
      <c r="G8033">
        <v>98689</v>
      </c>
      <c r="H8033" t="s">
        <v>2932</v>
      </c>
      <c r="I8033" t="s">
        <v>85</v>
      </c>
      <c r="K8033">
        <v>94.8</v>
      </c>
    </row>
    <row r="8034" spans="7:11">
      <c r="G8034">
        <v>98695</v>
      </c>
      <c r="H8034" t="s">
        <v>2948</v>
      </c>
      <c r="I8034" t="s">
        <v>85</v>
      </c>
      <c r="K8034">
        <v>92.13</v>
      </c>
    </row>
    <row r="8035" spans="7:11">
      <c r="G8035">
        <v>100606</v>
      </c>
      <c r="H8035" t="s">
        <v>10860</v>
      </c>
      <c r="I8035" t="s">
        <v>212</v>
      </c>
      <c r="K8035">
        <v>1525</v>
      </c>
    </row>
    <row r="8036" spans="7:11">
      <c r="G8036">
        <v>100604</v>
      </c>
      <c r="H8036" t="s">
        <v>10861</v>
      </c>
      <c r="I8036" t="s">
        <v>212</v>
      </c>
      <c r="K8036">
        <v>750.35</v>
      </c>
    </row>
    <row r="8037" spans="7:11">
      <c r="G8037">
        <v>100605</v>
      </c>
      <c r="H8037" t="s">
        <v>10862</v>
      </c>
      <c r="I8037" t="s">
        <v>212</v>
      </c>
      <c r="K8037">
        <v>1070.32</v>
      </c>
    </row>
    <row r="8038" spans="7:11">
      <c r="G8038">
        <v>100580</v>
      </c>
      <c r="H8038" t="s">
        <v>10863</v>
      </c>
      <c r="I8038" t="s">
        <v>212</v>
      </c>
      <c r="K8038">
        <v>684.27</v>
      </c>
    </row>
    <row r="8039" spans="7:11">
      <c r="G8039">
        <v>100579</v>
      </c>
      <c r="H8039" t="s">
        <v>10864</v>
      </c>
      <c r="I8039" t="s">
        <v>212</v>
      </c>
      <c r="K8039">
        <v>646.83000000000004</v>
      </c>
    </row>
    <row r="8040" spans="7:11">
      <c r="G8040">
        <v>100609</v>
      </c>
      <c r="H8040" t="s">
        <v>10865</v>
      </c>
      <c r="I8040" t="s">
        <v>212</v>
      </c>
      <c r="K8040">
        <v>1554.83</v>
      </c>
    </row>
    <row r="8041" spans="7:11">
      <c r="G8041">
        <v>100607</v>
      </c>
      <c r="H8041" t="s">
        <v>10866</v>
      </c>
      <c r="I8041" t="s">
        <v>212</v>
      </c>
      <c r="K8041">
        <v>771.75</v>
      </c>
    </row>
    <row r="8042" spans="7:11">
      <c r="G8042">
        <v>100608</v>
      </c>
      <c r="H8042" t="s">
        <v>10867</v>
      </c>
      <c r="I8042" t="s">
        <v>212</v>
      </c>
      <c r="K8042">
        <v>1094.82</v>
      </c>
    </row>
    <row r="8043" spans="7:11">
      <c r="G8043">
        <v>100582</v>
      </c>
      <c r="H8043" t="s">
        <v>10868</v>
      </c>
      <c r="I8043" t="s">
        <v>212</v>
      </c>
      <c r="K8043">
        <v>738.84</v>
      </c>
    </row>
    <row r="8044" spans="7:11">
      <c r="G8044">
        <v>100581</v>
      </c>
      <c r="H8044" t="s">
        <v>10869</v>
      </c>
      <c r="I8044" t="s">
        <v>212</v>
      </c>
      <c r="K8044">
        <v>672.67</v>
      </c>
    </row>
    <row r="8045" spans="7:11">
      <c r="G8045">
        <v>100613</v>
      </c>
      <c r="H8045" t="s">
        <v>10870</v>
      </c>
      <c r="I8045" t="s">
        <v>212</v>
      </c>
      <c r="K8045">
        <v>1584.52</v>
      </c>
    </row>
    <row r="8046" spans="7:11">
      <c r="G8046">
        <v>100610</v>
      </c>
      <c r="H8046" t="s">
        <v>10871</v>
      </c>
      <c r="I8046" t="s">
        <v>212</v>
      </c>
      <c r="K8046">
        <v>792.83</v>
      </c>
    </row>
    <row r="8047" spans="7:11">
      <c r="G8047">
        <v>100611</v>
      </c>
      <c r="H8047" t="s">
        <v>10872</v>
      </c>
      <c r="I8047" t="s">
        <v>212</v>
      </c>
      <c r="K8047">
        <v>937.81</v>
      </c>
    </row>
    <row r="8048" spans="7:11">
      <c r="G8048">
        <v>100612</v>
      </c>
      <c r="H8048" t="s">
        <v>10873</v>
      </c>
      <c r="I8048" t="s">
        <v>212</v>
      </c>
      <c r="K8048">
        <v>1119.02</v>
      </c>
    </row>
    <row r="8049" spans="7:11">
      <c r="G8049">
        <v>100584</v>
      </c>
      <c r="H8049" t="s">
        <v>10874</v>
      </c>
      <c r="I8049" t="s">
        <v>212</v>
      </c>
      <c r="K8049">
        <v>740.29</v>
      </c>
    </row>
    <row r="8050" spans="7:11">
      <c r="G8050">
        <v>100583</v>
      </c>
      <c r="H8050" t="s">
        <v>10875</v>
      </c>
      <c r="I8050" t="s">
        <v>212</v>
      </c>
      <c r="K8050">
        <v>699.69</v>
      </c>
    </row>
    <row r="8051" spans="7:11">
      <c r="G8051">
        <v>100616</v>
      </c>
      <c r="H8051" t="s">
        <v>10876</v>
      </c>
      <c r="I8051" t="s">
        <v>212</v>
      </c>
      <c r="K8051">
        <v>1646.04</v>
      </c>
    </row>
    <row r="8052" spans="7:11">
      <c r="G8052">
        <v>100614</v>
      </c>
      <c r="H8052" t="s">
        <v>10877</v>
      </c>
      <c r="I8052" t="s">
        <v>212</v>
      </c>
      <c r="K8052">
        <v>982.62</v>
      </c>
    </row>
    <row r="8053" spans="7:11">
      <c r="G8053">
        <v>100615</v>
      </c>
      <c r="H8053" t="s">
        <v>10878</v>
      </c>
      <c r="I8053" t="s">
        <v>212</v>
      </c>
      <c r="K8053">
        <v>1167.29</v>
      </c>
    </row>
    <row r="8054" spans="7:11">
      <c r="G8054">
        <v>100586</v>
      </c>
      <c r="H8054" t="s">
        <v>10879</v>
      </c>
      <c r="I8054" t="s">
        <v>212</v>
      </c>
      <c r="K8054">
        <v>817.73</v>
      </c>
    </row>
    <row r="8055" spans="7:11">
      <c r="G8055">
        <v>100585</v>
      </c>
      <c r="H8055" t="s">
        <v>10880</v>
      </c>
      <c r="I8055" t="s">
        <v>212</v>
      </c>
      <c r="K8055">
        <v>752.68</v>
      </c>
    </row>
    <row r="8056" spans="7:11">
      <c r="G8056">
        <v>100618</v>
      </c>
      <c r="H8056" t="s">
        <v>10881</v>
      </c>
      <c r="I8056" t="s">
        <v>212</v>
      </c>
      <c r="K8056">
        <v>1712.84</v>
      </c>
    </row>
    <row r="8057" spans="7:11">
      <c r="G8057">
        <v>100617</v>
      </c>
      <c r="H8057" t="s">
        <v>10882</v>
      </c>
      <c r="I8057" t="s">
        <v>212</v>
      </c>
      <c r="K8057">
        <v>1215.45</v>
      </c>
    </row>
    <row r="8058" spans="7:11">
      <c r="G8058">
        <v>100588</v>
      </c>
      <c r="H8058" t="s">
        <v>10883</v>
      </c>
      <c r="I8058" t="s">
        <v>212</v>
      </c>
      <c r="K8058">
        <v>857.49</v>
      </c>
    </row>
    <row r="8059" spans="7:11">
      <c r="G8059">
        <v>100587</v>
      </c>
      <c r="H8059" t="s">
        <v>10884</v>
      </c>
      <c r="I8059" t="s">
        <v>212</v>
      </c>
      <c r="K8059">
        <v>807.06</v>
      </c>
    </row>
    <row r="8060" spans="7:11">
      <c r="G8060">
        <v>100590</v>
      </c>
      <c r="H8060" t="s">
        <v>10885</v>
      </c>
      <c r="I8060" t="s">
        <v>212</v>
      </c>
      <c r="K8060">
        <v>917.13</v>
      </c>
    </row>
    <row r="8061" spans="7:11">
      <c r="G8061">
        <v>100589</v>
      </c>
      <c r="H8061" t="s">
        <v>10886</v>
      </c>
      <c r="I8061" t="s">
        <v>212</v>
      </c>
      <c r="K8061">
        <v>867.37</v>
      </c>
    </row>
    <row r="8062" spans="7:11">
      <c r="G8062">
        <v>100592</v>
      </c>
      <c r="H8062" t="s">
        <v>10887</v>
      </c>
      <c r="I8062" t="s">
        <v>212</v>
      </c>
      <c r="K8062">
        <v>916.04</v>
      </c>
    </row>
    <row r="8063" spans="7:11">
      <c r="G8063">
        <v>100591</v>
      </c>
      <c r="H8063" t="s">
        <v>10888</v>
      </c>
      <c r="I8063" t="s">
        <v>212</v>
      </c>
      <c r="K8063">
        <v>862.28</v>
      </c>
    </row>
    <row r="8064" spans="7:11">
      <c r="G8064">
        <v>100594</v>
      </c>
      <c r="H8064" t="s">
        <v>10889</v>
      </c>
      <c r="I8064" t="s">
        <v>212</v>
      </c>
      <c r="K8064">
        <v>1001.62</v>
      </c>
    </row>
    <row r="8065" spans="7:11">
      <c r="G8065">
        <v>100593</v>
      </c>
      <c r="H8065" t="s">
        <v>10890</v>
      </c>
      <c r="I8065" t="s">
        <v>212</v>
      </c>
      <c r="K8065">
        <v>931.13</v>
      </c>
    </row>
    <row r="8066" spans="7:11">
      <c r="G8066">
        <v>100596</v>
      </c>
      <c r="H8066" t="s">
        <v>10891</v>
      </c>
      <c r="I8066" t="s">
        <v>212</v>
      </c>
      <c r="K8066">
        <v>1196.3399999999999</v>
      </c>
    </row>
    <row r="8067" spans="7:11">
      <c r="G8067">
        <v>100595</v>
      </c>
      <c r="H8067" t="s">
        <v>10892</v>
      </c>
      <c r="I8067" t="s">
        <v>212</v>
      </c>
      <c r="K8067">
        <v>1100.72</v>
      </c>
    </row>
    <row r="8068" spans="7:11">
      <c r="G8068">
        <v>100598</v>
      </c>
      <c r="H8068" t="s">
        <v>10893</v>
      </c>
      <c r="I8068" t="s">
        <v>212</v>
      </c>
      <c r="K8068">
        <v>1325.3</v>
      </c>
    </row>
    <row r="8069" spans="7:11">
      <c r="G8069">
        <v>100597</v>
      </c>
      <c r="H8069" t="s">
        <v>10894</v>
      </c>
      <c r="I8069" t="s">
        <v>212</v>
      </c>
      <c r="K8069">
        <v>1246.27</v>
      </c>
    </row>
    <row r="8070" spans="7:11">
      <c r="G8070">
        <v>100603</v>
      </c>
      <c r="H8070" t="s">
        <v>10895</v>
      </c>
      <c r="I8070" t="s">
        <v>212</v>
      </c>
      <c r="K8070">
        <v>1467.96</v>
      </c>
    </row>
    <row r="8071" spans="7:11">
      <c r="G8071">
        <v>100599</v>
      </c>
      <c r="H8071" t="s">
        <v>10896</v>
      </c>
      <c r="I8071" t="s">
        <v>212</v>
      </c>
      <c r="K8071">
        <v>625.65</v>
      </c>
    </row>
    <row r="8072" spans="7:11">
      <c r="G8072">
        <v>100600</v>
      </c>
      <c r="H8072" t="s">
        <v>10897</v>
      </c>
      <c r="I8072" t="s">
        <v>212</v>
      </c>
      <c r="K8072">
        <v>706.92</v>
      </c>
    </row>
    <row r="8073" spans="7:11">
      <c r="G8073">
        <v>100601</v>
      </c>
      <c r="H8073" t="s">
        <v>10898</v>
      </c>
      <c r="I8073" t="s">
        <v>212</v>
      </c>
      <c r="K8073">
        <v>846.36</v>
      </c>
    </row>
    <row r="8074" spans="7:11">
      <c r="G8074">
        <v>100602</v>
      </c>
      <c r="H8074" t="s">
        <v>10899</v>
      </c>
      <c r="I8074" t="s">
        <v>212</v>
      </c>
      <c r="K8074">
        <v>1020.65</v>
      </c>
    </row>
    <row r="8075" spans="7:11">
      <c r="G8075">
        <v>100578</v>
      </c>
      <c r="H8075" t="s">
        <v>10900</v>
      </c>
      <c r="I8075" t="s">
        <v>212</v>
      </c>
      <c r="K8075">
        <v>594.97</v>
      </c>
    </row>
    <row r="8076" spans="7:11">
      <c r="G8076">
        <v>105975</v>
      </c>
      <c r="H8076" t="s">
        <v>10901</v>
      </c>
      <c r="I8076" t="s">
        <v>85</v>
      </c>
      <c r="K8076">
        <v>0</v>
      </c>
    </row>
    <row r="8077" spans="7:11">
      <c r="G8077">
        <v>105976</v>
      </c>
      <c r="H8077" t="s">
        <v>10902</v>
      </c>
      <c r="I8077" t="s">
        <v>85</v>
      </c>
      <c r="K8077">
        <v>0</v>
      </c>
    </row>
    <row r="8078" spans="7:11">
      <c r="G8078">
        <v>105977</v>
      </c>
      <c r="H8078" t="s">
        <v>10903</v>
      </c>
      <c r="I8078" t="s">
        <v>85</v>
      </c>
      <c r="K8078">
        <v>0</v>
      </c>
    </row>
    <row r="8079" spans="7:11">
      <c r="G8079">
        <v>105978</v>
      </c>
      <c r="H8079" t="s">
        <v>10904</v>
      </c>
      <c r="I8079" t="s">
        <v>85</v>
      </c>
      <c r="K8079">
        <v>0</v>
      </c>
    </row>
    <row r="8080" spans="7:11">
      <c r="G8080">
        <v>105970</v>
      </c>
      <c r="H8080" t="s">
        <v>10905</v>
      </c>
      <c r="I8080" t="s">
        <v>212</v>
      </c>
      <c r="K8080">
        <v>0</v>
      </c>
    </row>
    <row r="8081" spans="7:11">
      <c r="G8081">
        <v>105972</v>
      </c>
      <c r="H8081" t="s">
        <v>10906</v>
      </c>
      <c r="I8081" t="s">
        <v>212</v>
      </c>
      <c r="K8081">
        <v>0</v>
      </c>
    </row>
    <row r="8082" spans="7:11">
      <c r="G8082">
        <v>105973</v>
      </c>
      <c r="H8082" t="s">
        <v>10907</v>
      </c>
      <c r="I8082" t="s">
        <v>212</v>
      </c>
      <c r="K8082">
        <v>0</v>
      </c>
    </row>
    <row r="8083" spans="7:11">
      <c r="G8083">
        <v>105974</v>
      </c>
      <c r="H8083" t="s">
        <v>10908</v>
      </c>
      <c r="I8083" t="s">
        <v>212</v>
      </c>
      <c r="K8083">
        <v>0</v>
      </c>
    </row>
    <row r="8084" spans="7:11">
      <c r="G8084">
        <v>105971</v>
      </c>
      <c r="H8084" t="s">
        <v>10909</v>
      </c>
      <c r="I8084" t="s">
        <v>212</v>
      </c>
      <c r="K8084">
        <v>0</v>
      </c>
    </row>
    <row r="8085" spans="7:11">
      <c r="G8085">
        <v>105967</v>
      </c>
      <c r="H8085" t="s">
        <v>10910</v>
      </c>
      <c r="I8085" t="s">
        <v>212</v>
      </c>
      <c r="K8085">
        <v>0</v>
      </c>
    </row>
    <row r="8086" spans="7:11">
      <c r="G8086">
        <v>105968</v>
      </c>
      <c r="H8086" t="s">
        <v>10911</v>
      </c>
      <c r="I8086" t="s">
        <v>212</v>
      </c>
      <c r="K8086">
        <v>0</v>
      </c>
    </row>
    <row r="8087" spans="7:11">
      <c r="G8087">
        <v>105969</v>
      </c>
      <c r="H8087" t="s">
        <v>10912</v>
      </c>
      <c r="I8087" t="s">
        <v>212</v>
      </c>
      <c r="K8087">
        <v>0</v>
      </c>
    </row>
    <row r="8088" spans="7:11">
      <c r="G8088">
        <v>100623</v>
      </c>
      <c r="H8088" t="s">
        <v>10913</v>
      </c>
      <c r="I8088" t="s">
        <v>212</v>
      </c>
      <c r="K8088">
        <v>2232.2399999999998</v>
      </c>
    </row>
    <row r="8089" spans="7:11">
      <c r="G8089">
        <v>105964</v>
      </c>
      <c r="H8089" t="s">
        <v>10914</v>
      </c>
      <c r="I8089" t="s">
        <v>212</v>
      </c>
      <c r="K8089">
        <v>0</v>
      </c>
    </row>
    <row r="8090" spans="7:11">
      <c r="G8090">
        <v>105965</v>
      </c>
      <c r="H8090" t="s">
        <v>10915</v>
      </c>
      <c r="I8090" t="s">
        <v>212</v>
      </c>
      <c r="K8090">
        <v>0</v>
      </c>
    </row>
    <row r="8091" spans="7:11">
      <c r="G8091">
        <v>105966</v>
      </c>
      <c r="H8091" t="s">
        <v>10916</v>
      </c>
      <c r="I8091" t="s">
        <v>212</v>
      </c>
      <c r="K8091">
        <v>0</v>
      </c>
    </row>
    <row r="8092" spans="7:11">
      <c r="G8092">
        <v>100621</v>
      </c>
      <c r="H8092" t="s">
        <v>10917</v>
      </c>
      <c r="I8092" t="s">
        <v>212</v>
      </c>
      <c r="K8092">
        <v>2780.75</v>
      </c>
    </row>
    <row r="8093" spans="7:11">
      <c r="G8093">
        <v>105960</v>
      </c>
      <c r="H8093" t="s">
        <v>10918</v>
      </c>
      <c r="I8093" t="s">
        <v>212</v>
      </c>
      <c r="K8093">
        <v>0</v>
      </c>
    </row>
    <row r="8094" spans="7:11">
      <c r="G8094">
        <v>105961</v>
      </c>
      <c r="H8094" t="s">
        <v>10919</v>
      </c>
      <c r="I8094" t="s">
        <v>212</v>
      </c>
      <c r="K8094">
        <v>0</v>
      </c>
    </row>
    <row r="8095" spans="7:11">
      <c r="G8095">
        <v>105962</v>
      </c>
      <c r="H8095" t="s">
        <v>10920</v>
      </c>
      <c r="I8095" t="s">
        <v>212</v>
      </c>
      <c r="K8095">
        <v>0</v>
      </c>
    </row>
    <row r="8096" spans="7:11">
      <c r="G8096">
        <v>105963</v>
      </c>
      <c r="H8096" t="s">
        <v>10921</v>
      </c>
      <c r="I8096" t="s">
        <v>212</v>
      </c>
      <c r="K8096">
        <v>0</v>
      </c>
    </row>
    <row r="8097" spans="7:11">
      <c r="G8097">
        <v>100622</v>
      </c>
      <c r="H8097" t="s">
        <v>10922</v>
      </c>
      <c r="I8097" t="s">
        <v>212</v>
      </c>
      <c r="K8097">
        <v>2173.75</v>
      </c>
    </row>
    <row r="8098" spans="7:11">
      <c r="G8098">
        <v>105956</v>
      </c>
      <c r="H8098" t="s">
        <v>10923</v>
      </c>
      <c r="I8098" t="s">
        <v>212</v>
      </c>
      <c r="K8098">
        <v>0</v>
      </c>
    </row>
    <row r="8099" spans="7:11">
      <c r="G8099">
        <v>105957</v>
      </c>
      <c r="H8099" t="s">
        <v>10924</v>
      </c>
      <c r="I8099" t="s">
        <v>212</v>
      </c>
      <c r="K8099">
        <v>0</v>
      </c>
    </row>
    <row r="8100" spans="7:11">
      <c r="G8100">
        <v>105958</v>
      </c>
      <c r="H8100" t="s">
        <v>10925</v>
      </c>
      <c r="I8100" t="s">
        <v>212</v>
      </c>
      <c r="K8100">
        <v>1934.48</v>
      </c>
    </row>
    <row r="8101" spans="7:11">
      <c r="G8101">
        <v>105959</v>
      </c>
      <c r="H8101" t="s">
        <v>10926</v>
      </c>
      <c r="I8101" t="s">
        <v>212</v>
      </c>
      <c r="K8101">
        <v>0</v>
      </c>
    </row>
    <row r="8102" spans="7:11">
      <c r="G8102">
        <v>100620</v>
      </c>
      <c r="H8102" t="s">
        <v>10927</v>
      </c>
      <c r="I8102" t="s">
        <v>212</v>
      </c>
      <c r="K8102">
        <v>2494.9899999999998</v>
      </c>
    </row>
    <row r="8103" spans="7:11">
      <c r="G8103">
        <v>105951</v>
      </c>
      <c r="H8103" t="s">
        <v>10928</v>
      </c>
      <c r="I8103" t="s">
        <v>212</v>
      </c>
      <c r="K8103">
        <v>0</v>
      </c>
    </row>
    <row r="8104" spans="7:11">
      <c r="G8104">
        <v>105952</v>
      </c>
      <c r="H8104" t="s">
        <v>10929</v>
      </c>
      <c r="I8104" t="s">
        <v>212</v>
      </c>
      <c r="K8104">
        <v>0</v>
      </c>
    </row>
    <row r="8105" spans="7:11">
      <c r="G8105">
        <v>105953</v>
      </c>
      <c r="H8105" t="s">
        <v>10930</v>
      </c>
      <c r="I8105" t="s">
        <v>212</v>
      </c>
      <c r="K8105">
        <v>1690.88</v>
      </c>
    </row>
    <row r="8106" spans="7:11">
      <c r="G8106">
        <v>105954</v>
      </c>
      <c r="H8106" t="s">
        <v>10931</v>
      </c>
      <c r="I8106" t="s">
        <v>212</v>
      </c>
      <c r="K8106">
        <v>0</v>
      </c>
    </row>
    <row r="8107" spans="7:11">
      <c r="G8107">
        <v>105955</v>
      </c>
      <c r="H8107" t="s">
        <v>10932</v>
      </c>
      <c r="I8107" t="s">
        <v>212</v>
      </c>
      <c r="K8107">
        <v>2250.64</v>
      </c>
    </row>
    <row r="8108" spans="7:11">
      <c r="G8108">
        <v>105946</v>
      </c>
      <c r="H8108" t="s">
        <v>10933</v>
      </c>
      <c r="I8108" t="s">
        <v>212</v>
      </c>
      <c r="K8108">
        <v>0</v>
      </c>
    </row>
    <row r="8109" spans="7:11">
      <c r="G8109">
        <v>105947</v>
      </c>
      <c r="H8109" t="s">
        <v>10934</v>
      </c>
      <c r="I8109" t="s">
        <v>212</v>
      </c>
      <c r="K8109">
        <v>0</v>
      </c>
    </row>
    <row r="8110" spans="7:11">
      <c r="G8110">
        <v>105948</v>
      </c>
      <c r="H8110" t="s">
        <v>10935</v>
      </c>
      <c r="I8110" t="s">
        <v>212</v>
      </c>
      <c r="K8110">
        <v>0</v>
      </c>
    </row>
    <row r="8111" spans="7:11">
      <c r="G8111">
        <v>105949</v>
      </c>
      <c r="H8111" t="s">
        <v>10936</v>
      </c>
      <c r="I8111" t="s">
        <v>212</v>
      </c>
      <c r="K8111">
        <v>0</v>
      </c>
    </row>
    <row r="8112" spans="7:11">
      <c r="G8112">
        <v>105950</v>
      </c>
      <c r="H8112" t="s">
        <v>10937</v>
      </c>
      <c r="I8112" t="s">
        <v>212</v>
      </c>
      <c r="K8112">
        <v>0</v>
      </c>
    </row>
    <row r="8113" spans="7:11">
      <c r="G8113">
        <v>100619</v>
      </c>
      <c r="H8113" t="s">
        <v>10938</v>
      </c>
      <c r="I8113" t="s">
        <v>212</v>
      </c>
      <c r="K8113">
        <v>544.30999999999995</v>
      </c>
    </row>
    <row r="8114" spans="7:11">
      <c r="G8114">
        <v>99283</v>
      </c>
      <c r="H8114" t="s">
        <v>4319</v>
      </c>
      <c r="I8114" t="s">
        <v>85</v>
      </c>
      <c r="K8114">
        <v>1003.01</v>
      </c>
    </row>
    <row r="8115" spans="7:11">
      <c r="G8115">
        <v>99293</v>
      </c>
      <c r="H8115" t="s">
        <v>4323</v>
      </c>
      <c r="I8115" t="s">
        <v>85</v>
      </c>
      <c r="K8115">
        <v>1211.45</v>
      </c>
    </row>
    <row r="8116" spans="7:11">
      <c r="G8116">
        <v>99243</v>
      </c>
      <c r="H8116" t="s">
        <v>4305</v>
      </c>
      <c r="I8116" t="s">
        <v>85</v>
      </c>
      <c r="K8116">
        <v>1419.84</v>
      </c>
    </row>
    <row r="8117" spans="7:11">
      <c r="G8117">
        <v>99249</v>
      </c>
      <c r="H8117" t="s">
        <v>4308</v>
      </c>
      <c r="I8117" t="s">
        <v>85</v>
      </c>
      <c r="K8117">
        <v>1732.54</v>
      </c>
    </row>
    <row r="8118" spans="7:11">
      <c r="G8118">
        <v>99278</v>
      </c>
      <c r="H8118" t="s">
        <v>4316</v>
      </c>
      <c r="I8118" t="s">
        <v>85</v>
      </c>
      <c r="K8118">
        <v>437.99</v>
      </c>
    </row>
    <row r="8119" spans="7:11">
      <c r="G8119">
        <v>99288</v>
      </c>
      <c r="H8119" t="s">
        <v>4320</v>
      </c>
      <c r="I8119" t="s">
        <v>85</v>
      </c>
      <c r="K8119">
        <v>580.30999999999995</v>
      </c>
    </row>
    <row r="8120" spans="7:11">
      <c r="G8120">
        <v>99240</v>
      </c>
      <c r="H8120" t="s">
        <v>4303</v>
      </c>
      <c r="I8120" t="s">
        <v>85</v>
      </c>
      <c r="K8120">
        <v>775.49</v>
      </c>
    </row>
    <row r="8121" spans="7:11">
      <c r="G8121">
        <v>99246</v>
      </c>
      <c r="H8121" t="s">
        <v>4306</v>
      </c>
      <c r="I8121" t="s">
        <v>85</v>
      </c>
      <c r="K8121">
        <v>1064.94</v>
      </c>
    </row>
    <row r="8122" spans="7:11">
      <c r="G8122">
        <v>97981</v>
      </c>
      <c r="H8122" t="s">
        <v>4268</v>
      </c>
      <c r="I8122" t="s">
        <v>85</v>
      </c>
      <c r="K8122">
        <v>1096.6500000000001</v>
      </c>
    </row>
    <row r="8123" spans="7:11">
      <c r="G8123">
        <v>97985</v>
      </c>
      <c r="H8123" t="s">
        <v>10939</v>
      </c>
      <c r="I8123" t="s">
        <v>85</v>
      </c>
      <c r="K8123">
        <v>1317.34</v>
      </c>
    </row>
    <row r="8124" spans="7:11">
      <c r="G8124">
        <v>97989</v>
      </c>
      <c r="H8124" t="s">
        <v>4271</v>
      </c>
      <c r="I8124" t="s">
        <v>85</v>
      </c>
      <c r="K8124">
        <v>1537.98</v>
      </c>
    </row>
    <row r="8125" spans="7:11">
      <c r="G8125">
        <v>97993</v>
      </c>
      <c r="H8125" t="s">
        <v>10940</v>
      </c>
      <c r="I8125" t="s">
        <v>85</v>
      </c>
      <c r="K8125">
        <v>1869.07</v>
      </c>
    </row>
    <row r="8126" spans="7:11">
      <c r="G8126">
        <v>98409</v>
      </c>
      <c r="H8126" t="s">
        <v>4302</v>
      </c>
      <c r="I8126" t="s">
        <v>85</v>
      </c>
      <c r="K8126">
        <v>440.65</v>
      </c>
    </row>
    <row r="8127" spans="7:11">
      <c r="G8127">
        <v>97983</v>
      </c>
      <c r="H8127" t="s">
        <v>4269</v>
      </c>
      <c r="I8127" t="s">
        <v>85</v>
      </c>
      <c r="K8127">
        <v>583.79999999999995</v>
      </c>
    </row>
    <row r="8128" spans="7:11">
      <c r="G8128">
        <v>97987</v>
      </c>
      <c r="H8128" t="s">
        <v>4270</v>
      </c>
      <c r="I8128" t="s">
        <v>85</v>
      </c>
      <c r="K8128">
        <v>779.86</v>
      </c>
    </row>
    <row r="8129" spans="7:11">
      <c r="G8129">
        <v>97991</v>
      </c>
      <c r="H8129" t="s">
        <v>10941</v>
      </c>
      <c r="I8129" t="s">
        <v>85</v>
      </c>
      <c r="K8129">
        <v>1070.9100000000001</v>
      </c>
    </row>
    <row r="8130" spans="7:11">
      <c r="G8130">
        <v>99241</v>
      </c>
      <c r="H8130" t="s">
        <v>4304</v>
      </c>
      <c r="I8130" t="s">
        <v>85</v>
      </c>
      <c r="K8130">
        <v>1622.68</v>
      </c>
    </row>
    <row r="8131" spans="7:11">
      <c r="G8131">
        <v>99247</v>
      </c>
      <c r="H8131" t="s">
        <v>4307</v>
      </c>
      <c r="I8131" t="s">
        <v>85</v>
      </c>
      <c r="K8131">
        <v>1850.14</v>
      </c>
    </row>
    <row r="8132" spans="7:11">
      <c r="G8132">
        <v>99263</v>
      </c>
      <c r="H8132" t="s">
        <v>4311</v>
      </c>
      <c r="I8132" t="s">
        <v>85</v>
      </c>
      <c r="K8132">
        <v>2077.67</v>
      </c>
    </row>
    <row r="8133" spans="7:11">
      <c r="G8133">
        <v>99276</v>
      </c>
      <c r="H8133" t="s">
        <v>4314</v>
      </c>
      <c r="I8133" t="s">
        <v>85</v>
      </c>
      <c r="K8133">
        <v>2305.16</v>
      </c>
    </row>
    <row r="8134" spans="7:11">
      <c r="G8134">
        <v>99291</v>
      </c>
      <c r="H8134" t="s">
        <v>4322</v>
      </c>
      <c r="I8134" t="s">
        <v>85</v>
      </c>
      <c r="K8134">
        <v>2532.62</v>
      </c>
    </row>
    <row r="8135" spans="7:11">
      <c r="G8135">
        <v>99297</v>
      </c>
      <c r="H8135" t="s">
        <v>4325</v>
      </c>
      <c r="I8135" t="s">
        <v>85</v>
      </c>
      <c r="K8135">
        <v>2778.93</v>
      </c>
    </row>
    <row r="8136" spans="7:11">
      <c r="G8136">
        <v>99254</v>
      </c>
      <c r="H8136" t="s">
        <v>4309</v>
      </c>
      <c r="I8136" t="s">
        <v>85</v>
      </c>
      <c r="K8136">
        <v>1167.71</v>
      </c>
    </row>
    <row r="8137" spans="7:11">
      <c r="G8137">
        <v>99261</v>
      </c>
      <c r="H8137" t="s">
        <v>4310</v>
      </c>
      <c r="I8137" t="s">
        <v>85</v>
      </c>
      <c r="K8137">
        <v>1395.17</v>
      </c>
    </row>
    <row r="8138" spans="7:11">
      <c r="G8138">
        <v>99266</v>
      </c>
      <c r="H8138" t="s">
        <v>4312</v>
      </c>
      <c r="I8138" t="s">
        <v>85</v>
      </c>
      <c r="K8138">
        <v>1622.68</v>
      </c>
    </row>
    <row r="8139" spans="7:11">
      <c r="G8139">
        <v>99269</v>
      </c>
      <c r="H8139" t="s">
        <v>4313</v>
      </c>
      <c r="I8139" t="s">
        <v>85</v>
      </c>
      <c r="K8139">
        <v>1850.14</v>
      </c>
    </row>
    <row r="8140" spans="7:11">
      <c r="G8140">
        <v>99277</v>
      </c>
      <c r="H8140" t="s">
        <v>4315</v>
      </c>
      <c r="I8140" t="s">
        <v>85</v>
      </c>
      <c r="K8140">
        <v>2077.67</v>
      </c>
    </row>
    <row r="8141" spans="7:11">
      <c r="G8141">
        <v>99281</v>
      </c>
      <c r="H8141" t="s">
        <v>4317</v>
      </c>
      <c r="I8141" t="s">
        <v>85</v>
      </c>
      <c r="K8141">
        <v>2305.16</v>
      </c>
    </row>
    <row r="8142" spans="7:11">
      <c r="G8142">
        <v>99289</v>
      </c>
      <c r="H8142" t="s">
        <v>4321</v>
      </c>
      <c r="I8142" t="s">
        <v>85</v>
      </c>
      <c r="K8142">
        <v>2532.62</v>
      </c>
    </row>
    <row r="8143" spans="7:11">
      <c r="G8143">
        <v>99282</v>
      </c>
      <c r="H8143" t="s">
        <v>4318</v>
      </c>
      <c r="I8143" t="s">
        <v>85</v>
      </c>
      <c r="K8143">
        <v>2555.4</v>
      </c>
    </row>
    <row r="8144" spans="7:11">
      <c r="G8144">
        <v>99296</v>
      </c>
      <c r="H8144" t="s">
        <v>4324</v>
      </c>
      <c r="I8144" t="s">
        <v>85</v>
      </c>
      <c r="K8144">
        <v>2782.85</v>
      </c>
    </row>
    <row r="8145" spans="7:11">
      <c r="G8145">
        <v>99299</v>
      </c>
      <c r="H8145" t="s">
        <v>4326</v>
      </c>
      <c r="I8145" t="s">
        <v>85</v>
      </c>
      <c r="K8145">
        <v>3010.28</v>
      </c>
    </row>
    <row r="8146" spans="7:11">
      <c r="G8146">
        <v>99302</v>
      </c>
      <c r="H8146" t="s">
        <v>4327</v>
      </c>
      <c r="I8146" t="s">
        <v>85</v>
      </c>
      <c r="K8146">
        <v>3241.68</v>
      </c>
    </row>
    <row r="8147" spans="7:11">
      <c r="G8147">
        <v>99307</v>
      </c>
      <c r="H8147" t="s">
        <v>4330</v>
      </c>
      <c r="I8147" t="s">
        <v>85</v>
      </c>
      <c r="K8147">
        <v>2096.52</v>
      </c>
    </row>
    <row r="8148" spans="7:11">
      <c r="G8148">
        <v>99317</v>
      </c>
      <c r="H8148" t="s">
        <v>4334</v>
      </c>
      <c r="I8148" t="s">
        <v>85</v>
      </c>
      <c r="K8148">
        <v>2323.9499999999998</v>
      </c>
    </row>
    <row r="8149" spans="7:11">
      <c r="G8149">
        <v>99321</v>
      </c>
      <c r="H8149" t="s">
        <v>4337</v>
      </c>
      <c r="I8149" t="s">
        <v>85</v>
      </c>
      <c r="K8149">
        <v>2551.4699999999998</v>
      </c>
    </row>
    <row r="8150" spans="7:11">
      <c r="G8150">
        <v>99323</v>
      </c>
      <c r="H8150" t="s">
        <v>4338</v>
      </c>
      <c r="I8150" t="s">
        <v>85</v>
      </c>
      <c r="K8150">
        <v>2778.93</v>
      </c>
    </row>
    <row r="8151" spans="7:11">
      <c r="G8151">
        <v>99325</v>
      </c>
      <c r="H8151" t="s">
        <v>4339</v>
      </c>
      <c r="I8151" t="s">
        <v>85</v>
      </c>
      <c r="K8151">
        <v>3010.28</v>
      </c>
    </row>
    <row r="8152" spans="7:11">
      <c r="G8152">
        <v>99311</v>
      </c>
      <c r="H8152" t="s">
        <v>4332</v>
      </c>
      <c r="I8152" t="s">
        <v>85</v>
      </c>
      <c r="K8152">
        <v>3473.12</v>
      </c>
    </row>
    <row r="8153" spans="7:11">
      <c r="G8153">
        <v>99314</v>
      </c>
      <c r="H8153" t="s">
        <v>4333</v>
      </c>
      <c r="I8153" t="s">
        <v>85</v>
      </c>
      <c r="K8153">
        <v>3704.51</v>
      </c>
    </row>
    <row r="8154" spans="7:11">
      <c r="G8154">
        <v>99304</v>
      </c>
      <c r="H8154" t="s">
        <v>4328</v>
      </c>
      <c r="I8154" t="s">
        <v>85</v>
      </c>
      <c r="K8154">
        <v>3014.22</v>
      </c>
    </row>
    <row r="8155" spans="7:11">
      <c r="G8155">
        <v>99306</v>
      </c>
      <c r="H8155" t="s">
        <v>4329</v>
      </c>
      <c r="I8155" t="s">
        <v>85</v>
      </c>
      <c r="K8155">
        <v>3241.68</v>
      </c>
    </row>
    <row r="8156" spans="7:11">
      <c r="G8156">
        <v>99309</v>
      </c>
      <c r="H8156" t="s">
        <v>4331</v>
      </c>
      <c r="I8156" t="s">
        <v>85</v>
      </c>
      <c r="K8156">
        <v>3473.12</v>
      </c>
    </row>
    <row r="8157" spans="7:11">
      <c r="G8157">
        <v>99327</v>
      </c>
      <c r="H8157" t="s">
        <v>4340</v>
      </c>
      <c r="I8157" t="s">
        <v>85</v>
      </c>
      <c r="K8157">
        <v>3897.49</v>
      </c>
    </row>
    <row r="8158" spans="7:11">
      <c r="G8158">
        <v>98009</v>
      </c>
      <c r="H8158" t="s">
        <v>4279</v>
      </c>
      <c r="I8158" t="s">
        <v>85</v>
      </c>
      <c r="K8158">
        <v>1714.41</v>
      </c>
    </row>
    <row r="8159" spans="7:11">
      <c r="G8159">
        <v>98011</v>
      </c>
      <c r="H8159" t="s">
        <v>4280</v>
      </c>
      <c r="I8159" t="s">
        <v>85</v>
      </c>
      <c r="K8159">
        <v>1955.36</v>
      </c>
    </row>
    <row r="8160" spans="7:11">
      <c r="G8160">
        <v>98013</v>
      </c>
      <c r="H8160" t="s">
        <v>4281</v>
      </c>
      <c r="I8160" t="s">
        <v>85</v>
      </c>
      <c r="K8160">
        <v>2196.38</v>
      </c>
    </row>
    <row r="8161" spans="7:11">
      <c r="G8161">
        <v>98015</v>
      </c>
      <c r="H8161" t="s">
        <v>4282</v>
      </c>
      <c r="I8161" t="s">
        <v>85</v>
      </c>
      <c r="K8161">
        <v>2437.37</v>
      </c>
    </row>
    <row r="8162" spans="7:11">
      <c r="G8162">
        <v>98017</v>
      </c>
      <c r="H8162" t="s">
        <v>4283</v>
      </c>
      <c r="I8162" t="s">
        <v>85</v>
      </c>
      <c r="K8162">
        <v>2678.32</v>
      </c>
    </row>
    <row r="8163" spans="7:11">
      <c r="G8163">
        <v>98019</v>
      </c>
      <c r="H8163" t="s">
        <v>4284</v>
      </c>
      <c r="I8163" t="s">
        <v>85</v>
      </c>
      <c r="K8163">
        <v>2942.16</v>
      </c>
    </row>
    <row r="8164" spans="7:11">
      <c r="G8164">
        <v>97995</v>
      </c>
      <c r="H8164" t="s">
        <v>4272</v>
      </c>
      <c r="I8164" t="s">
        <v>85</v>
      </c>
      <c r="K8164">
        <v>1232.46</v>
      </c>
    </row>
    <row r="8165" spans="7:11">
      <c r="G8165">
        <v>97997</v>
      </c>
      <c r="H8165" t="s">
        <v>4273</v>
      </c>
      <c r="I8165" t="s">
        <v>85</v>
      </c>
      <c r="K8165">
        <v>1473.41</v>
      </c>
    </row>
    <row r="8166" spans="7:11">
      <c r="G8166">
        <v>97999</v>
      </c>
      <c r="H8166" t="s">
        <v>4274</v>
      </c>
      <c r="I8166" t="s">
        <v>85</v>
      </c>
      <c r="K8166">
        <v>1714.41</v>
      </c>
    </row>
    <row r="8167" spans="7:11">
      <c r="G8167">
        <v>98001</v>
      </c>
      <c r="H8167" t="s">
        <v>4275</v>
      </c>
      <c r="I8167" t="s">
        <v>85</v>
      </c>
      <c r="K8167">
        <v>1955.36</v>
      </c>
    </row>
    <row r="8168" spans="7:11">
      <c r="G8168">
        <v>98003</v>
      </c>
      <c r="H8168" t="s">
        <v>4276</v>
      </c>
      <c r="I8168" t="s">
        <v>85</v>
      </c>
      <c r="K8168">
        <v>2196.38</v>
      </c>
    </row>
    <row r="8169" spans="7:11">
      <c r="G8169">
        <v>98005</v>
      </c>
      <c r="H8169" t="s">
        <v>4277</v>
      </c>
      <c r="I8169" t="s">
        <v>85</v>
      </c>
      <c r="K8169">
        <v>2437.37</v>
      </c>
    </row>
    <row r="8170" spans="7:11">
      <c r="G8170">
        <v>98007</v>
      </c>
      <c r="H8170" t="s">
        <v>4278</v>
      </c>
      <c r="I8170" t="s">
        <v>85</v>
      </c>
      <c r="K8170">
        <v>2678.32</v>
      </c>
    </row>
    <row r="8171" spans="7:11">
      <c r="G8171">
        <v>98031</v>
      </c>
      <c r="H8171" t="s">
        <v>4290</v>
      </c>
      <c r="I8171" t="s">
        <v>85</v>
      </c>
      <c r="K8171">
        <v>2706</v>
      </c>
    </row>
    <row r="8172" spans="7:11">
      <c r="G8172">
        <v>98033</v>
      </c>
      <c r="H8172" t="s">
        <v>4291</v>
      </c>
      <c r="I8172" t="s">
        <v>85</v>
      </c>
      <c r="K8172">
        <v>2946.93</v>
      </c>
    </row>
    <row r="8173" spans="7:11">
      <c r="G8173">
        <v>98035</v>
      </c>
      <c r="H8173" t="s">
        <v>4292</v>
      </c>
      <c r="I8173" t="s">
        <v>85</v>
      </c>
      <c r="K8173">
        <v>3187.86</v>
      </c>
    </row>
    <row r="8174" spans="7:11">
      <c r="G8174">
        <v>98037</v>
      </c>
      <c r="H8174" t="s">
        <v>4293</v>
      </c>
      <c r="I8174" t="s">
        <v>85</v>
      </c>
      <c r="K8174">
        <v>3433.58</v>
      </c>
    </row>
    <row r="8175" spans="7:11">
      <c r="G8175">
        <v>98021</v>
      </c>
      <c r="H8175" t="s">
        <v>4285</v>
      </c>
      <c r="I8175" t="s">
        <v>85</v>
      </c>
      <c r="K8175">
        <v>2219.3000000000002</v>
      </c>
    </row>
    <row r="8176" spans="7:11">
      <c r="G8176">
        <v>98023</v>
      </c>
      <c r="H8176" t="s">
        <v>4286</v>
      </c>
      <c r="I8176" t="s">
        <v>85</v>
      </c>
      <c r="K8176">
        <v>2460.21</v>
      </c>
    </row>
    <row r="8177" spans="7:11">
      <c r="G8177">
        <v>98025</v>
      </c>
      <c r="H8177" t="s">
        <v>4287</v>
      </c>
      <c r="I8177" t="s">
        <v>85</v>
      </c>
      <c r="K8177">
        <v>2701.23</v>
      </c>
    </row>
    <row r="8178" spans="7:11">
      <c r="G8178">
        <v>98027</v>
      </c>
      <c r="H8178" t="s">
        <v>4288</v>
      </c>
      <c r="I8178" t="s">
        <v>85</v>
      </c>
      <c r="K8178">
        <v>2942.16</v>
      </c>
    </row>
    <row r="8179" spans="7:11">
      <c r="G8179">
        <v>98029</v>
      </c>
      <c r="H8179" t="s">
        <v>4289</v>
      </c>
      <c r="I8179" t="s">
        <v>85</v>
      </c>
      <c r="K8179">
        <v>3187.86</v>
      </c>
    </row>
    <row r="8180" spans="7:11">
      <c r="G8180">
        <v>98045</v>
      </c>
      <c r="H8180" t="s">
        <v>4297</v>
      </c>
      <c r="I8180" t="s">
        <v>85</v>
      </c>
      <c r="K8180">
        <v>3679.37</v>
      </c>
    </row>
    <row r="8181" spans="7:11">
      <c r="G8181">
        <v>98047</v>
      </c>
      <c r="H8181" t="s">
        <v>4298</v>
      </c>
      <c r="I8181" t="s">
        <v>85</v>
      </c>
      <c r="K8181">
        <v>3925.09</v>
      </c>
    </row>
    <row r="8182" spans="7:11">
      <c r="G8182">
        <v>98039</v>
      </c>
      <c r="H8182" t="s">
        <v>4294</v>
      </c>
      <c r="I8182" t="s">
        <v>85</v>
      </c>
      <c r="K8182">
        <v>3192.65</v>
      </c>
    </row>
    <row r="8183" spans="7:11">
      <c r="G8183">
        <v>98041</v>
      </c>
      <c r="H8183" t="s">
        <v>4295</v>
      </c>
      <c r="I8183" t="s">
        <v>85</v>
      </c>
      <c r="K8183">
        <v>3433.58</v>
      </c>
    </row>
    <row r="8184" spans="7:11">
      <c r="G8184">
        <v>98043</v>
      </c>
      <c r="H8184" t="s">
        <v>4296</v>
      </c>
      <c r="I8184" t="s">
        <v>85</v>
      </c>
      <c r="K8184">
        <v>3679.37</v>
      </c>
    </row>
    <row r="8185" spans="7:11">
      <c r="G8185">
        <v>98049</v>
      </c>
      <c r="H8185" t="s">
        <v>4299</v>
      </c>
      <c r="I8185" t="s">
        <v>85</v>
      </c>
      <c r="K8185">
        <v>4124.13</v>
      </c>
    </row>
    <row r="8186" spans="7:11">
      <c r="G8186">
        <v>101809</v>
      </c>
      <c r="H8186" t="s">
        <v>10942</v>
      </c>
      <c r="I8186" t="s">
        <v>212</v>
      </c>
      <c r="K8186">
        <v>2680.01</v>
      </c>
    </row>
    <row r="8187" spans="7:11">
      <c r="G8187">
        <v>99280</v>
      </c>
      <c r="H8187" t="s">
        <v>10943</v>
      </c>
      <c r="I8187" t="s">
        <v>212</v>
      </c>
      <c r="K8187">
        <v>1767.77</v>
      </c>
    </row>
    <row r="8188" spans="7:11">
      <c r="G8188">
        <v>99292</v>
      </c>
      <c r="H8188" t="s">
        <v>10944</v>
      </c>
      <c r="I8188" t="s">
        <v>212</v>
      </c>
      <c r="K8188">
        <v>2186.2199999999998</v>
      </c>
    </row>
    <row r="8189" spans="7:11">
      <c r="G8189">
        <v>99242</v>
      </c>
      <c r="H8189" t="s">
        <v>10945</v>
      </c>
      <c r="I8189" t="s">
        <v>212</v>
      </c>
      <c r="K8189">
        <v>2605.84</v>
      </c>
    </row>
    <row r="8190" spans="7:11">
      <c r="G8190">
        <v>99248</v>
      </c>
      <c r="H8190" t="s">
        <v>10946</v>
      </c>
      <c r="I8190" t="s">
        <v>212</v>
      </c>
      <c r="K8190">
        <v>3347.32</v>
      </c>
    </row>
    <row r="8191" spans="7:11">
      <c r="G8191">
        <v>99275</v>
      </c>
      <c r="H8191" t="s">
        <v>10947</v>
      </c>
      <c r="I8191" t="s">
        <v>212</v>
      </c>
      <c r="K8191">
        <v>933.42</v>
      </c>
    </row>
    <row r="8192" spans="7:11">
      <c r="G8192">
        <v>99285</v>
      </c>
      <c r="H8192" t="s">
        <v>10948</v>
      </c>
      <c r="I8192" t="s">
        <v>212</v>
      </c>
      <c r="K8192">
        <v>1299.57</v>
      </c>
    </row>
    <row r="8193" spans="7:11">
      <c r="G8193">
        <v>102457</v>
      </c>
      <c r="H8193" t="s">
        <v>10949</v>
      </c>
      <c r="I8193" t="s">
        <v>212</v>
      </c>
      <c r="K8193">
        <v>1655.81</v>
      </c>
    </row>
    <row r="8194" spans="7:11">
      <c r="G8194">
        <v>102142</v>
      </c>
      <c r="H8194" t="s">
        <v>10950</v>
      </c>
      <c r="I8194" t="s">
        <v>212</v>
      </c>
      <c r="K8194">
        <v>2585.86</v>
      </c>
    </row>
    <row r="8195" spans="7:11">
      <c r="G8195">
        <v>97980</v>
      </c>
      <c r="H8195" t="s">
        <v>10951</v>
      </c>
      <c r="I8195" t="s">
        <v>212</v>
      </c>
      <c r="K8195">
        <v>1866.15</v>
      </c>
    </row>
    <row r="8196" spans="7:11">
      <c r="G8196">
        <v>98405</v>
      </c>
      <c r="H8196" t="s">
        <v>10952</v>
      </c>
      <c r="I8196" t="s">
        <v>212</v>
      </c>
      <c r="K8196">
        <v>2298.38</v>
      </c>
    </row>
    <row r="8197" spans="7:11">
      <c r="G8197">
        <v>97988</v>
      </c>
      <c r="H8197" t="s">
        <v>10953</v>
      </c>
      <c r="I8197" t="s">
        <v>212</v>
      </c>
      <c r="K8197">
        <v>2730.58</v>
      </c>
    </row>
    <row r="8198" spans="7:11">
      <c r="G8198">
        <v>97992</v>
      </c>
      <c r="H8198" t="s">
        <v>10954</v>
      </c>
      <c r="I8198" t="s">
        <v>212</v>
      </c>
      <c r="K8198">
        <v>3497.86</v>
      </c>
    </row>
    <row r="8199" spans="7:11">
      <c r="G8199">
        <v>97978</v>
      </c>
      <c r="H8199" t="s">
        <v>10955</v>
      </c>
      <c r="I8199" t="s">
        <v>212</v>
      </c>
      <c r="K8199">
        <v>944.37</v>
      </c>
    </row>
    <row r="8200" spans="7:11">
      <c r="G8200">
        <v>98410</v>
      </c>
      <c r="H8200" t="s">
        <v>10956</v>
      </c>
      <c r="I8200" t="s">
        <v>212</v>
      </c>
      <c r="K8200">
        <v>1230.6600000000001</v>
      </c>
    </row>
    <row r="8201" spans="7:11">
      <c r="G8201">
        <v>102139</v>
      </c>
      <c r="H8201" t="s">
        <v>10957</v>
      </c>
      <c r="I8201" t="s">
        <v>212</v>
      </c>
      <c r="K8201">
        <v>1698.35</v>
      </c>
    </row>
    <row r="8202" spans="7:11">
      <c r="G8202">
        <v>102141</v>
      </c>
      <c r="H8202" t="s">
        <v>10958</v>
      </c>
      <c r="I8202" t="s">
        <v>212</v>
      </c>
      <c r="K8202">
        <v>2635.35</v>
      </c>
    </row>
    <row r="8203" spans="7:11">
      <c r="G8203">
        <v>99290</v>
      </c>
      <c r="H8203" t="s">
        <v>10959</v>
      </c>
      <c r="I8203" t="s">
        <v>212</v>
      </c>
      <c r="K8203">
        <v>3652.67</v>
      </c>
    </row>
    <row r="8204" spans="7:11">
      <c r="G8204">
        <v>99244</v>
      </c>
      <c r="H8204" t="s">
        <v>10960</v>
      </c>
      <c r="I8204" t="s">
        <v>212</v>
      </c>
      <c r="K8204">
        <v>4470.79</v>
      </c>
    </row>
    <row r="8205" spans="7:11">
      <c r="G8205">
        <v>99256</v>
      </c>
      <c r="H8205" t="s">
        <v>10961</v>
      </c>
      <c r="I8205" t="s">
        <v>212</v>
      </c>
      <c r="K8205">
        <v>5260.28</v>
      </c>
    </row>
    <row r="8206" spans="7:11">
      <c r="G8206">
        <v>99271</v>
      </c>
      <c r="H8206" t="s">
        <v>10962</v>
      </c>
      <c r="I8206" t="s">
        <v>212</v>
      </c>
      <c r="K8206">
        <v>6049.66</v>
      </c>
    </row>
    <row r="8207" spans="7:11">
      <c r="G8207">
        <v>99284</v>
      </c>
      <c r="H8207" t="s">
        <v>10963</v>
      </c>
      <c r="I8207" t="s">
        <v>212</v>
      </c>
      <c r="K8207">
        <v>6839.15</v>
      </c>
    </row>
    <row r="8208" spans="7:11">
      <c r="G8208">
        <v>99294</v>
      </c>
      <c r="H8208" t="s">
        <v>10964</v>
      </c>
      <c r="I8208" t="s">
        <v>212</v>
      </c>
      <c r="K8208">
        <v>7628.56</v>
      </c>
    </row>
    <row r="8209" spans="7:11">
      <c r="G8209">
        <v>99252</v>
      </c>
      <c r="H8209" t="s">
        <v>10965</v>
      </c>
      <c r="I8209" t="s">
        <v>212</v>
      </c>
      <c r="K8209">
        <v>2317.88</v>
      </c>
    </row>
    <row r="8210" spans="7:11">
      <c r="G8210">
        <v>99259</v>
      </c>
      <c r="H8210" t="s">
        <v>10966</v>
      </c>
      <c r="I8210" t="s">
        <v>212</v>
      </c>
      <c r="K8210">
        <v>2939.18</v>
      </c>
    </row>
    <row r="8211" spans="7:11">
      <c r="G8211">
        <v>99265</v>
      </c>
      <c r="H8211" t="s">
        <v>10967</v>
      </c>
      <c r="I8211" t="s">
        <v>212</v>
      </c>
      <c r="K8211">
        <v>3560.41</v>
      </c>
    </row>
    <row r="8212" spans="7:11">
      <c r="G8212">
        <v>99267</v>
      </c>
      <c r="H8212" t="s">
        <v>10968</v>
      </c>
      <c r="I8212" t="s">
        <v>212</v>
      </c>
      <c r="K8212">
        <v>4181.66</v>
      </c>
    </row>
    <row r="8213" spans="7:11">
      <c r="G8213">
        <v>99274</v>
      </c>
      <c r="H8213" t="s">
        <v>10969</v>
      </c>
      <c r="I8213" t="s">
        <v>212</v>
      </c>
      <c r="K8213">
        <v>4839.13</v>
      </c>
    </row>
    <row r="8214" spans="7:11">
      <c r="G8214">
        <v>99279</v>
      </c>
      <c r="H8214" t="s">
        <v>10970</v>
      </c>
      <c r="I8214" t="s">
        <v>212</v>
      </c>
      <c r="K8214">
        <v>5464.93</v>
      </c>
    </row>
    <row r="8215" spans="7:11">
      <c r="G8215">
        <v>99286</v>
      </c>
      <c r="H8215" t="s">
        <v>10971</v>
      </c>
      <c r="I8215" t="s">
        <v>212</v>
      </c>
      <c r="K8215">
        <v>6090.83</v>
      </c>
    </row>
    <row r="8216" spans="7:11">
      <c r="G8216">
        <v>99326</v>
      </c>
      <c r="H8216" t="s">
        <v>10972</v>
      </c>
      <c r="I8216" t="s">
        <v>212</v>
      </c>
      <c r="K8216">
        <v>7545.6</v>
      </c>
    </row>
    <row r="8217" spans="7:11">
      <c r="G8217">
        <v>99287</v>
      </c>
      <c r="H8217" t="s">
        <v>10973</v>
      </c>
      <c r="I8217" t="s">
        <v>212</v>
      </c>
      <c r="K8217">
        <v>8694.0499999999993</v>
      </c>
    </row>
    <row r="8218" spans="7:11">
      <c r="G8218">
        <v>99298</v>
      </c>
      <c r="H8218" t="s">
        <v>10974</v>
      </c>
      <c r="I8218" t="s">
        <v>212</v>
      </c>
      <c r="K8218">
        <v>9842.4599999999991</v>
      </c>
    </row>
    <row r="8219" spans="7:11">
      <c r="G8219">
        <v>99300</v>
      </c>
      <c r="H8219" t="s">
        <v>10975</v>
      </c>
      <c r="I8219" t="s">
        <v>212</v>
      </c>
      <c r="K8219">
        <v>10990.89</v>
      </c>
    </row>
    <row r="8220" spans="7:11">
      <c r="G8220">
        <v>99301</v>
      </c>
      <c r="H8220" t="s">
        <v>10976</v>
      </c>
      <c r="I8220" t="s">
        <v>212</v>
      </c>
      <c r="K8220">
        <v>5408.46</v>
      </c>
    </row>
    <row r="8221" spans="7:11">
      <c r="G8221">
        <v>99312</v>
      </c>
      <c r="H8221" t="s">
        <v>10977</v>
      </c>
      <c r="I8221" t="s">
        <v>212</v>
      </c>
      <c r="K8221">
        <v>6348.61</v>
      </c>
    </row>
    <row r="8222" spans="7:11">
      <c r="G8222">
        <v>99320</v>
      </c>
      <c r="H8222" t="s">
        <v>10978</v>
      </c>
      <c r="I8222" t="s">
        <v>212</v>
      </c>
      <c r="K8222">
        <v>7352.19</v>
      </c>
    </row>
    <row r="8223" spans="7:11">
      <c r="G8223">
        <v>99322</v>
      </c>
      <c r="H8223" t="s">
        <v>10979</v>
      </c>
      <c r="I8223" t="s">
        <v>212</v>
      </c>
      <c r="K8223">
        <v>8300.36</v>
      </c>
    </row>
    <row r="8224" spans="7:11">
      <c r="G8224">
        <v>99324</v>
      </c>
      <c r="H8224" t="s">
        <v>10980</v>
      </c>
      <c r="I8224" t="s">
        <v>212</v>
      </c>
      <c r="K8224">
        <v>9248.5499999999993</v>
      </c>
    </row>
    <row r="8225" spans="7:11">
      <c r="G8225">
        <v>99310</v>
      </c>
      <c r="H8225" t="s">
        <v>10981</v>
      </c>
      <c r="I8225" t="s">
        <v>212</v>
      </c>
      <c r="K8225">
        <v>12922.95</v>
      </c>
    </row>
    <row r="8226" spans="7:11">
      <c r="G8226">
        <v>99313</v>
      </c>
      <c r="H8226" t="s">
        <v>10982</v>
      </c>
      <c r="I8226" t="s">
        <v>212</v>
      </c>
      <c r="K8226">
        <v>14420.33</v>
      </c>
    </row>
    <row r="8227" spans="7:11">
      <c r="G8227">
        <v>99303</v>
      </c>
      <c r="H8227" t="s">
        <v>10983</v>
      </c>
      <c r="I8227" t="s">
        <v>212</v>
      </c>
      <c r="K8227">
        <v>10059.69</v>
      </c>
    </row>
    <row r="8228" spans="7:11">
      <c r="G8228">
        <v>99305</v>
      </c>
      <c r="H8228" t="s">
        <v>10984</v>
      </c>
      <c r="I8228" t="s">
        <v>212</v>
      </c>
      <c r="K8228">
        <v>11382.63</v>
      </c>
    </row>
    <row r="8229" spans="7:11">
      <c r="G8229">
        <v>99308</v>
      </c>
      <c r="H8229" t="s">
        <v>10985</v>
      </c>
      <c r="I8229" t="s">
        <v>212</v>
      </c>
      <c r="K8229">
        <v>12705.65</v>
      </c>
    </row>
    <row r="8230" spans="7:11">
      <c r="G8230">
        <v>99315</v>
      </c>
      <c r="H8230" t="s">
        <v>10986</v>
      </c>
      <c r="I8230" t="s">
        <v>212</v>
      </c>
      <c r="K8230">
        <v>16135.06</v>
      </c>
    </row>
    <row r="8231" spans="7:11">
      <c r="G8231">
        <v>98008</v>
      </c>
      <c r="H8231" t="s">
        <v>10987</v>
      </c>
      <c r="I8231" t="s">
        <v>212</v>
      </c>
      <c r="K8231">
        <v>3775.51</v>
      </c>
    </row>
    <row r="8232" spans="7:11">
      <c r="G8232">
        <v>98010</v>
      </c>
      <c r="H8232" t="s">
        <v>10988</v>
      </c>
      <c r="I8232" t="s">
        <v>212</v>
      </c>
      <c r="K8232">
        <v>4620.66</v>
      </c>
    </row>
    <row r="8233" spans="7:11">
      <c r="G8233">
        <v>98012</v>
      </c>
      <c r="H8233" t="s">
        <v>10989</v>
      </c>
      <c r="I8233" t="s">
        <v>212</v>
      </c>
      <c r="K8233">
        <v>5437.17</v>
      </c>
    </row>
    <row r="8234" spans="7:11">
      <c r="G8234">
        <v>98014</v>
      </c>
      <c r="H8234" t="s">
        <v>10990</v>
      </c>
      <c r="I8234" t="s">
        <v>212</v>
      </c>
      <c r="K8234">
        <v>6253.58</v>
      </c>
    </row>
    <row r="8235" spans="7:11">
      <c r="G8235">
        <v>98016</v>
      </c>
      <c r="H8235" t="s">
        <v>10991</v>
      </c>
      <c r="I8235" t="s">
        <v>212</v>
      </c>
      <c r="K8235">
        <v>7070.11</v>
      </c>
    </row>
    <row r="8236" spans="7:11">
      <c r="G8236">
        <v>98018</v>
      </c>
      <c r="H8236" t="s">
        <v>10992</v>
      </c>
      <c r="I8236" t="s">
        <v>212</v>
      </c>
      <c r="K8236">
        <v>7886.54</v>
      </c>
    </row>
    <row r="8237" spans="7:11">
      <c r="G8237">
        <v>97994</v>
      </c>
      <c r="H8237" t="s">
        <v>10993</v>
      </c>
      <c r="I8237" t="s">
        <v>212</v>
      </c>
      <c r="K8237">
        <v>2396.0100000000002</v>
      </c>
    </row>
    <row r="8238" spans="7:11">
      <c r="G8238">
        <v>97996</v>
      </c>
      <c r="H8238" t="s">
        <v>10994</v>
      </c>
      <c r="I8238" t="s">
        <v>212</v>
      </c>
      <c r="K8238">
        <v>3038.87</v>
      </c>
    </row>
    <row r="8239" spans="7:11">
      <c r="G8239">
        <v>98407</v>
      </c>
      <c r="H8239" t="s">
        <v>10995</v>
      </c>
      <c r="I8239" t="s">
        <v>212</v>
      </c>
      <c r="K8239">
        <v>3681.64</v>
      </c>
    </row>
    <row r="8240" spans="7:11">
      <c r="G8240">
        <v>98408</v>
      </c>
      <c r="H8240" t="s">
        <v>10996</v>
      </c>
      <c r="I8240" t="s">
        <v>212</v>
      </c>
      <c r="K8240">
        <v>4324.46</v>
      </c>
    </row>
    <row r="8241" spans="7:11">
      <c r="G8241">
        <v>98002</v>
      </c>
      <c r="H8241" t="s">
        <v>10997</v>
      </c>
      <c r="I8241" t="s">
        <v>212</v>
      </c>
      <c r="K8241">
        <v>5003.4799999999996</v>
      </c>
    </row>
    <row r="8242" spans="7:11">
      <c r="G8242">
        <v>98406</v>
      </c>
      <c r="H8242" t="s">
        <v>10998</v>
      </c>
      <c r="I8242" t="s">
        <v>212</v>
      </c>
      <c r="K8242">
        <v>5650.85</v>
      </c>
    </row>
    <row r="8243" spans="7:11">
      <c r="G8243">
        <v>98006</v>
      </c>
      <c r="H8243" t="s">
        <v>10999</v>
      </c>
      <c r="I8243" t="s">
        <v>212</v>
      </c>
      <c r="K8243">
        <v>6298.29</v>
      </c>
    </row>
    <row r="8244" spans="7:11">
      <c r="G8244">
        <v>98030</v>
      </c>
      <c r="H8244" t="s">
        <v>11000</v>
      </c>
      <c r="I8244" t="s">
        <v>212</v>
      </c>
      <c r="K8244">
        <v>7800.05</v>
      </c>
    </row>
    <row r="8245" spans="7:11">
      <c r="G8245">
        <v>98032</v>
      </c>
      <c r="H8245" t="s">
        <v>11001</v>
      </c>
      <c r="I8245" t="s">
        <v>212</v>
      </c>
      <c r="K8245">
        <v>8987.99</v>
      </c>
    </row>
    <row r="8246" spans="7:11">
      <c r="G8246">
        <v>98034</v>
      </c>
      <c r="H8246" t="s">
        <v>11002</v>
      </c>
      <c r="I8246" t="s">
        <v>212</v>
      </c>
      <c r="K8246">
        <v>10175.89</v>
      </c>
    </row>
    <row r="8247" spans="7:11">
      <c r="G8247">
        <v>98036</v>
      </c>
      <c r="H8247" t="s">
        <v>11003</v>
      </c>
      <c r="I8247" t="s">
        <v>212</v>
      </c>
      <c r="K8247">
        <v>11363.82</v>
      </c>
    </row>
    <row r="8248" spans="7:11">
      <c r="G8248">
        <v>98020</v>
      </c>
      <c r="H8248" t="s">
        <v>11004</v>
      </c>
      <c r="I8248" t="s">
        <v>212</v>
      </c>
      <c r="K8248">
        <v>5591.03</v>
      </c>
    </row>
    <row r="8249" spans="7:11">
      <c r="G8249">
        <v>98022</v>
      </c>
      <c r="H8249" t="s">
        <v>11005</v>
      </c>
      <c r="I8249" t="s">
        <v>212</v>
      </c>
      <c r="K8249">
        <v>6563</v>
      </c>
    </row>
    <row r="8250" spans="7:11">
      <c r="G8250">
        <v>98024</v>
      </c>
      <c r="H8250" t="s">
        <v>11006</v>
      </c>
      <c r="I8250" t="s">
        <v>212</v>
      </c>
      <c r="K8250">
        <v>7598.44</v>
      </c>
    </row>
    <row r="8251" spans="7:11">
      <c r="G8251">
        <v>98026</v>
      </c>
      <c r="H8251" t="s">
        <v>11007</v>
      </c>
      <c r="I8251" t="s">
        <v>212</v>
      </c>
      <c r="K8251">
        <v>8578.43</v>
      </c>
    </row>
    <row r="8252" spans="7:11">
      <c r="G8252">
        <v>98028</v>
      </c>
      <c r="H8252" t="s">
        <v>11008</v>
      </c>
      <c r="I8252" t="s">
        <v>212</v>
      </c>
      <c r="K8252">
        <v>9558.48</v>
      </c>
    </row>
    <row r="8253" spans="7:11">
      <c r="G8253">
        <v>98044</v>
      </c>
      <c r="H8253" t="s">
        <v>11009</v>
      </c>
      <c r="I8253" t="s">
        <v>212</v>
      </c>
      <c r="K8253">
        <v>13362</v>
      </c>
    </row>
    <row r="8254" spans="7:11">
      <c r="G8254">
        <v>98046</v>
      </c>
      <c r="H8254" t="s">
        <v>11010</v>
      </c>
      <c r="I8254" t="s">
        <v>212</v>
      </c>
      <c r="K8254">
        <v>14910.37</v>
      </c>
    </row>
    <row r="8255" spans="7:11">
      <c r="G8255">
        <v>98038</v>
      </c>
      <c r="H8255" t="s">
        <v>11011</v>
      </c>
      <c r="I8255" t="s">
        <v>212</v>
      </c>
      <c r="K8255">
        <v>10400.67</v>
      </c>
    </row>
    <row r="8256" spans="7:11">
      <c r="G8256">
        <v>98040</v>
      </c>
      <c r="H8256" t="s">
        <v>11012</v>
      </c>
      <c r="I8256" t="s">
        <v>212</v>
      </c>
      <c r="K8256">
        <v>11768.87</v>
      </c>
    </row>
    <row r="8257" spans="7:11">
      <c r="G8257">
        <v>98042</v>
      </c>
      <c r="H8257" t="s">
        <v>11013</v>
      </c>
      <c r="I8257" t="s">
        <v>212</v>
      </c>
      <c r="K8257">
        <v>13137.14</v>
      </c>
    </row>
    <row r="8258" spans="7:11">
      <c r="G8258">
        <v>98048</v>
      </c>
      <c r="H8258" t="s">
        <v>11014</v>
      </c>
      <c r="I8258" t="s">
        <v>212</v>
      </c>
      <c r="K8258">
        <v>16683.669999999998</v>
      </c>
    </row>
    <row r="8259" spans="7:11">
      <c r="G8259">
        <v>97955</v>
      </c>
      <c r="H8259" t="s">
        <v>4263</v>
      </c>
      <c r="I8259" t="s">
        <v>212</v>
      </c>
      <c r="K8259">
        <v>2980.55</v>
      </c>
    </row>
    <row r="8260" spans="7:11">
      <c r="G8260">
        <v>97948</v>
      </c>
      <c r="H8260" t="s">
        <v>4257</v>
      </c>
      <c r="I8260" t="s">
        <v>212</v>
      </c>
      <c r="K8260">
        <v>3208.48</v>
      </c>
    </row>
    <row r="8261" spans="7:11">
      <c r="G8261">
        <v>97934</v>
      </c>
      <c r="H8261" t="s">
        <v>5194</v>
      </c>
      <c r="I8261" t="s">
        <v>212</v>
      </c>
      <c r="K8261">
        <v>2377.2600000000002</v>
      </c>
    </row>
    <row r="8262" spans="7:11">
      <c r="G8262">
        <v>97953</v>
      </c>
      <c r="H8262" t="s">
        <v>4262</v>
      </c>
      <c r="I8262" t="s">
        <v>212</v>
      </c>
      <c r="K8262">
        <v>1384.82</v>
      </c>
    </row>
    <row r="8263" spans="7:11">
      <c r="G8263">
        <v>97947</v>
      </c>
      <c r="H8263" t="s">
        <v>4256</v>
      </c>
      <c r="I8263" t="s">
        <v>212</v>
      </c>
      <c r="K8263">
        <v>1733.1</v>
      </c>
    </row>
    <row r="8264" spans="7:11">
      <c r="G8264">
        <v>97933</v>
      </c>
      <c r="H8264" t="s">
        <v>4253</v>
      </c>
      <c r="I8264" t="s">
        <v>212</v>
      </c>
      <c r="K8264">
        <v>1237.2</v>
      </c>
    </row>
    <row r="8265" spans="7:11">
      <c r="G8265">
        <v>97961</v>
      </c>
      <c r="H8265" t="s">
        <v>4266</v>
      </c>
      <c r="I8265" t="s">
        <v>212</v>
      </c>
      <c r="K8265">
        <v>2313.29</v>
      </c>
    </row>
    <row r="8266" spans="7:11">
      <c r="G8266">
        <v>97951</v>
      </c>
      <c r="H8266" t="s">
        <v>4260</v>
      </c>
      <c r="I8266" t="s">
        <v>212</v>
      </c>
      <c r="K8266">
        <v>2697.28</v>
      </c>
    </row>
    <row r="8267" spans="7:11">
      <c r="G8267">
        <v>97973</v>
      </c>
      <c r="H8267" t="s">
        <v>4267</v>
      </c>
      <c r="I8267" t="s">
        <v>212</v>
      </c>
      <c r="K8267">
        <v>4328.2</v>
      </c>
    </row>
    <row r="8268" spans="7:11">
      <c r="G8268">
        <v>97952</v>
      </c>
      <c r="H8268" t="s">
        <v>4261</v>
      </c>
      <c r="I8268" t="s">
        <v>212</v>
      </c>
      <c r="K8268">
        <v>4687.4799999999996</v>
      </c>
    </row>
    <row r="8269" spans="7:11">
      <c r="G8269">
        <v>97957</v>
      </c>
      <c r="H8269" t="s">
        <v>4265</v>
      </c>
      <c r="I8269" t="s">
        <v>212</v>
      </c>
      <c r="K8269">
        <v>2390.02</v>
      </c>
    </row>
    <row r="8270" spans="7:11">
      <c r="G8270">
        <v>97950</v>
      </c>
      <c r="H8270" t="s">
        <v>4259</v>
      </c>
      <c r="I8270" t="s">
        <v>212</v>
      </c>
      <c r="K8270">
        <v>2801.05</v>
      </c>
    </row>
    <row r="8271" spans="7:11">
      <c r="G8271">
        <v>97936</v>
      </c>
      <c r="H8271" t="s">
        <v>4255</v>
      </c>
      <c r="I8271" t="s">
        <v>212</v>
      </c>
      <c r="K8271">
        <v>1769.58</v>
      </c>
    </row>
    <row r="8272" spans="7:11">
      <c r="G8272">
        <v>97956</v>
      </c>
      <c r="H8272" t="s">
        <v>4264</v>
      </c>
      <c r="I8272" t="s">
        <v>212</v>
      </c>
      <c r="K8272">
        <v>1345.55</v>
      </c>
    </row>
    <row r="8273" spans="7:11">
      <c r="G8273">
        <v>97949</v>
      </c>
      <c r="H8273" t="s">
        <v>4258</v>
      </c>
      <c r="I8273" t="s">
        <v>212</v>
      </c>
      <c r="K8273">
        <v>1596.55</v>
      </c>
    </row>
    <row r="8274" spans="7:11">
      <c r="G8274">
        <v>97935</v>
      </c>
      <c r="H8274" t="s">
        <v>4254</v>
      </c>
      <c r="I8274" t="s">
        <v>212</v>
      </c>
      <c r="K8274">
        <v>920.31</v>
      </c>
    </row>
    <row r="8275" spans="7:11">
      <c r="G8275">
        <v>99319</v>
      </c>
      <c r="H8275" t="s">
        <v>4336</v>
      </c>
      <c r="I8275" t="s">
        <v>85</v>
      </c>
      <c r="K8275">
        <v>802.99</v>
      </c>
    </row>
    <row r="8276" spans="7:11">
      <c r="G8276">
        <v>99318</v>
      </c>
      <c r="H8276" t="s">
        <v>4335</v>
      </c>
      <c r="I8276" t="s">
        <v>85</v>
      </c>
      <c r="K8276">
        <v>322.97000000000003</v>
      </c>
    </row>
    <row r="8277" spans="7:11">
      <c r="G8277">
        <v>98051</v>
      </c>
      <c r="H8277" t="s">
        <v>4301</v>
      </c>
      <c r="I8277" t="s">
        <v>85</v>
      </c>
      <c r="K8277">
        <v>881.33</v>
      </c>
    </row>
    <row r="8278" spans="7:11">
      <c r="G8278">
        <v>98050</v>
      </c>
      <c r="H8278" t="s">
        <v>4300</v>
      </c>
      <c r="I8278" t="s">
        <v>85</v>
      </c>
      <c r="K8278">
        <v>324.17</v>
      </c>
    </row>
    <row r="8279" spans="7:11">
      <c r="G8279">
        <v>99272</v>
      </c>
      <c r="H8279" t="s">
        <v>11015</v>
      </c>
      <c r="I8279" t="s">
        <v>212</v>
      </c>
      <c r="K8279">
        <v>961.45</v>
      </c>
    </row>
    <row r="8280" spans="7:11">
      <c r="G8280">
        <v>99273</v>
      </c>
      <c r="H8280" t="s">
        <v>11016</v>
      </c>
      <c r="I8280" t="s">
        <v>212</v>
      </c>
      <c r="K8280">
        <v>1364.84</v>
      </c>
    </row>
    <row r="8281" spans="7:11">
      <c r="G8281">
        <v>99268</v>
      </c>
      <c r="H8281" t="s">
        <v>11017</v>
      </c>
      <c r="I8281" t="s">
        <v>212</v>
      </c>
      <c r="K8281">
        <v>483.41</v>
      </c>
    </row>
    <row r="8282" spans="7:11">
      <c r="G8282">
        <v>99270</v>
      </c>
      <c r="H8282" t="s">
        <v>11018</v>
      </c>
      <c r="I8282" t="s">
        <v>212</v>
      </c>
      <c r="K8282">
        <v>648.09</v>
      </c>
    </row>
    <row r="8283" spans="7:11">
      <c r="G8283">
        <v>97976</v>
      </c>
      <c r="H8283" t="s">
        <v>11019</v>
      </c>
      <c r="I8283" t="s">
        <v>212</v>
      </c>
      <c r="K8283">
        <v>1017.6</v>
      </c>
    </row>
    <row r="8284" spans="7:11">
      <c r="G8284">
        <v>97977</v>
      </c>
      <c r="H8284" t="s">
        <v>11020</v>
      </c>
      <c r="I8284" t="s">
        <v>212</v>
      </c>
      <c r="K8284">
        <v>1464.38</v>
      </c>
    </row>
    <row r="8285" spans="7:11">
      <c r="G8285">
        <v>97974</v>
      </c>
      <c r="H8285" t="s">
        <v>11021</v>
      </c>
      <c r="I8285" t="s">
        <v>212</v>
      </c>
      <c r="K8285">
        <v>489</v>
      </c>
    </row>
    <row r="8286" spans="7:11">
      <c r="G8286">
        <v>97975</v>
      </c>
      <c r="H8286" t="s">
        <v>11022</v>
      </c>
      <c r="I8286" t="s">
        <v>212</v>
      </c>
      <c r="K8286">
        <v>654.62</v>
      </c>
    </row>
    <row r="8287" spans="7:11">
      <c r="G8287">
        <v>101798</v>
      </c>
      <c r="H8287" t="s">
        <v>4431</v>
      </c>
      <c r="I8287" t="s">
        <v>212</v>
      </c>
      <c r="K8287">
        <v>327.49</v>
      </c>
    </row>
    <row r="8288" spans="7:11">
      <c r="G8288">
        <v>101799</v>
      </c>
      <c r="H8288" t="s">
        <v>4432</v>
      </c>
      <c r="I8288" t="s">
        <v>212</v>
      </c>
      <c r="K8288">
        <v>795.01</v>
      </c>
    </row>
    <row r="8289" spans="7:11">
      <c r="G8289">
        <v>102487</v>
      </c>
      <c r="H8289" t="s">
        <v>4826</v>
      </c>
      <c r="I8289" t="s">
        <v>90</v>
      </c>
      <c r="K8289">
        <v>547.63</v>
      </c>
    </row>
    <row r="8290" spans="7:11">
      <c r="G8290">
        <v>102486</v>
      </c>
      <c r="H8290" t="s">
        <v>4825</v>
      </c>
      <c r="I8290" t="s">
        <v>90</v>
      </c>
      <c r="K8290">
        <v>626.07000000000005</v>
      </c>
    </row>
    <row r="8291" spans="7:11">
      <c r="G8291">
        <v>102474</v>
      </c>
      <c r="H8291" t="s">
        <v>4813</v>
      </c>
      <c r="I8291" t="s">
        <v>90</v>
      </c>
      <c r="K8291">
        <v>569.98</v>
      </c>
    </row>
    <row r="8292" spans="7:11">
      <c r="G8292">
        <v>102480</v>
      </c>
      <c r="H8292" t="s">
        <v>4819</v>
      </c>
      <c r="I8292" t="s">
        <v>90</v>
      </c>
      <c r="K8292">
        <v>566.01</v>
      </c>
    </row>
    <row r="8293" spans="7:11">
      <c r="G8293">
        <v>94975</v>
      </c>
      <c r="H8293" t="s">
        <v>4811</v>
      </c>
      <c r="I8293" t="s">
        <v>90</v>
      </c>
      <c r="K8293">
        <v>483.58</v>
      </c>
    </row>
    <row r="8294" spans="7:11">
      <c r="G8294">
        <v>94963</v>
      </c>
      <c r="H8294" t="s">
        <v>4799</v>
      </c>
      <c r="I8294" t="s">
        <v>90</v>
      </c>
      <c r="K8294">
        <v>428.84</v>
      </c>
    </row>
    <row r="8295" spans="7:11">
      <c r="G8295">
        <v>94969</v>
      </c>
      <c r="H8295" t="s">
        <v>4805</v>
      </c>
      <c r="I8295" t="s">
        <v>90</v>
      </c>
      <c r="K8295">
        <v>424.36</v>
      </c>
    </row>
    <row r="8296" spans="7:11">
      <c r="G8296">
        <v>102475</v>
      </c>
      <c r="H8296" t="s">
        <v>4814</v>
      </c>
      <c r="I8296" t="s">
        <v>90</v>
      </c>
      <c r="K8296">
        <v>608.79</v>
      </c>
    </row>
    <row r="8297" spans="7:11">
      <c r="G8297">
        <v>102481</v>
      </c>
      <c r="H8297" t="s">
        <v>4820</v>
      </c>
      <c r="I8297" t="s">
        <v>90</v>
      </c>
      <c r="K8297">
        <v>600.07000000000005</v>
      </c>
    </row>
    <row r="8298" spans="7:11">
      <c r="G8298">
        <v>94964</v>
      </c>
      <c r="H8298" t="s">
        <v>4800</v>
      </c>
      <c r="I8298" t="s">
        <v>90</v>
      </c>
      <c r="K8298">
        <v>463.79</v>
      </c>
    </row>
    <row r="8299" spans="7:11">
      <c r="G8299">
        <v>94970</v>
      </c>
      <c r="H8299" t="s">
        <v>4806</v>
      </c>
      <c r="I8299" t="s">
        <v>90</v>
      </c>
      <c r="K8299">
        <v>454.46</v>
      </c>
    </row>
    <row r="8300" spans="7:11">
      <c r="G8300">
        <v>102476</v>
      </c>
      <c r="H8300" t="s">
        <v>4815</v>
      </c>
      <c r="I8300" t="s">
        <v>90</v>
      </c>
      <c r="K8300">
        <v>626.84</v>
      </c>
    </row>
    <row r="8301" spans="7:11">
      <c r="G8301">
        <v>102482</v>
      </c>
      <c r="H8301" t="s">
        <v>4821</v>
      </c>
      <c r="I8301" t="s">
        <v>90</v>
      </c>
      <c r="K8301">
        <v>626.04999999999995</v>
      </c>
    </row>
    <row r="8302" spans="7:11">
      <c r="G8302">
        <v>94965</v>
      </c>
      <c r="H8302" t="s">
        <v>4801</v>
      </c>
      <c r="I8302" t="s">
        <v>90</v>
      </c>
      <c r="K8302">
        <v>481.13</v>
      </c>
    </row>
    <row r="8303" spans="7:11">
      <c r="G8303">
        <v>94971</v>
      </c>
      <c r="H8303" t="s">
        <v>4807</v>
      </c>
      <c r="I8303" t="s">
        <v>90</v>
      </c>
      <c r="K8303">
        <v>476.86</v>
      </c>
    </row>
    <row r="8304" spans="7:11">
      <c r="G8304">
        <v>102477</v>
      </c>
      <c r="H8304" t="s">
        <v>4816</v>
      </c>
      <c r="I8304" t="s">
        <v>90</v>
      </c>
      <c r="K8304">
        <v>657.85</v>
      </c>
    </row>
    <row r="8305" spans="7:11">
      <c r="G8305">
        <v>102483</v>
      </c>
      <c r="H8305" t="s">
        <v>4822</v>
      </c>
      <c r="I8305" t="s">
        <v>90</v>
      </c>
      <c r="K8305">
        <v>653.95000000000005</v>
      </c>
    </row>
    <row r="8306" spans="7:11">
      <c r="G8306">
        <v>94966</v>
      </c>
      <c r="H8306" t="s">
        <v>4802</v>
      </c>
      <c r="I8306" t="s">
        <v>90</v>
      </c>
      <c r="K8306">
        <v>496.43</v>
      </c>
    </row>
    <row r="8307" spans="7:11">
      <c r="G8307">
        <v>94972</v>
      </c>
      <c r="H8307" t="s">
        <v>4808</v>
      </c>
      <c r="I8307" t="s">
        <v>90</v>
      </c>
      <c r="K8307">
        <v>492.1</v>
      </c>
    </row>
    <row r="8308" spans="7:11">
      <c r="G8308">
        <v>102478</v>
      </c>
      <c r="H8308" t="s">
        <v>4817</v>
      </c>
      <c r="I8308" t="s">
        <v>90</v>
      </c>
      <c r="K8308">
        <v>705.11</v>
      </c>
    </row>
    <row r="8309" spans="7:11">
      <c r="G8309">
        <v>102484</v>
      </c>
      <c r="H8309" t="s">
        <v>4823</v>
      </c>
      <c r="I8309" t="s">
        <v>90</v>
      </c>
      <c r="K8309">
        <v>705.61</v>
      </c>
    </row>
    <row r="8310" spans="7:11">
      <c r="G8310">
        <v>94967</v>
      </c>
      <c r="H8310" t="s">
        <v>4803</v>
      </c>
      <c r="I8310" t="s">
        <v>90</v>
      </c>
      <c r="K8310">
        <v>561.76</v>
      </c>
    </row>
    <row r="8311" spans="7:11">
      <c r="G8311">
        <v>94973</v>
      </c>
      <c r="H8311" t="s">
        <v>4809</v>
      </c>
      <c r="I8311" t="s">
        <v>90</v>
      </c>
      <c r="K8311">
        <v>556.15</v>
      </c>
    </row>
    <row r="8312" spans="7:11">
      <c r="G8312">
        <v>94974</v>
      </c>
      <c r="H8312" t="s">
        <v>4810</v>
      </c>
      <c r="I8312" t="s">
        <v>90</v>
      </c>
      <c r="K8312">
        <v>449.52</v>
      </c>
    </row>
    <row r="8313" spans="7:11">
      <c r="G8313">
        <v>94962</v>
      </c>
      <c r="H8313" t="s">
        <v>4798</v>
      </c>
      <c r="I8313" t="s">
        <v>90</v>
      </c>
      <c r="K8313">
        <v>389.61</v>
      </c>
    </row>
    <row r="8314" spans="7:11">
      <c r="G8314">
        <v>94968</v>
      </c>
      <c r="H8314" t="s">
        <v>4804</v>
      </c>
      <c r="I8314" t="s">
        <v>90</v>
      </c>
      <c r="K8314">
        <v>387.9</v>
      </c>
    </row>
    <row r="8315" spans="7:11">
      <c r="G8315">
        <v>102485</v>
      </c>
      <c r="H8315" t="s">
        <v>4824</v>
      </c>
      <c r="I8315" t="s">
        <v>90</v>
      </c>
      <c r="K8315">
        <v>597.16999999999996</v>
      </c>
    </row>
    <row r="8316" spans="7:11">
      <c r="G8316">
        <v>102473</v>
      </c>
      <c r="H8316" t="s">
        <v>4812</v>
      </c>
      <c r="I8316" t="s">
        <v>90</v>
      </c>
      <c r="K8316">
        <v>533.94000000000005</v>
      </c>
    </row>
    <row r="8317" spans="7:11">
      <c r="G8317">
        <v>102479</v>
      </c>
      <c r="H8317" t="s">
        <v>4818</v>
      </c>
      <c r="I8317" t="s">
        <v>90</v>
      </c>
      <c r="K8317">
        <v>532.86</v>
      </c>
    </row>
    <row r="8318" spans="7:11">
      <c r="G8318">
        <v>104835</v>
      </c>
      <c r="H8318" t="s">
        <v>11023</v>
      </c>
      <c r="I8318" t="s">
        <v>90</v>
      </c>
      <c r="K8318">
        <v>0</v>
      </c>
    </row>
    <row r="8319" spans="7:11">
      <c r="G8319">
        <v>104833</v>
      </c>
      <c r="H8319" t="s">
        <v>11024</v>
      </c>
      <c r="I8319" t="s">
        <v>90</v>
      </c>
      <c r="K8319">
        <v>0</v>
      </c>
    </row>
    <row r="8320" spans="7:11">
      <c r="G8320">
        <v>104834</v>
      </c>
      <c r="H8320" t="s">
        <v>11025</v>
      </c>
      <c r="I8320" t="s">
        <v>90</v>
      </c>
      <c r="K8320">
        <v>0</v>
      </c>
    </row>
    <row r="8321" spans="7:11">
      <c r="G8321">
        <v>104836</v>
      </c>
      <c r="H8321" t="s">
        <v>11026</v>
      </c>
      <c r="I8321" t="s">
        <v>90</v>
      </c>
      <c r="K8321">
        <v>0</v>
      </c>
    </row>
    <row r="8322" spans="7:11">
      <c r="G8322">
        <v>104837</v>
      </c>
      <c r="H8322" t="s">
        <v>11027</v>
      </c>
      <c r="I8322" t="s">
        <v>90</v>
      </c>
      <c r="K8322">
        <v>0</v>
      </c>
    </row>
    <row r="8323" spans="7:11">
      <c r="G8323">
        <v>104838</v>
      </c>
      <c r="H8323" t="s">
        <v>11028</v>
      </c>
      <c r="I8323" t="s">
        <v>90</v>
      </c>
      <c r="K8323">
        <v>0</v>
      </c>
    </row>
    <row r="8324" spans="7:11">
      <c r="G8324">
        <v>104839</v>
      </c>
      <c r="H8324" t="s">
        <v>11029</v>
      </c>
      <c r="I8324" t="s">
        <v>90</v>
      </c>
      <c r="K8324">
        <v>0</v>
      </c>
    </row>
    <row r="8325" spans="7:11">
      <c r="G8325">
        <v>104840</v>
      </c>
      <c r="H8325" t="s">
        <v>11030</v>
      </c>
      <c r="I8325" t="s">
        <v>90</v>
      </c>
      <c r="K8325">
        <v>0</v>
      </c>
    </row>
    <row r="8326" spans="7:11">
      <c r="G8326">
        <v>104830</v>
      </c>
      <c r="H8326" t="s">
        <v>11031</v>
      </c>
      <c r="I8326" t="s">
        <v>90</v>
      </c>
      <c r="K8326">
        <v>0</v>
      </c>
    </row>
    <row r="8327" spans="7:11">
      <c r="G8327">
        <v>104829</v>
      </c>
      <c r="H8327" t="s">
        <v>11032</v>
      </c>
      <c r="I8327" t="s">
        <v>90</v>
      </c>
      <c r="K8327">
        <v>0</v>
      </c>
    </row>
    <row r="8328" spans="7:11">
      <c r="G8328">
        <v>104832</v>
      </c>
      <c r="H8328" t="s">
        <v>11033</v>
      </c>
      <c r="I8328" t="s">
        <v>90</v>
      </c>
      <c r="K8328">
        <v>0</v>
      </c>
    </row>
    <row r="8329" spans="7:11">
      <c r="G8329">
        <v>104831</v>
      </c>
      <c r="H8329" t="s">
        <v>11034</v>
      </c>
      <c r="I8329" t="s">
        <v>90</v>
      </c>
      <c r="K8329">
        <v>0</v>
      </c>
    </row>
    <row r="8330" spans="7:11">
      <c r="G8330">
        <v>103773</v>
      </c>
      <c r="H8330" t="s">
        <v>11035</v>
      </c>
      <c r="I8330" t="s">
        <v>212</v>
      </c>
      <c r="K8330">
        <v>0</v>
      </c>
    </row>
    <row r="8331" spans="7:11">
      <c r="G8331">
        <v>103772</v>
      </c>
      <c r="H8331" t="s">
        <v>11036</v>
      </c>
      <c r="I8331" t="s">
        <v>212</v>
      </c>
      <c r="K8331">
        <v>0</v>
      </c>
    </row>
    <row r="8332" spans="7:11">
      <c r="G8332">
        <v>103768</v>
      </c>
      <c r="H8332" t="s">
        <v>11037</v>
      </c>
      <c r="I8332" t="s">
        <v>212</v>
      </c>
      <c r="K8332">
        <v>0</v>
      </c>
    </row>
    <row r="8333" spans="7:11">
      <c r="G8333">
        <v>103767</v>
      </c>
      <c r="H8333" t="s">
        <v>11038</v>
      </c>
      <c r="I8333" t="s">
        <v>212</v>
      </c>
      <c r="K8333">
        <v>0</v>
      </c>
    </row>
    <row r="8334" spans="7:11">
      <c r="G8334">
        <v>103766</v>
      </c>
      <c r="H8334" t="s">
        <v>11039</v>
      </c>
      <c r="I8334" t="s">
        <v>212</v>
      </c>
      <c r="K8334">
        <v>0</v>
      </c>
    </row>
    <row r="8335" spans="7:11">
      <c r="G8335">
        <v>103765</v>
      </c>
      <c r="H8335" t="s">
        <v>11040</v>
      </c>
      <c r="I8335" t="s">
        <v>212</v>
      </c>
      <c r="K8335">
        <v>0</v>
      </c>
    </row>
    <row r="8336" spans="7:11">
      <c r="G8336">
        <v>103771</v>
      </c>
      <c r="H8336" t="s">
        <v>11041</v>
      </c>
      <c r="I8336" t="s">
        <v>212</v>
      </c>
      <c r="K8336">
        <v>0</v>
      </c>
    </row>
    <row r="8337" spans="7:11">
      <c r="G8337">
        <v>103769</v>
      </c>
      <c r="H8337" t="s">
        <v>5537</v>
      </c>
      <c r="I8337" t="s">
        <v>212</v>
      </c>
      <c r="K8337">
        <v>2067.15</v>
      </c>
    </row>
    <row r="8338" spans="7:11">
      <c r="G8338">
        <v>103770</v>
      </c>
      <c r="H8338" t="s">
        <v>11042</v>
      </c>
      <c r="I8338" t="s">
        <v>212</v>
      </c>
      <c r="K8338">
        <v>0</v>
      </c>
    </row>
    <row r="8339" spans="7:11">
      <c r="G8339">
        <v>103764</v>
      </c>
      <c r="H8339" t="s">
        <v>11043</v>
      </c>
      <c r="I8339" t="s">
        <v>212</v>
      </c>
      <c r="K8339">
        <v>0</v>
      </c>
    </row>
    <row r="8340" spans="7:11">
      <c r="G8340">
        <v>103780</v>
      </c>
      <c r="H8340" t="s">
        <v>11044</v>
      </c>
      <c r="I8340" t="s">
        <v>93</v>
      </c>
      <c r="K8340">
        <v>0</v>
      </c>
    </row>
    <row r="8341" spans="7:11">
      <c r="G8341">
        <v>103781</v>
      </c>
      <c r="H8341" t="s">
        <v>11045</v>
      </c>
      <c r="I8341" t="s">
        <v>93</v>
      </c>
      <c r="K8341">
        <v>0</v>
      </c>
    </row>
    <row r="8342" spans="7:11">
      <c r="G8342">
        <v>103779</v>
      </c>
      <c r="H8342" t="s">
        <v>11046</v>
      </c>
      <c r="I8342" t="s">
        <v>93</v>
      </c>
      <c r="K8342">
        <v>0</v>
      </c>
    </row>
    <row r="8343" spans="7:11">
      <c r="G8343">
        <v>103778</v>
      </c>
      <c r="H8343" t="s">
        <v>11047</v>
      </c>
      <c r="I8343" t="s">
        <v>93</v>
      </c>
      <c r="K8343">
        <v>0</v>
      </c>
    </row>
    <row r="8344" spans="7:11">
      <c r="G8344">
        <v>103924</v>
      </c>
      <c r="H8344" t="s">
        <v>11048</v>
      </c>
      <c r="I8344" t="s">
        <v>93</v>
      </c>
      <c r="K8344">
        <v>0</v>
      </c>
    </row>
    <row r="8345" spans="7:11">
      <c r="G8345">
        <v>103776</v>
      </c>
      <c r="H8345" t="s">
        <v>11049</v>
      </c>
      <c r="I8345" t="s">
        <v>93</v>
      </c>
      <c r="K8345">
        <v>0</v>
      </c>
    </row>
    <row r="8346" spans="7:11">
      <c r="G8346">
        <v>103774</v>
      </c>
      <c r="H8346" t="s">
        <v>11050</v>
      </c>
      <c r="I8346" t="s">
        <v>93</v>
      </c>
      <c r="K8346">
        <v>0</v>
      </c>
    </row>
    <row r="8347" spans="7:11">
      <c r="G8347">
        <v>103775</v>
      </c>
      <c r="H8347" t="s">
        <v>11051</v>
      </c>
      <c r="I8347" t="s">
        <v>93</v>
      </c>
      <c r="K8347">
        <v>0</v>
      </c>
    </row>
    <row r="8348" spans="7:11">
      <c r="G8348">
        <v>97097</v>
      </c>
      <c r="H8348" t="s">
        <v>4764</v>
      </c>
      <c r="I8348" t="s">
        <v>93</v>
      </c>
      <c r="K8348">
        <v>48.78</v>
      </c>
    </row>
    <row r="8349" spans="7:11">
      <c r="G8349">
        <v>97089</v>
      </c>
      <c r="H8349" t="s">
        <v>4758</v>
      </c>
      <c r="I8349" t="s">
        <v>92</v>
      </c>
      <c r="K8349">
        <v>12.3</v>
      </c>
    </row>
    <row r="8350" spans="7:11">
      <c r="G8350">
        <v>97090</v>
      </c>
      <c r="H8350" t="s">
        <v>4759</v>
      </c>
      <c r="I8350" t="s">
        <v>92</v>
      </c>
      <c r="K8350">
        <v>12.05</v>
      </c>
    </row>
    <row r="8351" spans="7:11">
      <c r="G8351">
        <v>97091</v>
      </c>
      <c r="H8351" t="s">
        <v>4760</v>
      </c>
      <c r="I8351" t="s">
        <v>92</v>
      </c>
      <c r="K8351">
        <v>11.66</v>
      </c>
    </row>
    <row r="8352" spans="7:11">
      <c r="G8352">
        <v>97092</v>
      </c>
      <c r="H8352" t="s">
        <v>4761</v>
      </c>
      <c r="I8352" t="s">
        <v>92</v>
      </c>
      <c r="K8352">
        <v>11.27</v>
      </c>
    </row>
    <row r="8353" spans="7:11">
      <c r="G8353">
        <v>103053</v>
      </c>
      <c r="H8353" t="s">
        <v>11052</v>
      </c>
      <c r="I8353" t="s">
        <v>92</v>
      </c>
      <c r="K8353">
        <v>0</v>
      </c>
    </row>
    <row r="8354" spans="7:11">
      <c r="G8354">
        <v>97093</v>
      </c>
      <c r="H8354" t="s">
        <v>4762</v>
      </c>
      <c r="I8354" t="s">
        <v>92</v>
      </c>
      <c r="K8354">
        <v>10.55</v>
      </c>
    </row>
    <row r="8355" spans="7:11">
      <c r="G8355">
        <v>103054</v>
      </c>
      <c r="H8355" t="s">
        <v>11053</v>
      </c>
      <c r="I8355" t="s">
        <v>92</v>
      </c>
      <c r="K8355">
        <v>0</v>
      </c>
    </row>
    <row r="8356" spans="7:11">
      <c r="G8356">
        <v>97088</v>
      </c>
      <c r="H8356" t="s">
        <v>4757</v>
      </c>
      <c r="I8356" t="s">
        <v>92</v>
      </c>
      <c r="K8356">
        <v>13.46</v>
      </c>
    </row>
    <row r="8357" spans="7:11">
      <c r="G8357">
        <v>97087</v>
      </c>
      <c r="H8357" t="s">
        <v>4756</v>
      </c>
      <c r="I8357" t="s">
        <v>93</v>
      </c>
      <c r="K8357">
        <v>2.12</v>
      </c>
    </row>
    <row r="8358" spans="7:11">
      <c r="G8358">
        <v>97083</v>
      </c>
      <c r="H8358" t="s">
        <v>4753</v>
      </c>
      <c r="I8358" t="s">
        <v>93</v>
      </c>
      <c r="K8358">
        <v>2.87</v>
      </c>
    </row>
    <row r="8359" spans="7:11">
      <c r="G8359">
        <v>97084</v>
      </c>
      <c r="H8359" t="s">
        <v>4754</v>
      </c>
      <c r="I8359" t="s">
        <v>93</v>
      </c>
      <c r="K8359">
        <v>0.6</v>
      </c>
    </row>
    <row r="8360" spans="7:11">
      <c r="G8360">
        <v>97096</v>
      </c>
      <c r="H8360" t="s">
        <v>4763</v>
      </c>
      <c r="I8360" t="s">
        <v>90</v>
      </c>
      <c r="K8360">
        <v>662.26</v>
      </c>
    </row>
    <row r="8361" spans="7:11">
      <c r="G8361">
        <v>97082</v>
      </c>
      <c r="H8361" t="s">
        <v>4752</v>
      </c>
      <c r="I8361" t="s">
        <v>90</v>
      </c>
      <c r="K8361">
        <v>54.21</v>
      </c>
    </row>
    <row r="8362" spans="7:11">
      <c r="G8362">
        <v>103076</v>
      </c>
      <c r="H8362" t="s">
        <v>4772</v>
      </c>
      <c r="I8362" t="s">
        <v>93</v>
      </c>
      <c r="K8362">
        <v>141.16999999999999</v>
      </c>
    </row>
    <row r="8363" spans="7:11">
      <c r="G8363">
        <v>103067</v>
      </c>
      <c r="H8363" t="s">
        <v>11054</v>
      </c>
      <c r="I8363" t="s">
        <v>93</v>
      </c>
      <c r="K8363">
        <v>0</v>
      </c>
    </row>
    <row r="8364" spans="7:11">
      <c r="G8364">
        <v>103077</v>
      </c>
      <c r="H8364" t="s">
        <v>4773</v>
      </c>
      <c r="I8364" t="s">
        <v>93</v>
      </c>
      <c r="K8364">
        <v>185.25</v>
      </c>
    </row>
    <row r="8365" spans="7:11">
      <c r="G8365">
        <v>103068</v>
      </c>
      <c r="H8365" t="s">
        <v>11055</v>
      </c>
      <c r="I8365" t="s">
        <v>93</v>
      </c>
      <c r="K8365">
        <v>0</v>
      </c>
    </row>
    <row r="8366" spans="7:11">
      <c r="G8366">
        <v>103078</v>
      </c>
      <c r="H8366" t="s">
        <v>4774</v>
      </c>
      <c r="I8366" t="s">
        <v>93</v>
      </c>
      <c r="K8366">
        <v>226.34</v>
      </c>
    </row>
    <row r="8367" spans="7:11">
      <c r="G8367">
        <v>103069</v>
      </c>
      <c r="H8367" t="s">
        <v>11056</v>
      </c>
      <c r="I8367" t="s">
        <v>93</v>
      </c>
      <c r="K8367">
        <v>0</v>
      </c>
    </row>
    <row r="8368" spans="7:11">
      <c r="G8368">
        <v>103079</v>
      </c>
      <c r="H8368" t="s">
        <v>4775</v>
      </c>
      <c r="I8368" t="s">
        <v>93</v>
      </c>
      <c r="K8368">
        <v>273.01</v>
      </c>
    </row>
    <row r="8369" spans="7:11">
      <c r="G8369">
        <v>103070</v>
      </c>
      <c r="H8369" t="s">
        <v>11057</v>
      </c>
      <c r="I8369" t="s">
        <v>93</v>
      </c>
      <c r="K8369">
        <v>0</v>
      </c>
    </row>
    <row r="8370" spans="7:11">
      <c r="G8370">
        <v>103080</v>
      </c>
      <c r="H8370" t="s">
        <v>4776</v>
      </c>
      <c r="I8370" t="s">
        <v>93</v>
      </c>
      <c r="K8370">
        <v>332.78</v>
      </c>
    </row>
    <row r="8371" spans="7:11">
      <c r="G8371">
        <v>103071</v>
      </c>
      <c r="H8371" t="s">
        <v>11058</v>
      </c>
      <c r="I8371" t="s">
        <v>93</v>
      </c>
      <c r="K8371">
        <v>0</v>
      </c>
    </row>
    <row r="8372" spans="7:11">
      <c r="G8372">
        <v>103075</v>
      </c>
      <c r="H8372" t="s">
        <v>4771</v>
      </c>
      <c r="I8372" t="s">
        <v>93</v>
      </c>
      <c r="K8372">
        <v>216.05</v>
      </c>
    </row>
    <row r="8373" spans="7:11">
      <c r="G8373">
        <v>103062</v>
      </c>
      <c r="H8373" t="s">
        <v>11059</v>
      </c>
      <c r="I8373" t="s">
        <v>93</v>
      </c>
      <c r="K8373">
        <v>0</v>
      </c>
    </row>
    <row r="8374" spans="7:11">
      <c r="G8374">
        <v>103065</v>
      </c>
      <c r="H8374" t="s">
        <v>11060</v>
      </c>
      <c r="I8374" t="s">
        <v>93</v>
      </c>
      <c r="K8374">
        <v>0</v>
      </c>
    </row>
    <row r="8375" spans="7:11">
      <c r="G8375">
        <v>103063</v>
      </c>
      <c r="H8375" t="s">
        <v>11061</v>
      </c>
      <c r="I8375" t="s">
        <v>93</v>
      </c>
      <c r="K8375">
        <v>0</v>
      </c>
    </row>
    <row r="8376" spans="7:11">
      <c r="G8376">
        <v>103066</v>
      </c>
      <c r="H8376" t="s">
        <v>11062</v>
      </c>
      <c r="I8376" t="s">
        <v>93</v>
      </c>
      <c r="K8376">
        <v>0</v>
      </c>
    </row>
    <row r="8377" spans="7:11">
      <c r="G8377">
        <v>103064</v>
      </c>
      <c r="H8377" t="s">
        <v>11063</v>
      </c>
      <c r="I8377" t="s">
        <v>93</v>
      </c>
      <c r="K8377">
        <v>0</v>
      </c>
    </row>
    <row r="8378" spans="7:11">
      <c r="G8378">
        <v>103074</v>
      </c>
      <c r="H8378" t="s">
        <v>4770</v>
      </c>
      <c r="I8378" t="s">
        <v>93</v>
      </c>
      <c r="K8378">
        <v>167.27</v>
      </c>
    </row>
    <row r="8379" spans="7:11">
      <c r="G8379">
        <v>103057</v>
      </c>
      <c r="H8379" t="s">
        <v>11064</v>
      </c>
      <c r="I8379" t="s">
        <v>93</v>
      </c>
      <c r="K8379">
        <v>0</v>
      </c>
    </row>
    <row r="8380" spans="7:11">
      <c r="G8380">
        <v>103060</v>
      </c>
      <c r="H8380" t="s">
        <v>11065</v>
      </c>
      <c r="I8380" t="s">
        <v>93</v>
      </c>
      <c r="K8380">
        <v>0</v>
      </c>
    </row>
    <row r="8381" spans="7:11">
      <c r="G8381">
        <v>103058</v>
      </c>
      <c r="H8381" t="s">
        <v>11066</v>
      </c>
      <c r="I8381" t="s">
        <v>93</v>
      </c>
      <c r="K8381">
        <v>0</v>
      </c>
    </row>
    <row r="8382" spans="7:11">
      <c r="G8382">
        <v>103061</v>
      </c>
      <c r="H8382" t="s">
        <v>11067</v>
      </c>
      <c r="I8382" t="s">
        <v>93</v>
      </c>
      <c r="K8382">
        <v>0</v>
      </c>
    </row>
    <row r="8383" spans="7:11">
      <c r="G8383">
        <v>103059</v>
      </c>
      <c r="H8383" t="s">
        <v>11068</v>
      </c>
      <c r="I8383" t="s">
        <v>93</v>
      </c>
      <c r="K8383">
        <v>0</v>
      </c>
    </row>
    <row r="8384" spans="7:11">
      <c r="G8384">
        <v>97101</v>
      </c>
      <c r="H8384" t="s">
        <v>4765</v>
      </c>
      <c r="I8384" t="s">
        <v>93</v>
      </c>
      <c r="K8384">
        <v>166.74</v>
      </c>
    </row>
    <row r="8385" spans="7:11">
      <c r="G8385">
        <v>97098</v>
      </c>
      <c r="H8385" t="s">
        <v>11069</v>
      </c>
      <c r="I8385" t="s">
        <v>93</v>
      </c>
      <c r="K8385">
        <v>0</v>
      </c>
    </row>
    <row r="8386" spans="7:11">
      <c r="G8386">
        <v>97102</v>
      </c>
      <c r="H8386" t="s">
        <v>4766</v>
      </c>
      <c r="I8386" t="s">
        <v>93</v>
      </c>
      <c r="K8386">
        <v>210.82</v>
      </c>
    </row>
    <row r="8387" spans="7:11">
      <c r="G8387">
        <v>97099</v>
      </c>
      <c r="H8387" t="s">
        <v>11070</v>
      </c>
      <c r="I8387" t="s">
        <v>93</v>
      </c>
      <c r="K8387">
        <v>0</v>
      </c>
    </row>
    <row r="8388" spans="7:11">
      <c r="G8388">
        <v>97103</v>
      </c>
      <c r="H8388" t="s">
        <v>4767</v>
      </c>
      <c r="I8388" t="s">
        <v>93</v>
      </c>
      <c r="K8388">
        <v>251.91</v>
      </c>
    </row>
    <row r="8389" spans="7:11">
      <c r="G8389">
        <v>97100</v>
      </c>
      <c r="H8389" t="s">
        <v>11071</v>
      </c>
      <c r="I8389" t="s">
        <v>93</v>
      </c>
      <c r="K8389">
        <v>0</v>
      </c>
    </row>
    <row r="8390" spans="7:11">
      <c r="G8390">
        <v>103072</v>
      </c>
      <c r="H8390" t="s">
        <v>4768</v>
      </c>
      <c r="I8390" t="s">
        <v>93</v>
      </c>
      <c r="K8390">
        <v>298.58</v>
      </c>
    </row>
    <row r="8391" spans="7:11">
      <c r="G8391">
        <v>103055</v>
      </c>
      <c r="H8391" t="s">
        <v>11072</v>
      </c>
      <c r="I8391" t="s">
        <v>93</v>
      </c>
      <c r="K8391">
        <v>0</v>
      </c>
    </row>
    <row r="8392" spans="7:11">
      <c r="G8392">
        <v>103073</v>
      </c>
      <c r="H8392" t="s">
        <v>4769</v>
      </c>
      <c r="I8392" t="s">
        <v>93</v>
      </c>
      <c r="K8392">
        <v>358.35</v>
      </c>
    </row>
    <row r="8393" spans="7:11">
      <c r="G8393">
        <v>103056</v>
      </c>
      <c r="H8393" t="s">
        <v>11073</v>
      </c>
      <c r="I8393" t="s">
        <v>93</v>
      </c>
      <c r="K8393">
        <v>0</v>
      </c>
    </row>
    <row r="8394" spans="7:11">
      <c r="G8394">
        <v>97086</v>
      </c>
      <c r="H8394" t="s">
        <v>4755</v>
      </c>
      <c r="I8394" t="s">
        <v>93</v>
      </c>
      <c r="K8394">
        <v>111.52</v>
      </c>
    </row>
    <row r="8395" spans="7:11">
      <c r="G8395">
        <v>97085</v>
      </c>
      <c r="H8395" t="s">
        <v>11074</v>
      </c>
      <c r="I8395" t="s">
        <v>93</v>
      </c>
      <c r="K8395">
        <v>0</v>
      </c>
    </row>
    <row r="8396" spans="7:11">
      <c r="G8396">
        <v>104766</v>
      </c>
      <c r="H8396" t="s">
        <v>11075</v>
      </c>
      <c r="I8396" t="s">
        <v>85</v>
      </c>
      <c r="K8396">
        <v>13.48</v>
      </c>
    </row>
    <row r="8397" spans="7:11">
      <c r="G8397">
        <v>90467</v>
      </c>
      <c r="H8397" t="s">
        <v>11076</v>
      </c>
      <c r="I8397" t="s">
        <v>85</v>
      </c>
      <c r="K8397">
        <v>19.46</v>
      </c>
    </row>
    <row r="8398" spans="7:11">
      <c r="G8398">
        <v>90466</v>
      </c>
      <c r="H8398" t="s">
        <v>11077</v>
      </c>
      <c r="I8398" t="s">
        <v>85</v>
      </c>
      <c r="K8398">
        <v>12.93</v>
      </c>
    </row>
    <row r="8399" spans="7:11">
      <c r="G8399">
        <v>90469</v>
      </c>
      <c r="H8399" t="s">
        <v>11078</v>
      </c>
      <c r="I8399" t="s">
        <v>85</v>
      </c>
      <c r="K8399">
        <v>10.130000000000001</v>
      </c>
    </row>
    <row r="8400" spans="7:11">
      <c r="G8400">
        <v>90470</v>
      </c>
      <c r="H8400" t="s">
        <v>11079</v>
      </c>
      <c r="I8400" t="s">
        <v>85</v>
      </c>
      <c r="K8400">
        <v>13.56</v>
      </c>
    </row>
    <row r="8401" spans="7:11">
      <c r="G8401">
        <v>90468</v>
      </c>
      <c r="H8401" t="s">
        <v>11080</v>
      </c>
      <c r="I8401" t="s">
        <v>85</v>
      </c>
      <c r="K8401">
        <v>6.66</v>
      </c>
    </row>
    <row r="8402" spans="7:11">
      <c r="G8402">
        <v>91188</v>
      </c>
      <c r="H8402" t="s">
        <v>11081</v>
      </c>
      <c r="I8402" t="s">
        <v>212</v>
      </c>
      <c r="K8402">
        <v>10.99</v>
      </c>
    </row>
    <row r="8403" spans="7:11">
      <c r="G8403">
        <v>91189</v>
      </c>
      <c r="H8403" t="s">
        <v>11082</v>
      </c>
      <c r="I8403" t="s">
        <v>212</v>
      </c>
      <c r="K8403">
        <v>63.05</v>
      </c>
    </row>
    <row r="8404" spans="7:11">
      <c r="G8404">
        <v>91192</v>
      </c>
      <c r="H8404" t="s">
        <v>11083</v>
      </c>
      <c r="I8404" t="s">
        <v>212</v>
      </c>
      <c r="K8404">
        <v>19.96</v>
      </c>
    </row>
    <row r="8405" spans="7:11">
      <c r="G8405">
        <v>91190</v>
      </c>
      <c r="H8405" t="s">
        <v>11084</v>
      </c>
      <c r="I8405" t="s">
        <v>212</v>
      </c>
      <c r="K8405">
        <v>9.16</v>
      </c>
    </row>
    <row r="8406" spans="7:11">
      <c r="G8406">
        <v>91191</v>
      </c>
      <c r="H8406" t="s">
        <v>11085</v>
      </c>
      <c r="I8406" t="s">
        <v>212</v>
      </c>
      <c r="K8406">
        <v>13.04</v>
      </c>
    </row>
    <row r="8407" spans="7:11">
      <c r="G8407">
        <v>95541</v>
      </c>
      <c r="H8407" t="s">
        <v>11086</v>
      </c>
      <c r="I8407" t="s">
        <v>212</v>
      </c>
      <c r="K8407">
        <v>19.05</v>
      </c>
    </row>
    <row r="8408" spans="7:11">
      <c r="G8408">
        <v>96564</v>
      </c>
      <c r="H8408" t="s">
        <v>11087</v>
      </c>
      <c r="I8408" t="s">
        <v>85</v>
      </c>
      <c r="K8408">
        <v>0</v>
      </c>
    </row>
    <row r="8409" spans="7:11">
      <c r="G8409">
        <v>104785</v>
      </c>
      <c r="H8409" t="s">
        <v>11088</v>
      </c>
      <c r="I8409" t="s">
        <v>85</v>
      </c>
      <c r="K8409">
        <v>11.71</v>
      </c>
    </row>
    <row r="8410" spans="7:11">
      <c r="G8410">
        <v>91166</v>
      </c>
      <c r="H8410" t="s">
        <v>11089</v>
      </c>
      <c r="I8410" t="s">
        <v>85</v>
      </c>
      <c r="K8410">
        <v>3.72</v>
      </c>
    </row>
    <row r="8411" spans="7:11">
      <c r="G8411">
        <v>91167</v>
      </c>
      <c r="H8411" t="s">
        <v>11090</v>
      </c>
      <c r="I8411" t="s">
        <v>85</v>
      </c>
      <c r="K8411">
        <v>9.4600000000000009</v>
      </c>
    </row>
    <row r="8412" spans="7:11">
      <c r="G8412">
        <v>91176</v>
      </c>
      <c r="H8412" t="s">
        <v>11091</v>
      </c>
      <c r="I8412" t="s">
        <v>85</v>
      </c>
      <c r="K8412">
        <v>16.329999999999998</v>
      </c>
    </row>
    <row r="8413" spans="7:11">
      <c r="G8413">
        <v>91182</v>
      </c>
      <c r="H8413" t="s">
        <v>11092</v>
      </c>
      <c r="I8413" t="s">
        <v>85</v>
      </c>
      <c r="K8413">
        <v>20.77</v>
      </c>
    </row>
    <row r="8414" spans="7:11">
      <c r="G8414">
        <v>91186</v>
      </c>
      <c r="H8414" t="s">
        <v>11093</v>
      </c>
      <c r="I8414" t="s">
        <v>85</v>
      </c>
      <c r="K8414">
        <v>22.83</v>
      </c>
    </row>
    <row r="8415" spans="7:11">
      <c r="G8415">
        <v>91171</v>
      </c>
      <c r="H8415" t="s">
        <v>11094</v>
      </c>
      <c r="I8415" t="s">
        <v>85</v>
      </c>
      <c r="K8415">
        <v>15.74</v>
      </c>
    </row>
    <row r="8416" spans="7:11">
      <c r="G8416">
        <v>91187</v>
      </c>
      <c r="H8416" t="s">
        <v>11095</v>
      </c>
      <c r="I8416" t="s">
        <v>85</v>
      </c>
      <c r="K8416">
        <v>20.420000000000002</v>
      </c>
    </row>
    <row r="8417" spans="7:11">
      <c r="G8417">
        <v>91172</v>
      </c>
      <c r="H8417" t="s">
        <v>11096</v>
      </c>
      <c r="I8417" t="s">
        <v>85</v>
      </c>
      <c r="K8417">
        <v>18.2</v>
      </c>
    </row>
    <row r="8418" spans="7:11">
      <c r="G8418">
        <v>91185</v>
      </c>
      <c r="H8418" t="s">
        <v>11097</v>
      </c>
      <c r="I8418" t="s">
        <v>85</v>
      </c>
      <c r="K8418">
        <v>20.77</v>
      </c>
    </row>
    <row r="8419" spans="7:11">
      <c r="G8419">
        <v>91170</v>
      </c>
      <c r="H8419" t="s">
        <v>11098</v>
      </c>
      <c r="I8419" t="s">
        <v>85</v>
      </c>
      <c r="K8419">
        <v>9.4600000000000009</v>
      </c>
    </row>
    <row r="8420" spans="7:11">
      <c r="G8420">
        <v>91180</v>
      </c>
      <c r="H8420" t="s">
        <v>11099</v>
      </c>
      <c r="I8420" t="s">
        <v>85</v>
      </c>
      <c r="K8420">
        <v>21.83</v>
      </c>
    </row>
    <row r="8421" spans="7:11">
      <c r="G8421">
        <v>91181</v>
      </c>
      <c r="H8421" t="s">
        <v>11100</v>
      </c>
      <c r="I8421" t="s">
        <v>85</v>
      </c>
      <c r="K8421">
        <v>22.89</v>
      </c>
    </row>
    <row r="8422" spans="7:11">
      <c r="G8422">
        <v>91179</v>
      </c>
      <c r="H8422" t="s">
        <v>11101</v>
      </c>
      <c r="I8422" t="s">
        <v>85</v>
      </c>
      <c r="K8422">
        <v>16.329999999999998</v>
      </c>
    </row>
    <row r="8423" spans="7:11">
      <c r="G8423">
        <v>91174</v>
      </c>
      <c r="H8423" t="s">
        <v>11102</v>
      </c>
      <c r="I8423" t="s">
        <v>85</v>
      </c>
      <c r="K8423">
        <v>6.28</v>
      </c>
    </row>
    <row r="8424" spans="7:11">
      <c r="G8424">
        <v>91175</v>
      </c>
      <c r="H8424" t="s">
        <v>11103</v>
      </c>
      <c r="I8424" t="s">
        <v>85</v>
      </c>
      <c r="K8424">
        <v>9.82</v>
      </c>
    </row>
    <row r="8425" spans="7:11">
      <c r="G8425">
        <v>91173</v>
      </c>
      <c r="H8425" t="s">
        <v>11104</v>
      </c>
      <c r="I8425" t="s">
        <v>85</v>
      </c>
      <c r="K8425">
        <v>3.52</v>
      </c>
    </row>
    <row r="8426" spans="7:11">
      <c r="G8426">
        <v>104759</v>
      </c>
      <c r="H8426" t="s">
        <v>11105</v>
      </c>
      <c r="I8426" t="s">
        <v>212</v>
      </c>
      <c r="K8426">
        <v>33.74</v>
      </c>
    </row>
    <row r="8427" spans="7:11">
      <c r="G8427">
        <v>104760</v>
      </c>
      <c r="H8427" t="s">
        <v>11106</v>
      </c>
      <c r="I8427" t="s">
        <v>212</v>
      </c>
      <c r="K8427">
        <v>49.28</v>
      </c>
    </row>
    <row r="8428" spans="7:11">
      <c r="G8428">
        <v>104758</v>
      </c>
      <c r="H8428" t="s">
        <v>11107</v>
      </c>
      <c r="I8428" t="s">
        <v>212</v>
      </c>
      <c r="K8428">
        <v>12.66</v>
      </c>
    </row>
    <row r="8429" spans="7:11">
      <c r="G8429">
        <v>90437</v>
      </c>
      <c r="H8429" t="s">
        <v>11108</v>
      </c>
      <c r="I8429" t="s">
        <v>212</v>
      </c>
      <c r="K8429">
        <v>31.92</v>
      </c>
    </row>
    <row r="8430" spans="7:11">
      <c r="G8430">
        <v>90438</v>
      </c>
      <c r="H8430" t="s">
        <v>11109</v>
      </c>
      <c r="I8430" t="s">
        <v>212</v>
      </c>
      <c r="K8430">
        <v>46.62</v>
      </c>
    </row>
    <row r="8431" spans="7:11">
      <c r="G8431">
        <v>90436</v>
      </c>
      <c r="H8431" t="s">
        <v>11110</v>
      </c>
      <c r="I8431" t="s">
        <v>212</v>
      </c>
      <c r="K8431">
        <v>11.97</v>
      </c>
    </row>
    <row r="8432" spans="7:11">
      <c r="G8432">
        <v>104770</v>
      </c>
      <c r="H8432" t="s">
        <v>11111</v>
      </c>
      <c r="I8432" t="s">
        <v>212</v>
      </c>
      <c r="K8432">
        <v>1.42</v>
      </c>
    </row>
    <row r="8433" spans="7:11">
      <c r="G8433">
        <v>104772</v>
      </c>
      <c r="H8433" t="s">
        <v>11112</v>
      </c>
      <c r="I8433" t="s">
        <v>212</v>
      </c>
      <c r="K8433">
        <v>2.09</v>
      </c>
    </row>
    <row r="8434" spans="7:11">
      <c r="G8434">
        <v>104768</v>
      </c>
      <c r="H8434" t="s">
        <v>11113</v>
      </c>
      <c r="I8434" t="s">
        <v>212</v>
      </c>
      <c r="K8434">
        <v>0.53</v>
      </c>
    </row>
    <row r="8435" spans="7:11">
      <c r="G8435">
        <v>104769</v>
      </c>
      <c r="H8435" t="s">
        <v>11114</v>
      </c>
      <c r="I8435" t="s">
        <v>212</v>
      </c>
      <c r="K8435">
        <v>1.35</v>
      </c>
    </row>
    <row r="8436" spans="7:11">
      <c r="G8436">
        <v>104771</v>
      </c>
      <c r="H8436" t="s">
        <v>11115</v>
      </c>
      <c r="I8436" t="s">
        <v>212</v>
      </c>
      <c r="K8436">
        <v>1.97</v>
      </c>
    </row>
    <row r="8437" spans="7:11">
      <c r="G8437">
        <v>104767</v>
      </c>
      <c r="H8437" t="s">
        <v>11116</v>
      </c>
      <c r="I8437" t="s">
        <v>212</v>
      </c>
      <c r="K8437">
        <v>0.5</v>
      </c>
    </row>
    <row r="8438" spans="7:11">
      <c r="G8438">
        <v>104762</v>
      </c>
      <c r="H8438" t="s">
        <v>11117</v>
      </c>
      <c r="I8438" t="s">
        <v>212</v>
      </c>
      <c r="K8438">
        <v>17.37</v>
      </c>
    </row>
    <row r="8439" spans="7:11">
      <c r="G8439">
        <v>104763</v>
      </c>
      <c r="H8439" t="s">
        <v>11118</v>
      </c>
      <c r="I8439" t="s">
        <v>212</v>
      </c>
      <c r="K8439">
        <v>25.37</v>
      </c>
    </row>
    <row r="8440" spans="7:11">
      <c r="G8440">
        <v>104761</v>
      </c>
      <c r="H8440" t="s">
        <v>11119</v>
      </c>
      <c r="I8440" t="s">
        <v>212</v>
      </c>
      <c r="K8440">
        <v>6.51</v>
      </c>
    </row>
    <row r="8441" spans="7:11">
      <c r="G8441">
        <v>90440</v>
      </c>
      <c r="H8441" t="s">
        <v>11120</v>
      </c>
      <c r="I8441" t="s">
        <v>212</v>
      </c>
      <c r="K8441">
        <v>17.16</v>
      </c>
    </row>
    <row r="8442" spans="7:11">
      <c r="G8442">
        <v>90441</v>
      </c>
      <c r="H8442" t="s">
        <v>11121</v>
      </c>
      <c r="I8442" t="s">
        <v>212</v>
      </c>
      <c r="K8442">
        <v>25.07</v>
      </c>
    </row>
    <row r="8443" spans="7:11">
      <c r="G8443">
        <v>90439</v>
      </c>
      <c r="H8443" t="s">
        <v>11122</v>
      </c>
      <c r="I8443" t="s">
        <v>212</v>
      </c>
      <c r="K8443">
        <v>6.43</v>
      </c>
    </row>
    <row r="8444" spans="7:11">
      <c r="G8444">
        <v>104776</v>
      </c>
      <c r="H8444" t="s">
        <v>11123</v>
      </c>
      <c r="I8444" t="s">
        <v>212</v>
      </c>
      <c r="K8444">
        <v>5.19</v>
      </c>
    </row>
    <row r="8445" spans="7:11">
      <c r="G8445">
        <v>104778</v>
      </c>
      <c r="H8445" t="s">
        <v>11124</v>
      </c>
      <c r="I8445" t="s">
        <v>212</v>
      </c>
      <c r="K8445">
        <v>7.58</v>
      </c>
    </row>
    <row r="8446" spans="7:11">
      <c r="G8446">
        <v>104774</v>
      </c>
      <c r="H8446" t="s">
        <v>11125</v>
      </c>
      <c r="I8446" t="s">
        <v>212</v>
      </c>
      <c r="K8446">
        <v>1.94</v>
      </c>
    </row>
    <row r="8447" spans="7:11">
      <c r="G8447">
        <v>104775</v>
      </c>
      <c r="H8447" t="s">
        <v>11126</v>
      </c>
      <c r="I8447" t="s">
        <v>212</v>
      </c>
      <c r="K8447">
        <v>4.95</v>
      </c>
    </row>
    <row r="8448" spans="7:11">
      <c r="G8448">
        <v>104777</v>
      </c>
      <c r="H8448" t="s">
        <v>11127</v>
      </c>
      <c r="I8448" t="s">
        <v>212</v>
      </c>
      <c r="K8448">
        <v>7.23</v>
      </c>
    </row>
    <row r="8449" spans="7:11">
      <c r="G8449">
        <v>104773</v>
      </c>
      <c r="H8449" t="s">
        <v>11128</v>
      </c>
      <c r="I8449" t="s">
        <v>212</v>
      </c>
      <c r="K8449">
        <v>1.85</v>
      </c>
    </row>
    <row r="8450" spans="7:11">
      <c r="G8450">
        <v>104782</v>
      </c>
      <c r="H8450" t="s">
        <v>11129</v>
      </c>
      <c r="I8450" t="s">
        <v>212</v>
      </c>
      <c r="K8450">
        <v>37.54</v>
      </c>
    </row>
    <row r="8451" spans="7:11">
      <c r="G8451">
        <v>90451</v>
      </c>
      <c r="H8451" t="s">
        <v>11130</v>
      </c>
      <c r="I8451" t="s">
        <v>212</v>
      </c>
      <c r="K8451">
        <v>5.64</v>
      </c>
    </row>
    <row r="8452" spans="7:11">
      <c r="G8452">
        <v>90452</v>
      </c>
      <c r="H8452" t="s">
        <v>11131</v>
      </c>
      <c r="I8452" t="s">
        <v>212</v>
      </c>
      <c r="K8452">
        <v>22.04</v>
      </c>
    </row>
    <row r="8453" spans="7:11">
      <c r="G8453">
        <v>90455</v>
      </c>
      <c r="H8453" t="s">
        <v>11132</v>
      </c>
      <c r="I8453" t="s">
        <v>212</v>
      </c>
      <c r="K8453">
        <v>6.97</v>
      </c>
    </row>
    <row r="8454" spans="7:11">
      <c r="G8454">
        <v>104784</v>
      </c>
      <c r="H8454" t="s">
        <v>11133</v>
      </c>
      <c r="I8454" t="s">
        <v>212</v>
      </c>
      <c r="K8454">
        <v>11.86</v>
      </c>
    </row>
    <row r="8455" spans="7:11">
      <c r="G8455">
        <v>90453</v>
      </c>
      <c r="H8455" t="s">
        <v>11134</v>
      </c>
      <c r="I8455" t="s">
        <v>212</v>
      </c>
      <c r="K8455">
        <v>3.52</v>
      </c>
    </row>
    <row r="8456" spans="7:11">
      <c r="G8456">
        <v>104783</v>
      </c>
      <c r="H8456" t="s">
        <v>11135</v>
      </c>
      <c r="I8456" t="s">
        <v>212</v>
      </c>
      <c r="K8456">
        <v>4.42</v>
      </c>
    </row>
    <row r="8457" spans="7:11">
      <c r="G8457">
        <v>90454</v>
      </c>
      <c r="H8457" t="s">
        <v>11136</v>
      </c>
      <c r="I8457" t="s">
        <v>212</v>
      </c>
      <c r="K8457">
        <v>5.54</v>
      </c>
    </row>
    <row r="8458" spans="7:11">
      <c r="G8458">
        <v>90459</v>
      </c>
      <c r="H8458" t="s">
        <v>11137</v>
      </c>
      <c r="I8458" t="s">
        <v>212</v>
      </c>
      <c r="K8458">
        <v>39.270000000000003</v>
      </c>
    </row>
    <row r="8459" spans="7:11">
      <c r="G8459">
        <v>90456</v>
      </c>
      <c r="H8459" t="s">
        <v>11138</v>
      </c>
      <c r="I8459" t="s">
        <v>212</v>
      </c>
      <c r="K8459">
        <v>4.5</v>
      </c>
    </row>
    <row r="8460" spans="7:11">
      <c r="G8460">
        <v>90458</v>
      </c>
      <c r="H8460" t="s">
        <v>11139</v>
      </c>
      <c r="I8460" t="s">
        <v>212</v>
      </c>
      <c r="K8460">
        <v>29.33</v>
      </c>
    </row>
    <row r="8461" spans="7:11">
      <c r="G8461">
        <v>90457</v>
      </c>
      <c r="H8461" t="s">
        <v>11140</v>
      </c>
      <c r="I8461" t="s">
        <v>212</v>
      </c>
      <c r="K8461">
        <v>10.28</v>
      </c>
    </row>
    <row r="8462" spans="7:11">
      <c r="G8462">
        <v>90447</v>
      </c>
      <c r="H8462" t="s">
        <v>11141</v>
      </c>
      <c r="I8462" t="s">
        <v>85</v>
      </c>
      <c r="K8462">
        <v>6.79</v>
      </c>
    </row>
    <row r="8463" spans="7:11">
      <c r="G8463">
        <v>91222</v>
      </c>
      <c r="H8463" t="s">
        <v>11142</v>
      </c>
      <c r="I8463" t="s">
        <v>85</v>
      </c>
      <c r="K8463">
        <v>7.15</v>
      </c>
    </row>
    <row r="8464" spans="7:11">
      <c r="G8464">
        <v>90443</v>
      </c>
      <c r="H8464" t="s">
        <v>11143</v>
      </c>
      <c r="I8464" t="s">
        <v>85</v>
      </c>
      <c r="K8464">
        <v>6.43</v>
      </c>
    </row>
    <row r="8465" spans="7:11">
      <c r="G8465">
        <v>104780</v>
      </c>
      <c r="H8465" t="s">
        <v>11144</v>
      </c>
      <c r="I8465" t="s">
        <v>85</v>
      </c>
      <c r="K8465">
        <v>4.66</v>
      </c>
    </row>
    <row r="8466" spans="7:11">
      <c r="G8466">
        <v>104781</v>
      </c>
      <c r="H8466" t="s">
        <v>11145</v>
      </c>
      <c r="I8466" t="s">
        <v>85</v>
      </c>
      <c r="K8466">
        <v>5.34</v>
      </c>
    </row>
    <row r="8467" spans="7:11">
      <c r="G8467">
        <v>104779</v>
      </c>
      <c r="H8467" t="s">
        <v>11146</v>
      </c>
      <c r="I8467" t="s">
        <v>85</v>
      </c>
      <c r="K8467">
        <v>4.62</v>
      </c>
    </row>
    <row r="8468" spans="7:11">
      <c r="G8468">
        <v>104787</v>
      </c>
      <c r="H8468" t="s">
        <v>11147</v>
      </c>
      <c r="I8468" t="s">
        <v>85</v>
      </c>
      <c r="K8468">
        <v>5.68</v>
      </c>
    </row>
    <row r="8469" spans="7:11">
      <c r="G8469">
        <v>104788</v>
      </c>
      <c r="H8469" t="s">
        <v>11148</v>
      </c>
      <c r="I8469" t="s">
        <v>85</v>
      </c>
      <c r="K8469">
        <v>7.54</v>
      </c>
    </row>
    <row r="8470" spans="7:11">
      <c r="G8470">
        <v>104786</v>
      </c>
      <c r="H8470" t="s">
        <v>11149</v>
      </c>
      <c r="I8470" t="s">
        <v>85</v>
      </c>
      <c r="K8470">
        <v>4.28</v>
      </c>
    </row>
    <row r="8471" spans="7:11">
      <c r="G8471">
        <v>90445</v>
      </c>
      <c r="H8471" t="s">
        <v>11150</v>
      </c>
      <c r="I8471" t="s">
        <v>85</v>
      </c>
      <c r="K8471">
        <v>11.21</v>
      </c>
    </row>
    <row r="8472" spans="7:11">
      <c r="G8472">
        <v>90446</v>
      </c>
      <c r="H8472" t="s">
        <v>11151</v>
      </c>
      <c r="I8472" t="s">
        <v>85</v>
      </c>
      <c r="K8472">
        <v>14.89</v>
      </c>
    </row>
    <row r="8473" spans="7:11">
      <c r="G8473">
        <v>90444</v>
      </c>
      <c r="H8473" t="s">
        <v>11152</v>
      </c>
      <c r="I8473" t="s">
        <v>85</v>
      </c>
      <c r="K8473">
        <v>8.44</v>
      </c>
    </row>
    <row r="8474" spans="7:11">
      <c r="G8474">
        <v>104764</v>
      </c>
      <c r="H8474" t="s">
        <v>11153</v>
      </c>
      <c r="I8474" t="s">
        <v>85</v>
      </c>
      <c r="K8474">
        <v>19.32</v>
      </c>
    </row>
    <row r="8475" spans="7:11">
      <c r="G8475">
        <v>90460</v>
      </c>
      <c r="H8475" t="s">
        <v>11154</v>
      </c>
      <c r="I8475" t="s">
        <v>85</v>
      </c>
      <c r="K8475">
        <v>24.08</v>
      </c>
    </row>
    <row r="8476" spans="7:11">
      <c r="G8476">
        <v>90462</v>
      </c>
      <c r="H8476" t="s">
        <v>11155</v>
      </c>
      <c r="I8476" t="s">
        <v>85</v>
      </c>
      <c r="K8476">
        <v>4.1900000000000004</v>
      </c>
    </row>
    <row r="8477" spans="7:11">
      <c r="G8477">
        <v>104765</v>
      </c>
      <c r="H8477" t="s">
        <v>11156</v>
      </c>
      <c r="I8477" t="s">
        <v>85</v>
      </c>
      <c r="K8477">
        <v>14.86</v>
      </c>
    </row>
    <row r="8478" spans="7:11">
      <c r="G8478">
        <v>90461</v>
      </c>
      <c r="H8478" t="s">
        <v>11157</v>
      </c>
      <c r="I8478" t="s">
        <v>85</v>
      </c>
      <c r="K8478">
        <v>17.149999999999999</v>
      </c>
    </row>
    <row r="8479" spans="7:11">
      <c r="G8479">
        <v>90463</v>
      </c>
      <c r="H8479" t="s">
        <v>11158</v>
      </c>
      <c r="I8479" t="s">
        <v>85</v>
      </c>
      <c r="K8479">
        <v>3.45</v>
      </c>
    </row>
    <row r="8480" spans="7:11">
      <c r="G8480">
        <v>96560</v>
      </c>
      <c r="H8480" t="s">
        <v>11159</v>
      </c>
      <c r="I8480" t="s">
        <v>93</v>
      </c>
      <c r="K8480">
        <v>30.1</v>
      </c>
    </row>
    <row r="8481" spans="7:11">
      <c r="G8481">
        <v>96559</v>
      </c>
      <c r="H8481" t="s">
        <v>11160</v>
      </c>
      <c r="I8481" t="s">
        <v>93</v>
      </c>
      <c r="K8481">
        <v>33.409999999999997</v>
      </c>
    </row>
    <row r="8482" spans="7:11">
      <c r="G8482">
        <v>96562</v>
      </c>
      <c r="H8482" t="s">
        <v>11161</v>
      </c>
      <c r="I8482" t="s">
        <v>85</v>
      </c>
      <c r="K8482">
        <v>46.93</v>
      </c>
    </row>
    <row r="8483" spans="7:11">
      <c r="G8483">
        <v>96563</v>
      </c>
      <c r="H8483" t="s">
        <v>11162</v>
      </c>
      <c r="I8483" t="s">
        <v>85</v>
      </c>
      <c r="K8483">
        <v>52.83</v>
      </c>
    </row>
    <row r="8484" spans="7:11">
      <c r="G8484">
        <v>102469</v>
      </c>
      <c r="H8484" t="s">
        <v>11163</v>
      </c>
      <c r="I8484" t="s">
        <v>93</v>
      </c>
      <c r="K8484">
        <v>0</v>
      </c>
    </row>
    <row r="8485" spans="7:11">
      <c r="G8485">
        <v>104388</v>
      </c>
      <c r="H8485" t="s">
        <v>11164</v>
      </c>
      <c r="I8485" t="s">
        <v>93</v>
      </c>
      <c r="K8485">
        <v>0</v>
      </c>
    </row>
    <row r="8486" spans="7:11">
      <c r="G8486">
        <v>104387</v>
      </c>
      <c r="H8486" t="s">
        <v>11165</v>
      </c>
      <c r="I8486" t="s">
        <v>90</v>
      </c>
      <c r="K8486">
        <v>0</v>
      </c>
    </row>
    <row r="8487" spans="7:11">
      <c r="G8487">
        <v>104364</v>
      </c>
      <c r="H8487" t="s">
        <v>11166</v>
      </c>
      <c r="I8487" t="s">
        <v>90</v>
      </c>
      <c r="K8487">
        <v>0</v>
      </c>
    </row>
    <row r="8488" spans="7:11">
      <c r="G8488">
        <v>102097</v>
      </c>
      <c r="H8488" t="s">
        <v>11167</v>
      </c>
      <c r="I8488" t="s">
        <v>90</v>
      </c>
      <c r="K8488">
        <v>0</v>
      </c>
    </row>
    <row r="8489" spans="7:11">
      <c r="G8489">
        <v>104365</v>
      </c>
      <c r="H8489" t="s">
        <v>11168</v>
      </c>
      <c r="I8489" t="s">
        <v>90</v>
      </c>
      <c r="K8489">
        <v>0</v>
      </c>
    </row>
    <row r="8490" spans="7:11">
      <c r="G8490">
        <v>101870</v>
      </c>
      <c r="H8490" t="s">
        <v>4995</v>
      </c>
      <c r="I8490" t="s">
        <v>93</v>
      </c>
      <c r="K8490">
        <v>37.64</v>
      </c>
    </row>
    <row r="8491" spans="7:11">
      <c r="G8491">
        <v>101866</v>
      </c>
      <c r="H8491" t="s">
        <v>11169</v>
      </c>
      <c r="I8491" t="s">
        <v>93</v>
      </c>
      <c r="K8491">
        <v>32.5</v>
      </c>
    </row>
    <row r="8492" spans="7:11">
      <c r="G8492">
        <v>101867</v>
      </c>
      <c r="H8492" t="s">
        <v>4992</v>
      </c>
      <c r="I8492" t="s">
        <v>93</v>
      </c>
      <c r="K8492">
        <v>36.46</v>
      </c>
    </row>
    <row r="8493" spans="7:11">
      <c r="G8493">
        <v>101868</v>
      </c>
      <c r="H8493" t="s">
        <v>4993</v>
      </c>
      <c r="I8493" t="s">
        <v>93</v>
      </c>
      <c r="K8493">
        <v>29.76</v>
      </c>
    </row>
    <row r="8494" spans="7:11">
      <c r="G8494">
        <v>101869</v>
      </c>
      <c r="H8494" t="s">
        <v>4994</v>
      </c>
      <c r="I8494" t="s">
        <v>93</v>
      </c>
      <c r="K8494">
        <v>33.700000000000003</v>
      </c>
    </row>
    <row r="8495" spans="7:11">
      <c r="G8495">
        <v>101856</v>
      </c>
      <c r="H8495" t="s">
        <v>4983</v>
      </c>
      <c r="I8495" t="s">
        <v>93</v>
      </c>
      <c r="K8495">
        <v>27.34</v>
      </c>
    </row>
    <row r="8496" spans="7:11">
      <c r="G8496">
        <v>101865</v>
      </c>
      <c r="H8496" t="s">
        <v>4991</v>
      </c>
      <c r="I8496" t="s">
        <v>93</v>
      </c>
      <c r="K8496">
        <v>36.049999999999997</v>
      </c>
    </row>
    <row r="8497" spans="7:11">
      <c r="G8497">
        <v>101861</v>
      </c>
      <c r="H8497" t="s">
        <v>11170</v>
      </c>
      <c r="I8497" t="s">
        <v>93</v>
      </c>
      <c r="K8497">
        <v>32.31</v>
      </c>
    </row>
    <row r="8498" spans="7:11">
      <c r="G8498">
        <v>101862</v>
      </c>
      <c r="H8498" t="s">
        <v>4988</v>
      </c>
      <c r="I8498" t="s">
        <v>93</v>
      </c>
      <c r="K8498">
        <v>34.869999999999997</v>
      </c>
    </row>
    <row r="8499" spans="7:11">
      <c r="G8499">
        <v>101863</v>
      </c>
      <c r="H8499" t="s">
        <v>4989</v>
      </c>
      <c r="I8499" t="s">
        <v>93</v>
      </c>
      <c r="K8499">
        <v>28.19</v>
      </c>
    </row>
    <row r="8500" spans="7:11">
      <c r="G8500">
        <v>101864</v>
      </c>
      <c r="H8500" t="s">
        <v>4990</v>
      </c>
      <c r="I8500" t="s">
        <v>93</v>
      </c>
      <c r="K8500">
        <v>32.130000000000003</v>
      </c>
    </row>
    <row r="8501" spans="7:11">
      <c r="G8501">
        <v>101860</v>
      </c>
      <c r="H8501" t="s">
        <v>4987</v>
      </c>
      <c r="I8501" t="s">
        <v>93</v>
      </c>
      <c r="K8501">
        <v>34.28</v>
      </c>
    </row>
    <row r="8502" spans="7:11">
      <c r="G8502">
        <v>101857</v>
      </c>
      <c r="H8502" t="s">
        <v>4984</v>
      </c>
      <c r="I8502" t="s">
        <v>93</v>
      </c>
      <c r="K8502">
        <v>33.18</v>
      </c>
    </row>
    <row r="8503" spans="7:11">
      <c r="G8503">
        <v>101858</v>
      </c>
      <c r="H8503" t="s">
        <v>4985</v>
      </c>
      <c r="I8503" t="s">
        <v>93</v>
      </c>
      <c r="K8503">
        <v>27.84</v>
      </c>
    </row>
    <row r="8504" spans="7:11">
      <c r="G8504">
        <v>101859</v>
      </c>
      <c r="H8504" t="s">
        <v>4986</v>
      </c>
      <c r="I8504" t="s">
        <v>93</v>
      </c>
      <c r="K8504">
        <v>30.34</v>
      </c>
    </row>
    <row r="8505" spans="7:11">
      <c r="G8505">
        <v>101852</v>
      </c>
      <c r="H8505" t="s">
        <v>4981</v>
      </c>
      <c r="I8505" t="s">
        <v>93</v>
      </c>
      <c r="K8505">
        <v>74.09</v>
      </c>
    </row>
    <row r="8506" spans="7:11">
      <c r="G8506">
        <v>104385</v>
      </c>
      <c r="H8506" t="s">
        <v>11171</v>
      </c>
      <c r="I8506" t="s">
        <v>93</v>
      </c>
      <c r="K8506">
        <v>0</v>
      </c>
    </row>
    <row r="8507" spans="7:11">
      <c r="G8507">
        <v>101850</v>
      </c>
      <c r="H8507" t="s">
        <v>4980</v>
      </c>
      <c r="I8507" t="s">
        <v>93</v>
      </c>
      <c r="K8507">
        <v>60.49</v>
      </c>
    </row>
    <row r="8508" spans="7:11">
      <c r="G8508">
        <v>101855</v>
      </c>
      <c r="H8508" t="s">
        <v>4982</v>
      </c>
      <c r="I8508" t="s">
        <v>93</v>
      </c>
      <c r="K8508">
        <v>79.040000000000006</v>
      </c>
    </row>
    <row r="8509" spans="7:11">
      <c r="G8509">
        <v>104386</v>
      </c>
      <c r="H8509" t="s">
        <v>11172</v>
      </c>
      <c r="I8509" t="s">
        <v>93</v>
      </c>
      <c r="K8509">
        <v>0</v>
      </c>
    </row>
    <row r="8510" spans="7:11">
      <c r="G8510">
        <v>101853</v>
      </c>
      <c r="H8510" t="s">
        <v>11173</v>
      </c>
      <c r="I8510" t="s">
        <v>93</v>
      </c>
      <c r="K8510">
        <v>54.94</v>
      </c>
    </row>
    <row r="8511" spans="7:11">
      <c r="G8511">
        <v>101849</v>
      </c>
      <c r="H8511" t="s">
        <v>4979</v>
      </c>
      <c r="I8511" t="s">
        <v>90</v>
      </c>
      <c r="K8511">
        <v>182.3</v>
      </c>
    </row>
    <row r="8512" spans="7:11">
      <c r="G8512">
        <v>101841</v>
      </c>
      <c r="H8512" t="s">
        <v>4971</v>
      </c>
      <c r="I8512" t="s">
        <v>90</v>
      </c>
      <c r="K8512">
        <v>106.93</v>
      </c>
    </row>
    <row r="8513" spans="7:11">
      <c r="G8513">
        <v>101843</v>
      </c>
      <c r="H8513" t="s">
        <v>4973</v>
      </c>
      <c r="I8513" t="s">
        <v>90</v>
      </c>
      <c r="K8513">
        <v>168.76</v>
      </c>
    </row>
    <row r="8514" spans="7:11">
      <c r="G8514">
        <v>101844</v>
      </c>
      <c r="H8514" t="s">
        <v>4974</v>
      </c>
      <c r="I8514" t="s">
        <v>90</v>
      </c>
      <c r="K8514">
        <v>197.66</v>
      </c>
    </row>
    <row r="8515" spans="7:11">
      <c r="G8515">
        <v>101845</v>
      </c>
      <c r="H8515" t="s">
        <v>4975</v>
      </c>
      <c r="I8515" t="s">
        <v>90</v>
      </c>
      <c r="K8515">
        <v>226.17</v>
      </c>
    </row>
    <row r="8516" spans="7:11">
      <c r="G8516">
        <v>101842</v>
      </c>
      <c r="H8516" t="s">
        <v>4972</v>
      </c>
      <c r="I8516" t="s">
        <v>90</v>
      </c>
      <c r="K8516">
        <v>93.25</v>
      </c>
    </row>
    <row r="8517" spans="7:11">
      <c r="G8517">
        <v>101846</v>
      </c>
      <c r="H8517" t="s">
        <v>4976</v>
      </c>
      <c r="I8517" t="s">
        <v>90</v>
      </c>
      <c r="K8517">
        <v>155.63</v>
      </c>
    </row>
    <row r="8518" spans="7:11">
      <c r="G8518">
        <v>101847</v>
      </c>
      <c r="H8518" t="s">
        <v>4977</v>
      </c>
      <c r="I8518" t="s">
        <v>90</v>
      </c>
      <c r="K8518">
        <v>184.8</v>
      </c>
    </row>
    <row r="8519" spans="7:11">
      <c r="G8519">
        <v>101848</v>
      </c>
      <c r="H8519" t="s">
        <v>4978</v>
      </c>
      <c r="I8519" t="s">
        <v>90</v>
      </c>
      <c r="K8519">
        <v>213.59</v>
      </c>
    </row>
    <row r="8520" spans="7:11">
      <c r="G8520">
        <v>101839</v>
      </c>
      <c r="H8520" t="s">
        <v>4969</v>
      </c>
      <c r="I8520" t="s">
        <v>90</v>
      </c>
      <c r="K8520">
        <v>120.51</v>
      </c>
    </row>
    <row r="8521" spans="7:11">
      <c r="G8521">
        <v>101840</v>
      </c>
      <c r="H8521" t="s">
        <v>4970</v>
      </c>
      <c r="I8521" t="s">
        <v>90</v>
      </c>
      <c r="K8521">
        <v>193.7</v>
      </c>
    </row>
    <row r="8522" spans="7:11">
      <c r="G8522">
        <v>101837</v>
      </c>
      <c r="H8522" t="s">
        <v>4967</v>
      </c>
      <c r="I8522" t="s">
        <v>90</v>
      </c>
      <c r="K8522">
        <v>58.57</v>
      </c>
    </row>
    <row r="8523" spans="7:11">
      <c r="G8523">
        <v>101838</v>
      </c>
      <c r="H8523" t="s">
        <v>4968</v>
      </c>
      <c r="I8523" t="s">
        <v>90</v>
      </c>
      <c r="K8523">
        <v>89.96</v>
      </c>
    </row>
    <row r="8524" spans="7:11">
      <c r="G8524">
        <v>101836</v>
      </c>
      <c r="H8524" t="s">
        <v>4966</v>
      </c>
      <c r="I8524" t="s">
        <v>90</v>
      </c>
      <c r="K8524">
        <v>24.85</v>
      </c>
    </row>
    <row r="8525" spans="7:11">
      <c r="G8525">
        <v>101835</v>
      </c>
      <c r="H8525" t="s">
        <v>4965</v>
      </c>
      <c r="I8525" t="s">
        <v>90</v>
      </c>
      <c r="K8525">
        <v>261.2</v>
      </c>
    </row>
    <row r="8526" spans="7:11">
      <c r="G8526">
        <v>101827</v>
      </c>
      <c r="H8526" t="s">
        <v>4957</v>
      </c>
      <c r="I8526" t="s">
        <v>90</v>
      </c>
      <c r="K8526">
        <v>185.83</v>
      </c>
    </row>
    <row r="8527" spans="7:11">
      <c r="G8527">
        <v>101829</v>
      </c>
      <c r="H8527" t="s">
        <v>4959</v>
      </c>
      <c r="I8527" t="s">
        <v>90</v>
      </c>
      <c r="K8527">
        <v>247.66</v>
      </c>
    </row>
    <row r="8528" spans="7:11">
      <c r="G8528">
        <v>101830</v>
      </c>
      <c r="H8528" t="s">
        <v>4960</v>
      </c>
      <c r="I8528" t="s">
        <v>90</v>
      </c>
      <c r="K8528">
        <v>276.56</v>
      </c>
    </row>
    <row r="8529" spans="7:11">
      <c r="G8529">
        <v>101831</v>
      </c>
      <c r="H8529" t="s">
        <v>4961</v>
      </c>
      <c r="I8529" t="s">
        <v>90</v>
      </c>
      <c r="K8529">
        <v>305.07</v>
      </c>
    </row>
    <row r="8530" spans="7:11">
      <c r="G8530">
        <v>101828</v>
      </c>
      <c r="H8530" t="s">
        <v>4958</v>
      </c>
      <c r="I8530" t="s">
        <v>90</v>
      </c>
      <c r="K8530">
        <v>172.15</v>
      </c>
    </row>
    <row r="8531" spans="7:11">
      <c r="G8531">
        <v>101832</v>
      </c>
      <c r="H8531" t="s">
        <v>4962</v>
      </c>
      <c r="I8531" t="s">
        <v>90</v>
      </c>
      <c r="K8531">
        <v>234.53</v>
      </c>
    </row>
    <row r="8532" spans="7:11">
      <c r="G8532">
        <v>101833</v>
      </c>
      <c r="H8532" t="s">
        <v>4963</v>
      </c>
      <c r="I8532" t="s">
        <v>90</v>
      </c>
      <c r="K8532">
        <v>263.7</v>
      </c>
    </row>
    <row r="8533" spans="7:11">
      <c r="G8533">
        <v>101834</v>
      </c>
      <c r="H8533" t="s">
        <v>4964</v>
      </c>
      <c r="I8533" t="s">
        <v>90</v>
      </c>
      <c r="K8533">
        <v>292.49</v>
      </c>
    </row>
    <row r="8534" spans="7:11">
      <c r="G8534">
        <v>101825</v>
      </c>
      <c r="H8534" t="s">
        <v>4955</v>
      </c>
      <c r="I8534" t="s">
        <v>90</v>
      </c>
      <c r="K8534">
        <v>199.41</v>
      </c>
    </row>
    <row r="8535" spans="7:11">
      <c r="G8535">
        <v>101826</v>
      </c>
      <c r="H8535" t="s">
        <v>4956</v>
      </c>
      <c r="I8535" t="s">
        <v>90</v>
      </c>
      <c r="K8535">
        <v>229.56</v>
      </c>
    </row>
    <row r="8536" spans="7:11">
      <c r="G8536">
        <v>101823</v>
      </c>
      <c r="H8536" t="s">
        <v>4953</v>
      </c>
      <c r="I8536" t="s">
        <v>90</v>
      </c>
      <c r="K8536">
        <v>137.47</v>
      </c>
    </row>
    <row r="8537" spans="7:11">
      <c r="G8537">
        <v>101824</v>
      </c>
      <c r="H8537" t="s">
        <v>4954</v>
      </c>
      <c r="I8537" t="s">
        <v>90</v>
      </c>
      <c r="K8537">
        <v>168.86</v>
      </c>
    </row>
    <row r="8538" spans="7:11">
      <c r="G8538">
        <v>101822</v>
      </c>
      <c r="H8538" t="s">
        <v>4952</v>
      </c>
      <c r="I8538" t="s">
        <v>90</v>
      </c>
      <c r="K8538">
        <v>103.75</v>
      </c>
    </row>
    <row r="8539" spans="7:11">
      <c r="G8539">
        <v>101819</v>
      </c>
      <c r="H8539" t="s">
        <v>4950</v>
      </c>
      <c r="I8539" t="s">
        <v>93</v>
      </c>
      <c r="K8539">
        <v>63.14</v>
      </c>
    </row>
    <row r="8540" spans="7:11">
      <c r="G8540">
        <v>104370</v>
      </c>
      <c r="H8540" t="s">
        <v>11174</v>
      </c>
      <c r="I8540" t="s">
        <v>93</v>
      </c>
      <c r="K8540">
        <v>0</v>
      </c>
    </row>
    <row r="8541" spans="7:11">
      <c r="G8541">
        <v>101817</v>
      </c>
      <c r="H8541" t="s">
        <v>4949</v>
      </c>
      <c r="I8541" t="s">
        <v>93</v>
      </c>
      <c r="K8541">
        <v>50.14</v>
      </c>
    </row>
    <row r="8542" spans="7:11">
      <c r="G8542">
        <v>101816</v>
      </c>
      <c r="H8542" t="s">
        <v>4948</v>
      </c>
      <c r="I8542" t="s">
        <v>93</v>
      </c>
      <c r="K8542">
        <v>70.260000000000005</v>
      </c>
    </row>
    <row r="8543" spans="7:11">
      <c r="G8543">
        <v>104369</v>
      </c>
      <c r="H8543" t="s">
        <v>11175</v>
      </c>
      <c r="I8543" t="s">
        <v>93</v>
      </c>
      <c r="K8543">
        <v>0</v>
      </c>
    </row>
    <row r="8544" spans="7:11">
      <c r="G8544">
        <v>101820</v>
      </c>
      <c r="H8544" t="s">
        <v>4951</v>
      </c>
      <c r="I8544" t="s">
        <v>93</v>
      </c>
      <c r="K8544">
        <v>40.659999999999997</v>
      </c>
    </row>
    <row r="8545" spans="7:11">
      <c r="G8545">
        <v>102988</v>
      </c>
      <c r="H8545" t="s">
        <v>4997</v>
      </c>
      <c r="I8545" t="s">
        <v>93</v>
      </c>
      <c r="K8545">
        <v>52.71</v>
      </c>
    </row>
    <row r="8546" spans="7:11">
      <c r="G8546">
        <v>101814</v>
      </c>
      <c r="H8546" t="s">
        <v>4947</v>
      </c>
      <c r="I8546" t="s">
        <v>93</v>
      </c>
      <c r="K8546">
        <v>46.66</v>
      </c>
    </row>
    <row r="8547" spans="7:11">
      <c r="G8547">
        <v>102098</v>
      </c>
      <c r="H8547" t="s">
        <v>4996</v>
      </c>
      <c r="I8547" t="s">
        <v>90</v>
      </c>
      <c r="K8547">
        <v>1887.31</v>
      </c>
    </row>
    <row r="8548" spans="7:11">
      <c r="G8548">
        <v>104366</v>
      </c>
      <c r="H8548" t="s">
        <v>11176</v>
      </c>
      <c r="I8548" t="s">
        <v>90</v>
      </c>
      <c r="K8548">
        <v>0</v>
      </c>
    </row>
    <row r="8549" spans="7:11">
      <c r="G8549">
        <v>102099</v>
      </c>
      <c r="H8549" t="s">
        <v>11177</v>
      </c>
      <c r="I8549" t="s">
        <v>90</v>
      </c>
      <c r="K8549">
        <v>0</v>
      </c>
    </row>
    <row r="8550" spans="7:11">
      <c r="G8550">
        <v>104367</v>
      </c>
      <c r="H8550" t="s">
        <v>11178</v>
      </c>
      <c r="I8550" t="s">
        <v>90</v>
      </c>
      <c r="K8550">
        <v>0</v>
      </c>
    </row>
    <row r="8551" spans="7:11">
      <c r="G8551">
        <v>92994</v>
      </c>
      <c r="H8551" t="s">
        <v>5237</v>
      </c>
      <c r="I8551" t="s">
        <v>85</v>
      </c>
      <c r="K8551">
        <v>149.63999999999999</v>
      </c>
    </row>
    <row r="8552" spans="7:11">
      <c r="G8552">
        <v>92996</v>
      </c>
      <c r="H8552" t="s">
        <v>5238</v>
      </c>
      <c r="I8552" t="s">
        <v>85</v>
      </c>
      <c r="K8552">
        <v>181.12</v>
      </c>
    </row>
    <row r="8553" spans="7:11">
      <c r="G8553">
        <v>92998</v>
      </c>
      <c r="H8553" t="s">
        <v>5239</v>
      </c>
      <c r="I8553" t="s">
        <v>85</v>
      </c>
      <c r="K8553">
        <v>222.12</v>
      </c>
    </row>
    <row r="8554" spans="7:11">
      <c r="G8554">
        <v>93000</v>
      </c>
      <c r="H8554" t="s">
        <v>5240</v>
      </c>
      <c r="I8554" t="s">
        <v>85</v>
      </c>
      <c r="K8554">
        <v>294.38</v>
      </c>
    </row>
    <row r="8555" spans="7:11">
      <c r="G8555">
        <v>92984</v>
      </c>
      <c r="H8555" t="s">
        <v>5232</v>
      </c>
      <c r="I8555" t="s">
        <v>85</v>
      </c>
      <c r="K8555">
        <v>31.53</v>
      </c>
    </row>
    <row r="8556" spans="7:11">
      <c r="G8556">
        <v>93002</v>
      </c>
      <c r="H8556" t="s">
        <v>5241</v>
      </c>
      <c r="I8556" t="s">
        <v>85</v>
      </c>
      <c r="K8556">
        <v>381.03</v>
      </c>
    </row>
    <row r="8557" spans="7:11">
      <c r="G8557">
        <v>92986</v>
      </c>
      <c r="H8557" t="s">
        <v>5233</v>
      </c>
      <c r="I8557" t="s">
        <v>85</v>
      </c>
      <c r="K8557">
        <v>43.85</v>
      </c>
    </row>
    <row r="8558" spans="7:11">
      <c r="G8558">
        <v>92988</v>
      </c>
      <c r="H8558" t="s">
        <v>5234</v>
      </c>
      <c r="I8558" t="s">
        <v>85</v>
      </c>
      <c r="K8558">
        <v>63.97</v>
      </c>
    </row>
    <row r="8559" spans="7:11">
      <c r="G8559">
        <v>92990</v>
      </c>
      <c r="H8559" t="s">
        <v>5235</v>
      </c>
      <c r="I8559" t="s">
        <v>85</v>
      </c>
      <c r="K8559">
        <v>88.8</v>
      </c>
    </row>
    <row r="8560" spans="7:11">
      <c r="G8560">
        <v>92992</v>
      </c>
      <c r="H8560" t="s">
        <v>5236</v>
      </c>
      <c r="I8560" t="s">
        <v>85</v>
      </c>
      <c r="K8560">
        <v>114.96</v>
      </c>
    </row>
    <row r="8561" spans="7:11">
      <c r="G8561">
        <v>103491</v>
      </c>
      <c r="H8561" t="s">
        <v>5247</v>
      </c>
      <c r="I8561" t="s">
        <v>90</v>
      </c>
      <c r="K8561">
        <v>549.42999999999995</v>
      </c>
    </row>
    <row r="8562" spans="7:11">
      <c r="G8562">
        <v>93026</v>
      </c>
      <c r="H8562" t="s">
        <v>5231</v>
      </c>
      <c r="I8562" t="s">
        <v>212</v>
      </c>
      <c r="K8562">
        <v>53.82</v>
      </c>
    </row>
    <row r="8563" spans="7:11">
      <c r="G8563">
        <v>93018</v>
      </c>
      <c r="H8563" t="s">
        <v>5227</v>
      </c>
      <c r="I8563" t="s">
        <v>212</v>
      </c>
      <c r="K8563">
        <v>17.670000000000002</v>
      </c>
    </row>
    <row r="8564" spans="7:11">
      <c r="G8564">
        <v>93020</v>
      </c>
      <c r="H8564" t="s">
        <v>5228</v>
      </c>
      <c r="I8564" t="s">
        <v>212</v>
      </c>
      <c r="K8564">
        <v>21.82</v>
      </c>
    </row>
    <row r="8565" spans="7:11">
      <c r="G8565">
        <v>93022</v>
      </c>
      <c r="H8565" t="s">
        <v>5229</v>
      </c>
      <c r="I8565" t="s">
        <v>212</v>
      </c>
      <c r="K8565">
        <v>33.01</v>
      </c>
    </row>
    <row r="8566" spans="7:11">
      <c r="G8566">
        <v>93024</v>
      </c>
      <c r="H8566" t="s">
        <v>5230</v>
      </c>
      <c r="I8566" t="s">
        <v>212</v>
      </c>
      <c r="K8566">
        <v>35.21</v>
      </c>
    </row>
    <row r="8567" spans="7:11">
      <c r="G8567">
        <v>97670</v>
      </c>
      <c r="H8567" t="s">
        <v>5221</v>
      </c>
      <c r="I8567" t="s">
        <v>85</v>
      </c>
      <c r="K8567">
        <v>28.56</v>
      </c>
    </row>
    <row r="8568" spans="7:11">
      <c r="G8568">
        <v>103486</v>
      </c>
      <c r="H8568" t="s">
        <v>11179</v>
      </c>
      <c r="I8568" t="s">
        <v>85</v>
      </c>
      <c r="K8568">
        <v>0</v>
      </c>
    </row>
    <row r="8569" spans="7:11">
      <c r="G8569">
        <v>103487</v>
      </c>
      <c r="H8569" t="s">
        <v>11180</v>
      </c>
      <c r="I8569" t="s">
        <v>85</v>
      </c>
      <c r="K8569">
        <v>0</v>
      </c>
    </row>
    <row r="8570" spans="7:11">
      <c r="G8570">
        <v>103488</v>
      </c>
      <c r="H8570" t="s">
        <v>11181</v>
      </c>
      <c r="I8570" t="s">
        <v>85</v>
      </c>
      <c r="K8570">
        <v>0</v>
      </c>
    </row>
    <row r="8571" spans="7:11">
      <c r="G8571">
        <v>103489</v>
      </c>
      <c r="H8571" t="s">
        <v>11182</v>
      </c>
      <c r="I8571" t="s">
        <v>85</v>
      </c>
      <c r="K8571">
        <v>0</v>
      </c>
    </row>
    <row r="8572" spans="7:11">
      <c r="G8572">
        <v>97667</v>
      </c>
      <c r="H8572" t="s">
        <v>5218</v>
      </c>
      <c r="I8572" t="s">
        <v>85</v>
      </c>
      <c r="K8572">
        <v>10.42</v>
      </c>
    </row>
    <row r="8573" spans="7:11">
      <c r="G8573">
        <v>97668</v>
      </c>
      <c r="H8573" t="s">
        <v>5219</v>
      </c>
      <c r="I8573" t="s">
        <v>85</v>
      </c>
      <c r="K8573">
        <v>14.89</v>
      </c>
    </row>
    <row r="8574" spans="7:11">
      <c r="G8574">
        <v>97669</v>
      </c>
      <c r="H8574" t="s">
        <v>5220</v>
      </c>
      <c r="I8574" t="s">
        <v>85</v>
      </c>
      <c r="K8574">
        <v>21.66</v>
      </c>
    </row>
    <row r="8575" spans="7:11">
      <c r="G8575">
        <v>93012</v>
      </c>
      <c r="H8575" t="s">
        <v>5217</v>
      </c>
      <c r="I8575" t="s">
        <v>85</v>
      </c>
      <c r="K8575">
        <v>67.91</v>
      </c>
    </row>
    <row r="8576" spans="7:11">
      <c r="G8576">
        <v>93008</v>
      </c>
      <c r="H8576" t="s">
        <v>5213</v>
      </c>
      <c r="I8576" t="s">
        <v>85</v>
      </c>
      <c r="K8576">
        <v>17.29</v>
      </c>
    </row>
    <row r="8577" spans="7:11">
      <c r="G8577">
        <v>93009</v>
      </c>
      <c r="H8577" t="s">
        <v>5214</v>
      </c>
      <c r="I8577" t="s">
        <v>85</v>
      </c>
      <c r="K8577">
        <v>25.94</v>
      </c>
    </row>
    <row r="8578" spans="7:11">
      <c r="G8578">
        <v>93010</v>
      </c>
      <c r="H8578" t="s">
        <v>5215</v>
      </c>
      <c r="I8578" t="s">
        <v>85</v>
      </c>
      <c r="K8578">
        <v>36.380000000000003</v>
      </c>
    </row>
    <row r="8579" spans="7:11">
      <c r="G8579">
        <v>93011</v>
      </c>
      <c r="H8579" t="s">
        <v>5216</v>
      </c>
      <c r="I8579" t="s">
        <v>85</v>
      </c>
      <c r="K8579">
        <v>44.64</v>
      </c>
    </row>
    <row r="8580" spans="7:11">
      <c r="G8580">
        <v>103492</v>
      </c>
      <c r="H8580" t="s">
        <v>11183</v>
      </c>
      <c r="I8580" t="s">
        <v>85</v>
      </c>
      <c r="K8580">
        <v>0</v>
      </c>
    </row>
    <row r="8581" spans="7:11">
      <c r="G8581">
        <v>93017</v>
      </c>
      <c r="H8581" t="s">
        <v>5226</v>
      </c>
      <c r="I8581" t="s">
        <v>212</v>
      </c>
      <c r="K8581">
        <v>33.299999999999997</v>
      </c>
    </row>
    <row r="8582" spans="7:11">
      <c r="G8582">
        <v>93013</v>
      </c>
      <c r="H8582" t="s">
        <v>5222</v>
      </c>
      <c r="I8582" t="s">
        <v>212</v>
      </c>
      <c r="K8582">
        <v>11.64</v>
      </c>
    </row>
    <row r="8583" spans="7:11">
      <c r="G8583">
        <v>93014</v>
      </c>
      <c r="H8583" t="s">
        <v>5223</v>
      </c>
      <c r="I8583" t="s">
        <v>212</v>
      </c>
      <c r="K8583">
        <v>13.98</v>
      </c>
    </row>
    <row r="8584" spans="7:11">
      <c r="G8584">
        <v>93015</v>
      </c>
      <c r="H8584" t="s">
        <v>5224</v>
      </c>
      <c r="I8584" t="s">
        <v>212</v>
      </c>
      <c r="K8584">
        <v>19.64</v>
      </c>
    </row>
    <row r="8585" spans="7:11">
      <c r="G8585">
        <v>93016</v>
      </c>
      <c r="H8585" t="s">
        <v>5225</v>
      </c>
      <c r="I8585" t="s">
        <v>212</v>
      </c>
      <c r="K8585">
        <v>23.24</v>
      </c>
    </row>
    <row r="8586" spans="7:11">
      <c r="G8586">
        <v>103490</v>
      </c>
      <c r="H8586" t="s">
        <v>5246</v>
      </c>
      <c r="I8586" t="s">
        <v>90</v>
      </c>
      <c r="K8586">
        <v>2690.46</v>
      </c>
    </row>
    <row r="8587" spans="7:11">
      <c r="G8587">
        <v>98306</v>
      </c>
      <c r="H8587" t="s">
        <v>5768</v>
      </c>
      <c r="I8587" t="s">
        <v>212</v>
      </c>
      <c r="K8587">
        <v>59.45</v>
      </c>
    </row>
    <row r="8588" spans="7:11">
      <c r="G8588">
        <v>100553</v>
      </c>
      <c r="H8588" t="s">
        <v>5769</v>
      </c>
      <c r="I8588" t="s">
        <v>85</v>
      </c>
      <c r="K8588">
        <v>29.19</v>
      </c>
    </row>
    <row r="8589" spans="7:11">
      <c r="G8589">
        <v>100554</v>
      </c>
      <c r="H8589" t="s">
        <v>5770</v>
      </c>
      <c r="I8589" t="s">
        <v>85</v>
      </c>
      <c r="K8589">
        <v>5.38</v>
      </c>
    </row>
    <row r="8590" spans="7:11">
      <c r="G8590">
        <v>98300</v>
      </c>
      <c r="H8590" t="s">
        <v>5766</v>
      </c>
      <c r="I8590" t="s">
        <v>85</v>
      </c>
      <c r="K8590">
        <v>5.63</v>
      </c>
    </row>
    <row r="8591" spans="7:11">
      <c r="G8591">
        <v>98295</v>
      </c>
      <c r="H8591" t="s">
        <v>2450</v>
      </c>
      <c r="I8591" t="s">
        <v>85</v>
      </c>
      <c r="K8591">
        <v>7.11</v>
      </c>
    </row>
    <row r="8592" spans="7:11">
      <c r="G8592">
        <v>98294</v>
      </c>
      <c r="H8592" t="s">
        <v>2449</v>
      </c>
      <c r="I8592" t="s">
        <v>85</v>
      </c>
      <c r="K8592">
        <v>7.72</v>
      </c>
    </row>
    <row r="8593" spans="7:11">
      <c r="G8593">
        <v>98297</v>
      </c>
      <c r="H8593" t="s">
        <v>2452</v>
      </c>
      <c r="I8593" t="s">
        <v>85</v>
      </c>
      <c r="K8593">
        <v>10.26</v>
      </c>
    </row>
    <row r="8594" spans="7:11">
      <c r="G8594">
        <v>98296</v>
      </c>
      <c r="H8594" t="s">
        <v>2451</v>
      </c>
      <c r="I8594" t="s">
        <v>85</v>
      </c>
      <c r="K8594">
        <v>11.23</v>
      </c>
    </row>
    <row r="8595" spans="7:11">
      <c r="G8595">
        <v>98299</v>
      </c>
      <c r="H8595" t="s">
        <v>5765</v>
      </c>
      <c r="I8595" t="s">
        <v>85</v>
      </c>
      <c r="K8595">
        <v>26.77</v>
      </c>
    </row>
    <row r="8596" spans="7:11">
      <c r="G8596">
        <v>98298</v>
      </c>
      <c r="H8596" t="s">
        <v>5764</v>
      </c>
      <c r="I8596" t="s">
        <v>85</v>
      </c>
      <c r="K8596">
        <v>27.97</v>
      </c>
    </row>
    <row r="8597" spans="7:11">
      <c r="G8597">
        <v>98261</v>
      </c>
      <c r="H8597" t="s">
        <v>2407</v>
      </c>
      <c r="I8597" t="s">
        <v>85</v>
      </c>
      <c r="K8597">
        <v>3.54</v>
      </c>
    </row>
    <row r="8598" spans="7:11">
      <c r="G8598">
        <v>98287</v>
      </c>
      <c r="H8598" t="s">
        <v>2433</v>
      </c>
      <c r="I8598" t="s">
        <v>85</v>
      </c>
      <c r="K8598">
        <v>1.53</v>
      </c>
    </row>
    <row r="8599" spans="7:11">
      <c r="G8599">
        <v>98280</v>
      </c>
      <c r="H8599" t="s">
        <v>2426</v>
      </c>
      <c r="I8599" t="s">
        <v>85</v>
      </c>
      <c r="K8599">
        <v>6.89</v>
      </c>
    </row>
    <row r="8600" spans="7:11">
      <c r="G8600">
        <v>98288</v>
      </c>
      <c r="H8600" t="s">
        <v>2434</v>
      </c>
      <c r="I8600" t="s">
        <v>85</v>
      </c>
      <c r="K8600">
        <v>2.48</v>
      </c>
    </row>
    <row r="8601" spans="7:11">
      <c r="G8601">
        <v>98281</v>
      </c>
      <c r="H8601" t="s">
        <v>2427</v>
      </c>
      <c r="I8601" t="s">
        <v>85</v>
      </c>
      <c r="K8601">
        <v>7.84</v>
      </c>
    </row>
    <row r="8602" spans="7:11">
      <c r="G8602">
        <v>98262</v>
      </c>
      <c r="H8602" t="s">
        <v>2408</v>
      </c>
      <c r="I8602" t="s">
        <v>85</v>
      </c>
      <c r="K8602">
        <v>4.49</v>
      </c>
    </row>
    <row r="8603" spans="7:11">
      <c r="G8603">
        <v>98289</v>
      </c>
      <c r="H8603" t="s">
        <v>2435</v>
      </c>
      <c r="I8603" t="s">
        <v>85</v>
      </c>
      <c r="K8603">
        <v>2.69</v>
      </c>
    </row>
    <row r="8604" spans="7:11">
      <c r="G8604">
        <v>98282</v>
      </c>
      <c r="H8604" t="s">
        <v>2428</v>
      </c>
      <c r="I8604" t="s">
        <v>85</v>
      </c>
      <c r="K8604">
        <v>8.0500000000000007</v>
      </c>
    </row>
    <row r="8605" spans="7:11">
      <c r="G8605">
        <v>98263</v>
      </c>
      <c r="H8605" t="s">
        <v>2409</v>
      </c>
      <c r="I8605" t="s">
        <v>85</v>
      </c>
      <c r="K8605">
        <v>4.6900000000000004</v>
      </c>
    </row>
    <row r="8606" spans="7:11">
      <c r="G8606">
        <v>98290</v>
      </c>
      <c r="H8606" t="s">
        <v>2436</v>
      </c>
      <c r="I8606" t="s">
        <v>85</v>
      </c>
      <c r="K8606">
        <v>3.73</v>
      </c>
    </row>
    <row r="8607" spans="7:11">
      <c r="G8607">
        <v>98283</v>
      </c>
      <c r="H8607" t="s">
        <v>2429</v>
      </c>
      <c r="I8607" t="s">
        <v>85</v>
      </c>
      <c r="K8607">
        <v>9.09</v>
      </c>
    </row>
    <row r="8608" spans="7:11">
      <c r="G8608">
        <v>98264</v>
      </c>
      <c r="H8608" t="s">
        <v>2410</v>
      </c>
      <c r="I8608" t="s">
        <v>85</v>
      </c>
      <c r="K8608">
        <v>5.74</v>
      </c>
    </row>
    <row r="8609" spans="7:11">
      <c r="G8609">
        <v>98273</v>
      </c>
      <c r="H8609" t="s">
        <v>2419</v>
      </c>
      <c r="I8609" t="s">
        <v>85</v>
      </c>
      <c r="K8609">
        <v>3.14</v>
      </c>
    </row>
    <row r="8610" spans="7:11">
      <c r="G8610">
        <v>98291</v>
      </c>
      <c r="H8610" t="s">
        <v>2437</v>
      </c>
      <c r="I8610" t="s">
        <v>85</v>
      </c>
      <c r="K8610">
        <v>4.42</v>
      </c>
    </row>
    <row r="8611" spans="7:11">
      <c r="G8611">
        <v>98284</v>
      </c>
      <c r="H8611" t="s">
        <v>2430</v>
      </c>
      <c r="I8611" t="s">
        <v>85</v>
      </c>
      <c r="K8611">
        <v>9.77</v>
      </c>
    </row>
    <row r="8612" spans="7:11">
      <c r="G8612">
        <v>98265</v>
      </c>
      <c r="H8612" t="s">
        <v>2411</v>
      </c>
      <c r="I8612" t="s">
        <v>85</v>
      </c>
      <c r="K8612">
        <v>6.43</v>
      </c>
    </row>
    <row r="8613" spans="7:11">
      <c r="G8613">
        <v>98274</v>
      </c>
      <c r="H8613" t="s">
        <v>2420</v>
      </c>
      <c r="I8613" t="s">
        <v>85</v>
      </c>
      <c r="K8613">
        <v>3.82</v>
      </c>
    </row>
    <row r="8614" spans="7:11">
      <c r="G8614">
        <v>98292</v>
      </c>
      <c r="H8614" t="s">
        <v>2438</v>
      </c>
      <c r="I8614" t="s">
        <v>85</v>
      </c>
      <c r="K8614">
        <v>5.37</v>
      </c>
    </row>
    <row r="8615" spans="7:11">
      <c r="G8615">
        <v>98285</v>
      </c>
      <c r="H8615" t="s">
        <v>2431</v>
      </c>
      <c r="I8615" t="s">
        <v>85</v>
      </c>
      <c r="K8615">
        <v>10.73</v>
      </c>
    </row>
    <row r="8616" spans="7:11">
      <c r="G8616">
        <v>98266</v>
      </c>
      <c r="H8616" t="s">
        <v>2412</v>
      </c>
      <c r="I8616" t="s">
        <v>85</v>
      </c>
      <c r="K8616">
        <v>7.38</v>
      </c>
    </row>
    <row r="8617" spans="7:11">
      <c r="G8617">
        <v>98275</v>
      </c>
      <c r="H8617" t="s">
        <v>2421</v>
      </c>
      <c r="I8617" t="s">
        <v>85</v>
      </c>
      <c r="K8617">
        <v>4.78</v>
      </c>
    </row>
    <row r="8618" spans="7:11">
      <c r="G8618">
        <v>98293</v>
      </c>
      <c r="H8618" t="s">
        <v>2439</v>
      </c>
      <c r="I8618" t="s">
        <v>85</v>
      </c>
      <c r="K8618">
        <v>9.8699999999999992</v>
      </c>
    </row>
    <row r="8619" spans="7:11">
      <c r="G8619">
        <v>98286</v>
      </c>
      <c r="H8619" t="s">
        <v>2432</v>
      </c>
      <c r="I8619" t="s">
        <v>85</v>
      </c>
      <c r="K8619">
        <v>15.23</v>
      </c>
    </row>
    <row r="8620" spans="7:11">
      <c r="G8620">
        <v>98267</v>
      </c>
      <c r="H8620" t="s">
        <v>2413</v>
      </c>
      <c r="I8620" t="s">
        <v>85</v>
      </c>
      <c r="K8620">
        <v>11.88</v>
      </c>
    </row>
    <row r="8621" spans="7:11">
      <c r="G8621">
        <v>98276</v>
      </c>
      <c r="H8621" t="s">
        <v>2422</v>
      </c>
      <c r="I8621" t="s">
        <v>85</v>
      </c>
      <c r="K8621">
        <v>9.2799999999999994</v>
      </c>
    </row>
    <row r="8622" spans="7:11">
      <c r="G8622">
        <v>98268</v>
      </c>
      <c r="H8622" t="s">
        <v>2414</v>
      </c>
      <c r="I8622" t="s">
        <v>85</v>
      </c>
      <c r="K8622">
        <v>19.54</v>
      </c>
    </row>
    <row r="8623" spans="7:11">
      <c r="G8623">
        <v>98277</v>
      </c>
      <c r="H8623" t="s">
        <v>2423</v>
      </c>
      <c r="I8623" t="s">
        <v>85</v>
      </c>
      <c r="K8623">
        <v>16.940000000000001</v>
      </c>
    </row>
    <row r="8624" spans="7:11">
      <c r="G8624">
        <v>98272</v>
      </c>
      <c r="H8624" t="s">
        <v>2418</v>
      </c>
      <c r="I8624" t="s">
        <v>85</v>
      </c>
      <c r="K8624">
        <v>134.65</v>
      </c>
    </row>
    <row r="8625" spans="7:11">
      <c r="G8625">
        <v>98269</v>
      </c>
      <c r="H8625" t="s">
        <v>2415</v>
      </c>
      <c r="I8625" t="s">
        <v>85</v>
      </c>
      <c r="K8625">
        <v>26.96</v>
      </c>
    </row>
    <row r="8626" spans="7:11">
      <c r="G8626">
        <v>98278</v>
      </c>
      <c r="H8626" t="s">
        <v>2424</v>
      </c>
      <c r="I8626" t="s">
        <v>85</v>
      </c>
      <c r="K8626">
        <v>24.36</v>
      </c>
    </row>
    <row r="8627" spans="7:11">
      <c r="G8627">
        <v>98270</v>
      </c>
      <c r="H8627" t="s">
        <v>2416</v>
      </c>
      <c r="I8627" t="s">
        <v>85</v>
      </c>
      <c r="K8627">
        <v>41.1</v>
      </c>
    </row>
    <row r="8628" spans="7:11">
      <c r="G8628">
        <v>98279</v>
      </c>
      <c r="H8628" t="s">
        <v>2425</v>
      </c>
      <c r="I8628" t="s">
        <v>85</v>
      </c>
      <c r="K8628">
        <v>38.5</v>
      </c>
    </row>
    <row r="8629" spans="7:11">
      <c r="G8629">
        <v>98271</v>
      </c>
      <c r="H8629" t="s">
        <v>2417</v>
      </c>
      <c r="I8629" t="s">
        <v>85</v>
      </c>
      <c r="K8629">
        <v>58.16</v>
      </c>
    </row>
    <row r="8630" spans="7:11">
      <c r="G8630">
        <v>98400</v>
      </c>
      <c r="H8630" t="s">
        <v>2440</v>
      </c>
      <c r="I8630" t="s">
        <v>85</v>
      </c>
      <c r="K8630">
        <v>14.8</v>
      </c>
    </row>
    <row r="8631" spans="7:11">
      <c r="G8631">
        <v>98401</v>
      </c>
      <c r="H8631" t="s">
        <v>2441</v>
      </c>
      <c r="I8631" t="s">
        <v>85</v>
      </c>
      <c r="K8631">
        <v>23.59</v>
      </c>
    </row>
    <row r="8632" spans="7:11">
      <c r="G8632">
        <v>98402</v>
      </c>
      <c r="H8632" t="s">
        <v>2442</v>
      </c>
      <c r="I8632" t="s">
        <v>85</v>
      </c>
      <c r="K8632">
        <v>27.59</v>
      </c>
    </row>
    <row r="8633" spans="7:11">
      <c r="G8633">
        <v>100556</v>
      </c>
      <c r="H8633" t="s">
        <v>2443</v>
      </c>
      <c r="I8633" t="s">
        <v>212</v>
      </c>
      <c r="K8633">
        <v>33.630000000000003</v>
      </c>
    </row>
    <row r="8634" spans="7:11">
      <c r="G8634">
        <v>100557</v>
      </c>
      <c r="H8634" t="s">
        <v>2444</v>
      </c>
      <c r="I8634" t="s">
        <v>212</v>
      </c>
      <c r="K8634">
        <v>393.86</v>
      </c>
    </row>
    <row r="8635" spans="7:11">
      <c r="G8635">
        <v>98301</v>
      </c>
      <c r="H8635" t="s">
        <v>2453</v>
      </c>
      <c r="I8635" t="s">
        <v>212</v>
      </c>
      <c r="K8635">
        <v>606.74</v>
      </c>
    </row>
    <row r="8636" spans="7:11">
      <c r="G8636">
        <v>98302</v>
      </c>
      <c r="H8636" t="s">
        <v>2454</v>
      </c>
      <c r="I8636" t="s">
        <v>212</v>
      </c>
      <c r="K8636">
        <v>1175.4100000000001</v>
      </c>
    </row>
    <row r="8637" spans="7:11">
      <c r="G8637">
        <v>98593</v>
      </c>
      <c r="H8637" t="s">
        <v>2458</v>
      </c>
      <c r="I8637" t="s">
        <v>212</v>
      </c>
      <c r="K8637">
        <v>2571.5</v>
      </c>
    </row>
    <row r="8638" spans="7:11">
      <c r="G8638">
        <v>98304</v>
      </c>
      <c r="H8638" t="s">
        <v>2455</v>
      </c>
      <c r="I8638" t="s">
        <v>212</v>
      </c>
      <c r="K8638">
        <v>3731.03</v>
      </c>
    </row>
    <row r="8639" spans="7:11">
      <c r="G8639">
        <v>100561</v>
      </c>
      <c r="H8639" t="s">
        <v>2446</v>
      </c>
      <c r="I8639" t="s">
        <v>212</v>
      </c>
      <c r="K8639">
        <v>163.77000000000001</v>
      </c>
    </row>
    <row r="8640" spans="7:11">
      <c r="G8640">
        <v>100562</v>
      </c>
      <c r="H8640" t="s">
        <v>2447</v>
      </c>
      <c r="I8640" t="s">
        <v>212</v>
      </c>
      <c r="K8640">
        <v>251.4</v>
      </c>
    </row>
    <row r="8641" spans="7:11">
      <c r="G8641">
        <v>100560</v>
      </c>
      <c r="H8641" t="s">
        <v>2445</v>
      </c>
      <c r="I8641" t="s">
        <v>212</v>
      </c>
      <c r="K8641">
        <v>91.73</v>
      </c>
    </row>
    <row r="8642" spans="7:11">
      <c r="G8642">
        <v>100563</v>
      </c>
      <c r="H8642" t="s">
        <v>2448</v>
      </c>
      <c r="I8642" t="s">
        <v>212</v>
      </c>
      <c r="K8642">
        <v>360.8</v>
      </c>
    </row>
    <row r="8643" spans="7:11">
      <c r="G8643">
        <v>100555</v>
      </c>
      <c r="H8643" t="s">
        <v>5771</v>
      </c>
      <c r="I8643" t="s">
        <v>212</v>
      </c>
      <c r="K8643">
        <v>1399.58</v>
      </c>
    </row>
    <row r="8644" spans="7:11">
      <c r="G8644">
        <v>98305</v>
      </c>
      <c r="H8644" t="s">
        <v>5767</v>
      </c>
      <c r="I8644" t="s">
        <v>212</v>
      </c>
      <c r="K8644">
        <v>2802.05</v>
      </c>
    </row>
    <row r="8645" spans="7:11">
      <c r="G8645">
        <v>98307</v>
      </c>
      <c r="H8645" t="s">
        <v>2456</v>
      </c>
      <c r="I8645" t="s">
        <v>212</v>
      </c>
      <c r="K8645">
        <v>40.98</v>
      </c>
    </row>
    <row r="8646" spans="7:11">
      <c r="G8646">
        <v>98308</v>
      </c>
      <c r="H8646" t="s">
        <v>2457</v>
      </c>
      <c r="I8646" t="s">
        <v>212</v>
      </c>
      <c r="K8646">
        <v>27.07</v>
      </c>
    </row>
    <row r="8647" spans="7:11">
      <c r="G8647">
        <v>103401</v>
      </c>
      <c r="H8647" t="s">
        <v>5135</v>
      </c>
      <c r="I8647" t="s">
        <v>212</v>
      </c>
      <c r="K8647">
        <v>16.59</v>
      </c>
    </row>
    <row r="8648" spans="7:11">
      <c r="G8648">
        <v>103402</v>
      </c>
      <c r="H8648" t="s">
        <v>5136</v>
      </c>
      <c r="I8648" t="s">
        <v>212</v>
      </c>
      <c r="K8648">
        <v>24.14</v>
      </c>
    </row>
    <row r="8649" spans="7:11">
      <c r="G8649">
        <v>103403</v>
      </c>
      <c r="H8649" t="s">
        <v>5137</v>
      </c>
      <c r="I8649" t="s">
        <v>212</v>
      </c>
      <c r="K8649">
        <v>27.16</v>
      </c>
    </row>
    <row r="8650" spans="7:11">
      <c r="G8650">
        <v>103397</v>
      </c>
      <c r="H8650" t="s">
        <v>5131</v>
      </c>
      <c r="I8650" t="s">
        <v>212</v>
      </c>
      <c r="K8650">
        <v>3.01</v>
      </c>
    </row>
    <row r="8651" spans="7:11">
      <c r="G8651">
        <v>103404</v>
      </c>
      <c r="H8651" t="s">
        <v>5138</v>
      </c>
      <c r="I8651" t="s">
        <v>212</v>
      </c>
      <c r="K8651">
        <v>30.18</v>
      </c>
    </row>
    <row r="8652" spans="7:11">
      <c r="G8652">
        <v>103405</v>
      </c>
      <c r="H8652" t="s">
        <v>5139</v>
      </c>
      <c r="I8652" t="s">
        <v>212</v>
      </c>
      <c r="K8652">
        <v>33.96</v>
      </c>
    </row>
    <row r="8653" spans="7:11">
      <c r="G8653">
        <v>103406</v>
      </c>
      <c r="H8653" t="s">
        <v>5140</v>
      </c>
      <c r="I8653" t="s">
        <v>212</v>
      </c>
      <c r="K8653">
        <v>37.72</v>
      </c>
    </row>
    <row r="8654" spans="7:11">
      <c r="G8654">
        <v>103407</v>
      </c>
      <c r="H8654" t="s">
        <v>5141</v>
      </c>
      <c r="I8654" t="s">
        <v>212</v>
      </c>
      <c r="K8654">
        <v>42.26</v>
      </c>
    </row>
    <row r="8655" spans="7:11">
      <c r="G8655">
        <v>103408</v>
      </c>
      <c r="H8655" t="s">
        <v>5142</v>
      </c>
      <c r="I8655" t="s">
        <v>212</v>
      </c>
      <c r="K8655">
        <v>47.54</v>
      </c>
    </row>
    <row r="8656" spans="7:11">
      <c r="G8656">
        <v>103398</v>
      </c>
      <c r="H8656" t="s">
        <v>5132</v>
      </c>
      <c r="I8656" t="s">
        <v>212</v>
      </c>
      <c r="K8656">
        <v>4.83</v>
      </c>
    </row>
    <row r="8657" spans="7:11">
      <c r="G8657">
        <v>103409</v>
      </c>
      <c r="H8657" t="s">
        <v>5143</v>
      </c>
      <c r="I8657" t="s">
        <v>212</v>
      </c>
      <c r="K8657">
        <v>53.58</v>
      </c>
    </row>
    <row r="8658" spans="7:11">
      <c r="G8658">
        <v>103410</v>
      </c>
      <c r="H8658" t="s">
        <v>5144</v>
      </c>
      <c r="I8658" t="s">
        <v>212</v>
      </c>
      <c r="K8658">
        <v>60.37</v>
      </c>
    </row>
    <row r="8659" spans="7:11">
      <c r="G8659">
        <v>103399</v>
      </c>
      <c r="H8659" t="s">
        <v>5133</v>
      </c>
      <c r="I8659" t="s">
        <v>212</v>
      </c>
      <c r="K8659">
        <v>9.5</v>
      </c>
    </row>
    <row r="8660" spans="7:11">
      <c r="G8660">
        <v>103400</v>
      </c>
      <c r="H8660" t="s">
        <v>5134</v>
      </c>
      <c r="I8660" t="s">
        <v>212</v>
      </c>
      <c r="K8660">
        <v>13.58</v>
      </c>
    </row>
    <row r="8661" spans="7:11">
      <c r="G8661">
        <v>103415</v>
      </c>
      <c r="H8661" t="s">
        <v>5149</v>
      </c>
      <c r="I8661" t="s">
        <v>212</v>
      </c>
      <c r="K8661">
        <v>33.200000000000003</v>
      </c>
    </row>
    <row r="8662" spans="7:11">
      <c r="G8662">
        <v>103416</v>
      </c>
      <c r="H8662" t="s">
        <v>5150</v>
      </c>
      <c r="I8662" t="s">
        <v>212</v>
      </c>
      <c r="K8662">
        <v>48.3</v>
      </c>
    </row>
    <row r="8663" spans="7:11">
      <c r="G8663">
        <v>103417</v>
      </c>
      <c r="H8663" t="s">
        <v>5151</v>
      </c>
      <c r="I8663" t="s">
        <v>212</v>
      </c>
      <c r="K8663">
        <v>54.33</v>
      </c>
    </row>
    <row r="8664" spans="7:11">
      <c r="G8664">
        <v>103411</v>
      </c>
      <c r="H8664" t="s">
        <v>5145</v>
      </c>
      <c r="I8664" t="s">
        <v>212</v>
      </c>
      <c r="K8664">
        <v>6.03</v>
      </c>
    </row>
    <row r="8665" spans="7:11">
      <c r="G8665">
        <v>103418</v>
      </c>
      <c r="H8665" t="s">
        <v>5152</v>
      </c>
      <c r="I8665" t="s">
        <v>212</v>
      </c>
      <c r="K8665">
        <v>60.37</v>
      </c>
    </row>
    <row r="8666" spans="7:11">
      <c r="G8666">
        <v>103419</v>
      </c>
      <c r="H8666" t="s">
        <v>5153</v>
      </c>
      <c r="I8666" t="s">
        <v>212</v>
      </c>
      <c r="K8666">
        <v>67.92</v>
      </c>
    </row>
    <row r="8667" spans="7:11">
      <c r="G8667">
        <v>103420</v>
      </c>
      <c r="H8667" t="s">
        <v>5154</v>
      </c>
      <c r="I8667" t="s">
        <v>212</v>
      </c>
      <c r="K8667">
        <v>75.459999999999994</v>
      </c>
    </row>
    <row r="8668" spans="7:11">
      <c r="G8668">
        <v>103421</v>
      </c>
      <c r="H8668" t="s">
        <v>5155</v>
      </c>
      <c r="I8668" t="s">
        <v>212</v>
      </c>
      <c r="K8668">
        <v>84.52</v>
      </c>
    </row>
    <row r="8669" spans="7:11">
      <c r="G8669">
        <v>103422</v>
      </c>
      <c r="H8669" t="s">
        <v>5156</v>
      </c>
      <c r="I8669" t="s">
        <v>212</v>
      </c>
      <c r="K8669">
        <v>95.09</v>
      </c>
    </row>
    <row r="8670" spans="7:11">
      <c r="G8670">
        <v>103412</v>
      </c>
      <c r="H8670" t="s">
        <v>5146</v>
      </c>
      <c r="I8670" t="s">
        <v>212</v>
      </c>
      <c r="K8670">
        <v>9.65</v>
      </c>
    </row>
    <row r="8671" spans="7:11">
      <c r="G8671">
        <v>103423</v>
      </c>
      <c r="H8671" t="s">
        <v>5157</v>
      </c>
      <c r="I8671" t="s">
        <v>212</v>
      </c>
      <c r="K8671">
        <v>107.17</v>
      </c>
    </row>
    <row r="8672" spans="7:11">
      <c r="G8672">
        <v>103424</v>
      </c>
      <c r="H8672" t="s">
        <v>5158</v>
      </c>
      <c r="I8672" t="s">
        <v>212</v>
      </c>
      <c r="K8672">
        <v>120.75</v>
      </c>
    </row>
    <row r="8673" spans="7:11">
      <c r="G8673">
        <v>103413</v>
      </c>
      <c r="H8673" t="s">
        <v>5147</v>
      </c>
      <c r="I8673" t="s">
        <v>212</v>
      </c>
      <c r="K8673">
        <v>19.010000000000002</v>
      </c>
    </row>
    <row r="8674" spans="7:11">
      <c r="G8674">
        <v>103414</v>
      </c>
      <c r="H8674" t="s">
        <v>5148</v>
      </c>
      <c r="I8674" t="s">
        <v>212</v>
      </c>
      <c r="K8674">
        <v>27.16</v>
      </c>
    </row>
    <row r="8675" spans="7:11">
      <c r="G8675">
        <v>103432</v>
      </c>
      <c r="H8675" t="s">
        <v>5166</v>
      </c>
      <c r="I8675" t="s">
        <v>212</v>
      </c>
      <c r="K8675">
        <v>1639.02</v>
      </c>
    </row>
    <row r="8676" spans="7:11">
      <c r="G8676">
        <v>103430</v>
      </c>
      <c r="H8676" t="s">
        <v>5164</v>
      </c>
      <c r="I8676" t="s">
        <v>212</v>
      </c>
      <c r="K8676">
        <v>33.75</v>
      </c>
    </row>
    <row r="8677" spans="7:11">
      <c r="G8677">
        <v>103431</v>
      </c>
      <c r="H8677" t="s">
        <v>5165</v>
      </c>
      <c r="I8677" t="s">
        <v>212</v>
      </c>
      <c r="K8677">
        <v>58.86</v>
      </c>
    </row>
    <row r="8678" spans="7:11">
      <c r="G8678">
        <v>103433</v>
      </c>
      <c r="H8678" t="s">
        <v>5167</v>
      </c>
      <c r="I8678" t="s">
        <v>212</v>
      </c>
      <c r="K8678">
        <v>33.85</v>
      </c>
    </row>
    <row r="8679" spans="7:11">
      <c r="G8679">
        <v>103434</v>
      </c>
      <c r="H8679" t="s">
        <v>5168</v>
      </c>
      <c r="I8679" t="s">
        <v>212</v>
      </c>
      <c r="K8679">
        <v>46.66</v>
      </c>
    </row>
    <row r="8680" spans="7:11">
      <c r="G8680">
        <v>103435</v>
      </c>
      <c r="H8680" t="s">
        <v>5169</v>
      </c>
      <c r="I8680" t="s">
        <v>212</v>
      </c>
      <c r="K8680">
        <v>86.66</v>
      </c>
    </row>
    <row r="8681" spans="7:11">
      <c r="G8681">
        <v>103436</v>
      </c>
      <c r="H8681" t="s">
        <v>5170</v>
      </c>
      <c r="I8681" t="s">
        <v>212</v>
      </c>
      <c r="K8681">
        <v>2324.6</v>
      </c>
    </row>
    <row r="8682" spans="7:11">
      <c r="G8682">
        <v>103482</v>
      </c>
      <c r="H8682" t="s">
        <v>11184</v>
      </c>
      <c r="I8682" t="s">
        <v>212</v>
      </c>
      <c r="K8682">
        <v>0</v>
      </c>
    </row>
    <row r="8683" spans="7:11">
      <c r="G8683">
        <v>103465</v>
      </c>
      <c r="H8683" t="s">
        <v>11185</v>
      </c>
      <c r="I8683" t="s">
        <v>212</v>
      </c>
      <c r="K8683">
        <v>0</v>
      </c>
    </row>
    <row r="8684" spans="7:11">
      <c r="G8684">
        <v>103483</v>
      </c>
      <c r="H8684" t="s">
        <v>11186</v>
      </c>
      <c r="I8684" t="s">
        <v>212</v>
      </c>
      <c r="K8684">
        <v>0</v>
      </c>
    </row>
    <row r="8685" spans="7:11">
      <c r="G8685">
        <v>103484</v>
      </c>
      <c r="H8685" t="s">
        <v>11187</v>
      </c>
      <c r="I8685" t="s">
        <v>212</v>
      </c>
      <c r="K8685">
        <v>0</v>
      </c>
    </row>
    <row r="8686" spans="7:11">
      <c r="G8686">
        <v>103466</v>
      </c>
      <c r="H8686" t="s">
        <v>11188</v>
      </c>
      <c r="I8686" t="s">
        <v>212</v>
      </c>
      <c r="K8686">
        <v>0</v>
      </c>
    </row>
    <row r="8687" spans="7:11">
      <c r="G8687">
        <v>103485</v>
      </c>
      <c r="H8687" t="s">
        <v>11189</v>
      </c>
      <c r="I8687" t="s">
        <v>212</v>
      </c>
      <c r="K8687">
        <v>0</v>
      </c>
    </row>
    <row r="8688" spans="7:11">
      <c r="G8688">
        <v>103467</v>
      </c>
      <c r="H8688" t="s">
        <v>11190</v>
      </c>
      <c r="I8688" t="s">
        <v>212</v>
      </c>
      <c r="K8688">
        <v>0</v>
      </c>
    </row>
    <row r="8689" spans="7:11">
      <c r="G8689">
        <v>103461</v>
      </c>
      <c r="H8689" t="s">
        <v>11191</v>
      </c>
      <c r="I8689" t="s">
        <v>212</v>
      </c>
      <c r="K8689">
        <v>0</v>
      </c>
    </row>
    <row r="8690" spans="7:11">
      <c r="G8690">
        <v>103468</v>
      </c>
      <c r="H8690" t="s">
        <v>11192</v>
      </c>
      <c r="I8690" t="s">
        <v>212</v>
      </c>
      <c r="K8690">
        <v>0</v>
      </c>
    </row>
    <row r="8691" spans="7:11">
      <c r="G8691">
        <v>103469</v>
      </c>
      <c r="H8691" t="s">
        <v>11193</v>
      </c>
      <c r="I8691" t="s">
        <v>212</v>
      </c>
      <c r="K8691">
        <v>0</v>
      </c>
    </row>
    <row r="8692" spans="7:11">
      <c r="G8692">
        <v>103470</v>
      </c>
      <c r="H8692" t="s">
        <v>11194</v>
      </c>
      <c r="I8692" t="s">
        <v>212</v>
      </c>
      <c r="K8692">
        <v>0</v>
      </c>
    </row>
    <row r="8693" spans="7:11">
      <c r="G8693">
        <v>103471</v>
      </c>
      <c r="H8693" t="s">
        <v>11195</v>
      </c>
      <c r="I8693" t="s">
        <v>212</v>
      </c>
      <c r="K8693">
        <v>0</v>
      </c>
    </row>
    <row r="8694" spans="7:11">
      <c r="G8694">
        <v>103472</v>
      </c>
      <c r="H8694" t="s">
        <v>11196</v>
      </c>
      <c r="I8694" t="s">
        <v>212</v>
      </c>
      <c r="K8694">
        <v>0</v>
      </c>
    </row>
    <row r="8695" spans="7:11">
      <c r="G8695">
        <v>103462</v>
      </c>
      <c r="H8695" t="s">
        <v>11197</v>
      </c>
      <c r="I8695" t="s">
        <v>212</v>
      </c>
      <c r="K8695">
        <v>0</v>
      </c>
    </row>
    <row r="8696" spans="7:11">
      <c r="G8696">
        <v>103473</v>
      </c>
      <c r="H8696" t="s">
        <v>11198</v>
      </c>
      <c r="I8696" t="s">
        <v>212</v>
      </c>
      <c r="K8696">
        <v>0</v>
      </c>
    </row>
    <row r="8697" spans="7:11">
      <c r="G8697">
        <v>103474</v>
      </c>
      <c r="H8697" t="s">
        <v>11199</v>
      </c>
      <c r="I8697" t="s">
        <v>212</v>
      </c>
      <c r="K8697">
        <v>0</v>
      </c>
    </row>
    <row r="8698" spans="7:11">
      <c r="G8698">
        <v>103475</v>
      </c>
      <c r="H8698" t="s">
        <v>11200</v>
      </c>
      <c r="I8698" t="s">
        <v>212</v>
      </c>
      <c r="K8698">
        <v>0</v>
      </c>
    </row>
    <row r="8699" spans="7:11">
      <c r="G8699">
        <v>103476</v>
      </c>
      <c r="H8699" t="s">
        <v>11201</v>
      </c>
      <c r="I8699" t="s">
        <v>212</v>
      </c>
      <c r="K8699">
        <v>0</v>
      </c>
    </row>
    <row r="8700" spans="7:11">
      <c r="G8700">
        <v>103477</v>
      </c>
      <c r="H8700" t="s">
        <v>11202</v>
      </c>
      <c r="I8700" t="s">
        <v>212</v>
      </c>
      <c r="K8700">
        <v>0</v>
      </c>
    </row>
    <row r="8701" spans="7:11">
      <c r="G8701">
        <v>103463</v>
      </c>
      <c r="H8701" t="s">
        <v>11203</v>
      </c>
      <c r="I8701" t="s">
        <v>212</v>
      </c>
      <c r="K8701">
        <v>0</v>
      </c>
    </row>
    <row r="8702" spans="7:11">
      <c r="G8702">
        <v>103478</v>
      </c>
      <c r="H8702" t="s">
        <v>11204</v>
      </c>
      <c r="I8702" t="s">
        <v>212</v>
      </c>
      <c r="K8702">
        <v>0</v>
      </c>
    </row>
    <row r="8703" spans="7:11">
      <c r="G8703">
        <v>103479</v>
      </c>
      <c r="H8703" t="s">
        <v>11205</v>
      </c>
      <c r="I8703" t="s">
        <v>212</v>
      </c>
      <c r="K8703">
        <v>0</v>
      </c>
    </row>
    <row r="8704" spans="7:11">
      <c r="G8704">
        <v>103480</v>
      </c>
      <c r="H8704" t="s">
        <v>11206</v>
      </c>
      <c r="I8704" t="s">
        <v>212</v>
      </c>
      <c r="K8704">
        <v>0</v>
      </c>
    </row>
    <row r="8705" spans="7:11">
      <c r="G8705">
        <v>103464</v>
      </c>
      <c r="H8705" t="s">
        <v>11207</v>
      </c>
      <c r="I8705" t="s">
        <v>212</v>
      </c>
      <c r="K8705">
        <v>0</v>
      </c>
    </row>
    <row r="8706" spans="7:11">
      <c r="G8706">
        <v>103481</v>
      </c>
      <c r="H8706" t="s">
        <v>11208</v>
      </c>
      <c r="I8706" t="s">
        <v>212</v>
      </c>
      <c r="K8706">
        <v>0</v>
      </c>
    </row>
    <row r="8707" spans="7:11">
      <c r="G8707">
        <v>103459</v>
      </c>
      <c r="H8707" t="s">
        <v>11209</v>
      </c>
      <c r="I8707" t="s">
        <v>212</v>
      </c>
      <c r="K8707">
        <v>0</v>
      </c>
    </row>
    <row r="8708" spans="7:11">
      <c r="G8708">
        <v>103460</v>
      </c>
      <c r="H8708" t="s">
        <v>11210</v>
      </c>
      <c r="I8708" t="s">
        <v>212</v>
      </c>
      <c r="K8708">
        <v>0</v>
      </c>
    </row>
    <row r="8709" spans="7:11">
      <c r="G8709">
        <v>103443</v>
      </c>
      <c r="H8709" t="s">
        <v>11211</v>
      </c>
      <c r="I8709" t="s">
        <v>212</v>
      </c>
      <c r="K8709">
        <v>0</v>
      </c>
    </row>
    <row r="8710" spans="7:11">
      <c r="G8710">
        <v>103444</v>
      </c>
      <c r="H8710" t="s">
        <v>11212</v>
      </c>
      <c r="I8710" t="s">
        <v>212</v>
      </c>
      <c r="K8710">
        <v>0</v>
      </c>
    </row>
    <row r="8711" spans="7:11">
      <c r="G8711">
        <v>103445</v>
      </c>
      <c r="H8711" t="s">
        <v>11213</v>
      </c>
      <c r="I8711" t="s">
        <v>212</v>
      </c>
      <c r="K8711">
        <v>0</v>
      </c>
    </row>
    <row r="8712" spans="7:11">
      <c r="G8712">
        <v>103446</v>
      </c>
      <c r="H8712" t="s">
        <v>11214</v>
      </c>
      <c r="I8712" t="s">
        <v>212</v>
      </c>
      <c r="K8712">
        <v>0</v>
      </c>
    </row>
    <row r="8713" spans="7:11">
      <c r="G8713">
        <v>103447</v>
      </c>
      <c r="H8713" t="s">
        <v>11215</v>
      </c>
      <c r="I8713" t="s">
        <v>212</v>
      </c>
      <c r="K8713">
        <v>0</v>
      </c>
    </row>
    <row r="8714" spans="7:11">
      <c r="G8714">
        <v>103448</v>
      </c>
      <c r="H8714" t="s">
        <v>11216</v>
      </c>
      <c r="I8714" t="s">
        <v>212</v>
      </c>
      <c r="K8714">
        <v>0</v>
      </c>
    </row>
    <row r="8715" spans="7:11">
      <c r="G8715">
        <v>103449</v>
      </c>
      <c r="H8715" t="s">
        <v>11217</v>
      </c>
      <c r="I8715" t="s">
        <v>212</v>
      </c>
      <c r="K8715">
        <v>0</v>
      </c>
    </row>
    <row r="8716" spans="7:11">
      <c r="G8716">
        <v>103450</v>
      </c>
      <c r="H8716" t="s">
        <v>11218</v>
      </c>
      <c r="I8716" t="s">
        <v>212</v>
      </c>
      <c r="K8716">
        <v>0</v>
      </c>
    </row>
    <row r="8717" spans="7:11">
      <c r="G8717">
        <v>103451</v>
      </c>
      <c r="H8717" t="s">
        <v>11219</v>
      </c>
      <c r="I8717" t="s">
        <v>212</v>
      </c>
      <c r="K8717">
        <v>0</v>
      </c>
    </row>
    <row r="8718" spans="7:11">
      <c r="G8718">
        <v>103452</v>
      </c>
      <c r="H8718" t="s">
        <v>11220</v>
      </c>
      <c r="I8718" t="s">
        <v>212</v>
      </c>
      <c r="K8718">
        <v>0</v>
      </c>
    </row>
    <row r="8719" spans="7:11">
      <c r="G8719">
        <v>103453</v>
      </c>
      <c r="H8719" t="s">
        <v>11221</v>
      </c>
      <c r="I8719" t="s">
        <v>212</v>
      </c>
      <c r="K8719">
        <v>0</v>
      </c>
    </row>
    <row r="8720" spans="7:11">
      <c r="G8720">
        <v>103454</v>
      </c>
      <c r="H8720" t="s">
        <v>11222</v>
      </c>
      <c r="I8720" t="s">
        <v>212</v>
      </c>
      <c r="K8720">
        <v>0</v>
      </c>
    </row>
    <row r="8721" spans="7:11">
      <c r="G8721">
        <v>103455</v>
      </c>
      <c r="H8721" t="s">
        <v>11223</v>
      </c>
      <c r="I8721" t="s">
        <v>212</v>
      </c>
      <c r="K8721">
        <v>0</v>
      </c>
    </row>
    <row r="8722" spans="7:11">
      <c r="G8722">
        <v>103456</v>
      </c>
      <c r="H8722" t="s">
        <v>11224</v>
      </c>
      <c r="I8722" t="s">
        <v>212</v>
      </c>
      <c r="K8722">
        <v>0</v>
      </c>
    </row>
    <row r="8723" spans="7:11">
      <c r="G8723">
        <v>103457</v>
      </c>
      <c r="H8723" t="s">
        <v>11225</v>
      </c>
      <c r="I8723" t="s">
        <v>212</v>
      </c>
      <c r="K8723">
        <v>0</v>
      </c>
    </row>
    <row r="8724" spans="7:11">
      <c r="G8724">
        <v>103458</v>
      </c>
      <c r="H8724" t="s">
        <v>11226</v>
      </c>
      <c r="I8724" t="s">
        <v>212</v>
      </c>
      <c r="K8724">
        <v>0</v>
      </c>
    </row>
    <row r="8725" spans="7:11">
      <c r="G8725">
        <v>103425</v>
      </c>
      <c r="H8725" t="s">
        <v>5159</v>
      </c>
      <c r="I8725" t="s">
        <v>212</v>
      </c>
      <c r="K8725">
        <v>15.5</v>
      </c>
    </row>
    <row r="8726" spans="7:11">
      <c r="G8726">
        <v>103428</v>
      </c>
      <c r="H8726" t="s">
        <v>5162</v>
      </c>
      <c r="I8726" t="s">
        <v>212</v>
      </c>
      <c r="K8726">
        <v>253.57</v>
      </c>
    </row>
    <row r="8727" spans="7:11">
      <c r="G8727">
        <v>103426</v>
      </c>
      <c r="H8727" t="s">
        <v>5160</v>
      </c>
      <c r="I8727" t="s">
        <v>212</v>
      </c>
      <c r="K8727">
        <v>18.29</v>
      </c>
    </row>
    <row r="8728" spans="7:11">
      <c r="G8728">
        <v>103429</v>
      </c>
      <c r="H8728" t="s">
        <v>5163</v>
      </c>
      <c r="I8728" t="s">
        <v>212</v>
      </c>
      <c r="K8728">
        <v>2885.26</v>
      </c>
    </row>
    <row r="8729" spans="7:11">
      <c r="G8729">
        <v>103427</v>
      </c>
      <c r="H8729" t="s">
        <v>5161</v>
      </c>
      <c r="I8729" t="s">
        <v>212</v>
      </c>
      <c r="K8729">
        <v>36.67</v>
      </c>
    </row>
    <row r="8730" spans="7:11">
      <c r="G8730">
        <v>103393</v>
      </c>
      <c r="H8730" t="s">
        <v>5127</v>
      </c>
      <c r="I8730" t="s">
        <v>85</v>
      </c>
      <c r="K8730">
        <v>5462.01</v>
      </c>
    </row>
    <row r="8731" spans="7:11">
      <c r="G8731">
        <v>103376</v>
      </c>
      <c r="H8731" t="s">
        <v>5118</v>
      </c>
      <c r="I8731" t="s">
        <v>85</v>
      </c>
      <c r="K8731">
        <v>133.66</v>
      </c>
    </row>
    <row r="8732" spans="7:11">
      <c r="G8732">
        <v>104804</v>
      </c>
      <c r="H8732" t="s">
        <v>5128</v>
      </c>
      <c r="I8732" t="s">
        <v>85</v>
      </c>
      <c r="K8732">
        <v>0</v>
      </c>
    </row>
    <row r="8733" spans="7:11">
      <c r="G8733">
        <v>104805</v>
      </c>
      <c r="H8733" t="s">
        <v>5129</v>
      </c>
      <c r="I8733" t="s">
        <v>85</v>
      </c>
      <c r="K8733">
        <v>0</v>
      </c>
    </row>
    <row r="8734" spans="7:11">
      <c r="G8734">
        <v>103377</v>
      </c>
      <c r="H8734" t="s">
        <v>5119</v>
      </c>
      <c r="I8734" t="s">
        <v>85</v>
      </c>
      <c r="K8734">
        <v>286.25</v>
      </c>
    </row>
    <row r="8735" spans="7:11">
      <c r="G8735">
        <v>104806</v>
      </c>
      <c r="H8735" t="s">
        <v>5130</v>
      </c>
      <c r="I8735" t="s">
        <v>85</v>
      </c>
      <c r="K8735">
        <v>0</v>
      </c>
    </row>
    <row r="8736" spans="7:11">
      <c r="G8736">
        <v>103378</v>
      </c>
      <c r="H8736" t="s">
        <v>11227</v>
      </c>
      <c r="I8736" t="s">
        <v>85</v>
      </c>
      <c r="K8736">
        <v>0</v>
      </c>
    </row>
    <row r="8737" spans="7:11">
      <c r="G8737">
        <v>103372</v>
      </c>
      <c r="H8737" t="s">
        <v>5116</v>
      </c>
      <c r="I8737" t="s">
        <v>85</v>
      </c>
      <c r="K8737">
        <v>5.68</v>
      </c>
    </row>
    <row r="8738" spans="7:11">
      <c r="G8738">
        <v>103379</v>
      </c>
      <c r="H8738" t="s">
        <v>5120</v>
      </c>
      <c r="I8738" t="s">
        <v>85</v>
      </c>
      <c r="K8738">
        <v>445.8</v>
      </c>
    </row>
    <row r="8739" spans="7:11">
      <c r="G8739">
        <v>103380</v>
      </c>
      <c r="H8739" t="s">
        <v>11228</v>
      </c>
      <c r="I8739" t="s">
        <v>85</v>
      </c>
      <c r="K8739">
        <v>0</v>
      </c>
    </row>
    <row r="8740" spans="7:11">
      <c r="G8740">
        <v>103381</v>
      </c>
      <c r="H8740" t="s">
        <v>11229</v>
      </c>
      <c r="I8740" t="s">
        <v>85</v>
      </c>
      <c r="K8740">
        <v>0</v>
      </c>
    </row>
    <row r="8741" spans="7:11">
      <c r="G8741">
        <v>103382</v>
      </c>
      <c r="H8741" t="s">
        <v>11230</v>
      </c>
      <c r="I8741" t="s">
        <v>85</v>
      </c>
      <c r="K8741">
        <v>0</v>
      </c>
    </row>
    <row r="8742" spans="7:11">
      <c r="G8742">
        <v>103383</v>
      </c>
      <c r="H8742" t="s">
        <v>5121</v>
      </c>
      <c r="I8742" t="s">
        <v>85</v>
      </c>
      <c r="K8742">
        <v>1093.67</v>
      </c>
    </row>
    <row r="8743" spans="7:11">
      <c r="G8743">
        <v>103373</v>
      </c>
      <c r="H8743" t="s">
        <v>5117</v>
      </c>
      <c r="I8743" t="s">
        <v>85</v>
      </c>
      <c r="K8743">
        <v>11.16</v>
      </c>
    </row>
    <row r="8744" spans="7:11">
      <c r="G8744">
        <v>103384</v>
      </c>
      <c r="H8744" t="s">
        <v>11231</v>
      </c>
      <c r="I8744" t="s">
        <v>85</v>
      </c>
      <c r="K8744">
        <v>0</v>
      </c>
    </row>
    <row r="8745" spans="7:11">
      <c r="G8745">
        <v>103385</v>
      </c>
      <c r="H8745" t="s">
        <v>5122</v>
      </c>
      <c r="I8745" t="s">
        <v>85</v>
      </c>
      <c r="K8745">
        <v>1763.25</v>
      </c>
    </row>
    <row r="8746" spans="7:11">
      <c r="G8746">
        <v>103386</v>
      </c>
      <c r="H8746" t="s">
        <v>11232</v>
      </c>
      <c r="I8746" t="s">
        <v>85</v>
      </c>
      <c r="K8746">
        <v>0</v>
      </c>
    </row>
    <row r="8747" spans="7:11">
      <c r="G8747">
        <v>103387</v>
      </c>
      <c r="H8747" t="s">
        <v>5123</v>
      </c>
      <c r="I8747" t="s">
        <v>85</v>
      </c>
      <c r="K8747">
        <v>3093.51</v>
      </c>
    </row>
    <row r="8748" spans="7:11">
      <c r="G8748">
        <v>103388</v>
      </c>
      <c r="H8748" t="s">
        <v>11233</v>
      </c>
      <c r="I8748" t="s">
        <v>85</v>
      </c>
      <c r="K8748">
        <v>0</v>
      </c>
    </row>
    <row r="8749" spans="7:11">
      <c r="G8749">
        <v>103374</v>
      </c>
      <c r="H8749" t="s">
        <v>11234</v>
      </c>
      <c r="I8749" t="s">
        <v>85</v>
      </c>
      <c r="K8749">
        <v>0</v>
      </c>
    </row>
    <row r="8750" spans="7:11">
      <c r="G8750">
        <v>103389</v>
      </c>
      <c r="H8750" t="s">
        <v>5124</v>
      </c>
      <c r="I8750" t="s">
        <v>85</v>
      </c>
      <c r="K8750">
        <v>4600.6000000000004</v>
      </c>
    </row>
    <row r="8751" spans="7:11">
      <c r="G8751">
        <v>103390</v>
      </c>
      <c r="H8751" t="s">
        <v>11235</v>
      </c>
      <c r="I8751" t="s">
        <v>85</v>
      </c>
      <c r="K8751">
        <v>0</v>
      </c>
    </row>
    <row r="8752" spans="7:11">
      <c r="G8752">
        <v>103391</v>
      </c>
      <c r="H8752" t="s">
        <v>5125</v>
      </c>
      <c r="I8752" t="s">
        <v>85</v>
      </c>
      <c r="K8752">
        <v>3028.98</v>
      </c>
    </row>
    <row r="8753" spans="7:11">
      <c r="G8753">
        <v>103375</v>
      </c>
      <c r="H8753" t="s">
        <v>11236</v>
      </c>
      <c r="I8753" t="s">
        <v>85</v>
      </c>
      <c r="K8753">
        <v>0</v>
      </c>
    </row>
    <row r="8754" spans="7:11">
      <c r="G8754">
        <v>103392</v>
      </c>
      <c r="H8754" t="s">
        <v>5126</v>
      </c>
      <c r="I8754" t="s">
        <v>85</v>
      </c>
      <c r="K8754">
        <v>4952.32</v>
      </c>
    </row>
    <row r="8755" spans="7:11">
      <c r="G8755">
        <v>103440</v>
      </c>
      <c r="H8755" t="s">
        <v>5174</v>
      </c>
      <c r="I8755" t="s">
        <v>212</v>
      </c>
      <c r="K8755">
        <v>401.19</v>
      </c>
    </row>
    <row r="8756" spans="7:11">
      <c r="G8756">
        <v>103441</v>
      </c>
      <c r="H8756" t="s">
        <v>5175</v>
      </c>
      <c r="I8756" t="s">
        <v>212</v>
      </c>
      <c r="K8756">
        <v>406.52</v>
      </c>
    </row>
    <row r="8757" spans="7:11">
      <c r="G8757">
        <v>103442</v>
      </c>
      <c r="H8757" t="s">
        <v>5176</v>
      </c>
      <c r="I8757" t="s">
        <v>212</v>
      </c>
      <c r="K8757">
        <v>535.16999999999996</v>
      </c>
    </row>
    <row r="8758" spans="7:11">
      <c r="G8758">
        <v>103437</v>
      </c>
      <c r="H8758" t="s">
        <v>5171</v>
      </c>
      <c r="I8758" t="s">
        <v>212</v>
      </c>
      <c r="K8758">
        <v>179.99</v>
      </c>
    </row>
    <row r="8759" spans="7:11">
      <c r="G8759">
        <v>103438</v>
      </c>
      <c r="H8759" t="s">
        <v>5172</v>
      </c>
      <c r="I8759" t="s">
        <v>212</v>
      </c>
      <c r="K8759">
        <v>179.99</v>
      </c>
    </row>
    <row r="8760" spans="7:11">
      <c r="G8760">
        <v>103439</v>
      </c>
      <c r="H8760" t="s">
        <v>5173</v>
      </c>
      <c r="I8760" t="s">
        <v>212</v>
      </c>
      <c r="K8760">
        <v>212.9</v>
      </c>
    </row>
    <row r="8761" spans="7:11">
      <c r="G8761">
        <v>88789</v>
      </c>
      <c r="H8761" t="s">
        <v>6954</v>
      </c>
      <c r="I8761" t="s">
        <v>93</v>
      </c>
      <c r="K8761">
        <v>497.38</v>
      </c>
    </row>
    <row r="8762" spans="7:11">
      <c r="G8762">
        <v>88788</v>
      </c>
      <c r="H8762" t="s">
        <v>6953</v>
      </c>
      <c r="I8762" t="s">
        <v>93</v>
      </c>
      <c r="K8762">
        <v>412.66</v>
      </c>
    </row>
    <row r="8763" spans="7:11">
      <c r="G8763">
        <v>87245</v>
      </c>
      <c r="H8763" t="s">
        <v>6952</v>
      </c>
      <c r="I8763" t="s">
        <v>93</v>
      </c>
      <c r="K8763">
        <v>375.65</v>
      </c>
    </row>
    <row r="8764" spans="7:11">
      <c r="G8764">
        <v>87244</v>
      </c>
      <c r="H8764" t="s">
        <v>6951</v>
      </c>
      <c r="I8764" t="s">
        <v>93</v>
      </c>
      <c r="K8764">
        <v>312.14999999999998</v>
      </c>
    </row>
    <row r="8765" spans="7:11">
      <c r="G8765">
        <v>104589</v>
      </c>
      <c r="H8765" t="s">
        <v>11237</v>
      </c>
      <c r="I8765" t="s">
        <v>93</v>
      </c>
      <c r="K8765">
        <v>306.56</v>
      </c>
    </row>
    <row r="8766" spans="7:11">
      <c r="G8766">
        <v>104588</v>
      </c>
      <c r="H8766" t="s">
        <v>11238</v>
      </c>
      <c r="I8766" t="s">
        <v>93</v>
      </c>
      <c r="K8766">
        <v>255.31</v>
      </c>
    </row>
    <row r="8767" spans="7:11">
      <c r="G8767">
        <v>104591</v>
      </c>
      <c r="H8767" t="s">
        <v>11239</v>
      </c>
      <c r="I8767" t="s">
        <v>93</v>
      </c>
      <c r="K8767">
        <v>332.38</v>
      </c>
    </row>
    <row r="8768" spans="7:11">
      <c r="G8768">
        <v>104590</v>
      </c>
      <c r="H8768" t="s">
        <v>11240</v>
      </c>
      <c r="I8768" t="s">
        <v>93</v>
      </c>
      <c r="K8768">
        <v>277.39999999999998</v>
      </c>
    </row>
    <row r="8769" spans="7:11">
      <c r="G8769">
        <v>87267</v>
      </c>
      <c r="H8769" t="s">
        <v>11241</v>
      </c>
      <c r="I8769" t="s">
        <v>93</v>
      </c>
      <c r="K8769">
        <v>65.97</v>
      </c>
    </row>
    <row r="8770" spans="7:11">
      <c r="G8770">
        <v>104614</v>
      </c>
      <c r="H8770" t="s">
        <v>11242</v>
      </c>
      <c r="I8770" t="s">
        <v>93</v>
      </c>
      <c r="K8770">
        <v>70.319999999999993</v>
      </c>
    </row>
    <row r="8771" spans="7:11">
      <c r="G8771">
        <v>104613</v>
      </c>
      <c r="H8771" t="s">
        <v>11243</v>
      </c>
      <c r="I8771" t="s">
        <v>93</v>
      </c>
      <c r="K8771">
        <v>64.64</v>
      </c>
    </row>
    <row r="8772" spans="7:11">
      <c r="G8772">
        <v>87265</v>
      </c>
      <c r="H8772" t="s">
        <v>11244</v>
      </c>
      <c r="I8772" t="s">
        <v>93</v>
      </c>
      <c r="K8772">
        <v>61.65</v>
      </c>
    </row>
    <row r="8773" spans="7:11">
      <c r="G8773">
        <v>87271</v>
      </c>
      <c r="H8773" t="s">
        <v>11245</v>
      </c>
      <c r="I8773" t="s">
        <v>93</v>
      </c>
      <c r="K8773">
        <v>69.22</v>
      </c>
    </row>
    <row r="8774" spans="7:11">
      <c r="G8774">
        <v>87269</v>
      </c>
      <c r="H8774" t="s">
        <v>11246</v>
      </c>
      <c r="I8774" t="s">
        <v>93</v>
      </c>
      <c r="K8774">
        <v>64.83</v>
      </c>
    </row>
    <row r="8775" spans="7:11">
      <c r="G8775">
        <v>87275</v>
      </c>
      <c r="H8775" t="s">
        <v>11247</v>
      </c>
      <c r="I8775" t="s">
        <v>93</v>
      </c>
      <c r="K8775">
        <v>73.650000000000006</v>
      </c>
    </row>
    <row r="8776" spans="7:11">
      <c r="G8776">
        <v>87273</v>
      </c>
      <c r="H8776" t="s">
        <v>11248</v>
      </c>
      <c r="I8776" t="s">
        <v>93</v>
      </c>
      <c r="K8776">
        <v>67.78</v>
      </c>
    </row>
    <row r="8777" spans="7:11">
      <c r="G8777">
        <v>104612</v>
      </c>
      <c r="H8777" t="s">
        <v>11249</v>
      </c>
      <c r="I8777" t="s">
        <v>93</v>
      </c>
      <c r="K8777">
        <v>99.55</v>
      </c>
    </row>
    <row r="8778" spans="7:11">
      <c r="G8778">
        <v>104611</v>
      </c>
      <c r="H8778" t="s">
        <v>11250</v>
      </c>
      <c r="I8778" t="s">
        <v>93</v>
      </c>
      <c r="K8778">
        <v>99.19</v>
      </c>
    </row>
    <row r="8779" spans="7:11">
      <c r="G8779">
        <v>104618</v>
      </c>
      <c r="H8779" t="s">
        <v>6958</v>
      </c>
      <c r="I8779" t="s">
        <v>93</v>
      </c>
      <c r="K8779">
        <v>427.59</v>
      </c>
    </row>
    <row r="8780" spans="7:11">
      <c r="G8780">
        <v>104616</v>
      </c>
      <c r="H8780" t="s">
        <v>6956</v>
      </c>
      <c r="I8780" t="s">
        <v>93</v>
      </c>
      <c r="K8780">
        <v>419</v>
      </c>
    </row>
    <row r="8781" spans="7:11">
      <c r="G8781">
        <v>104617</v>
      </c>
      <c r="H8781" t="s">
        <v>6957</v>
      </c>
      <c r="I8781" t="s">
        <v>93</v>
      </c>
      <c r="K8781">
        <v>322.56</v>
      </c>
    </row>
    <row r="8782" spans="7:11">
      <c r="G8782">
        <v>104615</v>
      </c>
      <c r="H8782" t="s">
        <v>6955</v>
      </c>
      <c r="I8782" t="s">
        <v>93</v>
      </c>
      <c r="K8782">
        <v>313.97000000000003</v>
      </c>
    </row>
    <row r="8783" spans="7:11">
      <c r="G8783">
        <v>87247</v>
      </c>
      <c r="H8783" t="s">
        <v>11251</v>
      </c>
      <c r="I8783" t="s">
        <v>93</v>
      </c>
      <c r="K8783">
        <v>64.069999999999993</v>
      </c>
    </row>
    <row r="8784" spans="7:11">
      <c r="G8784">
        <v>87248</v>
      </c>
      <c r="H8784" t="s">
        <v>11252</v>
      </c>
      <c r="I8784" t="s">
        <v>93</v>
      </c>
      <c r="K8784">
        <v>57.95</v>
      </c>
    </row>
    <row r="8785" spans="7:11">
      <c r="G8785">
        <v>87246</v>
      </c>
      <c r="H8785" t="s">
        <v>11253</v>
      </c>
      <c r="I8785" t="s">
        <v>93</v>
      </c>
      <c r="K8785">
        <v>70.08</v>
      </c>
    </row>
    <row r="8786" spans="7:11">
      <c r="G8786">
        <v>104601</v>
      </c>
      <c r="H8786" t="s">
        <v>11254</v>
      </c>
      <c r="I8786" t="s">
        <v>93</v>
      </c>
      <c r="K8786">
        <v>68.52</v>
      </c>
    </row>
    <row r="8787" spans="7:11">
      <c r="G8787">
        <v>104603</v>
      </c>
      <c r="H8787" t="s">
        <v>11255</v>
      </c>
      <c r="I8787" t="s">
        <v>93</v>
      </c>
      <c r="K8787">
        <v>60.16</v>
      </c>
    </row>
    <row r="8788" spans="7:11">
      <c r="G8788">
        <v>104599</v>
      </c>
      <c r="H8788" t="s">
        <v>11256</v>
      </c>
      <c r="I8788" t="s">
        <v>93</v>
      </c>
      <c r="K8788">
        <v>81.86</v>
      </c>
    </row>
    <row r="8789" spans="7:11">
      <c r="G8789">
        <v>87250</v>
      </c>
      <c r="H8789" t="s">
        <v>11257</v>
      </c>
      <c r="I8789" t="s">
        <v>93</v>
      </c>
      <c r="K8789">
        <v>65.209999999999994</v>
      </c>
    </row>
    <row r="8790" spans="7:11">
      <c r="G8790">
        <v>87251</v>
      </c>
      <c r="H8790" t="s">
        <v>11258</v>
      </c>
      <c r="I8790" t="s">
        <v>93</v>
      </c>
      <c r="K8790">
        <v>58.12</v>
      </c>
    </row>
    <row r="8791" spans="7:11">
      <c r="G8791">
        <v>87249</v>
      </c>
      <c r="H8791" t="s">
        <v>11259</v>
      </c>
      <c r="I8791" t="s">
        <v>93</v>
      </c>
      <c r="K8791">
        <v>74.319999999999993</v>
      </c>
    </row>
    <row r="8792" spans="7:11">
      <c r="G8792">
        <v>104606</v>
      </c>
      <c r="H8792" t="s">
        <v>11260</v>
      </c>
      <c r="I8792" t="s">
        <v>93</v>
      </c>
      <c r="K8792">
        <v>72.27</v>
      </c>
    </row>
    <row r="8793" spans="7:11">
      <c r="G8793">
        <v>104607</v>
      </c>
      <c r="H8793" t="s">
        <v>11261</v>
      </c>
      <c r="I8793" t="s">
        <v>93</v>
      </c>
      <c r="K8793">
        <v>61.26</v>
      </c>
    </row>
    <row r="8794" spans="7:11">
      <c r="G8794">
        <v>104605</v>
      </c>
      <c r="H8794" t="s">
        <v>11262</v>
      </c>
      <c r="I8794" t="s">
        <v>93</v>
      </c>
      <c r="K8794">
        <v>99.22</v>
      </c>
    </row>
    <row r="8795" spans="7:11">
      <c r="G8795">
        <v>87256</v>
      </c>
      <c r="H8795" t="s">
        <v>11263</v>
      </c>
      <c r="I8795" t="s">
        <v>93</v>
      </c>
      <c r="K8795">
        <v>77.540000000000006</v>
      </c>
    </row>
    <row r="8796" spans="7:11">
      <c r="G8796">
        <v>87257</v>
      </c>
      <c r="H8796" t="s">
        <v>11264</v>
      </c>
      <c r="I8796" t="s">
        <v>93</v>
      </c>
      <c r="K8796">
        <v>69.459999999999994</v>
      </c>
    </row>
    <row r="8797" spans="7:11">
      <c r="G8797">
        <v>87255</v>
      </c>
      <c r="H8797" t="s">
        <v>11265</v>
      </c>
      <c r="I8797" t="s">
        <v>93</v>
      </c>
      <c r="K8797">
        <v>87.69</v>
      </c>
    </row>
    <row r="8798" spans="7:11">
      <c r="G8798">
        <v>104594</v>
      </c>
      <c r="H8798" t="s">
        <v>11266</v>
      </c>
      <c r="I8798" t="s">
        <v>93</v>
      </c>
      <c r="K8798">
        <v>79.400000000000006</v>
      </c>
    </row>
    <row r="8799" spans="7:11">
      <c r="G8799">
        <v>104595</v>
      </c>
      <c r="H8799" t="s">
        <v>11267</v>
      </c>
      <c r="I8799" t="s">
        <v>93</v>
      </c>
      <c r="K8799">
        <v>69.83</v>
      </c>
    </row>
    <row r="8800" spans="7:11">
      <c r="G8800">
        <v>104593</v>
      </c>
      <c r="H8800" t="s">
        <v>11268</v>
      </c>
      <c r="I8800" t="s">
        <v>93</v>
      </c>
      <c r="K8800">
        <v>90.79</v>
      </c>
    </row>
    <row r="8801" spans="7:11">
      <c r="G8801">
        <v>87262</v>
      </c>
      <c r="H8801" t="s">
        <v>6920</v>
      </c>
      <c r="I8801" t="s">
        <v>93</v>
      </c>
      <c r="K8801">
        <v>133.93</v>
      </c>
    </row>
    <row r="8802" spans="7:11">
      <c r="G8802">
        <v>87263</v>
      </c>
      <c r="H8802" t="s">
        <v>6921</v>
      </c>
      <c r="I8802" t="s">
        <v>93</v>
      </c>
      <c r="K8802">
        <v>125.3</v>
      </c>
    </row>
    <row r="8803" spans="7:11">
      <c r="G8803">
        <v>87261</v>
      </c>
      <c r="H8803" t="s">
        <v>6919</v>
      </c>
      <c r="I8803" t="s">
        <v>93</v>
      </c>
      <c r="K8803">
        <v>145.54</v>
      </c>
    </row>
    <row r="8804" spans="7:11">
      <c r="G8804">
        <v>104597</v>
      </c>
      <c r="H8804" t="s">
        <v>6923</v>
      </c>
      <c r="I8804" t="s">
        <v>93</v>
      </c>
      <c r="K8804">
        <v>136.22999999999999</v>
      </c>
    </row>
    <row r="8805" spans="7:11">
      <c r="G8805">
        <v>104598</v>
      </c>
      <c r="H8805" t="s">
        <v>6924</v>
      </c>
      <c r="I8805" t="s">
        <v>93</v>
      </c>
      <c r="K8805">
        <v>125.79</v>
      </c>
    </row>
    <row r="8806" spans="7:11">
      <c r="G8806">
        <v>104596</v>
      </c>
      <c r="H8806" t="s">
        <v>6922</v>
      </c>
      <c r="I8806" t="s">
        <v>93</v>
      </c>
      <c r="K8806">
        <v>149.32</v>
      </c>
    </row>
    <row r="8807" spans="7:11">
      <c r="G8807">
        <v>88648</v>
      </c>
      <c r="H8807" t="s">
        <v>11269</v>
      </c>
      <c r="I8807" t="s">
        <v>85</v>
      </c>
      <c r="K8807">
        <v>7.93</v>
      </c>
    </row>
    <row r="8808" spans="7:11">
      <c r="G8808">
        <v>88649</v>
      </c>
      <c r="H8808" t="s">
        <v>11270</v>
      </c>
      <c r="I8808" t="s">
        <v>85</v>
      </c>
      <c r="K8808">
        <v>9.1</v>
      </c>
    </row>
    <row r="8809" spans="7:11">
      <c r="G8809">
        <v>88650</v>
      </c>
      <c r="H8809" t="s">
        <v>11271</v>
      </c>
      <c r="I8809" t="s">
        <v>85</v>
      </c>
      <c r="K8809">
        <v>12.65</v>
      </c>
    </row>
    <row r="8810" spans="7:11">
      <c r="G8810">
        <v>104619</v>
      </c>
      <c r="H8810" t="s">
        <v>11272</v>
      </c>
      <c r="I8810" t="s">
        <v>85</v>
      </c>
      <c r="K8810">
        <v>15.19</v>
      </c>
    </row>
    <row r="8811" spans="7:11">
      <c r="G8811">
        <v>103741</v>
      </c>
      <c r="H8811" t="s">
        <v>11273</v>
      </c>
      <c r="I8811" t="s">
        <v>212</v>
      </c>
      <c r="K8811">
        <v>0</v>
      </c>
    </row>
    <row r="8812" spans="7:11">
      <c r="G8812">
        <v>103755</v>
      </c>
      <c r="H8812" t="s">
        <v>11274</v>
      </c>
      <c r="I8812" t="s">
        <v>85</v>
      </c>
      <c r="K8812">
        <v>0</v>
      </c>
    </row>
    <row r="8813" spans="7:11">
      <c r="G8813">
        <v>103753</v>
      </c>
      <c r="H8813" t="s">
        <v>11275</v>
      </c>
      <c r="I8813" t="s">
        <v>85</v>
      </c>
      <c r="K8813">
        <v>0</v>
      </c>
    </row>
    <row r="8814" spans="7:11">
      <c r="G8814">
        <v>103754</v>
      </c>
      <c r="H8814" t="s">
        <v>11276</v>
      </c>
      <c r="I8814" t="s">
        <v>85</v>
      </c>
      <c r="K8814">
        <v>0</v>
      </c>
    </row>
    <row r="8815" spans="7:11">
      <c r="G8815">
        <v>103752</v>
      </c>
      <c r="H8815" t="s">
        <v>11277</v>
      </c>
      <c r="I8815" t="s">
        <v>85</v>
      </c>
      <c r="K8815">
        <v>0</v>
      </c>
    </row>
    <row r="8816" spans="7:11">
      <c r="G8816">
        <v>103759</v>
      </c>
      <c r="H8816" t="s">
        <v>11278</v>
      </c>
      <c r="I8816" t="s">
        <v>85</v>
      </c>
      <c r="K8816">
        <v>0</v>
      </c>
    </row>
    <row r="8817" spans="7:11">
      <c r="G8817">
        <v>103757</v>
      </c>
      <c r="H8817" t="s">
        <v>11279</v>
      </c>
      <c r="I8817" t="s">
        <v>85</v>
      </c>
      <c r="K8817">
        <v>0</v>
      </c>
    </row>
    <row r="8818" spans="7:11">
      <c r="G8818">
        <v>103758</v>
      </c>
      <c r="H8818" t="s">
        <v>11280</v>
      </c>
      <c r="I8818" t="s">
        <v>85</v>
      </c>
      <c r="K8818">
        <v>0</v>
      </c>
    </row>
    <row r="8819" spans="7:11">
      <c r="G8819">
        <v>103756</v>
      </c>
      <c r="H8819" t="s">
        <v>11281</v>
      </c>
      <c r="I8819" t="s">
        <v>85</v>
      </c>
      <c r="K8819">
        <v>0</v>
      </c>
    </row>
    <row r="8820" spans="7:11">
      <c r="G8820">
        <v>103734</v>
      </c>
      <c r="H8820" t="s">
        <v>11282</v>
      </c>
      <c r="I8820" t="s">
        <v>212</v>
      </c>
      <c r="K8820">
        <v>0</v>
      </c>
    </row>
    <row r="8821" spans="7:11">
      <c r="G8821">
        <v>103740</v>
      </c>
      <c r="H8821" t="s">
        <v>11283</v>
      </c>
      <c r="I8821" t="s">
        <v>212</v>
      </c>
      <c r="K8821">
        <v>0</v>
      </c>
    </row>
    <row r="8822" spans="7:11">
      <c r="G8822">
        <v>103747</v>
      </c>
      <c r="H8822" t="s">
        <v>11284</v>
      </c>
      <c r="I8822" t="s">
        <v>85</v>
      </c>
      <c r="K8822">
        <v>0</v>
      </c>
    </row>
    <row r="8823" spans="7:11">
      <c r="G8823">
        <v>103746</v>
      </c>
      <c r="H8823" t="s">
        <v>11285</v>
      </c>
      <c r="I8823" t="s">
        <v>85</v>
      </c>
      <c r="K8823">
        <v>0</v>
      </c>
    </row>
    <row r="8824" spans="7:11">
      <c r="G8824">
        <v>103749</v>
      </c>
      <c r="H8824" t="s">
        <v>11286</v>
      </c>
      <c r="I8824" t="s">
        <v>85</v>
      </c>
      <c r="K8824">
        <v>0</v>
      </c>
    </row>
    <row r="8825" spans="7:11">
      <c r="G8825">
        <v>103744</v>
      </c>
      <c r="H8825" t="s">
        <v>11287</v>
      </c>
      <c r="I8825" t="s">
        <v>85</v>
      </c>
      <c r="K8825">
        <v>0</v>
      </c>
    </row>
    <row r="8826" spans="7:11">
      <c r="G8826">
        <v>103748</v>
      </c>
      <c r="H8826" t="s">
        <v>11288</v>
      </c>
      <c r="I8826" t="s">
        <v>85</v>
      </c>
      <c r="K8826">
        <v>0</v>
      </c>
    </row>
    <row r="8827" spans="7:11">
      <c r="G8827">
        <v>103745</v>
      </c>
      <c r="H8827" t="s">
        <v>11289</v>
      </c>
      <c r="I8827" t="s">
        <v>85</v>
      </c>
      <c r="K8827">
        <v>0</v>
      </c>
    </row>
    <row r="8828" spans="7:11">
      <c r="G8828">
        <v>103751</v>
      </c>
      <c r="H8828" t="s">
        <v>11290</v>
      </c>
      <c r="I8828" t="s">
        <v>85</v>
      </c>
      <c r="K8828">
        <v>0</v>
      </c>
    </row>
    <row r="8829" spans="7:11">
      <c r="G8829">
        <v>103750</v>
      </c>
      <c r="H8829" t="s">
        <v>11291</v>
      </c>
      <c r="I8829" t="s">
        <v>85</v>
      </c>
      <c r="K8829">
        <v>0</v>
      </c>
    </row>
    <row r="8830" spans="7:11">
      <c r="G8830">
        <v>103735</v>
      </c>
      <c r="H8830" t="s">
        <v>11292</v>
      </c>
      <c r="I8830" t="s">
        <v>212</v>
      </c>
      <c r="K8830">
        <v>0</v>
      </c>
    </row>
    <row r="8831" spans="7:11">
      <c r="G8831">
        <v>103738</v>
      </c>
      <c r="H8831" t="s">
        <v>11293</v>
      </c>
      <c r="I8831" t="s">
        <v>212</v>
      </c>
      <c r="K8831">
        <v>0</v>
      </c>
    </row>
    <row r="8832" spans="7:11">
      <c r="G8832">
        <v>103736</v>
      </c>
      <c r="H8832" t="s">
        <v>11294</v>
      </c>
      <c r="I8832" t="s">
        <v>212</v>
      </c>
      <c r="K8832">
        <v>0</v>
      </c>
    </row>
    <row r="8833" spans="7:11">
      <c r="G8833">
        <v>103739</v>
      </c>
      <c r="H8833" t="s">
        <v>11295</v>
      </c>
      <c r="I8833" t="s">
        <v>212</v>
      </c>
      <c r="K8833">
        <v>0</v>
      </c>
    </row>
    <row r="8834" spans="7:11">
      <c r="G8834">
        <v>103737</v>
      </c>
      <c r="H8834" t="s">
        <v>11296</v>
      </c>
      <c r="I8834" t="s">
        <v>212</v>
      </c>
      <c r="K8834">
        <v>0</v>
      </c>
    </row>
    <row r="8835" spans="7:11">
      <c r="G8835">
        <v>103742</v>
      </c>
      <c r="H8835" t="s">
        <v>11297</v>
      </c>
      <c r="I8835" t="s">
        <v>212</v>
      </c>
      <c r="K8835">
        <v>0</v>
      </c>
    </row>
    <row r="8836" spans="7:11">
      <c r="G8836">
        <v>103689</v>
      </c>
      <c r="H8836" t="s">
        <v>6904</v>
      </c>
      <c r="I8836" t="s">
        <v>93</v>
      </c>
      <c r="K8836">
        <v>461.49</v>
      </c>
    </row>
    <row r="8837" spans="7:11">
      <c r="G8837">
        <v>103702</v>
      </c>
      <c r="H8837" t="s">
        <v>11298</v>
      </c>
      <c r="I8837" t="s">
        <v>93</v>
      </c>
      <c r="K8837">
        <v>0</v>
      </c>
    </row>
    <row r="8838" spans="7:11">
      <c r="G8838">
        <v>103700</v>
      </c>
      <c r="H8838" t="s">
        <v>11299</v>
      </c>
      <c r="I8838" t="s">
        <v>93</v>
      </c>
      <c r="K8838">
        <v>0</v>
      </c>
    </row>
    <row r="8839" spans="7:11">
      <c r="G8839">
        <v>103698</v>
      </c>
      <c r="H8839" t="s">
        <v>11300</v>
      </c>
      <c r="I8839" t="s">
        <v>93</v>
      </c>
      <c r="K8839">
        <v>0</v>
      </c>
    </row>
    <row r="8840" spans="7:11">
      <c r="G8840">
        <v>103703</v>
      </c>
      <c r="H8840" t="s">
        <v>11301</v>
      </c>
      <c r="I8840" t="s">
        <v>93</v>
      </c>
      <c r="K8840">
        <v>0</v>
      </c>
    </row>
    <row r="8841" spans="7:11">
      <c r="G8841">
        <v>103701</v>
      </c>
      <c r="H8841" t="s">
        <v>11302</v>
      </c>
      <c r="I8841" t="s">
        <v>93</v>
      </c>
      <c r="K8841">
        <v>0</v>
      </c>
    </row>
    <row r="8842" spans="7:11">
      <c r="G8842">
        <v>103699</v>
      </c>
      <c r="H8842" t="s">
        <v>11303</v>
      </c>
      <c r="I8842" t="s">
        <v>93</v>
      </c>
      <c r="K8842">
        <v>0</v>
      </c>
    </row>
    <row r="8843" spans="7:11">
      <c r="G8843">
        <v>103704</v>
      </c>
      <c r="H8843" t="s">
        <v>11304</v>
      </c>
      <c r="I8843" t="s">
        <v>93</v>
      </c>
      <c r="K8843">
        <v>0</v>
      </c>
    </row>
    <row r="8844" spans="7:11">
      <c r="G8844">
        <v>103706</v>
      </c>
      <c r="H8844" t="s">
        <v>11305</v>
      </c>
      <c r="I8844" t="s">
        <v>212</v>
      </c>
      <c r="K8844">
        <v>0</v>
      </c>
    </row>
    <row r="8845" spans="7:11">
      <c r="G8845">
        <v>103707</v>
      </c>
      <c r="H8845" t="s">
        <v>11306</v>
      </c>
      <c r="I8845" t="s">
        <v>212</v>
      </c>
      <c r="K8845">
        <v>0</v>
      </c>
    </row>
    <row r="8846" spans="7:11">
      <c r="G8846">
        <v>103708</v>
      </c>
      <c r="H8846" t="s">
        <v>11307</v>
      </c>
      <c r="I8846" t="s">
        <v>212</v>
      </c>
      <c r="K8846">
        <v>0</v>
      </c>
    </row>
    <row r="8847" spans="7:11">
      <c r="G8847">
        <v>103709</v>
      </c>
      <c r="H8847" t="s">
        <v>11308</v>
      </c>
      <c r="I8847" t="s">
        <v>212</v>
      </c>
      <c r="K8847">
        <v>0</v>
      </c>
    </row>
    <row r="8848" spans="7:11">
      <c r="G8848">
        <v>103710</v>
      </c>
      <c r="H8848" t="s">
        <v>11309</v>
      </c>
      <c r="I8848" t="s">
        <v>212</v>
      </c>
      <c r="K8848">
        <v>0</v>
      </c>
    </row>
    <row r="8849" spans="7:11">
      <c r="G8849">
        <v>103711</v>
      </c>
      <c r="H8849" t="s">
        <v>11310</v>
      </c>
      <c r="I8849" t="s">
        <v>212</v>
      </c>
      <c r="K8849">
        <v>0</v>
      </c>
    </row>
    <row r="8850" spans="7:11">
      <c r="G8850">
        <v>103712</v>
      </c>
      <c r="H8850" t="s">
        <v>11311</v>
      </c>
      <c r="I8850" t="s">
        <v>212</v>
      </c>
      <c r="K8850">
        <v>0</v>
      </c>
    </row>
    <row r="8851" spans="7:11">
      <c r="G8851">
        <v>103713</v>
      </c>
      <c r="H8851" t="s">
        <v>11312</v>
      </c>
      <c r="I8851" t="s">
        <v>212</v>
      </c>
      <c r="K8851">
        <v>0</v>
      </c>
    </row>
    <row r="8852" spans="7:11">
      <c r="G8852">
        <v>103714</v>
      </c>
      <c r="H8852" t="s">
        <v>11313</v>
      </c>
      <c r="I8852" t="s">
        <v>212</v>
      </c>
      <c r="K8852">
        <v>0</v>
      </c>
    </row>
    <row r="8853" spans="7:11">
      <c r="G8853">
        <v>103715</v>
      </c>
      <c r="H8853" t="s">
        <v>11314</v>
      </c>
      <c r="I8853" t="s">
        <v>212</v>
      </c>
      <c r="K8853">
        <v>0</v>
      </c>
    </row>
    <row r="8854" spans="7:11">
      <c r="G8854">
        <v>103716</v>
      </c>
      <c r="H8854" t="s">
        <v>11315</v>
      </c>
      <c r="I8854" t="s">
        <v>212</v>
      </c>
      <c r="K8854">
        <v>0</v>
      </c>
    </row>
    <row r="8855" spans="7:11">
      <c r="G8855">
        <v>103717</v>
      </c>
      <c r="H8855" t="s">
        <v>11316</v>
      </c>
      <c r="I8855" t="s">
        <v>212</v>
      </c>
      <c r="K8855">
        <v>0</v>
      </c>
    </row>
    <row r="8856" spans="7:11">
      <c r="G8856">
        <v>103718</v>
      </c>
      <c r="H8856" t="s">
        <v>11317</v>
      </c>
      <c r="I8856" t="s">
        <v>212</v>
      </c>
      <c r="K8856">
        <v>0</v>
      </c>
    </row>
    <row r="8857" spans="7:11">
      <c r="G8857">
        <v>103719</v>
      </c>
      <c r="H8857" t="s">
        <v>11318</v>
      </c>
      <c r="I8857" t="s">
        <v>212</v>
      </c>
      <c r="K8857">
        <v>0</v>
      </c>
    </row>
    <row r="8858" spans="7:11">
      <c r="G8858">
        <v>103720</v>
      </c>
      <c r="H8858" t="s">
        <v>11319</v>
      </c>
      <c r="I8858" t="s">
        <v>212</v>
      </c>
      <c r="K8858">
        <v>0</v>
      </c>
    </row>
    <row r="8859" spans="7:11">
      <c r="G8859">
        <v>103721</v>
      </c>
      <c r="H8859" t="s">
        <v>11320</v>
      </c>
      <c r="I8859" t="s">
        <v>212</v>
      </c>
      <c r="K8859">
        <v>0</v>
      </c>
    </row>
    <row r="8860" spans="7:11">
      <c r="G8860">
        <v>103705</v>
      </c>
      <c r="H8860" t="s">
        <v>11321</v>
      </c>
      <c r="I8860" t="s">
        <v>212</v>
      </c>
      <c r="K8860">
        <v>0</v>
      </c>
    </row>
    <row r="8861" spans="7:11">
      <c r="G8861">
        <v>103722</v>
      </c>
      <c r="H8861" t="s">
        <v>11322</v>
      </c>
      <c r="I8861" t="s">
        <v>212</v>
      </c>
      <c r="K8861">
        <v>0</v>
      </c>
    </row>
    <row r="8862" spans="7:11">
      <c r="G8862">
        <v>103723</v>
      </c>
      <c r="H8862" t="s">
        <v>11323</v>
      </c>
      <c r="I8862" t="s">
        <v>212</v>
      </c>
      <c r="K8862">
        <v>0</v>
      </c>
    </row>
    <row r="8863" spans="7:11">
      <c r="G8863">
        <v>103724</v>
      </c>
      <c r="H8863" t="s">
        <v>11324</v>
      </c>
      <c r="I8863" t="s">
        <v>212</v>
      </c>
      <c r="K8863">
        <v>0</v>
      </c>
    </row>
    <row r="8864" spans="7:11">
      <c r="G8864">
        <v>103725</v>
      </c>
      <c r="H8864" t="s">
        <v>11325</v>
      </c>
      <c r="I8864" t="s">
        <v>212</v>
      </c>
      <c r="K8864">
        <v>0</v>
      </c>
    </row>
    <row r="8865" spans="7:11">
      <c r="G8865">
        <v>103726</v>
      </c>
      <c r="H8865" t="s">
        <v>11326</v>
      </c>
      <c r="I8865" t="s">
        <v>212</v>
      </c>
      <c r="K8865">
        <v>0</v>
      </c>
    </row>
    <row r="8866" spans="7:11">
      <c r="G8866">
        <v>103727</v>
      </c>
      <c r="H8866" t="s">
        <v>11327</v>
      </c>
      <c r="I8866" t="s">
        <v>212</v>
      </c>
      <c r="K8866">
        <v>0</v>
      </c>
    </row>
    <row r="8867" spans="7:11">
      <c r="G8867">
        <v>103728</v>
      </c>
      <c r="H8867" t="s">
        <v>11328</v>
      </c>
      <c r="I8867" t="s">
        <v>212</v>
      </c>
      <c r="K8867">
        <v>0</v>
      </c>
    </row>
    <row r="8868" spans="7:11">
      <c r="G8868">
        <v>103729</v>
      </c>
      <c r="H8868" t="s">
        <v>11329</v>
      </c>
      <c r="I8868" t="s">
        <v>212</v>
      </c>
      <c r="K8868">
        <v>0</v>
      </c>
    </row>
    <row r="8869" spans="7:11">
      <c r="G8869">
        <v>103730</v>
      </c>
      <c r="H8869" t="s">
        <v>11330</v>
      </c>
      <c r="I8869" t="s">
        <v>212</v>
      </c>
      <c r="K8869">
        <v>0</v>
      </c>
    </row>
    <row r="8870" spans="7:11">
      <c r="G8870">
        <v>103731</v>
      </c>
      <c r="H8870" t="s">
        <v>11331</v>
      </c>
      <c r="I8870" t="s">
        <v>212</v>
      </c>
      <c r="K8870">
        <v>0</v>
      </c>
    </row>
    <row r="8871" spans="7:11">
      <c r="G8871">
        <v>103732</v>
      </c>
      <c r="H8871" t="s">
        <v>11332</v>
      </c>
      <c r="I8871" t="s">
        <v>212</v>
      </c>
      <c r="K8871">
        <v>0</v>
      </c>
    </row>
    <row r="8872" spans="7:11">
      <c r="G8872">
        <v>103733</v>
      </c>
      <c r="H8872" t="s">
        <v>11333</v>
      </c>
      <c r="I8872" t="s">
        <v>212</v>
      </c>
      <c r="K8872">
        <v>0</v>
      </c>
    </row>
    <row r="8873" spans="7:11">
      <c r="G8873">
        <v>103696</v>
      </c>
      <c r="H8873" t="s">
        <v>5534</v>
      </c>
      <c r="I8873" t="s">
        <v>212</v>
      </c>
      <c r="K8873">
        <v>132.03</v>
      </c>
    </row>
    <row r="8874" spans="7:11">
      <c r="G8874">
        <v>103697</v>
      </c>
      <c r="H8874" t="s">
        <v>5535</v>
      </c>
      <c r="I8874" t="s">
        <v>212</v>
      </c>
      <c r="K8874">
        <v>120.29</v>
      </c>
    </row>
    <row r="8875" spans="7:11">
      <c r="G8875">
        <v>103695</v>
      </c>
      <c r="H8875" t="s">
        <v>5533</v>
      </c>
      <c r="I8875" t="s">
        <v>212</v>
      </c>
      <c r="K8875">
        <v>96.63</v>
      </c>
    </row>
    <row r="8876" spans="7:11">
      <c r="G8876">
        <v>103694</v>
      </c>
      <c r="H8876" t="s">
        <v>11334</v>
      </c>
      <c r="I8876" t="s">
        <v>212</v>
      </c>
      <c r="K8876">
        <v>108.37</v>
      </c>
    </row>
    <row r="8877" spans="7:11">
      <c r="G8877">
        <v>103690</v>
      </c>
      <c r="H8877" t="s">
        <v>11335</v>
      </c>
      <c r="I8877" t="s">
        <v>212</v>
      </c>
      <c r="K8877">
        <v>0</v>
      </c>
    </row>
    <row r="8878" spans="7:11">
      <c r="G8878">
        <v>103693</v>
      </c>
      <c r="H8878" t="s">
        <v>11336</v>
      </c>
      <c r="I8878" t="s">
        <v>212</v>
      </c>
      <c r="K8878">
        <v>0</v>
      </c>
    </row>
    <row r="8879" spans="7:11">
      <c r="G8879">
        <v>103692</v>
      </c>
      <c r="H8879" t="s">
        <v>11337</v>
      </c>
      <c r="I8879" t="s">
        <v>212</v>
      </c>
      <c r="K8879">
        <v>0</v>
      </c>
    </row>
    <row r="8880" spans="7:11">
      <c r="G8880">
        <v>103691</v>
      </c>
      <c r="H8880" t="s">
        <v>11338</v>
      </c>
      <c r="I8880" t="s">
        <v>212</v>
      </c>
      <c r="K8880">
        <v>0</v>
      </c>
    </row>
    <row r="8881" spans="7:11">
      <c r="G8881">
        <v>96987</v>
      </c>
      <c r="H8881" t="s">
        <v>11339</v>
      </c>
      <c r="I8881" t="s">
        <v>212</v>
      </c>
      <c r="K8881">
        <v>92.59</v>
      </c>
    </row>
    <row r="8882" spans="7:11">
      <c r="G8882">
        <v>96989</v>
      </c>
      <c r="H8882" t="s">
        <v>11340</v>
      </c>
      <c r="I8882" t="s">
        <v>212</v>
      </c>
      <c r="K8882">
        <v>88.71</v>
      </c>
    </row>
    <row r="8883" spans="7:11">
      <c r="G8883">
        <v>104749</v>
      </c>
      <c r="H8883" t="s">
        <v>11341</v>
      </c>
      <c r="I8883" t="s">
        <v>212</v>
      </c>
      <c r="K8883">
        <v>19.41</v>
      </c>
    </row>
    <row r="8884" spans="7:11">
      <c r="G8884">
        <v>104750</v>
      </c>
      <c r="H8884" t="s">
        <v>11342</v>
      </c>
      <c r="I8884" t="s">
        <v>212</v>
      </c>
      <c r="K8884">
        <v>15.09</v>
      </c>
    </row>
    <row r="8885" spans="7:11">
      <c r="G8885">
        <v>104751</v>
      </c>
      <c r="H8885" t="s">
        <v>11343</v>
      </c>
      <c r="I8885" t="s">
        <v>212</v>
      </c>
      <c r="K8885">
        <v>22.5</v>
      </c>
    </row>
    <row r="8886" spans="7:11">
      <c r="G8886">
        <v>104752</v>
      </c>
      <c r="H8886" t="s">
        <v>11344</v>
      </c>
      <c r="I8886" t="s">
        <v>212</v>
      </c>
      <c r="K8886">
        <v>17.100000000000001</v>
      </c>
    </row>
    <row r="8887" spans="7:11">
      <c r="G8887">
        <v>104753</v>
      </c>
      <c r="H8887" t="s">
        <v>11345</v>
      </c>
      <c r="I8887" t="s">
        <v>212</v>
      </c>
      <c r="K8887">
        <v>20.75</v>
      </c>
    </row>
    <row r="8888" spans="7:11">
      <c r="G8888">
        <v>104754</v>
      </c>
      <c r="H8888" t="s">
        <v>11346</v>
      </c>
      <c r="I8888" t="s">
        <v>212</v>
      </c>
      <c r="K8888">
        <v>27.01</v>
      </c>
    </row>
    <row r="8889" spans="7:11">
      <c r="G8889">
        <v>104755</v>
      </c>
      <c r="H8889" t="s">
        <v>11347</v>
      </c>
      <c r="I8889" t="s">
        <v>212</v>
      </c>
      <c r="K8889">
        <v>36.729999999999997</v>
      </c>
    </row>
    <row r="8890" spans="7:11">
      <c r="G8890">
        <v>96982</v>
      </c>
      <c r="H8890" t="s">
        <v>11348</v>
      </c>
      <c r="I8890" t="s">
        <v>212</v>
      </c>
      <c r="K8890">
        <v>0</v>
      </c>
    </row>
    <row r="8891" spans="7:11">
      <c r="G8891">
        <v>96993</v>
      </c>
      <c r="H8891" t="s">
        <v>11349</v>
      </c>
      <c r="I8891" t="s">
        <v>212</v>
      </c>
      <c r="K8891">
        <v>0</v>
      </c>
    </row>
    <row r="8892" spans="7:11">
      <c r="G8892">
        <v>96990</v>
      </c>
      <c r="H8892" t="s">
        <v>11350</v>
      </c>
      <c r="I8892" t="s">
        <v>212</v>
      </c>
      <c r="K8892">
        <v>0</v>
      </c>
    </row>
    <row r="8893" spans="7:11">
      <c r="G8893">
        <v>96991</v>
      </c>
      <c r="H8893" t="s">
        <v>11351</v>
      </c>
      <c r="I8893" t="s">
        <v>212</v>
      </c>
      <c r="K8893">
        <v>0</v>
      </c>
    </row>
    <row r="8894" spans="7:11">
      <c r="G8894">
        <v>96992</v>
      </c>
      <c r="H8894" t="s">
        <v>11352</v>
      </c>
      <c r="I8894" t="s">
        <v>212</v>
      </c>
      <c r="K8894">
        <v>0</v>
      </c>
    </row>
    <row r="8895" spans="7:11">
      <c r="G8895">
        <v>96994</v>
      </c>
      <c r="H8895" t="s">
        <v>11353</v>
      </c>
      <c r="I8895" t="s">
        <v>212</v>
      </c>
      <c r="K8895">
        <v>0</v>
      </c>
    </row>
    <row r="8896" spans="7:11">
      <c r="G8896">
        <v>96973</v>
      </c>
      <c r="H8896" t="s">
        <v>11354</v>
      </c>
      <c r="I8896" t="s">
        <v>85</v>
      </c>
      <c r="K8896">
        <v>70.31</v>
      </c>
    </row>
    <row r="8897" spans="7:11">
      <c r="G8897">
        <v>104743</v>
      </c>
      <c r="H8897" t="s">
        <v>11355</v>
      </c>
      <c r="I8897" t="s">
        <v>85</v>
      </c>
      <c r="K8897">
        <v>0</v>
      </c>
    </row>
    <row r="8898" spans="7:11">
      <c r="G8898">
        <v>96977</v>
      </c>
      <c r="H8898" t="s">
        <v>11356</v>
      </c>
      <c r="I8898" t="s">
        <v>85</v>
      </c>
      <c r="K8898">
        <v>67.069999999999993</v>
      </c>
    </row>
    <row r="8899" spans="7:11">
      <c r="G8899">
        <v>96974</v>
      </c>
      <c r="H8899" t="s">
        <v>11357</v>
      </c>
      <c r="I8899" t="s">
        <v>85</v>
      </c>
      <c r="K8899">
        <v>92.92</v>
      </c>
    </row>
    <row r="8900" spans="7:11">
      <c r="G8900">
        <v>104744</v>
      </c>
      <c r="H8900" t="s">
        <v>11358</v>
      </c>
      <c r="I8900" t="s">
        <v>85</v>
      </c>
      <c r="K8900">
        <v>0</v>
      </c>
    </row>
    <row r="8901" spans="7:11">
      <c r="G8901">
        <v>96978</v>
      </c>
      <c r="H8901" t="s">
        <v>11359</v>
      </c>
      <c r="I8901" t="s">
        <v>85</v>
      </c>
      <c r="K8901">
        <v>88.43</v>
      </c>
    </row>
    <row r="8902" spans="7:11">
      <c r="G8902">
        <v>96975</v>
      </c>
      <c r="H8902" t="s">
        <v>11360</v>
      </c>
      <c r="I8902" t="s">
        <v>85</v>
      </c>
      <c r="K8902">
        <v>116.86</v>
      </c>
    </row>
    <row r="8903" spans="7:11">
      <c r="G8903">
        <v>104745</v>
      </c>
      <c r="H8903" t="s">
        <v>11361</v>
      </c>
      <c r="I8903" t="s">
        <v>85</v>
      </c>
      <c r="K8903">
        <v>0</v>
      </c>
    </row>
    <row r="8904" spans="7:11">
      <c r="G8904">
        <v>96979</v>
      </c>
      <c r="H8904" t="s">
        <v>11362</v>
      </c>
      <c r="I8904" t="s">
        <v>85</v>
      </c>
      <c r="K8904">
        <v>126.73</v>
      </c>
    </row>
    <row r="8905" spans="7:11">
      <c r="G8905">
        <v>96976</v>
      </c>
      <c r="H8905" t="s">
        <v>11363</v>
      </c>
      <c r="I8905" t="s">
        <v>85</v>
      </c>
      <c r="K8905">
        <v>157.49</v>
      </c>
    </row>
    <row r="8906" spans="7:11">
      <c r="G8906">
        <v>96984</v>
      </c>
      <c r="H8906" t="s">
        <v>11364</v>
      </c>
      <c r="I8906" t="s">
        <v>212</v>
      </c>
      <c r="K8906">
        <v>50.85</v>
      </c>
    </row>
    <row r="8907" spans="7:11">
      <c r="G8907">
        <v>96980</v>
      </c>
      <c r="H8907" t="s">
        <v>11365</v>
      </c>
      <c r="I8907" t="s">
        <v>85</v>
      </c>
      <c r="K8907">
        <v>0</v>
      </c>
    </row>
    <row r="8908" spans="7:11">
      <c r="G8908">
        <v>96986</v>
      </c>
      <c r="H8908" t="s">
        <v>11366</v>
      </c>
      <c r="I8908" t="s">
        <v>212</v>
      </c>
      <c r="K8908">
        <v>126.68</v>
      </c>
    </row>
    <row r="8909" spans="7:11">
      <c r="G8909">
        <v>96985</v>
      </c>
      <c r="H8909" t="s">
        <v>11367</v>
      </c>
      <c r="I8909" t="s">
        <v>212</v>
      </c>
      <c r="K8909">
        <v>85.01</v>
      </c>
    </row>
    <row r="8910" spans="7:11">
      <c r="G8910">
        <v>96988</v>
      </c>
      <c r="H8910" t="s">
        <v>11368</v>
      </c>
      <c r="I8910" t="s">
        <v>212</v>
      </c>
      <c r="K8910">
        <v>106.04</v>
      </c>
    </row>
    <row r="8911" spans="7:11">
      <c r="G8911">
        <v>104746</v>
      </c>
      <c r="H8911" t="s">
        <v>11369</v>
      </c>
      <c r="I8911" t="s">
        <v>212</v>
      </c>
      <c r="K8911">
        <v>20.329999999999998</v>
      </c>
    </row>
    <row r="8912" spans="7:11">
      <c r="G8912">
        <v>104747</v>
      </c>
      <c r="H8912" t="s">
        <v>11370</v>
      </c>
      <c r="I8912" t="s">
        <v>212</v>
      </c>
      <c r="K8912">
        <v>0</v>
      </c>
    </row>
    <row r="8913" spans="7:11">
      <c r="G8913">
        <v>96983</v>
      </c>
      <c r="H8913" t="s">
        <v>11371</v>
      </c>
      <c r="I8913" t="s">
        <v>212</v>
      </c>
      <c r="K8913">
        <v>0</v>
      </c>
    </row>
    <row r="8914" spans="7:11">
      <c r="G8914">
        <v>104748</v>
      </c>
      <c r="H8914" t="s">
        <v>11372</v>
      </c>
      <c r="I8914" t="s">
        <v>212</v>
      </c>
      <c r="K8914">
        <v>0</v>
      </c>
    </row>
    <row r="8915" spans="7:11">
      <c r="G8915">
        <v>98463</v>
      </c>
      <c r="H8915" t="s">
        <v>11373</v>
      </c>
      <c r="I8915" t="s">
        <v>212</v>
      </c>
      <c r="K8915">
        <v>20.27</v>
      </c>
    </row>
    <row r="8916" spans="7:11">
      <c r="G8916">
        <v>104827</v>
      </c>
      <c r="H8916" t="s">
        <v>11374</v>
      </c>
      <c r="I8916" t="s">
        <v>212</v>
      </c>
      <c r="K8916">
        <v>0</v>
      </c>
    </row>
    <row r="8917" spans="7:11">
      <c r="G8917">
        <v>104828</v>
      </c>
      <c r="H8917" t="s">
        <v>11375</v>
      </c>
      <c r="I8917" t="s">
        <v>212</v>
      </c>
      <c r="K8917">
        <v>0</v>
      </c>
    </row>
    <row r="8918" spans="7:11">
      <c r="G8918">
        <v>104824</v>
      </c>
      <c r="H8918" t="s">
        <v>11376</v>
      </c>
      <c r="I8918" t="s">
        <v>212</v>
      </c>
      <c r="K8918">
        <v>0</v>
      </c>
    </row>
    <row r="8919" spans="7:11">
      <c r="G8919">
        <v>104826</v>
      </c>
      <c r="H8919" t="s">
        <v>11377</v>
      </c>
      <c r="I8919" t="s">
        <v>212</v>
      </c>
      <c r="K8919">
        <v>0</v>
      </c>
    </row>
    <row r="8920" spans="7:11">
      <c r="G8920">
        <v>104825</v>
      </c>
      <c r="H8920" t="s">
        <v>11378</v>
      </c>
      <c r="I8920" t="s">
        <v>212</v>
      </c>
      <c r="K8920">
        <v>0</v>
      </c>
    </row>
    <row r="8921" spans="7:11">
      <c r="G8921">
        <v>104993</v>
      </c>
      <c r="H8921" t="s">
        <v>11379</v>
      </c>
      <c r="I8921" t="s">
        <v>212</v>
      </c>
      <c r="K8921">
        <v>0</v>
      </c>
    </row>
    <row r="8922" spans="7:11">
      <c r="G8922">
        <v>104994</v>
      </c>
      <c r="H8922" t="s">
        <v>11380</v>
      </c>
      <c r="I8922" t="s">
        <v>212</v>
      </c>
      <c r="K8922">
        <v>0</v>
      </c>
    </row>
    <row r="8923" spans="7:11">
      <c r="G8923">
        <v>104995</v>
      </c>
      <c r="H8923" t="s">
        <v>11381</v>
      </c>
      <c r="I8923" t="s">
        <v>212</v>
      </c>
      <c r="K8923">
        <v>0</v>
      </c>
    </row>
    <row r="8924" spans="7:11">
      <c r="G8924">
        <v>104996</v>
      </c>
      <c r="H8924" t="s">
        <v>11382</v>
      </c>
      <c r="I8924" t="s">
        <v>212</v>
      </c>
      <c r="K8924">
        <v>0</v>
      </c>
    </row>
    <row r="8925" spans="7:11">
      <c r="G8925">
        <v>95676</v>
      </c>
      <c r="H8925" t="s">
        <v>11383</v>
      </c>
      <c r="I8925" t="s">
        <v>212</v>
      </c>
      <c r="K8925">
        <v>147.12</v>
      </c>
    </row>
    <row r="8926" spans="7:11">
      <c r="G8926">
        <v>95677</v>
      </c>
      <c r="H8926" t="s">
        <v>11384</v>
      </c>
      <c r="I8926" t="s">
        <v>212</v>
      </c>
      <c r="K8926">
        <v>0</v>
      </c>
    </row>
    <row r="8927" spans="7:11">
      <c r="G8927">
        <v>105135</v>
      </c>
      <c r="H8927" t="s">
        <v>11385</v>
      </c>
      <c r="I8927" t="s">
        <v>212</v>
      </c>
      <c r="K8927">
        <v>968.28</v>
      </c>
    </row>
    <row r="8928" spans="7:11">
      <c r="G8928">
        <v>104998</v>
      </c>
      <c r="H8928" t="s">
        <v>11386</v>
      </c>
      <c r="I8928" t="s">
        <v>212</v>
      </c>
      <c r="K8928">
        <v>590.67999999999995</v>
      </c>
    </row>
    <row r="8929" spans="7:11">
      <c r="G8929">
        <v>104997</v>
      </c>
      <c r="H8929" t="s">
        <v>11387</v>
      </c>
      <c r="I8929" t="s">
        <v>212</v>
      </c>
      <c r="K8929">
        <v>439.74</v>
      </c>
    </row>
    <row r="8930" spans="7:11">
      <c r="G8930">
        <v>95673</v>
      </c>
      <c r="H8930" t="s">
        <v>11388</v>
      </c>
      <c r="I8930" t="s">
        <v>212</v>
      </c>
      <c r="K8930">
        <v>125.77</v>
      </c>
    </row>
    <row r="8931" spans="7:11">
      <c r="G8931">
        <v>95674</v>
      </c>
      <c r="H8931" t="s">
        <v>11389</v>
      </c>
      <c r="I8931" t="s">
        <v>212</v>
      </c>
      <c r="K8931">
        <v>133.71</v>
      </c>
    </row>
    <row r="8932" spans="7:11">
      <c r="G8932">
        <v>104992</v>
      </c>
      <c r="H8932" t="s">
        <v>11390</v>
      </c>
      <c r="I8932" t="s">
        <v>212</v>
      </c>
      <c r="K8932">
        <v>1353.85</v>
      </c>
    </row>
    <row r="8933" spans="7:11">
      <c r="G8933">
        <v>95675</v>
      </c>
      <c r="H8933" t="s">
        <v>11391</v>
      </c>
      <c r="I8933" t="s">
        <v>212</v>
      </c>
      <c r="K8933">
        <v>164.95</v>
      </c>
    </row>
    <row r="8934" spans="7:11">
      <c r="G8934">
        <v>95648</v>
      </c>
      <c r="H8934" t="s">
        <v>11392</v>
      </c>
      <c r="I8934" t="s">
        <v>212</v>
      </c>
      <c r="K8934">
        <v>580.9</v>
      </c>
    </row>
    <row r="8935" spans="7:11">
      <c r="G8935">
        <v>95649</v>
      </c>
      <c r="H8935" t="s">
        <v>11393</v>
      </c>
      <c r="I8935" t="s">
        <v>212</v>
      </c>
      <c r="K8935">
        <v>1002.42</v>
      </c>
    </row>
    <row r="8936" spans="7:11">
      <c r="G8936">
        <v>95650</v>
      </c>
      <c r="H8936" t="s">
        <v>11394</v>
      </c>
      <c r="I8936" t="s">
        <v>212</v>
      </c>
      <c r="K8936">
        <v>1464.01</v>
      </c>
    </row>
    <row r="8937" spans="7:11">
      <c r="G8937">
        <v>95651</v>
      </c>
      <c r="H8937" t="s">
        <v>11395</v>
      </c>
      <c r="I8937" t="s">
        <v>212</v>
      </c>
      <c r="K8937">
        <v>1901.93</v>
      </c>
    </row>
    <row r="8938" spans="7:11">
      <c r="G8938">
        <v>95652</v>
      </c>
      <c r="H8938" t="s">
        <v>11396</v>
      </c>
      <c r="I8938" t="s">
        <v>212</v>
      </c>
      <c r="K8938">
        <v>721.95</v>
      </c>
    </row>
    <row r="8939" spans="7:11">
      <c r="G8939">
        <v>95653</v>
      </c>
      <c r="H8939" t="s">
        <v>11397</v>
      </c>
      <c r="I8939" t="s">
        <v>212</v>
      </c>
      <c r="K8939">
        <v>1282.6400000000001</v>
      </c>
    </row>
    <row r="8940" spans="7:11">
      <c r="G8940">
        <v>95654</v>
      </c>
      <c r="H8940" t="s">
        <v>11398</v>
      </c>
      <c r="I8940" t="s">
        <v>212</v>
      </c>
      <c r="K8940">
        <v>1888.95</v>
      </c>
    </row>
    <row r="8941" spans="7:11">
      <c r="G8941">
        <v>95655</v>
      </c>
      <c r="H8941" t="s">
        <v>11399</v>
      </c>
      <c r="I8941" t="s">
        <v>212</v>
      </c>
      <c r="K8941">
        <v>2464.84</v>
      </c>
    </row>
    <row r="8942" spans="7:11">
      <c r="G8942">
        <v>95657</v>
      </c>
      <c r="H8942" t="s">
        <v>11400</v>
      </c>
      <c r="I8942" t="s">
        <v>212</v>
      </c>
      <c r="K8942">
        <v>298.45</v>
      </c>
    </row>
    <row r="8943" spans="7:11">
      <c r="G8943">
        <v>95658</v>
      </c>
      <c r="H8943" t="s">
        <v>11401</v>
      </c>
      <c r="I8943" t="s">
        <v>212</v>
      </c>
      <c r="K8943">
        <v>545.27</v>
      </c>
    </row>
    <row r="8944" spans="7:11">
      <c r="G8944">
        <v>95659</v>
      </c>
      <c r="H8944" t="s">
        <v>11402</v>
      </c>
      <c r="I8944" t="s">
        <v>212</v>
      </c>
      <c r="K8944">
        <v>812.05</v>
      </c>
    </row>
    <row r="8945" spans="7:11">
      <c r="G8945">
        <v>95660</v>
      </c>
      <c r="H8945" t="s">
        <v>11403</v>
      </c>
      <c r="I8945" t="s">
        <v>212</v>
      </c>
      <c r="K8945">
        <v>1065.18</v>
      </c>
    </row>
    <row r="8946" spans="7:11">
      <c r="G8946">
        <v>95661</v>
      </c>
      <c r="H8946" t="s">
        <v>11404</v>
      </c>
      <c r="I8946" t="s">
        <v>212</v>
      </c>
      <c r="K8946">
        <v>374.06</v>
      </c>
    </row>
    <row r="8947" spans="7:11">
      <c r="G8947">
        <v>95662</v>
      </c>
      <c r="H8947" t="s">
        <v>11405</v>
      </c>
      <c r="I8947" t="s">
        <v>212</v>
      </c>
      <c r="K8947">
        <v>695.1</v>
      </c>
    </row>
    <row r="8948" spans="7:11">
      <c r="G8948">
        <v>95663</v>
      </c>
      <c r="H8948" t="s">
        <v>11406</v>
      </c>
      <c r="I8948" t="s">
        <v>212</v>
      </c>
      <c r="K8948">
        <v>1040.28</v>
      </c>
    </row>
    <row r="8949" spans="7:11">
      <c r="G8949">
        <v>95664</v>
      </c>
      <c r="H8949" t="s">
        <v>11407</v>
      </c>
      <c r="I8949" t="s">
        <v>212</v>
      </c>
      <c r="K8949">
        <v>1366.66</v>
      </c>
    </row>
    <row r="8950" spans="7:11">
      <c r="G8950">
        <v>95665</v>
      </c>
      <c r="H8950" t="s">
        <v>11408</v>
      </c>
      <c r="I8950" t="s">
        <v>212</v>
      </c>
      <c r="K8950">
        <v>331.53</v>
      </c>
    </row>
    <row r="8951" spans="7:11">
      <c r="G8951">
        <v>95666</v>
      </c>
      <c r="H8951" t="s">
        <v>11409</v>
      </c>
      <c r="I8951" t="s">
        <v>212</v>
      </c>
      <c r="K8951">
        <v>587.45000000000005</v>
      </c>
    </row>
    <row r="8952" spans="7:11">
      <c r="G8952">
        <v>95667</v>
      </c>
      <c r="H8952" t="s">
        <v>11410</v>
      </c>
      <c r="I8952" t="s">
        <v>212</v>
      </c>
      <c r="K8952">
        <v>870.02</v>
      </c>
    </row>
    <row r="8953" spans="7:11">
      <c r="G8953">
        <v>95668</v>
      </c>
      <c r="H8953" t="s">
        <v>11411</v>
      </c>
      <c r="I8953" t="s">
        <v>212</v>
      </c>
      <c r="K8953">
        <v>1137.1099999999999</v>
      </c>
    </row>
    <row r="8954" spans="7:11">
      <c r="G8954">
        <v>95669</v>
      </c>
      <c r="H8954" t="s">
        <v>11412</v>
      </c>
      <c r="I8954" t="s">
        <v>212</v>
      </c>
      <c r="K8954">
        <v>402.75</v>
      </c>
    </row>
    <row r="8955" spans="7:11">
      <c r="G8955">
        <v>95670</v>
      </c>
      <c r="H8955" t="s">
        <v>11413</v>
      </c>
      <c r="I8955" t="s">
        <v>212</v>
      </c>
      <c r="K8955">
        <v>728.69</v>
      </c>
    </row>
    <row r="8956" spans="7:11">
      <c r="G8956">
        <v>95671</v>
      </c>
      <c r="H8956" t="s">
        <v>11414</v>
      </c>
      <c r="I8956" t="s">
        <v>212</v>
      </c>
      <c r="K8956">
        <v>1084.82</v>
      </c>
    </row>
    <row r="8957" spans="7:11">
      <c r="G8957">
        <v>95672</v>
      </c>
      <c r="H8957" t="s">
        <v>11415</v>
      </c>
      <c r="I8957" t="s">
        <v>212</v>
      </c>
      <c r="K8957">
        <v>1421.18</v>
      </c>
    </row>
    <row r="8958" spans="7:11">
      <c r="G8958">
        <v>97741</v>
      </c>
      <c r="H8958" t="s">
        <v>11416</v>
      </c>
      <c r="I8958" t="s">
        <v>212</v>
      </c>
      <c r="K8958">
        <v>152.36000000000001</v>
      </c>
    </row>
    <row r="8959" spans="7:11">
      <c r="G8959">
        <v>95641</v>
      </c>
      <c r="H8959" t="s">
        <v>11417</v>
      </c>
      <c r="I8959" t="s">
        <v>212</v>
      </c>
      <c r="K8959">
        <v>272.54000000000002</v>
      </c>
    </row>
    <row r="8960" spans="7:11">
      <c r="G8960">
        <v>95642</v>
      </c>
      <c r="H8960" t="s">
        <v>11418</v>
      </c>
      <c r="I8960" t="s">
        <v>212</v>
      </c>
      <c r="K8960">
        <v>403.42</v>
      </c>
    </row>
    <row r="8961" spans="7:11">
      <c r="G8961">
        <v>95643</v>
      </c>
      <c r="H8961" t="s">
        <v>11419</v>
      </c>
      <c r="I8961" t="s">
        <v>212</v>
      </c>
      <c r="K8961">
        <v>528.03</v>
      </c>
    </row>
    <row r="8962" spans="7:11">
      <c r="G8962">
        <v>95644</v>
      </c>
      <c r="H8962" t="s">
        <v>11420</v>
      </c>
      <c r="I8962" t="s">
        <v>212</v>
      </c>
      <c r="K8962">
        <v>203.05</v>
      </c>
    </row>
    <row r="8963" spans="7:11">
      <c r="G8963">
        <v>95645</v>
      </c>
      <c r="H8963" t="s">
        <v>11421</v>
      </c>
      <c r="I8963" t="s">
        <v>212</v>
      </c>
      <c r="K8963">
        <v>372.95</v>
      </c>
    </row>
    <row r="8964" spans="7:11">
      <c r="G8964">
        <v>95646</v>
      </c>
      <c r="H8964" t="s">
        <v>11422</v>
      </c>
      <c r="I8964" t="s">
        <v>212</v>
      </c>
      <c r="K8964">
        <v>556.38</v>
      </c>
    </row>
    <row r="8965" spans="7:11">
      <c r="G8965">
        <v>95647</v>
      </c>
      <c r="H8965" t="s">
        <v>11423</v>
      </c>
      <c r="I8965" t="s">
        <v>212</v>
      </c>
      <c r="K8965">
        <v>730.11</v>
      </c>
    </row>
    <row r="8966" spans="7:11">
      <c r="G8966">
        <v>95636</v>
      </c>
      <c r="H8966" t="s">
        <v>11424</v>
      </c>
      <c r="I8966" t="s">
        <v>212</v>
      </c>
      <c r="K8966">
        <v>365.17</v>
      </c>
    </row>
    <row r="8967" spans="7:11">
      <c r="G8967">
        <v>95637</v>
      </c>
      <c r="H8967" t="s">
        <v>11425</v>
      </c>
      <c r="I8967" t="s">
        <v>212</v>
      </c>
      <c r="K8967">
        <v>489.85</v>
      </c>
    </row>
    <row r="8968" spans="7:11">
      <c r="G8968">
        <v>95638</v>
      </c>
      <c r="H8968" t="s">
        <v>11426</v>
      </c>
      <c r="I8968" t="s">
        <v>212</v>
      </c>
      <c r="K8968">
        <v>607.82000000000005</v>
      </c>
    </row>
    <row r="8969" spans="7:11">
      <c r="G8969">
        <v>95639</v>
      </c>
      <c r="H8969" t="s">
        <v>11427</v>
      </c>
      <c r="I8969" t="s">
        <v>212</v>
      </c>
      <c r="K8969">
        <v>844.71</v>
      </c>
    </row>
    <row r="8970" spans="7:11">
      <c r="G8970">
        <v>95634</v>
      </c>
      <c r="H8970" t="s">
        <v>11428</v>
      </c>
      <c r="I8970" t="s">
        <v>212</v>
      </c>
      <c r="K8970">
        <v>190.62</v>
      </c>
    </row>
    <row r="8971" spans="7:11">
      <c r="G8971">
        <v>95635</v>
      </c>
      <c r="H8971" t="s">
        <v>11429</v>
      </c>
      <c r="I8971" t="s">
        <v>212</v>
      </c>
      <c r="K8971">
        <v>199.16</v>
      </c>
    </row>
    <row r="8972" spans="7:11">
      <c r="G8972">
        <v>98751</v>
      </c>
      <c r="H8972" t="s">
        <v>1828</v>
      </c>
      <c r="I8972" t="s">
        <v>85</v>
      </c>
      <c r="K8972">
        <v>109.25</v>
      </c>
    </row>
    <row r="8973" spans="7:11">
      <c r="G8973">
        <v>98746</v>
      </c>
      <c r="H8973" t="s">
        <v>1825</v>
      </c>
      <c r="I8973" t="s">
        <v>85</v>
      </c>
      <c r="K8973">
        <v>53.85</v>
      </c>
    </row>
    <row r="8974" spans="7:11">
      <c r="G8974">
        <v>98753</v>
      </c>
      <c r="H8974" t="s">
        <v>1830</v>
      </c>
      <c r="I8974" t="s">
        <v>85</v>
      </c>
      <c r="K8974">
        <v>197.22</v>
      </c>
    </row>
    <row r="8975" spans="7:11">
      <c r="G8975">
        <v>98750</v>
      </c>
      <c r="H8975" t="s">
        <v>1827</v>
      </c>
      <c r="I8975" t="s">
        <v>85</v>
      </c>
      <c r="K8975">
        <v>76.66</v>
      </c>
    </row>
    <row r="8976" spans="7:11">
      <c r="G8976">
        <v>98749</v>
      </c>
      <c r="H8976" t="s">
        <v>1826</v>
      </c>
      <c r="I8976" t="s">
        <v>85</v>
      </c>
      <c r="K8976">
        <v>64.180000000000007</v>
      </c>
    </row>
    <row r="8977" spans="7:11">
      <c r="G8977">
        <v>98752</v>
      </c>
      <c r="H8977" t="s">
        <v>1829</v>
      </c>
      <c r="I8977" t="s">
        <v>85</v>
      </c>
      <c r="K8977">
        <v>148.47</v>
      </c>
    </row>
    <row r="8978" spans="7:11">
      <c r="G8978">
        <v>98529</v>
      </c>
      <c r="H8978" t="s">
        <v>11430</v>
      </c>
      <c r="I8978" t="s">
        <v>212</v>
      </c>
      <c r="K8978">
        <v>62.97</v>
      </c>
    </row>
    <row r="8979" spans="7:11">
      <c r="G8979">
        <v>98530</v>
      </c>
      <c r="H8979" t="s">
        <v>11431</v>
      </c>
      <c r="I8979" t="s">
        <v>212</v>
      </c>
      <c r="K8979">
        <v>123.6</v>
      </c>
    </row>
    <row r="8980" spans="7:11">
      <c r="G8980">
        <v>98531</v>
      </c>
      <c r="H8980" t="s">
        <v>11432</v>
      </c>
      <c r="I8980" t="s">
        <v>212</v>
      </c>
      <c r="K8980">
        <v>346.05</v>
      </c>
    </row>
    <row r="8981" spans="7:11">
      <c r="G8981">
        <v>98524</v>
      </c>
      <c r="H8981" t="s">
        <v>11433</v>
      </c>
      <c r="I8981" t="s">
        <v>93</v>
      </c>
      <c r="K8981">
        <v>3.98</v>
      </c>
    </row>
    <row r="8982" spans="7:11">
      <c r="G8982">
        <v>98525</v>
      </c>
      <c r="H8982" t="s">
        <v>11434</v>
      </c>
      <c r="I8982" t="s">
        <v>93</v>
      </c>
      <c r="K8982">
        <v>0.6</v>
      </c>
    </row>
    <row r="8983" spans="7:11">
      <c r="G8983">
        <v>98533</v>
      </c>
      <c r="H8983" t="s">
        <v>11435</v>
      </c>
      <c r="I8983" t="s">
        <v>212</v>
      </c>
      <c r="K8983">
        <v>104.58</v>
      </c>
    </row>
    <row r="8984" spans="7:11">
      <c r="G8984">
        <v>98534</v>
      </c>
      <c r="H8984" t="s">
        <v>11436</v>
      </c>
      <c r="I8984" t="s">
        <v>212</v>
      </c>
      <c r="K8984">
        <v>289.72000000000003</v>
      </c>
    </row>
    <row r="8985" spans="7:11">
      <c r="G8985">
        <v>98535</v>
      </c>
      <c r="H8985" t="s">
        <v>11437</v>
      </c>
      <c r="I8985" t="s">
        <v>212</v>
      </c>
      <c r="K8985">
        <v>603.12</v>
      </c>
    </row>
    <row r="8986" spans="7:11">
      <c r="G8986">
        <v>98532</v>
      </c>
      <c r="H8986" t="s">
        <v>11438</v>
      </c>
      <c r="I8986" t="s">
        <v>212</v>
      </c>
      <c r="K8986">
        <v>28.13</v>
      </c>
    </row>
    <row r="8987" spans="7:11">
      <c r="G8987">
        <v>98526</v>
      </c>
      <c r="H8987" t="s">
        <v>11439</v>
      </c>
      <c r="I8987" t="s">
        <v>212</v>
      </c>
      <c r="K8987">
        <v>113.38</v>
      </c>
    </row>
    <row r="8988" spans="7:11">
      <c r="G8988">
        <v>98527</v>
      </c>
      <c r="H8988" t="s">
        <v>11440</v>
      </c>
      <c r="I8988" t="s">
        <v>212</v>
      </c>
      <c r="K8988">
        <v>188.18</v>
      </c>
    </row>
    <row r="8989" spans="7:11">
      <c r="G8989">
        <v>98528</v>
      </c>
      <c r="H8989" t="s">
        <v>11441</v>
      </c>
      <c r="I8989" t="s">
        <v>212</v>
      </c>
      <c r="K8989">
        <v>248.03</v>
      </c>
    </row>
    <row r="8990" spans="7:11">
      <c r="G8990">
        <v>94232</v>
      </c>
      <c r="H8990" t="s">
        <v>1913</v>
      </c>
      <c r="I8990" t="s">
        <v>212</v>
      </c>
      <c r="K8990">
        <v>2.42</v>
      </c>
    </row>
    <row r="8991" spans="7:11">
      <c r="G8991">
        <v>100434</v>
      </c>
      <c r="H8991" t="s">
        <v>1934</v>
      </c>
      <c r="I8991" t="s">
        <v>85</v>
      </c>
      <c r="K8991">
        <v>143.82</v>
      </c>
    </row>
    <row r="8992" spans="7:11">
      <c r="G8992">
        <v>94229</v>
      </c>
      <c r="H8992" t="s">
        <v>1938</v>
      </c>
      <c r="I8992" t="s">
        <v>85</v>
      </c>
      <c r="K8992">
        <v>140.02000000000001</v>
      </c>
    </row>
    <row r="8993" spans="7:11">
      <c r="G8993">
        <v>94227</v>
      </c>
      <c r="H8993" t="s">
        <v>1936</v>
      </c>
      <c r="I8993" t="s">
        <v>85</v>
      </c>
      <c r="K8993">
        <v>53.26</v>
      </c>
    </row>
    <row r="8994" spans="7:11">
      <c r="G8994">
        <v>94228</v>
      </c>
      <c r="H8994" t="s">
        <v>1937</v>
      </c>
      <c r="I8994" t="s">
        <v>85</v>
      </c>
      <c r="K8994">
        <v>72.430000000000007</v>
      </c>
    </row>
    <row r="8995" spans="7:11">
      <c r="G8995">
        <v>94219</v>
      </c>
      <c r="H8995" t="s">
        <v>1926</v>
      </c>
      <c r="I8995" t="s">
        <v>85</v>
      </c>
      <c r="K8995">
        <v>27.33</v>
      </c>
    </row>
    <row r="8996" spans="7:11">
      <c r="G8996">
        <v>94220</v>
      </c>
      <c r="H8996" t="s">
        <v>1927</v>
      </c>
      <c r="I8996" t="s">
        <v>85</v>
      </c>
      <c r="K8996">
        <v>53.55</v>
      </c>
    </row>
    <row r="8997" spans="7:11">
      <c r="G8997">
        <v>100326</v>
      </c>
      <c r="H8997" t="s">
        <v>11442</v>
      </c>
      <c r="I8997" t="s">
        <v>85</v>
      </c>
      <c r="K8997">
        <v>0</v>
      </c>
    </row>
    <row r="8998" spans="7:11">
      <c r="G8998">
        <v>94221</v>
      </c>
      <c r="H8998" t="s">
        <v>1928</v>
      </c>
      <c r="I8998" t="s">
        <v>85</v>
      </c>
      <c r="K8998">
        <v>21.55</v>
      </c>
    </row>
    <row r="8999" spans="7:11">
      <c r="G8999">
        <v>94222</v>
      </c>
      <c r="H8999" t="s">
        <v>1929</v>
      </c>
      <c r="I8999" t="s">
        <v>85</v>
      </c>
      <c r="K8999">
        <v>47.77</v>
      </c>
    </row>
    <row r="9000" spans="7:11">
      <c r="G9000">
        <v>94451</v>
      </c>
      <c r="H9000" t="s">
        <v>1931</v>
      </c>
      <c r="I9000" t="s">
        <v>85</v>
      </c>
      <c r="K9000">
        <v>118.58</v>
      </c>
    </row>
    <row r="9001" spans="7:11">
      <c r="G9001">
        <v>94223</v>
      </c>
      <c r="H9001" t="s">
        <v>1930</v>
      </c>
      <c r="I9001" t="s">
        <v>85</v>
      </c>
      <c r="K9001">
        <v>106.01</v>
      </c>
    </row>
    <row r="9002" spans="7:11">
      <c r="G9002">
        <v>100325</v>
      </c>
      <c r="H9002" t="s">
        <v>1932</v>
      </c>
      <c r="I9002" t="s">
        <v>85</v>
      </c>
      <c r="K9002">
        <v>115.55</v>
      </c>
    </row>
    <row r="9003" spans="7:11">
      <c r="G9003">
        <v>94224</v>
      </c>
      <c r="H9003" t="s">
        <v>1911</v>
      </c>
      <c r="I9003" t="s">
        <v>85</v>
      </c>
      <c r="K9003">
        <v>22.83</v>
      </c>
    </row>
    <row r="9004" spans="7:11">
      <c r="G9004">
        <v>102653</v>
      </c>
      <c r="H9004" t="s">
        <v>11443</v>
      </c>
      <c r="I9004" t="s">
        <v>93</v>
      </c>
      <c r="K9004">
        <v>0</v>
      </c>
    </row>
    <row r="9005" spans="7:11">
      <c r="G9005">
        <v>100330</v>
      </c>
      <c r="H9005" t="s">
        <v>11444</v>
      </c>
      <c r="I9005" t="s">
        <v>93</v>
      </c>
      <c r="K9005">
        <v>15.01</v>
      </c>
    </row>
    <row r="9006" spans="7:11">
      <c r="G9006">
        <v>100331</v>
      </c>
      <c r="H9006" t="s">
        <v>11445</v>
      </c>
      <c r="I9006" t="s">
        <v>93</v>
      </c>
      <c r="K9006">
        <v>20</v>
      </c>
    </row>
    <row r="9007" spans="7:11">
      <c r="G9007">
        <v>100328</v>
      </c>
      <c r="H9007" t="s">
        <v>11446</v>
      </c>
      <c r="I9007" t="s">
        <v>93</v>
      </c>
      <c r="K9007">
        <v>11.07</v>
      </c>
    </row>
    <row r="9008" spans="7:11">
      <c r="G9008">
        <v>100329</v>
      </c>
      <c r="H9008" t="s">
        <v>11447</v>
      </c>
      <c r="I9008" t="s">
        <v>93</v>
      </c>
      <c r="K9008">
        <v>14</v>
      </c>
    </row>
    <row r="9009" spans="7:11">
      <c r="G9009">
        <v>94231</v>
      </c>
      <c r="H9009" t="s">
        <v>1939</v>
      </c>
      <c r="I9009" t="s">
        <v>85</v>
      </c>
      <c r="K9009">
        <v>45.78</v>
      </c>
    </row>
    <row r="9010" spans="7:11">
      <c r="G9010">
        <v>100435</v>
      </c>
      <c r="H9010" t="s">
        <v>1935</v>
      </c>
      <c r="I9010" t="s">
        <v>85</v>
      </c>
      <c r="K9010">
        <v>79.86</v>
      </c>
    </row>
    <row r="9011" spans="7:11">
      <c r="G9011">
        <v>100327</v>
      </c>
      <c r="H9011" t="s">
        <v>1933</v>
      </c>
      <c r="I9011" t="s">
        <v>85</v>
      </c>
      <c r="K9011">
        <v>51.42</v>
      </c>
    </row>
    <row r="9012" spans="7:11">
      <c r="G9012">
        <v>94226</v>
      </c>
      <c r="H9012" t="s">
        <v>1912</v>
      </c>
      <c r="I9012" t="s">
        <v>93</v>
      </c>
      <c r="K9012">
        <v>19.47</v>
      </c>
    </row>
    <row r="9013" spans="7:11">
      <c r="G9013">
        <v>94201</v>
      </c>
      <c r="H9013" t="s">
        <v>1909</v>
      </c>
      <c r="I9013" t="s">
        <v>93</v>
      </c>
      <c r="K9013">
        <v>38.520000000000003</v>
      </c>
    </row>
    <row r="9014" spans="7:11">
      <c r="G9014">
        <v>94204</v>
      </c>
      <c r="H9014" t="s">
        <v>1910</v>
      </c>
      <c r="I9014" t="s">
        <v>93</v>
      </c>
      <c r="K9014">
        <v>43.5</v>
      </c>
    </row>
    <row r="9015" spans="7:11">
      <c r="G9015">
        <v>94447</v>
      </c>
      <c r="H9015" t="s">
        <v>1920</v>
      </c>
      <c r="I9015" t="s">
        <v>93</v>
      </c>
      <c r="K9015">
        <v>38.520000000000003</v>
      </c>
    </row>
    <row r="9016" spans="7:11">
      <c r="G9016">
        <v>94448</v>
      </c>
      <c r="H9016" t="s">
        <v>1921</v>
      </c>
      <c r="I9016" t="s">
        <v>93</v>
      </c>
      <c r="K9016">
        <v>43.5</v>
      </c>
    </row>
    <row r="9017" spans="7:11">
      <c r="G9017">
        <v>94445</v>
      </c>
      <c r="H9017" t="s">
        <v>1918</v>
      </c>
      <c r="I9017" t="s">
        <v>93</v>
      </c>
      <c r="K9017">
        <v>38.520000000000003</v>
      </c>
    </row>
    <row r="9018" spans="7:11">
      <c r="G9018">
        <v>94446</v>
      </c>
      <c r="H9018" t="s">
        <v>1919</v>
      </c>
      <c r="I9018" t="s">
        <v>93</v>
      </c>
      <c r="K9018">
        <v>43.5</v>
      </c>
    </row>
    <row r="9019" spans="7:11">
      <c r="G9019">
        <v>94440</v>
      </c>
      <c r="H9019" t="s">
        <v>1914</v>
      </c>
      <c r="I9019" t="s">
        <v>93</v>
      </c>
      <c r="K9019">
        <v>26.8</v>
      </c>
    </row>
    <row r="9020" spans="7:11">
      <c r="G9020">
        <v>94441</v>
      </c>
      <c r="H9020" t="s">
        <v>1915</v>
      </c>
      <c r="I9020" t="s">
        <v>93</v>
      </c>
      <c r="K9020">
        <v>29.73</v>
      </c>
    </row>
    <row r="9021" spans="7:11">
      <c r="G9021">
        <v>94195</v>
      </c>
      <c r="H9021" t="s">
        <v>1907</v>
      </c>
      <c r="I9021" t="s">
        <v>93</v>
      </c>
      <c r="K9021">
        <v>26.8</v>
      </c>
    </row>
    <row r="9022" spans="7:11">
      <c r="G9022">
        <v>94198</v>
      </c>
      <c r="H9022" t="s">
        <v>1908</v>
      </c>
      <c r="I9022" t="s">
        <v>93</v>
      </c>
      <c r="K9022">
        <v>29.73</v>
      </c>
    </row>
    <row r="9023" spans="7:11">
      <c r="G9023">
        <v>94442</v>
      </c>
      <c r="H9023" t="s">
        <v>1916</v>
      </c>
      <c r="I9023" t="s">
        <v>93</v>
      </c>
      <c r="K9023">
        <v>26.8</v>
      </c>
    </row>
    <row r="9024" spans="7:11">
      <c r="G9024">
        <v>94443</v>
      </c>
      <c r="H9024" t="s">
        <v>1917</v>
      </c>
      <c r="I9024" t="s">
        <v>93</v>
      </c>
      <c r="K9024">
        <v>29.73</v>
      </c>
    </row>
    <row r="9025" spans="7:11">
      <c r="G9025">
        <v>94213</v>
      </c>
      <c r="H9025" t="s">
        <v>1924</v>
      </c>
      <c r="I9025" t="s">
        <v>93</v>
      </c>
      <c r="K9025">
        <v>72.22</v>
      </c>
    </row>
    <row r="9026" spans="7:11">
      <c r="G9026">
        <v>94189</v>
      </c>
      <c r="H9026" t="s">
        <v>1905</v>
      </c>
      <c r="I9026" t="s">
        <v>93</v>
      </c>
      <c r="K9026">
        <v>40.200000000000003</v>
      </c>
    </row>
    <row r="9027" spans="7:11">
      <c r="G9027">
        <v>94192</v>
      </c>
      <c r="H9027" t="s">
        <v>1906</v>
      </c>
      <c r="I9027" t="s">
        <v>93</v>
      </c>
      <c r="K9027">
        <v>42.42</v>
      </c>
    </row>
    <row r="9028" spans="7:11">
      <c r="G9028">
        <v>94444</v>
      </c>
      <c r="H9028" t="s">
        <v>1982</v>
      </c>
      <c r="I9028" t="s">
        <v>93</v>
      </c>
      <c r="K9028">
        <v>609.67999999999995</v>
      </c>
    </row>
    <row r="9029" spans="7:11">
      <c r="G9029">
        <v>94218</v>
      </c>
      <c r="H9029" t="s">
        <v>5538</v>
      </c>
      <c r="I9029" t="s">
        <v>93</v>
      </c>
      <c r="K9029">
        <v>159.59</v>
      </c>
    </row>
    <row r="9030" spans="7:11">
      <c r="G9030">
        <v>94216</v>
      </c>
      <c r="H9030" t="s">
        <v>1925</v>
      </c>
      <c r="I9030" t="s">
        <v>93</v>
      </c>
      <c r="K9030">
        <v>203.7</v>
      </c>
    </row>
    <row r="9031" spans="7:11">
      <c r="G9031">
        <v>94449</v>
      </c>
      <c r="H9031" t="s">
        <v>1940</v>
      </c>
      <c r="I9031" t="s">
        <v>93</v>
      </c>
      <c r="K9031">
        <v>64.58</v>
      </c>
    </row>
    <row r="9032" spans="7:11">
      <c r="G9032">
        <v>94210</v>
      </c>
      <c r="H9032" t="s">
        <v>1923</v>
      </c>
      <c r="I9032" t="s">
        <v>93</v>
      </c>
      <c r="K9032">
        <v>63.3</v>
      </c>
    </row>
    <row r="9033" spans="7:11">
      <c r="G9033">
        <v>94207</v>
      </c>
      <c r="H9033" t="s">
        <v>1922</v>
      </c>
      <c r="I9033" t="s">
        <v>93</v>
      </c>
      <c r="K9033">
        <v>59.71</v>
      </c>
    </row>
    <row r="9034" spans="7:11">
      <c r="G9034">
        <v>102109</v>
      </c>
      <c r="H9034" t="s">
        <v>4424</v>
      </c>
      <c r="I9034" t="s">
        <v>212</v>
      </c>
      <c r="K9034">
        <v>62.86</v>
      </c>
    </row>
    <row r="9035" spans="7:11">
      <c r="G9035">
        <v>102110</v>
      </c>
      <c r="H9035" t="s">
        <v>4425</v>
      </c>
      <c r="I9035" t="s">
        <v>212</v>
      </c>
      <c r="K9035">
        <v>209.72</v>
      </c>
    </row>
    <row r="9036" spans="7:11">
      <c r="G9036">
        <v>103656</v>
      </c>
      <c r="H9036" t="s">
        <v>5244</v>
      </c>
      <c r="I9036" t="s">
        <v>212</v>
      </c>
      <c r="K9036">
        <v>122147.88</v>
      </c>
    </row>
    <row r="9037" spans="7:11">
      <c r="G9037">
        <v>102105</v>
      </c>
      <c r="H9037" t="s">
        <v>4420</v>
      </c>
      <c r="I9037" t="s">
        <v>212</v>
      </c>
      <c r="K9037">
        <v>19252.28</v>
      </c>
    </row>
    <row r="9038" spans="7:11">
      <c r="G9038">
        <v>102106</v>
      </c>
      <c r="H9038" t="s">
        <v>4421</v>
      </c>
      <c r="I9038" t="s">
        <v>212</v>
      </c>
      <c r="K9038">
        <v>24170.720000000001</v>
      </c>
    </row>
    <row r="9039" spans="7:11">
      <c r="G9039">
        <v>102107</v>
      </c>
      <c r="H9039" t="s">
        <v>4422</v>
      </c>
      <c r="I9039" t="s">
        <v>212</v>
      </c>
      <c r="K9039">
        <v>33757.99</v>
      </c>
    </row>
    <row r="9040" spans="7:11">
      <c r="G9040">
        <v>102102</v>
      </c>
      <c r="H9040" t="s">
        <v>4417</v>
      </c>
      <c r="I9040" t="s">
        <v>212</v>
      </c>
      <c r="K9040">
        <v>10940.76</v>
      </c>
    </row>
    <row r="9041" spans="7:11">
      <c r="G9041">
        <v>102108</v>
      </c>
      <c r="H9041" t="s">
        <v>4423</v>
      </c>
      <c r="I9041" t="s">
        <v>212</v>
      </c>
      <c r="K9041">
        <v>39323.83</v>
      </c>
    </row>
    <row r="9042" spans="7:11">
      <c r="G9042">
        <v>102103</v>
      </c>
      <c r="H9042" t="s">
        <v>4418</v>
      </c>
      <c r="I9042" t="s">
        <v>212</v>
      </c>
      <c r="K9042">
        <v>12183.51</v>
      </c>
    </row>
    <row r="9043" spans="7:11">
      <c r="G9043">
        <v>103654</v>
      </c>
      <c r="H9043" t="s">
        <v>5242</v>
      </c>
      <c r="I9043" t="s">
        <v>212</v>
      </c>
      <c r="K9043">
        <v>63743.37</v>
      </c>
    </row>
    <row r="9044" spans="7:11">
      <c r="G9044">
        <v>102104</v>
      </c>
      <c r="H9044" t="s">
        <v>4419</v>
      </c>
      <c r="I9044" t="s">
        <v>212</v>
      </c>
      <c r="K9044">
        <v>15650.19</v>
      </c>
    </row>
    <row r="9045" spans="7:11">
      <c r="G9045">
        <v>103655</v>
      </c>
      <c r="H9045" t="s">
        <v>5243</v>
      </c>
      <c r="I9045" t="s">
        <v>212</v>
      </c>
      <c r="K9045">
        <v>87341.59</v>
      </c>
    </row>
    <row r="9046" spans="7:11">
      <c r="G9046">
        <v>105473</v>
      </c>
      <c r="H9046" t="s">
        <v>11448</v>
      </c>
      <c r="I9046" t="s">
        <v>123</v>
      </c>
      <c r="K9046">
        <v>0</v>
      </c>
    </row>
    <row r="9047" spans="7:11">
      <c r="G9047">
        <v>105414</v>
      </c>
      <c r="H9047" t="s">
        <v>11449</v>
      </c>
      <c r="I9047" t="s">
        <v>123</v>
      </c>
      <c r="K9047">
        <v>0</v>
      </c>
    </row>
    <row r="9048" spans="7:11">
      <c r="G9048">
        <v>105424</v>
      </c>
      <c r="H9048" t="s">
        <v>11450</v>
      </c>
      <c r="I9048" t="s">
        <v>123</v>
      </c>
      <c r="K9048">
        <v>0</v>
      </c>
    </row>
    <row r="9049" spans="7:11">
      <c r="G9049">
        <v>105448</v>
      </c>
      <c r="H9049" t="s">
        <v>11451</v>
      </c>
      <c r="I9049" t="s">
        <v>123</v>
      </c>
      <c r="K9049">
        <v>0</v>
      </c>
    </row>
    <row r="9050" spans="7:11">
      <c r="G9050">
        <v>105409</v>
      </c>
      <c r="H9050" t="s">
        <v>11452</v>
      </c>
      <c r="I9050" t="s">
        <v>123</v>
      </c>
      <c r="K9050">
        <v>0</v>
      </c>
    </row>
    <row r="9051" spans="7:11">
      <c r="G9051">
        <v>105415</v>
      </c>
      <c r="H9051" t="s">
        <v>11453</v>
      </c>
      <c r="I9051" t="s">
        <v>123</v>
      </c>
      <c r="K9051">
        <v>0</v>
      </c>
    </row>
    <row r="9052" spans="7:11">
      <c r="G9052">
        <v>105487</v>
      </c>
      <c r="H9052" t="s">
        <v>11454</v>
      </c>
      <c r="I9052" t="s">
        <v>123</v>
      </c>
      <c r="K9052">
        <v>0</v>
      </c>
    </row>
    <row r="9053" spans="7:11">
      <c r="G9053">
        <v>105451</v>
      </c>
      <c r="H9053" t="s">
        <v>11455</v>
      </c>
      <c r="I9053" t="s">
        <v>123</v>
      </c>
      <c r="K9053">
        <v>0</v>
      </c>
    </row>
    <row r="9054" spans="7:11">
      <c r="G9054">
        <v>105454</v>
      </c>
      <c r="H9054" t="s">
        <v>11456</v>
      </c>
      <c r="I9054" t="s">
        <v>123</v>
      </c>
      <c r="K9054">
        <v>0</v>
      </c>
    </row>
    <row r="9055" spans="7:11">
      <c r="G9055">
        <v>105411</v>
      </c>
      <c r="H9055" t="s">
        <v>11457</v>
      </c>
      <c r="I9055" t="s">
        <v>123</v>
      </c>
      <c r="K9055">
        <v>0</v>
      </c>
    </row>
    <row r="9056" spans="7:11">
      <c r="G9056">
        <v>105419</v>
      </c>
      <c r="H9056" t="s">
        <v>11458</v>
      </c>
      <c r="I9056" t="s">
        <v>123</v>
      </c>
      <c r="K9056">
        <v>0</v>
      </c>
    </row>
    <row r="9057" spans="7:11">
      <c r="G9057">
        <v>105443</v>
      </c>
      <c r="H9057" t="s">
        <v>11459</v>
      </c>
      <c r="I9057" t="s">
        <v>123</v>
      </c>
      <c r="K9057">
        <v>0</v>
      </c>
    </row>
    <row r="9058" spans="7:11">
      <c r="G9058">
        <v>105455</v>
      </c>
      <c r="H9058" t="s">
        <v>11460</v>
      </c>
      <c r="I9058" t="s">
        <v>123</v>
      </c>
      <c r="K9058">
        <v>0</v>
      </c>
    </row>
    <row r="9059" spans="7:11">
      <c r="G9059">
        <v>105412</v>
      </c>
      <c r="H9059" t="s">
        <v>11461</v>
      </c>
      <c r="I9059" t="s">
        <v>123</v>
      </c>
      <c r="K9059">
        <v>0</v>
      </c>
    </row>
    <row r="9060" spans="7:11">
      <c r="G9060">
        <v>105420</v>
      </c>
      <c r="H9060" t="s">
        <v>11462</v>
      </c>
      <c r="I9060" t="s">
        <v>123</v>
      </c>
      <c r="K9060">
        <v>0</v>
      </c>
    </row>
    <row r="9061" spans="7:11">
      <c r="G9061">
        <v>105444</v>
      </c>
      <c r="H9061" t="s">
        <v>11463</v>
      </c>
      <c r="I9061" t="s">
        <v>123</v>
      </c>
      <c r="K9061">
        <v>0</v>
      </c>
    </row>
    <row r="9062" spans="7:11">
      <c r="G9062">
        <v>105456</v>
      </c>
      <c r="H9062" t="s">
        <v>11464</v>
      </c>
      <c r="I9062" t="s">
        <v>123</v>
      </c>
      <c r="K9062">
        <v>0</v>
      </c>
    </row>
    <row r="9063" spans="7:11">
      <c r="G9063">
        <v>105478</v>
      </c>
      <c r="H9063" t="s">
        <v>11465</v>
      </c>
      <c r="I9063" t="s">
        <v>123</v>
      </c>
      <c r="K9063">
        <v>0</v>
      </c>
    </row>
    <row r="9064" spans="7:11">
      <c r="G9064">
        <v>105421</v>
      </c>
      <c r="H9064" t="s">
        <v>11466</v>
      </c>
      <c r="I9064" t="s">
        <v>123</v>
      </c>
      <c r="K9064">
        <v>0</v>
      </c>
    </row>
    <row r="9065" spans="7:11">
      <c r="G9065">
        <v>105445</v>
      </c>
      <c r="H9065" t="s">
        <v>11467</v>
      </c>
      <c r="I9065" t="s">
        <v>123</v>
      </c>
      <c r="K9065">
        <v>0</v>
      </c>
    </row>
    <row r="9066" spans="7:11">
      <c r="G9066">
        <v>105453</v>
      </c>
      <c r="H9066" t="s">
        <v>11468</v>
      </c>
      <c r="I9066" t="s">
        <v>123</v>
      </c>
      <c r="K9066">
        <v>0</v>
      </c>
    </row>
    <row r="9067" spans="7:11">
      <c r="G9067">
        <v>105497</v>
      </c>
      <c r="H9067" t="s">
        <v>11469</v>
      </c>
      <c r="I9067" t="s">
        <v>123</v>
      </c>
      <c r="K9067">
        <v>0</v>
      </c>
    </row>
    <row r="9068" spans="7:11">
      <c r="G9068">
        <v>105418</v>
      </c>
      <c r="H9068" t="s">
        <v>11470</v>
      </c>
      <c r="I9068" t="s">
        <v>123</v>
      </c>
      <c r="K9068">
        <v>0</v>
      </c>
    </row>
    <row r="9069" spans="7:11">
      <c r="G9069">
        <v>105442</v>
      </c>
      <c r="H9069" t="s">
        <v>11471</v>
      </c>
      <c r="I9069" t="s">
        <v>123</v>
      </c>
      <c r="K9069">
        <v>0</v>
      </c>
    </row>
    <row r="9070" spans="7:11">
      <c r="G9070">
        <v>105410</v>
      </c>
      <c r="H9070" t="s">
        <v>11472</v>
      </c>
      <c r="I9070" t="s">
        <v>123</v>
      </c>
      <c r="K9070">
        <v>0</v>
      </c>
    </row>
    <row r="9071" spans="7:11">
      <c r="G9071">
        <v>105416</v>
      </c>
      <c r="H9071" t="s">
        <v>11473</v>
      </c>
      <c r="I9071" t="s">
        <v>123</v>
      </c>
      <c r="K9071">
        <v>0</v>
      </c>
    </row>
    <row r="9072" spans="7:11">
      <c r="G9072">
        <v>105488</v>
      </c>
      <c r="H9072" t="s">
        <v>11474</v>
      </c>
      <c r="I9072" t="s">
        <v>123</v>
      </c>
      <c r="K9072">
        <v>0</v>
      </c>
    </row>
    <row r="9073" spans="7:11">
      <c r="G9073">
        <v>105452</v>
      </c>
      <c r="H9073" t="s">
        <v>11475</v>
      </c>
      <c r="I9073" t="s">
        <v>123</v>
      </c>
      <c r="K9073">
        <v>0</v>
      </c>
    </row>
    <row r="9074" spans="7:11">
      <c r="G9074">
        <v>105475</v>
      </c>
      <c r="H9074" t="s">
        <v>11476</v>
      </c>
      <c r="I9074" t="s">
        <v>123</v>
      </c>
      <c r="K9074">
        <v>0</v>
      </c>
    </row>
    <row r="9075" spans="7:11">
      <c r="G9075">
        <v>105498</v>
      </c>
      <c r="H9075" t="s">
        <v>11477</v>
      </c>
      <c r="I9075" t="s">
        <v>123</v>
      </c>
      <c r="K9075">
        <v>0</v>
      </c>
    </row>
    <row r="9076" spans="7:11">
      <c r="G9076">
        <v>105486</v>
      </c>
      <c r="H9076" t="s">
        <v>11478</v>
      </c>
      <c r="I9076" t="s">
        <v>123</v>
      </c>
      <c r="K9076">
        <v>0</v>
      </c>
    </row>
    <row r="9077" spans="7:11">
      <c r="G9077">
        <v>105450</v>
      </c>
      <c r="H9077" t="s">
        <v>11479</v>
      </c>
      <c r="I9077" t="s">
        <v>123</v>
      </c>
      <c r="K9077">
        <v>0</v>
      </c>
    </row>
    <row r="9078" spans="7:11">
      <c r="G9078">
        <v>105438</v>
      </c>
      <c r="H9078" t="s">
        <v>11480</v>
      </c>
      <c r="I9078" t="s">
        <v>123</v>
      </c>
      <c r="K9078">
        <v>0</v>
      </c>
    </row>
    <row r="9079" spans="7:11">
      <c r="G9079">
        <v>105463</v>
      </c>
      <c r="H9079" t="s">
        <v>11481</v>
      </c>
      <c r="I9079" t="s">
        <v>123</v>
      </c>
      <c r="K9079">
        <v>0</v>
      </c>
    </row>
    <row r="9080" spans="7:11">
      <c r="G9080">
        <v>105485</v>
      </c>
      <c r="H9080" t="s">
        <v>11482</v>
      </c>
      <c r="I9080" t="s">
        <v>123</v>
      </c>
      <c r="K9080">
        <v>0</v>
      </c>
    </row>
    <row r="9081" spans="7:11">
      <c r="G9081">
        <v>105428</v>
      </c>
      <c r="H9081" t="s">
        <v>11483</v>
      </c>
      <c r="I9081" t="s">
        <v>123</v>
      </c>
      <c r="K9081">
        <v>0</v>
      </c>
    </row>
    <row r="9082" spans="7:11">
      <c r="G9082">
        <v>105426</v>
      </c>
      <c r="H9082" t="s">
        <v>11484</v>
      </c>
      <c r="I9082" t="s">
        <v>123</v>
      </c>
      <c r="K9082">
        <v>0</v>
      </c>
    </row>
    <row r="9083" spans="7:11">
      <c r="G9083">
        <v>105491</v>
      </c>
      <c r="H9083" t="s">
        <v>11485</v>
      </c>
      <c r="I9083" t="s">
        <v>123</v>
      </c>
      <c r="K9083">
        <v>0</v>
      </c>
    </row>
    <row r="9084" spans="7:11">
      <c r="G9084">
        <v>105495</v>
      </c>
      <c r="H9084" t="s">
        <v>11486</v>
      </c>
      <c r="I9084" t="s">
        <v>123</v>
      </c>
      <c r="K9084">
        <v>0</v>
      </c>
    </row>
    <row r="9085" spans="7:11">
      <c r="G9085">
        <v>105407</v>
      </c>
      <c r="H9085" t="s">
        <v>11487</v>
      </c>
      <c r="I9085" t="s">
        <v>123</v>
      </c>
      <c r="K9085">
        <v>0</v>
      </c>
    </row>
    <row r="9086" spans="7:11">
      <c r="G9086">
        <v>105427</v>
      </c>
      <c r="H9086" t="s">
        <v>11488</v>
      </c>
      <c r="I9086" t="s">
        <v>123</v>
      </c>
      <c r="K9086">
        <v>0</v>
      </c>
    </row>
    <row r="9087" spans="7:11">
      <c r="G9087">
        <v>105492</v>
      </c>
      <c r="H9087" t="s">
        <v>11489</v>
      </c>
      <c r="I9087" t="s">
        <v>123</v>
      </c>
      <c r="K9087">
        <v>0</v>
      </c>
    </row>
    <row r="9088" spans="7:11">
      <c r="G9088">
        <v>105496</v>
      </c>
      <c r="H9088" t="s">
        <v>11490</v>
      </c>
      <c r="I9088" t="s">
        <v>123</v>
      </c>
      <c r="K9088">
        <v>0</v>
      </c>
    </row>
    <row r="9089" spans="7:11">
      <c r="G9089">
        <v>105425</v>
      </c>
      <c r="H9089" t="s">
        <v>11491</v>
      </c>
      <c r="I9089" t="s">
        <v>123</v>
      </c>
      <c r="K9089">
        <v>0</v>
      </c>
    </row>
    <row r="9090" spans="7:11">
      <c r="G9090">
        <v>105477</v>
      </c>
      <c r="H9090" t="s">
        <v>11492</v>
      </c>
      <c r="I9090" t="s">
        <v>123</v>
      </c>
      <c r="K9090">
        <v>0</v>
      </c>
    </row>
    <row r="9091" spans="7:11">
      <c r="G9091">
        <v>105490</v>
      </c>
      <c r="H9091" t="s">
        <v>11493</v>
      </c>
      <c r="I9091" t="s">
        <v>123</v>
      </c>
      <c r="K9091">
        <v>0</v>
      </c>
    </row>
    <row r="9092" spans="7:11">
      <c r="G9092">
        <v>105494</v>
      </c>
      <c r="H9092" t="s">
        <v>11494</v>
      </c>
      <c r="I9092" t="s">
        <v>123</v>
      </c>
      <c r="K9092">
        <v>0</v>
      </c>
    </row>
    <row r="9093" spans="7:11">
      <c r="G9093">
        <v>105417</v>
      </c>
      <c r="H9093" t="s">
        <v>11495</v>
      </c>
      <c r="I9093" t="s">
        <v>123</v>
      </c>
      <c r="K9093">
        <v>0</v>
      </c>
    </row>
    <row r="9094" spans="7:11">
      <c r="G9094">
        <v>105461</v>
      </c>
      <c r="H9094" t="s">
        <v>11496</v>
      </c>
      <c r="I9094" t="s">
        <v>123</v>
      </c>
      <c r="K9094">
        <v>0</v>
      </c>
    </row>
    <row r="9095" spans="7:11">
      <c r="G9095">
        <v>105436</v>
      </c>
      <c r="H9095" t="s">
        <v>11497</v>
      </c>
      <c r="I9095" t="s">
        <v>123</v>
      </c>
      <c r="K9095">
        <v>0</v>
      </c>
    </row>
    <row r="9096" spans="7:11">
      <c r="G9096">
        <v>105483</v>
      </c>
      <c r="H9096" t="s">
        <v>11498</v>
      </c>
      <c r="I9096" t="s">
        <v>123</v>
      </c>
      <c r="K9096">
        <v>0</v>
      </c>
    </row>
    <row r="9097" spans="7:11">
      <c r="G9097">
        <v>105505</v>
      </c>
      <c r="H9097" t="s">
        <v>11499</v>
      </c>
      <c r="I9097" t="s">
        <v>123</v>
      </c>
      <c r="K9097">
        <v>0</v>
      </c>
    </row>
    <row r="9098" spans="7:11">
      <c r="G9098">
        <v>105435</v>
      </c>
      <c r="H9098" t="s">
        <v>11500</v>
      </c>
      <c r="I9098" t="s">
        <v>123</v>
      </c>
      <c r="K9098">
        <v>0</v>
      </c>
    </row>
    <row r="9099" spans="7:11">
      <c r="G9099">
        <v>105460</v>
      </c>
      <c r="H9099" t="s">
        <v>11501</v>
      </c>
      <c r="I9099" t="s">
        <v>123</v>
      </c>
      <c r="K9099">
        <v>0</v>
      </c>
    </row>
    <row r="9100" spans="7:11">
      <c r="G9100">
        <v>105470</v>
      </c>
      <c r="H9100" t="s">
        <v>11502</v>
      </c>
      <c r="I9100" t="s">
        <v>123</v>
      </c>
      <c r="K9100">
        <v>0</v>
      </c>
    </row>
    <row r="9101" spans="7:11">
      <c r="G9101">
        <v>105504</v>
      </c>
      <c r="H9101" t="s">
        <v>11503</v>
      </c>
      <c r="I9101" t="s">
        <v>123</v>
      </c>
      <c r="K9101">
        <v>0</v>
      </c>
    </row>
    <row r="9102" spans="7:11">
      <c r="G9102">
        <v>105476</v>
      </c>
      <c r="H9102" t="s">
        <v>11504</v>
      </c>
      <c r="I9102" t="s">
        <v>123</v>
      </c>
      <c r="K9102">
        <v>0</v>
      </c>
    </row>
    <row r="9103" spans="7:11">
      <c r="G9103">
        <v>105471</v>
      </c>
      <c r="H9103" t="s">
        <v>11505</v>
      </c>
      <c r="I9103" t="s">
        <v>123</v>
      </c>
      <c r="K9103">
        <v>0</v>
      </c>
    </row>
    <row r="9104" spans="7:11">
      <c r="G9104">
        <v>105493</v>
      </c>
      <c r="H9104" t="s">
        <v>11506</v>
      </c>
      <c r="I9104" t="s">
        <v>123</v>
      </c>
      <c r="K9104">
        <v>0</v>
      </c>
    </row>
    <row r="9105" spans="7:11">
      <c r="G9105">
        <v>105482</v>
      </c>
      <c r="H9105" t="s">
        <v>11507</v>
      </c>
      <c r="I9105" t="s">
        <v>123</v>
      </c>
      <c r="K9105">
        <v>0</v>
      </c>
    </row>
    <row r="9106" spans="7:11">
      <c r="G9106">
        <v>105430</v>
      </c>
      <c r="H9106" t="s">
        <v>11508</v>
      </c>
      <c r="I9106" t="s">
        <v>123</v>
      </c>
      <c r="K9106">
        <v>0</v>
      </c>
    </row>
    <row r="9107" spans="7:11">
      <c r="G9107">
        <v>105440</v>
      </c>
      <c r="H9107" t="s">
        <v>11509</v>
      </c>
      <c r="I9107" t="s">
        <v>123</v>
      </c>
      <c r="K9107">
        <v>0</v>
      </c>
    </row>
    <row r="9108" spans="7:11">
      <c r="G9108">
        <v>105465</v>
      </c>
      <c r="H9108" t="s">
        <v>11510</v>
      </c>
      <c r="I9108" t="s">
        <v>123</v>
      </c>
      <c r="K9108">
        <v>0</v>
      </c>
    </row>
    <row r="9109" spans="7:11">
      <c r="G9109">
        <v>105499</v>
      </c>
      <c r="H9109" t="s">
        <v>11511</v>
      </c>
      <c r="I9109" t="s">
        <v>123</v>
      </c>
      <c r="K9109">
        <v>0</v>
      </c>
    </row>
    <row r="9110" spans="7:11">
      <c r="G9110">
        <v>105431</v>
      </c>
      <c r="H9110" t="s">
        <v>11512</v>
      </c>
      <c r="I9110" t="s">
        <v>123</v>
      </c>
      <c r="K9110">
        <v>0</v>
      </c>
    </row>
    <row r="9111" spans="7:11">
      <c r="G9111">
        <v>105441</v>
      </c>
      <c r="H9111" t="s">
        <v>11513</v>
      </c>
      <c r="I9111" t="s">
        <v>123</v>
      </c>
      <c r="K9111">
        <v>0</v>
      </c>
    </row>
    <row r="9112" spans="7:11">
      <c r="G9112">
        <v>105466</v>
      </c>
      <c r="H9112" t="s">
        <v>11514</v>
      </c>
      <c r="I9112" t="s">
        <v>123</v>
      </c>
      <c r="K9112">
        <v>0</v>
      </c>
    </row>
    <row r="9113" spans="7:11">
      <c r="G9113">
        <v>105500</v>
      </c>
      <c r="H9113" t="s">
        <v>11515</v>
      </c>
      <c r="I9113" t="s">
        <v>123</v>
      </c>
      <c r="K9113">
        <v>0</v>
      </c>
    </row>
    <row r="9114" spans="7:11">
      <c r="G9114">
        <v>105429</v>
      </c>
      <c r="H9114" t="s">
        <v>11516</v>
      </c>
      <c r="I9114" t="s">
        <v>123</v>
      </c>
      <c r="K9114">
        <v>0</v>
      </c>
    </row>
    <row r="9115" spans="7:11">
      <c r="G9115">
        <v>105439</v>
      </c>
      <c r="H9115" t="s">
        <v>11517</v>
      </c>
      <c r="I9115" t="s">
        <v>123</v>
      </c>
      <c r="K9115">
        <v>0</v>
      </c>
    </row>
    <row r="9116" spans="7:11">
      <c r="G9116">
        <v>105464</v>
      </c>
      <c r="H9116" t="s">
        <v>11518</v>
      </c>
      <c r="I9116" t="s">
        <v>123</v>
      </c>
      <c r="K9116">
        <v>0</v>
      </c>
    </row>
    <row r="9117" spans="7:11">
      <c r="G9117">
        <v>105489</v>
      </c>
      <c r="H9117" t="s">
        <v>11519</v>
      </c>
      <c r="I9117" t="s">
        <v>123</v>
      </c>
      <c r="K9117">
        <v>0</v>
      </c>
    </row>
    <row r="9118" spans="7:11">
      <c r="G9118">
        <v>105437</v>
      </c>
      <c r="H9118" t="s">
        <v>11520</v>
      </c>
      <c r="I9118" t="s">
        <v>123</v>
      </c>
      <c r="K9118">
        <v>0</v>
      </c>
    </row>
    <row r="9119" spans="7:11">
      <c r="G9119">
        <v>105462</v>
      </c>
      <c r="H9119" t="s">
        <v>11521</v>
      </c>
      <c r="I9119" t="s">
        <v>123</v>
      </c>
      <c r="K9119">
        <v>0</v>
      </c>
    </row>
    <row r="9120" spans="7:11">
      <c r="G9120">
        <v>105484</v>
      </c>
      <c r="H9120" t="s">
        <v>11522</v>
      </c>
      <c r="I9120" t="s">
        <v>123</v>
      </c>
      <c r="K9120">
        <v>0</v>
      </c>
    </row>
    <row r="9121" spans="7:11">
      <c r="G9121">
        <v>105506</v>
      </c>
      <c r="H9121" t="s">
        <v>11523</v>
      </c>
      <c r="I9121" t="s">
        <v>123</v>
      </c>
      <c r="K9121">
        <v>0</v>
      </c>
    </row>
    <row r="9122" spans="7:11">
      <c r="G9122">
        <v>105432</v>
      </c>
      <c r="H9122" t="s">
        <v>11524</v>
      </c>
      <c r="I9122" t="s">
        <v>123</v>
      </c>
      <c r="K9122">
        <v>0</v>
      </c>
    </row>
    <row r="9123" spans="7:11">
      <c r="G9123">
        <v>105457</v>
      </c>
      <c r="H9123" t="s">
        <v>11525</v>
      </c>
      <c r="I9123" t="s">
        <v>123</v>
      </c>
      <c r="K9123">
        <v>0</v>
      </c>
    </row>
    <row r="9124" spans="7:11">
      <c r="G9124">
        <v>105467</v>
      </c>
      <c r="H9124" t="s">
        <v>11526</v>
      </c>
      <c r="I9124" t="s">
        <v>123</v>
      </c>
      <c r="K9124">
        <v>0</v>
      </c>
    </row>
    <row r="9125" spans="7:11">
      <c r="G9125">
        <v>105501</v>
      </c>
      <c r="H9125" t="s">
        <v>11527</v>
      </c>
      <c r="I9125" t="s">
        <v>123</v>
      </c>
      <c r="K9125">
        <v>0</v>
      </c>
    </row>
    <row r="9126" spans="7:11">
      <c r="G9126">
        <v>105433</v>
      </c>
      <c r="H9126" t="s">
        <v>11528</v>
      </c>
      <c r="I9126" t="s">
        <v>123</v>
      </c>
      <c r="K9126">
        <v>0</v>
      </c>
    </row>
    <row r="9127" spans="7:11">
      <c r="G9127">
        <v>105458</v>
      </c>
      <c r="H9127" t="s">
        <v>11529</v>
      </c>
      <c r="I9127" t="s">
        <v>123</v>
      </c>
      <c r="K9127">
        <v>0</v>
      </c>
    </row>
    <row r="9128" spans="7:11">
      <c r="G9128">
        <v>105468</v>
      </c>
      <c r="H9128" t="s">
        <v>11530</v>
      </c>
      <c r="I9128" t="s">
        <v>123</v>
      </c>
      <c r="K9128">
        <v>0</v>
      </c>
    </row>
    <row r="9129" spans="7:11">
      <c r="G9129">
        <v>105502</v>
      </c>
      <c r="H9129" t="s">
        <v>11531</v>
      </c>
      <c r="I9129" t="s">
        <v>123</v>
      </c>
      <c r="K9129">
        <v>0</v>
      </c>
    </row>
    <row r="9130" spans="7:11">
      <c r="G9130">
        <v>105434</v>
      </c>
      <c r="H9130" t="s">
        <v>11532</v>
      </c>
      <c r="I9130" t="s">
        <v>123</v>
      </c>
      <c r="K9130">
        <v>0</v>
      </c>
    </row>
    <row r="9131" spans="7:11">
      <c r="G9131">
        <v>105459</v>
      </c>
      <c r="H9131" t="s">
        <v>11533</v>
      </c>
      <c r="I9131" t="s">
        <v>123</v>
      </c>
      <c r="K9131">
        <v>0</v>
      </c>
    </row>
    <row r="9132" spans="7:11">
      <c r="G9132">
        <v>105469</v>
      </c>
      <c r="H9132" t="s">
        <v>11534</v>
      </c>
      <c r="I9132" t="s">
        <v>123</v>
      </c>
      <c r="K9132">
        <v>0</v>
      </c>
    </row>
    <row r="9133" spans="7:11">
      <c r="G9133">
        <v>105503</v>
      </c>
      <c r="H9133" t="s">
        <v>11535</v>
      </c>
      <c r="I9133" t="s">
        <v>123</v>
      </c>
      <c r="K9133">
        <v>0</v>
      </c>
    </row>
    <row r="9134" spans="7:11">
      <c r="G9134">
        <v>105472</v>
      </c>
      <c r="H9134" t="s">
        <v>11536</v>
      </c>
      <c r="I9134" t="s">
        <v>123</v>
      </c>
      <c r="K9134">
        <v>0</v>
      </c>
    </row>
    <row r="9135" spans="7:11">
      <c r="G9135">
        <v>105413</v>
      </c>
      <c r="H9135" t="s">
        <v>11537</v>
      </c>
      <c r="I9135" t="s">
        <v>123</v>
      </c>
      <c r="K9135">
        <v>0</v>
      </c>
    </row>
    <row r="9136" spans="7:11">
      <c r="G9136">
        <v>105423</v>
      </c>
      <c r="H9136" t="s">
        <v>11538</v>
      </c>
      <c r="I9136" t="s">
        <v>123</v>
      </c>
      <c r="K9136">
        <v>0</v>
      </c>
    </row>
    <row r="9137" spans="7:11">
      <c r="G9137">
        <v>105447</v>
      </c>
      <c r="H9137" t="s">
        <v>11539</v>
      </c>
      <c r="I9137" t="s">
        <v>123</v>
      </c>
      <c r="K9137">
        <v>0</v>
      </c>
    </row>
    <row r="9138" spans="7:11">
      <c r="G9138">
        <v>105408</v>
      </c>
      <c r="H9138" t="s">
        <v>11540</v>
      </c>
      <c r="I9138" t="s">
        <v>123</v>
      </c>
      <c r="K9138">
        <v>0</v>
      </c>
    </row>
    <row r="9139" spans="7:11">
      <c r="G9139">
        <v>105479</v>
      </c>
      <c r="H9139" t="s">
        <v>11541</v>
      </c>
      <c r="I9139" t="s">
        <v>123</v>
      </c>
      <c r="K9139">
        <v>0</v>
      </c>
    </row>
    <row r="9140" spans="7:11">
      <c r="G9140">
        <v>105422</v>
      </c>
      <c r="H9140" t="s">
        <v>11542</v>
      </c>
      <c r="I9140" t="s">
        <v>123</v>
      </c>
      <c r="K9140">
        <v>0</v>
      </c>
    </row>
    <row r="9141" spans="7:11">
      <c r="G9141">
        <v>105446</v>
      </c>
      <c r="H9141" t="s">
        <v>11543</v>
      </c>
      <c r="I9141" t="s">
        <v>123</v>
      </c>
      <c r="K9141">
        <v>0</v>
      </c>
    </row>
    <row r="9142" spans="7:11">
      <c r="G9142">
        <v>105474</v>
      </c>
      <c r="H9142" t="s">
        <v>11544</v>
      </c>
      <c r="I9142" t="s">
        <v>123</v>
      </c>
      <c r="K9142">
        <v>0</v>
      </c>
    </row>
    <row r="9143" spans="7:11">
      <c r="G9143">
        <v>105480</v>
      </c>
      <c r="H9143" t="s">
        <v>11545</v>
      </c>
      <c r="I9143" t="s">
        <v>123</v>
      </c>
      <c r="K9143">
        <v>0</v>
      </c>
    </row>
    <row r="9144" spans="7:11">
      <c r="G9144">
        <v>105481</v>
      </c>
      <c r="H9144" t="s">
        <v>11546</v>
      </c>
      <c r="I9144" t="s">
        <v>123</v>
      </c>
      <c r="K9144">
        <v>0</v>
      </c>
    </row>
    <row r="9145" spans="7:11">
      <c r="G9145">
        <v>105449</v>
      </c>
      <c r="H9145" t="s">
        <v>11547</v>
      </c>
      <c r="I9145" t="s">
        <v>123</v>
      </c>
      <c r="K9145">
        <v>0</v>
      </c>
    </row>
    <row r="9146" spans="7:11">
      <c r="G9146">
        <v>105511</v>
      </c>
      <c r="H9146" t="s">
        <v>11548</v>
      </c>
      <c r="I9146" t="s">
        <v>981</v>
      </c>
      <c r="K9146">
        <v>0</v>
      </c>
    </row>
    <row r="9147" spans="7:11">
      <c r="G9147">
        <v>105507</v>
      </c>
      <c r="H9147" t="s">
        <v>11549</v>
      </c>
      <c r="I9147" t="s">
        <v>981</v>
      </c>
      <c r="K9147">
        <v>0</v>
      </c>
    </row>
    <row r="9148" spans="7:11">
      <c r="G9148">
        <v>105512</v>
      </c>
      <c r="H9148" t="s">
        <v>11550</v>
      </c>
      <c r="I9148" t="s">
        <v>981</v>
      </c>
      <c r="K9148">
        <v>0</v>
      </c>
    </row>
    <row r="9149" spans="7:11">
      <c r="G9149">
        <v>105508</v>
      </c>
      <c r="H9149" t="s">
        <v>11551</v>
      </c>
      <c r="I9149" t="s">
        <v>981</v>
      </c>
      <c r="K9149">
        <v>0</v>
      </c>
    </row>
    <row r="9150" spans="7:11">
      <c r="G9150">
        <v>105513</v>
      </c>
      <c r="H9150" t="s">
        <v>11552</v>
      </c>
      <c r="I9150" t="s">
        <v>981</v>
      </c>
      <c r="K9150">
        <v>0</v>
      </c>
    </row>
    <row r="9151" spans="7:11">
      <c r="G9151">
        <v>105509</v>
      </c>
      <c r="H9151" t="s">
        <v>11553</v>
      </c>
      <c r="I9151" t="s">
        <v>981</v>
      </c>
      <c r="K9151">
        <v>0</v>
      </c>
    </row>
    <row r="9152" spans="7:11">
      <c r="G9152">
        <v>105514</v>
      </c>
      <c r="H9152" t="s">
        <v>11554</v>
      </c>
      <c r="I9152" t="s">
        <v>981</v>
      </c>
      <c r="K9152">
        <v>0</v>
      </c>
    </row>
    <row r="9153" spans="7:11">
      <c r="G9153">
        <v>105510</v>
      </c>
      <c r="H9153" t="s">
        <v>11555</v>
      </c>
      <c r="I9153" t="s">
        <v>981</v>
      </c>
      <c r="K9153">
        <v>0</v>
      </c>
    </row>
    <row r="9154" spans="7:11">
      <c r="G9154">
        <v>100207</v>
      </c>
      <c r="H9154" t="s">
        <v>3109</v>
      </c>
      <c r="I9154" t="s">
        <v>982</v>
      </c>
      <c r="K9154">
        <v>455.63</v>
      </c>
    </row>
    <row r="9155" spans="7:11">
      <c r="G9155">
        <v>100211</v>
      </c>
      <c r="H9155" t="s">
        <v>3114</v>
      </c>
      <c r="I9155" t="s">
        <v>3111</v>
      </c>
      <c r="K9155">
        <v>5.99</v>
      </c>
    </row>
    <row r="9156" spans="7:11">
      <c r="G9156">
        <v>100210</v>
      </c>
      <c r="H9156" t="s">
        <v>3113</v>
      </c>
      <c r="I9156" t="s">
        <v>3111</v>
      </c>
      <c r="K9156">
        <v>15.54</v>
      </c>
    </row>
    <row r="9157" spans="7:11">
      <c r="G9157">
        <v>100221</v>
      </c>
      <c r="H9157" t="s">
        <v>3125</v>
      </c>
      <c r="I9157" t="s">
        <v>3124</v>
      </c>
      <c r="K9157">
        <v>27.47</v>
      </c>
    </row>
    <row r="9158" spans="7:11">
      <c r="G9158">
        <v>100203</v>
      </c>
      <c r="H9158" t="s">
        <v>3105</v>
      </c>
      <c r="I9158" t="s">
        <v>3097</v>
      </c>
      <c r="K9158">
        <v>0.96</v>
      </c>
    </row>
    <row r="9159" spans="7:11">
      <c r="G9159">
        <v>100202</v>
      </c>
      <c r="H9159" t="s">
        <v>3104</v>
      </c>
      <c r="I9159" t="s">
        <v>3097</v>
      </c>
      <c r="K9159">
        <v>0.81</v>
      </c>
    </row>
    <row r="9160" spans="7:11">
      <c r="G9160">
        <v>100201</v>
      </c>
      <c r="H9160" t="s">
        <v>3103</v>
      </c>
      <c r="I9160" t="s">
        <v>3097</v>
      </c>
      <c r="K9160">
        <v>0.69</v>
      </c>
    </row>
    <row r="9161" spans="7:11">
      <c r="G9161">
        <v>100216</v>
      </c>
      <c r="H9161" t="s">
        <v>3119</v>
      </c>
      <c r="I9161" t="s">
        <v>3111</v>
      </c>
      <c r="K9161">
        <v>0.84</v>
      </c>
    </row>
    <row r="9162" spans="7:11">
      <c r="G9162">
        <v>100215</v>
      </c>
      <c r="H9162" t="s">
        <v>3118</v>
      </c>
      <c r="I9162" t="s">
        <v>3111</v>
      </c>
      <c r="K9162">
        <v>3.13</v>
      </c>
    </row>
    <row r="9163" spans="7:11">
      <c r="G9163">
        <v>100214</v>
      </c>
      <c r="H9163" t="s">
        <v>3117</v>
      </c>
      <c r="I9163" t="s">
        <v>3111</v>
      </c>
      <c r="K9163">
        <v>3.65</v>
      </c>
    </row>
    <row r="9164" spans="7:11">
      <c r="G9164">
        <v>100223</v>
      </c>
      <c r="H9164" t="s">
        <v>3127</v>
      </c>
      <c r="I9164" t="s">
        <v>3124</v>
      </c>
      <c r="K9164">
        <v>4.87</v>
      </c>
    </row>
    <row r="9165" spans="7:11">
      <c r="G9165">
        <v>100280</v>
      </c>
      <c r="H9165" t="s">
        <v>3186</v>
      </c>
      <c r="I9165" t="s">
        <v>3111</v>
      </c>
      <c r="K9165">
        <v>15.97</v>
      </c>
    </row>
    <row r="9166" spans="7:11">
      <c r="G9166">
        <v>100270</v>
      </c>
      <c r="H9166" t="s">
        <v>3176</v>
      </c>
      <c r="I9166" t="s">
        <v>3111</v>
      </c>
      <c r="K9166">
        <v>54.5</v>
      </c>
    </row>
    <row r="9167" spans="7:11">
      <c r="G9167">
        <v>100286</v>
      </c>
      <c r="H9167" t="s">
        <v>3192</v>
      </c>
      <c r="I9167" t="s">
        <v>3142</v>
      </c>
      <c r="K9167">
        <v>11.92</v>
      </c>
    </row>
    <row r="9168" spans="7:11">
      <c r="G9168">
        <v>100213</v>
      </c>
      <c r="H9168" t="s">
        <v>3116</v>
      </c>
      <c r="I9168" t="s">
        <v>3111</v>
      </c>
      <c r="K9168">
        <v>2.38</v>
      </c>
    </row>
    <row r="9169" spans="7:11">
      <c r="G9169">
        <v>100212</v>
      </c>
      <c r="H9169" t="s">
        <v>3115</v>
      </c>
      <c r="I9169" t="s">
        <v>3111</v>
      </c>
      <c r="K9169">
        <v>6.62</v>
      </c>
    </row>
    <row r="9170" spans="7:11">
      <c r="G9170">
        <v>100222</v>
      </c>
      <c r="H9170" t="s">
        <v>3126</v>
      </c>
      <c r="I9170" t="s">
        <v>3124</v>
      </c>
      <c r="K9170">
        <v>10.4</v>
      </c>
    </row>
    <row r="9171" spans="7:11">
      <c r="G9171">
        <v>100226</v>
      </c>
      <c r="H9171" t="s">
        <v>3131</v>
      </c>
      <c r="I9171" t="s">
        <v>3130</v>
      </c>
      <c r="K9171">
        <v>0.59</v>
      </c>
    </row>
    <row r="9172" spans="7:11">
      <c r="G9172">
        <v>100200</v>
      </c>
      <c r="H9172" t="s">
        <v>3102</v>
      </c>
      <c r="I9172" t="s">
        <v>3097</v>
      </c>
      <c r="K9172">
        <v>0.35</v>
      </c>
    </row>
    <row r="9173" spans="7:11">
      <c r="G9173">
        <v>100199</v>
      </c>
      <c r="H9173" t="s">
        <v>3101</v>
      </c>
      <c r="I9173" t="s">
        <v>3097</v>
      </c>
      <c r="K9173">
        <v>0.28000000000000003</v>
      </c>
    </row>
    <row r="9174" spans="7:11">
      <c r="G9174">
        <v>100198</v>
      </c>
      <c r="H9174" t="s">
        <v>3100</v>
      </c>
      <c r="I9174" t="s">
        <v>3097</v>
      </c>
      <c r="K9174">
        <v>0.23</v>
      </c>
    </row>
    <row r="9175" spans="7:11">
      <c r="G9175">
        <v>100283</v>
      </c>
      <c r="H9175" t="s">
        <v>3189</v>
      </c>
      <c r="I9175" t="s">
        <v>3124</v>
      </c>
      <c r="K9175">
        <v>22</v>
      </c>
    </row>
    <row r="9176" spans="7:11">
      <c r="G9176">
        <v>100227</v>
      </c>
      <c r="H9176" t="s">
        <v>3132</v>
      </c>
      <c r="I9176" t="s">
        <v>3130</v>
      </c>
      <c r="K9176">
        <v>0.88</v>
      </c>
    </row>
    <row r="9177" spans="7:11">
      <c r="G9177">
        <v>100205</v>
      </c>
      <c r="H9177" t="s">
        <v>3107</v>
      </c>
      <c r="I9177" t="s">
        <v>982</v>
      </c>
      <c r="K9177">
        <v>1275.28</v>
      </c>
    </row>
    <row r="9178" spans="7:11">
      <c r="G9178">
        <v>100206</v>
      </c>
      <c r="H9178" t="s">
        <v>3108</v>
      </c>
      <c r="I9178" t="s">
        <v>982</v>
      </c>
      <c r="K9178">
        <v>921.81</v>
      </c>
    </row>
    <row r="9179" spans="7:11">
      <c r="G9179">
        <v>100281</v>
      </c>
      <c r="H9179" t="s">
        <v>3187</v>
      </c>
      <c r="I9179" t="s">
        <v>3111</v>
      </c>
      <c r="K9179">
        <v>3.93</v>
      </c>
    </row>
    <row r="9180" spans="7:11">
      <c r="G9180">
        <v>100219</v>
      </c>
      <c r="H9180" t="s">
        <v>3122</v>
      </c>
      <c r="I9180" t="s">
        <v>3111</v>
      </c>
      <c r="K9180">
        <v>0.48</v>
      </c>
    </row>
    <row r="9181" spans="7:11">
      <c r="G9181">
        <v>100218</v>
      </c>
      <c r="H9181" t="s">
        <v>3121</v>
      </c>
      <c r="I9181" t="s">
        <v>3111</v>
      </c>
      <c r="K9181">
        <v>2.19</v>
      </c>
    </row>
    <row r="9182" spans="7:11">
      <c r="G9182">
        <v>100217</v>
      </c>
      <c r="H9182" t="s">
        <v>3120</v>
      </c>
      <c r="I9182" t="s">
        <v>3111</v>
      </c>
      <c r="K9182">
        <v>3.21</v>
      </c>
    </row>
    <row r="9183" spans="7:11">
      <c r="G9183">
        <v>100224</v>
      </c>
      <c r="H9183" t="s">
        <v>3128</v>
      </c>
      <c r="I9183" t="s">
        <v>3124</v>
      </c>
      <c r="K9183">
        <v>3.21</v>
      </c>
    </row>
    <row r="9184" spans="7:11">
      <c r="G9184">
        <v>100228</v>
      </c>
      <c r="H9184" t="s">
        <v>3133</v>
      </c>
      <c r="I9184" t="s">
        <v>3130</v>
      </c>
      <c r="K9184">
        <v>0.3</v>
      </c>
    </row>
    <row r="9185" spans="7:11">
      <c r="G9185">
        <v>100204</v>
      </c>
      <c r="H9185" t="s">
        <v>3106</v>
      </c>
      <c r="I9185" t="s">
        <v>3097</v>
      </c>
      <c r="K9185">
        <v>0.11</v>
      </c>
    </row>
    <row r="9186" spans="7:11">
      <c r="G9186">
        <v>100284</v>
      </c>
      <c r="H9186" t="s">
        <v>3190</v>
      </c>
      <c r="I9186" t="s">
        <v>3124</v>
      </c>
      <c r="K9186">
        <v>11.49</v>
      </c>
    </row>
    <row r="9187" spans="7:11">
      <c r="G9187">
        <v>100277</v>
      </c>
      <c r="H9187" t="s">
        <v>3183</v>
      </c>
      <c r="I9187" t="s">
        <v>3124</v>
      </c>
      <c r="K9187">
        <v>2.0499999999999998</v>
      </c>
    </row>
    <row r="9188" spans="7:11">
      <c r="G9188">
        <v>100278</v>
      </c>
      <c r="H9188" t="s">
        <v>3184</v>
      </c>
      <c r="I9188" t="s">
        <v>3111</v>
      </c>
      <c r="K9188">
        <v>34.78</v>
      </c>
    </row>
    <row r="9189" spans="7:11">
      <c r="G9189">
        <v>100268</v>
      </c>
      <c r="H9189" t="s">
        <v>3174</v>
      </c>
      <c r="I9189" t="s">
        <v>3111</v>
      </c>
      <c r="K9189">
        <v>72.709999999999994</v>
      </c>
    </row>
    <row r="9190" spans="7:11">
      <c r="G9190">
        <v>100285</v>
      </c>
      <c r="H9190" t="s">
        <v>3191</v>
      </c>
      <c r="I9190" t="s">
        <v>3142</v>
      </c>
      <c r="K9190">
        <v>36.6</v>
      </c>
    </row>
    <row r="9191" spans="7:11">
      <c r="G9191">
        <v>100209</v>
      </c>
      <c r="H9191" t="s">
        <v>3112</v>
      </c>
      <c r="I9191" t="s">
        <v>3111</v>
      </c>
      <c r="K9191">
        <v>8.43</v>
      </c>
    </row>
    <row r="9192" spans="7:11">
      <c r="G9192">
        <v>100208</v>
      </c>
      <c r="H9192" t="s">
        <v>3110</v>
      </c>
      <c r="I9192" t="s">
        <v>3111</v>
      </c>
      <c r="K9192">
        <v>16.87</v>
      </c>
    </row>
    <row r="9193" spans="7:11">
      <c r="G9193">
        <v>100256</v>
      </c>
      <c r="H9193" t="s">
        <v>3162</v>
      </c>
      <c r="I9193" t="s">
        <v>3142</v>
      </c>
      <c r="K9193">
        <v>7.73</v>
      </c>
    </row>
    <row r="9194" spans="7:11">
      <c r="G9194">
        <v>100220</v>
      </c>
      <c r="H9194" t="s">
        <v>3123</v>
      </c>
      <c r="I9194" t="s">
        <v>3124</v>
      </c>
      <c r="K9194">
        <v>24.23</v>
      </c>
    </row>
    <row r="9195" spans="7:11">
      <c r="G9195">
        <v>100287</v>
      </c>
      <c r="H9195" t="s">
        <v>11556</v>
      </c>
      <c r="I9195" t="s">
        <v>3142</v>
      </c>
      <c r="K9195">
        <v>11.42</v>
      </c>
    </row>
    <row r="9196" spans="7:11">
      <c r="G9196">
        <v>100274</v>
      </c>
      <c r="H9196" t="s">
        <v>3180</v>
      </c>
      <c r="I9196" t="s">
        <v>3124</v>
      </c>
      <c r="K9196">
        <v>24.25</v>
      </c>
    </row>
    <row r="9197" spans="7:11">
      <c r="G9197">
        <v>100264</v>
      </c>
      <c r="H9197" t="s">
        <v>3170</v>
      </c>
      <c r="I9197" t="s">
        <v>3124</v>
      </c>
      <c r="K9197">
        <v>34.21</v>
      </c>
    </row>
    <row r="9198" spans="7:11">
      <c r="G9198">
        <v>100225</v>
      </c>
      <c r="H9198" t="s">
        <v>3129</v>
      </c>
      <c r="I9198" t="s">
        <v>3130</v>
      </c>
      <c r="K9198">
        <v>1.9</v>
      </c>
    </row>
    <row r="9199" spans="7:11">
      <c r="G9199">
        <v>100266</v>
      </c>
      <c r="H9199" t="s">
        <v>3172</v>
      </c>
      <c r="I9199" t="s">
        <v>3111</v>
      </c>
      <c r="K9199">
        <v>72.709999999999994</v>
      </c>
    </row>
    <row r="9200" spans="7:11">
      <c r="G9200">
        <v>100257</v>
      </c>
      <c r="H9200" t="s">
        <v>3163</v>
      </c>
      <c r="I9200" t="s">
        <v>3142</v>
      </c>
      <c r="K9200">
        <v>4.63</v>
      </c>
    </row>
    <row r="9201" spans="7:11">
      <c r="G9201">
        <v>100197</v>
      </c>
      <c r="H9201" t="s">
        <v>3099</v>
      </c>
      <c r="I9201" t="s">
        <v>3097</v>
      </c>
      <c r="K9201">
        <v>1.71</v>
      </c>
    </row>
    <row r="9202" spans="7:11">
      <c r="G9202">
        <v>100196</v>
      </c>
      <c r="H9202" t="s">
        <v>3098</v>
      </c>
      <c r="I9202" t="s">
        <v>3097</v>
      </c>
      <c r="K9202">
        <v>1.1399999999999999</v>
      </c>
    </row>
    <row r="9203" spans="7:11">
      <c r="G9203">
        <v>100195</v>
      </c>
      <c r="H9203" t="s">
        <v>3096</v>
      </c>
      <c r="I9203" t="s">
        <v>3097</v>
      </c>
      <c r="K9203">
        <v>0.68</v>
      </c>
    </row>
    <row r="9204" spans="7:11">
      <c r="G9204">
        <v>100273</v>
      </c>
      <c r="H9204" t="s">
        <v>3179</v>
      </c>
      <c r="I9204" t="s">
        <v>3097</v>
      </c>
      <c r="K9204">
        <v>2.84</v>
      </c>
    </row>
    <row r="9205" spans="7:11">
      <c r="G9205">
        <v>100282</v>
      </c>
      <c r="H9205" t="s">
        <v>3188</v>
      </c>
      <c r="I9205" t="s">
        <v>3124</v>
      </c>
      <c r="K9205">
        <v>136.22</v>
      </c>
    </row>
    <row r="9206" spans="7:11">
      <c r="G9206">
        <v>100276</v>
      </c>
      <c r="H9206" t="s">
        <v>3182</v>
      </c>
      <c r="I9206" t="s">
        <v>3124</v>
      </c>
      <c r="K9206">
        <v>28.61</v>
      </c>
    </row>
    <row r="9207" spans="7:11">
      <c r="G9207">
        <v>100275</v>
      </c>
      <c r="H9207" t="s">
        <v>3181</v>
      </c>
      <c r="I9207" t="s">
        <v>3124</v>
      </c>
      <c r="K9207">
        <v>15.67</v>
      </c>
    </row>
    <row r="9208" spans="7:11">
      <c r="G9208">
        <v>100254</v>
      </c>
      <c r="H9208" t="s">
        <v>3160</v>
      </c>
      <c r="I9208" t="s">
        <v>3142</v>
      </c>
      <c r="K9208">
        <v>34.26</v>
      </c>
    </row>
    <row r="9209" spans="7:11">
      <c r="G9209">
        <v>100250</v>
      </c>
      <c r="H9209" t="s">
        <v>3156</v>
      </c>
      <c r="I9209" t="s">
        <v>3142</v>
      </c>
      <c r="K9209">
        <v>3.86</v>
      </c>
    </row>
    <row r="9210" spans="7:11">
      <c r="G9210">
        <v>100251</v>
      </c>
      <c r="H9210" t="s">
        <v>3157</v>
      </c>
      <c r="I9210" t="s">
        <v>3142</v>
      </c>
      <c r="K9210">
        <v>11.42</v>
      </c>
    </row>
    <row r="9211" spans="7:11">
      <c r="G9211">
        <v>100252</v>
      </c>
      <c r="H9211" t="s">
        <v>3158</v>
      </c>
      <c r="I9211" t="s">
        <v>3142</v>
      </c>
      <c r="K9211">
        <v>17.13</v>
      </c>
    </row>
    <row r="9212" spans="7:11">
      <c r="G9212">
        <v>100253</v>
      </c>
      <c r="H9212" t="s">
        <v>3159</v>
      </c>
      <c r="I9212" t="s">
        <v>3142</v>
      </c>
      <c r="K9212">
        <v>22.84</v>
      </c>
    </row>
    <row r="9213" spans="7:11">
      <c r="G9213">
        <v>100249</v>
      </c>
      <c r="H9213" t="s">
        <v>3155</v>
      </c>
      <c r="I9213" t="s">
        <v>3142</v>
      </c>
      <c r="K9213">
        <v>2.31</v>
      </c>
    </row>
    <row r="9214" spans="7:11">
      <c r="G9214">
        <v>100244</v>
      </c>
      <c r="H9214" t="s">
        <v>3150</v>
      </c>
      <c r="I9214" t="s">
        <v>3142</v>
      </c>
      <c r="K9214">
        <v>3.47</v>
      </c>
    </row>
    <row r="9215" spans="7:11">
      <c r="G9215">
        <v>100245</v>
      </c>
      <c r="H9215" t="s">
        <v>3151</v>
      </c>
      <c r="I9215" t="s">
        <v>3142</v>
      </c>
      <c r="K9215">
        <v>6.95</v>
      </c>
    </row>
    <row r="9216" spans="7:11">
      <c r="G9216">
        <v>100243</v>
      </c>
      <c r="H9216" t="s">
        <v>3149</v>
      </c>
      <c r="I9216" t="s">
        <v>3142</v>
      </c>
      <c r="K9216">
        <v>2.78</v>
      </c>
    </row>
    <row r="9217" spans="7:11">
      <c r="G9217">
        <v>100239</v>
      </c>
      <c r="H9217" t="s">
        <v>3145</v>
      </c>
      <c r="I9217" t="s">
        <v>3142</v>
      </c>
      <c r="K9217">
        <v>5.79</v>
      </c>
    </row>
    <row r="9218" spans="7:11">
      <c r="G9218">
        <v>100238</v>
      </c>
      <c r="H9218" t="s">
        <v>3144</v>
      </c>
      <c r="I9218" t="s">
        <v>3142</v>
      </c>
      <c r="K9218">
        <v>4.63</v>
      </c>
    </row>
    <row r="9219" spans="7:11">
      <c r="G9219">
        <v>100241</v>
      </c>
      <c r="H9219" t="s">
        <v>3147</v>
      </c>
      <c r="I9219" t="s">
        <v>3142</v>
      </c>
      <c r="K9219">
        <v>5.79</v>
      </c>
    </row>
    <row r="9220" spans="7:11">
      <c r="G9220">
        <v>100242</v>
      </c>
      <c r="H9220" t="s">
        <v>3148</v>
      </c>
      <c r="I9220" t="s">
        <v>3142</v>
      </c>
      <c r="K9220">
        <v>17.13</v>
      </c>
    </row>
    <row r="9221" spans="7:11">
      <c r="G9221">
        <v>100240</v>
      </c>
      <c r="H9221" t="s">
        <v>3146</v>
      </c>
      <c r="I9221" t="s">
        <v>3142</v>
      </c>
      <c r="K9221">
        <v>3.47</v>
      </c>
    </row>
    <row r="9222" spans="7:11">
      <c r="G9222">
        <v>100237</v>
      </c>
      <c r="H9222" t="s">
        <v>3143</v>
      </c>
      <c r="I9222" t="s">
        <v>3142</v>
      </c>
      <c r="K9222">
        <v>2.89</v>
      </c>
    </row>
    <row r="9223" spans="7:11">
      <c r="G9223">
        <v>100236</v>
      </c>
      <c r="H9223" t="s">
        <v>3141</v>
      </c>
      <c r="I9223" t="s">
        <v>3142</v>
      </c>
      <c r="K9223">
        <v>2.41</v>
      </c>
    </row>
    <row r="9224" spans="7:11">
      <c r="G9224">
        <v>100248</v>
      </c>
      <c r="H9224" t="s">
        <v>3154</v>
      </c>
      <c r="I9224" t="s">
        <v>3142</v>
      </c>
      <c r="K9224">
        <v>11.42</v>
      </c>
    </row>
    <row r="9225" spans="7:11">
      <c r="G9225">
        <v>100247</v>
      </c>
      <c r="H9225" t="s">
        <v>3153</v>
      </c>
      <c r="I9225" t="s">
        <v>3142</v>
      </c>
      <c r="K9225">
        <v>2.89</v>
      </c>
    </row>
    <row r="9226" spans="7:11">
      <c r="G9226">
        <v>100246</v>
      </c>
      <c r="H9226" t="s">
        <v>3152</v>
      </c>
      <c r="I9226" t="s">
        <v>3142</v>
      </c>
      <c r="K9226">
        <v>2.31</v>
      </c>
    </row>
    <row r="9227" spans="7:11">
      <c r="G9227">
        <v>100255</v>
      </c>
      <c r="H9227" t="s">
        <v>3161</v>
      </c>
      <c r="I9227" t="s">
        <v>3142</v>
      </c>
      <c r="K9227">
        <v>11.59</v>
      </c>
    </row>
    <row r="9228" spans="7:11">
      <c r="G9228">
        <v>100263</v>
      </c>
      <c r="H9228" t="s">
        <v>3169</v>
      </c>
      <c r="I9228" t="s">
        <v>3097</v>
      </c>
      <c r="K9228">
        <v>1.88</v>
      </c>
    </row>
    <row r="9229" spans="7:11">
      <c r="G9229">
        <v>100260</v>
      </c>
      <c r="H9229" t="s">
        <v>3166</v>
      </c>
      <c r="I9229" t="s">
        <v>3097</v>
      </c>
      <c r="K9229">
        <v>7.52</v>
      </c>
    </row>
    <row r="9230" spans="7:11">
      <c r="G9230">
        <v>100261</v>
      </c>
      <c r="H9230" t="s">
        <v>3167</v>
      </c>
      <c r="I9230" t="s">
        <v>3097</v>
      </c>
      <c r="K9230">
        <v>4.7300000000000004</v>
      </c>
    </row>
    <row r="9231" spans="7:11">
      <c r="G9231">
        <v>100262</v>
      </c>
      <c r="H9231" t="s">
        <v>3168</v>
      </c>
      <c r="I9231" t="s">
        <v>3097</v>
      </c>
      <c r="K9231">
        <v>2.93</v>
      </c>
    </row>
    <row r="9232" spans="7:11">
      <c r="G9232">
        <v>100271</v>
      </c>
      <c r="H9232" t="s">
        <v>3177</v>
      </c>
      <c r="I9232" t="s">
        <v>3124</v>
      </c>
      <c r="K9232">
        <v>54.53</v>
      </c>
    </row>
    <row r="9233" spans="7:11">
      <c r="G9233">
        <v>100258</v>
      </c>
      <c r="H9233" t="s">
        <v>3164</v>
      </c>
      <c r="I9233" t="s">
        <v>3142</v>
      </c>
      <c r="K9233">
        <v>11.59</v>
      </c>
    </row>
    <row r="9234" spans="7:11">
      <c r="G9234">
        <v>100259</v>
      </c>
      <c r="H9234" t="s">
        <v>3165</v>
      </c>
      <c r="I9234" t="s">
        <v>3142</v>
      </c>
      <c r="K9234">
        <v>22.84</v>
      </c>
    </row>
    <row r="9235" spans="7:11">
      <c r="G9235">
        <v>100279</v>
      </c>
      <c r="H9235" t="s">
        <v>3185</v>
      </c>
      <c r="I9235" t="s">
        <v>212</v>
      </c>
      <c r="K9235">
        <v>0.67</v>
      </c>
    </row>
    <row r="9236" spans="7:11">
      <c r="G9236">
        <v>100233</v>
      </c>
      <c r="H9236" t="s">
        <v>3138</v>
      </c>
      <c r="I9236" t="s">
        <v>212</v>
      </c>
      <c r="K9236">
        <v>0.16</v>
      </c>
    </row>
    <row r="9237" spans="7:11">
      <c r="G9237">
        <v>100232</v>
      </c>
      <c r="H9237" t="s">
        <v>3137</v>
      </c>
      <c r="I9237" t="s">
        <v>212</v>
      </c>
      <c r="K9237">
        <v>0.32</v>
      </c>
    </row>
    <row r="9238" spans="7:11">
      <c r="G9238">
        <v>100234</v>
      </c>
      <c r="H9238" t="s">
        <v>3139</v>
      </c>
      <c r="I9238" t="s">
        <v>93</v>
      </c>
      <c r="K9238">
        <v>0.47</v>
      </c>
    </row>
    <row r="9239" spans="7:11">
      <c r="G9239">
        <v>100265</v>
      </c>
      <c r="H9239" t="s">
        <v>3171</v>
      </c>
      <c r="I9239" t="s">
        <v>93</v>
      </c>
      <c r="K9239">
        <v>0.71</v>
      </c>
    </row>
    <row r="9240" spans="7:11">
      <c r="G9240">
        <v>100235</v>
      </c>
      <c r="H9240" t="s">
        <v>3140</v>
      </c>
      <c r="I9240" t="s">
        <v>130</v>
      </c>
      <c r="K9240">
        <v>0.03</v>
      </c>
    </row>
    <row r="9241" spans="7:11">
      <c r="G9241">
        <v>100267</v>
      </c>
      <c r="H9241" t="s">
        <v>3173</v>
      </c>
      <c r="I9241" t="s">
        <v>212</v>
      </c>
      <c r="K9241">
        <v>1.44</v>
      </c>
    </row>
    <row r="9242" spans="7:11">
      <c r="G9242">
        <v>100231</v>
      </c>
      <c r="H9242" t="s">
        <v>3136</v>
      </c>
      <c r="I9242" t="s">
        <v>92</v>
      </c>
      <c r="K9242">
        <v>0.03</v>
      </c>
    </row>
    <row r="9243" spans="7:11">
      <c r="G9243">
        <v>100230</v>
      </c>
      <c r="H9243" t="s">
        <v>3135</v>
      </c>
      <c r="I9243" t="s">
        <v>92</v>
      </c>
      <c r="K9243">
        <v>0.02</v>
      </c>
    </row>
    <row r="9244" spans="7:11">
      <c r="G9244">
        <v>100229</v>
      </c>
      <c r="H9244" t="s">
        <v>3134</v>
      </c>
      <c r="I9244" t="s">
        <v>92</v>
      </c>
      <c r="K9244">
        <v>0.01</v>
      </c>
    </row>
    <row r="9245" spans="7:11">
      <c r="G9245">
        <v>100272</v>
      </c>
      <c r="H9245" t="s">
        <v>3178</v>
      </c>
      <c r="I9245" t="s">
        <v>93</v>
      </c>
      <c r="K9245">
        <v>1.08</v>
      </c>
    </row>
    <row r="9246" spans="7:11">
      <c r="G9246">
        <v>100269</v>
      </c>
      <c r="H9246" t="s">
        <v>3175</v>
      </c>
      <c r="I9246" t="s">
        <v>212</v>
      </c>
      <c r="K9246">
        <v>1.44</v>
      </c>
    </row>
    <row r="9247" spans="7:11">
      <c r="G9247">
        <v>100986</v>
      </c>
      <c r="H9247" t="s">
        <v>3273</v>
      </c>
      <c r="I9247" t="s">
        <v>90</v>
      </c>
      <c r="K9247">
        <v>8.7200000000000006</v>
      </c>
    </row>
    <row r="9248" spans="7:11">
      <c r="G9248">
        <v>101002</v>
      </c>
      <c r="H9248" t="s">
        <v>3285</v>
      </c>
      <c r="I9248" t="s">
        <v>123</v>
      </c>
      <c r="K9248">
        <v>5.81</v>
      </c>
    </row>
    <row r="9249" spans="7:11">
      <c r="G9249">
        <v>100987</v>
      </c>
      <c r="H9249" t="s">
        <v>3274</v>
      </c>
      <c r="I9249" t="s">
        <v>90</v>
      </c>
      <c r="K9249">
        <v>10.14</v>
      </c>
    </row>
    <row r="9250" spans="7:11">
      <c r="G9250">
        <v>101003</v>
      </c>
      <c r="H9250" t="s">
        <v>3286</v>
      </c>
      <c r="I9250" t="s">
        <v>123</v>
      </c>
      <c r="K9250">
        <v>6.75</v>
      </c>
    </row>
    <row r="9251" spans="7:11">
      <c r="G9251">
        <v>100988</v>
      </c>
      <c r="H9251" t="s">
        <v>3275</v>
      </c>
      <c r="I9251" t="s">
        <v>90</v>
      </c>
      <c r="K9251">
        <v>10.75</v>
      </c>
    </row>
    <row r="9252" spans="7:11">
      <c r="G9252">
        <v>101004</v>
      </c>
      <c r="H9252" t="s">
        <v>3287</v>
      </c>
      <c r="I9252" t="s">
        <v>123</v>
      </c>
      <c r="K9252">
        <v>7.17</v>
      </c>
    </row>
    <row r="9253" spans="7:11">
      <c r="G9253">
        <v>100985</v>
      </c>
      <c r="H9253" t="s">
        <v>3272</v>
      </c>
      <c r="I9253" t="s">
        <v>90</v>
      </c>
      <c r="K9253">
        <v>7.18</v>
      </c>
    </row>
    <row r="9254" spans="7:11">
      <c r="G9254">
        <v>101001</v>
      </c>
      <c r="H9254" t="s">
        <v>3284</v>
      </c>
      <c r="I9254" t="s">
        <v>123</v>
      </c>
      <c r="K9254">
        <v>4.79</v>
      </c>
    </row>
    <row r="9255" spans="7:11">
      <c r="G9255">
        <v>101008</v>
      </c>
      <c r="H9255" t="s">
        <v>3291</v>
      </c>
      <c r="I9255" t="s">
        <v>90</v>
      </c>
      <c r="K9255">
        <v>5.3</v>
      </c>
    </row>
    <row r="9256" spans="7:11">
      <c r="G9256">
        <v>101007</v>
      </c>
      <c r="H9256" t="s">
        <v>3290</v>
      </c>
      <c r="I9256" t="s">
        <v>90</v>
      </c>
      <c r="K9256">
        <v>5.19</v>
      </c>
    </row>
    <row r="9257" spans="7:11">
      <c r="G9257">
        <v>100982</v>
      </c>
      <c r="H9257" t="s">
        <v>11557</v>
      </c>
      <c r="I9257" t="s">
        <v>90</v>
      </c>
      <c r="K9257">
        <v>8.64</v>
      </c>
    </row>
    <row r="9258" spans="7:11">
      <c r="G9258">
        <v>100998</v>
      </c>
      <c r="H9258" t="s">
        <v>11558</v>
      </c>
      <c r="I9258" t="s">
        <v>123</v>
      </c>
      <c r="K9258">
        <v>5.77</v>
      </c>
    </row>
    <row r="9259" spans="7:11">
      <c r="G9259">
        <v>100983</v>
      </c>
      <c r="H9259" t="s">
        <v>11559</v>
      </c>
      <c r="I9259" t="s">
        <v>90</v>
      </c>
      <c r="K9259">
        <v>8.75</v>
      </c>
    </row>
    <row r="9260" spans="7:11">
      <c r="G9260">
        <v>100999</v>
      </c>
      <c r="H9260" t="s">
        <v>11560</v>
      </c>
      <c r="I9260" t="s">
        <v>123</v>
      </c>
      <c r="K9260">
        <v>5.85</v>
      </c>
    </row>
    <row r="9261" spans="7:11">
      <c r="G9261">
        <v>100984</v>
      </c>
      <c r="H9261" t="s">
        <v>11561</v>
      </c>
      <c r="I9261" t="s">
        <v>90</v>
      </c>
      <c r="K9261">
        <v>8.58</v>
      </c>
    </row>
    <row r="9262" spans="7:11">
      <c r="G9262">
        <v>101000</v>
      </c>
      <c r="H9262" t="s">
        <v>11562</v>
      </c>
      <c r="I9262" t="s">
        <v>123</v>
      </c>
      <c r="K9262">
        <v>5.71</v>
      </c>
    </row>
    <row r="9263" spans="7:11">
      <c r="G9263">
        <v>100981</v>
      </c>
      <c r="H9263" t="s">
        <v>11563</v>
      </c>
      <c r="I9263" t="s">
        <v>90</v>
      </c>
      <c r="K9263">
        <v>8.9499999999999993</v>
      </c>
    </row>
    <row r="9264" spans="7:11">
      <c r="G9264">
        <v>100997</v>
      </c>
      <c r="H9264" t="s">
        <v>11564</v>
      </c>
      <c r="I9264" t="s">
        <v>123</v>
      </c>
      <c r="K9264">
        <v>5.97</v>
      </c>
    </row>
    <row r="9265" spans="7:11">
      <c r="G9265">
        <v>101010</v>
      </c>
      <c r="H9265" t="s">
        <v>3293</v>
      </c>
      <c r="I9265" t="s">
        <v>123</v>
      </c>
      <c r="K9265">
        <v>26.16</v>
      </c>
    </row>
    <row r="9266" spans="7:11">
      <c r="G9266">
        <v>101009</v>
      </c>
      <c r="H9266" t="s">
        <v>3292</v>
      </c>
      <c r="I9266" t="s">
        <v>123</v>
      </c>
      <c r="K9266">
        <v>41.55</v>
      </c>
    </row>
    <row r="9267" spans="7:11">
      <c r="G9267">
        <v>100978</v>
      </c>
      <c r="H9267" t="s">
        <v>3269</v>
      </c>
      <c r="I9267" t="s">
        <v>90</v>
      </c>
      <c r="K9267">
        <v>6.7</v>
      </c>
    </row>
    <row r="9268" spans="7:11">
      <c r="G9268">
        <v>100994</v>
      </c>
      <c r="H9268" t="s">
        <v>3281</v>
      </c>
      <c r="I9268" t="s">
        <v>123</v>
      </c>
      <c r="K9268">
        <v>4.43</v>
      </c>
    </row>
    <row r="9269" spans="7:11">
      <c r="G9269">
        <v>100974</v>
      </c>
      <c r="H9269" t="s">
        <v>3256</v>
      </c>
      <c r="I9269" t="s">
        <v>90</v>
      </c>
      <c r="K9269">
        <v>8.1</v>
      </c>
    </row>
    <row r="9270" spans="7:11">
      <c r="G9270">
        <v>100990</v>
      </c>
      <c r="H9270" t="s">
        <v>3277</v>
      </c>
      <c r="I9270" t="s">
        <v>123</v>
      </c>
      <c r="K9270">
        <v>5.41</v>
      </c>
    </row>
    <row r="9271" spans="7:11">
      <c r="G9271">
        <v>100979</v>
      </c>
      <c r="H9271" t="s">
        <v>3270</v>
      </c>
      <c r="I9271" t="s">
        <v>90</v>
      </c>
      <c r="K9271">
        <v>6.49</v>
      </c>
    </row>
    <row r="9272" spans="7:11">
      <c r="G9272">
        <v>100995</v>
      </c>
      <c r="H9272" t="s">
        <v>3282</v>
      </c>
      <c r="I9272" t="s">
        <v>123</v>
      </c>
      <c r="K9272">
        <v>4.33</v>
      </c>
    </row>
    <row r="9273" spans="7:11">
      <c r="G9273">
        <v>100975</v>
      </c>
      <c r="H9273" t="s">
        <v>3257</v>
      </c>
      <c r="I9273" t="s">
        <v>90</v>
      </c>
      <c r="K9273">
        <v>8.24</v>
      </c>
    </row>
    <row r="9274" spans="7:11">
      <c r="G9274">
        <v>100991</v>
      </c>
      <c r="H9274" t="s">
        <v>3278</v>
      </c>
      <c r="I9274" t="s">
        <v>123</v>
      </c>
      <c r="K9274">
        <v>5.51</v>
      </c>
    </row>
    <row r="9275" spans="7:11">
      <c r="G9275">
        <v>100980</v>
      </c>
      <c r="H9275" t="s">
        <v>3271</v>
      </c>
      <c r="I9275" t="s">
        <v>90</v>
      </c>
      <c r="K9275">
        <v>6.15</v>
      </c>
    </row>
    <row r="9276" spans="7:11">
      <c r="G9276">
        <v>100996</v>
      </c>
      <c r="H9276" t="s">
        <v>3283</v>
      </c>
      <c r="I9276" t="s">
        <v>123</v>
      </c>
      <c r="K9276">
        <v>4.08</v>
      </c>
    </row>
    <row r="9277" spans="7:11">
      <c r="G9277">
        <v>100976</v>
      </c>
      <c r="H9277" t="s">
        <v>3267</v>
      </c>
      <c r="I9277" t="s">
        <v>90</v>
      </c>
      <c r="K9277">
        <v>8.09</v>
      </c>
    </row>
    <row r="9278" spans="7:11">
      <c r="G9278">
        <v>100992</v>
      </c>
      <c r="H9278" t="s">
        <v>3279</v>
      </c>
      <c r="I9278" t="s">
        <v>123</v>
      </c>
      <c r="K9278">
        <v>5.39</v>
      </c>
    </row>
    <row r="9279" spans="7:11">
      <c r="G9279">
        <v>100977</v>
      </c>
      <c r="H9279" t="s">
        <v>3268</v>
      </c>
      <c r="I9279" t="s">
        <v>90</v>
      </c>
      <c r="K9279">
        <v>7.37</v>
      </c>
    </row>
    <row r="9280" spans="7:11">
      <c r="G9280">
        <v>100993</v>
      </c>
      <c r="H9280" t="s">
        <v>3280</v>
      </c>
      <c r="I9280" t="s">
        <v>123</v>
      </c>
      <c r="K9280">
        <v>4.9000000000000004</v>
      </c>
    </row>
    <row r="9281" spans="7:11">
      <c r="G9281">
        <v>100973</v>
      </c>
      <c r="H9281" t="s">
        <v>3255</v>
      </c>
      <c r="I9281" t="s">
        <v>90</v>
      </c>
      <c r="K9281">
        <v>8.34</v>
      </c>
    </row>
    <row r="9282" spans="7:11">
      <c r="G9282">
        <v>100989</v>
      </c>
      <c r="H9282" t="s">
        <v>3276</v>
      </c>
      <c r="I9282" t="s">
        <v>123</v>
      </c>
      <c r="K9282">
        <v>5.55</v>
      </c>
    </row>
    <row r="9283" spans="7:11">
      <c r="G9283">
        <v>101467</v>
      </c>
      <c r="H9283" t="s">
        <v>3304</v>
      </c>
      <c r="I9283" t="s">
        <v>123</v>
      </c>
      <c r="K9283">
        <v>17.18</v>
      </c>
    </row>
    <row r="9284" spans="7:11">
      <c r="G9284">
        <v>101468</v>
      </c>
      <c r="H9284" t="s">
        <v>3305</v>
      </c>
      <c r="I9284" t="s">
        <v>123</v>
      </c>
      <c r="K9284">
        <v>15.71</v>
      </c>
    </row>
    <row r="9285" spans="7:11">
      <c r="G9285">
        <v>101014</v>
      </c>
      <c r="H9285" t="s">
        <v>3295</v>
      </c>
      <c r="I9285" t="s">
        <v>123</v>
      </c>
      <c r="K9285">
        <v>39.24</v>
      </c>
    </row>
    <row r="9286" spans="7:11">
      <c r="G9286">
        <v>101015</v>
      </c>
      <c r="H9286" t="s">
        <v>3296</v>
      </c>
      <c r="I9286" t="s">
        <v>123</v>
      </c>
      <c r="K9286">
        <v>32.24</v>
      </c>
    </row>
    <row r="9287" spans="7:11">
      <c r="G9287">
        <v>101463</v>
      </c>
      <c r="H9287" t="s">
        <v>3300</v>
      </c>
      <c r="I9287" t="s">
        <v>123</v>
      </c>
      <c r="K9287">
        <v>42.97</v>
      </c>
    </row>
    <row r="9288" spans="7:11">
      <c r="G9288">
        <v>101464</v>
      </c>
      <c r="H9288" t="s">
        <v>3301</v>
      </c>
      <c r="I9288" t="s">
        <v>123</v>
      </c>
      <c r="K9288">
        <v>33.01</v>
      </c>
    </row>
    <row r="9289" spans="7:11">
      <c r="G9289">
        <v>101465</v>
      </c>
      <c r="H9289" t="s">
        <v>3302</v>
      </c>
      <c r="I9289" t="s">
        <v>123</v>
      </c>
      <c r="K9289">
        <v>25.23</v>
      </c>
    </row>
    <row r="9290" spans="7:11">
      <c r="G9290">
        <v>101466</v>
      </c>
      <c r="H9290" t="s">
        <v>3303</v>
      </c>
      <c r="I9290" t="s">
        <v>123</v>
      </c>
      <c r="K9290">
        <v>20.53</v>
      </c>
    </row>
    <row r="9291" spans="7:11">
      <c r="G9291">
        <v>101013</v>
      </c>
      <c r="H9291" t="s">
        <v>3294</v>
      </c>
      <c r="I9291" t="s">
        <v>123</v>
      </c>
      <c r="K9291">
        <v>42.84</v>
      </c>
    </row>
    <row r="9292" spans="7:11">
      <c r="G9292">
        <v>101477</v>
      </c>
      <c r="H9292" t="s">
        <v>3314</v>
      </c>
      <c r="I9292" t="s">
        <v>123</v>
      </c>
      <c r="K9292">
        <v>12.44</v>
      </c>
    </row>
    <row r="9293" spans="7:11">
      <c r="G9293">
        <v>101478</v>
      </c>
      <c r="H9293" t="s">
        <v>3315</v>
      </c>
      <c r="I9293" t="s">
        <v>123</v>
      </c>
      <c r="K9293">
        <v>10.58</v>
      </c>
    </row>
    <row r="9294" spans="7:11">
      <c r="G9294">
        <v>101017</v>
      </c>
      <c r="H9294" t="s">
        <v>3298</v>
      </c>
      <c r="I9294" t="s">
        <v>123</v>
      </c>
      <c r="K9294">
        <v>28.3</v>
      </c>
    </row>
    <row r="9295" spans="7:11">
      <c r="G9295">
        <v>101018</v>
      </c>
      <c r="H9295" t="s">
        <v>3299</v>
      </c>
      <c r="I9295" t="s">
        <v>123</v>
      </c>
      <c r="K9295">
        <v>23.25</v>
      </c>
    </row>
    <row r="9296" spans="7:11">
      <c r="G9296">
        <v>101469</v>
      </c>
      <c r="H9296" t="s">
        <v>3306</v>
      </c>
      <c r="I9296" t="s">
        <v>123</v>
      </c>
      <c r="K9296">
        <v>35.159999999999997</v>
      </c>
    </row>
    <row r="9297" spans="7:11">
      <c r="G9297">
        <v>101470</v>
      </c>
      <c r="H9297" t="s">
        <v>3307</v>
      </c>
      <c r="I9297" t="s">
        <v>123</v>
      </c>
      <c r="K9297">
        <v>27.92</v>
      </c>
    </row>
    <row r="9298" spans="7:11">
      <c r="G9298">
        <v>101471</v>
      </c>
      <c r="H9298" t="s">
        <v>3308</v>
      </c>
      <c r="I9298" t="s">
        <v>123</v>
      </c>
      <c r="K9298">
        <v>23.95</v>
      </c>
    </row>
    <row r="9299" spans="7:11">
      <c r="G9299">
        <v>101472</v>
      </c>
      <c r="H9299" t="s">
        <v>3309</v>
      </c>
      <c r="I9299" t="s">
        <v>123</v>
      </c>
      <c r="K9299">
        <v>18.64</v>
      </c>
    </row>
    <row r="9300" spans="7:11">
      <c r="G9300">
        <v>101473</v>
      </c>
      <c r="H9300" t="s">
        <v>3310</v>
      </c>
      <c r="I9300" t="s">
        <v>123</v>
      </c>
      <c r="K9300">
        <v>26.83</v>
      </c>
    </row>
    <row r="9301" spans="7:11">
      <c r="G9301">
        <v>101474</v>
      </c>
      <c r="H9301" t="s">
        <v>3311</v>
      </c>
      <c r="I9301" t="s">
        <v>123</v>
      </c>
      <c r="K9301">
        <v>19.2</v>
      </c>
    </row>
    <row r="9302" spans="7:11">
      <c r="G9302">
        <v>101475</v>
      </c>
      <c r="H9302" t="s">
        <v>3312</v>
      </c>
      <c r="I9302" t="s">
        <v>123</v>
      </c>
      <c r="K9302">
        <v>17.03</v>
      </c>
    </row>
    <row r="9303" spans="7:11">
      <c r="G9303">
        <v>101476</v>
      </c>
      <c r="H9303" t="s">
        <v>3313</v>
      </c>
      <c r="I9303" t="s">
        <v>123</v>
      </c>
      <c r="K9303">
        <v>15.19</v>
      </c>
    </row>
    <row r="9304" spans="7:11">
      <c r="G9304">
        <v>101016</v>
      </c>
      <c r="H9304" t="s">
        <v>3297</v>
      </c>
      <c r="I9304" t="s">
        <v>123</v>
      </c>
      <c r="K9304">
        <v>37.33</v>
      </c>
    </row>
    <row r="9305" spans="7:11">
      <c r="G9305">
        <v>101487</v>
      </c>
      <c r="H9305" t="s">
        <v>3322</v>
      </c>
      <c r="I9305" t="s">
        <v>123</v>
      </c>
      <c r="K9305">
        <v>92.46</v>
      </c>
    </row>
    <row r="9306" spans="7:11">
      <c r="G9306">
        <v>101488</v>
      </c>
      <c r="H9306" t="s">
        <v>3323</v>
      </c>
      <c r="I9306" t="s">
        <v>123</v>
      </c>
      <c r="K9306">
        <v>80.010000000000005</v>
      </c>
    </row>
    <row r="9307" spans="7:11">
      <c r="G9307">
        <v>101480</v>
      </c>
      <c r="H9307" t="s">
        <v>3316</v>
      </c>
      <c r="I9307" t="s">
        <v>123</v>
      </c>
      <c r="K9307">
        <v>62.88</v>
      </c>
    </row>
    <row r="9308" spans="7:11">
      <c r="G9308">
        <v>101481</v>
      </c>
      <c r="H9308" t="s">
        <v>3317</v>
      </c>
      <c r="I9308" t="s">
        <v>123</v>
      </c>
      <c r="K9308">
        <v>45.42</v>
      </c>
    </row>
    <row r="9309" spans="7:11">
      <c r="G9309">
        <v>101482</v>
      </c>
      <c r="H9309" t="s">
        <v>5088</v>
      </c>
      <c r="I9309" t="s">
        <v>123</v>
      </c>
      <c r="K9309">
        <v>33.950000000000003</v>
      </c>
    </row>
    <row r="9310" spans="7:11">
      <c r="G9310">
        <v>101483</v>
      </c>
      <c r="H9310" t="s">
        <v>3318</v>
      </c>
      <c r="I9310" t="s">
        <v>123</v>
      </c>
      <c r="K9310">
        <v>35.24</v>
      </c>
    </row>
    <row r="9311" spans="7:11">
      <c r="G9311">
        <v>101484</v>
      </c>
      <c r="H9311" t="s">
        <v>3319</v>
      </c>
      <c r="I9311" t="s">
        <v>123</v>
      </c>
      <c r="K9311">
        <v>182.61</v>
      </c>
    </row>
    <row r="9312" spans="7:11">
      <c r="G9312">
        <v>101485</v>
      </c>
      <c r="H9312" t="s">
        <v>3320</v>
      </c>
      <c r="I9312" t="s">
        <v>123</v>
      </c>
      <c r="K9312">
        <v>140.18</v>
      </c>
    </row>
    <row r="9313" spans="7:11">
      <c r="G9313">
        <v>101486</v>
      </c>
      <c r="H9313" t="s">
        <v>3321</v>
      </c>
      <c r="I9313" t="s">
        <v>123</v>
      </c>
      <c r="K9313">
        <v>126.28</v>
      </c>
    </row>
    <row r="9314" spans="7:11">
      <c r="G9314">
        <v>101006</v>
      </c>
      <c r="H9314" t="s">
        <v>3289</v>
      </c>
      <c r="I9314" t="s">
        <v>90</v>
      </c>
      <c r="K9314">
        <v>20.03</v>
      </c>
    </row>
    <row r="9315" spans="7:11">
      <c r="G9315">
        <v>101005</v>
      </c>
      <c r="H9315" t="s">
        <v>3288</v>
      </c>
      <c r="I9315" t="s">
        <v>90</v>
      </c>
      <c r="K9315">
        <v>17.91</v>
      </c>
    </row>
    <row r="9316" spans="7:11">
      <c r="G9316">
        <v>102568</v>
      </c>
      <c r="H9316" t="s">
        <v>5087</v>
      </c>
      <c r="I9316" t="s">
        <v>123</v>
      </c>
      <c r="K9316">
        <v>265.43</v>
      </c>
    </row>
    <row r="9317" spans="7:11">
      <c r="G9317">
        <v>101479</v>
      </c>
      <c r="H9317" t="s">
        <v>3265</v>
      </c>
      <c r="I9317" t="s">
        <v>123</v>
      </c>
      <c r="K9317">
        <v>155.80000000000001</v>
      </c>
    </row>
    <row r="9318" spans="7:11">
      <c r="G9318">
        <v>101019</v>
      </c>
      <c r="H9318" t="s">
        <v>3264</v>
      </c>
      <c r="I9318" t="s">
        <v>123</v>
      </c>
      <c r="K9318">
        <v>534.78</v>
      </c>
    </row>
    <row r="9319" spans="7:11">
      <c r="G9319">
        <v>100938</v>
      </c>
      <c r="H9319" t="s">
        <v>3233</v>
      </c>
      <c r="I9319" t="s">
        <v>982</v>
      </c>
      <c r="K9319">
        <v>7.2</v>
      </c>
    </row>
    <row r="9320" spans="7:11">
      <c r="G9320">
        <v>100942</v>
      </c>
      <c r="H9320" t="s">
        <v>3237</v>
      </c>
      <c r="I9320" t="s">
        <v>981</v>
      </c>
      <c r="K9320">
        <v>4.8</v>
      </c>
    </row>
    <row r="9321" spans="7:11">
      <c r="G9321">
        <v>93588</v>
      </c>
      <c r="H9321" t="s">
        <v>3204</v>
      </c>
      <c r="I9321" t="s">
        <v>982</v>
      </c>
      <c r="K9321">
        <v>3.02</v>
      </c>
    </row>
    <row r="9322" spans="7:11">
      <c r="G9322">
        <v>93594</v>
      </c>
      <c r="H9322" t="s">
        <v>3210</v>
      </c>
      <c r="I9322" t="s">
        <v>981</v>
      </c>
      <c r="K9322">
        <v>2.0099999999999998</v>
      </c>
    </row>
    <row r="9323" spans="7:11">
      <c r="G9323">
        <v>93589</v>
      </c>
      <c r="H9323" t="s">
        <v>3205</v>
      </c>
      <c r="I9323" t="s">
        <v>982</v>
      </c>
      <c r="K9323">
        <v>2.59</v>
      </c>
    </row>
    <row r="9324" spans="7:11">
      <c r="G9324">
        <v>93595</v>
      </c>
      <c r="H9324" t="s">
        <v>3211</v>
      </c>
      <c r="I9324" t="s">
        <v>981</v>
      </c>
      <c r="K9324">
        <v>1.75</v>
      </c>
    </row>
    <row r="9325" spans="7:11">
      <c r="G9325">
        <v>93590</v>
      </c>
      <c r="H9325" t="s">
        <v>3206</v>
      </c>
      <c r="I9325" t="s">
        <v>982</v>
      </c>
      <c r="K9325">
        <v>0.94</v>
      </c>
    </row>
    <row r="9326" spans="7:11">
      <c r="G9326">
        <v>93596</v>
      </c>
      <c r="H9326" t="s">
        <v>3212</v>
      </c>
      <c r="I9326" t="s">
        <v>981</v>
      </c>
      <c r="K9326">
        <v>0.63</v>
      </c>
    </row>
    <row r="9327" spans="7:11">
      <c r="G9327">
        <v>95875</v>
      </c>
      <c r="H9327" t="s">
        <v>3222</v>
      </c>
      <c r="I9327" t="s">
        <v>982</v>
      </c>
      <c r="K9327">
        <v>2.39</v>
      </c>
    </row>
    <row r="9328" spans="7:11">
      <c r="G9328">
        <v>95878</v>
      </c>
      <c r="H9328" t="s">
        <v>3225</v>
      </c>
      <c r="I9328" t="s">
        <v>981</v>
      </c>
      <c r="K9328">
        <v>1.61</v>
      </c>
    </row>
    <row r="9329" spans="7:11">
      <c r="G9329">
        <v>100943</v>
      </c>
      <c r="H9329" t="s">
        <v>3238</v>
      </c>
      <c r="I9329" t="s">
        <v>981</v>
      </c>
      <c r="K9329">
        <v>4.25</v>
      </c>
    </row>
    <row r="9330" spans="7:11">
      <c r="G9330">
        <v>100939</v>
      </c>
      <c r="H9330" t="s">
        <v>3234</v>
      </c>
      <c r="I9330" t="s">
        <v>982</v>
      </c>
      <c r="K9330">
        <v>6.39</v>
      </c>
    </row>
    <row r="9331" spans="7:11">
      <c r="G9331">
        <v>93591</v>
      </c>
      <c r="H9331" t="s">
        <v>3207</v>
      </c>
      <c r="I9331" t="s">
        <v>982</v>
      </c>
      <c r="K9331">
        <v>2.67</v>
      </c>
    </row>
    <row r="9332" spans="7:11">
      <c r="G9332">
        <v>93597</v>
      </c>
      <c r="H9332" t="s">
        <v>3213</v>
      </c>
      <c r="I9332" t="s">
        <v>981</v>
      </c>
      <c r="K9332">
        <v>1.77</v>
      </c>
    </row>
    <row r="9333" spans="7:11">
      <c r="G9333">
        <v>93592</v>
      </c>
      <c r="H9333" t="s">
        <v>3208</v>
      </c>
      <c r="I9333" t="s">
        <v>982</v>
      </c>
      <c r="K9333">
        <v>2.3199999999999998</v>
      </c>
    </row>
    <row r="9334" spans="7:11">
      <c r="G9334">
        <v>93598</v>
      </c>
      <c r="H9334" t="s">
        <v>3214</v>
      </c>
      <c r="I9334" t="s">
        <v>981</v>
      </c>
      <c r="K9334">
        <v>1.53</v>
      </c>
    </row>
    <row r="9335" spans="7:11">
      <c r="G9335">
        <v>93593</v>
      </c>
      <c r="H9335" t="s">
        <v>3209</v>
      </c>
      <c r="I9335" t="s">
        <v>982</v>
      </c>
      <c r="K9335">
        <v>0.85</v>
      </c>
    </row>
    <row r="9336" spans="7:11">
      <c r="G9336">
        <v>93599</v>
      </c>
      <c r="H9336" t="s">
        <v>3215</v>
      </c>
      <c r="I9336" t="s">
        <v>981</v>
      </c>
      <c r="K9336">
        <v>0.56000000000000005</v>
      </c>
    </row>
    <row r="9337" spans="7:11">
      <c r="G9337">
        <v>95876</v>
      </c>
      <c r="H9337" t="s">
        <v>3223</v>
      </c>
      <c r="I9337" t="s">
        <v>982</v>
      </c>
      <c r="K9337">
        <v>2.09</v>
      </c>
    </row>
    <row r="9338" spans="7:11">
      <c r="G9338">
        <v>95879</v>
      </c>
      <c r="H9338" t="s">
        <v>3226</v>
      </c>
      <c r="I9338" t="s">
        <v>981</v>
      </c>
      <c r="K9338">
        <v>1.42</v>
      </c>
    </row>
    <row r="9339" spans="7:11">
      <c r="G9339">
        <v>100940</v>
      </c>
      <c r="H9339" t="s">
        <v>3235</v>
      </c>
      <c r="I9339" t="s">
        <v>982</v>
      </c>
      <c r="K9339">
        <v>5.47</v>
      </c>
    </row>
    <row r="9340" spans="7:11">
      <c r="G9340">
        <v>100944</v>
      </c>
      <c r="H9340" t="s">
        <v>3239</v>
      </c>
      <c r="I9340" t="s">
        <v>981</v>
      </c>
      <c r="K9340">
        <v>3.65</v>
      </c>
    </row>
    <row r="9341" spans="7:11">
      <c r="G9341">
        <v>95425</v>
      </c>
      <c r="H9341" t="s">
        <v>3216</v>
      </c>
      <c r="I9341" t="s">
        <v>982</v>
      </c>
      <c r="K9341">
        <v>2.27</v>
      </c>
    </row>
    <row r="9342" spans="7:11">
      <c r="G9342">
        <v>95428</v>
      </c>
      <c r="H9342" t="s">
        <v>3219</v>
      </c>
      <c r="I9342" t="s">
        <v>981</v>
      </c>
      <c r="K9342">
        <v>1.52</v>
      </c>
    </row>
    <row r="9343" spans="7:11">
      <c r="G9343">
        <v>95426</v>
      </c>
      <c r="H9343" t="s">
        <v>3217</v>
      </c>
      <c r="I9343" t="s">
        <v>982</v>
      </c>
      <c r="K9343">
        <v>1.97</v>
      </c>
    </row>
    <row r="9344" spans="7:11">
      <c r="G9344">
        <v>95429</v>
      </c>
      <c r="H9344" t="s">
        <v>3220</v>
      </c>
      <c r="I9344" t="s">
        <v>981</v>
      </c>
      <c r="K9344">
        <v>1.33</v>
      </c>
    </row>
    <row r="9345" spans="7:11">
      <c r="G9345">
        <v>95427</v>
      </c>
      <c r="H9345" t="s">
        <v>3218</v>
      </c>
      <c r="I9345" t="s">
        <v>982</v>
      </c>
      <c r="K9345">
        <v>0.73</v>
      </c>
    </row>
    <row r="9346" spans="7:11">
      <c r="G9346">
        <v>95430</v>
      </c>
      <c r="H9346" t="s">
        <v>3221</v>
      </c>
      <c r="I9346" t="s">
        <v>981</v>
      </c>
      <c r="K9346">
        <v>0.46</v>
      </c>
    </row>
    <row r="9347" spans="7:11">
      <c r="G9347">
        <v>95877</v>
      </c>
      <c r="H9347" t="s">
        <v>3224</v>
      </c>
      <c r="I9347" t="s">
        <v>982</v>
      </c>
      <c r="K9347">
        <v>1.8</v>
      </c>
    </row>
    <row r="9348" spans="7:11">
      <c r="G9348">
        <v>95880</v>
      </c>
      <c r="H9348" t="s">
        <v>3227</v>
      </c>
      <c r="I9348" t="s">
        <v>981</v>
      </c>
      <c r="K9348">
        <v>1.21</v>
      </c>
    </row>
    <row r="9349" spans="7:11">
      <c r="G9349">
        <v>100937</v>
      </c>
      <c r="H9349" t="s">
        <v>3232</v>
      </c>
      <c r="I9349" t="s">
        <v>982</v>
      </c>
      <c r="K9349">
        <v>8.5399999999999991</v>
      </c>
    </row>
    <row r="9350" spans="7:11">
      <c r="G9350">
        <v>100941</v>
      </c>
      <c r="H9350" t="s">
        <v>3236</v>
      </c>
      <c r="I9350" t="s">
        <v>981</v>
      </c>
      <c r="K9350">
        <v>5.69</v>
      </c>
    </row>
    <row r="9351" spans="7:11">
      <c r="G9351">
        <v>97912</v>
      </c>
      <c r="H9351" t="s">
        <v>3228</v>
      </c>
      <c r="I9351" t="s">
        <v>982</v>
      </c>
      <c r="K9351">
        <v>3.58</v>
      </c>
    </row>
    <row r="9352" spans="7:11">
      <c r="G9352">
        <v>97916</v>
      </c>
      <c r="H9352" t="s">
        <v>2861</v>
      </c>
      <c r="I9352" t="s">
        <v>981</v>
      </c>
      <c r="K9352">
        <v>2.39</v>
      </c>
    </row>
    <row r="9353" spans="7:11">
      <c r="G9353">
        <v>97913</v>
      </c>
      <c r="H9353" t="s">
        <v>3229</v>
      </c>
      <c r="I9353" t="s">
        <v>982</v>
      </c>
      <c r="K9353">
        <v>3.11</v>
      </c>
    </row>
    <row r="9354" spans="7:11">
      <c r="G9354">
        <v>97917</v>
      </c>
      <c r="H9354" t="s">
        <v>2862</v>
      </c>
      <c r="I9354" t="s">
        <v>981</v>
      </c>
      <c r="K9354">
        <v>2.06</v>
      </c>
    </row>
    <row r="9355" spans="7:11">
      <c r="G9355">
        <v>97915</v>
      </c>
      <c r="H9355" t="s">
        <v>3231</v>
      </c>
      <c r="I9355" t="s">
        <v>982</v>
      </c>
      <c r="K9355">
        <v>1.1399999999999999</v>
      </c>
    </row>
    <row r="9356" spans="7:11">
      <c r="G9356">
        <v>97919</v>
      </c>
      <c r="H9356" t="s">
        <v>2864</v>
      </c>
      <c r="I9356" t="s">
        <v>981</v>
      </c>
      <c r="K9356">
        <v>0.75</v>
      </c>
    </row>
    <row r="9357" spans="7:11">
      <c r="G9357">
        <v>97914</v>
      </c>
      <c r="H9357" t="s">
        <v>3230</v>
      </c>
      <c r="I9357" t="s">
        <v>982</v>
      </c>
      <c r="K9357">
        <v>2.84</v>
      </c>
    </row>
    <row r="9358" spans="7:11">
      <c r="G9358">
        <v>97918</v>
      </c>
      <c r="H9358" t="s">
        <v>2863</v>
      </c>
      <c r="I9358" t="s">
        <v>981</v>
      </c>
      <c r="K9358">
        <v>1.9</v>
      </c>
    </row>
    <row r="9359" spans="7:11">
      <c r="G9359">
        <v>100949</v>
      </c>
      <c r="H9359" t="s">
        <v>3244</v>
      </c>
      <c r="I9359" t="s">
        <v>981</v>
      </c>
      <c r="K9359">
        <v>6.43</v>
      </c>
    </row>
    <row r="9360" spans="7:11">
      <c r="G9360">
        <v>100945</v>
      </c>
      <c r="H9360" t="s">
        <v>3240</v>
      </c>
      <c r="I9360" t="s">
        <v>981</v>
      </c>
      <c r="K9360">
        <v>2.69</v>
      </c>
    </row>
    <row r="9361" spans="7:11">
      <c r="G9361">
        <v>100946</v>
      </c>
      <c r="H9361" t="s">
        <v>3241</v>
      </c>
      <c r="I9361" t="s">
        <v>981</v>
      </c>
      <c r="K9361">
        <v>2.33</v>
      </c>
    </row>
    <row r="9362" spans="7:11">
      <c r="G9362">
        <v>100948</v>
      </c>
      <c r="H9362" t="s">
        <v>3243</v>
      </c>
      <c r="I9362" t="s">
        <v>981</v>
      </c>
      <c r="K9362">
        <v>0.84</v>
      </c>
    </row>
    <row r="9363" spans="7:11">
      <c r="G9363">
        <v>100947</v>
      </c>
      <c r="H9363" t="s">
        <v>3242</v>
      </c>
      <c r="I9363" t="s">
        <v>981</v>
      </c>
      <c r="K9363">
        <v>2.15</v>
      </c>
    </row>
    <row r="9364" spans="7:11">
      <c r="G9364">
        <v>100954</v>
      </c>
      <c r="H9364" t="s">
        <v>11565</v>
      </c>
      <c r="I9364" t="s">
        <v>981</v>
      </c>
      <c r="K9364">
        <v>8.1999999999999993</v>
      </c>
    </row>
    <row r="9365" spans="7:11">
      <c r="G9365">
        <v>100950</v>
      </c>
      <c r="H9365" t="s">
        <v>11566</v>
      </c>
      <c r="I9365" t="s">
        <v>981</v>
      </c>
      <c r="K9365">
        <v>3.45</v>
      </c>
    </row>
    <row r="9366" spans="7:11">
      <c r="G9366">
        <v>100951</v>
      </c>
      <c r="H9366" t="s">
        <v>11567</v>
      </c>
      <c r="I9366" t="s">
        <v>981</v>
      </c>
      <c r="K9366">
        <v>2.97</v>
      </c>
    </row>
    <row r="9367" spans="7:11">
      <c r="G9367">
        <v>100953</v>
      </c>
      <c r="H9367" t="s">
        <v>11568</v>
      </c>
      <c r="I9367" t="s">
        <v>981</v>
      </c>
      <c r="K9367">
        <v>1.08</v>
      </c>
    </row>
    <row r="9368" spans="7:11">
      <c r="G9368">
        <v>100952</v>
      </c>
      <c r="H9368" t="s">
        <v>11569</v>
      </c>
      <c r="I9368" t="s">
        <v>981</v>
      </c>
      <c r="K9368">
        <v>2.74</v>
      </c>
    </row>
    <row r="9369" spans="7:11">
      <c r="G9369">
        <v>100964</v>
      </c>
      <c r="H9369" t="s">
        <v>3254</v>
      </c>
      <c r="I9369" t="s">
        <v>982</v>
      </c>
      <c r="K9369">
        <v>8.44</v>
      </c>
    </row>
    <row r="9370" spans="7:11">
      <c r="G9370">
        <v>100960</v>
      </c>
      <c r="H9370" t="s">
        <v>3250</v>
      </c>
      <c r="I9370" t="s">
        <v>982</v>
      </c>
      <c r="K9370">
        <v>3.51</v>
      </c>
    </row>
    <row r="9371" spans="7:11">
      <c r="G9371">
        <v>100961</v>
      </c>
      <c r="H9371" t="s">
        <v>3251</v>
      </c>
      <c r="I9371" t="s">
        <v>982</v>
      </c>
      <c r="K9371">
        <v>3.04</v>
      </c>
    </row>
    <row r="9372" spans="7:11">
      <c r="G9372">
        <v>100963</v>
      </c>
      <c r="H9372" t="s">
        <v>3253</v>
      </c>
      <c r="I9372" t="s">
        <v>982</v>
      </c>
      <c r="K9372">
        <v>1.1000000000000001</v>
      </c>
    </row>
    <row r="9373" spans="7:11">
      <c r="G9373">
        <v>100962</v>
      </c>
      <c r="H9373" t="s">
        <v>3252</v>
      </c>
      <c r="I9373" t="s">
        <v>982</v>
      </c>
      <c r="K9373">
        <v>2.78</v>
      </c>
    </row>
    <row r="9374" spans="7:11">
      <c r="G9374">
        <v>100959</v>
      </c>
      <c r="H9374" t="s">
        <v>3249</v>
      </c>
      <c r="I9374" t="s">
        <v>982</v>
      </c>
      <c r="K9374">
        <v>11.23</v>
      </c>
    </row>
    <row r="9375" spans="7:11">
      <c r="G9375">
        <v>100955</v>
      </c>
      <c r="H9375" t="s">
        <v>3245</v>
      </c>
      <c r="I9375" t="s">
        <v>982</v>
      </c>
      <c r="K9375">
        <v>4.71</v>
      </c>
    </row>
    <row r="9376" spans="7:11">
      <c r="G9376">
        <v>100956</v>
      </c>
      <c r="H9376" t="s">
        <v>3246</v>
      </c>
      <c r="I9376" t="s">
        <v>982</v>
      </c>
      <c r="K9376">
        <v>4.08</v>
      </c>
    </row>
    <row r="9377" spans="7:11">
      <c r="G9377">
        <v>100958</v>
      </c>
      <c r="H9377" t="s">
        <v>3248</v>
      </c>
      <c r="I9377" t="s">
        <v>982</v>
      </c>
      <c r="K9377">
        <v>1.5</v>
      </c>
    </row>
    <row r="9378" spans="7:11">
      <c r="G9378">
        <v>100957</v>
      </c>
      <c r="H9378" t="s">
        <v>3247</v>
      </c>
      <c r="I9378" t="s">
        <v>982</v>
      </c>
      <c r="K9378">
        <v>3.74</v>
      </c>
    </row>
    <row r="9379" spans="7:11">
      <c r="G9379">
        <v>100969</v>
      </c>
      <c r="H9379" t="s">
        <v>3260</v>
      </c>
      <c r="I9379" t="s">
        <v>981</v>
      </c>
      <c r="K9379">
        <v>2.25</v>
      </c>
    </row>
    <row r="9380" spans="7:11">
      <c r="G9380">
        <v>100970</v>
      </c>
      <c r="H9380" t="s">
        <v>11570</v>
      </c>
      <c r="I9380" t="s">
        <v>981</v>
      </c>
      <c r="K9380">
        <v>1.91</v>
      </c>
    </row>
    <row r="9381" spans="7:11">
      <c r="G9381">
        <v>102333</v>
      </c>
      <c r="H9381" t="s">
        <v>3262</v>
      </c>
      <c r="I9381" t="s">
        <v>981</v>
      </c>
      <c r="K9381">
        <v>0.72</v>
      </c>
    </row>
    <row r="9382" spans="7:11">
      <c r="G9382">
        <v>102332</v>
      </c>
      <c r="H9382" t="s">
        <v>3261</v>
      </c>
      <c r="I9382" t="s">
        <v>981</v>
      </c>
      <c r="K9382">
        <v>1.78</v>
      </c>
    </row>
    <row r="9383" spans="7:11">
      <c r="G9383">
        <v>100965</v>
      </c>
      <c r="H9383" t="s">
        <v>11571</v>
      </c>
      <c r="I9383" t="s">
        <v>981</v>
      </c>
      <c r="K9383">
        <v>1.72</v>
      </c>
    </row>
    <row r="9384" spans="7:11">
      <c r="G9384">
        <v>100966</v>
      </c>
      <c r="H9384" t="s">
        <v>11572</v>
      </c>
      <c r="I9384" t="s">
        <v>981</v>
      </c>
      <c r="K9384">
        <v>1.48</v>
      </c>
    </row>
    <row r="9385" spans="7:11">
      <c r="G9385">
        <v>102331</v>
      </c>
      <c r="H9385" t="s">
        <v>3259</v>
      </c>
      <c r="I9385" t="s">
        <v>981</v>
      </c>
      <c r="K9385">
        <v>0.54</v>
      </c>
    </row>
    <row r="9386" spans="7:11">
      <c r="G9386">
        <v>102330</v>
      </c>
      <c r="H9386" t="s">
        <v>3258</v>
      </c>
      <c r="I9386" t="s">
        <v>981</v>
      </c>
      <c r="K9386">
        <v>1.37</v>
      </c>
    </row>
    <row r="9387" spans="7:11">
      <c r="G9387">
        <v>97804</v>
      </c>
      <c r="H9387" t="s">
        <v>11573</v>
      </c>
      <c r="I9387" t="s">
        <v>93</v>
      </c>
      <c r="K9387">
        <v>0</v>
      </c>
    </row>
    <row r="9388" spans="7:11">
      <c r="G9388">
        <v>104378</v>
      </c>
      <c r="H9388" t="s">
        <v>11574</v>
      </c>
      <c r="I9388" t="s">
        <v>93</v>
      </c>
      <c r="K9388">
        <v>0</v>
      </c>
    </row>
    <row r="9389" spans="7:11">
      <c r="G9389">
        <v>104379</v>
      </c>
      <c r="H9389" t="s">
        <v>11575</v>
      </c>
      <c r="I9389" t="s">
        <v>93</v>
      </c>
      <c r="K9389">
        <v>0</v>
      </c>
    </row>
    <row r="9390" spans="7:11">
      <c r="G9390">
        <v>104389</v>
      </c>
      <c r="H9390" t="s">
        <v>11576</v>
      </c>
      <c r="I9390" t="s">
        <v>93</v>
      </c>
      <c r="K9390">
        <v>0</v>
      </c>
    </row>
    <row r="9391" spans="7:11">
      <c r="G9391">
        <v>97801</v>
      </c>
      <c r="H9391" t="s">
        <v>11577</v>
      </c>
      <c r="I9391" t="s">
        <v>93</v>
      </c>
      <c r="K9391">
        <v>0</v>
      </c>
    </row>
    <row r="9392" spans="7:11">
      <c r="G9392">
        <v>104377</v>
      </c>
      <c r="H9392" t="s">
        <v>11578</v>
      </c>
      <c r="I9392" t="s">
        <v>93</v>
      </c>
      <c r="K9392">
        <v>0</v>
      </c>
    </row>
    <row r="9393" spans="7:11">
      <c r="G9393">
        <v>104376</v>
      </c>
      <c r="H9393" t="s">
        <v>11579</v>
      </c>
      <c r="I9393" t="s">
        <v>93</v>
      </c>
      <c r="K9393">
        <v>0</v>
      </c>
    </row>
    <row r="9394" spans="7:11">
      <c r="G9394">
        <v>97808</v>
      </c>
      <c r="H9394" t="s">
        <v>11580</v>
      </c>
      <c r="I9394" t="s">
        <v>93</v>
      </c>
      <c r="K9394">
        <v>0</v>
      </c>
    </row>
    <row r="9395" spans="7:11">
      <c r="G9395">
        <v>104381</v>
      </c>
      <c r="H9395" t="s">
        <v>11581</v>
      </c>
      <c r="I9395" t="s">
        <v>93</v>
      </c>
      <c r="K9395">
        <v>0</v>
      </c>
    </row>
    <row r="9396" spans="7:11">
      <c r="G9396">
        <v>104382</v>
      </c>
      <c r="H9396" t="s">
        <v>11582</v>
      </c>
      <c r="I9396" t="s">
        <v>93</v>
      </c>
      <c r="K9396">
        <v>0</v>
      </c>
    </row>
    <row r="9397" spans="7:11">
      <c r="G9397">
        <v>104380</v>
      </c>
      <c r="H9397" t="s">
        <v>11583</v>
      </c>
      <c r="I9397" t="s">
        <v>93</v>
      </c>
      <c r="K9397">
        <v>0</v>
      </c>
    </row>
    <row r="9398" spans="7:11">
      <c r="G9398">
        <v>103138</v>
      </c>
      <c r="H9398" t="s">
        <v>11584</v>
      </c>
      <c r="I9398" t="s">
        <v>212</v>
      </c>
      <c r="K9398">
        <v>35.299999999999997</v>
      </c>
    </row>
    <row r="9399" spans="7:11">
      <c r="G9399">
        <v>103151</v>
      </c>
      <c r="H9399" t="s">
        <v>11585</v>
      </c>
      <c r="I9399" t="s">
        <v>212</v>
      </c>
      <c r="K9399">
        <v>326.14999999999998</v>
      </c>
    </row>
    <row r="9400" spans="7:11">
      <c r="G9400">
        <v>103152</v>
      </c>
      <c r="H9400" t="s">
        <v>11586</v>
      </c>
      <c r="I9400" t="s">
        <v>212</v>
      </c>
      <c r="K9400">
        <v>388.56</v>
      </c>
    </row>
    <row r="9401" spans="7:11">
      <c r="G9401">
        <v>103139</v>
      </c>
      <c r="H9401" t="s">
        <v>11587</v>
      </c>
      <c r="I9401" t="s">
        <v>212</v>
      </c>
      <c r="K9401">
        <v>45.93</v>
      </c>
    </row>
    <row r="9402" spans="7:11">
      <c r="G9402">
        <v>103140</v>
      </c>
      <c r="H9402" t="s">
        <v>11588</v>
      </c>
      <c r="I9402" t="s">
        <v>212</v>
      </c>
      <c r="K9402">
        <v>56.53</v>
      </c>
    </row>
    <row r="9403" spans="7:11">
      <c r="G9403">
        <v>103141</v>
      </c>
      <c r="H9403" t="s">
        <v>11589</v>
      </c>
      <c r="I9403" t="s">
        <v>212</v>
      </c>
      <c r="K9403">
        <v>87.12</v>
      </c>
    </row>
    <row r="9404" spans="7:11">
      <c r="G9404">
        <v>103142</v>
      </c>
      <c r="H9404" t="s">
        <v>11590</v>
      </c>
      <c r="I9404" t="s">
        <v>212</v>
      </c>
      <c r="K9404">
        <v>97.71</v>
      </c>
    </row>
    <row r="9405" spans="7:11">
      <c r="G9405">
        <v>103143</v>
      </c>
      <c r="H9405" t="s">
        <v>11591</v>
      </c>
      <c r="I9405" t="s">
        <v>212</v>
      </c>
      <c r="K9405">
        <v>128.29</v>
      </c>
    </row>
    <row r="9406" spans="7:11">
      <c r="G9406">
        <v>103144</v>
      </c>
      <c r="H9406" t="s">
        <v>11592</v>
      </c>
      <c r="I9406" t="s">
        <v>212</v>
      </c>
      <c r="K9406">
        <v>138.9</v>
      </c>
    </row>
    <row r="9407" spans="7:11">
      <c r="G9407">
        <v>103145</v>
      </c>
      <c r="H9407" t="s">
        <v>11593</v>
      </c>
      <c r="I9407" t="s">
        <v>212</v>
      </c>
      <c r="K9407">
        <v>169.48</v>
      </c>
    </row>
    <row r="9408" spans="7:11">
      <c r="G9408">
        <v>103146</v>
      </c>
      <c r="H9408" t="s">
        <v>11594</v>
      </c>
      <c r="I9408" t="s">
        <v>212</v>
      </c>
      <c r="K9408">
        <v>180.09</v>
      </c>
    </row>
    <row r="9409" spans="7:11">
      <c r="G9409">
        <v>103147</v>
      </c>
      <c r="H9409" t="s">
        <v>11595</v>
      </c>
      <c r="I9409" t="s">
        <v>212</v>
      </c>
      <c r="K9409">
        <v>201.32</v>
      </c>
    </row>
    <row r="9410" spans="7:11">
      <c r="G9410">
        <v>103148</v>
      </c>
      <c r="H9410" t="s">
        <v>11596</v>
      </c>
      <c r="I9410" t="s">
        <v>212</v>
      </c>
      <c r="K9410">
        <v>242.5</v>
      </c>
    </row>
    <row r="9411" spans="7:11">
      <c r="G9411">
        <v>103137</v>
      </c>
      <c r="H9411" t="s">
        <v>11597</v>
      </c>
      <c r="I9411" t="s">
        <v>212</v>
      </c>
      <c r="K9411">
        <v>31.08</v>
      </c>
    </row>
    <row r="9412" spans="7:11">
      <c r="G9412">
        <v>103149</v>
      </c>
      <c r="H9412" t="s">
        <v>11598</v>
      </c>
      <c r="I9412" t="s">
        <v>212</v>
      </c>
      <c r="K9412">
        <v>263.73</v>
      </c>
    </row>
    <row r="9413" spans="7:11">
      <c r="G9413">
        <v>103150</v>
      </c>
      <c r="H9413" t="s">
        <v>11599</v>
      </c>
      <c r="I9413" t="s">
        <v>212</v>
      </c>
      <c r="K9413">
        <v>304.86</v>
      </c>
    </row>
    <row r="9414" spans="7:11">
      <c r="G9414">
        <v>103106</v>
      </c>
      <c r="H9414" t="s">
        <v>11600</v>
      </c>
      <c r="I9414" t="s">
        <v>212</v>
      </c>
      <c r="K9414">
        <v>53.3</v>
      </c>
    </row>
    <row r="9415" spans="7:11">
      <c r="G9415">
        <v>103119</v>
      </c>
      <c r="H9415" t="s">
        <v>11601</v>
      </c>
      <c r="I9415" t="s">
        <v>212</v>
      </c>
      <c r="K9415">
        <v>634.98</v>
      </c>
    </row>
    <row r="9416" spans="7:11">
      <c r="G9416">
        <v>103120</v>
      </c>
      <c r="H9416" t="s">
        <v>11602</v>
      </c>
      <c r="I9416" t="s">
        <v>212</v>
      </c>
      <c r="K9416">
        <v>759.8</v>
      </c>
    </row>
    <row r="9417" spans="7:11">
      <c r="G9417">
        <v>103107</v>
      </c>
      <c r="H9417" t="s">
        <v>11603</v>
      </c>
      <c r="I9417" t="s">
        <v>212</v>
      </c>
      <c r="K9417">
        <v>74.540000000000006</v>
      </c>
    </row>
    <row r="9418" spans="7:11">
      <c r="G9418">
        <v>103108</v>
      </c>
      <c r="H9418" t="s">
        <v>11604</v>
      </c>
      <c r="I9418" t="s">
        <v>212</v>
      </c>
      <c r="K9418">
        <v>95.75</v>
      </c>
    </row>
    <row r="9419" spans="7:11">
      <c r="G9419">
        <v>103109</v>
      </c>
      <c r="H9419" t="s">
        <v>11605</v>
      </c>
      <c r="I9419" t="s">
        <v>212</v>
      </c>
      <c r="K9419">
        <v>156.88999999999999</v>
      </c>
    </row>
    <row r="9420" spans="7:11">
      <c r="G9420">
        <v>103110</v>
      </c>
      <c r="H9420" t="s">
        <v>11606</v>
      </c>
      <c r="I9420" t="s">
        <v>212</v>
      </c>
      <c r="K9420">
        <v>178.13</v>
      </c>
    </row>
    <row r="9421" spans="7:11">
      <c r="G9421">
        <v>103111</v>
      </c>
      <c r="H9421" t="s">
        <v>11607</v>
      </c>
      <c r="I9421" t="s">
        <v>212</v>
      </c>
      <c r="K9421">
        <v>239.26</v>
      </c>
    </row>
    <row r="9422" spans="7:11">
      <c r="G9422">
        <v>103112</v>
      </c>
      <c r="H9422" t="s">
        <v>11608</v>
      </c>
      <c r="I9422" t="s">
        <v>212</v>
      </c>
      <c r="K9422">
        <v>260.48</v>
      </c>
    </row>
    <row r="9423" spans="7:11">
      <c r="G9423">
        <v>103113</v>
      </c>
      <c r="H9423" t="s">
        <v>11609</v>
      </c>
      <c r="I9423" t="s">
        <v>212</v>
      </c>
      <c r="K9423">
        <v>321.61</v>
      </c>
    </row>
    <row r="9424" spans="7:11">
      <c r="G9424">
        <v>103114</v>
      </c>
      <c r="H9424" t="s">
        <v>11610</v>
      </c>
      <c r="I9424" t="s">
        <v>212</v>
      </c>
      <c r="K9424">
        <v>342.85</v>
      </c>
    </row>
    <row r="9425" spans="7:11">
      <c r="G9425">
        <v>103115</v>
      </c>
      <c r="H9425" t="s">
        <v>11611</v>
      </c>
      <c r="I9425" t="s">
        <v>212</v>
      </c>
      <c r="K9425">
        <v>385.31</v>
      </c>
    </row>
    <row r="9426" spans="7:11">
      <c r="G9426">
        <v>103116</v>
      </c>
      <c r="H9426" t="s">
        <v>11612</v>
      </c>
      <c r="I9426" t="s">
        <v>212</v>
      </c>
      <c r="K9426">
        <v>467.68</v>
      </c>
    </row>
    <row r="9427" spans="7:11">
      <c r="G9427">
        <v>103105</v>
      </c>
      <c r="H9427" t="s">
        <v>11613</v>
      </c>
      <c r="I9427" t="s">
        <v>212</v>
      </c>
      <c r="K9427">
        <v>44.81</v>
      </c>
    </row>
    <row r="9428" spans="7:11">
      <c r="G9428">
        <v>103117</v>
      </c>
      <c r="H9428" t="s">
        <v>11614</v>
      </c>
      <c r="I9428" t="s">
        <v>212</v>
      </c>
      <c r="K9428">
        <v>510.15</v>
      </c>
    </row>
    <row r="9429" spans="7:11">
      <c r="G9429">
        <v>103118</v>
      </c>
      <c r="H9429" t="s">
        <v>11615</v>
      </c>
      <c r="I9429" t="s">
        <v>212</v>
      </c>
      <c r="K9429">
        <v>592.5</v>
      </c>
    </row>
    <row r="9430" spans="7:11">
      <c r="G9430">
        <v>103122</v>
      </c>
      <c r="H9430" t="s">
        <v>11616</v>
      </c>
      <c r="I9430" t="s">
        <v>212</v>
      </c>
      <c r="K9430">
        <v>71.290000000000006</v>
      </c>
    </row>
    <row r="9431" spans="7:11">
      <c r="G9431">
        <v>103135</v>
      </c>
      <c r="H9431" t="s">
        <v>11617</v>
      </c>
      <c r="I9431" t="s">
        <v>212</v>
      </c>
      <c r="K9431">
        <v>943.8</v>
      </c>
    </row>
    <row r="9432" spans="7:11">
      <c r="G9432">
        <v>103136</v>
      </c>
      <c r="H9432" t="s">
        <v>11618</v>
      </c>
      <c r="I9432" t="s">
        <v>212</v>
      </c>
      <c r="K9432">
        <v>1131.04</v>
      </c>
    </row>
    <row r="9433" spans="7:11">
      <c r="G9433">
        <v>103123</v>
      </c>
      <c r="H9433" t="s">
        <v>11619</v>
      </c>
      <c r="I9433" t="s">
        <v>212</v>
      </c>
      <c r="K9433">
        <v>103.16</v>
      </c>
    </row>
    <row r="9434" spans="7:11">
      <c r="G9434">
        <v>103124</v>
      </c>
      <c r="H9434" t="s">
        <v>11620</v>
      </c>
      <c r="I9434" t="s">
        <v>212</v>
      </c>
      <c r="K9434">
        <v>134.97</v>
      </c>
    </row>
    <row r="9435" spans="7:11">
      <c r="G9435">
        <v>103125</v>
      </c>
      <c r="H9435" t="s">
        <v>11621</v>
      </c>
      <c r="I9435" t="s">
        <v>212</v>
      </c>
      <c r="K9435">
        <v>226.69</v>
      </c>
    </row>
    <row r="9436" spans="7:11">
      <c r="G9436">
        <v>103126</v>
      </c>
      <c r="H9436" t="s">
        <v>11622</v>
      </c>
      <c r="I9436" t="s">
        <v>212</v>
      </c>
      <c r="K9436">
        <v>258.54000000000002</v>
      </c>
    </row>
    <row r="9437" spans="7:11">
      <c r="G9437">
        <v>103127</v>
      </c>
      <c r="H9437" t="s">
        <v>11623</v>
      </c>
      <c r="I9437" t="s">
        <v>212</v>
      </c>
      <c r="K9437">
        <v>350.23</v>
      </c>
    </row>
    <row r="9438" spans="7:11">
      <c r="G9438">
        <v>103128</v>
      </c>
      <c r="H9438" t="s">
        <v>11624</v>
      </c>
      <c r="I9438" t="s">
        <v>212</v>
      </c>
      <c r="K9438">
        <v>382.07</v>
      </c>
    </row>
    <row r="9439" spans="7:11">
      <c r="G9439">
        <v>103129</v>
      </c>
      <c r="H9439" t="s">
        <v>11625</v>
      </c>
      <c r="I9439" t="s">
        <v>212</v>
      </c>
      <c r="K9439">
        <v>473.79</v>
      </c>
    </row>
    <row r="9440" spans="7:11">
      <c r="G9440">
        <v>103130</v>
      </c>
      <c r="H9440" t="s">
        <v>11626</v>
      </c>
      <c r="I9440" t="s">
        <v>212</v>
      </c>
      <c r="K9440">
        <v>505.61</v>
      </c>
    </row>
    <row r="9441" spans="7:11">
      <c r="G9441">
        <v>103131</v>
      </c>
      <c r="H9441" t="s">
        <v>11627</v>
      </c>
      <c r="I9441" t="s">
        <v>212</v>
      </c>
      <c r="K9441">
        <v>569.29999999999995</v>
      </c>
    </row>
    <row r="9442" spans="7:11">
      <c r="G9442">
        <v>103132</v>
      </c>
      <c r="H9442" t="s">
        <v>11628</v>
      </c>
      <c r="I9442" t="s">
        <v>212</v>
      </c>
      <c r="K9442">
        <v>692.86</v>
      </c>
    </row>
    <row r="9443" spans="7:11">
      <c r="G9443">
        <v>103121</v>
      </c>
      <c r="H9443" t="s">
        <v>11629</v>
      </c>
      <c r="I9443" t="s">
        <v>212</v>
      </c>
      <c r="K9443">
        <v>58.57</v>
      </c>
    </row>
    <row r="9444" spans="7:11">
      <c r="G9444">
        <v>103133</v>
      </c>
      <c r="H9444" t="s">
        <v>11630</v>
      </c>
      <c r="I9444" t="s">
        <v>212</v>
      </c>
      <c r="K9444">
        <v>756.56</v>
      </c>
    </row>
    <row r="9445" spans="7:11">
      <c r="G9445">
        <v>103134</v>
      </c>
      <c r="H9445" t="s">
        <v>11631</v>
      </c>
      <c r="I9445" t="s">
        <v>212</v>
      </c>
      <c r="K9445">
        <v>880.1</v>
      </c>
    </row>
    <row r="9446" spans="7:11">
      <c r="G9446">
        <v>103090</v>
      </c>
      <c r="H9446" t="s">
        <v>4607</v>
      </c>
      <c r="I9446" t="s">
        <v>85</v>
      </c>
      <c r="K9446">
        <v>12.49</v>
      </c>
    </row>
    <row r="9447" spans="7:11">
      <c r="G9447">
        <v>103103</v>
      </c>
      <c r="H9447" t="s">
        <v>4620</v>
      </c>
      <c r="I9447" t="s">
        <v>85</v>
      </c>
      <c r="K9447">
        <v>122.03</v>
      </c>
    </row>
    <row r="9448" spans="7:11">
      <c r="G9448">
        <v>103104</v>
      </c>
      <c r="H9448" t="s">
        <v>4621</v>
      </c>
      <c r="I9448" t="s">
        <v>85</v>
      </c>
      <c r="K9448">
        <v>145.94</v>
      </c>
    </row>
    <row r="9449" spans="7:11">
      <c r="G9449">
        <v>103091</v>
      </c>
      <c r="H9449" t="s">
        <v>4608</v>
      </c>
      <c r="I9449" t="s">
        <v>85</v>
      </c>
      <c r="K9449">
        <v>17.54</v>
      </c>
    </row>
    <row r="9450" spans="7:11">
      <c r="G9450">
        <v>103092</v>
      </c>
      <c r="H9450" t="s">
        <v>4609</v>
      </c>
      <c r="I9450" t="s">
        <v>85</v>
      </c>
      <c r="K9450">
        <v>22.56</v>
      </c>
    </row>
    <row r="9451" spans="7:11">
      <c r="G9451">
        <v>103093</v>
      </c>
      <c r="H9451" t="s">
        <v>4610</v>
      </c>
      <c r="I9451" t="s">
        <v>85</v>
      </c>
      <c r="K9451">
        <v>34.5</v>
      </c>
    </row>
    <row r="9452" spans="7:11">
      <c r="G9452">
        <v>103094</v>
      </c>
      <c r="H9452" t="s">
        <v>4611</v>
      </c>
      <c r="I9452" t="s">
        <v>85</v>
      </c>
      <c r="K9452">
        <v>39.56</v>
      </c>
    </row>
    <row r="9453" spans="7:11">
      <c r="G9453">
        <v>103095</v>
      </c>
      <c r="H9453" t="s">
        <v>4612</v>
      </c>
      <c r="I9453" t="s">
        <v>85</v>
      </c>
      <c r="K9453">
        <v>51.47</v>
      </c>
    </row>
    <row r="9454" spans="7:11">
      <c r="G9454">
        <v>103096</v>
      </c>
      <c r="H9454" t="s">
        <v>4613</v>
      </c>
      <c r="I9454" t="s">
        <v>85</v>
      </c>
      <c r="K9454">
        <v>56.52</v>
      </c>
    </row>
    <row r="9455" spans="7:11">
      <c r="G9455">
        <v>103097</v>
      </c>
      <c r="H9455" t="s">
        <v>4614</v>
      </c>
      <c r="I9455" t="s">
        <v>85</v>
      </c>
      <c r="K9455">
        <v>68.44</v>
      </c>
    </row>
    <row r="9456" spans="7:11">
      <c r="G9456">
        <v>103098</v>
      </c>
      <c r="H9456" t="s">
        <v>4615</v>
      </c>
      <c r="I9456" t="s">
        <v>85</v>
      </c>
      <c r="K9456">
        <v>73.489999999999995</v>
      </c>
    </row>
    <row r="9457" spans="7:11">
      <c r="G9457">
        <v>103099</v>
      </c>
      <c r="H9457" t="s">
        <v>4616</v>
      </c>
      <c r="I9457" t="s">
        <v>85</v>
      </c>
      <c r="K9457">
        <v>83.56</v>
      </c>
    </row>
    <row r="9458" spans="7:11">
      <c r="G9458">
        <v>103100</v>
      </c>
      <c r="H9458" t="s">
        <v>4617</v>
      </c>
      <c r="I9458" t="s">
        <v>85</v>
      </c>
      <c r="K9458">
        <v>89.13</v>
      </c>
    </row>
    <row r="9459" spans="7:11">
      <c r="G9459">
        <v>103089</v>
      </c>
      <c r="H9459" t="s">
        <v>4606</v>
      </c>
      <c r="I9459" t="s">
        <v>85</v>
      </c>
      <c r="K9459">
        <v>10.47</v>
      </c>
    </row>
    <row r="9460" spans="7:11">
      <c r="G9460">
        <v>103101</v>
      </c>
      <c r="H9460" t="s">
        <v>4618</v>
      </c>
      <c r="I9460" t="s">
        <v>85</v>
      </c>
      <c r="K9460">
        <v>98.14</v>
      </c>
    </row>
    <row r="9461" spans="7:11">
      <c r="G9461">
        <v>103102</v>
      </c>
      <c r="H9461" t="s">
        <v>4619</v>
      </c>
      <c r="I9461" t="s">
        <v>85</v>
      </c>
      <c r="K9461">
        <v>113.03</v>
      </c>
    </row>
    <row r="9462" spans="7:11">
      <c r="G9462">
        <v>101112</v>
      </c>
      <c r="H9462" t="s">
        <v>2136</v>
      </c>
      <c r="I9462" t="s">
        <v>90</v>
      </c>
      <c r="K9462">
        <v>826.11</v>
      </c>
    </row>
    <row r="9463" spans="7:11">
      <c r="G9463">
        <v>101113</v>
      </c>
      <c r="H9463" t="s">
        <v>6578</v>
      </c>
      <c r="I9463" t="s">
        <v>90</v>
      </c>
      <c r="K9463">
        <v>912.74</v>
      </c>
    </row>
    <row r="9464" spans="7:11">
      <c r="G9464">
        <v>101098</v>
      </c>
      <c r="H9464" t="s">
        <v>11632</v>
      </c>
      <c r="I9464" t="s">
        <v>90</v>
      </c>
      <c r="K9464">
        <v>993.94</v>
      </c>
    </row>
    <row r="9465" spans="7:11">
      <c r="G9465">
        <v>101106</v>
      </c>
      <c r="H9465" t="s">
        <v>11633</v>
      </c>
      <c r="I9465" t="s">
        <v>90</v>
      </c>
      <c r="K9465">
        <v>1072.8399999999999</v>
      </c>
    </row>
    <row r="9466" spans="7:11">
      <c r="G9466">
        <v>101102</v>
      </c>
      <c r="H9466" t="s">
        <v>11634</v>
      </c>
      <c r="I9466" t="s">
        <v>90</v>
      </c>
      <c r="K9466">
        <v>850.03</v>
      </c>
    </row>
    <row r="9467" spans="7:11">
      <c r="G9467">
        <v>101110</v>
      </c>
      <c r="H9467" t="s">
        <v>11635</v>
      </c>
      <c r="I9467" t="s">
        <v>90</v>
      </c>
      <c r="K9467">
        <v>924.98</v>
      </c>
    </row>
    <row r="9468" spans="7:11">
      <c r="G9468">
        <v>101099</v>
      </c>
      <c r="H9468" t="s">
        <v>11636</v>
      </c>
      <c r="I9468" t="s">
        <v>90</v>
      </c>
      <c r="K9468">
        <v>918.14</v>
      </c>
    </row>
    <row r="9469" spans="7:11">
      <c r="G9469">
        <v>101107</v>
      </c>
      <c r="H9469" t="s">
        <v>11637</v>
      </c>
      <c r="I9469" t="s">
        <v>90</v>
      </c>
      <c r="K9469">
        <v>994.72</v>
      </c>
    </row>
    <row r="9470" spans="7:11">
      <c r="G9470">
        <v>101103</v>
      </c>
      <c r="H9470" t="s">
        <v>11638</v>
      </c>
      <c r="I9470" t="s">
        <v>90</v>
      </c>
      <c r="K9470">
        <v>801.63</v>
      </c>
    </row>
    <row r="9471" spans="7:11">
      <c r="G9471">
        <v>101111</v>
      </c>
      <c r="H9471" t="s">
        <v>11639</v>
      </c>
      <c r="I9471" t="s">
        <v>90</v>
      </c>
      <c r="K9471">
        <v>874.8</v>
      </c>
    </row>
    <row r="9472" spans="7:11">
      <c r="G9472">
        <v>101096</v>
      </c>
      <c r="H9472" t="s">
        <v>11640</v>
      </c>
      <c r="I9472" t="s">
        <v>90</v>
      </c>
      <c r="K9472">
        <v>1109.69</v>
      </c>
    </row>
    <row r="9473" spans="7:11">
      <c r="G9473">
        <v>101104</v>
      </c>
      <c r="H9473" t="s">
        <v>11641</v>
      </c>
      <c r="I9473" t="s">
        <v>90</v>
      </c>
      <c r="K9473">
        <v>1191.0899999999999</v>
      </c>
    </row>
    <row r="9474" spans="7:11">
      <c r="G9474">
        <v>101100</v>
      </c>
      <c r="H9474" t="s">
        <v>11642</v>
      </c>
      <c r="I9474" t="s">
        <v>90</v>
      </c>
      <c r="K9474">
        <v>893.06</v>
      </c>
    </row>
    <row r="9475" spans="7:11">
      <c r="G9475">
        <v>101108</v>
      </c>
      <c r="H9475" t="s">
        <v>11643</v>
      </c>
      <c r="I9475" t="s">
        <v>90</v>
      </c>
      <c r="K9475">
        <v>969.72</v>
      </c>
    </row>
    <row r="9476" spans="7:11">
      <c r="G9476">
        <v>101097</v>
      </c>
      <c r="H9476" t="s">
        <v>11644</v>
      </c>
      <c r="I9476" t="s">
        <v>90</v>
      </c>
      <c r="K9476">
        <v>1058.51</v>
      </c>
    </row>
    <row r="9477" spans="7:11">
      <c r="G9477">
        <v>101105</v>
      </c>
      <c r="H9477" t="s">
        <v>11645</v>
      </c>
      <c r="I9477" t="s">
        <v>90</v>
      </c>
      <c r="K9477">
        <v>1138.74</v>
      </c>
    </row>
    <row r="9478" spans="7:11">
      <c r="G9478">
        <v>101101</v>
      </c>
      <c r="H9478" t="s">
        <v>11646</v>
      </c>
      <c r="I9478" t="s">
        <v>90</v>
      </c>
      <c r="K9478">
        <v>872.36</v>
      </c>
    </row>
    <row r="9479" spans="7:11">
      <c r="G9479">
        <v>101109</v>
      </c>
      <c r="H9479" t="s">
        <v>11647</v>
      </c>
      <c r="I9479" t="s">
        <v>90</v>
      </c>
      <c r="K9479">
        <v>948.1</v>
      </c>
    </row>
    <row r="9480" spans="7:11">
      <c r="G9480">
        <v>96393</v>
      </c>
      <c r="H9480" t="s">
        <v>2891</v>
      </c>
      <c r="I9480" t="s">
        <v>90</v>
      </c>
      <c r="K9480">
        <v>157.44999999999999</v>
      </c>
    </row>
    <row r="9481" spans="7:11">
      <c r="G9481">
        <v>96394</v>
      </c>
      <c r="H9481" t="s">
        <v>2892</v>
      </c>
      <c r="I9481" t="s">
        <v>90</v>
      </c>
      <c r="K9481">
        <v>215.83</v>
      </c>
    </row>
    <row r="9482" spans="7:11">
      <c r="G9482">
        <v>104363</v>
      </c>
      <c r="H9482" t="s">
        <v>11648</v>
      </c>
      <c r="I9482" t="s">
        <v>123</v>
      </c>
      <c r="K9482">
        <v>0</v>
      </c>
    </row>
    <row r="9483" spans="7:11">
      <c r="G9483">
        <v>104360</v>
      </c>
      <c r="H9483" t="s">
        <v>11649</v>
      </c>
      <c r="I9483" t="s">
        <v>123</v>
      </c>
      <c r="K9483">
        <v>0</v>
      </c>
    </row>
    <row r="9484" spans="7:11">
      <c r="G9484">
        <v>104358</v>
      </c>
      <c r="H9484" t="s">
        <v>11650</v>
      </c>
      <c r="I9484" t="s">
        <v>123</v>
      </c>
      <c r="K9484">
        <v>0</v>
      </c>
    </row>
    <row r="9485" spans="7:11">
      <c r="G9485">
        <v>104362</v>
      </c>
      <c r="H9485" t="s">
        <v>11651</v>
      </c>
      <c r="I9485" t="s">
        <v>123</v>
      </c>
      <c r="K9485">
        <v>0</v>
      </c>
    </row>
    <row r="9486" spans="7:11">
      <c r="G9486">
        <v>104361</v>
      </c>
      <c r="H9486" t="s">
        <v>11652</v>
      </c>
      <c r="I9486" t="s">
        <v>123</v>
      </c>
      <c r="K9486">
        <v>0</v>
      </c>
    </row>
    <row r="9487" spans="7:11">
      <c r="G9487">
        <v>104359</v>
      </c>
      <c r="H9487" t="s">
        <v>11653</v>
      </c>
      <c r="I9487" t="s">
        <v>123</v>
      </c>
      <c r="K9487">
        <v>0</v>
      </c>
    </row>
    <row r="9488" spans="7:11">
      <c r="G9488">
        <v>96395</v>
      </c>
      <c r="H9488" t="s">
        <v>2893</v>
      </c>
      <c r="I9488" t="s">
        <v>90</v>
      </c>
      <c r="K9488">
        <v>296.82</v>
      </c>
    </row>
    <row r="9489" spans="7:11">
      <c r="G9489">
        <v>104373</v>
      </c>
      <c r="H9489" t="s">
        <v>11654</v>
      </c>
      <c r="I9489" t="s">
        <v>123</v>
      </c>
      <c r="K9489">
        <v>0</v>
      </c>
    </row>
    <row r="9490" spans="7:11">
      <c r="G9490">
        <v>104374</v>
      </c>
      <c r="H9490" t="s">
        <v>11655</v>
      </c>
      <c r="I9490" t="s">
        <v>123</v>
      </c>
      <c r="K9490">
        <v>0</v>
      </c>
    </row>
    <row r="9491" spans="7:11">
      <c r="G9491">
        <v>105034</v>
      </c>
      <c r="H9491" t="s">
        <v>11656</v>
      </c>
      <c r="I9491" t="s">
        <v>85</v>
      </c>
      <c r="K9491">
        <v>37.29</v>
      </c>
    </row>
    <row r="9492" spans="7:11">
      <c r="G9492">
        <v>105033</v>
      </c>
      <c r="H9492" t="s">
        <v>11657</v>
      </c>
      <c r="I9492" t="s">
        <v>85</v>
      </c>
      <c r="K9492">
        <v>52.17</v>
      </c>
    </row>
    <row r="9493" spans="7:11">
      <c r="G9493">
        <v>93205</v>
      </c>
      <c r="H9493" t="s">
        <v>11658</v>
      </c>
      <c r="I9493" t="s">
        <v>85</v>
      </c>
      <c r="K9493">
        <v>62.84</v>
      </c>
    </row>
    <row r="9494" spans="7:11">
      <c r="G9494">
        <v>105032</v>
      </c>
      <c r="H9494" t="s">
        <v>11659</v>
      </c>
      <c r="I9494" t="s">
        <v>85</v>
      </c>
      <c r="K9494">
        <v>29.91</v>
      </c>
    </row>
    <row r="9495" spans="7:11">
      <c r="G9495">
        <v>105031</v>
      </c>
      <c r="H9495" t="s">
        <v>11660</v>
      </c>
      <c r="I9495" t="s">
        <v>85</v>
      </c>
      <c r="K9495">
        <v>43.85</v>
      </c>
    </row>
    <row r="9496" spans="7:11">
      <c r="G9496">
        <v>93199</v>
      </c>
      <c r="H9496" t="s">
        <v>11661</v>
      </c>
      <c r="I9496" t="s">
        <v>85</v>
      </c>
      <c r="K9496">
        <v>45.82</v>
      </c>
    </row>
    <row r="9497" spans="7:11">
      <c r="G9497">
        <v>105030</v>
      </c>
      <c r="H9497" t="s">
        <v>11662</v>
      </c>
      <c r="I9497" t="s">
        <v>85</v>
      </c>
      <c r="K9497">
        <v>36.979999999999997</v>
      </c>
    </row>
    <row r="9498" spans="7:11">
      <c r="G9498">
        <v>105029</v>
      </c>
      <c r="H9498" t="s">
        <v>11663</v>
      </c>
      <c r="I9498" t="s">
        <v>85</v>
      </c>
      <c r="K9498">
        <v>44.06</v>
      </c>
    </row>
    <row r="9499" spans="7:11">
      <c r="G9499">
        <v>93197</v>
      </c>
      <c r="H9499" t="s">
        <v>11664</v>
      </c>
      <c r="I9499" t="s">
        <v>85</v>
      </c>
      <c r="K9499">
        <v>51.16</v>
      </c>
    </row>
    <row r="9500" spans="7:11">
      <c r="G9500">
        <v>105040</v>
      </c>
      <c r="H9500" t="s">
        <v>11665</v>
      </c>
      <c r="I9500" t="s">
        <v>85</v>
      </c>
      <c r="K9500">
        <v>27.48</v>
      </c>
    </row>
    <row r="9501" spans="7:11">
      <c r="G9501">
        <v>105039</v>
      </c>
      <c r="H9501" t="s">
        <v>11666</v>
      </c>
      <c r="I9501" t="s">
        <v>85</v>
      </c>
      <c r="K9501">
        <v>40.6</v>
      </c>
    </row>
    <row r="9502" spans="7:11">
      <c r="G9502">
        <v>105038</v>
      </c>
      <c r="H9502" t="s">
        <v>11667</v>
      </c>
      <c r="I9502" t="s">
        <v>85</v>
      </c>
      <c r="K9502">
        <v>56.39</v>
      </c>
    </row>
    <row r="9503" spans="7:11">
      <c r="G9503">
        <v>105028</v>
      </c>
      <c r="H9503" t="s">
        <v>11668</v>
      </c>
      <c r="I9503" t="s">
        <v>85</v>
      </c>
      <c r="K9503">
        <v>19.37</v>
      </c>
    </row>
    <row r="9504" spans="7:11">
      <c r="G9504">
        <v>105027</v>
      </c>
      <c r="H9504" t="s">
        <v>11669</v>
      </c>
      <c r="I9504" t="s">
        <v>85</v>
      </c>
      <c r="K9504">
        <v>22.18</v>
      </c>
    </row>
    <row r="9505" spans="7:11">
      <c r="G9505">
        <v>93194</v>
      </c>
      <c r="H9505" t="s">
        <v>11670</v>
      </c>
      <c r="I9505" t="s">
        <v>85</v>
      </c>
      <c r="K9505">
        <v>25.4</v>
      </c>
    </row>
    <row r="9506" spans="7:11">
      <c r="G9506">
        <v>93200</v>
      </c>
      <c r="H9506" t="s">
        <v>11671</v>
      </c>
      <c r="I9506" t="s">
        <v>85</v>
      </c>
      <c r="K9506">
        <v>9.9</v>
      </c>
    </row>
    <row r="9507" spans="7:11">
      <c r="G9507">
        <v>93203</v>
      </c>
      <c r="H9507" t="s">
        <v>11672</v>
      </c>
      <c r="I9507" t="s">
        <v>85</v>
      </c>
      <c r="K9507">
        <v>11.68</v>
      </c>
    </row>
    <row r="9508" spans="7:11">
      <c r="G9508">
        <v>93202</v>
      </c>
      <c r="H9508" t="s">
        <v>11673</v>
      </c>
      <c r="I9508" t="s">
        <v>85</v>
      </c>
      <c r="K9508">
        <v>24.34</v>
      </c>
    </row>
    <row r="9509" spans="7:11">
      <c r="G9509">
        <v>105026</v>
      </c>
      <c r="H9509" t="s">
        <v>11674</v>
      </c>
      <c r="I9509" t="s">
        <v>85</v>
      </c>
      <c r="K9509">
        <v>38.36</v>
      </c>
    </row>
    <row r="9510" spans="7:11">
      <c r="G9510">
        <v>105025</v>
      </c>
      <c r="H9510" t="s">
        <v>11675</v>
      </c>
      <c r="I9510" t="s">
        <v>85</v>
      </c>
      <c r="K9510">
        <v>53.91</v>
      </c>
    </row>
    <row r="9511" spans="7:11">
      <c r="G9511">
        <v>93191</v>
      </c>
      <c r="H9511" t="s">
        <v>11676</v>
      </c>
      <c r="I9511" t="s">
        <v>85</v>
      </c>
      <c r="K9511">
        <v>64.91</v>
      </c>
    </row>
    <row r="9512" spans="7:11">
      <c r="G9512">
        <v>105024</v>
      </c>
      <c r="H9512" t="s">
        <v>11677</v>
      </c>
      <c r="I9512" t="s">
        <v>85</v>
      </c>
      <c r="K9512">
        <v>47.9</v>
      </c>
    </row>
    <row r="9513" spans="7:11">
      <c r="G9513">
        <v>105023</v>
      </c>
      <c r="H9513" t="s">
        <v>11678</v>
      </c>
      <c r="I9513" t="s">
        <v>85</v>
      </c>
      <c r="K9513">
        <v>58.15</v>
      </c>
    </row>
    <row r="9514" spans="7:11">
      <c r="G9514">
        <v>93187</v>
      </c>
      <c r="H9514" t="s">
        <v>11679</v>
      </c>
      <c r="I9514" t="s">
        <v>85</v>
      </c>
      <c r="K9514">
        <v>68.38</v>
      </c>
    </row>
    <row r="9515" spans="7:11">
      <c r="G9515">
        <v>105037</v>
      </c>
      <c r="H9515" t="s">
        <v>11680</v>
      </c>
      <c r="I9515" t="s">
        <v>85</v>
      </c>
      <c r="K9515">
        <v>27.61</v>
      </c>
    </row>
    <row r="9516" spans="7:11">
      <c r="G9516">
        <v>105036</v>
      </c>
      <c r="H9516" t="s">
        <v>11681</v>
      </c>
      <c r="I9516" t="s">
        <v>85</v>
      </c>
      <c r="K9516">
        <v>40.770000000000003</v>
      </c>
    </row>
    <row r="9517" spans="7:11">
      <c r="G9517">
        <v>105035</v>
      </c>
      <c r="H9517" t="s">
        <v>11682</v>
      </c>
      <c r="I9517" t="s">
        <v>85</v>
      </c>
      <c r="K9517">
        <v>56.55</v>
      </c>
    </row>
    <row r="9518" spans="7:11">
      <c r="G9518">
        <v>105022</v>
      </c>
      <c r="H9518" t="s">
        <v>11683</v>
      </c>
      <c r="I9518" t="s">
        <v>85</v>
      </c>
      <c r="K9518">
        <v>19.649999999999999</v>
      </c>
    </row>
    <row r="9519" spans="7:11">
      <c r="G9519">
        <v>105021</v>
      </c>
      <c r="H9519" t="s">
        <v>11684</v>
      </c>
      <c r="I9519" t="s">
        <v>85</v>
      </c>
      <c r="K9519">
        <v>22.49</v>
      </c>
    </row>
    <row r="9520" spans="7:11">
      <c r="G9520">
        <v>93184</v>
      </c>
      <c r="H9520" t="s">
        <v>11685</v>
      </c>
      <c r="I9520" t="s">
        <v>85</v>
      </c>
      <c r="K9520">
        <v>26.04</v>
      </c>
    </row>
    <row r="9521" spans="7:11">
      <c r="G9521">
        <v>102149</v>
      </c>
      <c r="H9521" t="s">
        <v>11686</v>
      </c>
      <c r="I9521" t="s">
        <v>93</v>
      </c>
      <c r="K9521">
        <v>0</v>
      </c>
    </row>
    <row r="9522" spans="7:11">
      <c r="G9522">
        <v>102150</v>
      </c>
      <c r="H9522" t="s">
        <v>11687</v>
      </c>
      <c r="I9522" t="s">
        <v>93</v>
      </c>
      <c r="K9522">
        <v>0</v>
      </c>
    </row>
    <row r="9523" spans="7:11">
      <c r="G9523">
        <v>102145</v>
      </c>
      <c r="H9523" t="s">
        <v>11688</v>
      </c>
      <c r="I9523" t="s">
        <v>93</v>
      </c>
      <c r="K9523">
        <v>0</v>
      </c>
    </row>
    <row r="9524" spans="7:11">
      <c r="G9524">
        <v>102146</v>
      </c>
      <c r="H9524" t="s">
        <v>11689</v>
      </c>
      <c r="I9524" t="s">
        <v>93</v>
      </c>
      <c r="K9524">
        <v>0</v>
      </c>
    </row>
    <row r="9525" spans="7:11">
      <c r="G9525">
        <v>102147</v>
      </c>
      <c r="H9525" t="s">
        <v>11690</v>
      </c>
      <c r="I9525" t="s">
        <v>93</v>
      </c>
      <c r="K9525">
        <v>0</v>
      </c>
    </row>
    <row r="9526" spans="7:11">
      <c r="G9526">
        <v>102148</v>
      </c>
      <c r="H9526" t="s">
        <v>11691</v>
      </c>
      <c r="I9526" t="s">
        <v>93</v>
      </c>
      <c r="K9526">
        <v>0</v>
      </c>
    </row>
    <row r="9527" spans="7:11">
      <c r="G9527">
        <v>102143</v>
      </c>
      <c r="H9527" t="s">
        <v>11692</v>
      </c>
      <c r="I9527" t="s">
        <v>93</v>
      </c>
      <c r="K9527">
        <v>0</v>
      </c>
    </row>
    <row r="9528" spans="7:11">
      <c r="G9528">
        <v>102144</v>
      </c>
      <c r="H9528" t="s">
        <v>11693</v>
      </c>
      <c r="I9528" t="s">
        <v>93</v>
      </c>
      <c r="K9528">
        <v>0</v>
      </c>
    </row>
    <row r="9529" spans="7:11">
      <c r="G9529">
        <v>102171</v>
      </c>
      <c r="H9529" t="s">
        <v>5561</v>
      </c>
      <c r="I9529" t="s">
        <v>93</v>
      </c>
      <c r="K9529">
        <v>580</v>
      </c>
    </row>
    <row r="9530" spans="7:11">
      <c r="G9530">
        <v>102172</v>
      </c>
      <c r="H9530" t="s">
        <v>5562</v>
      </c>
      <c r="I9530" t="s">
        <v>93</v>
      </c>
      <c r="K9530">
        <v>568.69000000000005</v>
      </c>
    </row>
    <row r="9531" spans="7:11">
      <c r="G9531">
        <v>102170</v>
      </c>
      <c r="H9531" t="s">
        <v>5560</v>
      </c>
      <c r="I9531" t="s">
        <v>93</v>
      </c>
      <c r="K9531">
        <v>298.63</v>
      </c>
    </row>
    <row r="9532" spans="7:11">
      <c r="G9532">
        <v>102160</v>
      </c>
      <c r="H9532" t="s">
        <v>4366</v>
      </c>
      <c r="I9532" t="s">
        <v>93</v>
      </c>
      <c r="K9532">
        <v>196.06</v>
      </c>
    </row>
    <row r="9533" spans="7:11">
      <c r="G9533">
        <v>102177</v>
      </c>
      <c r="H9533" t="s">
        <v>5564</v>
      </c>
      <c r="I9533" t="s">
        <v>93</v>
      </c>
      <c r="K9533">
        <v>2143.92</v>
      </c>
    </row>
    <row r="9534" spans="7:11">
      <c r="G9534">
        <v>102174</v>
      </c>
      <c r="H9534" t="s">
        <v>11694</v>
      </c>
      <c r="I9534" t="s">
        <v>93</v>
      </c>
      <c r="K9534">
        <v>0</v>
      </c>
    </row>
    <row r="9535" spans="7:11">
      <c r="G9535">
        <v>102178</v>
      </c>
      <c r="H9535" t="s">
        <v>5565</v>
      </c>
      <c r="I9535" t="s">
        <v>93</v>
      </c>
      <c r="K9535">
        <v>2469.31</v>
      </c>
    </row>
    <row r="9536" spans="7:11">
      <c r="G9536">
        <v>102175</v>
      </c>
      <c r="H9536" t="s">
        <v>11695</v>
      </c>
      <c r="I9536" t="s">
        <v>93</v>
      </c>
      <c r="K9536">
        <v>0</v>
      </c>
    </row>
    <row r="9537" spans="7:11">
      <c r="G9537">
        <v>102176</v>
      </c>
      <c r="H9537" t="s">
        <v>5563</v>
      </c>
      <c r="I9537" t="s">
        <v>93</v>
      </c>
      <c r="K9537">
        <v>1043.4100000000001</v>
      </c>
    </row>
    <row r="9538" spans="7:11">
      <c r="G9538">
        <v>102173</v>
      </c>
      <c r="H9538" t="s">
        <v>11696</v>
      </c>
      <c r="I9538" t="s">
        <v>93</v>
      </c>
      <c r="K9538">
        <v>0</v>
      </c>
    </row>
    <row r="9539" spans="7:11">
      <c r="G9539">
        <v>102163</v>
      </c>
      <c r="H9539" t="s">
        <v>5553</v>
      </c>
      <c r="I9539" t="s">
        <v>93</v>
      </c>
      <c r="K9539">
        <v>391.13</v>
      </c>
    </row>
    <row r="9540" spans="7:11">
      <c r="G9540">
        <v>102153</v>
      </c>
      <c r="H9540" t="s">
        <v>4359</v>
      </c>
      <c r="I9540" t="s">
        <v>93</v>
      </c>
      <c r="K9540">
        <v>288.56</v>
      </c>
    </row>
    <row r="9541" spans="7:11">
      <c r="G9541">
        <v>102165</v>
      </c>
      <c r="H9541" t="s">
        <v>5555</v>
      </c>
      <c r="I9541" t="s">
        <v>93</v>
      </c>
      <c r="K9541">
        <v>383.77</v>
      </c>
    </row>
    <row r="9542" spans="7:11">
      <c r="G9542">
        <v>102155</v>
      </c>
      <c r="H9542" t="s">
        <v>4361</v>
      </c>
      <c r="I9542" t="s">
        <v>93</v>
      </c>
      <c r="K9542">
        <v>300.04000000000002</v>
      </c>
    </row>
    <row r="9543" spans="7:11">
      <c r="G9543">
        <v>102167</v>
      </c>
      <c r="H9543" t="s">
        <v>5557</v>
      </c>
      <c r="I9543" t="s">
        <v>93</v>
      </c>
      <c r="K9543">
        <v>460.78</v>
      </c>
    </row>
    <row r="9544" spans="7:11">
      <c r="G9544">
        <v>102157</v>
      </c>
      <c r="H9544" t="s">
        <v>4363</v>
      </c>
      <c r="I9544" t="s">
        <v>93</v>
      </c>
      <c r="K9544">
        <v>395.94</v>
      </c>
    </row>
    <row r="9545" spans="7:11">
      <c r="G9545">
        <v>102169</v>
      </c>
      <c r="H9545" t="s">
        <v>5559</v>
      </c>
      <c r="I9545" t="s">
        <v>93</v>
      </c>
      <c r="K9545">
        <v>521.16999999999996</v>
      </c>
    </row>
    <row r="9546" spans="7:11">
      <c r="G9546">
        <v>102159</v>
      </c>
      <c r="H9546" t="s">
        <v>4365</v>
      </c>
      <c r="I9546" t="s">
        <v>93</v>
      </c>
      <c r="K9546">
        <v>479.34</v>
      </c>
    </row>
    <row r="9547" spans="7:11">
      <c r="G9547">
        <v>102161</v>
      </c>
      <c r="H9547" t="s">
        <v>5551</v>
      </c>
      <c r="I9547" t="s">
        <v>93</v>
      </c>
      <c r="K9547">
        <v>306.33999999999997</v>
      </c>
    </row>
    <row r="9548" spans="7:11">
      <c r="G9548">
        <v>102151</v>
      </c>
      <c r="H9548" t="s">
        <v>4357</v>
      </c>
      <c r="I9548" t="s">
        <v>93</v>
      </c>
      <c r="K9548">
        <v>203.77</v>
      </c>
    </row>
    <row r="9549" spans="7:11">
      <c r="G9549">
        <v>102162</v>
      </c>
      <c r="H9549" t="s">
        <v>5552</v>
      </c>
      <c r="I9549" t="s">
        <v>93</v>
      </c>
      <c r="K9549">
        <v>329.47</v>
      </c>
    </row>
    <row r="9550" spans="7:11">
      <c r="G9550">
        <v>102164</v>
      </c>
      <c r="H9550" t="s">
        <v>5554</v>
      </c>
      <c r="I9550" t="s">
        <v>93</v>
      </c>
      <c r="K9550">
        <v>333.33</v>
      </c>
    </row>
    <row r="9551" spans="7:11">
      <c r="G9551">
        <v>102154</v>
      </c>
      <c r="H9551" t="s">
        <v>4360</v>
      </c>
      <c r="I9551" t="s">
        <v>93</v>
      </c>
      <c r="K9551">
        <v>249.6</v>
      </c>
    </row>
    <row r="9552" spans="7:11">
      <c r="G9552">
        <v>102166</v>
      </c>
      <c r="H9552" t="s">
        <v>5556</v>
      </c>
      <c r="I9552" t="s">
        <v>93</v>
      </c>
      <c r="K9552">
        <v>352.86</v>
      </c>
    </row>
    <row r="9553" spans="7:11">
      <c r="G9553">
        <v>102156</v>
      </c>
      <c r="H9553" t="s">
        <v>4362</v>
      </c>
      <c r="I9553" t="s">
        <v>93</v>
      </c>
      <c r="K9553">
        <v>288.02</v>
      </c>
    </row>
    <row r="9554" spans="7:11">
      <c r="G9554">
        <v>102168</v>
      </c>
      <c r="H9554" t="s">
        <v>5558</v>
      </c>
      <c r="I9554" t="s">
        <v>93</v>
      </c>
      <c r="K9554">
        <v>449.63</v>
      </c>
    </row>
    <row r="9555" spans="7:11">
      <c r="G9555">
        <v>102158</v>
      </c>
      <c r="H9555" t="s">
        <v>4364</v>
      </c>
      <c r="I9555" t="s">
        <v>93</v>
      </c>
      <c r="K9555">
        <v>401.6</v>
      </c>
    </row>
    <row r="9556" spans="7:11">
      <c r="G9556">
        <v>102152</v>
      </c>
      <c r="H9556" t="s">
        <v>4358</v>
      </c>
      <c r="I9556" t="s">
        <v>93</v>
      </c>
      <c r="K9556">
        <v>226.9</v>
      </c>
    </row>
    <row r="9557" spans="7:11">
      <c r="G9557">
        <v>102181</v>
      </c>
      <c r="H9557" t="s">
        <v>5568</v>
      </c>
      <c r="I9557" t="s">
        <v>93</v>
      </c>
      <c r="K9557">
        <v>577.24</v>
      </c>
    </row>
    <row r="9558" spans="7:11">
      <c r="G9558">
        <v>102179</v>
      </c>
      <c r="H9558" t="s">
        <v>5566</v>
      </c>
      <c r="I9558" t="s">
        <v>93</v>
      </c>
      <c r="K9558">
        <v>402.2</v>
      </c>
    </row>
    <row r="9559" spans="7:11">
      <c r="G9559">
        <v>102180</v>
      </c>
      <c r="H9559" t="s">
        <v>5567</v>
      </c>
      <c r="I9559" t="s">
        <v>93</v>
      </c>
      <c r="K9559">
        <v>477.2</v>
      </c>
    </row>
    <row r="9560" spans="7:11">
      <c r="G9560">
        <v>102189</v>
      </c>
      <c r="H9560" t="s">
        <v>4354</v>
      </c>
      <c r="I9560" t="s">
        <v>212</v>
      </c>
      <c r="K9560">
        <v>221.31</v>
      </c>
    </row>
    <row r="9561" spans="7:11">
      <c r="G9561">
        <v>102188</v>
      </c>
      <c r="H9561" t="s">
        <v>4353</v>
      </c>
      <c r="I9561" t="s">
        <v>212</v>
      </c>
      <c r="K9561">
        <v>853.32</v>
      </c>
    </row>
    <row r="9562" spans="7:11">
      <c r="G9562">
        <v>102185</v>
      </c>
      <c r="H9562" t="s">
        <v>4370</v>
      </c>
      <c r="I9562" t="s">
        <v>212</v>
      </c>
      <c r="K9562">
        <v>4061.57</v>
      </c>
    </row>
    <row r="9563" spans="7:11">
      <c r="G9563">
        <v>102184</v>
      </c>
      <c r="H9563" t="s">
        <v>4369</v>
      </c>
      <c r="I9563" t="s">
        <v>212</v>
      </c>
      <c r="K9563">
        <v>2026.04</v>
      </c>
    </row>
    <row r="9564" spans="7:11">
      <c r="G9564">
        <v>102187</v>
      </c>
      <c r="H9564" t="s">
        <v>11697</v>
      </c>
      <c r="I9564" t="s">
        <v>212</v>
      </c>
      <c r="K9564">
        <v>0</v>
      </c>
    </row>
    <row r="9565" spans="7:11">
      <c r="G9565">
        <v>102186</v>
      </c>
      <c r="H9565" t="s">
        <v>11698</v>
      </c>
      <c r="I9565" t="s">
        <v>212</v>
      </c>
      <c r="K9565">
        <v>0</v>
      </c>
    </row>
    <row r="9566" spans="7:11">
      <c r="G9566">
        <v>102183</v>
      </c>
      <c r="H9566" t="s">
        <v>4368</v>
      </c>
      <c r="I9566" t="s">
        <v>212</v>
      </c>
      <c r="K9566">
        <v>2391.4499999999998</v>
      </c>
    </row>
    <row r="9567" spans="7:11">
      <c r="G9567">
        <v>102182</v>
      </c>
      <c r="H9567" t="s">
        <v>4367</v>
      </c>
      <c r="I9567" t="s">
        <v>212</v>
      </c>
      <c r="K9567">
        <v>1190.8499999999999</v>
      </c>
    </row>
    <row r="9568" spans="7:11">
      <c r="G9568">
        <v>102191</v>
      </c>
      <c r="H9568" t="s">
        <v>4372</v>
      </c>
      <c r="I9568" t="s">
        <v>93</v>
      </c>
      <c r="K9568">
        <v>18.2</v>
      </c>
    </row>
    <row r="9569" spans="7:11">
      <c r="G9569">
        <v>102190</v>
      </c>
      <c r="H9569" t="s">
        <v>4371</v>
      </c>
      <c r="I9569" t="s">
        <v>93</v>
      </c>
      <c r="K9569">
        <v>14.99</v>
      </c>
    </row>
    <row r="9570" spans="7:11">
      <c r="G9570">
        <v>102192</v>
      </c>
      <c r="H9570" t="s">
        <v>4373</v>
      </c>
      <c r="I9570" t="s">
        <v>93</v>
      </c>
      <c r="K9570">
        <v>13</v>
      </c>
    </row>
    <row r="9571" spans="7:11">
      <c r="G9571">
        <v>89354</v>
      </c>
      <c r="H9571" t="s">
        <v>4876</v>
      </c>
      <c r="I9571" t="s">
        <v>212</v>
      </c>
      <c r="K9571">
        <v>570.65</v>
      </c>
    </row>
    <row r="9572" spans="7:11">
      <c r="G9572">
        <v>103041</v>
      </c>
      <c r="H9572" t="s">
        <v>4937</v>
      </c>
      <c r="I9572" t="s">
        <v>212</v>
      </c>
      <c r="K9572">
        <v>15.08</v>
      </c>
    </row>
    <row r="9573" spans="7:11">
      <c r="G9573">
        <v>103042</v>
      </c>
      <c r="H9573" t="s">
        <v>4938</v>
      </c>
      <c r="I9573" t="s">
        <v>212</v>
      </c>
      <c r="K9573">
        <v>18.77</v>
      </c>
    </row>
    <row r="9574" spans="7:11">
      <c r="G9574">
        <v>103043</v>
      </c>
      <c r="H9574" t="s">
        <v>4939</v>
      </c>
      <c r="I9574" t="s">
        <v>212</v>
      </c>
      <c r="K9574">
        <v>17.350000000000001</v>
      </c>
    </row>
    <row r="9575" spans="7:11">
      <c r="G9575">
        <v>103044</v>
      </c>
      <c r="H9575" t="s">
        <v>4940</v>
      </c>
      <c r="I9575" t="s">
        <v>212</v>
      </c>
      <c r="K9575">
        <v>23.48</v>
      </c>
    </row>
    <row r="9576" spans="7:11">
      <c r="G9576">
        <v>103039</v>
      </c>
      <c r="H9576" t="s">
        <v>4935</v>
      </c>
      <c r="I9576" t="s">
        <v>212</v>
      </c>
      <c r="K9576">
        <v>52.06</v>
      </c>
    </row>
    <row r="9577" spans="7:11">
      <c r="G9577">
        <v>103038</v>
      </c>
      <c r="H9577" t="s">
        <v>4934</v>
      </c>
      <c r="I9577" t="s">
        <v>212</v>
      </c>
      <c r="K9577">
        <v>47.57</v>
      </c>
    </row>
    <row r="9578" spans="7:11">
      <c r="G9578">
        <v>103037</v>
      </c>
      <c r="H9578" t="s">
        <v>4933</v>
      </c>
      <c r="I9578" t="s">
        <v>212</v>
      </c>
      <c r="K9578">
        <v>35.5</v>
      </c>
    </row>
    <row r="9579" spans="7:11">
      <c r="G9579">
        <v>103036</v>
      </c>
      <c r="H9579" t="s">
        <v>4932</v>
      </c>
      <c r="I9579" t="s">
        <v>212</v>
      </c>
      <c r="K9579">
        <v>18.010000000000002</v>
      </c>
    </row>
    <row r="9580" spans="7:11">
      <c r="G9580">
        <v>103040</v>
      </c>
      <c r="H9580" t="s">
        <v>4936</v>
      </c>
      <c r="I9580" t="s">
        <v>212</v>
      </c>
      <c r="K9580">
        <v>77.05</v>
      </c>
    </row>
    <row r="9581" spans="7:11">
      <c r="G9581">
        <v>90371</v>
      </c>
      <c r="H9581" t="s">
        <v>4881</v>
      </c>
      <c r="I9581" t="s">
        <v>212</v>
      </c>
      <c r="K9581">
        <v>22.55</v>
      </c>
    </row>
    <row r="9582" spans="7:11">
      <c r="G9582">
        <v>103047</v>
      </c>
      <c r="H9582" t="s">
        <v>11699</v>
      </c>
      <c r="I9582" t="s">
        <v>212</v>
      </c>
      <c r="K9582">
        <v>18.54</v>
      </c>
    </row>
    <row r="9583" spans="7:11">
      <c r="G9583">
        <v>94489</v>
      </c>
      <c r="H9583" t="s">
        <v>11700</v>
      </c>
      <c r="I9583" t="s">
        <v>212</v>
      </c>
      <c r="K9583">
        <v>22.67</v>
      </c>
    </row>
    <row r="9584" spans="7:11">
      <c r="G9584">
        <v>94490</v>
      </c>
      <c r="H9584" t="s">
        <v>11701</v>
      </c>
      <c r="I9584" t="s">
        <v>212</v>
      </c>
      <c r="K9584">
        <v>33.380000000000003</v>
      </c>
    </row>
    <row r="9585" spans="7:11">
      <c r="G9585">
        <v>94491</v>
      </c>
      <c r="H9585" t="s">
        <v>11702</v>
      </c>
      <c r="I9585" t="s">
        <v>212</v>
      </c>
      <c r="K9585">
        <v>45.53</v>
      </c>
    </row>
    <row r="9586" spans="7:11">
      <c r="G9586">
        <v>94492</v>
      </c>
      <c r="H9586" t="s">
        <v>11703</v>
      </c>
      <c r="I9586" t="s">
        <v>212</v>
      </c>
      <c r="K9586">
        <v>46.8</v>
      </c>
    </row>
    <row r="9587" spans="7:11">
      <c r="G9587">
        <v>94493</v>
      </c>
      <c r="H9587" t="s">
        <v>11704</v>
      </c>
      <c r="I9587" t="s">
        <v>212</v>
      </c>
      <c r="K9587">
        <v>85.62</v>
      </c>
    </row>
    <row r="9588" spans="7:11">
      <c r="G9588">
        <v>94497</v>
      </c>
      <c r="H9588" t="s">
        <v>4884</v>
      </c>
      <c r="I9588" t="s">
        <v>212</v>
      </c>
      <c r="K9588">
        <v>110.56</v>
      </c>
    </row>
    <row r="9589" spans="7:11">
      <c r="G9589">
        <v>94794</v>
      </c>
      <c r="H9589" t="s">
        <v>4891</v>
      </c>
      <c r="I9589" t="s">
        <v>212</v>
      </c>
      <c r="K9589">
        <v>174.78</v>
      </c>
    </row>
    <row r="9590" spans="7:11">
      <c r="G9590">
        <v>94496</v>
      </c>
      <c r="H9590" t="s">
        <v>4883</v>
      </c>
      <c r="I9590" t="s">
        <v>212</v>
      </c>
      <c r="K9590">
        <v>87.31</v>
      </c>
    </row>
    <row r="9591" spans="7:11">
      <c r="G9591">
        <v>94793</v>
      </c>
      <c r="H9591" t="s">
        <v>4890</v>
      </c>
      <c r="I9591" t="s">
        <v>212</v>
      </c>
      <c r="K9591">
        <v>165.25</v>
      </c>
    </row>
    <row r="9592" spans="7:11">
      <c r="G9592">
        <v>94495</v>
      </c>
      <c r="H9592" t="s">
        <v>4882</v>
      </c>
      <c r="I9592" t="s">
        <v>212</v>
      </c>
      <c r="K9592">
        <v>64.069999999999993</v>
      </c>
    </row>
    <row r="9593" spans="7:11">
      <c r="G9593">
        <v>94792</v>
      </c>
      <c r="H9593" t="s">
        <v>4889</v>
      </c>
      <c r="I9593" t="s">
        <v>212</v>
      </c>
      <c r="K9593">
        <v>120.27</v>
      </c>
    </row>
    <row r="9594" spans="7:11">
      <c r="G9594">
        <v>89352</v>
      </c>
      <c r="H9594" t="s">
        <v>4874</v>
      </c>
      <c r="I9594" t="s">
        <v>212</v>
      </c>
      <c r="K9594">
        <v>37.78</v>
      </c>
    </row>
    <row r="9595" spans="7:11">
      <c r="G9595">
        <v>89986</v>
      </c>
      <c r="H9595" t="s">
        <v>4879</v>
      </c>
      <c r="I9595" t="s">
        <v>212</v>
      </c>
      <c r="K9595">
        <v>86.88</v>
      </c>
    </row>
    <row r="9596" spans="7:11">
      <c r="G9596">
        <v>94499</v>
      </c>
      <c r="H9596" t="s">
        <v>4886</v>
      </c>
      <c r="I9596" t="s">
        <v>212</v>
      </c>
      <c r="K9596">
        <v>306.64999999999998</v>
      </c>
    </row>
    <row r="9597" spans="7:11">
      <c r="G9597">
        <v>94498</v>
      </c>
      <c r="H9597" t="s">
        <v>4885</v>
      </c>
      <c r="I9597" t="s">
        <v>212</v>
      </c>
      <c r="K9597">
        <v>152.86000000000001</v>
      </c>
    </row>
    <row r="9598" spans="7:11">
      <c r="G9598">
        <v>94500</v>
      </c>
      <c r="H9598" t="s">
        <v>4887</v>
      </c>
      <c r="I9598" t="s">
        <v>212</v>
      </c>
      <c r="K9598">
        <v>372.02</v>
      </c>
    </row>
    <row r="9599" spans="7:11">
      <c r="G9599">
        <v>89353</v>
      </c>
      <c r="H9599" t="s">
        <v>4875</v>
      </c>
      <c r="I9599" t="s">
        <v>212</v>
      </c>
      <c r="K9599">
        <v>41.25</v>
      </c>
    </row>
    <row r="9600" spans="7:11">
      <c r="G9600">
        <v>89987</v>
      </c>
      <c r="H9600" t="s">
        <v>4880</v>
      </c>
      <c r="I9600" t="s">
        <v>212</v>
      </c>
      <c r="K9600">
        <v>98.62</v>
      </c>
    </row>
    <row r="9601" spans="7:11">
      <c r="G9601">
        <v>94501</v>
      </c>
      <c r="H9601" t="s">
        <v>4888</v>
      </c>
      <c r="I9601" t="s">
        <v>212</v>
      </c>
      <c r="K9601">
        <v>755.98</v>
      </c>
    </row>
    <row r="9602" spans="7:11">
      <c r="G9602">
        <v>89349</v>
      </c>
      <c r="H9602" t="s">
        <v>4873</v>
      </c>
      <c r="I9602" t="s">
        <v>212</v>
      </c>
      <c r="K9602">
        <v>27.65</v>
      </c>
    </row>
    <row r="9603" spans="7:11">
      <c r="G9603">
        <v>89984</v>
      </c>
      <c r="H9603" t="s">
        <v>4877</v>
      </c>
      <c r="I9603" t="s">
        <v>212</v>
      </c>
      <c r="K9603">
        <v>89.2</v>
      </c>
    </row>
    <row r="9604" spans="7:11">
      <c r="G9604">
        <v>89985</v>
      </c>
      <c r="H9604" t="s">
        <v>4878</v>
      </c>
      <c r="I9604" t="s">
        <v>212</v>
      </c>
      <c r="K9604">
        <v>93.53</v>
      </c>
    </row>
    <row r="9605" spans="7:11">
      <c r="G9605">
        <v>89351</v>
      </c>
      <c r="H9605" t="s">
        <v>11705</v>
      </c>
      <c r="I9605" t="s">
        <v>212</v>
      </c>
      <c r="K9605">
        <v>34</v>
      </c>
    </row>
    <row r="9606" spans="7:11">
      <c r="G9606">
        <v>103045</v>
      </c>
      <c r="H9606" t="s">
        <v>4941</v>
      </c>
      <c r="I9606" t="s">
        <v>212</v>
      </c>
      <c r="K9606">
        <v>7.64</v>
      </c>
    </row>
    <row r="9607" spans="7:11">
      <c r="G9607">
        <v>103046</v>
      </c>
      <c r="H9607" t="s">
        <v>4942</v>
      </c>
      <c r="I9607" t="s">
        <v>212</v>
      </c>
      <c r="K9607">
        <v>17.82</v>
      </c>
    </row>
    <row r="9608" spans="7:11">
      <c r="G9608">
        <v>103048</v>
      </c>
      <c r="H9608" t="s">
        <v>11706</v>
      </c>
      <c r="I9608" t="s">
        <v>212</v>
      </c>
      <c r="K9608">
        <v>14.04</v>
      </c>
    </row>
    <row r="9609" spans="7:11">
      <c r="G9609">
        <v>103049</v>
      </c>
      <c r="H9609" t="s">
        <v>11707</v>
      </c>
      <c r="I9609" t="s">
        <v>212</v>
      </c>
      <c r="K9609">
        <v>15.18</v>
      </c>
    </row>
    <row r="9610" spans="7:11">
      <c r="G9610">
        <v>103029</v>
      </c>
      <c r="H9610" t="s">
        <v>4931</v>
      </c>
      <c r="I9610" t="s">
        <v>212</v>
      </c>
      <c r="K9610">
        <v>47.31</v>
      </c>
    </row>
    <row r="9611" spans="7:11">
      <c r="G9611">
        <v>103019</v>
      </c>
      <c r="H9611" t="s">
        <v>4930</v>
      </c>
      <c r="I9611" t="s">
        <v>212</v>
      </c>
      <c r="K9611">
        <v>218.83</v>
      </c>
    </row>
    <row r="9612" spans="7:11">
      <c r="G9612">
        <v>103050</v>
      </c>
      <c r="H9612" t="s">
        <v>11708</v>
      </c>
      <c r="I9612" t="s">
        <v>212</v>
      </c>
      <c r="K9612">
        <v>20.64</v>
      </c>
    </row>
    <row r="9613" spans="7:11">
      <c r="G9613">
        <v>103051</v>
      </c>
      <c r="H9613" t="s">
        <v>11709</v>
      </c>
      <c r="I9613" t="s">
        <v>212</v>
      </c>
      <c r="K9613">
        <v>24.88</v>
      </c>
    </row>
    <row r="9614" spans="7:11">
      <c r="G9614">
        <v>103052</v>
      </c>
      <c r="H9614" t="s">
        <v>11710</v>
      </c>
      <c r="I9614" t="s">
        <v>212</v>
      </c>
      <c r="K9614">
        <v>33.880000000000003</v>
      </c>
    </row>
    <row r="9615" spans="7:11">
      <c r="G9615">
        <v>94799</v>
      </c>
      <c r="H9615" t="s">
        <v>4896</v>
      </c>
      <c r="I9615" t="s">
        <v>212</v>
      </c>
      <c r="K9615">
        <v>244.02</v>
      </c>
    </row>
    <row r="9616" spans="7:11">
      <c r="G9616">
        <v>94798</v>
      </c>
      <c r="H9616" t="s">
        <v>4895</v>
      </c>
      <c r="I9616" t="s">
        <v>212</v>
      </c>
      <c r="K9616">
        <v>199.21</v>
      </c>
    </row>
    <row r="9617" spans="7:11">
      <c r="G9617">
        <v>94797</v>
      </c>
      <c r="H9617" t="s">
        <v>4894</v>
      </c>
      <c r="I9617" t="s">
        <v>212</v>
      </c>
      <c r="K9617">
        <v>119.09</v>
      </c>
    </row>
    <row r="9618" spans="7:11">
      <c r="G9618">
        <v>94795</v>
      </c>
      <c r="H9618" t="s">
        <v>4892</v>
      </c>
      <c r="I9618" t="s">
        <v>212</v>
      </c>
      <c r="K9618">
        <v>49.78</v>
      </c>
    </row>
    <row r="9619" spans="7:11">
      <c r="G9619">
        <v>94800</v>
      </c>
      <c r="H9619" t="s">
        <v>4897</v>
      </c>
      <c r="I9619" t="s">
        <v>212</v>
      </c>
      <c r="K9619">
        <v>313.22000000000003</v>
      </c>
    </row>
    <row r="9620" spans="7:11">
      <c r="G9620">
        <v>94796</v>
      </c>
      <c r="H9620" t="s">
        <v>4893</v>
      </c>
      <c r="I9620" t="s">
        <v>212</v>
      </c>
      <c r="K9620">
        <v>56.07</v>
      </c>
    </row>
    <row r="9621" spans="7:11">
      <c r="G9621">
        <v>99635</v>
      </c>
      <c r="H9621" t="s">
        <v>4918</v>
      </c>
      <c r="I9621" t="s">
        <v>212</v>
      </c>
      <c r="K9621">
        <v>304.95999999999998</v>
      </c>
    </row>
    <row r="9622" spans="7:11">
      <c r="G9622">
        <v>103018</v>
      </c>
      <c r="H9622" t="s">
        <v>4929</v>
      </c>
      <c r="I9622" t="s">
        <v>212</v>
      </c>
      <c r="K9622">
        <v>249.23</v>
      </c>
    </row>
    <row r="9623" spans="7:11">
      <c r="G9623">
        <v>95252</v>
      </c>
      <c r="H9623" t="s">
        <v>4902</v>
      </c>
      <c r="I9623" t="s">
        <v>212</v>
      </c>
      <c r="K9623">
        <v>156.84</v>
      </c>
    </row>
    <row r="9624" spans="7:11">
      <c r="G9624">
        <v>95251</v>
      </c>
      <c r="H9624" t="s">
        <v>4901</v>
      </c>
      <c r="I9624" t="s">
        <v>212</v>
      </c>
      <c r="K9624">
        <v>129.47999999999999</v>
      </c>
    </row>
    <row r="9625" spans="7:11">
      <c r="G9625">
        <v>95250</v>
      </c>
      <c r="H9625" t="s">
        <v>4900</v>
      </c>
      <c r="I9625" t="s">
        <v>212</v>
      </c>
      <c r="K9625">
        <v>87.4</v>
      </c>
    </row>
    <row r="9626" spans="7:11">
      <c r="G9626">
        <v>95248</v>
      </c>
      <c r="H9626" t="s">
        <v>4898</v>
      </c>
      <c r="I9626" t="s">
        <v>212</v>
      </c>
      <c r="K9626">
        <v>55.14</v>
      </c>
    </row>
    <row r="9627" spans="7:11">
      <c r="G9627">
        <v>95253</v>
      </c>
      <c r="H9627" t="s">
        <v>4903</v>
      </c>
      <c r="I9627" t="s">
        <v>212</v>
      </c>
      <c r="K9627">
        <v>239.09</v>
      </c>
    </row>
    <row r="9628" spans="7:11">
      <c r="G9628">
        <v>95249</v>
      </c>
      <c r="H9628" t="s">
        <v>4899</v>
      </c>
      <c r="I9628" t="s">
        <v>212</v>
      </c>
      <c r="K9628">
        <v>64.75</v>
      </c>
    </row>
    <row r="9629" spans="7:11">
      <c r="G9629">
        <v>99622</v>
      </c>
      <c r="H9629" t="s">
        <v>11711</v>
      </c>
      <c r="I9629" t="s">
        <v>212</v>
      </c>
      <c r="K9629">
        <v>309.82</v>
      </c>
    </row>
    <row r="9630" spans="7:11">
      <c r="G9630">
        <v>99621</v>
      </c>
      <c r="H9630" t="s">
        <v>4906</v>
      </c>
      <c r="I9630" t="s">
        <v>212</v>
      </c>
      <c r="K9630">
        <v>275.83999999999997</v>
      </c>
    </row>
    <row r="9631" spans="7:11">
      <c r="G9631">
        <v>99620</v>
      </c>
      <c r="H9631" t="s">
        <v>4905</v>
      </c>
      <c r="I9631" t="s">
        <v>212</v>
      </c>
      <c r="K9631">
        <v>184.82</v>
      </c>
    </row>
    <row r="9632" spans="7:11">
      <c r="G9632">
        <v>103008</v>
      </c>
      <c r="H9632" t="s">
        <v>4919</v>
      </c>
      <c r="I9632" t="s">
        <v>212</v>
      </c>
      <c r="K9632">
        <v>111.46</v>
      </c>
    </row>
    <row r="9633" spans="7:11">
      <c r="G9633">
        <v>99624</v>
      </c>
      <c r="H9633" t="s">
        <v>4907</v>
      </c>
      <c r="I9633" t="s">
        <v>212</v>
      </c>
      <c r="K9633">
        <v>617.66999999999996</v>
      </c>
    </row>
    <row r="9634" spans="7:11">
      <c r="G9634">
        <v>99623</v>
      </c>
      <c r="H9634" t="s">
        <v>11712</v>
      </c>
      <c r="I9634" t="s">
        <v>212</v>
      </c>
      <c r="K9634">
        <v>432.83</v>
      </c>
    </row>
    <row r="9635" spans="7:11">
      <c r="G9635">
        <v>99625</v>
      </c>
      <c r="H9635" t="s">
        <v>4908</v>
      </c>
      <c r="I9635" t="s">
        <v>212</v>
      </c>
      <c r="K9635">
        <v>850.68</v>
      </c>
    </row>
    <row r="9636" spans="7:11">
      <c r="G9636">
        <v>99619</v>
      </c>
      <c r="H9636" t="s">
        <v>4904</v>
      </c>
      <c r="I9636" t="s">
        <v>212</v>
      </c>
      <c r="K9636">
        <v>136.02000000000001</v>
      </c>
    </row>
    <row r="9637" spans="7:11">
      <c r="G9637">
        <v>99626</v>
      </c>
      <c r="H9637" t="s">
        <v>4909</v>
      </c>
      <c r="I9637" t="s">
        <v>212</v>
      </c>
      <c r="K9637">
        <v>1312.78</v>
      </c>
    </row>
    <row r="9638" spans="7:11">
      <c r="G9638">
        <v>99631</v>
      </c>
      <c r="H9638" t="s">
        <v>4914</v>
      </c>
      <c r="I9638" t="s">
        <v>212</v>
      </c>
      <c r="K9638">
        <v>170.04</v>
      </c>
    </row>
    <row r="9639" spans="7:11">
      <c r="G9639">
        <v>99630</v>
      </c>
      <c r="H9639" t="s">
        <v>4913</v>
      </c>
      <c r="I9639" t="s">
        <v>212</v>
      </c>
      <c r="K9639">
        <v>146.51</v>
      </c>
    </row>
    <row r="9640" spans="7:11">
      <c r="G9640">
        <v>99629</v>
      </c>
      <c r="H9640" t="s">
        <v>4912</v>
      </c>
      <c r="I9640" t="s">
        <v>212</v>
      </c>
      <c r="K9640">
        <v>98.22</v>
      </c>
    </row>
    <row r="9641" spans="7:11">
      <c r="G9641">
        <v>99627</v>
      </c>
      <c r="H9641" t="s">
        <v>4910</v>
      </c>
      <c r="I9641" t="s">
        <v>212</v>
      </c>
      <c r="K9641">
        <v>81.96</v>
      </c>
    </row>
    <row r="9642" spans="7:11">
      <c r="G9642">
        <v>103009</v>
      </c>
      <c r="H9642" t="s">
        <v>4920</v>
      </c>
      <c r="I9642" t="s">
        <v>212</v>
      </c>
      <c r="K9642">
        <v>390.35</v>
      </c>
    </row>
    <row r="9643" spans="7:11">
      <c r="G9643">
        <v>99632</v>
      </c>
      <c r="H9643" t="s">
        <v>4915</v>
      </c>
      <c r="I9643" t="s">
        <v>212</v>
      </c>
      <c r="K9643">
        <v>245.93</v>
      </c>
    </row>
    <row r="9644" spans="7:11">
      <c r="G9644">
        <v>99633</v>
      </c>
      <c r="H9644" t="s">
        <v>4916</v>
      </c>
      <c r="I9644" t="s">
        <v>212</v>
      </c>
      <c r="K9644">
        <v>530.91</v>
      </c>
    </row>
    <row r="9645" spans="7:11">
      <c r="G9645">
        <v>99628</v>
      </c>
      <c r="H9645" t="s">
        <v>4911</v>
      </c>
      <c r="I9645" t="s">
        <v>212</v>
      </c>
      <c r="K9645">
        <v>88.83</v>
      </c>
    </row>
    <row r="9646" spans="7:11">
      <c r="G9646">
        <v>99634</v>
      </c>
      <c r="H9646" t="s">
        <v>4917</v>
      </c>
      <c r="I9646" t="s">
        <v>212</v>
      </c>
      <c r="K9646">
        <v>910.43</v>
      </c>
    </row>
    <row r="9647" spans="7:11">
      <c r="G9647">
        <v>103013</v>
      </c>
      <c r="H9647" t="s">
        <v>4924</v>
      </c>
      <c r="I9647" t="s">
        <v>212</v>
      </c>
      <c r="K9647">
        <v>159.5</v>
      </c>
    </row>
    <row r="9648" spans="7:11">
      <c r="G9648">
        <v>103012</v>
      </c>
      <c r="H9648" t="s">
        <v>4923</v>
      </c>
      <c r="I9648" t="s">
        <v>212</v>
      </c>
      <c r="K9648">
        <v>148.55000000000001</v>
      </c>
    </row>
    <row r="9649" spans="7:11">
      <c r="G9649">
        <v>103011</v>
      </c>
      <c r="H9649" t="s">
        <v>4922</v>
      </c>
      <c r="I9649" t="s">
        <v>212</v>
      </c>
      <c r="K9649">
        <v>94.01</v>
      </c>
    </row>
    <row r="9650" spans="7:11">
      <c r="G9650">
        <v>103015</v>
      </c>
      <c r="H9650" t="s">
        <v>4926</v>
      </c>
      <c r="I9650" t="s">
        <v>212</v>
      </c>
      <c r="K9650">
        <v>426.41</v>
      </c>
    </row>
    <row r="9651" spans="7:11">
      <c r="G9651">
        <v>103014</v>
      </c>
      <c r="H9651" t="s">
        <v>4925</v>
      </c>
      <c r="I9651" t="s">
        <v>212</v>
      </c>
      <c r="K9651">
        <v>240.38</v>
      </c>
    </row>
    <row r="9652" spans="7:11">
      <c r="G9652">
        <v>103016</v>
      </c>
      <c r="H9652" t="s">
        <v>4927</v>
      </c>
      <c r="I9652" t="s">
        <v>212</v>
      </c>
      <c r="K9652">
        <v>583.45000000000005</v>
      </c>
    </row>
    <row r="9653" spans="7:11">
      <c r="G9653">
        <v>103010</v>
      </c>
      <c r="H9653" t="s">
        <v>4921</v>
      </c>
      <c r="I9653" t="s">
        <v>212</v>
      </c>
      <c r="K9653">
        <v>84.51</v>
      </c>
    </row>
    <row r="9654" spans="7:11">
      <c r="G9654">
        <v>103017</v>
      </c>
      <c r="H9654" t="s">
        <v>4928</v>
      </c>
      <c r="I9654" t="s">
        <v>212</v>
      </c>
      <c r="K9654">
        <v>1021.03</v>
      </c>
    </row>
    <row r="9655" spans="7:11">
      <c r="G9655">
        <v>103033</v>
      </c>
      <c r="H9655" t="s">
        <v>11713</v>
      </c>
      <c r="I9655" t="s">
        <v>212</v>
      </c>
      <c r="K9655">
        <v>0</v>
      </c>
    </row>
    <row r="9656" spans="7:11">
      <c r="G9656">
        <v>103032</v>
      </c>
      <c r="H9656" t="s">
        <v>11714</v>
      </c>
      <c r="I9656" t="s">
        <v>212</v>
      </c>
      <c r="K9656">
        <v>0</v>
      </c>
    </row>
    <row r="9657" spans="7:11">
      <c r="G9657">
        <v>103030</v>
      </c>
      <c r="H9657" t="s">
        <v>11715</v>
      </c>
      <c r="I9657" t="s">
        <v>212</v>
      </c>
      <c r="K9657">
        <v>0</v>
      </c>
    </row>
    <row r="9658" spans="7:11">
      <c r="G9658">
        <v>103031</v>
      </c>
      <c r="H9658" t="s">
        <v>11716</v>
      </c>
      <c r="I9658" t="s">
        <v>212</v>
      </c>
      <c r="K9658">
        <v>0</v>
      </c>
    </row>
    <row r="9659" spans="7:11">
      <c r="G9659">
        <v>103035</v>
      </c>
      <c r="H9659" t="s">
        <v>11717</v>
      </c>
      <c r="I9659" t="s">
        <v>212</v>
      </c>
      <c r="K9659">
        <v>0</v>
      </c>
    </row>
    <row r="9660" spans="7:11">
      <c r="G9660">
        <v>103034</v>
      </c>
      <c r="H9660" t="s">
        <v>11718</v>
      </c>
      <c r="I9660" t="s">
        <v>212</v>
      </c>
      <c r="K9660">
        <v>0</v>
      </c>
    </row>
    <row r="9661" spans="7:11">
      <c r="G9661">
        <v>103024</v>
      </c>
      <c r="H9661" t="s">
        <v>11719</v>
      </c>
      <c r="I9661" t="s">
        <v>212</v>
      </c>
      <c r="K9661">
        <v>0</v>
      </c>
    </row>
    <row r="9662" spans="7:11">
      <c r="G9662">
        <v>103023</v>
      </c>
      <c r="H9662" t="s">
        <v>11720</v>
      </c>
      <c r="I9662" t="s">
        <v>212</v>
      </c>
      <c r="K9662">
        <v>0</v>
      </c>
    </row>
    <row r="9663" spans="7:11">
      <c r="G9663">
        <v>103022</v>
      </c>
      <c r="H9663" t="s">
        <v>11721</v>
      </c>
      <c r="I9663" t="s">
        <v>212</v>
      </c>
      <c r="K9663">
        <v>0</v>
      </c>
    </row>
    <row r="9664" spans="7:11">
      <c r="G9664">
        <v>103020</v>
      </c>
      <c r="H9664" t="s">
        <v>11722</v>
      </c>
      <c r="I9664" t="s">
        <v>212</v>
      </c>
      <c r="K9664">
        <v>0</v>
      </c>
    </row>
    <row r="9665" spans="7:11">
      <c r="G9665">
        <v>103026</v>
      </c>
      <c r="H9665" t="s">
        <v>11723</v>
      </c>
      <c r="I9665" t="s">
        <v>212</v>
      </c>
      <c r="K9665">
        <v>0</v>
      </c>
    </row>
    <row r="9666" spans="7:11">
      <c r="G9666">
        <v>103025</v>
      </c>
      <c r="H9666" t="s">
        <v>11724</v>
      </c>
      <c r="I9666" t="s">
        <v>212</v>
      </c>
      <c r="K9666">
        <v>0</v>
      </c>
    </row>
    <row r="9667" spans="7:11">
      <c r="G9667">
        <v>103021</v>
      </c>
      <c r="H9667" t="s">
        <v>11725</v>
      </c>
      <c r="I9667" t="s">
        <v>212</v>
      </c>
      <c r="K9667">
        <v>0</v>
      </c>
    </row>
    <row r="9668" spans="7:11">
      <c r="G9668">
        <v>103027</v>
      </c>
      <c r="H9668" t="s">
        <v>11726</v>
      </c>
      <c r="I9668" t="s">
        <v>212</v>
      </c>
      <c r="K9668">
        <v>0</v>
      </c>
    </row>
    <row r="9669" spans="7:11">
      <c r="G9669">
        <v>103028</v>
      </c>
      <c r="H9669" t="s">
        <v>11727</v>
      </c>
      <c r="I9669" t="s">
        <v>212</v>
      </c>
      <c r="K9669">
        <v>0</v>
      </c>
    </row>
    <row r="9670" spans="7:11">
      <c r="G9670">
        <v>103563</v>
      </c>
      <c r="H9670" t="s">
        <v>11728</v>
      </c>
      <c r="I9670" t="s">
        <v>212</v>
      </c>
      <c r="K9670">
        <v>0</v>
      </c>
    </row>
    <row r="9671" spans="7:11">
      <c r="G9671">
        <v>103564</v>
      </c>
      <c r="H9671" t="s">
        <v>11729</v>
      </c>
      <c r="I9671" t="s">
        <v>212</v>
      </c>
      <c r="K9671">
        <v>0</v>
      </c>
    </row>
    <row r="9672" spans="7:11">
      <c r="G9672">
        <v>103565</v>
      </c>
      <c r="H9672" t="s">
        <v>11730</v>
      </c>
      <c r="I9672" t="s">
        <v>212</v>
      </c>
      <c r="K9672">
        <v>0</v>
      </c>
    </row>
    <row r="9673" spans="7:11">
      <c r="G9673">
        <v>103566</v>
      </c>
      <c r="H9673" t="s">
        <v>11731</v>
      </c>
      <c r="I9673" t="s">
        <v>212</v>
      </c>
      <c r="K9673">
        <v>0</v>
      </c>
    </row>
    <row r="9674" spans="7:11">
      <c r="G9674">
        <v>103567</v>
      </c>
      <c r="H9674" t="s">
        <v>11732</v>
      </c>
      <c r="I9674" t="s">
        <v>212</v>
      </c>
      <c r="K9674">
        <v>0</v>
      </c>
    </row>
    <row r="9675" spans="7:11">
      <c r="G9675">
        <v>103568</v>
      </c>
      <c r="H9675" t="s">
        <v>11733</v>
      </c>
      <c r="I9675" t="s">
        <v>212</v>
      </c>
      <c r="K9675">
        <v>0</v>
      </c>
    </row>
    <row r="9676" spans="7:11">
      <c r="G9676">
        <v>103569</v>
      </c>
      <c r="H9676" t="s">
        <v>11734</v>
      </c>
      <c r="I9676" t="s">
        <v>212</v>
      </c>
      <c r="K9676">
        <v>0</v>
      </c>
    </row>
    <row r="9677" spans="7:11">
      <c r="G9677">
        <v>103570</v>
      </c>
      <c r="H9677" t="s">
        <v>11735</v>
      </c>
      <c r="I9677" t="s">
        <v>212</v>
      </c>
      <c r="K9677">
        <v>0</v>
      </c>
    </row>
    <row r="9678" spans="7:11">
      <c r="G9678">
        <v>103571</v>
      </c>
      <c r="H9678" t="s">
        <v>11736</v>
      </c>
      <c r="I9678" t="s">
        <v>212</v>
      </c>
      <c r="K9678">
        <v>0</v>
      </c>
    </row>
    <row r="9679" spans="7:11">
      <c r="G9679">
        <v>103562</v>
      </c>
      <c r="H9679" t="s">
        <v>11737</v>
      </c>
      <c r="I9679" t="s">
        <v>212</v>
      </c>
      <c r="K9679">
        <v>0</v>
      </c>
    </row>
    <row r="9680" spans="7:11">
      <c r="G9680">
        <v>103573</v>
      </c>
      <c r="H9680" t="s">
        <v>11738</v>
      </c>
      <c r="I9680" t="s">
        <v>212</v>
      </c>
      <c r="K9680">
        <v>0</v>
      </c>
    </row>
    <row r="9681" spans="7:11">
      <c r="G9681">
        <v>103585</v>
      </c>
      <c r="H9681" t="s">
        <v>11739</v>
      </c>
      <c r="I9681" t="s">
        <v>212</v>
      </c>
      <c r="K9681">
        <v>0</v>
      </c>
    </row>
    <row r="9682" spans="7:11">
      <c r="G9682">
        <v>103586</v>
      </c>
      <c r="H9682" t="s">
        <v>11740</v>
      </c>
      <c r="I9682" t="s">
        <v>212</v>
      </c>
      <c r="K9682">
        <v>0</v>
      </c>
    </row>
    <row r="9683" spans="7:11">
      <c r="G9683">
        <v>103574</v>
      </c>
      <c r="H9683" t="s">
        <v>11741</v>
      </c>
      <c r="I9683" t="s">
        <v>212</v>
      </c>
      <c r="K9683">
        <v>0</v>
      </c>
    </row>
    <row r="9684" spans="7:11">
      <c r="G9684">
        <v>103575</v>
      </c>
      <c r="H9684" t="s">
        <v>11742</v>
      </c>
      <c r="I9684" t="s">
        <v>212</v>
      </c>
      <c r="K9684">
        <v>0</v>
      </c>
    </row>
    <row r="9685" spans="7:11">
      <c r="G9685">
        <v>103576</v>
      </c>
      <c r="H9685" t="s">
        <v>11743</v>
      </c>
      <c r="I9685" t="s">
        <v>212</v>
      </c>
      <c r="K9685">
        <v>0</v>
      </c>
    </row>
    <row r="9686" spans="7:11">
      <c r="G9686">
        <v>103577</v>
      </c>
      <c r="H9686" t="s">
        <v>11744</v>
      </c>
      <c r="I9686" t="s">
        <v>212</v>
      </c>
      <c r="K9686">
        <v>0</v>
      </c>
    </row>
    <row r="9687" spans="7:11">
      <c r="G9687">
        <v>103578</v>
      </c>
      <c r="H9687" t="s">
        <v>11745</v>
      </c>
      <c r="I9687" t="s">
        <v>212</v>
      </c>
      <c r="K9687">
        <v>0</v>
      </c>
    </row>
    <row r="9688" spans="7:11">
      <c r="G9688">
        <v>103579</v>
      </c>
      <c r="H9688" t="s">
        <v>11746</v>
      </c>
      <c r="I9688" t="s">
        <v>212</v>
      </c>
      <c r="K9688">
        <v>0</v>
      </c>
    </row>
    <row r="9689" spans="7:11">
      <c r="G9689">
        <v>103580</v>
      </c>
      <c r="H9689" t="s">
        <v>11747</v>
      </c>
      <c r="I9689" t="s">
        <v>212</v>
      </c>
      <c r="K9689">
        <v>0</v>
      </c>
    </row>
    <row r="9690" spans="7:11">
      <c r="G9690">
        <v>103581</v>
      </c>
      <c r="H9690" t="s">
        <v>11748</v>
      </c>
      <c r="I9690" t="s">
        <v>212</v>
      </c>
      <c r="K9690">
        <v>0</v>
      </c>
    </row>
    <row r="9691" spans="7:11">
      <c r="G9691">
        <v>103582</v>
      </c>
      <c r="H9691" t="s">
        <v>11749</v>
      </c>
      <c r="I9691" t="s">
        <v>212</v>
      </c>
      <c r="K9691">
        <v>0</v>
      </c>
    </row>
    <row r="9692" spans="7:11">
      <c r="G9692">
        <v>103572</v>
      </c>
      <c r="H9692" t="s">
        <v>11750</v>
      </c>
      <c r="I9692" t="s">
        <v>212</v>
      </c>
      <c r="K9692">
        <v>0</v>
      </c>
    </row>
    <row r="9693" spans="7:11">
      <c r="G9693">
        <v>103583</v>
      </c>
      <c r="H9693" t="s">
        <v>11751</v>
      </c>
      <c r="I9693" t="s">
        <v>212</v>
      </c>
      <c r="K9693">
        <v>0</v>
      </c>
    </row>
    <row r="9694" spans="7:11">
      <c r="G9694">
        <v>103584</v>
      </c>
      <c r="H9694" t="s">
        <v>11752</v>
      </c>
      <c r="I9694" t="s">
        <v>212</v>
      </c>
      <c r="K9694">
        <v>0</v>
      </c>
    </row>
    <row r="9695" spans="7:11">
      <c r="G9695">
        <v>103557</v>
      </c>
      <c r="H9695" t="s">
        <v>11753</v>
      </c>
      <c r="I9695" t="s">
        <v>212</v>
      </c>
      <c r="K9695">
        <v>0</v>
      </c>
    </row>
    <row r="9696" spans="7:11">
      <c r="G9696">
        <v>103558</v>
      </c>
      <c r="H9696" t="s">
        <v>11754</v>
      </c>
      <c r="I9696" t="s">
        <v>212</v>
      </c>
      <c r="K9696">
        <v>0</v>
      </c>
    </row>
    <row r="9697" spans="7:11">
      <c r="G9697">
        <v>103559</v>
      </c>
      <c r="H9697" t="s">
        <v>11755</v>
      </c>
      <c r="I9697" t="s">
        <v>212</v>
      </c>
      <c r="K9697">
        <v>0</v>
      </c>
    </row>
    <row r="9698" spans="7:11">
      <c r="G9698">
        <v>103560</v>
      </c>
      <c r="H9698" t="s">
        <v>11756</v>
      </c>
      <c r="I9698" t="s">
        <v>212</v>
      </c>
      <c r="K9698">
        <v>0</v>
      </c>
    </row>
    <row r="9699" spans="7:11">
      <c r="G9699">
        <v>103561</v>
      </c>
      <c r="H9699" t="s">
        <v>11757</v>
      </c>
      <c r="I9699" t="s">
        <v>212</v>
      </c>
      <c r="K9699">
        <v>0</v>
      </c>
    </row>
    <row r="9700" spans="7:11">
      <c r="G9700">
        <v>103529</v>
      </c>
      <c r="H9700" t="s">
        <v>11758</v>
      </c>
      <c r="I9700" t="s">
        <v>212</v>
      </c>
      <c r="K9700">
        <v>0</v>
      </c>
    </row>
    <row r="9701" spans="7:11">
      <c r="G9701">
        <v>103530</v>
      </c>
      <c r="H9701" t="s">
        <v>11759</v>
      </c>
      <c r="I9701" t="s">
        <v>212</v>
      </c>
      <c r="K9701">
        <v>0</v>
      </c>
    </row>
    <row r="9702" spans="7:11">
      <c r="G9702">
        <v>103531</v>
      </c>
      <c r="H9702" t="s">
        <v>11760</v>
      </c>
      <c r="I9702" t="s">
        <v>212</v>
      </c>
      <c r="K9702">
        <v>0</v>
      </c>
    </row>
    <row r="9703" spans="7:11">
      <c r="G9703">
        <v>103532</v>
      </c>
      <c r="H9703" t="s">
        <v>11761</v>
      </c>
      <c r="I9703" t="s">
        <v>212</v>
      </c>
      <c r="K9703">
        <v>0</v>
      </c>
    </row>
    <row r="9704" spans="7:11">
      <c r="G9704">
        <v>103533</v>
      </c>
      <c r="H9704" t="s">
        <v>11762</v>
      </c>
      <c r="I9704" t="s">
        <v>212</v>
      </c>
      <c r="K9704">
        <v>0</v>
      </c>
    </row>
    <row r="9705" spans="7:11">
      <c r="G9705">
        <v>103534</v>
      </c>
      <c r="H9705" t="s">
        <v>11763</v>
      </c>
      <c r="I9705" t="s">
        <v>212</v>
      </c>
      <c r="K9705">
        <v>0</v>
      </c>
    </row>
    <row r="9706" spans="7:11">
      <c r="G9706">
        <v>103535</v>
      </c>
      <c r="H9706" t="s">
        <v>11764</v>
      </c>
      <c r="I9706" t="s">
        <v>212</v>
      </c>
      <c r="K9706">
        <v>0</v>
      </c>
    </row>
    <row r="9707" spans="7:11">
      <c r="G9707">
        <v>103527</v>
      </c>
      <c r="H9707" t="s">
        <v>11765</v>
      </c>
      <c r="I9707" t="s">
        <v>212</v>
      </c>
      <c r="K9707">
        <v>0</v>
      </c>
    </row>
    <row r="9708" spans="7:11">
      <c r="G9708">
        <v>103536</v>
      </c>
      <c r="H9708" t="s">
        <v>11766</v>
      </c>
      <c r="I9708" t="s">
        <v>212</v>
      </c>
      <c r="K9708">
        <v>0</v>
      </c>
    </row>
    <row r="9709" spans="7:11">
      <c r="G9709">
        <v>103528</v>
      </c>
      <c r="H9709" t="s">
        <v>11767</v>
      </c>
      <c r="I9709" t="s">
        <v>212</v>
      </c>
      <c r="K9709">
        <v>0</v>
      </c>
    </row>
    <row r="9710" spans="7:11">
      <c r="G9710">
        <v>103541</v>
      </c>
      <c r="H9710" t="s">
        <v>11768</v>
      </c>
      <c r="I9710" t="s">
        <v>212</v>
      </c>
      <c r="K9710">
        <v>0</v>
      </c>
    </row>
    <row r="9711" spans="7:11">
      <c r="G9711">
        <v>103539</v>
      </c>
      <c r="H9711" t="s">
        <v>11769</v>
      </c>
      <c r="I9711" t="s">
        <v>212</v>
      </c>
      <c r="K9711">
        <v>0</v>
      </c>
    </row>
    <row r="9712" spans="7:11">
      <c r="G9712">
        <v>103540</v>
      </c>
      <c r="H9712" t="s">
        <v>11770</v>
      </c>
      <c r="I9712" t="s">
        <v>212</v>
      </c>
      <c r="K9712">
        <v>0</v>
      </c>
    </row>
    <row r="9713" spans="7:11">
      <c r="G9713">
        <v>103542</v>
      </c>
      <c r="H9713" t="s">
        <v>11771</v>
      </c>
      <c r="I9713" t="s">
        <v>212</v>
      </c>
      <c r="K9713">
        <v>0</v>
      </c>
    </row>
    <row r="9714" spans="7:11">
      <c r="G9714">
        <v>103543</v>
      </c>
      <c r="H9714" t="s">
        <v>11772</v>
      </c>
      <c r="I9714" t="s">
        <v>212</v>
      </c>
      <c r="K9714">
        <v>0</v>
      </c>
    </row>
    <row r="9715" spans="7:11">
      <c r="G9715">
        <v>103544</v>
      </c>
      <c r="H9715" t="s">
        <v>11773</v>
      </c>
      <c r="I9715" t="s">
        <v>212</v>
      </c>
      <c r="K9715">
        <v>0</v>
      </c>
    </row>
    <row r="9716" spans="7:11">
      <c r="G9716">
        <v>103545</v>
      </c>
      <c r="H9716" t="s">
        <v>11774</v>
      </c>
      <c r="I9716" t="s">
        <v>212</v>
      </c>
      <c r="K9716">
        <v>0</v>
      </c>
    </row>
    <row r="9717" spans="7:11">
      <c r="G9717">
        <v>103537</v>
      </c>
      <c r="H9717" t="s">
        <v>11775</v>
      </c>
      <c r="I9717" t="s">
        <v>212</v>
      </c>
      <c r="K9717">
        <v>0</v>
      </c>
    </row>
    <row r="9718" spans="7:11">
      <c r="G9718">
        <v>103546</v>
      </c>
      <c r="H9718" t="s">
        <v>11776</v>
      </c>
      <c r="I9718" t="s">
        <v>212</v>
      </c>
      <c r="K9718">
        <v>0</v>
      </c>
    </row>
    <row r="9719" spans="7:11">
      <c r="G9719">
        <v>103538</v>
      </c>
      <c r="H9719" t="s">
        <v>11777</v>
      </c>
      <c r="I9719" t="s">
        <v>212</v>
      </c>
      <c r="K9719">
        <v>0</v>
      </c>
    </row>
    <row r="9720" spans="7:11">
      <c r="G9720">
        <v>103549</v>
      </c>
      <c r="H9720" t="s">
        <v>11778</v>
      </c>
      <c r="I9720" t="s">
        <v>212</v>
      </c>
      <c r="K9720">
        <v>0</v>
      </c>
    </row>
    <row r="9721" spans="7:11">
      <c r="G9721">
        <v>103550</v>
      </c>
      <c r="H9721" t="s">
        <v>11779</v>
      </c>
      <c r="I9721" t="s">
        <v>212</v>
      </c>
      <c r="K9721">
        <v>0</v>
      </c>
    </row>
    <row r="9722" spans="7:11">
      <c r="G9722">
        <v>103551</v>
      </c>
      <c r="H9722" t="s">
        <v>11780</v>
      </c>
      <c r="I9722" t="s">
        <v>212</v>
      </c>
      <c r="K9722">
        <v>0</v>
      </c>
    </row>
    <row r="9723" spans="7:11">
      <c r="G9723">
        <v>103552</v>
      </c>
      <c r="H9723" t="s">
        <v>11781</v>
      </c>
      <c r="I9723" t="s">
        <v>212</v>
      </c>
      <c r="K9723">
        <v>0</v>
      </c>
    </row>
    <row r="9724" spans="7:11">
      <c r="G9724">
        <v>103553</v>
      </c>
      <c r="H9724" t="s">
        <v>11782</v>
      </c>
      <c r="I9724" t="s">
        <v>212</v>
      </c>
      <c r="K9724">
        <v>0</v>
      </c>
    </row>
    <row r="9725" spans="7:11">
      <c r="G9725">
        <v>103554</v>
      </c>
      <c r="H9725" t="s">
        <v>11783</v>
      </c>
      <c r="I9725" t="s">
        <v>212</v>
      </c>
      <c r="K9725">
        <v>0</v>
      </c>
    </row>
    <row r="9726" spans="7:11">
      <c r="G9726">
        <v>103555</v>
      </c>
      <c r="H9726" t="s">
        <v>11784</v>
      </c>
      <c r="I9726" t="s">
        <v>212</v>
      </c>
      <c r="K9726">
        <v>0</v>
      </c>
    </row>
    <row r="9727" spans="7:11">
      <c r="G9727">
        <v>103547</v>
      </c>
      <c r="H9727" t="s">
        <v>11785</v>
      </c>
      <c r="I9727" t="s">
        <v>212</v>
      </c>
      <c r="K9727">
        <v>0</v>
      </c>
    </row>
    <row r="9728" spans="7:11">
      <c r="G9728">
        <v>103556</v>
      </c>
      <c r="H9728" t="s">
        <v>11786</v>
      </c>
      <c r="I9728" t="s">
        <v>212</v>
      </c>
      <c r="K9728">
        <v>0</v>
      </c>
    </row>
    <row r="9729" spans="7:11">
      <c r="G9729">
        <v>103548</v>
      </c>
      <c r="H9729" t="s">
        <v>11787</v>
      </c>
      <c r="I9729" t="s">
        <v>212</v>
      </c>
      <c r="K9729">
        <v>0</v>
      </c>
    </row>
  </sheetData>
  <autoFilter ref="A7:L6861" xr:uid="{00000000-0009-0000-0000-00000D000000}"/>
  <mergeCells count="3">
    <mergeCell ref="A1:M1"/>
    <mergeCell ref="A2:M2"/>
    <mergeCell ref="A3:M3"/>
  </mergeCells>
  <pageMargins left="0.78740157499999996" right="0.78740157499999996" top="0.984251969" bottom="0.984251969" header="0.5" footer="0.5"/>
  <pageSetup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8">
    <tabColor theme="4"/>
  </sheetPr>
  <dimension ref="A1:F4950"/>
  <sheetViews>
    <sheetView topLeftCell="A581" zoomScale="80" zoomScaleNormal="80" workbookViewId="0">
      <selection activeCell="A4" sqref="A4"/>
    </sheetView>
  </sheetViews>
  <sheetFormatPr defaultRowHeight="15"/>
  <cols>
    <col min="1" max="1" width="10.5703125" customWidth="1"/>
    <col min="2" max="2" width="78.140625" customWidth="1"/>
    <col min="3" max="3" width="21.140625" customWidth="1"/>
    <col min="4" max="4" width="18.7109375" customWidth="1"/>
    <col min="5" max="5" width="22.28515625" customWidth="1"/>
    <col min="257" max="257" width="10.5703125" customWidth="1"/>
    <col min="258" max="258" width="78.140625" customWidth="1"/>
    <col min="259" max="259" width="21.140625" customWidth="1"/>
    <col min="260" max="260" width="18.7109375" customWidth="1"/>
    <col min="261" max="261" width="22.28515625" customWidth="1"/>
    <col min="513" max="513" width="10.5703125" customWidth="1"/>
    <col min="514" max="514" width="78.140625" customWidth="1"/>
    <col min="515" max="515" width="21.140625" customWidth="1"/>
    <col min="516" max="516" width="18.7109375" customWidth="1"/>
    <col min="517" max="517" width="22.28515625" customWidth="1"/>
    <col min="769" max="769" width="10.5703125" customWidth="1"/>
    <col min="770" max="770" width="78.140625" customWidth="1"/>
    <col min="771" max="771" width="21.140625" customWidth="1"/>
    <col min="772" max="772" width="18.7109375" customWidth="1"/>
    <col min="773" max="773" width="22.28515625" customWidth="1"/>
    <col min="1025" max="1025" width="10.5703125" customWidth="1"/>
    <col min="1026" max="1026" width="78.140625" customWidth="1"/>
    <col min="1027" max="1027" width="21.140625" customWidth="1"/>
    <col min="1028" max="1028" width="18.7109375" customWidth="1"/>
    <col min="1029" max="1029" width="22.28515625" customWidth="1"/>
    <col min="1281" max="1281" width="10.5703125" customWidth="1"/>
    <col min="1282" max="1282" width="78.140625" customWidth="1"/>
    <col min="1283" max="1283" width="21.140625" customWidth="1"/>
    <col min="1284" max="1284" width="18.7109375" customWidth="1"/>
    <col min="1285" max="1285" width="22.28515625" customWidth="1"/>
    <col min="1537" max="1537" width="10.5703125" customWidth="1"/>
    <col min="1538" max="1538" width="78.140625" customWidth="1"/>
    <col min="1539" max="1539" width="21.140625" customWidth="1"/>
    <col min="1540" max="1540" width="18.7109375" customWidth="1"/>
    <col min="1541" max="1541" width="22.28515625" customWidth="1"/>
    <col min="1793" max="1793" width="10.5703125" customWidth="1"/>
    <col min="1794" max="1794" width="78.140625" customWidth="1"/>
    <col min="1795" max="1795" width="21.140625" customWidth="1"/>
    <col min="1796" max="1796" width="18.7109375" customWidth="1"/>
    <col min="1797" max="1797" width="22.28515625" customWidth="1"/>
    <col min="2049" max="2049" width="10.5703125" customWidth="1"/>
    <col min="2050" max="2050" width="78.140625" customWidth="1"/>
    <col min="2051" max="2051" width="21.140625" customWidth="1"/>
    <col min="2052" max="2052" width="18.7109375" customWidth="1"/>
    <col min="2053" max="2053" width="22.28515625" customWidth="1"/>
    <col min="2305" max="2305" width="10.5703125" customWidth="1"/>
    <col min="2306" max="2306" width="78.140625" customWidth="1"/>
    <col min="2307" max="2307" width="21.140625" customWidth="1"/>
    <col min="2308" max="2308" width="18.7109375" customWidth="1"/>
    <col min="2309" max="2309" width="22.28515625" customWidth="1"/>
    <col min="2561" max="2561" width="10.5703125" customWidth="1"/>
    <col min="2562" max="2562" width="78.140625" customWidth="1"/>
    <col min="2563" max="2563" width="21.140625" customWidth="1"/>
    <col min="2564" max="2564" width="18.7109375" customWidth="1"/>
    <col min="2565" max="2565" width="22.28515625" customWidth="1"/>
    <col min="2817" max="2817" width="10.5703125" customWidth="1"/>
    <col min="2818" max="2818" width="78.140625" customWidth="1"/>
    <col min="2819" max="2819" width="21.140625" customWidth="1"/>
    <col min="2820" max="2820" width="18.7109375" customWidth="1"/>
    <col min="2821" max="2821" width="22.28515625" customWidth="1"/>
    <col min="3073" max="3073" width="10.5703125" customWidth="1"/>
    <col min="3074" max="3074" width="78.140625" customWidth="1"/>
    <col min="3075" max="3075" width="21.140625" customWidth="1"/>
    <col min="3076" max="3076" width="18.7109375" customWidth="1"/>
    <col min="3077" max="3077" width="22.28515625" customWidth="1"/>
    <col min="3329" max="3329" width="10.5703125" customWidth="1"/>
    <col min="3330" max="3330" width="78.140625" customWidth="1"/>
    <col min="3331" max="3331" width="21.140625" customWidth="1"/>
    <col min="3332" max="3332" width="18.7109375" customWidth="1"/>
    <col min="3333" max="3333" width="22.28515625" customWidth="1"/>
    <col min="3585" max="3585" width="10.5703125" customWidth="1"/>
    <col min="3586" max="3586" width="78.140625" customWidth="1"/>
    <col min="3587" max="3587" width="21.140625" customWidth="1"/>
    <col min="3588" max="3588" width="18.7109375" customWidth="1"/>
    <col min="3589" max="3589" width="22.28515625" customWidth="1"/>
    <col min="3841" max="3841" width="10.5703125" customWidth="1"/>
    <col min="3842" max="3842" width="78.140625" customWidth="1"/>
    <col min="3843" max="3843" width="21.140625" customWidth="1"/>
    <col min="3844" max="3844" width="18.7109375" customWidth="1"/>
    <col min="3845" max="3845" width="22.28515625" customWidth="1"/>
    <col min="4097" max="4097" width="10.5703125" customWidth="1"/>
    <col min="4098" max="4098" width="78.140625" customWidth="1"/>
    <col min="4099" max="4099" width="21.140625" customWidth="1"/>
    <col min="4100" max="4100" width="18.7109375" customWidth="1"/>
    <col min="4101" max="4101" width="22.28515625" customWidth="1"/>
    <col min="4353" max="4353" width="10.5703125" customWidth="1"/>
    <col min="4354" max="4354" width="78.140625" customWidth="1"/>
    <col min="4355" max="4355" width="21.140625" customWidth="1"/>
    <col min="4356" max="4356" width="18.7109375" customWidth="1"/>
    <col min="4357" max="4357" width="22.28515625" customWidth="1"/>
    <col min="4609" max="4609" width="10.5703125" customWidth="1"/>
    <col min="4610" max="4610" width="78.140625" customWidth="1"/>
    <col min="4611" max="4611" width="21.140625" customWidth="1"/>
    <col min="4612" max="4612" width="18.7109375" customWidth="1"/>
    <col min="4613" max="4613" width="22.28515625" customWidth="1"/>
    <col min="4865" max="4865" width="10.5703125" customWidth="1"/>
    <col min="4866" max="4866" width="78.140625" customWidth="1"/>
    <col min="4867" max="4867" width="21.140625" customWidth="1"/>
    <col min="4868" max="4868" width="18.7109375" customWidth="1"/>
    <col min="4869" max="4869" width="22.28515625" customWidth="1"/>
    <col min="5121" max="5121" width="10.5703125" customWidth="1"/>
    <col min="5122" max="5122" width="78.140625" customWidth="1"/>
    <col min="5123" max="5123" width="21.140625" customWidth="1"/>
    <col min="5124" max="5124" width="18.7109375" customWidth="1"/>
    <col min="5125" max="5125" width="22.28515625" customWidth="1"/>
    <col min="5377" max="5377" width="10.5703125" customWidth="1"/>
    <col min="5378" max="5378" width="78.140625" customWidth="1"/>
    <col min="5379" max="5379" width="21.140625" customWidth="1"/>
    <col min="5380" max="5380" width="18.7109375" customWidth="1"/>
    <col min="5381" max="5381" width="22.28515625" customWidth="1"/>
    <col min="5633" max="5633" width="10.5703125" customWidth="1"/>
    <col min="5634" max="5634" width="78.140625" customWidth="1"/>
    <col min="5635" max="5635" width="21.140625" customWidth="1"/>
    <col min="5636" max="5636" width="18.7109375" customWidth="1"/>
    <col min="5637" max="5637" width="22.28515625" customWidth="1"/>
    <col min="5889" max="5889" width="10.5703125" customWidth="1"/>
    <col min="5890" max="5890" width="78.140625" customWidth="1"/>
    <col min="5891" max="5891" width="21.140625" customWidth="1"/>
    <col min="5892" max="5892" width="18.7109375" customWidth="1"/>
    <col min="5893" max="5893" width="22.28515625" customWidth="1"/>
    <col min="6145" max="6145" width="10.5703125" customWidth="1"/>
    <col min="6146" max="6146" width="78.140625" customWidth="1"/>
    <col min="6147" max="6147" width="21.140625" customWidth="1"/>
    <col min="6148" max="6148" width="18.7109375" customWidth="1"/>
    <col min="6149" max="6149" width="22.28515625" customWidth="1"/>
    <col min="6401" max="6401" width="10.5703125" customWidth="1"/>
    <col min="6402" max="6402" width="78.140625" customWidth="1"/>
    <col min="6403" max="6403" width="21.140625" customWidth="1"/>
    <col min="6404" max="6404" width="18.7109375" customWidth="1"/>
    <col min="6405" max="6405" width="22.28515625" customWidth="1"/>
    <col min="6657" max="6657" width="10.5703125" customWidth="1"/>
    <col min="6658" max="6658" width="78.140625" customWidth="1"/>
    <col min="6659" max="6659" width="21.140625" customWidth="1"/>
    <col min="6660" max="6660" width="18.7109375" customWidth="1"/>
    <col min="6661" max="6661" width="22.28515625" customWidth="1"/>
    <col min="6913" max="6913" width="10.5703125" customWidth="1"/>
    <col min="6914" max="6914" width="78.140625" customWidth="1"/>
    <col min="6915" max="6915" width="21.140625" customWidth="1"/>
    <col min="6916" max="6916" width="18.7109375" customWidth="1"/>
    <col min="6917" max="6917" width="22.28515625" customWidth="1"/>
    <col min="7169" max="7169" width="10.5703125" customWidth="1"/>
    <col min="7170" max="7170" width="78.140625" customWidth="1"/>
    <col min="7171" max="7171" width="21.140625" customWidth="1"/>
    <col min="7172" max="7172" width="18.7109375" customWidth="1"/>
    <col min="7173" max="7173" width="22.28515625" customWidth="1"/>
    <col min="7425" max="7425" width="10.5703125" customWidth="1"/>
    <col min="7426" max="7426" width="78.140625" customWidth="1"/>
    <col min="7427" max="7427" width="21.140625" customWidth="1"/>
    <col min="7428" max="7428" width="18.7109375" customWidth="1"/>
    <col min="7429" max="7429" width="22.28515625" customWidth="1"/>
    <col min="7681" max="7681" width="10.5703125" customWidth="1"/>
    <col min="7682" max="7682" width="78.140625" customWidth="1"/>
    <col min="7683" max="7683" width="21.140625" customWidth="1"/>
    <col min="7684" max="7684" width="18.7109375" customWidth="1"/>
    <col min="7685" max="7685" width="22.28515625" customWidth="1"/>
    <col min="7937" max="7937" width="10.5703125" customWidth="1"/>
    <col min="7938" max="7938" width="78.140625" customWidth="1"/>
    <col min="7939" max="7939" width="21.140625" customWidth="1"/>
    <col min="7940" max="7940" width="18.7109375" customWidth="1"/>
    <col min="7941" max="7941" width="22.28515625" customWidth="1"/>
    <col min="8193" max="8193" width="10.5703125" customWidth="1"/>
    <col min="8194" max="8194" width="78.140625" customWidth="1"/>
    <col min="8195" max="8195" width="21.140625" customWidth="1"/>
    <col min="8196" max="8196" width="18.7109375" customWidth="1"/>
    <col min="8197" max="8197" width="22.28515625" customWidth="1"/>
    <col min="8449" max="8449" width="10.5703125" customWidth="1"/>
    <col min="8450" max="8450" width="78.140625" customWidth="1"/>
    <col min="8451" max="8451" width="21.140625" customWidth="1"/>
    <col min="8452" max="8452" width="18.7109375" customWidth="1"/>
    <col min="8453" max="8453" width="22.28515625" customWidth="1"/>
    <col min="8705" max="8705" width="10.5703125" customWidth="1"/>
    <col min="8706" max="8706" width="78.140625" customWidth="1"/>
    <col min="8707" max="8707" width="21.140625" customWidth="1"/>
    <col min="8708" max="8708" width="18.7109375" customWidth="1"/>
    <col min="8709" max="8709" width="22.28515625" customWidth="1"/>
    <col min="8961" max="8961" width="10.5703125" customWidth="1"/>
    <col min="8962" max="8962" width="78.140625" customWidth="1"/>
    <col min="8963" max="8963" width="21.140625" customWidth="1"/>
    <col min="8964" max="8964" width="18.7109375" customWidth="1"/>
    <col min="8965" max="8965" width="22.28515625" customWidth="1"/>
    <col min="9217" max="9217" width="10.5703125" customWidth="1"/>
    <col min="9218" max="9218" width="78.140625" customWidth="1"/>
    <col min="9219" max="9219" width="21.140625" customWidth="1"/>
    <col min="9220" max="9220" width="18.7109375" customWidth="1"/>
    <col min="9221" max="9221" width="22.28515625" customWidth="1"/>
    <col min="9473" max="9473" width="10.5703125" customWidth="1"/>
    <col min="9474" max="9474" width="78.140625" customWidth="1"/>
    <col min="9475" max="9475" width="21.140625" customWidth="1"/>
    <col min="9476" max="9476" width="18.7109375" customWidth="1"/>
    <col min="9477" max="9477" width="22.28515625" customWidth="1"/>
    <col min="9729" max="9729" width="10.5703125" customWidth="1"/>
    <col min="9730" max="9730" width="78.140625" customWidth="1"/>
    <col min="9731" max="9731" width="21.140625" customWidth="1"/>
    <col min="9732" max="9732" width="18.7109375" customWidth="1"/>
    <col min="9733" max="9733" width="22.28515625" customWidth="1"/>
    <col min="9985" max="9985" width="10.5703125" customWidth="1"/>
    <col min="9986" max="9986" width="78.140625" customWidth="1"/>
    <col min="9987" max="9987" width="21.140625" customWidth="1"/>
    <col min="9988" max="9988" width="18.7109375" customWidth="1"/>
    <col min="9989" max="9989" width="22.28515625" customWidth="1"/>
    <col min="10241" max="10241" width="10.5703125" customWidth="1"/>
    <col min="10242" max="10242" width="78.140625" customWidth="1"/>
    <col min="10243" max="10243" width="21.140625" customWidth="1"/>
    <col min="10244" max="10244" width="18.7109375" customWidth="1"/>
    <col min="10245" max="10245" width="22.28515625" customWidth="1"/>
    <col min="10497" max="10497" width="10.5703125" customWidth="1"/>
    <col min="10498" max="10498" width="78.140625" customWidth="1"/>
    <col min="10499" max="10499" width="21.140625" customWidth="1"/>
    <col min="10500" max="10500" width="18.7109375" customWidth="1"/>
    <col min="10501" max="10501" width="22.28515625" customWidth="1"/>
    <col min="10753" max="10753" width="10.5703125" customWidth="1"/>
    <col min="10754" max="10754" width="78.140625" customWidth="1"/>
    <col min="10755" max="10755" width="21.140625" customWidth="1"/>
    <col min="10756" max="10756" width="18.7109375" customWidth="1"/>
    <col min="10757" max="10757" width="22.28515625" customWidth="1"/>
    <col min="11009" max="11009" width="10.5703125" customWidth="1"/>
    <col min="11010" max="11010" width="78.140625" customWidth="1"/>
    <col min="11011" max="11011" width="21.140625" customWidth="1"/>
    <col min="11012" max="11012" width="18.7109375" customWidth="1"/>
    <col min="11013" max="11013" width="22.28515625" customWidth="1"/>
    <col min="11265" max="11265" width="10.5703125" customWidth="1"/>
    <col min="11266" max="11266" width="78.140625" customWidth="1"/>
    <col min="11267" max="11267" width="21.140625" customWidth="1"/>
    <col min="11268" max="11268" width="18.7109375" customWidth="1"/>
    <col min="11269" max="11269" width="22.28515625" customWidth="1"/>
    <col min="11521" max="11521" width="10.5703125" customWidth="1"/>
    <col min="11522" max="11522" width="78.140625" customWidth="1"/>
    <col min="11523" max="11523" width="21.140625" customWidth="1"/>
    <col min="11524" max="11524" width="18.7109375" customWidth="1"/>
    <col min="11525" max="11525" width="22.28515625" customWidth="1"/>
    <col min="11777" max="11777" width="10.5703125" customWidth="1"/>
    <col min="11778" max="11778" width="78.140625" customWidth="1"/>
    <col min="11779" max="11779" width="21.140625" customWidth="1"/>
    <col min="11780" max="11780" width="18.7109375" customWidth="1"/>
    <col min="11781" max="11781" width="22.28515625" customWidth="1"/>
    <col min="12033" max="12033" width="10.5703125" customWidth="1"/>
    <col min="12034" max="12034" width="78.140625" customWidth="1"/>
    <col min="12035" max="12035" width="21.140625" customWidth="1"/>
    <col min="12036" max="12036" width="18.7109375" customWidth="1"/>
    <col min="12037" max="12037" width="22.28515625" customWidth="1"/>
    <col min="12289" max="12289" width="10.5703125" customWidth="1"/>
    <col min="12290" max="12290" width="78.140625" customWidth="1"/>
    <col min="12291" max="12291" width="21.140625" customWidth="1"/>
    <col min="12292" max="12292" width="18.7109375" customWidth="1"/>
    <col min="12293" max="12293" width="22.28515625" customWidth="1"/>
    <col min="12545" max="12545" width="10.5703125" customWidth="1"/>
    <col min="12546" max="12546" width="78.140625" customWidth="1"/>
    <col min="12547" max="12547" width="21.140625" customWidth="1"/>
    <col min="12548" max="12548" width="18.7109375" customWidth="1"/>
    <col min="12549" max="12549" width="22.28515625" customWidth="1"/>
    <col min="12801" max="12801" width="10.5703125" customWidth="1"/>
    <col min="12802" max="12802" width="78.140625" customWidth="1"/>
    <col min="12803" max="12803" width="21.140625" customWidth="1"/>
    <col min="12804" max="12804" width="18.7109375" customWidth="1"/>
    <col min="12805" max="12805" width="22.28515625" customWidth="1"/>
    <col min="13057" max="13057" width="10.5703125" customWidth="1"/>
    <col min="13058" max="13058" width="78.140625" customWidth="1"/>
    <col min="13059" max="13059" width="21.140625" customWidth="1"/>
    <col min="13060" max="13060" width="18.7109375" customWidth="1"/>
    <col min="13061" max="13061" width="22.28515625" customWidth="1"/>
    <col min="13313" max="13313" width="10.5703125" customWidth="1"/>
    <col min="13314" max="13314" width="78.140625" customWidth="1"/>
    <col min="13315" max="13315" width="21.140625" customWidth="1"/>
    <col min="13316" max="13316" width="18.7109375" customWidth="1"/>
    <col min="13317" max="13317" width="22.28515625" customWidth="1"/>
    <col min="13569" max="13569" width="10.5703125" customWidth="1"/>
    <col min="13570" max="13570" width="78.140625" customWidth="1"/>
    <col min="13571" max="13571" width="21.140625" customWidth="1"/>
    <col min="13572" max="13572" width="18.7109375" customWidth="1"/>
    <col min="13573" max="13573" width="22.28515625" customWidth="1"/>
    <col min="13825" max="13825" width="10.5703125" customWidth="1"/>
    <col min="13826" max="13826" width="78.140625" customWidth="1"/>
    <col min="13827" max="13827" width="21.140625" customWidth="1"/>
    <col min="13828" max="13828" width="18.7109375" customWidth="1"/>
    <col min="13829" max="13829" width="22.28515625" customWidth="1"/>
    <col min="14081" max="14081" width="10.5703125" customWidth="1"/>
    <col min="14082" max="14082" width="78.140625" customWidth="1"/>
    <col min="14083" max="14083" width="21.140625" customWidth="1"/>
    <col min="14084" max="14084" width="18.7109375" customWidth="1"/>
    <col min="14085" max="14085" width="22.28515625" customWidth="1"/>
    <col min="14337" max="14337" width="10.5703125" customWidth="1"/>
    <col min="14338" max="14338" width="78.140625" customWidth="1"/>
    <col min="14339" max="14339" width="21.140625" customWidth="1"/>
    <col min="14340" max="14340" width="18.7109375" customWidth="1"/>
    <col min="14341" max="14341" width="22.28515625" customWidth="1"/>
    <col min="14593" max="14593" width="10.5703125" customWidth="1"/>
    <col min="14594" max="14594" width="78.140625" customWidth="1"/>
    <col min="14595" max="14595" width="21.140625" customWidth="1"/>
    <col min="14596" max="14596" width="18.7109375" customWidth="1"/>
    <col min="14597" max="14597" width="22.28515625" customWidth="1"/>
    <col min="14849" max="14849" width="10.5703125" customWidth="1"/>
    <col min="14850" max="14850" width="78.140625" customWidth="1"/>
    <col min="14851" max="14851" width="21.140625" customWidth="1"/>
    <col min="14852" max="14852" width="18.7109375" customWidth="1"/>
    <col min="14853" max="14853" width="22.28515625" customWidth="1"/>
    <col min="15105" max="15105" width="10.5703125" customWidth="1"/>
    <col min="15106" max="15106" width="78.140625" customWidth="1"/>
    <col min="15107" max="15107" width="21.140625" customWidth="1"/>
    <col min="15108" max="15108" width="18.7109375" customWidth="1"/>
    <col min="15109" max="15109" width="22.28515625" customWidth="1"/>
    <col min="15361" max="15361" width="10.5703125" customWidth="1"/>
    <col min="15362" max="15362" width="78.140625" customWidth="1"/>
    <col min="15363" max="15363" width="21.140625" customWidth="1"/>
    <col min="15364" max="15364" width="18.7109375" customWidth="1"/>
    <col min="15365" max="15365" width="22.28515625" customWidth="1"/>
    <col min="15617" max="15617" width="10.5703125" customWidth="1"/>
    <col min="15618" max="15618" width="78.140625" customWidth="1"/>
    <col min="15619" max="15619" width="21.140625" customWidth="1"/>
    <col min="15620" max="15620" width="18.7109375" customWidth="1"/>
    <col min="15621" max="15621" width="22.28515625" customWidth="1"/>
    <col min="15873" max="15873" width="10.5703125" customWidth="1"/>
    <col min="15874" max="15874" width="78.140625" customWidth="1"/>
    <col min="15875" max="15875" width="21.140625" customWidth="1"/>
    <col min="15876" max="15876" width="18.7109375" customWidth="1"/>
    <col min="15877" max="15877" width="22.28515625" customWidth="1"/>
    <col min="16129" max="16129" width="10.5703125" customWidth="1"/>
    <col min="16130" max="16130" width="78.140625" customWidth="1"/>
    <col min="16131" max="16131" width="21.140625" customWidth="1"/>
    <col min="16132" max="16132" width="18.7109375" customWidth="1"/>
    <col min="16133" max="16133" width="22.28515625" customWidth="1"/>
  </cols>
  <sheetData>
    <row r="1" spans="1:5">
      <c r="A1" t="s">
        <v>6959</v>
      </c>
    </row>
    <row r="2" spans="1:5">
      <c r="A2" t="s">
        <v>210</v>
      </c>
    </row>
    <row r="3" spans="1:5">
      <c r="A3" t="s">
        <v>6960</v>
      </c>
    </row>
    <row r="4" spans="1:5">
      <c r="A4" t="s">
        <v>1246</v>
      </c>
    </row>
    <row r="5" spans="1:5">
      <c r="A5" t="s">
        <v>6961</v>
      </c>
    </row>
    <row r="6" spans="1:5">
      <c r="A6" t="s">
        <v>210</v>
      </c>
    </row>
    <row r="7" spans="1:5">
      <c r="A7" t="s">
        <v>1247</v>
      </c>
      <c r="B7" t="s">
        <v>1248</v>
      </c>
      <c r="C7" t="s">
        <v>6962</v>
      </c>
      <c r="D7" t="s">
        <v>1249</v>
      </c>
      <c r="E7" t="s">
        <v>6963</v>
      </c>
    </row>
    <row r="8" spans="1:5">
      <c r="A8">
        <v>45333</v>
      </c>
      <c r="B8" t="s">
        <v>11789</v>
      </c>
      <c r="C8" t="s">
        <v>212</v>
      </c>
      <c r="D8" t="s">
        <v>1252</v>
      </c>
      <c r="E8" s="579">
        <v>142.15</v>
      </c>
    </row>
    <row r="9" spans="1:5">
      <c r="A9">
        <v>11270</v>
      </c>
      <c r="B9" t="s">
        <v>11790</v>
      </c>
      <c r="C9" t="s">
        <v>212</v>
      </c>
      <c r="D9" t="s">
        <v>1253</v>
      </c>
      <c r="E9" s="579"/>
    </row>
    <row r="10" spans="1:5">
      <c r="A10">
        <v>412</v>
      </c>
      <c r="B10" t="s">
        <v>11791</v>
      </c>
      <c r="C10" t="s">
        <v>212</v>
      </c>
      <c r="D10" t="s">
        <v>1252</v>
      </c>
      <c r="E10" s="579">
        <v>0.97</v>
      </c>
    </row>
    <row r="11" spans="1:5">
      <c r="A11">
        <v>414</v>
      </c>
      <c r="B11" t="s">
        <v>11792</v>
      </c>
      <c r="C11" t="s">
        <v>212</v>
      </c>
      <c r="D11" t="s">
        <v>1252</v>
      </c>
      <c r="E11" s="579">
        <v>0.06</v>
      </c>
    </row>
    <row r="12" spans="1:5">
      <c r="A12">
        <v>410</v>
      </c>
      <c r="B12" t="s">
        <v>11793</v>
      </c>
      <c r="C12" t="s">
        <v>212</v>
      </c>
      <c r="D12" t="s">
        <v>1252</v>
      </c>
      <c r="E12" s="579">
        <v>0.15</v>
      </c>
    </row>
    <row r="13" spans="1:5">
      <c r="A13">
        <v>411</v>
      </c>
      <c r="B13" t="s">
        <v>11794</v>
      </c>
      <c r="C13" t="s">
        <v>212</v>
      </c>
      <c r="D13" t="s">
        <v>1250</v>
      </c>
      <c r="E13" s="579">
        <v>0.19</v>
      </c>
    </row>
    <row r="14" spans="1:5">
      <c r="A14">
        <v>408</v>
      </c>
      <c r="B14" t="s">
        <v>11795</v>
      </c>
      <c r="C14" t="s">
        <v>212</v>
      </c>
      <c r="D14" t="s">
        <v>1252</v>
      </c>
      <c r="E14" s="579">
        <v>0.94</v>
      </c>
    </row>
    <row r="15" spans="1:5">
      <c r="A15">
        <v>39131</v>
      </c>
      <c r="B15" t="s">
        <v>11796</v>
      </c>
      <c r="C15" t="s">
        <v>212</v>
      </c>
      <c r="D15" t="s">
        <v>1252</v>
      </c>
      <c r="E15" s="579">
        <v>4.42</v>
      </c>
    </row>
    <row r="16" spans="1:5">
      <c r="A16">
        <v>394</v>
      </c>
      <c r="B16" t="s">
        <v>11797</v>
      </c>
      <c r="C16" t="s">
        <v>212</v>
      </c>
      <c r="D16" t="s">
        <v>1252</v>
      </c>
      <c r="E16" s="579">
        <v>4.4800000000000004</v>
      </c>
    </row>
    <row r="17" spans="1:5">
      <c r="A17">
        <v>39130</v>
      </c>
      <c r="B17" t="s">
        <v>11798</v>
      </c>
      <c r="C17" t="s">
        <v>212</v>
      </c>
      <c r="D17" t="s">
        <v>1252</v>
      </c>
      <c r="E17" s="579">
        <v>4.03</v>
      </c>
    </row>
    <row r="18" spans="1:5">
      <c r="A18">
        <v>395</v>
      </c>
      <c r="B18" t="s">
        <v>11799</v>
      </c>
      <c r="C18" t="s">
        <v>212</v>
      </c>
      <c r="D18" t="s">
        <v>1252</v>
      </c>
      <c r="E18" s="579">
        <v>4.3099999999999996</v>
      </c>
    </row>
    <row r="19" spans="1:5">
      <c r="A19">
        <v>39129</v>
      </c>
      <c r="B19" t="s">
        <v>11800</v>
      </c>
      <c r="C19" t="s">
        <v>212</v>
      </c>
      <c r="D19" t="s">
        <v>1252</v>
      </c>
      <c r="E19" s="579">
        <v>2.48</v>
      </c>
    </row>
    <row r="20" spans="1:5">
      <c r="A20">
        <v>393</v>
      </c>
      <c r="B20" t="s">
        <v>11801</v>
      </c>
      <c r="C20" t="s">
        <v>212</v>
      </c>
      <c r="D20" t="s">
        <v>1252</v>
      </c>
      <c r="E20" s="579">
        <v>2.6</v>
      </c>
    </row>
    <row r="21" spans="1:5">
      <c r="A21">
        <v>39127</v>
      </c>
      <c r="B21" t="s">
        <v>11802</v>
      </c>
      <c r="C21" t="s">
        <v>212</v>
      </c>
      <c r="D21" t="s">
        <v>1252</v>
      </c>
      <c r="E21" s="579">
        <v>2.12</v>
      </c>
    </row>
    <row r="22" spans="1:5">
      <c r="A22">
        <v>392</v>
      </c>
      <c r="B22" t="s">
        <v>11803</v>
      </c>
      <c r="C22" t="s">
        <v>212</v>
      </c>
      <c r="D22" t="s">
        <v>1250</v>
      </c>
      <c r="E22" s="579">
        <v>2.1800000000000002</v>
      </c>
    </row>
    <row r="23" spans="1:5">
      <c r="A23">
        <v>39133</v>
      </c>
      <c r="B23" t="s">
        <v>11804</v>
      </c>
      <c r="C23" t="s">
        <v>212</v>
      </c>
      <c r="D23" t="s">
        <v>1252</v>
      </c>
      <c r="E23" s="579">
        <v>5.8</v>
      </c>
    </row>
    <row r="24" spans="1:5">
      <c r="A24">
        <v>397</v>
      </c>
      <c r="B24" t="s">
        <v>11805</v>
      </c>
      <c r="C24" t="s">
        <v>212</v>
      </c>
      <c r="D24" t="s">
        <v>1252</v>
      </c>
      <c r="E24" s="579">
        <v>6.41</v>
      </c>
    </row>
    <row r="25" spans="1:5">
      <c r="A25">
        <v>39132</v>
      </c>
      <c r="B25" t="s">
        <v>11806</v>
      </c>
      <c r="C25" t="s">
        <v>212</v>
      </c>
      <c r="D25" t="s">
        <v>1252</v>
      </c>
      <c r="E25" s="579">
        <v>4.6399999999999997</v>
      </c>
    </row>
    <row r="26" spans="1:5">
      <c r="A26">
        <v>396</v>
      </c>
      <c r="B26" t="s">
        <v>11807</v>
      </c>
      <c r="C26" t="s">
        <v>212</v>
      </c>
      <c r="D26" t="s">
        <v>1252</v>
      </c>
      <c r="E26" s="579">
        <v>4.97</v>
      </c>
    </row>
    <row r="27" spans="1:5">
      <c r="A27">
        <v>39135</v>
      </c>
      <c r="B27" t="s">
        <v>11808</v>
      </c>
      <c r="C27" t="s">
        <v>212</v>
      </c>
      <c r="D27" t="s">
        <v>1252</v>
      </c>
      <c r="E27" s="579">
        <v>9.2899999999999991</v>
      </c>
    </row>
    <row r="28" spans="1:5">
      <c r="A28">
        <v>39134</v>
      </c>
      <c r="B28" t="s">
        <v>11809</v>
      </c>
      <c r="C28" t="s">
        <v>212</v>
      </c>
      <c r="D28" t="s">
        <v>1252</v>
      </c>
      <c r="E28" s="579">
        <v>7.74</v>
      </c>
    </row>
    <row r="29" spans="1:5">
      <c r="A29">
        <v>398</v>
      </c>
      <c r="B29" t="s">
        <v>11810</v>
      </c>
      <c r="C29" t="s">
        <v>212</v>
      </c>
      <c r="D29" t="s">
        <v>1252</v>
      </c>
      <c r="E29" s="579">
        <v>7.13</v>
      </c>
    </row>
    <row r="30" spans="1:5">
      <c r="A30">
        <v>39128</v>
      </c>
      <c r="B30" t="s">
        <v>11811</v>
      </c>
      <c r="C30" t="s">
        <v>212</v>
      </c>
      <c r="D30" t="s">
        <v>1252</v>
      </c>
      <c r="E30" s="579">
        <v>2.3199999999999998</v>
      </c>
    </row>
    <row r="31" spans="1:5">
      <c r="A31">
        <v>400</v>
      </c>
      <c r="B31" t="s">
        <v>11812</v>
      </c>
      <c r="C31" t="s">
        <v>212</v>
      </c>
      <c r="D31" t="s">
        <v>1252</v>
      </c>
      <c r="E31" s="579">
        <v>2.2599999999999998</v>
      </c>
    </row>
    <row r="32" spans="1:5">
      <c r="A32">
        <v>39125</v>
      </c>
      <c r="B32" t="s">
        <v>11813</v>
      </c>
      <c r="C32" t="s">
        <v>212</v>
      </c>
      <c r="D32" t="s">
        <v>1252</v>
      </c>
      <c r="E32" s="579">
        <v>2.3199999999999998</v>
      </c>
    </row>
    <row r="33" spans="1:5">
      <c r="A33">
        <v>39126</v>
      </c>
      <c r="B33" t="s">
        <v>11814</v>
      </c>
      <c r="C33" t="s">
        <v>212</v>
      </c>
      <c r="D33" t="s">
        <v>1252</v>
      </c>
      <c r="E33" s="579">
        <v>10.45</v>
      </c>
    </row>
    <row r="34" spans="1:5">
      <c r="A34">
        <v>399</v>
      </c>
      <c r="B34" t="s">
        <v>11815</v>
      </c>
      <c r="C34" t="s">
        <v>212</v>
      </c>
      <c r="D34" t="s">
        <v>1252</v>
      </c>
      <c r="E34" s="579">
        <v>9.2100000000000009</v>
      </c>
    </row>
    <row r="35" spans="1:5">
      <c r="A35">
        <v>39158</v>
      </c>
      <c r="B35" t="s">
        <v>11816</v>
      </c>
      <c r="C35" t="s">
        <v>212</v>
      </c>
      <c r="D35" t="s">
        <v>1252</v>
      </c>
      <c r="E35" s="579">
        <v>24.72</v>
      </c>
    </row>
    <row r="36" spans="1:5">
      <c r="A36">
        <v>39141</v>
      </c>
      <c r="B36" t="s">
        <v>11817</v>
      </c>
      <c r="C36" t="s">
        <v>212</v>
      </c>
      <c r="D36" t="s">
        <v>1252</v>
      </c>
      <c r="E36" s="579">
        <v>1.79</v>
      </c>
    </row>
    <row r="37" spans="1:5">
      <c r="A37">
        <v>39140</v>
      </c>
      <c r="B37" t="s">
        <v>11818</v>
      </c>
      <c r="C37" t="s">
        <v>212</v>
      </c>
      <c r="D37" t="s">
        <v>1252</v>
      </c>
      <c r="E37" s="579">
        <v>1.63</v>
      </c>
    </row>
    <row r="38" spans="1:5">
      <c r="A38">
        <v>39139</v>
      </c>
      <c r="B38" t="s">
        <v>11819</v>
      </c>
      <c r="C38" t="s">
        <v>212</v>
      </c>
      <c r="D38" t="s">
        <v>1252</v>
      </c>
      <c r="E38" s="579">
        <v>1.35</v>
      </c>
    </row>
    <row r="39" spans="1:5">
      <c r="A39">
        <v>39137</v>
      </c>
      <c r="B39" t="s">
        <v>11820</v>
      </c>
      <c r="C39" t="s">
        <v>212</v>
      </c>
      <c r="D39" t="s">
        <v>1252</v>
      </c>
      <c r="E39" s="579">
        <v>0.94</v>
      </c>
    </row>
    <row r="40" spans="1:5">
      <c r="A40">
        <v>39143</v>
      </c>
      <c r="B40" t="s">
        <v>11821</v>
      </c>
      <c r="C40" t="s">
        <v>212</v>
      </c>
      <c r="D40" t="s">
        <v>1252</v>
      </c>
      <c r="E40" s="579">
        <v>3.7</v>
      </c>
    </row>
    <row r="41" spans="1:5">
      <c r="A41">
        <v>39142</v>
      </c>
      <c r="B41" t="s">
        <v>11822</v>
      </c>
      <c r="C41" t="s">
        <v>212</v>
      </c>
      <c r="D41" t="s">
        <v>1252</v>
      </c>
      <c r="E41" s="579">
        <v>2.65</v>
      </c>
    </row>
    <row r="42" spans="1:5">
      <c r="A42">
        <v>39144</v>
      </c>
      <c r="B42" t="s">
        <v>11823</v>
      </c>
      <c r="C42" t="s">
        <v>212</v>
      </c>
      <c r="D42" t="s">
        <v>1252</v>
      </c>
      <c r="E42" s="579">
        <v>4.3099999999999996</v>
      </c>
    </row>
    <row r="43" spans="1:5">
      <c r="A43">
        <v>39138</v>
      </c>
      <c r="B43" t="s">
        <v>11824</v>
      </c>
      <c r="C43" t="s">
        <v>212</v>
      </c>
      <c r="D43" t="s">
        <v>1252</v>
      </c>
      <c r="E43" s="579">
        <v>0.99</v>
      </c>
    </row>
    <row r="44" spans="1:5">
      <c r="A44">
        <v>39136</v>
      </c>
      <c r="B44" t="s">
        <v>11825</v>
      </c>
      <c r="C44" t="s">
        <v>212</v>
      </c>
      <c r="D44" t="s">
        <v>1252</v>
      </c>
      <c r="E44" s="579">
        <v>0.66</v>
      </c>
    </row>
    <row r="45" spans="1:5">
      <c r="A45">
        <v>39145</v>
      </c>
      <c r="B45" t="s">
        <v>11826</v>
      </c>
      <c r="C45" t="s">
        <v>212</v>
      </c>
      <c r="D45" t="s">
        <v>1252</v>
      </c>
      <c r="E45" s="579">
        <v>7.1</v>
      </c>
    </row>
    <row r="46" spans="1:5">
      <c r="A46">
        <v>12615</v>
      </c>
      <c r="B46" t="s">
        <v>11827</v>
      </c>
      <c r="C46" t="s">
        <v>212</v>
      </c>
      <c r="D46" t="s">
        <v>1252</v>
      </c>
      <c r="E46" s="579">
        <v>11.2</v>
      </c>
    </row>
    <row r="47" spans="1:5">
      <c r="A47">
        <v>11927</v>
      </c>
      <c r="B47" t="s">
        <v>11828</v>
      </c>
      <c r="C47" t="s">
        <v>212</v>
      </c>
      <c r="D47" t="s">
        <v>1253</v>
      </c>
      <c r="E47" s="579"/>
    </row>
    <row r="48" spans="1:5">
      <c r="A48">
        <v>11928</v>
      </c>
      <c r="B48" t="s">
        <v>11829</v>
      </c>
      <c r="C48" t="s">
        <v>212</v>
      </c>
      <c r="D48" t="s">
        <v>1253</v>
      </c>
      <c r="E48" s="579"/>
    </row>
    <row r="49" spans="1:5">
      <c r="A49">
        <v>11929</v>
      </c>
      <c r="B49" t="s">
        <v>11830</v>
      </c>
      <c r="C49" t="s">
        <v>212</v>
      </c>
      <c r="D49" t="s">
        <v>1253</v>
      </c>
      <c r="E49" s="579"/>
    </row>
    <row r="50" spans="1:5">
      <c r="A50">
        <v>36801</v>
      </c>
      <c r="B50" t="s">
        <v>11831</v>
      </c>
      <c r="C50" t="s">
        <v>212</v>
      </c>
      <c r="D50" t="s">
        <v>1252</v>
      </c>
      <c r="E50" s="579">
        <v>36.979999999999997</v>
      </c>
    </row>
    <row r="51" spans="1:5">
      <c r="A51">
        <v>36246</v>
      </c>
      <c r="B51" t="s">
        <v>11832</v>
      </c>
      <c r="C51" t="s">
        <v>85</v>
      </c>
      <c r="D51" t="s">
        <v>1252</v>
      </c>
      <c r="E51" s="579">
        <v>3.42</v>
      </c>
    </row>
    <row r="52" spans="1:5">
      <c r="A52">
        <v>37600</v>
      </c>
      <c r="B52" t="s">
        <v>11833</v>
      </c>
      <c r="C52" t="s">
        <v>212</v>
      </c>
      <c r="D52" t="s">
        <v>1253</v>
      </c>
      <c r="E52" s="579"/>
    </row>
    <row r="53" spans="1:5">
      <c r="A53">
        <v>37599</v>
      </c>
      <c r="B53" t="s">
        <v>11834</v>
      </c>
      <c r="C53" t="s">
        <v>212</v>
      </c>
      <c r="D53" t="s">
        <v>1253</v>
      </c>
      <c r="E53" s="579"/>
    </row>
    <row r="54" spans="1:5">
      <c r="A54">
        <v>1</v>
      </c>
      <c r="B54" t="s">
        <v>11835</v>
      </c>
      <c r="C54" t="s">
        <v>92</v>
      </c>
      <c r="D54" t="s">
        <v>1250</v>
      </c>
      <c r="E54" s="579">
        <v>94.44</v>
      </c>
    </row>
    <row r="55" spans="1:5">
      <c r="A55">
        <v>3</v>
      </c>
      <c r="B55" t="s">
        <v>11836</v>
      </c>
      <c r="C55" t="s">
        <v>130</v>
      </c>
      <c r="D55" t="s">
        <v>1252</v>
      </c>
      <c r="E55" s="579">
        <v>14.72</v>
      </c>
    </row>
    <row r="56" spans="1:5">
      <c r="A56">
        <v>43054</v>
      </c>
      <c r="B56" t="s">
        <v>11837</v>
      </c>
      <c r="C56" t="s">
        <v>92</v>
      </c>
      <c r="D56" t="s">
        <v>1252</v>
      </c>
      <c r="E56" s="579">
        <v>8.11</v>
      </c>
    </row>
    <row r="57" spans="1:5">
      <c r="A57">
        <v>42402</v>
      </c>
      <c r="B57" t="s">
        <v>11838</v>
      </c>
      <c r="C57" t="s">
        <v>92</v>
      </c>
      <c r="D57" t="s">
        <v>1252</v>
      </c>
      <c r="E57" s="579">
        <v>7.75</v>
      </c>
    </row>
    <row r="58" spans="1:5">
      <c r="A58">
        <v>42403</v>
      </c>
      <c r="B58" t="s">
        <v>11839</v>
      </c>
      <c r="C58" t="s">
        <v>92</v>
      </c>
      <c r="D58" t="s">
        <v>1252</v>
      </c>
      <c r="E58" s="579">
        <v>9.94</v>
      </c>
    </row>
    <row r="59" spans="1:5">
      <c r="A59">
        <v>42404</v>
      </c>
      <c r="B59" t="s">
        <v>11840</v>
      </c>
      <c r="C59" t="s">
        <v>92</v>
      </c>
      <c r="D59" t="s">
        <v>1252</v>
      </c>
      <c r="E59" s="579">
        <v>9.89</v>
      </c>
    </row>
    <row r="60" spans="1:5">
      <c r="A60">
        <v>42405</v>
      </c>
      <c r="B60" t="s">
        <v>11841</v>
      </c>
      <c r="C60" t="s">
        <v>92</v>
      </c>
      <c r="D60" t="s">
        <v>1252</v>
      </c>
      <c r="E60" s="579">
        <v>10.53</v>
      </c>
    </row>
    <row r="61" spans="1:5">
      <c r="A61">
        <v>34341</v>
      </c>
      <c r="B61" t="s">
        <v>11842</v>
      </c>
      <c r="C61" t="s">
        <v>92</v>
      </c>
      <c r="D61" t="s">
        <v>1252</v>
      </c>
      <c r="E61" s="579">
        <v>9.14</v>
      </c>
    </row>
    <row r="62" spans="1:5">
      <c r="A62">
        <v>43053</v>
      </c>
      <c r="B62" t="s">
        <v>11843</v>
      </c>
      <c r="C62" t="s">
        <v>92</v>
      </c>
      <c r="D62" t="s">
        <v>1252</v>
      </c>
      <c r="E62" s="579">
        <v>7.24</v>
      </c>
    </row>
    <row r="63" spans="1:5">
      <c r="A63">
        <v>43058</v>
      </c>
      <c r="B63" t="s">
        <v>11844</v>
      </c>
      <c r="C63" t="s">
        <v>92</v>
      </c>
      <c r="D63" t="s">
        <v>1252</v>
      </c>
      <c r="E63" s="579">
        <v>7.51</v>
      </c>
    </row>
    <row r="64" spans="1:5">
      <c r="A64">
        <v>34</v>
      </c>
      <c r="B64" t="s">
        <v>11845</v>
      </c>
      <c r="C64" t="s">
        <v>92</v>
      </c>
      <c r="D64" t="s">
        <v>1252</v>
      </c>
      <c r="E64" s="579">
        <v>7.55</v>
      </c>
    </row>
    <row r="65" spans="1:5">
      <c r="A65">
        <v>43055</v>
      </c>
      <c r="B65" t="s">
        <v>11846</v>
      </c>
      <c r="C65" t="s">
        <v>92</v>
      </c>
      <c r="D65" t="s">
        <v>1250</v>
      </c>
      <c r="E65" s="579">
        <v>6.54</v>
      </c>
    </row>
    <row r="66" spans="1:5">
      <c r="A66">
        <v>43056</v>
      </c>
      <c r="B66" t="s">
        <v>11847</v>
      </c>
      <c r="C66" t="s">
        <v>92</v>
      </c>
      <c r="D66" t="s">
        <v>1252</v>
      </c>
      <c r="E66" s="579">
        <v>7.54</v>
      </c>
    </row>
    <row r="67" spans="1:5">
      <c r="A67">
        <v>43057</v>
      </c>
      <c r="B67" t="s">
        <v>11848</v>
      </c>
      <c r="C67" t="s">
        <v>92</v>
      </c>
      <c r="D67" t="s">
        <v>1252</v>
      </c>
      <c r="E67" s="579">
        <v>8.2899999999999991</v>
      </c>
    </row>
    <row r="68" spans="1:5">
      <c r="A68">
        <v>34449</v>
      </c>
      <c r="B68" t="s">
        <v>11849</v>
      </c>
      <c r="C68" t="s">
        <v>92</v>
      </c>
      <c r="D68" t="s">
        <v>1252</v>
      </c>
      <c r="E68" s="579">
        <v>8.86</v>
      </c>
    </row>
    <row r="69" spans="1:5">
      <c r="A69">
        <v>32</v>
      </c>
      <c r="B69" t="s">
        <v>11850</v>
      </c>
      <c r="C69" t="s">
        <v>92</v>
      </c>
      <c r="D69" t="s">
        <v>1252</v>
      </c>
      <c r="E69" s="579">
        <v>7.96</v>
      </c>
    </row>
    <row r="70" spans="1:5">
      <c r="A70">
        <v>33</v>
      </c>
      <c r="B70" t="s">
        <v>11851</v>
      </c>
      <c r="C70" t="s">
        <v>92</v>
      </c>
      <c r="D70" t="s">
        <v>1252</v>
      </c>
      <c r="E70" s="579">
        <v>8.01</v>
      </c>
    </row>
    <row r="71" spans="1:5">
      <c r="A71">
        <v>43061</v>
      </c>
      <c r="B71" t="s">
        <v>11852</v>
      </c>
      <c r="C71" t="s">
        <v>92</v>
      </c>
      <c r="D71" t="s">
        <v>1252</v>
      </c>
      <c r="E71" s="579">
        <v>7.48</v>
      </c>
    </row>
    <row r="72" spans="1:5">
      <c r="A72">
        <v>43059</v>
      </c>
      <c r="B72" t="s">
        <v>11853</v>
      </c>
      <c r="C72" t="s">
        <v>92</v>
      </c>
      <c r="D72" t="s">
        <v>1252</v>
      </c>
      <c r="E72" s="579">
        <v>7.14</v>
      </c>
    </row>
    <row r="73" spans="1:5">
      <c r="A73">
        <v>43062</v>
      </c>
      <c r="B73" t="s">
        <v>11854</v>
      </c>
      <c r="C73" t="s">
        <v>92</v>
      </c>
      <c r="D73" t="s">
        <v>1252</v>
      </c>
      <c r="E73" s="579">
        <v>7.92</v>
      </c>
    </row>
    <row r="74" spans="1:5">
      <c r="A74">
        <v>43060</v>
      </c>
      <c r="B74" t="s">
        <v>11855</v>
      </c>
      <c r="C74" t="s">
        <v>92</v>
      </c>
      <c r="D74" t="s">
        <v>1252</v>
      </c>
      <c r="E74" s="579">
        <v>6.22</v>
      </c>
    </row>
    <row r="75" spans="1:5">
      <c r="A75">
        <v>40410</v>
      </c>
      <c r="B75" t="s">
        <v>11856</v>
      </c>
      <c r="C75" t="s">
        <v>212</v>
      </c>
      <c r="D75" t="s">
        <v>1253</v>
      </c>
      <c r="E75" s="579"/>
    </row>
    <row r="76" spans="1:5">
      <c r="A76">
        <v>40411</v>
      </c>
      <c r="B76" t="s">
        <v>11857</v>
      </c>
      <c r="C76" t="s">
        <v>212</v>
      </c>
      <c r="D76" t="s">
        <v>1253</v>
      </c>
      <c r="E76" s="579"/>
    </row>
    <row r="77" spans="1:5">
      <c r="A77">
        <v>40412</v>
      </c>
      <c r="B77" t="s">
        <v>11858</v>
      </c>
      <c r="C77" t="s">
        <v>212</v>
      </c>
      <c r="D77" t="s">
        <v>1253</v>
      </c>
      <c r="E77" s="579"/>
    </row>
    <row r="78" spans="1:5">
      <c r="A78">
        <v>44254</v>
      </c>
      <c r="B78" t="s">
        <v>11859</v>
      </c>
      <c r="C78" t="s">
        <v>212</v>
      </c>
      <c r="D78" t="s">
        <v>1252</v>
      </c>
      <c r="E78" s="579"/>
    </row>
    <row r="79" spans="1:5">
      <c r="A79">
        <v>44255</v>
      </c>
      <c r="B79" t="s">
        <v>11860</v>
      </c>
      <c r="C79" t="s">
        <v>212</v>
      </c>
      <c r="D79" t="s">
        <v>1252</v>
      </c>
      <c r="E79" s="579"/>
    </row>
    <row r="80" spans="1:5">
      <c r="A80">
        <v>44256</v>
      </c>
      <c r="B80" t="s">
        <v>11861</v>
      </c>
      <c r="C80" t="s">
        <v>212</v>
      </c>
      <c r="D80" t="s">
        <v>1252</v>
      </c>
      <c r="E80" s="579"/>
    </row>
    <row r="81" spans="1:5">
      <c r="A81">
        <v>44257</v>
      </c>
      <c r="B81" t="s">
        <v>11862</v>
      </c>
      <c r="C81" t="s">
        <v>212</v>
      </c>
      <c r="D81" t="s">
        <v>1252</v>
      </c>
      <c r="E81" s="579"/>
    </row>
    <row r="82" spans="1:5">
      <c r="A82">
        <v>44258</v>
      </c>
      <c r="B82" t="s">
        <v>11863</v>
      </c>
      <c r="C82" t="s">
        <v>212</v>
      </c>
      <c r="D82" t="s">
        <v>1252</v>
      </c>
      <c r="E82" s="579"/>
    </row>
    <row r="83" spans="1:5">
      <c r="A83">
        <v>44259</v>
      </c>
      <c r="B83" t="s">
        <v>11864</v>
      </c>
      <c r="C83" t="s">
        <v>212</v>
      </c>
      <c r="D83" t="s">
        <v>1252</v>
      </c>
      <c r="E83" s="579"/>
    </row>
    <row r="84" spans="1:5">
      <c r="A84">
        <v>37997</v>
      </c>
      <c r="B84" t="s">
        <v>11865</v>
      </c>
      <c r="C84" t="s">
        <v>212</v>
      </c>
      <c r="D84" t="s">
        <v>1252</v>
      </c>
      <c r="E84" s="579"/>
    </row>
    <row r="85" spans="1:5">
      <c r="A85">
        <v>37998</v>
      </c>
      <c r="B85" t="s">
        <v>11866</v>
      </c>
      <c r="C85" t="s">
        <v>212</v>
      </c>
      <c r="D85" t="s">
        <v>1252</v>
      </c>
      <c r="E85" s="579"/>
    </row>
    <row r="86" spans="1:5">
      <c r="A86">
        <v>55</v>
      </c>
      <c r="B86" t="s">
        <v>11867</v>
      </c>
      <c r="C86" t="s">
        <v>212</v>
      </c>
      <c r="D86" t="s">
        <v>1253</v>
      </c>
      <c r="E86" s="579"/>
    </row>
    <row r="87" spans="1:5">
      <c r="A87">
        <v>61</v>
      </c>
      <c r="B87" t="s">
        <v>11868</v>
      </c>
      <c r="C87" t="s">
        <v>212</v>
      </c>
      <c r="D87" t="s">
        <v>1253</v>
      </c>
      <c r="E87" s="579"/>
    </row>
    <row r="88" spans="1:5">
      <c r="A88">
        <v>62</v>
      </c>
      <c r="B88" t="s">
        <v>11869</v>
      </c>
      <c r="C88" t="s">
        <v>212</v>
      </c>
      <c r="D88" t="s">
        <v>1253</v>
      </c>
      <c r="E88" s="579"/>
    </row>
    <row r="89" spans="1:5">
      <c r="A89">
        <v>10899</v>
      </c>
      <c r="B89" t="s">
        <v>11870</v>
      </c>
      <c r="C89" t="s">
        <v>212</v>
      </c>
      <c r="D89" t="s">
        <v>1252</v>
      </c>
      <c r="E89" s="579">
        <v>87.61</v>
      </c>
    </row>
    <row r="90" spans="1:5">
      <c r="A90">
        <v>10900</v>
      </c>
      <c r="B90" t="s">
        <v>11871</v>
      </c>
      <c r="C90" t="s">
        <v>212</v>
      </c>
      <c r="D90" t="s">
        <v>1252</v>
      </c>
      <c r="E90" s="579">
        <v>68.569999999999993</v>
      </c>
    </row>
    <row r="91" spans="1:5">
      <c r="A91">
        <v>47</v>
      </c>
      <c r="B91" t="s">
        <v>11872</v>
      </c>
      <c r="C91" t="s">
        <v>212</v>
      </c>
      <c r="D91" t="s">
        <v>1252</v>
      </c>
      <c r="E91" s="579"/>
    </row>
    <row r="92" spans="1:5">
      <c r="A92">
        <v>48</v>
      </c>
      <c r="B92" t="s">
        <v>11873</v>
      </c>
      <c r="C92" t="s">
        <v>212</v>
      </c>
      <c r="D92" t="s">
        <v>1252</v>
      </c>
      <c r="E92" s="579"/>
    </row>
    <row r="93" spans="1:5">
      <c r="A93">
        <v>46</v>
      </c>
      <c r="B93" t="s">
        <v>11874</v>
      </c>
      <c r="C93" t="s">
        <v>212</v>
      </c>
      <c r="D93" t="s">
        <v>1252</v>
      </c>
      <c r="E93" s="579"/>
    </row>
    <row r="94" spans="1:5">
      <c r="A94">
        <v>52</v>
      </c>
      <c r="B94" t="s">
        <v>11875</v>
      </c>
      <c r="C94" t="s">
        <v>212</v>
      </c>
      <c r="D94" t="s">
        <v>1252</v>
      </c>
      <c r="E94" s="579"/>
    </row>
    <row r="95" spans="1:5">
      <c r="A95">
        <v>43</v>
      </c>
      <c r="B95" t="s">
        <v>11876</v>
      </c>
      <c r="C95" t="s">
        <v>212</v>
      </c>
      <c r="D95" t="s">
        <v>1252</v>
      </c>
      <c r="E95" s="579"/>
    </row>
    <row r="96" spans="1:5">
      <c r="A96">
        <v>103</v>
      </c>
      <c r="B96" t="s">
        <v>11877</v>
      </c>
      <c r="C96" t="s">
        <v>212</v>
      </c>
      <c r="D96" t="s">
        <v>1252</v>
      </c>
      <c r="E96" s="579">
        <v>42.81</v>
      </c>
    </row>
    <row r="97" spans="1:5">
      <c r="A97">
        <v>107</v>
      </c>
      <c r="B97" t="s">
        <v>11878</v>
      </c>
      <c r="C97" t="s">
        <v>212</v>
      </c>
      <c r="D97" t="s">
        <v>1252</v>
      </c>
      <c r="E97" s="579">
        <v>0.8</v>
      </c>
    </row>
    <row r="98" spans="1:5">
      <c r="A98">
        <v>65</v>
      </c>
      <c r="B98" t="s">
        <v>11879</v>
      </c>
      <c r="C98" t="s">
        <v>212</v>
      </c>
      <c r="D98" t="s">
        <v>1252</v>
      </c>
      <c r="E98" s="579">
        <v>0.88</v>
      </c>
    </row>
    <row r="99" spans="1:5">
      <c r="A99">
        <v>108</v>
      </c>
      <c r="B99" t="s">
        <v>11880</v>
      </c>
      <c r="C99" t="s">
        <v>212</v>
      </c>
      <c r="D99" t="s">
        <v>1252</v>
      </c>
      <c r="E99" s="579">
        <v>1.77</v>
      </c>
    </row>
    <row r="100" spans="1:5">
      <c r="A100">
        <v>110</v>
      </c>
      <c r="B100" t="s">
        <v>11881</v>
      </c>
      <c r="C100" t="s">
        <v>212</v>
      </c>
      <c r="D100" t="s">
        <v>1252</v>
      </c>
      <c r="E100" s="579">
        <v>6.16</v>
      </c>
    </row>
    <row r="101" spans="1:5">
      <c r="A101">
        <v>109</v>
      </c>
      <c r="B101" t="s">
        <v>11882</v>
      </c>
      <c r="C101" t="s">
        <v>212</v>
      </c>
      <c r="D101" t="s">
        <v>1252</v>
      </c>
      <c r="E101" s="579">
        <v>3.67</v>
      </c>
    </row>
    <row r="102" spans="1:5">
      <c r="A102">
        <v>111</v>
      </c>
      <c r="B102" t="s">
        <v>11883</v>
      </c>
      <c r="C102" t="s">
        <v>212</v>
      </c>
      <c r="D102" t="s">
        <v>1252</v>
      </c>
      <c r="E102" s="579">
        <v>8.33</v>
      </c>
    </row>
    <row r="103" spans="1:5">
      <c r="A103">
        <v>112</v>
      </c>
      <c r="B103" t="s">
        <v>11884</v>
      </c>
      <c r="C103" t="s">
        <v>212</v>
      </c>
      <c r="D103" t="s">
        <v>1252</v>
      </c>
      <c r="E103" s="579">
        <v>4.41</v>
      </c>
    </row>
    <row r="104" spans="1:5">
      <c r="A104">
        <v>113</v>
      </c>
      <c r="B104" t="s">
        <v>11885</v>
      </c>
      <c r="C104" t="s">
        <v>212</v>
      </c>
      <c r="D104" t="s">
        <v>1252</v>
      </c>
      <c r="E104" s="579">
        <v>11.05</v>
      </c>
    </row>
    <row r="105" spans="1:5">
      <c r="A105">
        <v>104</v>
      </c>
      <c r="B105" t="s">
        <v>11886</v>
      </c>
      <c r="C105" t="s">
        <v>212</v>
      </c>
      <c r="D105" t="s">
        <v>1252</v>
      </c>
      <c r="E105" s="579">
        <v>19.239999999999998</v>
      </c>
    </row>
    <row r="106" spans="1:5">
      <c r="A106">
        <v>102</v>
      </c>
      <c r="B106" t="s">
        <v>11887</v>
      </c>
      <c r="C106" t="s">
        <v>212</v>
      </c>
      <c r="D106" t="s">
        <v>1252</v>
      </c>
      <c r="E106" s="579">
        <v>26.52</v>
      </c>
    </row>
    <row r="107" spans="1:5">
      <c r="A107">
        <v>95</v>
      </c>
      <c r="B107" t="s">
        <v>11888</v>
      </c>
      <c r="C107" t="s">
        <v>212</v>
      </c>
      <c r="D107" t="s">
        <v>1252</v>
      </c>
      <c r="E107" s="579">
        <v>11.21</v>
      </c>
    </row>
    <row r="108" spans="1:5">
      <c r="A108">
        <v>96</v>
      </c>
      <c r="B108" t="s">
        <v>11889</v>
      </c>
      <c r="C108" t="s">
        <v>212</v>
      </c>
      <c r="D108" t="s">
        <v>1252</v>
      </c>
      <c r="E108" s="579">
        <v>12.19</v>
      </c>
    </row>
    <row r="109" spans="1:5">
      <c r="A109">
        <v>97</v>
      </c>
      <c r="B109" t="s">
        <v>11890</v>
      </c>
      <c r="C109" t="s">
        <v>212</v>
      </c>
      <c r="D109" t="s">
        <v>1252</v>
      </c>
      <c r="E109" s="579">
        <v>18.34</v>
      </c>
    </row>
    <row r="110" spans="1:5">
      <c r="A110">
        <v>98</v>
      </c>
      <c r="B110" t="s">
        <v>11891</v>
      </c>
      <c r="C110" t="s">
        <v>212</v>
      </c>
      <c r="D110" t="s">
        <v>1252</v>
      </c>
      <c r="E110" s="579">
        <v>27.46</v>
      </c>
    </row>
    <row r="111" spans="1:5">
      <c r="A111">
        <v>99</v>
      </c>
      <c r="B111" t="s">
        <v>11892</v>
      </c>
      <c r="C111" t="s">
        <v>212</v>
      </c>
      <c r="D111" t="s">
        <v>1252</v>
      </c>
      <c r="E111" s="579">
        <v>25.95</v>
      </c>
    </row>
    <row r="112" spans="1:5">
      <c r="A112">
        <v>60</v>
      </c>
      <c r="B112" t="s">
        <v>11893</v>
      </c>
      <c r="C112" t="s">
        <v>212</v>
      </c>
      <c r="D112" t="s">
        <v>1252</v>
      </c>
      <c r="E112" s="579"/>
    </row>
    <row r="113" spans="1:5">
      <c r="A113">
        <v>72</v>
      </c>
      <c r="B113" t="s">
        <v>11894</v>
      </c>
      <c r="C113" t="s">
        <v>212</v>
      </c>
      <c r="D113" t="s">
        <v>1252</v>
      </c>
      <c r="E113" s="579">
        <v>49.77</v>
      </c>
    </row>
    <row r="114" spans="1:5">
      <c r="A114">
        <v>71</v>
      </c>
      <c r="B114" t="s">
        <v>11895</v>
      </c>
      <c r="C114" t="s">
        <v>212</v>
      </c>
      <c r="D114" t="s">
        <v>1252</v>
      </c>
      <c r="E114" s="579">
        <v>30.74</v>
      </c>
    </row>
    <row r="115" spans="1:5">
      <c r="A115">
        <v>67</v>
      </c>
      <c r="B115" t="s">
        <v>11896</v>
      </c>
      <c r="C115" t="s">
        <v>212</v>
      </c>
      <c r="D115" t="s">
        <v>1253</v>
      </c>
      <c r="E115" s="579">
        <v>16.09</v>
      </c>
    </row>
    <row r="116" spans="1:5">
      <c r="A116">
        <v>73</v>
      </c>
      <c r="B116" t="s">
        <v>11897</v>
      </c>
      <c r="C116" t="s">
        <v>212</v>
      </c>
      <c r="D116" t="s">
        <v>1252</v>
      </c>
      <c r="E116" s="579">
        <v>15.4</v>
      </c>
    </row>
    <row r="117" spans="1:5">
      <c r="A117">
        <v>100</v>
      </c>
      <c r="B117" t="s">
        <v>11898</v>
      </c>
      <c r="C117" t="s">
        <v>212</v>
      </c>
      <c r="D117" t="s">
        <v>1252</v>
      </c>
      <c r="E117" s="579">
        <v>45.34</v>
      </c>
    </row>
    <row r="118" spans="1:5">
      <c r="A118">
        <v>75</v>
      </c>
      <c r="B118" t="s">
        <v>11899</v>
      </c>
      <c r="C118" t="s">
        <v>212</v>
      </c>
      <c r="D118" t="s">
        <v>1252</v>
      </c>
      <c r="E118" s="579">
        <v>264.36</v>
      </c>
    </row>
    <row r="119" spans="1:5">
      <c r="A119">
        <v>83</v>
      </c>
      <c r="B119" t="s">
        <v>11900</v>
      </c>
      <c r="C119" t="s">
        <v>212</v>
      </c>
      <c r="D119" t="s">
        <v>1252</v>
      </c>
      <c r="E119" s="579">
        <v>211.34</v>
      </c>
    </row>
    <row r="120" spans="1:5">
      <c r="A120">
        <v>74</v>
      </c>
      <c r="B120" t="s">
        <v>11901</v>
      </c>
      <c r="C120" t="s">
        <v>212</v>
      </c>
      <c r="D120" t="s">
        <v>1253</v>
      </c>
      <c r="E120" s="579">
        <v>302.16000000000003</v>
      </c>
    </row>
    <row r="121" spans="1:5">
      <c r="A121">
        <v>106</v>
      </c>
      <c r="B121" t="s">
        <v>11902</v>
      </c>
      <c r="C121" t="s">
        <v>212</v>
      </c>
      <c r="D121" t="s">
        <v>1253</v>
      </c>
      <c r="E121" s="579">
        <v>382.1</v>
      </c>
    </row>
    <row r="122" spans="1:5">
      <c r="A122">
        <v>88</v>
      </c>
      <c r="B122" t="s">
        <v>11903</v>
      </c>
      <c r="C122" t="s">
        <v>212</v>
      </c>
      <c r="D122" t="s">
        <v>1253</v>
      </c>
      <c r="E122" s="579">
        <v>10.74</v>
      </c>
    </row>
    <row r="123" spans="1:5">
      <c r="A123">
        <v>82</v>
      </c>
      <c r="B123" t="s">
        <v>11904</v>
      </c>
      <c r="C123" t="s">
        <v>212</v>
      </c>
      <c r="D123" t="s">
        <v>1253</v>
      </c>
      <c r="E123" s="579">
        <v>201.08</v>
      </c>
    </row>
    <row r="124" spans="1:5">
      <c r="A124">
        <v>105</v>
      </c>
      <c r="B124" t="s">
        <v>11905</v>
      </c>
      <c r="C124" t="s">
        <v>212</v>
      </c>
      <c r="D124" t="s">
        <v>1253</v>
      </c>
      <c r="E124" s="579">
        <v>284.92</v>
      </c>
    </row>
    <row r="125" spans="1:5">
      <c r="A125">
        <v>39719</v>
      </c>
      <c r="B125" t="s">
        <v>11906</v>
      </c>
      <c r="C125" t="s">
        <v>130</v>
      </c>
      <c r="D125" t="s">
        <v>1252</v>
      </c>
      <c r="E125" s="579">
        <v>130.1</v>
      </c>
    </row>
    <row r="126" spans="1:5">
      <c r="A126">
        <v>3410</v>
      </c>
      <c r="B126" t="s">
        <v>11907</v>
      </c>
      <c r="C126" t="s">
        <v>92</v>
      </c>
      <c r="D126" t="s">
        <v>1252</v>
      </c>
      <c r="E126" s="579">
        <v>29.26</v>
      </c>
    </row>
    <row r="127" spans="1:5">
      <c r="A127">
        <v>4791</v>
      </c>
      <c r="B127" t="s">
        <v>11908</v>
      </c>
      <c r="C127" t="s">
        <v>92</v>
      </c>
      <c r="D127" t="s">
        <v>1252</v>
      </c>
      <c r="E127" s="579">
        <v>39.33</v>
      </c>
    </row>
    <row r="128" spans="1:5">
      <c r="A128">
        <v>157</v>
      </c>
      <c r="B128" t="s">
        <v>11909</v>
      </c>
      <c r="C128" t="s">
        <v>92</v>
      </c>
      <c r="D128" t="s">
        <v>1252</v>
      </c>
      <c r="E128" s="579">
        <v>197.33</v>
      </c>
    </row>
    <row r="129" spans="1:5">
      <c r="A129">
        <v>156</v>
      </c>
      <c r="B129" t="s">
        <v>11910</v>
      </c>
      <c r="C129" t="s">
        <v>92</v>
      </c>
      <c r="D129" t="s">
        <v>1252</v>
      </c>
      <c r="E129" s="579">
        <v>70.260000000000005</v>
      </c>
    </row>
    <row r="130" spans="1:5">
      <c r="A130">
        <v>131</v>
      </c>
      <c r="B130" t="s">
        <v>11911</v>
      </c>
      <c r="C130" t="s">
        <v>92</v>
      </c>
      <c r="D130" t="s">
        <v>1252</v>
      </c>
      <c r="E130" s="579">
        <v>60.09</v>
      </c>
    </row>
    <row r="131" spans="1:5">
      <c r="A131">
        <v>21114</v>
      </c>
      <c r="B131" t="s">
        <v>11912</v>
      </c>
      <c r="C131" t="s">
        <v>212</v>
      </c>
      <c r="D131" t="s">
        <v>1252</v>
      </c>
      <c r="E131" s="579">
        <v>25.64</v>
      </c>
    </row>
    <row r="132" spans="1:5">
      <c r="A132">
        <v>119</v>
      </c>
      <c r="B132" t="s">
        <v>11913</v>
      </c>
      <c r="C132" t="s">
        <v>212</v>
      </c>
      <c r="D132" t="s">
        <v>1250</v>
      </c>
      <c r="E132" s="579">
        <v>6.5</v>
      </c>
    </row>
    <row r="133" spans="1:5">
      <c r="A133">
        <v>122</v>
      </c>
      <c r="B133" t="s">
        <v>11914</v>
      </c>
      <c r="C133" t="s">
        <v>212</v>
      </c>
      <c r="D133" t="s">
        <v>1252</v>
      </c>
      <c r="E133" s="579">
        <v>50.01</v>
      </c>
    </row>
    <row r="134" spans="1:5">
      <c r="A134">
        <v>20080</v>
      </c>
      <c r="B134" t="s">
        <v>11915</v>
      </c>
      <c r="C134" t="s">
        <v>212</v>
      </c>
      <c r="D134" t="s">
        <v>1252</v>
      </c>
      <c r="E134" s="579">
        <v>16.32</v>
      </c>
    </row>
    <row r="135" spans="1:5">
      <c r="A135">
        <v>124</v>
      </c>
      <c r="B135" t="s">
        <v>11916</v>
      </c>
      <c r="C135" t="s">
        <v>130</v>
      </c>
      <c r="D135" t="s">
        <v>1252</v>
      </c>
      <c r="E135" s="579">
        <v>23.17</v>
      </c>
    </row>
    <row r="136" spans="1:5">
      <c r="A136">
        <v>7334</v>
      </c>
      <c r="B136" t="s">
        <v>11917</v>
      </c>
      <c r="C136" t="s">
        <v>130</v>
      </c>
      <c r="D136" t="s">
        <v>1252</v>
      </c>
      <c r="E136" s="579">
        <v>20.99</v>
      </c>
    </row>
    <row r="137" spans="1:5">
      <c r="A137">
        <v>45146</v>
      </c>
      <c r="B137" t="s">
        <v>11918</v>
      </c>
      <c r="C137" t="s">
        <v>92</v>
      </c>
      <c r="D137" t="s">
        <v>1250</v>
      </c>
      <c r="E137" s="579">
        <v>44.43</v>
      </c>
    </row>
    <row r="138" spans="1:5">
      <c r="A138">
        <v>123</v>
      </c>
      <c r="B138" t="s">
        <v>11919</v>
      </c>
      <c r="C138" t="s">
        <v>130</v>
      </c>
      <c r="D138" t="s">
        <v>1252</v>
      </c>
      <c r="E138" s="579">
        <v>9.48</v>
      </c>
    </row>
    <row r="139" spans="1:5">
      <c r="A139">
        <v>127</v>
      </c>
      <c r="B139" t="s">
        <v>11920</v>
      </c>
      <c r="C139" t="s">
        <v>130</v>
      </c>
      <c r="D139" t="s">
        <v>1252</v>
      </c>
      <c r="E139" s="579">
        <v>22.63</v>
      </c>
    </row>
    <row r="140" spans="1:5">
      <c r="A140">
        <v>133</v>
      </c>
      <c r="B140" t="s">
        <v>11921</v>
      </c>
      <c r="C140" t="s">
        <v>130</v>
      </c>
      <c r="D140" t="s">
        <v>1252</v>
      </c>
      <c r="E140" s="579">
        <v>9.4</v>
      </c>
    </row>
    <row r="141" spans="1:5">
      <c r="A141">
        <v>43617</v>
      </c>
      <c r="B141" t="s">
        <v>11922</v>
      </c>
      <c r="C141" t="s">
        <v>130</v>
      </c>
      <c r="D141" t="s">
        <v>1252</v>
      </c>
      <c r="E141" s="579">
        <v>10.5</v>
      </c>
    </row>
    <row r="142" spans="1:5">
      <c r="A142">
        <v>132</v>
      </c>
      <c r="B142" t="s">
        <v>11923</v>
      </c>
      <c r="C142" t="s">
        <v>130</v>
      </c>
      <c r="D142" t="s">
        <v>1252</v>
      </c>
      <c r="E142" s="579">
        <v>9.74</v>
      </c>
    </row>
    <row r="143" spans="1:5">
      <c r="A143">
        <v>43618</v>
      </c>
      <c r="B143" t="s">
        <v>11924</v>
      </c>
      <c r="C143" t="s">
        <v>92</v>
      </c>
      <c r="D143" t="s">
        <v>1252</v>
      </c>
      <c r="E143" s="579">
        <v>24.53</v>
      </c>
    </row>
    <row r="144" spans="1:5">
      <c r="A144">
        <v>37476</v>
      </c>
      <c r="B144" t="s">
        <v>11925</v>
      </c>
      <c r="C144" t="s">
        <v>212</v>
      </c>
      <c r="D144" t="s">
        <v>1253</v>
      </c>
      <c r="E144" s="2"/>
    </row>
    <row r="145" spans="1:5">
      <c r="A145">
        <v>37478</v>
      </c>
      <c r="B145" t="s">
        <v>11926</v>
      </c>
      <c r="C145" t="s">
        <v>212</v>
      </c>
      <c r="D145" t="s">
        <v>1253</v>
      </c>
      <c r="E145" s="2"/>
    </row>
    <row r="146" spans="1:5">
      <c r="A146">
        <v>37477</v>
      </c>
      <c r="B146" t="s">
        <v>11927</v>
      </c>
      <c r="C146" t="s">
        <v>212</v>
      </c>
      <c r="D146" t="s">
        <v>1253</v>
      </c>
      <c r="E146" s="2"/>
    </row>
    <row r="147" spans="1:5">
      <c r="A147">
        <v>37479</v>
      </c>
      <c r="B147" t="s">
        <v>11928</v>
      </c>
      <c r="C147" t="s">
        <v>212</v>
      </c>
      <c r="D147" t="s">
        <v>1253</v>
      </c>
      <c r="E147" s="2"/>
    </row>
    <row r="148" spans="1:5">
      <c r="A148">
        <v>4319</v>
      </c>
      <c r="B148" t="s">
        <v>11929</v>
      </c>
      <c r="C148" t="s">
        <v>212</v>
      </c>
      <c r="D148" t="s">
        <v>1252</v>
      </c>
      <c r="E148" s="579">
        <v>2.25</v>
      </c>
    </row>
    <row r="149" spans="1:5">
      <c r="A149">
        <v>42409</v>
      </c>
      <c r="B149" t="s">
        <v>11930</v>
      </c>
      <c r="C149" t="s">
        <v>92</v>
      </c>
      <c r="D149" t="s">
        <v>1252</v>
      </c>
      <c r="E149" s="579">
        <v>15.45</v>
      </c>
    </row>
    <row r="150" spans="1:5">
      <c r="A150">
        <v>40553</v>
      </c>
      <c r="B150" t="s">
        <v>11931</v>
      </c>
      <c r="C150" t="s">
        <v>90</v>
      </c>
      <c r="D150" t="s">
        <v>1253</v>
      </c>
      <c r="E150" s="579"/>
    </row>
    <row r="151" spans="1:5">
      <c r="A151">
        <v>6114</v>
      </c>
      <c r="B151" t="s">
        <v>11932</v>
      </c>
      <c r="C151" t="s">
        <v>87</v>
      </c>
      <c r="D151" t="s">
        <v>1252</v>
      </c>
      <c r="E151" s="579">
        <v>13.92</v>
      </c>
    </row>
    <row r="152" spans="1:5">
      <c r="A152">
        <v>40912</v>
      </c>
      <c r="B152" t="s">
        <v>11933</v>
      </c>
      <c r="C152" t="s">
        <v>218</v>
      </c>
      <c r="D152" t="s">
        <v>1252</v>
      </c>
      <c r="E152" s="2">
        <v>2436.5300000000002</v>
      </c>
    </row>
    <row r="153" spans="1:5">
      <c r="A153">
        <v>247</v>
      </c>
      <c r="B153" t="s">
        <v>11934</v>
      </c>
      <c r="C153" t="s">
        <v>87</v>
      </c>
      <c r="D153" t="s">
        <v>1252</v>
      </c>
      <c r="E153" s="579">
        <v>13.92</v>
      </c>
    </row>
    <row r="154" spans="1:5">
      <c r="A154">
        <v>40919</v>
      </c>
      <c r="B154" t="s">
        <v>11935</v>
      </c>
      <c r="C154" t="s">
        <v>218</v>
      </c>
      <c r="D154" t="s">
        <v>1252</v>
      </c>
      <c r="E154" s="2">
        <v>2436.5300000000002</v>
      </c>
    </row>
    <row r="155" spans="1:5">
      <c r="A155">
        <v>44499</v>
      </c>
      <c r="B155" t="s">
        <v>11936</v>
      </c>
      <c r="C155" t="s">
        <v>87</v>
      </c>
      <c r="D155" t="s">
        <v>1252</v>
      </c>
      <c r="E155" s="2">
        <v>13.92</v>
      </c>
    </row>
    <row r="156" spans="1:5">
      <c r="A156">
        <v>40984</v>
      </c>
      <c r="B156" t="s">
        <v>11937</v>
      </c>
      <c r="C156" t="s">
        <v>218</v>
      </c>
      <c r="D156" t="s">
        <v>1252</v>
      </c>
      <c r="E156" s="579">
        <v>2436.5300000000002</v>
      </c>
    </row>
    <row r="157" spans="1:5">
      <c r="A157">
        <v>248</v>
      </c>
      <c r="B157" t="s">
        <v>11938</v>
      </c>
      <c r="C157" t="s">
        <v>87</v>
      </c>
      <c r="D157" t="s">
        <v>1252</v>
      </c>
      <c r="E157" s="579">
        <v>14.09</v>
      </c>
    </row>
    <row r="158" spans="1:5">
      <c r="A158">
        <v>41086</v>
      </c>
      <c r="B158" t="s">
        <v>11939</v>
      </c>
      <c r="C158" t="s">
        <v>218</v>
      </c>
      <c r="D158" t="s">
        <v>1252</v>
      </c>
      <c r="E158" s="2">
        <v>2467.88</v>
      </c>
    </row>
    <row r="159" spans="1:5">
      <c r="A159">
        <v>34466</v>
      </c>
      <c r="B159" t="s">
        <v>11940</v>
      </c>
      <c r="C159" t="s">
        <v>87</v>
      </c>
      <c r="D159" t="s">
        <v>1252</v>
      </c>
      <c r="E159" s="579">
        <v>13.92</v>
      </c>
    </row>
    <row r="160" spans="1:5">
      <c r="A160">
        <v>41083</v>
      </c>
      <c r="B160" t="s">
        <v>11941</v>
      </c>
      <c r="C160" t="s">
        <v>218</v>
      </c>
      <c r="D160" t="s">
        <v>1252</v>
      </c>
      <c r="E160" s="2">
        <v>2436.5300000000002</v>
      </c>
    </row>
    <row r="161" spans="1:5">
      <c r="A161">
        <v>252</v>
      </c>
      <c r="B161" t="s">
        <v>11942</v>
      </c>
      <c r="C161" t="s">
        <v>87</v>
      </c>
      <c r="D161" t="s">
        <v>1252</v>
      </c>
      <c r="E161" s="579">
        <v>13.92</v>
      </c>
    </row>
    <row r="162" spans="1:5">
      <c r="A162">
        <v>40909</v>
      </c>
      <c r="B162" t="s">
        <v>11943</v>
      </c>
      <c r="C162" t="s">
        <v>218</v>
      </c>
      <c r="D162" t="s">
        <v>1252</v>
      </c>
      <c r="E162" s="2">
        <v>2436.5300000000002</v>
      </c>
    </row>
    <row r="163" spans="1:5">
      <c r="A163">
        <v>242</v>
      </c>
      <c r="B163" t="s">
        <v>11944</v>
      </c>
      <c r="C163" t="s">
        <v>87</v>
      </c>
      <c r="D163" t="s">
        <v>1252</v>
      </c>
      <c r="E163" s="579">
        <v>14.09</v>
      </c>
    </row>
    <row r="164" spans="1:5">
      <c r="A164">
        <v>41085</v>
      </c>
      <c r="B164" t="s">
        <v>11945</v>
      </c>
      <c r="C164" t="s">
        <v>218</v>
      </c>
      <c r="D164" t="s">
        <v>1252</v>
      </c>
      <c r="E164" s="2">
        <v>2467.88</v>
      </c>
    </row>
    <row r="165" spans="1:5">
      <c r="A165">
        <v>427</v>
      </c>
      <c r="B165" t="s">
        <v>11946</v>
      </c>
      <c r="C165" t="s">
        <v>212</v>
      </c>
      <c r="D165" t="s">
        <v>1252</v>
      </c>
      <c r="E165" s="579">
        <v>8.83</v>
      </c>
    </row>
    <row r="166" spans="1:5">
      <c r="A166">
        <v>417</v>
      </c>
      <c r="B166" t="s">
        <v>11947</v>
      </c>
      <c r="C166" t="s">
        <v>212</v>
      </c>
      <c r="D166" t="s">
        <v>1252</v>
      </c>
      <c r="E166" s="579">
        <v>4.16</v>
      </c>
    </row>
    <row r="167" spans="1:5">
      <c r="A167">
        <v>11273</v>
      </c>
      <c r="B167" t="s">
        <v>11948</v>
      </c>
      <c r="C167" t="s">
        <v>212</v>
      </c>
      <c r="D167" t="s">
        <v>1252</v>
      </c>
      <c r="E167" s="579">
        <v>12.92</v>
      </c>
    </row>
    <row r="168" spans="1:5">
      <c r="A168">
        <v>11272</v>
      </c>
      <c r="B168" t="s">
        <v>11949</v>
      </c>
      <c r="C168" t="s">
        <v>212</v>
      </c>
      <c r="D168" t="s">
        <v>1252</v>
      </c>
      <c r="E168" s="579">
        <v>7.8</v>
      </c>
    </row>
    <row r="169" spans="1:5">
      <c r="A169">
        <v>11275</v>
      </c>
      <c r="B169" t="s">
        <v>11950</v>
      </c>
      <c r="C169" t="s">
        <v>212</v>
      </c>
      <c r="D169" t="s">
        <v>1252</v>
      </c>
      <c r="E169" s="579">
        <v>3.13</v>
      </c>
    </row>
    <row r="170" spans="1:5">
      <c r="A170">
        <v>11274</v>
      </c>
      <c r="B170" t="s">
        <v>11951</v>
      </c>
      <c r="C170" t="s">
        <v>212</v>
      </c>
      <c r="D170" t="s">
        <v>1252</v>
      </c>
      <c r="E170" s="579">
        <v>2.38</v>
      </c>
    </row>
    <row r="171" spans="1:5">
      <c r="A171">
        <v>45250</v>
      </c>
      <c r="B171" t="s">
        <v>11952</v>
      </c>
      <c r="C171" t="s">
        <v>212</v>
      </c>
      <c r="D171" t="s">
        <v>1250</v>
      </c>
      <c r="E171" s="579"/>
    </row>
    <row r="172" spans="1:5">
      <c r="A172">
        <v>38470</v>
      </c>
      <c r="B172" t="s">
        <v>11953</v>
      </c>
      <c r="C172" t="s">
        <v>212</v>
      </c>
      <c r="D172" t="s">
        <v>1252</v>
      </c>
      <c r="E172" s="579"/>
    </row>
    <row r="173" spans="1:5">
      <c r="A173">
        <v>38547</v>
      </c>
      <c r="B173" t="s">
        <v>11954</v>
      </c>
      <c r="C173" t="s">
        <v>212</v>
      </c>
      <c r="D173" t="s">
        <v>1252</v>
      </c>
      <c r="E173" s="579"/>
    </row>
    <row r="174" spans="1:5">
      <c r="A174">
        <v>38467</v>
      </c>
      <c r="B174" t="s">
        <v>11955</v>
      </c>
      <c r="C174" t="s">
        <v>212</v>
      </c>
      <c r="D174" t="s">
        <v>1252</v>
      </c>
      <c r="E174" s="579">
        <v>87.81</v>
      </c>
    </row>
    <row r="175" spans="1:5">
      <c r="A175">
        <v>38468</v>
      </c>
      <c r="B175" t="s">
        <v>11956</v>
      </c>
      <c r="C175" t="s">
        <v>212</v>
      </c>
      <c r="D175" t="s">
        <v>1252</v>
      </c>
      <c r="E175" s="579">
        <v>109.61</v>
      </c>
    </row>
    <row r="176" spans="1:5">
      <c r="A176">
        <v>38469</v>
      </c>
      <c r="B176" t="s">
        <v>11957</v>
      </c>
      <c r="C176" t="s">
        <v>212</v>
      </c>
      <c r="D176" t="s">
        <v>1252</v>
      </c>
      <c r="E176" s="579"/>
    </row>
    <row r="177" spans="1:5">
      <c r="A177">
        <v>45197</v>
      </c>
      <c r="B177" t="s">
        <v>11958</v>
      </c>
      <c r="C177" t="s">
        <v>212</v>
      </c>
      <c r="D177" t="s">
        <v>1250</v>
      </c>
      <c r="E177" s="579"/>
    </row>
    <row r="178" spans="1:5">
      <c r="A178">
        <v>38471</v>
      </c>
      <c r="B178" t="s">
        <v>11959</v>
      </c>
      <c r="C178" t="s">
        <v>212</v>
      </c>
      <c r="D178" t="s">
        <v>1250</v>
      </c>
      <c r="E178" s="579"/>
    </row>
    <row r="179" spans="1:5">
      <c r="A179">
        <v>45206</v>
      </c>
      <c r="B179" t="s">
        <v>11960</v>
      </c>
      <c r="C179" t="s">
        <v>212</v>
      </c>
      <c r="D179" t="s">
        <v>1253</v>
      </c>
      <c r="E179" s="2"/>
    </row>
    <row r="180" spans="1:5">
      <c r="A180">
        <v>37370</v>
      </c>
      <c r="B180" t="s">
        <v>11961</v>
      </c>
      <c r="C180" t="s">
        <v>87</v>
      </c>
      <c r="D180" t="s">
        <v>1250</v>
      </c>
      <c r="E180" s="579">
        <v>0.92</v>
      </c>
    </row>
    <row r="181" spans="1:5">
      <c r="A181">
        <v>40862</v>
      </c>
      <c r="B181" t="s">
        <v>11962</v>
      </c>
      <c r="C181" t="s">
        <v>218</v>
      </c>
      <c r="D181" t="s">
        <v>1252</v>
      </c>
      <c r="E181" s="2">
        <v>173.76</v>
      </c>
    </row>
    <row r="182" spans="1:5">
      <c r="A182">
        <v>10658</v>
      </c>
      <c r="B182" t="s">
        <v>11963</v>
      </c>
      <c r="C182" t="s">
        <v>212</v>
      </c>
      <c r="D182" t="s">
        <v>1253</v>
      </c>
      <c r="E182" s="2"/>
    </row>
    <row r="183" spans="1:5">
      <c r="A183">
        <v>253</v>
      </c>
      <c r="B183" t="s">
        <v>11964</v>
      </c>
      <c r="C183" t="s">
        <v>87</v>
      </c>
      <c r="D183" t="s">
        <v>1253</v>
      </c>
      <c r="E183" s="579">
        <v>17.59</v>
      </c>
    </row>
    <row r="184" spans="1:5">
      <c r="A184">
        <v>40809</v>
      </c>
      <c r="B184" t="s">
        <v>11965</v>
      </c>
      <c r="C184" t="s">
        <v>218</v>
      </c>
      <c r="D184" t="s">
        <v>1250</v>
      </c>
      <c r="E184" s="579">
        <v>3076.58</v>
      </c>
    </row>
    <row r="185" spans="1:5">
      <c r="A185">
        <v>42428</v>
      </c>
      <c r="B185" t="s">
        <v>11966</v>
      </c>
      <c r="C185" t="s">
        <v>212</v>
      </c>
      <c r="D185" t="s">
        <v>1252</v>
      </c>
      <c r="E185" s="579"/>
    </row>
    <row r="186" spans="1:5">
      <c r="A186">
        <v>301</v>
      </c>
      <c r="B186" t="s">
        <v>11967</v>
      </c>
      <c r="C186" t="s">
        <v>212</v>
      </c>
      <c r="D186" t="s">
        <v>1252</v>
      </c>
      <c r="E186" s="579">
        <v>3.5</v>
      </c>
    </row>
    <row r="187" spans="1:5">
      <c r="A187">
        <v>296</v>
      </c>
      <c r="B187" t="s">
        <v>11968</v>
      </c>
      <c r="C187" t="s">
        <v>212</v>
      </c>
      <c r="D187" t="s">
        <v>1252</v>
      </c>
      <c r="E187" s="579">
        <v>1.98</v>
      </c>
    </row>
    <row r="188" spans="1:5">
      <c r="A188">
        <v>297</v>
      </c>
      <c r="B188" t="s">
        <v>11969</v>
      </c>
      <c r="C188" t="s">
        <v>212</v>
      </c>
      <c r="D188" t="s">
        <v>1252</v>
      </c>
      <c r="E188" s="579">
        <v>2.91</v>
      </c>
    </row>
    <row r="189" spans="1:5">
      <c r="A189">
        <v>299</v>
      </c>
      <c r="B189" t="s">
        <v>11970</v>
      </c>
      <c r="C189" t="s">
        <v>212</v>
      </c>
      <c r="D189" t="s">
        <v>1252</v>
      </c>
      <c r="E189" s="579">
        <v>4.0999999999999996</v>
      </c>
    </row>
    <row r="190" spans="1:5">
      <c r="A190">
        <v>300</v>
      </c>
      <c r="B190" t="s">
        <v>11971</v>
      </c>
      <c r="C190" t="s">
        <v>212</v>
      </c>
      <c r="D190" t="s">
        <v>1252</v>
      </c>
      <c r="E190" s="579">
        <v>14.21</v>
      </c>
    </row>
    <row r="191" spans="1:5">
      <c r="A191">
        <v>20085</v>
      </c>
      <c r="B191" t="s">
        <v>11972</v>
      </c>
      <c r="C191" t="s">
        <v>212</v>
      </c>
      <c r="D191" t="s">
        <v>1252</v>
      </c>
      <c r="E191" s="579">
        <v>2.59</v>
      </c>
    </row>
    <row r="192" spans="1:5">
      <c r="A192">
        <v>298</v>
      </c>
      <c r="B192" t="s">
        <v>11973</v>
      </c>
      <c r="C192" t="s">
        <v>212</v>
      </c>
      <c r="D192" t="s">
        <v>1252</v>
      </c>
      <c r="E192" s="579">
        <v>3.15</v>
      </c>
    </row>
    <row r="193" spans="1:5">
      <c r="A193">
        <v>311</v>
      </c>
      <c r="B193" t="s">
        <v>11974</v>
      </c>
      <c r="C193" t="s">
        <v>212</v>
      </c>
      <c r="D193" t="s">
        <v>1252</v>
      </c>
      <c r="E193" s="579">
        <v>11.71</v>
      </c>
    </row>
    <row r="194" spans="1:5">
      <c r="A194">
        <v>318</v>
      </c>
      <c r="B194" t="s">
        <v>11975</v>
      </c>
      <c r="C194" t="s">
        <v>212</v>
      </c>
      <c r="D194" t="s">
        <v>1252</v>
      </c>
      <c r="E194" s="579">
        <v>23.59</v>
      </c>
    </row>
    <row r="195" spans="1:5">
      <c r="A195">
        <v>319</v>
      </c>
      <c r="B195" t="s">
        <v>11976</v>
      </c>
      <c r="C195" t="s">
        <v>212</v>
      </c>
      <c r="D195" t="s">
        <v>1252</v>
      </c>
      <c r="E195" s="579">
        <v>37</v>
      </c>
    </row>
    <row r="196" spans="1:5">
      <c r="A196">
        <v>303</v>
      </c>
      <c r="B196" t="s">
        <v>11977</v>
      </c>
      <c r="C196" t="s">
        <v>212</v>
      </c>
      <c r="D196" t="s">
        <v>1252</v>
      </c>
      <c r="E196" s="579">
        <v>3.87</v>
      </c>
    </row>
    <row r="197" spans="1:5">
      <c r="A197">
        <v>305</v>
      </c>
      <c r="B197" t="s">
        <v>11978</v>
      </c>
      <c r="C197" t="s">
        <v>212</v>
      </c>
      <c r="D197" t="s">
        <v>1252</v>
      </c>
      <c r="E197" s="579">
        <v>12.2</v>
      </c>
    </row>
    <row r="198" spans="1:5">
      <c r="A198">
        <v>306</v>
      </c>
      <c r="B198" t="s">
        <v>11979</v>
      </c>
      <c r="C198" t="s">
        <v>212</v>
      </c>
      <c r="D198" t="s">
        <v>1252</v>
      </c>
      <c r="E198" s="579">
        <v>18.5</v>
      </c>
    </row>
    <row r="199" spans="1:5">
      <c r="A199">
        <v>307</v>
      </c>
      <c r="B199" t="s">
        <v>11980</v>
      </c>
      <c r="C199" t="s">
        <v>212</v>
      </c>
      <c r="D199" t="s">
        <v>1252</v>
      </c>
      <c r="E199" s="579">
        <v>46.73</v>
      </c>
    </row>
    <row r="200" spans="1:5">
      <c r="A200">
        <v>309</v>
      </c>
      <c r="B200" t="s">
        <v>11981</v>
      </c>
      <c r="C200" t="s">
        <v>212</v>
      </c>
      <c r="D200" t="s">
        <v>1252</v>
      </c>
      <c r="E200" s="579">
        <v>76.55</v>
      </c>
    </row>
    <row r="201" spans="1:5">
      <c r="A201">
        <v>310</v>
      </c>
      <c r="B201" t="s">
        <v>11982</v>
      </c>
      <c r="C201" t="s">
        <v>212</v>
      </c>
      <c r="D201" t="s">
        <v>1252</v>
      </c>
      <c r="E201" s="579">
        <v>106.11</v>
      </c>
    </row>
    <row r="202" spans="1:5">
      <c r="A202">
        <v>308</v>
      </c>
      <c r="B202" t="s">
        <v>11983</v>
      </c>
      <c r="C202" t="s">
        <v>212</v>
      </c>
      <c r="D202" t="s">
        <v>1252</v>
      </c>
      <c r="E202" s="579">
        <v>104.3</v>
      </c>
    </row>
    <row r="203" spans="1:5">
      <c r="A203">
        <v>328</v>
      </c>
      <c r="B203" t="s">
        <v>11984</v>
      </c>
      <c r="C203" t="s">
        <v>212</v>
      </c>
      <c r="D203" t="s">
        <v>1252</v>
      </c>
      <c r="E203" s="579">
        <v>9.2799999999999994</v>
      </c>
    </row>
    <row r="204" spans="1:5">
      <c r="A204">
        <v>325</v>
      </c>
      <c r="B204" t="s">
        <v>11985</v>
      </c>
      <c r="C204" t="s">
        <v>212</v>
      </c>
      <c r="D204" t="s">
        <v>1252</v>
      </c>
      <c r="E204" s="579">
        <v>2.73</v>
      </c>
    </row>
    <row r="205" spans="1:5">
      <c r="A205">
        <v>20326</v>
      </c>
      <c r="B205" t="s">
        <v>11986</v>
      </c>
      <c r="C205" t="s">
        <v>212</v>
      </c>
      <c r="D205" t="s">
        <v>1252</v>
      </c>
      <c r="E205" s="579">
        <v>5.01</v>
      </c>
    </row>
    <row r="206" spans="1:5">
      <c r="A206">
        <v>329</v>
      </c>
      <c r="B206" t="s">
        <v>11987</v>
      </c>
      <c r="C206" t="s">
        <v>212</v>
      </c>
      <c r="D206" t="s">
        <v>1252</v>
      </c>
      <c r="E206" s="579">
        <v>7.76</v>
      </c>
    </row>
    <row r="207" spans="1:5">
      <c r="A207">
        <v>39642</v>
      </c>
      <c r="B207" t="s">
        <v>11988</v>
      </c>
      <c r="C207" t="s">
        <v>212</v>
      </c>
      <c r="D207" t="s">
        <v>1252</v>
      </c>
      <c r="E207" s="579">
        <v>3.43</v>
      </c>
    </row>
    <row r="208" spans="1:5">
      <c r="A208">
        <v>39641</v>
      </c>
      <c r="B208" t="s">
        <v>11989</v>
      </c>
      <c r="C208" t="s">
        <v>212</v>
      </c>
      <c r="D208" t="s">
        <v>1252</v>
      </c>
      <c r="E208" s="579">
        <v>3.01</v>
      </c>
    </row>
    <row r="209" spans="1:5">
      <c r="A209">
        <v>39643</v>
      </c>
      <c r="B209" t="s">
        <v>11990</v>
      </c>
      <c r="C209" t="s">
        <v>212</v>
      </c>
      <c r="D209" t="s">
        <v>1252</v>
      </c>
      <c r="E209" s="579">
        <v>4.03</v>
      </c>
    </row>
    <row r="210" spans="1:5">
      <c r="A210">
        <v>39644</v>
      </c>
      <c r="B210" t="s">
        <v>11991</v>
      </c>
      <c r="C210" t="s">
        <v>212</v>
      </c>
      <c r="D210" t="s">
        <v>1253</v>
      </c>
      <c r="E210" s="579">
        <v>6.25</v>
      </c>
    </row>
    <row r="211" spans="1:5">
      <c r="A211">
        <v>39645</v>
      </c>
      <c r="B211" t="s">
        <v>11992</v>
      </c>
      <c r="C211" t="s">
        <v>212</v>
      </c>
      <c r="D211" t="s">
        <v>1253</v>
      </c>
      <c r="E211" s="2">
        <v>6.86</v>
      </c>
    </row>
    <row r="212" spans="1:5">
      <c r="A212">
        <v>41610</v>
      </c>
      <c r="B212" t="s">
        <v>11993</v>
      </c>
      <c r="C212" t="s">
        <v>212</v>
      </c>
      <c r="D212" t="s">
        <v>1253</v>
      </c>
      <c r="E212" s="2"/>
    </row>
    <row r="213" spans="1:5">
      <c r="A213">
        <v>41611</v>
      </c>
      <c r="B213" t="s">
        <v>11994</v>
      </c>
      <c r="C213" t="s">
        <v>212</v>
      </c>
      <c r="D213" t="s">
        <v>1253</v>
      </c>
      <c r="E213" s="579"/>
    </row>
    <row r="214" spans="1:5">
      <c r="A214">
        <v>41612</v>
      </c>
      <c r="B214" t="s">
        <v>11995</v>
      </c>
      <c r="C214" t="s">
        <v>212</v>
      </c>
      <c r="D214" t="s">
        <v>1253</v>
      </c>
      <c r="E214" s="579"/>
    </row>
    <row r="215" spans="1:5">
      <c r="A215">
        <v>41637</v>
      </c>
      <c r="B215" t="s">
        <v>11996</v>
      </c>
      <c r="C215" t="s">
        <v>212</v>
      </c>
      <c r="D215" t="s">
        <v>1253</v>
      </c>
      <c r="E215" s="579"/>
    </row>
    <row r="216" spans="1:5">
      <c r="A216">
        <v>41638</v>
      </c>
      <c r="B216" t="s">
        <v>11997</v>
      </c>
      <c r="C216" t="s">
        <v>212</v>
      </c>
      <c r="D216" t="s">
        <v>1252</v>
      </c>
      <c r="E216" s="579"/>
    </row>
    <row r="217" spans="1:5">
      <c r="A217">
        <v>41639</v>
      </c>
      <c r="B217" t="s">
        <v>11998</v>
      </c>
      <c r="C217" t="s">
        <v>212</v>
      </c>
      <c r="D217" t="s">
        <v>1252</v>
      </c>
      <c r="E217" s="579"/>
    </row>
    <row r="218" spans="1:5">
      <c r="A218">
        <v>11789</v>
      </c>
      <c r="B218" t="s">
        <v>11999</v>
      </c>
      <c r="C218" t="s">
        <v>212</v>
      </c>
      <c r="D218" t="s">
        <v>1252</v>
      </c>
      <c r="E218" s="579">
        <v>1.18</v>
      </c>
    </row>
    <row r="219" spans="1:5">
      <c r="A219">
        <v>20975</v>
      </c>
      <c r="B219" t="s">
        <v>12000</v>
      </c>
      <c r="C219" t="s">
        <v>212</v>
      </c>
      <c r="D219" t="s">
        <v>1252</v>
      </c>
      <c r="E219" s="579">
        <v>13.74</v>
      </c>
    </row>
    <row r="220" spans="1:5">
      <c r="A220">
        <v>20976</v>
      </c>
      <c r="B220" t="s">
        <v>12001</v>
      </c>
      <c r="C220" t="s">
        <v>212</v>
      </c>
      <c r="D220" t="s">
        <v>1252</v>
      </c>
      <c r="E220" s="579">
        <v>20.76</v>
      </c>
    </row>
    <row r="221" spans="1:5">
      <c r="A221">
        <v>6138</v>
      </c>
      <c r="B221" t="s">
        <v>12002</v>
      </c>
      <c r="C221" t="s">
        <v>212</v>
      </c>
      <c r="D221" t="s">
        <v>1252</v>
      </c>
      <c r="E221" s="579">
        <v>9.25</v>
      </c>
    </row>
    <row r="222" spans="1:5">
      <c r="A222">
        <v>40340</v>
      </c>
      <c r="B222" t="s">
        <v>12003</v>
      </c>
      <c r="C222" t="s">
        <v>212</v>
      </c>
      <c r="D222" t="s">
        <v>1252</v>
      </c>
      <c r="E222" s="579">
        <v>25.75</v>
      </c>
    </row>
    <row r="223" spans="1:5">
      <c r="A223">
        <v>40341</v>
      </c>
      <c r="B223" t="s">
        <v>12004</v>
      </c>
      <c r="C223" t="s">
        <v>212</v>
      </c>
      <c r="D223" t="s">
        <v>1252</v>
      </c>
      <c r="E223" s="579">
        <v>30.73</v>
      </c>
    </row>
    <row r="224" spans="1:5">
      <c r="A224">
        <v>40342</v>
      </c>
      <c r="B224" t="s">
        <v>12005</v>
      </c>
      <c r="C224" t="s">
        <v>212</v>
      </c>
      <c r="D224" t="s">
        <v>1252</v>
      </c>
      <c r="E224" s="579">
        <v>36.65</v>
      </c>
    </row>
    <row r="225" spans="1:5">
      <c r="A225">
        <v>40343</v>
      </c>
      <c r="B225" t="s">
        <v>12006</v>
      </c>
      <c r="C225" t="s">
        <v>212</v>
      </c>
      <c r="D225" t="s">
        <v>1252</v>
      </c>
      <c r="E225" s="579">
        <v>43.47</v>
      </c>
    </row>
    <row r="226" spans="1:5">
      <c r="A226">
        <v>40344</v>
      </c>
      <c r="B226" t="s">
        <v>12007</v>
      </c>
      <c r="C226" t="s">
        <v>212</v>
      </c>
      <c r="D226" t="s">
        <v>1252</v>
      </c>
      <c r="E226" s="579">
        <v>59.26</v>
      </c>
    </row>
    <row r="227" spans="1:5">
      <c r="A227">
        <v>40345</v>
      </c>
      <c r="B227" t="s">
        <v>12008</v>
      </c>
      <c r="C227" t="s">
        <v>212</v>
      </c>
      <c r="D227" t="s">
        <v>1252</v>
      </c>
      <c r="E227" s="579">
        <v>73.010000000000005</v>
      </c>
    </row>
    <row r="228" spans="1:5">
      <c r="A228">
        <v>40346</v>
      </c>
      <c r="B228" t="s">
        <v>12009</v>
      </c>
      <c r="C228" t="s">
        <v>212</v>
      </c>
      <c r="D228" t="s">
        <v>1253</v>
      </c>
      <c r="E228" s="579">
        <v>84.7</v>
      </c>
    </row>
    <row r="229" spans="1:5">
      <c r="A229">
        <v>40347</v>
      </c>
      <c r="B229" t="s">
        <v>12010</v>
      </c>
      <c r="C229" t="s">
        <v>212</v>
      </c>
      <c r="D229" t="s">
        <v>1253</v>
      </c>
      <c r="E229" s="2">
        <v>106.42</v>
      </c>
    </row>
    <row r="230" spans="1:5">
      <c r="A230">
        <v>43424</v>
      </c>
      <c r="B230" t="s">
        <v>12011</v>
      </c>
      <c r="C230" t="s">
        <v>212</v>
      </c>
      <c r="D230" t="s">
        <v>1253</v>
      </c>
      <c r="E230" s="579"/>
    </row>
    <row r="231" spans="1:5">
      <c r="A231">
        <v>43426</v>
      </c>
      <c r="B231" t="s">
        <v>12012</v>
      </c>
      <c r="C231" t="s">
        <v>212</v>
      </c>
      <c r="D231" t="s">
        <v>1253</v>
      </c>
      <c r="E231" s="579"/>
    </row>
    <row r="232" spans="1:5">
      <c r="A232">
        <v>12565</v>
      </c>
      <c r="B232" t="s">
        <v>12013</v>
      </c>
      <c r="C232" t="s">
        <v>212</v>
      </c>
      <c r="D232" t="s">
        <v>1253</v>
      </c>
      <c r="E232" s="2"/>
    </row>
    <row r="233" spans="1:5">
      <c r="A233">
        <v>12567</v>
      </c>
      <c r="B233" t="s">
        <v>12014</v>
      </c>
      <c r="C233" t="s">
        <v>212</v>
      </c>
      <c r="D233" t="s">
        <v>1253</v>
      </c>
      <c r="E233" s="579"/>
    </row>
    <row r="234" spans="1:5">
      <c r="A234">
        <v>12568</v>
      </c>
      <c r="B234" t="s">
        <v>12015</v>
      </c>
      <c r="C234" t="s">
        <v>212</v>
      </c>
      <c r="D234" t="s">
        <v>1253</v>
      </c>
      <c r="E234" s="579"/>
    </row>
    <row r="235" spans="1:5">
      <c r="A235">
        <v>43441</v>
      </c>
      <c r="B235" t="s">
        <v>12016</v>
      </c>
      <c r="C235" t="s">
        <v>212</v>
      </c>
      <c r="D235" t="s">
        <v>1253</v>
      </c>
      <c r="E235" s="579"/>
    </row>
    <row r="236" spans="1:5">
      <c r="A236">
        <v>43423</v>
      </c>
      <c r="B236" t="s">
        <v>12017</v>
      </c>
      <c r="C236" t="s">
        <v>212</v>
      </c>
      <c r="D236" t="s">
        <v>1253</v>
      </c>
      <c r="E236" s="579"/>
    </row>
    <row r="237" spans="1:5">
      <c r="A237">
        <v>12532</v>
      </c>
      <c r="B237" t="s">
        <v>12018</v>
      </c>
      <c r="C237" t="s">
        <v>212</v>
      </c>
      <c r="D237" t="s">
        <v>1253</v>
      </c>
      <c r="E237" s="579"/>
    </row>
    <row r="238" spans="1:5">
      <c r="A238">
        <v>43444</v>
      </c>
      <c r="B238" t="s">
        <v>12019</v>
      </c>
      <c r="C238" t="s">
        <v>212</v>
      </c>
      <c r="D238" t="s">
        <v>1253</v>
      </c>
      <c r="E238" s="579"/>
    </row>
    <row r="239" spans="1:5">
      <c r="A239">
        <v>12551</v>
      </c>
      <c r="B239" t="s">
        <v>12020</v>
      </c>
      <c r="C239" t="s">
        <v>212</v>
      </c>
      <c r="D239" t="s">
        <v>1253</v>
      </c>
      <c r="E239" s="579"/>
    </row>
    <row r="240" spans="1:5">
      <c r="A240">
        <v>43442</v>
      </c>
      <c r="B240" t="s">
        <v>12021</v>
      </c>
      <c r="C240" t="s">
        <v>212</v>
      </c>
      <c r="D240" t="s">
        <v>1253</v>
      </c>
      <c r="E240" s="579"/>
    </row>
    <row r="241" spans="1:5">
      <c r="A241">
        <v>43443</v>
      </c>
      <c r="B241" t="s">
        <v>12022</v>
      </c>
      <c r="C241" t="s">
        <v>212</v>
      </c>
      <c r="D241" t="s">
        <v>1253</v>
      </c>
      <c r="E241" s="579"/>
    </row>
    <row r="242" spans="1:5">
      <c r="A242">
        <v>12544</v>
      </c>
      <c r="B242" t="s">
        <v>12023</v>
      </c>
      <c r="C242" t="s">
        <v>212</v>
      </c>
      <c r="D242" t="s">
        <v>1253</v>
      </c>
      <c r="E242" s="579"/>
    </row>
    <row r="243" spans="1:5">
      <c r="A243">
        <v>12547</v>
      </c>
      <c r="B243" t="s">
        <v>12024</v>
      </c>
      <c r="C243" t="s">
        <v>212</v>
      </c>
      <c r="D243" t="s">
        <v>1253</v>
      </c>
      <c r="E243" s="579"/>
    </row>
    <row r="244" spans="1:5">
      <c r="A244">
        <v>43445</v>
      </c>
      <c r="B244" t="s">
        <v>12025</v>
      </c>
      <c r="C244" t="s">
        <v>212</v>
      </c>
      <c r="D244" t="s">
        <v>1253</v>
      </c>
      <c r="E244" s="579"/>
    </row>
    <row r="245" spans="1:5">
      <c r="A245">
        <v>12563</v>
      </c>
      <c r="B245" t="s">
        <v>12026</v>
      </c>
      <c r="C245" t="s">
        <v>212</v>
      </c>
      <c r="D245" t="s">
        <v>1253</v>
      </c>
      <c r="E245" s="579"/>
    </row>
    <row r="246" spans="1:5">
      <c r="A246">
        <v>43425</v>
      </c>
      <c r="B246" t="s">
        <v>12027</v>
      </c>
      <c r="C246" t="s">
        <v>212</v>
      </c>
      <c r="D246" t="s">
        <v>1253</v>
      </c>
      <c r="E246" s="579"/>
    </row>
    <row r="247" spans="1:5">
      <c r="A247">
        <v>43446</v>
      </c>
      <c r="B247" t="s">
        <v>12028</v>
      </c>
      <c r="C247" t="s">
        <v>212</v>
      </c>
      <c r="D247" t="s">
        <v>1253</v>
      </c>
      <c r="E247" s="579"/>
    </row>
    <row r="248" spans="1:5">
      <c r="A248">
        <v>43447</v>
      </c>
      <c r="B248" t="s">
        <v>12029</v>
      </c>
      <c r="C248" t="s">
        <v>212</v>
      </c>
      <c r="D248" t="s">
        <v>1252</v>
      </c>
      <c r="E248" s="2"/>
    </row>
    <row r="249" spans="1:5">
      <c r="A249">
        <v>43448</v>
      </c>
      <c r="B249" t="s">
        <v>12030</v>
      </c>
      <c r="C249" t="s">
        <v>212</v>
      </c>
      <c r="D249" t="s">
        <v>1252</v>
      </c>
      <c r="E249" s="579"/>
    </row>
    <row r="250" spans="1:5">
      <c r="A250">
        <v>13761</v>
      </c>
      <c r="B250" t="s">
        <v>12031</v>
      </c>
      <c r="C250" t="s">
        <v>212</v>
      </c>
      <c r="D250" t="s">
        <v>1253</v>
      </c>
      <c r="E250" s="2">
        <v>2213.0300000000002</v>
      </c>
    </row>
    <row r="251" spans="1:5">
      <c r="A251">
        <v>4814</v>
      </c>
      <c r="B251" t="s">
        <v>12032</v>
      </c>
      <c r="C251" t="s">
        <v>212</v>
      </c>
      <c r="D251" t="s">
        <v>1252</v>
      </c>
      <c r="E251" s="579">
        <v>52.84</v>
      </c>
    </row>
    <row r="252" spans="1:5">
      <c r="A252">
        <v>44473</v>
      </c>
      <c r="B252" t="s">
        <v>12033</v>
      </c>
      <c r="C252" t="s">
        <v>212</v>
      </c>
      <c r="D252" t="s">
        <v>1252</v>
      </c>
      <c r="E252" s="2"/>
    </row>
    <row r="253" spans="1:5">
      <c r="A253">
        <v>6122</v>
      </c>
      <c r="B253" t="s">
        <v>12034</v>
      </c>
      <c r="C253" t="s">
        <v>87</v>
      </c>
      <c r="D253" t="s">
        <v>1253</v>
      </c>
      <c r="E253" s="2">
        <v>17.97</v>
      </c>
    </row>
    <row r="254" spans="1:5">
      <c r="A254">
        <v>40810</v>
      </c>
      <c r="B254" t="s">
        <v>12035</v>
      </c>
      <c r="C254" t="s">
        <v>218</v>
      </c>
      <c r="D254" t="s">
        <v>1253</v>
      </c>
      <c r="E254" s="2">
        <v>3143.45</v>
      </c>
    </row>
    <row r="255" spans="1:5">
      <c r="A255">
        <v>21100</v>
      </c>
      <c r="B255" t="s">
        <v>12036</v>
      </c>
      <c r="C255" t="s">
        <v>212</v>
      </c>
      <c r="D255" t="s">
        <v>1253</v>
      </c>
      <c r="E255" s="2"/>
    </row>
    <row r="256" spans="1:5">
      <c r="A256">
        <v>11811</v>
      </c>
      <c r="B256" t="s">
        <v>12037</v>
      </c>
      <c r="C256" t="s">
        <v>212</v>
      </c>
      <c r="D256" t="s">
        <v>1253</v>
      </c>
      <c r="E256" s="2"/>
    </row>
    <row r="257" spans="1:5">
      <c r="A257">
        <v>11816</v>
      </c>
      <c r="B257" t="s">
        <v>12038</v>
      </c>
      <c r="C257" t="s">
        <v>212</v>
      </c>
      <c r="D257" t="s">
        <v>1253</v>
      </c>
      <c r="E257" s="2"/>
    </row>
    <row r="258" spans="1:5">
      <c r="A258">
        <v>11814</v>
      </c>
      <c r="B258" t="s">
        <v>12039</v>
      </c>
      <c r="C258" t="s">
        <v>212</v>
      </c>
      <c r="D258" t="s">
        <v>1253</v>
      </c>
      <c r="E258" s="2"/>
    </row>
    <row r="259" spans="1:5">
      <c r="A259">
        <v>14186</v>
      </c>
      <c r="B259" t="s">
        <v>12040</v>
      </c>
      <c r="C259" t="s">
        <v>212</v>
      </c>
      <c r="D259" t="s">
        <v>1253</v>
      </c>
      <c r="E259" s="2"/>
    </row>
    <row r="260" spans="1:5">
      <c r="A260">
        <v>14185</v>
      </c>
      <c r="B260" t="s">
        <v>12041</v>
      </c>
      <c r="C260" t="s">
        <v>212</v>
      </c>
      <c r="D260" t="s">
        <v>1253</v>
      </c>
      <c r="E260" s="2"/>
    </row>
    <row r="261" spans="1:5">
      <c r="A261">
        <v>44498</v>
      </c>
      <c r="B261" t="s">
        <v>12042</v>
      </c>
      <c r="C261" t="s">
        <v>212</v>
      </c>
      <c r="D261" t="s">
        <v>1253</v>
      </c>
      <c r="E261" s="2"/>
    </row>
    <row r="262" spans="1:5">
      <c r="A262">
        <v>34469</v>
      </c>
      <c r="B262" t="s">
        <v>12043</v>
      </c>
      <c r="C262" t="s">
        <v>212</v>
      </c>
      <c r="D262" t="s">
        <v>1253</v>
      </c>
      <c r="E262" s="2"/>
    </row>
    <row r="263" spans="1:5">
      <c r="A263">
        <v>34476</v>
      </c>
      <c r="B263" t="s">
        <v>12044</v>
      </c>
      <c r="C263" t="s">
        <v>212</v>
      </c>
      <c r="D263" t="s">
        <v>1253</v>
      </c>
      <c r="E263" s="2"/>
    </row>
    <row r="264" spans="1:5">
      <c r="A264">
        <v>34477</v>
      </c>
      <c r="B264" t="s">
        <v>12045</v>
      </c>
      <c r="C264" t="s">
        <v>212</v>
      </c>
      <c r="D264" t="s">
        <v>1253</v>
      </c>
      <c r="E264" s="2"/>
    </row>
    <row r="265" spans="1:5">
      <c r="A265">
        <v>34482</v>
      </c>
      <c r="B265" t="s">
        <v>12046</v>
      </c>
      <c r="C265" t="s">
        <v>212</v>
      </c>
      <c r="D265" t="s">
        <v>1252</v>
      </c>
      <c r="E265" s="2"/>
    </row>
    <row r="266" spans="1:5">
      <c r="A266">
        <v>34472</v>
      </c>
      <c r="B266" t="s">
        <v>12047</v>
      </c>
      <c r="C266" t="s">
        <v>212</v>
      </c>
      <c r="D266" t="s">
        <v>1250</v>
      </c>
      <c r="E266" s="2"/>
    </row>
    <row r="267" spans="1:5">
      <c r="A267">
        <v>42425</v>
      </c>
      <c r="B267" t="s">
        <v>12048</v>
      </c>
      <c r="C267" t="s">
        <v>212</v>
      </c>
      <c r="D267" t="s">
        <v>1252</v>
      </c>
      <c r="E267" s="2">
        <v>2399.6799999999998</v>
      </c>
    </row>
    <row r="268" spans="1:5">
      <c r="A268">
        <v>42422</v>
      </c>
      <c r="B268" t="s">
        <v>12049</v>
      </c>
      <c r="C268" t="s">
        <v>212</v>
      </c>
      <c r="D268" t="s">
        <v>1252</v>
      </c>
      <c r="E268" s="2">
        <v>3562.41</v>
      </c>
    </row>
    <row r="269" spans="1:5">
      <c r="A269">
        <v>43184</v>
      </c>
      <c r="B269" t="s">
        <v>12050</v>
      </c>
      <c r="C269" t="s">
        <v>212</v>
      </c>
      <c r="D269" t="s">
        <v>1252</v>
      </c>
      <c r="E269" s="2">
        <v>4923.59</v>
      </c>
    </row>
    <row r="270" spans="1:5">
      <c r="A270">
        <v>42424</v>
      </c>
      <c r="B270" t="s">
        <v>12051</v>
      </c>
      <c r="C270" t="s">
        <v>212</v>
      </c>
      <c r="D270" t="s">
        <v>1252</v>
      </c>
      <c r="E270" s="2">
        <v>2143.12</v>
      </c>
    </row>
    <row r="271" spans="1:5">
      <c r="A271">
        <v>42416</v>
      </c>
      <c r="B271" t="s">
        <v>12052</v>
      </c>
      <c r="C271" t="s">
        <v>212</v>
      </c>
      <c r="D271" t="s">
        <v>1252</v>
      </c>
      <c r="E271" s="2">
        <v>9238.77</v>
      </c>
    </row>
    <row r="272" spans="1:5">
      <c r="A272">
        <v>42417</v>
      </c>
      <c r="B272" t="s">
        <v>12053</v>
      </c>
      <c r="C272" t="s">
        <v>212</v>
      </c>
      <c r="D272" t="s">
        <v>1252</v>
      </c>
      <c r="E272" s="2">
        <v>10357.42</v>
      </c>
    </row>
    <row r="273" spans="1:5">
      <c r="A273">
        <v>42419</v>
      </c>
      <c r="B273" t="s">
        <v>12054</v>
      </c>
      <c r="C273" t="s">
        <v>212</v>
      </c>
      <c r="D273" t="s">
        <v>1252</v>
      </c>
      <c r="E273" s="2">
        <v>11701.68</v>
      </c>
    </row>
    <row r="274" spans="1:5">
      <c r="A274">
        <v>42420</v>
      </c>
      <c r="B274" t="s">
        <v>12055</v>
      </c>
      <c r="C274" t="s">
        <v>212</v>
      </c>
      <c r="D274" t="s">
        <v>1252</v>
      </c>
      <c r="E274" s="2">
        <v>16083.09</v>
      </c>
    </row>
    <row r="275" spans="1:5">
      <c r="A275">
        <v>42421</v>
      </c>
      <c r="B275" t="s">
        <v>12056</v>
      </c>
      <c r="C275" t="s">
        <v>212</v>
      </c>
      <c r="D275" t="s">
        <v>1252</v>
      </c>
      <c r="E275" s="2">
        <v>19512.93</v>
      </c>
    </row>
    <row r="276" spans="1:5">
      <c r="A276">
        <v>39556</v>
      </c>
      <c r="B276" t="s">
        <v>12057</v>
      </c>
      <c r="C276" t="s">
        <v>212</v>
      </c>
      <c r="D276" t="s">
        <v>1252</v>
      </c>
      <c r="E276" s="2">
        <v>6776.4</v>
      </c>
    </row>
    <row r="277" spans="1:5">
      <c r="A277">
        <v>39557</v>
      </c>
      <c r="B277" t="s">
        <v>12058</v>
      </c>
      <c r="C277" t="s">
        <v>212</v>
      </c>
      <c r="D277" t="s">
        <v>1252</v>
      </c>
      <c r="E277" s="2">
        <v>7296.71</v>
      </c>
    </row>
    <row r="278" spans="1:5">
      <c r="A278">
        <v>39559</v>
      </c>
      <c r="B278" t="s">
        <v>12059</v>
      </c>
      <c r="C278" t="s">
        <v>212</v>
      </c>
      <c r="D278" t="s">
        <v>1252</v>
      </c>
      <c r="E278" s="2">
        <v>10783.13</v>
      </c>
    </row>
    <row r="279" spans="1:5">
      <c r="A279">
        <v>39560</v>
      </c>
      <c r="B279" t="s">
        <v>12060</v>
      </c>
      <c r="C279" t="s">
        <v>212</v>
      </c>
      <c r="D279" t="s">
        <v>1252</v>
      </c>
      <c r="E279" s="2">
        <v>12475.03</v>
      </c>
    </row>
    <row r="280" spans="1:5">
      <c r="A280">
        <v>39561</v>
      </c>
      <c r="B280" t="s">
        <v>12061</v>
      </c>
      <c r="C280" t="s">
        <v>212</v>
      </c>
      <c r="D280" t="s">
        <v>1252</v>
      </c>
      <c r="E280" s="2">
        <v>13050.47</v>
      </c>
    </row>
    <row r="281" spans="1:5">
      <c r="A281">
        <v>43195</v>
      </c>
      <c r="B281" t="s">
        <v>12062</v>
      </c>
      <c r="C281" t="s">
        <v>212</v>
      </c>
      <c r="D281" t="s">
        <v>1252</v>
      </c>
      <c r="E281" s="2">
        <v>5663.09</v>
      </c>
    </row>
    <row r="282" spans="1:5">
      <c r="A282">
        <v>43196</v>
      </c>
      <c r="B282" t="s">
        <v>12063</v>
      </c>
      <c r="C282" t="s">
        <v>212</v>
      </c>
      <c r="D282" t="s">
        <v>1252</v>
      </c>
      <c r="E282" s="2">
        <v>7018.58</v>
      </c>
    </row>
    <row r="283" spans="1:5">
      <c r="A283">
        <v>43198</v>
      </c>
      <c r="B283" t="s">
        <v>12064</v>
      </c>
      <c r="C283" t="s">
        <v>212</v>
      </c>
      <c r="D283" t="s">
        <v>1252</v>
      </c>
      <c r="E283" s="2">
        <v>10429.450000000001</v>
      </c>
    </row>
    <row r="284" spans="1:5">
      <c r="A284">
        <v>43199</v>
      </c>
      <c r="B284" t="s">
        <v>12065</v>
      </c>
      <c r="C284" t="s">
        <v>212</v>
      </c>
      <c r="D284" t="s">
        <v>1252</v>
      </c>
      <c r="E284" s="2">
        <v>10811.62</v>
      </c>
    </row>
    <row r="285" spans="1:5">
      <c r="A285">
        <v>43200</v>
      </c>
      <c r="B285" t="s">
        <v>12066</v>
      </c>
      <c r="C285" t="s">
        <v>212</v>
      </c>
      <c r="D285" t="s">
        <v>1252</v>
      </c>
      <c r="E285" s="2">
        <v>12407.12</v>
      </c>
    </row>
    <row r="286" spans="1:5">
      <c r="A286">
        <v>43190</v>
      </c>
      <c r="B286" t="s">
        <v>12067</v>
      </c>
      <c r="C286" t="s">
        <v>212</v>
      </c>
      <c r="D286" t="s">
        <v>1252</v>
      </c>
      <c r="E286" s="2">
        <v>1925.9</v>
      </c>
    </row>
    <row r="287" spans="1:5">
      <c r="A287">
        <v>39555</v>
      </c>
      <c r="B287" t="s">
        <v>12068</v>
      </c>
      <c r="C287" t="s">
        <v>212</v>
      </c>
      <c r="D287" t="s">
        <v>1252</v>
      </c>
      <c r="E287" s="2">
        <v>2083.33</v>
      </c>
    </row>
    <row r="288" spans="1:5">
      <c r="A288">
        <v>43191</v>
      </c>
      <c r="B288" t="s">
        <v>12069</v>
      </c>
      <c r="C288" t="s">
        <v>212</v>
      </c>
      <c r="D288" t="s">
        <v>1252</v>
      </c>
      <c r="E288" s="2">
        <v>2771.12</v>
      </c>
    </row>
    <row r="289" spans="1:5">
      <c r="A289">
        <v>39548</v>
      </c>
      <c r="B289" t="s">
        <v>12070</v>
      </c>
      <c r="C289" t="s">
        <v>212</v>
      </c>
      <c r="D289" t="s">
        <v>1252</v>
      </c>
      <c r="E289" s="2">
        <v>3090.22</v>
      </c>
    </row>
    <row r="290" spans="1:5">
      <c r="A290">
        <v>43192</v>
      </c>
      <c r="B290" t="s">
        <v>12071</v>
      </c>
      <c r="C290" t="s">
        <v>212</v>
      </c>
      <c r="D290" t="s">
        <v>1252</v>
      </c>
      <c r="E290" s="2">
        <v>3629.92</v>
      </c>
    </row>
    <row r="291" spans="1:5">
      <c r="A291">
        <v>39554</v>
      </c>
      <c r="B291" t="s">
        <v>12072</v>
      </c>
      <c r="C291" t="s">
        <v>212</v>
      </c>
      <c r="D291" t="s">
        <v>1252</v>
      </c>
      <c r="E291" s="2">
        <v>4086.36</v>
      </c>
    </row>
    <row r="292" spans="1:5">
      <c r="A292">
        <v>43194</v>
      </c>
      <c r="B292" t="s">
        <v>12073</v>
      </c>
      <c r="C292" t="s">
        <v>212</v>
      </c>
      <c r="D292" t="s">
        <v>1252</v>
      </c>
      <c r="E292" s="2">
        <v>1649.86</v>
      </c>
    </row>
    <row r="293" spans="1:5">
      <c r="A293">
        <v>39551</v>
      </c>
      <c r="B293" t="s">
        <v>12074</v>
      </c>
      <c r="C293" t="s">
        <v>212</v>
      </c>
      <c r="D293" t="s">
        <v>1252</v>
      </c>
      <c r="E293" s="2">
        <v>1816.68</v>
      </c>
    </row>
    <row r="294" spans="1:5">
      <c r="A294">
        <v>43185</v>
      </c>
      <c r="B294" t="s">
        <v>12075</v>
      </c>
      <c r="C294" t="s">
        <v>212</v>
      </c>
      <c r="D294" t="s">
        <v>1252</v>
      </c>
      <c r="E294" s="2">
        <v>5162.67</v>
      </c>
    </row>
    <row r="295" spans="1:5">
      <c r="A295">
        <v>43186</v>
      </c>
      <c r="B295" t="s">
        <v>12076</v>
      </c>
      <c r="C295" t="s">
        <v>212</v>
      </c>
      <c r="D295" t="s">
        <v>1252</v>
      </c>
      <c r="E295" s="2">
        <v>5445.57</v>
      </c>
    </row>
    <row r="296" spans="1:5">
      <c r="A296">
        <v>43187</v>
      </c>
      <c r="B296" t="s">
        <v>12077</v>
      </c>
      <c r="C296" t="s">
        <v>212</v>
      </c>
      <c r="D296" t="s">
        <v>1252</v>
      </c>
      <c r="E296" s="2">
        <v>7226.33</v>
      </c>
    </row>
    <row r="297" spans="1:5">
      <c r="A297">
        <v>43188</v>
      </c>
      <c r="B297" t="s">
        <v>12078</v>
      </c>
      <c r="C297" t="s">
        <v>212</v>
      </c>
      <c r="D297" t="s">
        <v>1252</v>
      </c>
      <c r="E297" s="2">
        <v>8755.66</v>
      </c>
    </row>
    <row r="298" spans="1:5">
      <c r="A298">
        <v>43189</v>
      </c>
      <c r="B298" t="s">
        <v>12079</v>
      </c>
      <c r="C298" t="s">
        <v>212</v>
      </c>
      <c r="D298" t="s">
        <v>1252</v>
      </c>
      <c r="E298" s="2">
        <v>9848.66</v>
      </c>
    </row>
    <row r="299" spans="1:5">
      <c r="A299">
        <v>39580</v>
      </c>
      <c r="B299" t="s">
        <v>12080</v>
      </c>
      <c r="C299" t="s">
        <v>212</v>
      </c>
      <c r="D299" t="s">
        <v>1252</v>
      </c>
      <c r="E299" s="2">
        <v>77611.44</v>
      </c>
    </row>
    <row r="300" spans="1:5">
      <c r="A300">
        <v>39577</v>
      </c>
      <c r="B300" t="s">
        <v>12081</v>
      </c>
      <c r="C300" t="s">
        <v>212</v>
      </c>
      <c r="D300" t="s">
        <v>1252</v>
      </c>
      <c r="E300" s="2">
        <v>24292.22</v>
      </c>
    </row>
    <row r="301" spans="1:5">
      <c r="A301">
        <v>39578</v>
      </c>
      <c r="B301" t="s">
        <v>12082</v>
      </c>
      <c r="C301" t="s">
        <v>212</v>
      </c>
      <c r="D301" t="s">
        <v>1252</v>
      </c>
      <c r="E301" s="2">
        <v>31349.58</v>
      </c>
    </row>
    <row r="302" spans="1:5">
      <c r="A302">
        <v>39579</v>
      </c>
      <c r="B302" t="s">
        <v>12083</v>
      </c>
      <c r="C302" t="s">
        <v>212</v>
      </c>
      <c r="D302" t="s">
        <v>1253</v>
      </c>
      <c r="E302" s="2">
        <v>45611.19</v>
      </c>
    </row>
    <row r="303" spans="1:5">
      <c r="A303">
        <v>39826</v>
      </c>
      <c r="B303" t="s">
        <v>12084</v>
      </c>
      <c r="C303" t="s">
        <v>212</v>
      </c>
      <c r="D303" t="s">
        <v>1252</v>
      </c>
      <c r="E303" s="579">
        <v>5601.88</v>
      </c>
    </row>
    <row r="304" spans="1:5">
      <c r="A304">
        <v>10700</v>
      </c>
      <c r="B304" t="s">
        <v>12085</v>
      </c>
      <c r="C304" t="s">
        <v>212</v>
      </c>
      <c r="D304" t="s">
        <v>1252</v>
      </c>
      <c r="E304" s="579"/>
    </row>
    <row r="305" spans="1:5">
      <c r="A305">
        <v>346</v>
      </c>
      <c r="B305" t="s">
        <v>12086</v>
      </c>
      <c r="C305" t="s">
        <v>92</v>
      </c>
      <c r="D305" t="s">
        <v>1252</v>
      </c>
      <c r="E305" s="579">
        <v>29.02</v>
      </c>
    </row>
    <row r="306" spans="1:5">
      <c r="A306">
        <v>3312</v>
      </c>
      <c r="B306" t="s">
        <v>12087</v>
      </c>
      <c r="C306" t="s">
        <v>92</v>
      </c>
      <c r="D306" t="s">
        <v>1252</v>
      </c>
      <c r="E306" s="579">
        <v>25.7</v>
      </c>
    </row>
    <row r="307" spans="1:5">
      <c r="A307">
        <v>339</v>
      </c>
      <c r="B307" t="s">
        <v>12088</v>
      </c>
      <c r="C307" t="s">
        <v>85</v>
      </c>
      <c r="D307" t="s">
        <v>1250</v>
      </c>
      <c r="E307" s="579">
        <v>1.49</v>
      </c>
    </row>
    <row r="308" spans="1:5">
      <c r="A308">
        <v>340</v>
      </c>
      <c r="B308" t="s">
        <v>12089</v>
      </c>
      <c r="C308" t="s">
        <v>85</v>
      </c>
      <c r="D308" t="s">
        <v>1252</v>
      </c>
      <c r="E308" s="579">
        <v>1.35</v>
      </c>
    </row>
    <row r="309" spans="1:5">
      <c r="A309">
        <v>43130</v>
      </c>
      <c r="B309" t="s">
        <v>12090</v>
      </c>
      <c r="C309" t="s">
        <v>92</v>
      </c>
      <c r="D309" t="s">
        <v>1252</v>
      </c>
      <c r="E309" s="579">
        <v>24.5</v>
      </c>
    </row>
    <row r="310" spans="1:5">
      <c r="A310">
        <v>344</v>
      </c>
      <c r="B310" t="s">
        <v>12091</v>
      </c>
      <c r="C310" t="s">
        <v>92</v>
      </c>
      <c r="D310" t="s">
        <v>1252</v>
      </c>
      <c r="E310" s="579">
        <v>32.21</v>
      </c>
    </row>
    <row r="311" spans="1:5">
      <c r="A311">
        <v>345</v>
      </c>
      <c r="B311" t="s">
        <v>12092</v>
      </c>
      <c r="C311" t="s">
        <v>92</v>
      </c>
      <c r="D311" t="s">
        <v>1252</v>
      </c>
      <c r="E311" s="579">
        <v>34.94</v>
      </c>
    </row>
    <row r="312" spans="1:5">
      <c r="A312">
        <v>43131</v>
      </c>
      <c r="B312" t="s">
        <v>12093</v>
      </c>
      <c r="C312" t="s">
        <v>92</v>
      </c>
      <c r="D312" t="s">
        <v>1252</v>
      </c>
      <c r="E312" s="579">
        <v>28.46</v>
      </c>
    </row>
    <row r="313" spans="1:5">
      <c r="A313">
        <v>3313</v>
      </c>
      <c r="B313" t="s">
        <v>12094</v>
      </c>
      <c r="C313" t="s">
        <v>92</v>
      </c>
      <c r="D313" t="s">
        <v>1250</v>
      </c>
      <c r="E313" s="579">
        <v>33.08</v>
      </c>
    </row>
    <row r="314" spans="1:5">
      <c r="A314">
        <v>43132</v>
      </c>
      <c r="B314" t="s">
        <v>12095</v>
      </c>
      <c r="C314" t="s">
        <v>92</v>
      </c>
      <c r="D314" t="s">
        <v>1252</v>
      </c>
      <c r="E314" s="579">
        <v>24.5</v>
      </c>
    </row>
    <row r="315" spans="1:5">
      <c r="A315">
        <v>45245</v>
      </c>
      <c r="B315" t="s">
        <v>12096</v>
      </c>
      <c r="C315" t="s">
        <v>212</v>
      </c>
      <c r="D315" t="s">
        <v>1252</v>
      </c>
      <c r="E315" s="579"/>
    </row>
    <row r="316" spans="1:5">
      <c r="A316">
        <v>366</v>
      </c>
      <c r="B316" t="s">
        <v>12097</v>
      </c>
      <c r="C316" t="s">
        <v>90</v>
      </c>
      <c r="D316" t="s">
        <v>1252</v>
      </c>
      <c r="E316" s="579">
        <v>140</v>
      </c>
    </row>
    <row r="317" spans="1:5">
      <c r="A317">
        <v>367</v>
      </c>
      <c r="B317" t="s">
        <v>12098</v>
      </c>
      <c r="C317" t="s">
        <v>90</v>
      </c>
      <c r="D317" t="s">
        <v>1252</v>
      </c>
      <c r="E317" s="2">
        <v>141.83000000000001</v>
      </c>
    </row>
    <row r="318" spans="1:5">
      <c r="A318">
        <v>370</v>
      </c>
      <c r="B318" t="s">
        <v>12099</v>
      </c>
      <c r="C318" t="s">
        <v>90</v>
      </c>
      <c r="D318" t="s">
        <v>1250</v>
      </c>
      <c r="E318" s="579">
        <v>140</v>
      </c>
    </row>
    <row r="319" spans="1:5">
      <c r="A319">
        <v>368</v>
      </c>
      <c r="B319" t="s">
        <v>12100</v>
      </c>
      <c r="C319" t="s">
        <v>90</v>
      </c>
      <c r="D319" t="s">
        <v>1252</v>
      </c>
      <c r="E319" s="579">
        <v>70</v>
      </c>
    </row>
    <row r="320" spans="1:5">
      <c r="A320">
        <v>11075</v>
      </c>
      <c r="B320" t="s">
        <v>12101</v>
      </c>
      <c r="C320" t="s">
        <v>90</v>
      </c>
      <c r="D320" t="s">
        <v>1252</v>
      </c>
      <c r="E320" s="579">
        <v>1606.76</v>
      </c>
    </row>
    <row r="321" spans="1:5">
      <c r="A321">
        <v>1381</v>
      </c>
      <c r="B321" t="s">
        <v>12102</v>
      </c>
      <c r="C321" t="s">
        <v>92</v>
      </c>
      <c r="D321" t="s">
        <v>1252</v>
      </c>
      <c r="E321" s="579">
        <v>0.86</v>
      </c>
    </row>
    <row r="322" spans="1:5">
      <c r="A322">
        <v>34353</v>
      </c>
      <c r="B322" t="s">
        <v>12103</v>
      </c>
      <c r="C322" t="s">
        <v>92</v>
      </c>
      <c r="D322" t="s">
        <v>1252</v>
      </c>
      <c r="E322" s="579">
        <v>1.6</v>
      </c>
    </row>
    <row r="323" spans="1:5">
      <c r="A323">
        <v>37595</v>
      </c>
      <c r="B323" t="s">
        <v>12104</v>
      </c>
      <c r="C323" t="s">
        <v>92</v>
      </c>
      <c r="D323" t="s">
        <v>1252</v>
      </c>
      <c r="E323" s="579">
        <v>2.64</v>
      </c>
    </row>
    <row r="324" spans="1:5">
      <c r="A324">
        <v>37596</v>
      </c>
      <c r="B324" t="s">
        <v>12105</v>
      </c>
      <c r="C324" t="s">
        <v>92</v>
      </c>
      <c r="D324" t="s">
        <v>1252</v>
      </c>
      <c r="E324" s="579">
        <v>3.03</v>
      </c>
    </row>
    <row r="325" spans="1:5">
      <c r="A325">
        <v>371</v>
      </c>
      <c r="B325" t="s">
        <v>12106</v>
      </c>
      <c r="C325" t="s">
        <v>92</v>
      </c>
      <c r="D325" t="s">
        <v>1252</v>
      </c>
      <c r="E325" s="579">
        <v>0.94</v>
      </c>
    </row>
    <row r="326" spans="1:5">
      <c r="A326">
        <v>37553</v>
      </c>
      <c r="B326" t="s">
        <v>12107</v>
      </c>
      <c r="C326" t="s">
        <v>92</v>
      </c>
      <c r="D326" t="s">
        <v>1252</v>
      </c>
      <c r="E326" s="579">
        <v>1.75</v>
      </c>
    </row>
    <row r="327" spans="1:5">
      <c r="A327">
        <v>37552</v>
      </c>
      <c r="B327" t="s">
        <v>12108</v>
      </c>
      <c r="C327" t="s">
        <v>92</v>
      </c>
      <c r="D327" t="s">
        <v>1252</v>
      </c>
      <c r="E327" s="579">
        <v>2.82</v>
      </c>
    </row>
    <row r="328" spans="1:5">
      <c r="A328">
        <v>36880</v>
      </c>
      <c r="B328" t="s">
        <v>12109</v>
      </c>
      <c r="C328" t="s">
        <v>92</v>
      </c>
      <c r="D328" t="s">
        <v>1252</v>
      </c>
      <c r="E328" s="579">
        <v>2.87</v>
      </c>
    </row>
    <row r="329" spans="1:5">
      <c r="A329">
        <v>34355</v>
      </c>
      <c r="B329" t="s">
        <v>12110</v>
      </c>
      <c r="C329" t="s">
        <v>92</v>
      </c>
      <c r="D329" t="s">
        <v>1252</v>
      </c>
      <c r="E329" s="579">
        <v>2.4700000000000002</v>
      </c>
    </row>
    <row r="330" spans="1:5">
      <c r="A330">
        <v>130</v>
      </c>
      <c r="B330" t="s">
        <v>12111</v>
      </c>
      <c r="C330" t="s">
        <v>92</v>
      </c>
      <c r="D330" t="s">
        <v>1252</v>
      </c>
      <c r="E330" s="579">
        <v>5.4</v>
      </c>
    </row>
    <row r="331" spans="1:5">
      <c r="A331">
        <v>135</v>
      </c>
      <c r="B331" t="s">
        <v>12112</v>
      </c>
      <c r="C331" t="s">
        <v>92</v>
      </c>
      <c r="D331" t="s">
        <v>1253</v>
      </c>
      <c r="E331" s="579">
        <v>4.3499999999999996</v>
      </c>
    </row>
    <row r="332" spans="1:5">
      <c r="A332">
        <v>36886</v>
      </c>
      <c r="B332" t="s">
        <v>12113</v>
      </c>
      <c r="C332" t="s">
        <v>92</v>
      </c>
      <c r="D332" t="s">
        <v>1253</v>
      </c>
      <c r="E332" s="579">
        <v>0.89</v>
      </c>
    </row>
    <row r="333" spans="1:5">
      <c r="A333">
        <v>38546</v>
      </c>
      <c r="B333" t="s">
        <v>12114</v>
      </c>
      <c r="C333" t="s">
        <v>90</v>
      </c>
      <c r="D333" t="s">
        <v>1253</v>
      </c>
      <c r="E333" s="579">
        <v>578.29999999999995</v>
      </c>
    </row>
    <row r="334" spans="1:5">
      <c r="A334">
        <v>34549</v>
      </c>
      <c r="B334" t="s">
        <v>12115</v>
      </c>
      <c r="C334" t="s">
        <v>90</v>
      </c>
      <c r="D334" t="s">
        <v>1253</v>
      </c>
      <c r="E334" s="579"/>
    </row>
    <row r="335" spans="1:5">
      <c r="A335">
        <v>6081</v>
      </c>
      <c r="B335" t="s">
        <v>12116</v>
      </c>
      <c r="C335" t="s">
        <v>90</v>
      </c>
      <c r="D335" t="s">
        <v>1252</v>
      </c>
      <c r="E335" s="579"/>
    </row>
    <row r="336" spans="1:5">
      <c r="A336">
        <v>6077</v>
      </c>
      <c r="B336" t="s">
        <v>12117</v>
      </c>
      <c r="C336" t="s">
        <v>90</v>
      </c>
      <c r="D336" t="s">
        <v>1252</v>
      </c>
      <c r="E336" s="579"/>
    </row>
    <row r="337" spans="1:5">
      <c r="A337">
        <v>6079</v>
      </c>
      <c r="B337" t="s">
        <v>7178</v>
      </c>
      <c r="C337" t="s">
        <v>90</v>
      </c>
      <c r="D337" t="s">
        <v>1252</v>
      </c>
      <c r="E337" s="579"/>
    </row>
    <row r="338" spans="1:5">
      <c r="A338">
        <v>1091</v>
      </c>
      <c r="B338" t="s">
        <v>12118</v>
      </c>
      <c r="C338" t="s">
        <v>212</v>
      </c>
      <c r="D338" t="s">
        <v>1250</v>
      </c>
      <c r="E338" s="579">
        <v>35.18</v>
      </c>
    </row>
    <row r="339" spans="1:5">
      <c r="A339">
        <v>1094</v>
      </c>
      <c r="B339" t="s">
        <v>12119</v>
      </c>
      <c r="C339" t="s">
        <v>212</v>
      </c>
      <c r="D339" t="s">
        <v>1252</v>
      </c>
      <c r="E339" s="579">
        <v>24.6</v>
      </c>
    </row>
    <row r="340" spans="1:5">
      <c r="A340">
        <v>1095</v>
      </c>
      <c r="B340" t="s">
        <v>12120</v>
      </c>
      <c r="C340" t="s">
        <v>212</v>
      </c>
      <c r="D340" t="s">
        <v>1252</v>
      </c>
      <c r="E340" s="579">
        <v>52.29</v>
      </c>
    </row>
    <row r="341" spans="1:5">
      <c r="A341">
        <v>1092</v>
      </c>
      <c r="B341" t="s">
        <v>12121</v>
      </c>
      <c r="C341" t="s">
        <v>212</v>
      </c>
      <c r="D341" t="s">
        <v>1252</v>
      </c>
      <c r="E341" s="579">
        <v>40.46</v>
      </c>
    </row>
    <row r="342" spans="1:5">
      <c r="A342">
        <v>1093</v>
      </c>
      <c r="B342" t="s">
        <v>12122</v>
      </c>
      <c r="C342" t="s">
        <v>212</v>
      </c>
      <c r="D342" t="s">
        <v>1252</v>
      </c>
      <c r="E342" s="579">
        <v>94.49</v>
      </c>
    </row>
    <row r="343" spans="1:5">
      <c r="A343">
        <v>1090</v>
      </c>
      <c r="B343" t="s">
        <v>12123</v>
      </c>
      <c r="C343" t="s">
        <v>212</v>
      </c>
      <c r="D343" t="s">
        <v>1252</v>
      </c>
      <c r="E343" s="579">
        <v>67.650000000000006</v>
      </c>
    </row>
    <row r="344" spans="1:5">
      <c r="A344">
        <v>1096</v>
      </c>
      <c r="B344" t="s">
        <v>12124</v>
      </c>
      <c r="C344" t="s">
        <v>212</v>
      </c>
      <c r="D344" t="s">
        <v>1252</v>
      </c>
      <c r="E344" s="2">
        <v>121.75</v>
      </c>
    </row>
    <row r="345" spans="1:5">
      <c r="A345">
        <v>1097</v>
      </c>
      <c r="B345" t="s">
        <v>12125</v>
      </c>
      <c r="C345" t="s">
        <v>212</v>
      </c>
      <c r="D345" t="s">
        <v>1252</v>
      </c>
      <c r="E345" s="579">
        <v>103.35</v>
      </c>
    </row>
    <row r="346" spans="1:5">
      <c r="A346">
        <v>378</v>
      </c>
      <c r="B346" t="s">
        <v>12126</v>
      </c>
      <c r="C346" t="s">
        <v>87</v>
      </c>
      <c r="D346" t="s">
        <v>1252</v>
      </c>
      <c r="E346" s="2">
        <v>17.420000000000002</v>
      </c>
    </row>
    <row r="347" spans="1:5">
      <c r="A347">
        <v>40911</v>
      </c>
      <c r="B347" t="s">
        <v>12127</v>
      </c>
      <c r="C347" t="s">
        <v>218</v>
      </c>
      <c r="D347" t="s">
        <v>1252</v>
      </c>
      <c r="E347" s="579">
        <v>3046.51</v>
      </c>
    </row>
    <row r="348" spans="1:5">
      <c r="A348">
        <v>33939</v>
      </c>
      <c r="B348" t="s">
        <v>12128</v>
      </c>
      <c r="C348" t="s">
        <v>87</v>
      </c>
      <c r="D348" t="s">
        <v>1252</v>
      </c>
      <c r="E348" s="2">
        <v>111.22</v>
      </c>
    </row>
    <row r="349" spans="1:5">
      <c r="A349">
        <v>40815</v>
      </c>
      <c r="B349" t="s">
        <v>12129</v>
      </c>
      <c r="C349" t="s">
        <v>218</v>
      </c>
      <c r="D349" t="s">
        <v>1252</v>
      </c>
      <c r="E349" s="579">
        <v>19452.759999999998</v>
      </c>
    </row>
    <row r="350" spans="1:5">
      <c r="A350">
        <v>33952</v>
      </c>
      <c r="B350" t="s">
        <v>12130</v>
      </c>
      <c r="C350" t="s">
        <v>87</v>
      </c>
      <c r="D350" t="s">
        <v>1252</v>
      </c>
      <c r="E350" s="2">
        <v>117.83</v>
      </c>
    </row>
    <row r="351" spans="1:5">
      <c r="A351">
        <v>40816</v>
      </c>
      <c r="B351" t="s">
        <v>12131</v>
      </c>
      <c r="C351" t="s">
        <v>218</v>
      </c>
      <c r="D351" t="s">
        <v>1252</v>
      </c>
      <c r="E351" s="579">
        <v>20608.330000000002</v>
      </c>
    </row>
    <row r="352" spans="1:5">
      <c r="A352">
        <v>33953</v>
      </c>
      <c r="B352" t="s">
        <v>12132</v>
      </c>
      <c r="C352" t="s">
        <v>87</v>
      </c>
      <c r="D352" t="s">
        <v>1252</v>
      </c>
      <c r="E352" s="2">
        <v>123.48</v>
      </c>
    </row>
    <row r="353" spans="1:5">
      <c r="A353">
        <v>40817</v>
      </c>
      <c r="B353" t="s">
        <v>12133</v>
      </c>
      <c r="C353" t="s">
        <v>218</v>
      </c>
      <c r="D353" t="s">
        <v>1253</v>
      </c>
      <c r="E353" s="579">
        <v>21598.19</v>
      </c>
    </row>
    <row r="354" spans="1:5">
      <c r="A354">
        <v>13348</v>
      </c>
      <c r="B354" t="s">
        <v>12134</v>
      </c>
      <c r="C354" t="s">
        <v>212</v>
      </c>
      <c r="D354" t="s">
        <v>1252</v>
      </c>
      <c r="E354" s="579"/>
    </row>
    <row r="355" spans="1:5">
      <c r="A355">
        <v>39212</v>
      </c>
      <c r="B355" t="s">
        <v>12135</v>
      </c>
      <c r="C355" t="s">
        <v>212</v>
      </c>
      <c r="D355" t="s">
        <v>1252</v>
      </c>
      <c r="E355" s="579">
        <v>1.64</v>
      </c>
    </row>
    <row r="356" spans="1:5">
      <c r="A356">
        <v>39211</v>
      </c>
      <c r="B356" t="s">
        <v>12136</v>
      </c>
      <c r="C356" t="s">
        <v>212</v>
      </c>
      <c r="D356" t="s">
        <v>1252</v>
      </c>
      <c r="E356" s="579">
        <v>1.47</v>
      </c>
    </row>
    <row r="357" spans="1:5">
      <c r="A357">
        <v>39210</v>
      </c>
      <c r="B357" t="s">
        <v>12137</v>
      </c>
      <c r="C357" t="s">
        <v>212</v>
      </c>
      <c r="D357" t="s">
        <v>1252</v>
      </c>
      <c r="E357" s="579">
        <v>0.82</v>
      </c>
    </row>
    <row r="358" spans="1:5">
      <c r="A358">
        <v>39208</v>
      </c>
      <c r="B358" t="s">
        <v>12138</v>
      </c>
      <c r="C358" t="s">
        <v>212</v>
      </c>
      <c r="D358" t="s">
        <v>1252</v>
      </c>
      <c r="E358" s="579">
        <v>0.45</v>
      </c>
    </row>
    <row r="359" spans="1:5">
      <c r="A359">
        <v>39214</v>
      </c>
      <c r="B359" t="s">
        <v>12139</v>
      </c>
      <c r="C359" t="s">
        <v>212</v>
      </c>
      <c r="D359" t="s">
        <v>1252</v>
      </c>
      <c r="E359" s="579">
        <v>3.04</v>
      </c>
    </row>
    <row r="360" spans="1:5">
      <c r="A360">
        <v>39213</v>
      </c>
      <c r="B360" t="s">
        <v>12140</v>
      </c>
      <c r="C360" t="s">
        <v>212</v>
      </c>
      <c r="D360" t="s">
        <v>1252</v>
      </c>
      <c r="E360" s="579">
        <v>2.14</v>
      </c>
    </row>
    <row r="361" spans="1:5">
      <c r="A361">
        <v>39215</v>
      </c>
      <c r="B361" t="s">
        <v>12141</v>
      </c>
      <c r="C361" t="s">
        <v>212</v>
      </c>
      <c r="D361" t="s">
        <v>1252</v>
      </c>
      <c r="E361" s="579">
        <v>5.53</v>
      </c>
    </row>
    <row r="362" spans="1:5">
      <c r="A362">
        <v>39209</v>
      </c>
      <c r="B362" t="s">
        <v>12142</v>
      </c>
      <c r="C362" t="s">
        <v>212</v>
      </c>
      <c r="D362" t="s">
        <v>1252</v>
      </c>
      <c r="E362" s="579">
        <v>0.53</v>
      </c>
    </row>
    <row r="363" spans="1:5">
      <c r="A363">
        <v>39207</v>
      </c>
      <c r="B363" t="s">
        <v>12143</v>
      </c>
      <c r="C363" t="s">
        <v>212</v>
      </c>
      <c r="D363" t="s">
        <v>1252</v>
      </c>
      <c r="E363" s="579">
        <v>0.82</v>
      </c>
    </row>
    <row r="364" spans="1:5">
      <c r="A364">
        <v>39216</v>
      </c>
      <c r="B364" t="s">
        <v>12144</v>
      </c>
      <c r="C364" t="s">
        <v>212</v>
      </c>
      <c r="D364" t="s">
        <v>1253</v>
      </c>
      <c r="E364" s="579">
        <v>7.72</v>
      </c>
    </row>
    <row r="365" spans="1:5">
      <c r="A365">
        <v>11267</v>
      </c>
      <c r="B365" t="s">
        <v>12145</v>
      </c>
      <c r="C365" t="s">
        <v>212</v>
      </c>
      <c r="D365" t="s">
        <v>1253</v>
      </c>
      <c r="E365" s="579"/>
    </row>
    <row r="366" spans="1:5">
      <c r="A366">
        <v>379</v>
      </c>
      <c r="B366" t="s">
        <v>12146</v>
      </c>
      <c r="C366" t="s">
        <v>212</v>
      </c>
      <c r="D366" t="s">
        <v>1252</v>
      </c>
      <c r="E366" s="579"/>
    </row>
    <row r="367" spans="1:5">
      <c r="A367">
        <v>510</v>
      </c>
      <c r="B367" t="s">
        <v>12147</v>
      </c>
      <c r="C367" t="s">
        <v>92</v>
      </c>
      <c r="D367" t="s">
        <v>1252</v>
      </c>
      <c r="E367" s="579">
        <v>14.34</v>
      </c>
    </row>
    <row r="368" spans="1:5">
      <c r="A368">
        <v>516</v>
      </c>
      <c r="B368" t="s">
        <v>12148</v>
      </c>
      <c r="C368" t="s">
        <v>92</v>
      </c>
      <c r="D368" t="s">
        <v>1252</v>
      </c>
      <c r="E368" s="579">
        <v>17</v>
      </c>
    </row>
    <row r="369" spans="1:5">
      <c r="A369">
        <v>509</v>
      </c>
      <c r="B369" t="s">
        <v>12149</v>
      </c>
      <c r="C369" t="s">
        <v>92</v>
      </c>
      <c r="D369" t="s">
        <v>1252</v>
      </c>
      <c r="E369" s="579">
        <v>19.07</v>
      </c>
    </row>
    <row r="370" spans="1:5">
      <c r="A370">
        <v>40331</v>
      </c>
      <c r="B370" t="s">
        <v>12150</v>
      </c>
      <c r="C370" t="s">
        <v>87</v>
      </c>
      <c r="D370" t="s">
        <v>1252</v>
      </c>
      <c r="E370" s="2">
        <v>10.67</v>
      </c>
    </row>
    <row r="371" spans="1:5">
      <c r="A371">
        <v>40930</v>
      </c>
      <c r="B371" t="s">
        <v>12151</v>
      </c>
      <c r="C371" t="s">
        <v>218</v>
      </c>
      <c r="D371" t="s">
        <v>1252</v>
      </c>
      <c r="E371" s="579">
        <v>1868.98</v>
      </c>
    </row>
    <row r="372" spans="1:5">
      <c r="A372">
        <v>377</v>
      </c>
      <c r="B372" t="s">
        <v>12152</v>
      </c>
      <c r="C372" t="s">
        <v>212</v>
      </c>
      <c r="D372" t="s">
        <v>1250</v>
      </c>
      <c r="E372" s="579">
        <v>42</v>
      </c>
    </row>
    <row r="373" spans="1:5">
      <c r="A373">
        <v>11761</v>
      </c>
      <c r="B373" t="s">
        <v>12153</v>
      </c>
      <c r="C373" t="s">
        <v>212</v>
      </c>
      <c r="D373" t="s">
        <v>1250</v>
      </c>
      <c r="E373" s="579">
        <v>89.38</v>
      </c>
    </row>
    <row r="374" spans="1:5">
      <c r="A374">
        <v>7588</v>
      </c>
      <c r="B374" t="s">
        <v>12154</v>
      </c>
      <c r="C374" t="s">
        <v>212</v>
      </c>
      <c r="D374" t="s">
        <v>1252</v>
      </c>
      <c r="E374" s="579">
        <v>39</v>
      </c>
    </row>
    <row r="375" spans="1:5">
      <c r="A375">
        <v>34551</v>
      </c>
      <c r="B375" t="s">
        <v>12155</v>
      </c>
      <c r="C375" t="s">
        <v>87</v>
      </c>
      <c r="D375" t="s">
        <v>1252</v>
      </c>
      <c r="E375" s="2">
        <v>12.93</v>
      </c>
    </row>
    <row r="376" spans="1:5">
      <c r="A376">
        <v>41078</v>
      </c>
      <c r="B376" t="s">
        <v>12156</v>
      </c>
      <c r="C376" t="s">
        <v>218</v>
      </c>
      <c r="D376" t="s">
        <v>1252</v>
      </c>
      <c r="E376" s="579">
        <v>2262.06</v>
      </c>
    </row>
    <row r="377" spans="1:5">
      <c r="A377">
        <v>246</v>
      </c>
      <c r="B377" t="s">
        <v>12157</v>
      </c>
      <c r="C377" t="s">
        <v>87</v>
      </c>
      <c r="D377" t="s">
        <v>1252</v>
      </c>
      <c r="E377" s="2">
        <v>13.92</v>
      </c>
    </row>
    <row r="378" spans="1:5">
      <c r="A378">
        <v>40927</v>
      </c>
      <c r="B378" t="s">
        <v>12158</v>
      </c>
      <c r="C378" t="s">
        <v>218</v>
      </c>
      <c r="D378" t="s">
        <v>1252</v>
      </c>
      <c r="E378" s="579">
        <v>2436.5300000000002</v>
      </c>
    </row>
    <row r="379" spans="1:5">
      <c r="A379">
        <v>2350</v>
      </c>
      <c r="B379" t="s">
        <v>12159</v>
      </c>
      <c r="C379" t="s">
        <v>87</v>
      </c>
      <c r="D379" t="s">
        <v>1252</v>
      </c>
      <c r="E379" s="2">
        <v>13.56</v>
      </c>
    </row>
    <row r="380" spans="1:5">
      <c r="A380">
        <v>40812</v>
      </c>
      <c r="B380" t="s">
        <v>12160</v>
      </c>
      <c r="C380" t="s">
        <v>218</v>
      </c>
      <c r="D380" t="s">
        <v>1252</v>
      </c>
      <c r="E380" s="579">
        <v>2374.58</v>
      </c>
    </row>
    <row r="381" spans="1:5">
      <c r="A381">
        <v>245</v>
      </c>
      <c r="B381" t="s">
        <v>12161</v>
      </c>
      <c r="C381" t="s">
        <v>87</v>
      </c>
      <c r="D381" t="s">
        <v>1252</v>
      </c>
      <c r="E381" s="2">
        <v>20.09</v>
      </c>
    </row>
    <row r="382" spans="1:5">
      <c r="A382">
        <v>41090</v>
      </c>
      <c r="B382" t="s">
        <v>12162</v>
      </c>
      <c r="C382" t="s">
        <v>218</v>
      </c>
      <c r="D382" t="s">
        <v>1252</v>
      </c>
      <c r="E382" s="579">
        <v>3514.77</v>
      </c>
    </row>
    <row r="383" spans="1:5">
      <c r="A383">
        <v>251</v>
      </c>
      <c r="B383" t="s">
        <v>12163</v>
      </c>
      <c r="C383" t="s">
        <v>87</v>
      </c>
      <c r="D383" t="s">
        <v>1252</v>
      </c>
      <c r="E383" s="2">
        <v>13.92</v>
      </c>
    </row>
    <row r="384" spans="1:5">
      <c r="A384">
        <v>40975</v>
      </c>
      <c r="B384" t="s">
        <v>12164</v>
      </c>
      <c r="C384" t="s">
        <v>218</v>
      </c>
      <c r="D384" t="s">
        <v>1252</v>
      </c>
      <c r="E384" s="579">
        <v>2436.5300000000002</v>
      </c>
    </row>
    <row r="385" spans="1:5">
      <c r="A385">
        <v>6127</v>
      </c>
      <c r="B385" t="s">
        <v>12165</v>
      </c>
      <c r="C385" t="s">
        <v>87</v>
      </c>
      <c r="D385" t="s">
        <v>1252</v>
      </c>
      <c r="E385" s="2">
        <v>13.92</v>
      </c>
    </row>
    <row r="386" spans="1:5">
      <c r="A386">
        <v>41072</v>
      </c>
      <c r="B386" t="s">
        <v>12166</v>
      </c>
      <c r="C386" t="s">
        <v>218</v>
      </c>
      <c r="D386" t="s">
        <v>1252</v>
      </c>
      <c r="E386" s="579">
        <v>2436.5300000000002</v>
      </c>
    </row>
    <row r="387" spans="1:5">
      <c r="A387">
        <v>6121</v>
      </c>
      <c r="B387" t="s">
        <v>12167</v>
      </c>
      <c r="C387" t="s">
        <v>87</v>
      </c>
      <c r="D387" t="s">
        <v>1252</v>
      </c>
      <c r="E387" s="2">
        <v>13.17</v>
      </c>
    </row>
    <row r="388" spans="1:5">
      <c r="A388">
        <v>41071</v>
      </c>
      <c r="B388" t="s">
        <v>12168</v>
      </c>
      <c r="C388" t="s">
        <v>218</v>
      </c>
      <c r="D388" t="s">
        <v>1252</v>
      </c>
      <c r="E388" s="579">
        <v>2304.9299999999998</v>
      </c>
    </row>
    <row r="389" spans="1:5">
      <c r="A389">
        <v>244</v>
      </c>
      <c r="B389" t="s">
        <v>12169</v>
      </c>
      <c r="C389" t="s">
        <v>87</v>
      </c>
      <c r="D389" t="s">
        <v>1252</v>
      </c>
      <c r="E389" s="2">
        <v>10.5</v>
      </c>
    </row>
    <row r="390" spans="1:5">
      <c r="A390">
        <v>41093</v>
      </c>
      <c r="B390" t="s">
        <v>12170</v>
      </c>
      <c r="C390" t="s">
        <v>218</v>
      </c>
      <c r="D390" t="s">
        <v>1252</v>
      </c>
      <c r="E390" s="579">
        <v>1840.05</v>
      </c>
    </row>
    <row r="391" spans="1:5">
      <c r="A391">
        <v>532</v>
      </c>
      <c r="B391" t="s">
        <v>12171</v>
      </c>
      <c r="C391" t="s">
        <v>87</v>
      </c>
      <c r="D391" t="s">
        <v>1252</v>
      </c>
      <c r="E391" s="2">
        <v>24.02</v>
      </c>
    </row>
    <row r="392" spans="1:5">
      <c r="A392">
        <v>40931</v>
      </c>
      <c r="B392" t="s">
        <v>12172</v>
      </c>
      <c r="C392" t="s">
        <v>218</v>
      </c>
      <c r="D392" t="s">
        <v>1252</v>
      </c>
      <c r="E392" s="579">
        <v>4202.33</v>
      </c>
    </row>
    <row r="393" spans="1:5">
      <c r="A393">
        <v>36150</v>
      </c>
      <c r="B393" t="s">
        <v>12173</v>
      </c>
      <c r="C393" t="s">
        <v>212</v>
      </c>
      <c r="D393" t="s">
        <v>1252</v>
      </c>
      <c r="E393" s="2">
        <v>55.76</v>
      </c>
    </row>
    <row r="394" spans="1:5">
      <c r="A394">
        <v>45262</v>
      </c>
      <c r="B394" t="s">
        <v>12174</v>
      </c>
      <c r="C394" t="s">
        <v>212</v>
      </c>
      <c r="D394" t="s">
        <v>1252</v>
      </c>
      <c r="E394" s="579">
        <v>16.600000000000001</v>
      </c>
    </row>
    <row r="395" spans="1:5">
      <c r="A395">
        <v>4760</v>
      </c>
      <c r="B395" t="s">
        <v>12175</v>
      </c>
      <c r="C395" t="s">
        <v>87</v>
      </c>
      <c r="D395" t="s">
        <v>1252</v>
      </c>
      <c r="E395" s="579">
        <v>17.420000000000002</v>
      </c>
    </row>
    <row r="396" spans="1:5">
      <c r="A396">
        <v>41069</v>
      </c>
      <c r="B396" t="s">
        <v>12176</v>
      </c>
      <c r="C396" t="s">
        <v>218</v>
      </c>
      <c r="D396" t="s">
        <v>1252</v>
      </c>
      <c r="E396" s="2">
        <v>3046.51</v>
      </c>
    </row>
    <row r="397" spans="1:5">
      <c r="A397">
        <v>10422</v>
      </c>
      <c r="B397" t="s">
        <v>12177</v>
      </c>
      <c r="C397" t="s">
        <v>212</v>
      </c>
      <c r="D397" t="s">
        <v>1252</v>
      </c>
      <c r="E397" s="579">
        <v>414.96</v>
      </c>
    </row>
    <row r="398" spans="1:5">
      <c r="A398">
        <v>44019</v>
      </c>
      <c r="B398" t="s">
        <v>12178</v>
      </c>
      <c r="C398" t="s">
        <v>212</v>
      </c>
      <c r="D398" t="s">
        <v>1252</v>
      </c>
      <c r="E398" s="579">
        <v>574.41</v>
      </c>
    </row>
    <row r="399" spans="1:5">
      <c r="A399">
        <v>36520</v>
      </c>
      <c r="B399" t="s">
        <v>12179</v>
      </c>
      <c r="C399" t="s">
        <v>212</v>
      </c>
      <c r="D399" t="s">
        <v>1252</v>
      </c>
      <c r="E399" s="579">
        <v>698.42</v>
      </c>
    </row>
    <row r="400" spans="1:5">
      <c r="A400">
        <v>42319</v>
      </c>
      <c r="B400" t="s">
        <v>12180</v>
      </c>
      <c r="C400" t="s">
        <v>212</v>
      </c>
      <c r="D400" t="s">
        <v>1252</v>
      </c>
      <c r="E400" s="579">
        <v>625.82000000000005</v>
      </c>
    </row>
    <row r="401" spans="1:5">
      <c r="A401">
        <v>10420</v>
      </c>
      <c r="B401" t="s">
        <v>12181</v>
      </c>
      <c r="C401" t="s">
        <v>212</v>
      </c>
      <c r="D401" t="s">
        <v>1250</v>
      </c>
      <c r="E401" s="579">
        <v>222</v>
      </c>
    </row>
    <row r="402" spans="1:5">
      <c r="A402">
        <v>10421</v>
      </c>
      <c r="B402" t="s">
        <v>12182</v>
      </c>
      <c r="C402" t="s">
        <v>212</v>
      </c>
      <c r="D402" t="s">
        <v>1252</v>
      </c>
      <c r="E402" s="579">
        <v>243.95</v>
      </c>
    </row>
    <row r="403" spans="1:5">
      <c r="A403">
        <v>11786</v>
      </c>
      <c r="B403" t="s">
        <v>12183</v>
      </c>
      <c r="C403" t="s">
        <v>212</v>
      </c>
      <c r="D403" t="s">
        <v>1252</v>
      </c>
      <c r="E403" s="579">
        <v>491.9</v>
      </c>
    </row>
    <row r="404" spans="1:5">
      <c r="A404">
        <v>45195</v>
      </c>
      <c r="B404" t="s">
        <v>12184</v>
      </c>
      <c r="C404" t="s">
        <v>212</v>
      </c>
      <c r="D404" t="s">
        <v>1252</v>
      </c>
      <c r="E404" s="579"/>
    </row>
    <row r="405" spans="1:5">
      <c r="A405">
        <v>45226</v>
      </c>
      <c r="B405" t="s">
        <v>12185</v>
      </c>
      <c r="C405" t="s">
        <v>212</v>
      </c>
      <c r="D405" t="s">
        <v>1252</v>
      </c>
      <c r="E405" s="579"/>
    </row>
    <row r="406" spans="1:5">
      <c r="A406">
        <v>4815</v>
      </c>
      <c r="B406" t="s">
        <v>12186</v>
      </c>
      <c r="C406" t="s">
        <v>212</v>
      </c>
      <c r="D406" t="s">
        <v>1250</v>
      </c>
      <c r="E406" s="579">
        <v>13.66</v>
      </c>
    </row>
    <row r="407" spans="1:5">
      <c r="A407">
        <v>541</v>
      </c>
      <c r="B407" t="s">
        <v>12187</v>
      </c>
      <c r="C407" t="s">
        <v>212</v>
      </c>
      <c r="D407" t="s">
        <v>1252</v>
      </c>
      <c r="E407" s="579">
        <v>132.5</v>
      </c>
    </row>
    <row r="408" spans="1:5">
      <c r="A408">
        <v>542</v>
      </c>
      <c r="B408" t="s">
        <v>12188</v>
      </c>
      <c r="C408" t="s">
        <v>212</v>
      </c>
      <c r="D408" t="s">
        <v>1252</v>
      </c>
      <c r="E408" s="579">
        <v>166.09</v>
      </c>
    </row>
    <row r="409" spans="1:5">
      <c r="A409">
        <v>540</v>
      </c>
      <c r="B409" t="s">
        <v>12189</v>
      </c>
      <c r="C409" t="s">
        <v>212</v>
      </c>
      <c r="D409" t="s">
        <v>1252</v>
      </c>
      <c r="E409" s="579">
        <v>374.28</v>
      </c>
    </row>
    <row r="410" spans="1:5">
      <c r="A410">
        <v>38364</v>
      </c>
      <c r="B410" t="s">
        <v>12190</v>
      </c>
      <c r="C410" t="s">
        <v>212</v>
      </c>
      <c r="D410" t="s">
        <v>1252</v>
      </c>
      <c r="E410" s="579">
        <v>733.75</v>
      </c>
    </row>
    <row r="411" spans="1:5">
      <c r="A411">
        <v>11692</v>
      </c>
      <c r="B411" t="s">
        <v>12191</v>
      </c>
      <c r="C411" t="s">
        <v>93</v>
      </c>
      <c r="D411" t="s">
        <v>1250</v>
      </c>
      <c r="E411" s="579">
        <v>481.13</v>
      </c>
    </row>
    <row r="412" spans="1:5">
      <c r="A412">
        <v>1746</v>
      </c>
      <c r="B412" t="s">
        <v>12192</v>
      </c>
      <c r="C412" t="s">
        <v>212</v>
      </c>
      <c r="D412" t="s">
        <v>1252</v>
      </c>
      <c r="E412" s="579">
        <v>285</v>
      </c>
    </row>
    <row r="413" spans="1:5">
      <c r="A413">
        <v>1748</v>
      </c>
      <c r="B413" t="s">
        <v>12193</v>
      </c>
      <c r="C413" t="s">
        <v>212</v>
      </c>
      <c r="D413" t="s">
        <v>1252</v>
      </c>
      <c r="E413" s="579">
        <v>378.98</v>
      </c>
    </row>
    <row r="414" spans="1:5">
      <c r="A414">
        <v>1749</v>
      </c>
      <c r="B414" t="s">
        <v>12194</v>
      </c>
      <c r="C414" t="s">
        <v>212</v>
      </c>
      <c r="D414" t="s">
        <v>1252</v>
      </c>
      <c r="E414" s="579">
        <v>549.07000000000005</v>
      </c>
    </row>
    <row r="415" spans="1:5">
      <c r="A415">
        <v>37412</v>
      </c>
      <c r="B415" t="s">
        <v>12195</v>
      </c>
      <c r="C415" t="s">
        <v>212</v>
      </c>
      <c r="D415" t="s">
        <v>1252</v>
      </c>
      <c r="E415" s="579">
        <v>278.58999999999997</v>
      </c>
    </row>
    <row r="416" spans="1:5">
      <c r="A416">
        <v>1745</v>
      </c>
      <c r="B416" t="s">
        <v>12196</v>
      </c>
      <c r="C416" t="s">
        <v>212</v>
      </c>
      <c r="D416" t="s">
        <v>1252</v>
      </c>
      <c r="E416" s="579">
        <v>331.27</v>
      </c>
    </row>
    <row r="417" spans="1:5">
      <c r="A417">
        <v>1750</v>
      </c>
      <c r="B417" t="s">
        <v>12197</v>
      </c>
      <c r="C417" t="s">
        <v>212</v>
      </c>
      <c r="D417" t="s">
        <v>1252</v>
      </c>
      <c r="E417" s="2">
        <v>774.14</v>
      </c>
    </row>
    <row r="418" spans="1:5">
      <c r="A418">
        <v>11687</v>
      </c>
      <c r="B418" t="s">
        <v>12198</v>
      </c>
      <c r="C418" t="s">
        <v>85</v>
      </c>
      <c r="D418" t="s">
        <v>1252</v>
      </c>
      <c r="E418" s="2">
        <v>1233.45</v>
      </c>
    </row>
    <row r="419" spans="1:5">
      <c r="A419">
        <v>11689</v>
      </c>
      <c r="B419" t="s">
        <v>12199</v>
      </c>
      <c r="C419" t="s">
        <v>85</v>
      </c>
      <c r="D419" t="s">
        <v>1252</v>
      </c>
      <c r="E419" s="579">
        <v>1545.44</v>
      </c>
    </row>
    <row r="420" spans="1:5">
      <c r="A420">
        <v>11693</v>
      </c>
      <c r="B420" t="s">
        <v>12200</v>
      </c>
      <c r="C420" t="s">
        <v>93</v>
      </c>
      <c r="D420" t="s">
        <v>1253</v>
      </c>
      <c r="E420" s="579">
        <v>146.91</v>
      </c>
    </row>
    <row r="421" spans="1:5">
      <c r="A421">
        <v>36215</v>
      </c>
      <c r="B421" t="s">
        <v>12201</v>
      </c>
      <c r="C421" t="s">
        <v>212</v>
      </c>
      <c r="D421" t="s">
        <v>1253</v>
      </c>
      <c r="E421" s="2"/>
    </row>
    <row r="422" spans="1:5">
      <c r="A422">
        <v>42439</v>
      </c>
      <c r="B422" t="s">
        <v>12202</v>
      </c>
      <c r="C422" t="s">
        <v>212</v>
      </c>
      <c r="D422" t="s">
        <v>1252</v>
      </c>
      <c r="E422" s="579"/>
    </row>
    <row r="423" spans="1:5">
      <c r="A423">
        <v>38381</v>
      </c>
      <c r="B423" t="s">
        <v>12203</v>
      </c>
      <c r="C423" t="s">
        <v>212</v>
      </c>
      <c r="D423" t="s">
        <v>1252</v>
      </c>
      <c r="E423" s="2"/>
    </row>
    <row r="424" spans="1:5">
      <c r="A424">
        <v>39621</v>
      </c>
      <c r="B424" t="s">
        <v>12204</v>
      </c>
      <c r="C424" t="s">
        <v>4059</v>
      </c>
      <c r="D424" t="s">
        <v>1252</v>
      </c>
      <c r="E424" s="2">
        <v>1098.4000000000001</v>
      </c>
    </row>
    <row r="425" spans="1:5">
      <c r="A425">
        <v>39624</v>
      </c>
      <c r="B425" t="s">
        <v>12205</v>
      </c>
      <c r="C425" t="s">
        <v>4059</v>
      </c>
      <c r="D425" t="s">
        <v>1252</v>
      </c>
      <c r="E425" s="579">
        <v>1211.6600000000001</v>
      </c>
    </row>
    <row r="426" spans="1:5">
      <c r="A426">
        <v>39615</v>
      </c>
      <c r="B426" t="s">
        <v>12206</v>
      </c>
      <c r="C426" t="s">
        <v>212</v>
      </c>
      <c r="D426" t="s">
        <v>1252</v>
      </c>
      <c r="E426" s="579">
        <v>489.62</v>
      </c>
    </row>
    <row r="427" spans="1:5">
      <c r="A427">
        <v>39620</v>
      </c>
      <c r="B427" t="s">
        <v>12207</v>
      </c>
      <c r="C427" t="s">
        <v>212</v>
      </c>
      <c r="D427" t="s">
        <v>1252</v>
      </c>
      <c r="E427" s="579">
        <v>747.78</v>
      </c>
    </row>
    <row r="428" spans="1:5">
      <c r="A428">
        <v>39623</v>
      </c>
      <c r="B428" t="s">
        <v>12208</v>
      </c>
      <c r="C428" t="s">
        <v>212</v>
      </c>
      <c r="D428" t="s">
        <v>1250</v>
      </c>
      <c r="E428" s="579">
        <v>800.94</v>
      </c>
    </row>
    <row r="429" spans="1:5">
      <c r="A429">
        <v>546</v>
      </c>
      <c r="B429" t="s">
        <v>12209</v>
      </c>
      <c r="C429" t="s">
        <v>92</v>
      </c>
      <c r="D429" t="s">
        <v>1252</v>
      </c>
      <c r="E429" s="579">
        <v>10.32</v>
      </c>
    </row>
    <row r="430" spans="1:5">
      <c r="A430">
        <v>566</v>
      </c>
      <c r="B430" t="s">
        <v>12210</v>
      </c>
      <c r="C430" t="s">
        <v>85</v>
      </c>
      <c r="D430" t="s">
        <v>1252</v>
      </c>
      <c r="E430" s="579">
        <v>4.8899999999999997</v>
      </c>
    </row>
    <row r="431" spans="1:5">
      <c r="A431">
        <v>565</v>
      </c>
      <c r="B431" t="s">
        <v>12211</v>
      </c>
      <c r="C431" t="s">
        <v>85</v>
      </c>
      <c r="D431" t="s">
        <v>1252</v>
      </c>
      <c r="E431" s="579">
        <v>17.850000000000001</v>
      </c>
    </row>
    <row r="432" spans="1:5">
      <c r="A432">
        <v>555</v>
      </c>
      <c r="B432" t="s">
        <v>12212</v>
      </c>
      <c r="C432" t="s">
        <v>85</v>
      </c>
      <c r="D432" t="s">
        <v>1252</v>
      </c>
      <c r="E432" s="579">
        <v>12.65</v>
      </c>
    </row>
    <row r="433" spans="1:5">
      <c r="A433">
        <v>557</v>
      </c>
      <c r="B433" t="s">
        <v>12213</v>
      </c>
      <c r="C433" t="s">
        <v>85</v>
      </c>
      <c r="D433" t="s">
        <v>1252</v>
      </c>
      <c r="E433" s="579">
        <v>39.71</v>
      </c>
    </row>
    <row r="434" spans="1:5">
      <c r="A434">
        <v>552</v>
      </c>
      <c r="B434" t="s">
        <v>12214</v>
      </c>
      <c r="C434" t="s">
        <v>85</v>
      </c>
      <c r="D434" t="s">
        <v>1252</v>
      </c>
      <c r="E434" s="579">
        <v>19.7</v>
      </c>
    </row>
    <row r="435" spans="1:5">
      <c r="A435">
        <v>563</v>
      </c>
      <c r="B435" t="s">
        <v>12215</v>
      </c>
      <c r="C435" t="s">
        <v>85</v>
      </c>
      <c r="D435" t="s">
        <v>1252</v>
      </c>
      <c r="E435" s="579">
        <v>29.6</v>
      </c>
    </row>
    <row r="436" spans="1:5">
      <c r="A436">
        <v>549</v>
      </c>
      <c r="B436" t="s">
        <v>12216</v>
      </c>
      <c r="C436" t="s">
        <v>85</v>
      </c>
      <c r="D436" t="s">
        <v>1252</v>
      </c>
      <c r="E436" s="579">
        <v>53.28</v>
      </c>
    </row>
    <row r="437" spans="1:5">
      <c r="A437">
        <v>551</v>
      </c>
      <c r="B437" t="s">
        <v>12217</v>
      </c>
      <c r="C437" t="s">
        <v>85</v>
      </c>
      <c r="D437" t="s">
        <v>1252</v>
      </c>
      <c r="E437" s="579">
        <v>105.5</v>
      </c>
    </row>
    <row r="438" spans="1:5">
      <c r="A438">
        <v>559</v>
      </c>
      <c r="B438" t="s">
        <v>12218</v>
      </c>
      <c r="C438" t="s">
        <v>85</v>
      </c>
      <c r="D438" t="s">
        <v>1252</v>
      </c>
      <c r="E438" s="579">
        <v>26.37</v>
      </c>
    </row>
    <row r="439" spans="1:5">
      <c r="A439">
        <v>560</v>
      </c>
      <c r="B439" t="s">
        <v>12219</v>
      </c>
      <c r="C439" t="s">
        <v>85</v>
      </c>
      <c r="D439" t="s">
        <v>1252</v>
      </c>
      <c r="E439" s="579">
        <v>32.99</v>
      </c>
    </row>
    <row r="440" spans="1:5">
      <c r="A440">
        <v>547</v>
      </c>
      <c r="B440" t="s">
        <v>12220</v>
      </c>
      <c r="C440" t="s">
        <v>85</v>
      </c>
      <c r="D440" t="s">
        <v>1253</v>
      </c>
      <c r="E440" s="579">
        <v>39.51</v>
      </c>
    </row>
    <row r="441" spans="1:5">
      <c r="A441">
        <v>36207</v>
      </c>
      <c r="B441" t="s">
        <v>12221</v>
      </c>
      <c r="C441" t="s">
        <v>212</v>
      </c>
      <c r="D441" t="s">
        <v>1253</v>
      </c>
      <c r="E441" s="579"/>
    </row>
    <row r="442" spans="1:5">
      <c r="A442">
        <v>36209</v>
      </c>
      <c r="B442" t="s">
        <v>12222</v>
      </c>
      <c r="C442" t="s">
        <v>212</v>
      </c>
      <c r="D442" t="s">
        <v>1253</v>
      </c>
      <c r="E442" s="579"/>
    </row>
    <row r="443" spans="1:5">
      <c r="A443">
        <v>36210</v>
      </c>
      <c r="B443" t="s">
        <v>12223</v>
      </c>
      <c r="C443" t="s">
        <v>212</v>
      </c>
      <c r="D443" t="s">
        <v>1253</v>
      </c>
      <c r="E443" s="579"/>
    </row>
    <row r="444" spans="1:5">
      <c r="A444">
        <v>36204</v>
      </c>
      <c r="B444" t="s">
        <v>12224</v>
      </c>
      <c r="C444" t="s">
        <v>212</v>
      </c>
      <c r="D444" t="s">
        <v>1253</v>
      </c>
      <c r="E444" s="579"/>
    </row>
    <row r="445" spans="1:5">
      <c r="A445">
        <v>36205</v>
      </c>
      <c r="B445" t="s">
        <v>12225</v>
      </c>
      <c r="C445" t="s">
        <v>212</v>
      </c>
      <c r="D445" t="s">
        <v>1253</v>
      </c>
      <c r="E445" s="579"/>
    </row>
    <row r="446" spans="1:5">
      <c r="A446">
        <v>36081</v>
      </c>
      <c r="B446" t="s">
        <v>12226</v>
      </c>
      <c r="C446" t="s">
        <v>212</v>
      </c>
      <c r="D446" t="s">
        <v>1253</v>
      </c>
      <c r="E446" s="579"/>
    </row>
    <row r="447" spans="1:5">
      <c r="A447">
        <v>36206</v>
      </c>
      <c r="B447" t="s">
        <v>12227</v>
      </c>
      <c r="C447" t="s">
        <v>212</v>
      </c>
      <c r="D447" t="s">
        <v>1253</v>
      </c>
      <c r="E447" s="579"/>
    </row>
    <row r="448" spans="1:5">
      <c r="A448">
        <v>36218</v>
      </c>
      <c r="B448" t="s">
        <v>12228</v>
      </c>
      <c r="C448" t="s">
        <v>212</v>
      </c>
      <c r="D448" t="s">
        <v>1253</v>
      </c>
      <c r="E448" s="579"/>
    </row>
    <row r="449" spans="1:5">
      <c r="A449">
        <v>36220</v>
      </c>
      <c r="B449" t="s">
        <v>12229</v>
      </c>
      <c r="C449" t="s">
        <v>212</v>
      </c>
      <c r="D449" t="s">
        <v>1253</v>
      </c>
      <c r="E449" s="579"/>
    </row>
    <row r="450" spans="1:5">
      <c r="A450">
        <v>36080</v>
      </c>
      <c r="B450" t="s">
        <v>12230</v>
      </c>
      <c r="C450" t="s">
        <v>212</v>
      </c>
      <c r="D450" t="s">
        <v>1253</v>
      </c>
      <c r="E450" s="579"/>
    </row>
    <row r="451" spans="1:5">
      <c r="A451">
        <v>36223</v>
      </c>
      <c r="B451" t="s">
        <v>12231</v>
      </c>
      <c r="C451" t="s">
        <v>212</v>
      </c>
      <c r="D451" t="s">
        <v>1252</v>
      </c>
      <c r="E451" s="579"/>
    </row>
    <row r="452" spans="1:5">
      <c r="A452">
        <v>38127</v>
      </c>
      <c r="B452" t="s">
        <v>12232</v>
      </c>
      <c r="C452" t="s">
        <v>212</v>
      </c>
      <c r="D452" t="s">
        <v>1252</v>
      </c>
      <c r="E452" s="579">
        <v>470.8</v>
      </c>
    </row>
    <row r="453" spans="1:5">
      <c r="A453">
        <v>38060</v>
      </c>
      <c r="B453" t="s">
        <v>12233</v>
      </c>
      <c r="C453" t="s">
        <v>212</v>
      </c>
      <c r="D453" t="s">
        <v>1252</v>
      </c>
      <c r="E453" s="579">
        <v>33.450000000000003</v>
      </c>
    </row>
    <row r="454" spans="1:5">
      <c r="A454">
        <v>10956</v>
      </c>
      <c r="B454" t="s">
        <v>12234</v>
      </c>
      <c r="C454" t="s">
        <v>212</v>
      </c>
      <c r="D454" t="s">
        <v>1253</v>
      </c>
      <c r="E454" s="579">
        <v>36.68</v>
      </c>
    </row>
    <row r="455" spans="1:5">
      <c r="A455">
        <v>39380</v>
      </c>
      <c r="B455" t="s">
        <v>12235</v>
      </c>
      <c r="C455" t="s">
        <v>212</v>
      </c>
      <c r="D455" t="s">
        <v>1253</v>
      </c>
      <c r="E455" s="579"/>
    </row>
    <row r="456" spans="1:5">
      <c r="A456">
        <v>44172</v>
      </c>
      <c r="B456" t="s">
        <v>12236</v>
      </c>
      <c r="C456" t="s">
        <v>212</v>
      </c>
      <c r="D456" t="s">
        <v>1253</v>
      </c>
      <c r="E456" s="2"/>
    </row>
    <row r="457" spans="1:5">
      <c r="A457">
        <v>37597</v>
      </c>
      <c r="B457" t="s">
        <v>12237</v>
      </c>
      <c r="C457" t="s">
        <v>212</v>
      </c>
      <c r="D457" t="s">
        <v>1250</v>
      </c>
      <c r="E457" s="579"/>
    </row>
    <row r="458" spans="1:5">
      <c r="A458">
        <v>183</v>
      </c>
      <c r="B458" t="s">
        <v>12238</v>
      </c>
      <c r="C458" t="s">
        <v>16685</v>
      </c>
      <c r="D458" t="s">
        <v>1252</v>
      </c>
      <c r="E458" s="579">
        <v>194.5</v>
      </c>
    </row>
    <row r="459" spans="1:5">
      <c r="A459">
        <v>184</v>
      </c>
      <c r="B459" t="s">
        <v>12239</v>
      </c>
      <c r="C459" t="s">
        <v>16685</v>
      </c>
      <c r="D459" t="s">
        <v>1252</v>
      </c>
      <c r="E459" s="579">
        <v>120.46</v>
      </c>
    </row>
    <row r="460" spans="1:5">
      <c r="A460">
        <v>181</v>
      </c>
      <c r="B460" t="s">
        <v>12240</v>
      </c>
      <c r="C460" t="s">
        <v>16685</v>
      </c>
      <c r="D460" t="s">
        <v>1252</v>
      </c>
      <c r="E460" s="579">
        <v>259.75</v>
      </c>
    </row>
    <row r="461" spans="1:5">
      <c r="A461">
        <v>20001</v>
      </c>
      <c r="B461" t="s">
        <v>12241</v>
      </c>
      <c r="C461" t="s">
        <v>16685</v>
      </c>
      <c r="D461" t="s">
        <v>1252</v>
      </c>
      <c r="E461" s="579">
        <v>150.58000000000001</v>
      </c>
    </row>
    <row r="462" spans="1:5">
      <c r="A462">
        <v>39837</v>
      </c>
      <c r="B462" t="s">
        <v>12242</v>
      </c>
      <c r="C462" t="s">
        <v>16685</v>
      </c>
      <c r="D462" t="s">
        <v>1253</v>
      </c>
      <c r="E462" s="579">
        <v>554.99</v>
      </c>
    </row>
    <row r="463" spans="1:5">
      <c r="A463">
        <v>43366</v>
      </c>
      <c r="B463" t="s">
        <v>12243</v>
      </c>
      <c r="C463" t="s">
        <v>92</v>
      </c>
      <c r="D463" t="s">
        <v>1250</v>
      </c>
      <c r="E463" s="2"/>
    </row>
    <row r="464" spans="1:5">
      <c r="A464">
        <v>10535</v>
      </c>
      <c r="B464" t="s">
        <v>12244</v>
      </c>
      <c r="C464" t="s">
        <v>212</v>
      </c>
      <c r="D464" t="s">
        <v>1252</v>
      </c>
      <c r="E464" s="2"/>
    </row>
    <row r="465" spans="1:5">
      <c r="A465">
        <v>10537</v>
      </c>
      <c r="B465" t="s">
        <v>12245</v>
      </c>
      <c r="C465" t="s">
        <v>212</v>
      </c>
      <c r="D465" t="s">
        <v>1252</v>
      </c>
      <c r="E465" s="2"/>
    </row>
    <row r="466" spans="1:5">
      <c r="A466">
        <v>13891</v>
      </c>
      <c r="B466" t="s">
        <v>12246</v>
      </c>
      <c r="C466" t="s">
        <v>212</v>
      </c>
      <c r="D466" t="s">
        <v>1252</v>
      </c>
      <c r="E466" s="2"/>
    </row>
    <row r="467" spans="1:5">
      <c r="A467">
        <v>44492</v>
      </c>
      <c r="B467" t="s">
        <v>12247</v>
      </c>
      <c r="C467" t="s">
        <v>212</v>
      </c>
      <c r="D467" t="s">
        <v>1252</v>
      </c>
      <c r="E467" s="2"/>
    </row>
    <row r="468" spans="1:5">
      <c r="A468">
        <v>36396</v>
      </c>
      <c r="B468" t="s">
        <v>12248</v>
      </c>
      <c r="C468" t="s">
        <v>212</v>
      </c>
      <c r="D468" t="s">
        <v>1252</v>
      </c>
      <c r="E468" s="2"/>
    </row>
    <row r="469" spans="1:5">
      <c r="A469">
        <v>36397</v>
      </c>
      <c r="B469" t="s">
        <v>12249</v>
      </c>
      <c r="C469" t="s">
        <v>212</v>
      </c>
      <c r="D469" t="s">
        <v>1252</v>
      </c>
      <c r="E469" s="2"/>
    </row>
    <row r="470" spans="1:5">
      <c r="A470">
        <v>36398</v>
      </c>
      <c r="B470" t="s">
        <v>12250</v>
      </c>
      <c r="C470" t="s">
        <v>212</v>
      </c>
      <c r="D470" t="s">
        <v>1252</v>
      </c>
      <c r="E470" s="579"/>
    </row>
    <row r="471" spans="1:5">
      <c r="A471">
        <v>647</v>
      </c>
      <c r="B471" t="s">
        <v>12251</v>
      </c>
      <c r="C471" t="s">
        <v>87</v>
      </c>
      <c r="D471" t="s">
        <v>1252</v>
      </c>
      <c r="E471" s="2">
        <v>14.66</v>
      </c>
    </row>
    <row r="472" spans="1:5">
      <c r="A472">
        <v>40920</v>
      </c>
      <c r="B472" t="s">
        <v>12252</v>
      </c>
      <c r="C472" t="s">
        <v>218</v>
      </c>
      <c r="D472" t="s">
        <v>1253</v>
      </c>
      <c r="E472" s="579">
        <v>2567.85</v>
      </c>
    </row>
    <row r="473" spans="1:5">
      <c r="A473">
        <v>715</v>
      </c>
      <c r="B473" t="s">
        <v>12253</v>
      </c>
      <c r="C473" t="s">
        <v>212</v>
      </c>
      <c r="D473" t="s">
        <v>1253</v>
      </c>
      <c r="E473" s="579"/>
    </row>
    <row r="474" spans="1:5">
      <c r="A474">
        <v>716</v>
      </c>
      <c r="B474" t="s">
        <v>12254</v>
      </c>
      <c r="C474" t="s">
        <v>212</v>
      </c>
      <c r="D474" t="s">
        <v>1252</v>
      </c>
      <c r="E474" s="579"/>
    </row>
    <row r="475" spans="1:5">
      <c r="A475">
        <v>7270</v>
      </c>
      <c r="B475" t="s">
        <v>12255</v>
      </c>
      <c r="C475" t="s">
        <v>212</v>
      </c>
      <c r="D475" t="s">
        <v>1252</v>
      </c>
      <c r="E475" s="579">
        <v>0.78</v>
      </c>
    </row>
    <row r="476" spans="1:5">
      <c r="A476">
        <v>44460</v>
      </c>
      <c r="B476" t="s">
        <v>12256</v>
      </c>
      <c r="C476" t="s">
        <v>212</v>
      </c>
      <c r="D476" t="s">
        <v>1252</v>
      </c>
      <c r="E476" s="579">
        <v>1.32</v>
      </c>
    </row>
    <row r="477" spans="1:5">
      <c r="A477">
        <v>44461</v>
      </c>
      <c r="B477" t="s">
        <v>12257</v>
      </c>
      <c r="C477" t="s">
        <v>212</v>
      </c>
      <c r="D477" t="s">
        <v>1252</v>
      </c>
      <c r="E477" s="579">
        <v>1.8</v>
      </c>
    </row>
    <row r="478" spans="1:5">
      <c r="A478">
        <v>7267</v>
      </c>
      <c r="B478" t="s">
        <v>12258</v>
      </c>
      <c r="C478" t="s">
        <v>212</v>
      </c>
      <c r="D478" t="s">
        <v>1252</v>
      </c>
      <c r="E478" s="579">
        <v>0.66</v>
      </c>
    </row>
    <row r="479" spans="1:5">
      <c r="A479">
        <v>44458</v>
      </c>
      <c r="B479" t="s">
        <v>12259</v>
      </c>
      <c r="C479" t="s">
        <v>212</v>
      </c>
      <c r="D479" t="s">
        <v>1252</v>
      </c>
      <c r="E479" s="579">
        <v>0.8</v>
      </c>
    </row>
    <row r="480" spans="1:5">
      <c r="A480">
        <v>44457</v>
      </c>
      <c r="B480" t="s">
        <v>12260</v>
      </c>
      <c r="C480" t="s">
        <v>212</v>
      </c>
      <c r="D480" t="s">
        <v>1250</v>
      </c>
      <c r="E480" s="579">
        <v>1.55</v>
      </c>
    </row>
    <row r="481" spans="1:5">
      <c r="A481">
        <v>7271</v>
      </c>
      <c r="B481" t="s">
        <v>12261</v>
      </c>
      <c r="C481" t="s">
        <v>212</v>
      </c>
      <c r="D481" t="s">
        <v>1252</v>
      </c>
      <c r="E481" s="579">
        <v>0.84</v>
      </c>
    </row>
    <row r="482" spans="1:5">
      <c r="A482">
        <v>7268</v>
      </c>
      <c r="B482" t="s">
        <v>12262</v>
      </c>
      <c r="C482" t="s">
        <v>212</v>
      </c>
      <c r="D482" t="s">
        <v>1253</v>
      </c>
      <c r="E482" s="579">
        <v>1.31</v>
      </c>
    </row>
    <row r="483" spans="1:5">
      <c r="A483">
        <v>44459</v>
      </c>
      <c r="B483" t="s">
        <v>12263</v>
      </c>
      <c r="C483" t="s">
        <v>212</v>
      </c>
      <c r="D483" t="s">
        <v>1253</v>
      </c>
      <c r="E483" s="579">
        <v>0.84</v>
      </c>
    </row>
    <row r="484" spans="1:5">
      <c r="A484">
        <v>44462</v>
      </c>
      <c r="B484" t="s">
        <v>12264</v>
      </c>
      <c r="C484" t="s">
        <v>212</v>
      </c>
      <c r="D484" t="s">
        <v>1252</v>
      </c>
      <c r="E484" s="579">
        <v>1.5</v>
      </c>
    </row>
    <row r="485" spans="1:5">
      <c r="A485">
        <v>44463</v>
      </c>
      <c r="B485" t="s">
        <v>12265</v>
      </c>
      <c r="C485" t="s">
        <v>212</v>
      </c>
      <c r="D485" t="s">
        <v>1252</v>
      </c>
      <c r="E485" s="579">
        <v>1.93</v>
      </c>
    </row>
    <row r="486" spans="1:5">
      <c r="A486">
        <v>44464</v>
      </c>
      <c r="B486" t="s">
        <v>12266</v>
      </c>
      <c r="C486" t="s">
        <v>212</v>
      </c>
      <c r="D486" t="s">
        <v>1252</v>
      </c>
      <c r="E486" s="579">
        <v>2</v>
      </c>
    </row>
    <row r="487" spans="1:5">
      <c r="A487">
        <v>44465</v>
      </c>
      <c r="B487" t="s">
        <v>12267</v>
      </c>
      <c r="C487" t="s">
        <v>212</v>
      </c>
      <c r="D487" t="s">
        <v>1252</v>
      </c>
      <c r="E487" s="579">
        <v>2.74</v>
      </c>
    </row>
    <row r="488" spans="1:5">
      <c r="A488">
        <v>38783</v>
      </c>
      <c r="B488" t="s">
        <v>12268</v>
      </c>
      <c r="C488" t="s">
        <v>212</v>
      </c>
      <c r="D488" t="s">
        <v>1252</v>
      </c>
      <c r="E488" s="579">
        <v>0.96</v>
      </c>
    </row>
    <row r="489" spans="1:5">
      <c r="A489">
        <v>44466</v>
      </c>
      <c r="B489" t="s">
        <v>12269</v>
      </c>
      <c r="C489" t="s">
        <v>212</v>
      </c>
      <c r="D489" t="s">
        <v>1252</v>
      </c>
      <c r="E489" s="579">
        <v>1.95</v>
      </c>
    </row>
    <row r="490" spans="1:5">
      <c r="A490">
        <v>44467</v>
      </c>
      <c r="B490" t="s">
        <v>12270</v>
      </c>
      <c r="C490" t="s">
        <v>212</v>
      </c>
      <c r="D490" t="s">
        <v>1252</v>
      </c>
      <c r="E490" s="579">
        <v>2.34</v>
      </c>
    </row>
    <row r="491" spans="1:5">
      <c r="A491">
        <v>44468</v>
      </c>
      <c r="B491" t="s">
        <v>12271</v>
      </c>
      <c r="C491" t="s">
        <v>212</v>
      </c>
      <c r="D491" t="s">
        <v>1252</v>
      </c>
      <c r="E491" s="579">
        <v>2.0299999999999998</v>
      </c>
    </row>
    <row r="492" spans="1:5">
      <c r="A492">
        <v>37593</v>
      </c>
      <c r="B492" t="s">
        <v>12272</v>
      </c>
      <c r="C492" t="s">
        <v>212</v>
      </c>
      <c r="D492" t="s">
        <v>1252</v>
      </c>
      <c r="E492" s="579">
        <v>2.62</v>
      </c>
    </row>
    <row r="493" spans="1:5">
      <c r="A493">
        <v>37594</v>
      </c>
      <c r="B493" t="s">
        <v>12273</v>
      </c>
      <c r="C493" t="s">
        <v>212</v>
      </c>
      <c r="D493" t="s">
        <v>1252</v>
      </c>
      <c r="E493" s="579">
        <v>3.11</v>
      </c>
    </row>
    <row r="494" spans="1:5">
      <c r="A494">
        <v>37592</v>
      </c>
      <c r="B494" t="s">
        <v>12274</v>
      </c>
      <c r="C494" t="s">
        <v>212</v>
      </c>
      <c r="D494" t="s">
        <v>1252</v>
      </c>
      <c r="E494" s="579">
        <v>2.0699999999999998</v>
      </c>
    </row>
    <row r="495" spans="1:5">
      <c r="A495">
        <v>41372</v>
      </c>
      <c r="B495" t="s">
        <v>12275</v>
      </c>
      <c r="C495" t="s">
        <v>93</v>
      </c>
      <c r="D495" t="s">
        <v>1252</v>
      </c>
      <c r="E495" s="579"/>
    </row>
    <row r="496" spans="1:5">
      <c r="A496">
        <v>41371</v>
      </c>
      <c r="B496" t="s">
        <v>12276</v>
      </c>
      <c r="C496" t="s">
        <v>93</v>
      </c>
      <c r="D496" t="s">
        <v>1252</v>
      </c>
      <c r="E496" s="579"/>
    </row>
    <row r="497" spans="1:5">
      <c r="A497">
        <v>34556</v>
      </c>
      <c r="B497" t="s">
        <v>12277</v>
      </c>
      <c r="C497" t="s">
        <v>212</v>
      </c>
      <c r="D497" t="s">
        <v>1252</v>
      </c>
      <c r="E497" s="579">
        <v>4.6500000000000004</v>
      </c>
    </row>
    <row r="498" spans="1:5">
      <c r="A498">
        <v>37873</v>
      </c>
      <c r="B498" t="s">
        <v>12278</v>
      </c>
      <c r="C498" t="s">
        <v>212</v>
      </c>
      <c r="D498" t="s">
        <v>1252</v>
      </c>
      <c r="E498" s="579">
        <v>4.7300000000000004</v>
      </c>
    </row>
    <row r="499" spans="1:5">
      <c r="A499">
        <v>34564</v>
      </c>
      <c r="B499" t="s">
        <v>12279</v>
      </c>
      <c r="C499" t="s">
        <v>212</v>
      </c>
      <c r="D499" t="s">
        <v>1252</v>
      </c>
      <c r="E499" s="579">
        <v>4.95</v>
      </c>
    </row>
    <row r="500" spans="1:5">
      <c r="A500">
        <v>34565</v>
      </c>
      <c r="B500" t="s">
        <v>12280</v>
      </c>
      <c r="C500" t="s">
        <v>212</v>
      </c>
      <c r="D500" t="s">
        <v>1252</v>
      </c>
      <c r="E500" s="579">
        <v>5.24</v>
      </c>
    </row>
    <row r="501" spans="1:5">
      <c r="A501">
        <v>38590</v>
      </c>
      <c r="B501" t="s">
        <v>12281</v>
      </c>
      <c r="C501" t="s">
        <v>212</v>
      </c>
      <c r="D501" t="s">
        <v>1252</v>
      </c>
      <c r="E501" s="579">
        <v>3.87</v>
      </c>
    </row>
    <row r="502" spans="1:5">
      <c r="A502">
        <v>34566</v>
      </c>
      <c r="B502" t="s">
        <v>12282</v>
      </c>
      <c r="C502" t="s">
        <v>212</v>
      </c>
      <c r="D502" t="s">
        <v>1252</v>
      </c>
      <c r="E502" s="579">
        <v>4.07</v>
      </c>
    </row>
    <row r="503" spans="1:5">
      <c r="A503">
        <v>34567</v>
      </c>
      <c r="B503" t="s">
        <v>12283</v>
      </c>
      <c r="C503" t="s">
        <v>212</v>
      </c>
      <c r="D503" t="s">
        <v>1252</v>
      </c>
      <c r="E503" s="579">
        <v>4.3099999999999996</v>
      </c>
    </row>
    <row r="504" spans="1:5">
      <c r="A504">
        <v>38591</v>
      </c>
      <c r="B504" t="s">
        <v>12284</v>
      </c>
      <c r="C504" t="s">
        <v>212</v>
      </c>
      <c r="D504" t="s">
        <v>1252</v>
      </c>
      <c r="E504" s="579">
        <v>3.91</v>
      </c>
    </row>
    <row r="505" spans="1:5">
      <c r="A505">
        <v>34568</v>
      </c>
      <c r="B505" t="s">
        <v>12285</v>
      </c>
      <c r="C505" t="s">
        <v>212</v>
      </c>
      <c r="D505" t="s">
        <v>1252</v>
      </c>
      <c r="E505" s="579">
        <v>5.0999999999999996</v>
      </c>
    </row>
    <row r="506" spans="1:5">
      <c r="A506">
        <v>34569</v>
      </c>
      <c r="B506" t="s">
        <v>12286</v>
      </c>
      <c r="C506" t="s">
        <v>212</v>
      </c>
      <c r="D506" t="s">
        <v>1253</v>
      </c>
      <c r="E506" s="579">
        <v>5.24</v>
      </c>
    </row>
    <row r="507" spans="1:5">
      <c r="A507">
        <v>34570</v>
      </c>
      <c r="B507" t="s">
        <v>12287</v>
      </c>
      <c r="C507" t="s">
        <v>212</v>
      </c>
      <c r="D507" t="s">
        <v>1252</v>
      </c>
      <c r="E507" s="579">
        <v>5.69</v>
      </c>
    </row>
    <row r="508" spans="1:5">
      <c r="A508">
        <v>25070</v>
      </c>
      <c r="B508" t="s">
        <v>12288</v>
      </c>
      <c r="C508" t="s">
        <v>212</v>
      </c>
      <c r="D508" t="s">
        <v>1252</v>
      </c>
      <c r="E508" s="579">
        <v>4.28</v>
      </c>
    </row>
    <row r="509" spans="1:5">
      <c r="A509">
        <v>34571</v>
      </c>
      <c r="B509" t="s">
        <v>12289</v>
      </c>
      <c r="C509" t="s">
        <v>212</v>
      </c>
      <c r="D509" t="s">
        <v>1252</v>
      </c>
      <c r="E509" s="579">
        <v>4.32</v>
      </c>
    </row>
    <row r="510" spans="1:5">
      <c r="A510">
        <v>34573</v>
      </c>
      <c r="B510" t="s">
        <v>12290</v>
      </c>
      <c r="C510" t="s">
        <v>212</v>
      </c>
      <c r="D510" t="s">
        <v>1253</v>
      </c>
      <c r="E510" s="579">
        <v>4.55</v>
      </c>
    </row>
    <row r="511" spans="1:5">
      <c r="A511">
        <v>37107</v>
      </c>
      <c r="B511" t="s">
        <v>12291</v>
      </c>
      <c r="C511" t="s">
        <v>212</v>
      </c>
      <c r="D511" t="s">
        <v>1252</v>
      </c>
      <c r="E511" s="579">
        <v>6.01</v>
      </c>
    </row>
    <row r="512" spans="1:5">
      <c r="A512">
        <v>34576</v>
      </c>
      <c r="B512" t="s">
        <v>12292</v>
      </c>
      <c r="C512" t="s">
        <v>212</v>
      </c>
      <c r="D512" t="s">
        <v>1252</v>
      </c>
      <c r="E512" s="579">
        <v>6.63</v>
      </c>
    </row>
    <row r="513" spans="1:5">
      <c r="A513">
        <v>34577</v>
      </c>
      <c r="B513" t="s">
        <v>12293</v>
      </c>
      <c r="C513" t="s">
        <v>212</v>
      </c>
      <c r="D513" t="s">
        <v>1252</v>
      </c>
      <c r="E513" s="579">
        <v>6.91</v>
      </c>
    </row>
    <row r="514" spans="1:5">
      <c r="A514">
        <v>34578</v>
      </c>
      <c r="B514" t="s">
        <v>12294</v>
      </c>
      <c r="C514" t="s">
        <v>212</v>
      </c>
      <c r="D514" t="s">
        <v>1252</v>
      </c>
      <c r="E514" s="579">
        <v>7.5</v>
      </c>
    </row>
    <row r="515" spans="1:5">
      <c r="A515">
        <v>34579</v>
      </c>
      <c r="B515" t="s">
        <v>12295</v>
      </c>
      <c r="C515" t="s">
        <v>212</v>
      </c>
      <c r="D515" t="s">
        <v>1253</v>
      </c>
      <c r="E515" s="579">
        <v>8</v>
      </c>
    </row>
    <row r="516" spans="1:5">
      <c r="A516">
        <v>25067</v>
      </c>
      <c r="B516" t="s">
        <v>12296</v>
      </c>
      <c r="C516" t="s">
        <v>212</v>
      </c>
      <c r="D516" t="s">
        <v>1253</v>
      </c>
      <c r="E516" s="579">
        <v>5.35</v>
      </c>
    </row>
    <row r="517" spans="1:5">
      <c r="A517">
        <v>34580</v>
      </c>
      <c r="B517" t="s">
        <v>12297</v>
      </c>
      <c r="C517" t="s">
        <v>212</v>
      </c>
      <c r="D517" t="s">
        <v>1253</v>
      </c>
      <c r="E517" s="579">
        <v>5.97</v>
      </c>
    </row>
    <row r="518" spans="1:5">
      <c r="A518">
        <v>25071</v>
      </c>
      <c r="B518" t="s">
        <v>12298</v>
      </c>
      <c r="C518" t="s">
        <v>212</v>
      </c>
      <c r="D518" t="s">
        <v>1252</v>
      </c>
      <c r="E518" s="579">
        <v>2.97</v>
      </c>
    </row>
    <row r="519" spans="1:5">
      <c r="A519">
        <v>44171</v>
      </c>
      <c r="B519" t="s">
        <v>12299</v>
      </c>
      <c r="C519" t="s">
        <v>212</v>
      </c>
      <c r="D519" t="s">
        <v>1252</v>
      </c>
      <c r="E519" s="579"/>
    </row>
    <row r="520" spans="1:5">
      <c r="A520">
        <v>38395</v>
      </c>
      <c r="B520" t="s">
        <v>12300</v>
      </c>
      <c r="C520" t="s">
        <v>212</v>
      </c>
      <c r="D520" t="s">
        <v>1250</v>
      </c>
      <c r="E520" s="579">
        <v>7.01</v>
      </c>
    </row>
    <row r="521" spans="1:5">
      <c r="A521">
        <v>34583</v>
      </c>
      <c r="B521" t="s">
        <v>12301</v>
      </c>
      <c r="C521" t="s">
        <v>93</v>
      </c>
      <c r="D521" t="s">
        <v>1253</v>
      </c>
      <c r="E521" s="579">
        <v>59.35</v>
      </c>
    </row>
    <row r="522" spans="1:5">
      <c r="A522">
        <v>34584</v>
      </c>
      <c r="B522" t="s">
        <v>12302</v>
      </c>
      <c r="C522" t="s">
        <v>93</v>
      </c>
      <c r="D522" t="s">
        <v>1253</v>
      </c>
      <c r="E522" s="579">
        <v>43.52</v>
      </c>
    </row>
    <row r="523" spans="1:5">
      <c r="A523">
        <v>709</v>
      </c>
      <c r="B523" t="s">
        <v>12303</v>
      </c>
      <c r="C523" t="s">
        <v>93</v>
      </c>
      <c r="D523" t="s">
        <v>1252</v>
      </c>
      <c r="E523" s="579"/>
    </row>
    <row r="524" spans="1:5">
      <c r="A524">
        <v>34592</v>
      </c>
      <c r="B524" t="s">
        <v>12304</v>
      </c>
      <c r="C524" t="s">
        <v>212</v>
      </c>
      <c r="D524" t="s">
        <v>1252</v>
      </c>
      <c r="E524" s="579">
        <v>3.4</v>
      </c>
    </row>
    <row r="525" spans="1:5">
      <c r="A525">
        <v>34599</v>
      </c>
      <c r="B525" t="s">
        <v>12305</v>
      </c>
      <c r="C525" t="s">
        <v>212</v>
      </c>
      <c r="D525" t="s">
        <v>1252</v>
      </c>
      <c r="E525" s="579">
        <v>3.06</v>
      </c>
    </row>
    <row r="526" spans="1:5">
      <c r="A526">
        <v>651</v>
      </c>
      <c r="B526" t="s">
        <v>12306</v>
      </c>
      <c r="C526" t="s">
        <v>212</v>
      </c>
      <c r="D526" t="s">
        <v>1252</v>
      </c>
      <c r="E526" s="579">
        <v>3.75</v>
      </c>
    </row>
    <row r="527" spans="1:5">
      <c r="A527">
        <v>654</v>
      </c>
      <c r="B527" t="s">
        <v>12307</v>
      </c>
      <c r="C527" t="s">
        <v>212</v>
      </c>
      <c r="D527" t="s">
        <v>1252</v>
      </c>
      <c r="E527" s="579">
        <v>4.6500000000000004</v>
      </c>
    </row>
    <row r="528" spans="1:5">
      <c r="A528">
        <v>37103</v>
      </c>
      <c r="B528" t="s">
        <v>12308</v>
      </c>
      <c r="C528" t="s">
        <v>212</v>
      </c>
      <c r="D528" t="s">
        <v>1252</v>
      </c>
      <c r="E528" s="579">
        <v>3.89</v>
      </c>
    </row>
    <row r="529" spans="1:5">
      <c r="A529">
        <v>34555</v>
      </c>
      <c r="B529" t="s">
        <v>12309</v>
      </c>
      <c r="C529" t="s">
        <v>212</v>
      </c>
      <c r="D529" t="s">
        <v>1252</v>
      </c>
      <c r="E529" s="579">
        <v>4.9400000000000004</v>
      </c>
    </row>
    <row r="530" spans="1:5">
      <c r="A530">
        <v>674</v>
      </c>
      <c r="B530" t="s">
        <v>12310</v>
      </c>
      <c r="C530" t="s">
        <v>93</v>
      </c>
      <c r="D530" t="s">
        <v>1252</v>
      </c>
      <c r="E530" s="579"/>
    </row>
    <row r="531" spans="1:5">
      <c r="A531">
        <v>34600</v>
      </c>
      <c r="B531" t="s">
        <v>12311</v>
      </c>
      <c r="C531" t="s">
        <v>93</v>
      </c>
      <c r="D531" t="s">
        <v>1250</v>
      </c>
      <c r="E531" s="579"/>
    </row>
    <row r="532" spans="1:5">
      <c r="A532">
        <v>652</v>
      </c>
      <c r="B532" t="s">
        <v>12312</v>
      </c>
      <c r="C532" t="s">
        <v>93</v>
      </c>
      <c r="D532" t="s">
        <v>1252</v>
      </c>
      <c r="E532" s="579"/>
    </row>
    <row r="533" spans="1:5">
      <c r="A533">
        <v>650</v>
      </c>
      <c r="B533" t="s">
        <v>12313</v>
      </c>
      <c r="C533" t="s">
        <v>212</v>
      </c>
      <c r="D533" t="s">
        <v>1252</v>
      </c>
      <c r="E533" s="579">
        <v>3</v>
      </c>
    </row>
    <row r="534" spans="1:5">
      <c r="A534">
        <v>718</v>
      </c>
      <c r="B534" t="s">
        <v>12314</v>
      </c>
      <c r="C534" t="s">
        <v>212</v>
      </c>
      <c r="D534" t="s">
        <v>1252</v>
      </c>
      <c r="E534" s="579"/>
    </row>
    <row r="535" spans="1:5">
      <c r="A535">
        <v>11981</v>
      </c>
      <c r="B535" t="s">
        <v>12315</v>
      </c>
      <c r="C535" t="s">
        <v>212</v>
      </c>
      <c r="D535" t="s">
        <v>1252</v>
      </c>
      <c r="E535" s="579"/>
    </row>
    <row r="536" spans="1:5">
      <c r="A536">
        <v>34586</v>
      </c>
      <c r="B536" t="s">
        <v>12316</v>
      </c>
      <c r="C536" t="s">
        <v>212</v>
      </c>
      <c r="D536" t="s">
        <v>1252</v>
      </c>
      <c r="E536" s="579">
        <v>2.0699999999999998</v>
      </c>
    </row>
    <row r="537" spans="1:5">
      <c r="A537">
        <v>38603</v>
      </c>
      <c r="B537" t="s">
        <v>12317</v>
      </c>
      <c r="C537" t="s">
        <v>212</v>
      </c>
      <c r="D537" t="s">
        <v>1252</v>
      </c>
      <c r="E537" s="579">
        <v>2.46</v>
      </c>
    </row>
    <row r="538" spans="1:5">
      <c r="A538">
        <v>34588</v>
      </c>
      <c r="B538" t="s">
        <v>12318</v>
      </c>
      <c r="C538" t="s">
        <v>212</v>
      </c>
      <c r="D538" t="s">
        <v>1252</v>
      </c>
      <c r="E538" s="579">
        <v>2.8</v>
      </c>
    </row>
    <row r="539" spans="1:5">
      <c r="A539">
        <v>34590</v>
      </c>
      <c r="B539" t="s">
        <v>12319</v>
      </c>
      <c r="C539" t="s">
        <v>212</v>
      </c>
      <c r="D539" t="s">
        <v>1252</v>
      </c>
      <c r="E539" s="579">
        <v>2.77</v>
      </c>
    </row>
    <row r="540" spans="1:5">
      <c r="A540">
        <v>34591</v>
      </c>
      <c r="B540" t="s">
        <v>12320</v>
      </c>
      <c r="C540" t="s">
        <v>212</v>
      </c>
      <c r="D540" t="s">
        <v>1252</v>
      </c>
      <c r="E540" s="579">
        <v>3.38</v>
      </c>
    </row>
    <row r="541" spans="1:5">
      <c r="A541">
        <v>40517</v>
      </c>
      <c r="B541" t="s">
        <v>12321</v>
      </c>
      <c r="C541" t="s">
        <v>93</v>
      </c>
      <c r="D541" t="s">
        <v>1252</v>
      </c>
      <c r="E541" s="579">
        <v>58.46</v>
      </c>
    </row>
    <row r="542" spans="1:5">
      <c r="A542">
        <v>40515</v>
      </c>
      <c r="B542" t="s">
        <v>12322</v>
      </c>
      <c r="C542" t="s">
        <v>93</v>
      </c>
      <c r="D542" t="s">
        <v>1252</v>
      </c>
      <c r="E542" s="579">
        <v>64.31</v>
      </c>
    </row>
    <row r="543" spans="1:5">
      <c r="A543">
        <v>40524</v>
      </c>
      <c r="B543" t="s">
        <v>12323</v>
      </c>
      <c r="C543" t="s">
        <v>93</v>
      </c>
      <c r="D543" t="s">
        <v>1252</v>
      </c>
      <c r="E543" s="2">
        <v>66.819999999999993</v>
      </c>
    </row>
    <row r="544" spans="1:5">
      <c r="A544">
        <v>40529</v>
      </c>
      <c r="B544" t="s">
        <v>12324</v>
      </c>
      <c r="C544" t="s">
        <v>93</v>
      </c>
      <c r="D544" t="s">
        <v>1252</v>
      </c>
      <c r="E544" s="2">
        <v>105.94</v>
      </c>
    </row>
    <row r="545" spans="1:5">
      <c r="A545">
        <v>36156</v>
      </c>
      <c r="B545" t="s">
        <v>12325</v>
      </c>
      <c r="C545" t="s">
        <v>93</v>
      </c>
      <c r="D545" t="s">
        <v>1250</v>
      </c>
      <c r="E545" s="579">
        <v>63.3</v>
      </c>
    </row>
    <row r="546" spans="1:5">
      <c r="A546">
        <v>36155</v>
      </c>
      <c r="B546" t="s">
        <v>12326</v>
      </c>
      <c r="C546" t="s">
        <v>93</v>
      </c>
      <c r="D546" t="s">
        <v>1252</v>
      </c>
      <c r="E546" s="2">
        <v>50.11</v>
      </c>
    </row>
    <row r="547" spans="1:5">
      <c r="A547">
        <v>36154</v>
      </c>
      <c r="B547" t="s">
        <v>12327</v>
      </c>
      <c r="C547" t="s">
        <v>93</v>
      </c>
      <c r="D547" t="s">
        <v>1252</v>
      </c>
      <c r="E547" s="579">
        <v>75.61</v>
      </c>
    </row>
    <row r="548" spans="1:5">
      <c r="A548">
        <v>36170</v>
      </c>
      <c r="B548" t="s">
        <v>12328</v>
      </c>
      <c r="C548" t="s">
        <v>93</v>
      </c>
      <c r="D548" t="s">
        <v>1252</v>
      </c>
      <c r="E548" s="2">
        <v>57.15</v>
      </c>
    </row>
    <row r="549" spans="1:5">
      <c r="A549">
        <v>695</v>
      </c>
      <c r="B549" t="s">
        <v>12329</v>
      </c>
      <c r="C549" t="s">
        <v>93</v>
      </c>
      <c r="D549" t="s">
        <v>1252</v>
      </c>
      <c r="E549" s="2">
        <v>63.52</v>
      </c>
    </row>
    <row r="550" spans="1:5">
      <c r="A550">
        <v>679</v>
      </c>
      <c r="B550" t="s">
        <v>12330</v>
      </c>
      <c r="C550" t="s">
        <v>93</v>
      </c>
      <c r="D550" t="s">
        <v>1252</v>
      </c>
      <c r="E550" s="2">
        <v>90.64</v>
      </c>
    </row>
    <row r="551" spans="1:5">
      <c r="A551">
        <v>711</v>
      </c>
      <c r="B551" t="s">
        <v>12331</v>
      </c>
      <c r="C551" t="s">
        <v>93</v>
      </c>
      <c r="D551" t="s">
        <v>1252</v>
      </c>
      <c r="E551" s="2">
        <v>57.15</v>
      </c>
    </row>
    <row r="552" spans="1:5">
      <c r="A552">
        <v>712</v>
      </c>
      <c r="B552" t="s">
        <v>12332</v>
      </c>
      <c r="C552" t="s">
        <v>93</v>
      </c>
      <c r="D552" t="s">
        <v>1252</v>
      </c>
      <c r="E552" s="2">
        <v>68.58</v>
      </c>
    </row>
    <row r="553" spans="1:5">
      <c r="A553">
        <v>12614</v>
      </c>
      <c r="B553" t="s">
        <v>12333</v>
      </c>
      <c r="C553" t="s">
        <v>212</v>
      </c>
      <c r="D553" t="s">
        <v>1252</v>
      </c>
      <c r="E553" s="2">
        <v>48.29</v>
      </c>
    </row>
    <row r="554" spans="1:5">
      <c r="A554">
        <v>6140</v>
      </c>
      <c r="B554" t="s">
        <v>12334</v>
      </c>
      <c r="C554" t="s">
        <v>212</v>
      </c>
      <c r="D554" t="s">
        <v>1252</v>
      </c>
      <c r="E554" s="2">
        <v>4.3499999999999996</v>
      </c>
    </row>
    <row r="555" spans="1:5">
      <c r="A555">
        <v>38399</v>
      </c>
      <c r="B555" t="s">
        <v>12335</v>
      </c>
      <c r="C555" t="s">
        <v>212</v>
      </c>
      <c r="D555" t="s">
        <v>1252</v>
      </c>
      <c r="E555" s="2"/>
    </row>
    <row r="556" spans="1:5">
      <c r="A556">
        <v>729</v>
      </c>
      <c r="B556" t="s">
        <v>12336</v>
      </c>
      <c r="C556" t="s">
        <v>212</v>
      </c>
      <c r="D556" t="s">
        <v>1252</v>
      </c>
      <c r="E556" s="2">
        <v>1049</v>
      </c>
    </row>
    <row r="557" spans="1:5">
      <c r="A557">
        <v>39925</v>
      </c>
      <c r="B557" t="s">
        <v>12337</v>
      </c>
      <c r="C557" t="s">
        <v>212</v>
      </c>
      <c r="D557" t="s">
        <v>1252</v>
      </c>
      <c r="E557" s="2">
        <v>15157.95</v>
      </c>
    </row>
    <row r="558" spans="1:5">
      <c r="A558">
        <v>731</v>
      </c>
      <c r="B558" t="s">
        <v>12338</v>
      </c>
      <c r="C558" t="s">
        <v>212</v>
      </c>
      <c r="D558" t="s">
        <v>1252</v>
      </c>
      <c r="E558" s="2">
        <v>1020.93</v>
      </c>
    </row>
    <row r="559" spans="1:5">
      <c r="A559">
        <v>10575</v>
      </c>
      <c r="B559" t="s">
        <v>12339</v>
      </c>
      <c r="C559" t="s">
        <v>212</v>
      </c>
      <c r="D559" t="s">
        <v>1252</v>
      </c>
      <c r="E559" s="2">
        <v>1593.24</v>
      </c>
    </row>
    <row r="560" spans="1:5">
      <c r="A560">
        <v>733</v>
      </c>
      <c r="B560" t="s">
        <v>12340</v>
      </c>
      <c r="C560" t="s">
        <v>212</v>
      </c>
      <c r="D560" t="s">
        <v>1252</v>
      </c>
      <c r="E560" s="2">
        <v>1744.41</v>
      </c>
    </row>
    <row r="561" spans="1:5">
      <c r="A561">
        <v>732</v>
      </c>
      <c r="B561" t="s">
        <v>12341</v>
      </c>
      <c r="C561" t="s">
        <v>212</v>
      </c>
      <c r="D561" t="s">
        <v>1252</v>
      </c>
      <c r="E561" s="2">
        <v>1720.96</v>
      </c>
    </row>
    <row r="562" spans="1:5">
      <c r="A562">
        <v>735</v>
      </c>
      <c r="B562" t="s">
        <v>12342</v>
      </c>
      <c r="C562" t="s">
        <v>212</v>
      </c>
      <c r="D562" t="s">
        <v>1252</v>
      </c>
      <c r="E562" s="2">
        <v>3061.49</v>
      </c>
    </row>
    <row r="563" spans="1:5">
      <c r="A563">
        <v>737</v>
      </c>
      <c r="B563" t="s">
        <v>12343</v>
      </c>
      <c r="C563" t="s">
        <v>212</v>
      </c>
      <c r="D563" t="s">
        <v>1252</v>
      </c>
      <c r="E563" s="2">
        <v>9650.6299999999992</v>
      </c>
    </row>
    <row r="564" spans="1:5">
      <c r="A564">
        <v>736</v>
      </c>
      <c r="B564" t="s">
        <v>12344</v>
      </c>
      <c r="C564" t="s">
        <v>212</v>
      </c>
      <c r="D564" t="s">
        <v>1252</v>
      </c>
      <c r="E564" s="2">
        <v>2574.16</v>
      </c>
    </row>
    <row r="565" spans="1:5">
      <c r="A565">
        <v>738</v>
      </c>
      <c r="B565" t="s">
        <v>12345</v>
      </c>
      <c r="C565" t="s">
        <v>212</v>
      </c>
      <c r="D565" t="s">
        <v>1252</v>
      </c>
      <c r="E565" s="2">
        <v>4474.93</v>
      </c>
    </row>
    <row r="566" spans="1:5">
      <c r="A566">
        <v>740</v>
      </c>
      <c r="B566" t="s">
        <v>12346</v>
      </c>
      <c r="C566" t="s">
        <v>212</v>
      </c>
      <c r="D566" t="s">
        <v>1250</v>
      </c>
      <c r="E566" s="2">
        <v>9078.7000000000007</v>
      </c>
    </row>
    <row r="567" spans="1:5">
      <c r="A567">
        <v>734</v>
      </c>
      <c r="B567" t="s">
        <v>12347</v>
      </c>
      <c r="C567" t="s">
        <v>212</v>
      </c>
      <c r="D567" t="s">
        <v>1252</v>
      </c>
      <c r="E567" s="2">
        <v>1844.86</v>
      </c>
    </row>
    <row r="568" spans="1:5">
      <c r="A568">
        <v>39008</v>
      </c>
      <c r="B568" t="s">
        <v>12348</v>
      </c>
      <c r="C568" t="s">
        <v>212</v>
      </c>
      <c r="D568" t="s">
        <v>1252</v>
      </c>
      <c r="E568" s="2"/>
    </row>
    <row r="569" spans="1:5">
      <c r="A569">
        <v>39009</v>
      </c>
      <c r="B569" t="s">
        <v>12349</v>
      </c>
      <c r="C569" t="s">
        <v>212</v>
      </c>
      <c r="D569" t="s">
        <v>1252</v>
      </c>
      <c r="E569" s="2"/>
    </row>
    <row r="570" spans="1:5">
      <c r="A570">
        <v>10587</v>
      </c>
      <c r="B570" t="s">
        <v>12350</v>
      </c>
      <c r="C570" t="s">
        <v>212</v>
      </c>
      <c r="D570" t="s">
        <v>1252</v>
      </c>
      <c r="E570" s="2"/>
    </row>
    <row r="571" spans="1:5">
      <c r="A571">
        <v>759</v>
      </c>
      <c r="B571" t="s">
        <v>12351</v>
      </c>
      <c r="C571" t="s">
        <v>212</v>
      </c>
      <c r="D571" t="s">
        <v>1252</v>
      </c>
      <c r="E571" s="2"/>
    </row>
    <row r="572" spans="1:5">
      <c r="A572">
        <v>761</v>
      </c>
      <c r="B572" t="s">
        <v>12352</v>
      </c>
      <c r="C572" t="s">
        <v>212</v>
      </c>
      <c r="D572" t="s">
        <v>1252</v>
      </c>
      <c r="E572" s="2"/>
    </row>
    <row r="573" spans="1:5">
      <c r="A573">
        <v>750</v>
      </c>
      <c r="B573" t="s">
        <v>12353</v>
      </c>
      <c r="C573" t="s">
        <v>212</v>
      </c>
      <c r="D573" t="s">
        <v>1252</v>
      </c>
      <c r="E573" s="579"/>
    </row>
    <row r="574" spans="1:5">
      <c r="A574">
        <v>755</v>
      </c>
      <c r="B574" t="s">
        <v>12354</v>
      </c>
      <c r="C574" t="s">
        <v>212</v>
      </c>
      <c r="D574" t="s">
        <v>1252</v>
      </c>
      <c r="E574" s="579"/>
    </row>
    <row r="575" spans="1:5">
      <c r="A575">
        <v>749</v>
      </c>
      <c r="B575" t="s">
        <v>12355</v>
      </c>
      <c r="C575" t="s">
        <v>212</v>
      </c>
      <c r="D575" t="s">
        <v>1252</v>
      </c>
      <c r="E575" s="579"/>
    </row>
    <row r="576" spans="1:5">
      <c r="A576">
        <v>756</v>
      </c>
      <c r="B576" t="s">
        <v>12356</v>
      </c>
      <c r="C576" t="s">
        <v>212</v>
      </c>
      <c r="D576" t="s">
        <v>1253</v>
      </c>
      <c r="E576" s="579"/>
    </row>
    <row r="577" spans="1:5">
      <c r="A577">
        <v>10588</v>
      </c>
      <c r="B577" t="s">
        <v>12357</v>
      </c>
      <c r="C577" t="s">
        <v>212</v>
      </c>
      <c r="D577" t="s">
        <v>1252</v>
      </c>
      <c r="E577" s="579"/>
    </row>
    <row r="578" spans="1:5">
      <c r="A578">
        <v>10592</v>
      </c>
      <c r="B578" t="s">
        <v>12358</v>
      </c>
      <c r="C578" t="s">
        <v>212</v>
      </c>
      <c r="D578" t="s">
        <v>1252</v>
      </c>
      <c r="E578" s="579"/>
    </row>
    <row r="579" spans="1:5">
      <c r="A579">
        <v>10589</v>
      </c>
      <c r="B579" t="s">
        <v>12359</v>
      </c>
      <c r="C579" t="s">
        <v>212</v>
      </c>
      <c r="D579" t="s">
        <v>1253</v>
      </c>
      <c r="E579" s="579"/>
    </row>
    <row r="580" spans="1:5">
      <c r="A580">
        <v>760</v>
      </c>
      <c r="B580" t="s">
        <v>12360</v>
      </c>
      <c r="C580" t="s">
        <v>212</v>
      </c>
      <c r="D580" t="s">
        <v>1252</v>
      </c>
      <c r="E580" s="579"/>
    </row>
    <row r="581" spans="1:5">
      <c r="A581">
        <v>751</v>
      </c>
      <c r="B581" t="s">
        <v>12361</v>
      </c>
      <c r="C581" t="s">
        <v>212</v>
      </c>
      <c r="D581" t="s">
        <v>1252</v>
      </c>
      <c r="E581" s="579"/>
    </row>
    <row r="582" spans="1:5">
      <c r="A582">
        <v>754</v>
      </c>
      <c r="B582" t="s">
        <v>12362</v>
      </c>
      <c r="C582" t="s">
        <v>212</v>
      </c>
      <c r="D582" t="s">
        <v>1252</v>
      </c>
      <c r="E582" s="579"/>
    </row>
    <row r="583" spans="1:5">
      <c r="A583">
        <v>757</v>
      </c>
      <c r="B583" t="s">
        <v>12363</v>
      </c>
      <c r="C583" t="s">
        <v>212</v>
      </c>
      <c r="D583" t="s">
        <v>1252</v>
      </c>
      <c r="E583" s="579"/>
    </row>
    <row r="584" spans="1:5">
      <c r="A584">
        <v>44489</v>
      </c>
      <c r="B584" t="s">
        <v>12364</v>
      </c>
      <c r="C584" t="s">
        <v>212</v>
      </c>
      <c r="D584" t="s">
        <v>1252</v>
      </c>
      <c r="E584" s="579">
        <v>260780.93</v>
      </c>
    </row>
    <row r="585" spans="1:5">
      <c r="A585">
        <v>39917</v>
      </c>
      <c r="B585" t="s">
        <v>12365</v>
      </c>
      <c r="C585" t="s">
        <v>212</v>
      </c>
      <c r="D585" t="s">
        <v>1250</v>
      </c>
      <c r="E585" s="579"/>
    </row>
    <row r="586" spans="1:5">
      <c r="A586">
        <v>38167</v>
      </c>
      <c r="B586" t="s">
        <v>12366</v>
      </c>
      <c r="C586" t="s">
        <v>4059</v>
      </c>
      <c r="D586" t="s">
        <v>1252</v>
      </c>
      <c r="E586" s="579">
        <v>28.61</v>
      </c>
    </row>
    <row r="587" spans="1:5">
      <c r="A587">
        <v>36145</v>
      </c>
      <c r="B587" t="s">
        <v>12367</v>
      </c>
      <c r="C587" t="s">
        <v>4059</v>
      </c>
      <c r="D587" t="s">
        <v>1252</v>
      </c>
      <c r="E587" s="579">
        <v>59.74</v>
      </c>
    </row>
    <row r="588" spans="1:5">
      <c r="A588">
        <v>12893</v>
      </c>
      <c r="B588" t="s">
        <v>12368</v>
      </c>
      <c r="C588" t="s">
        <v>4059</v>
      </c>
      <c r="D588" t="s">
        <v>1252</v>
      </c>
      <c r="E588" s="579">
        <v>105.14</v>
      </c>
    </row>
    <row r="589" spans="1:5">
      <c r="A589">
        <v>11685</v>
      </c>
      <c r="B589" t="s">
        <v>12369</v>
      </c>
      <c r="C589" t="s">
        <v>212</v>
      </c>
      <c r="D589" t="s">
        <v>1253</v>
      </c>
      <c r="E589" s="579"/>
    </row>
    <row r="590" spans="1:5">
      <c r="A590">
        <v>11680</v>
      </c>
      <c r="B590" t="s">
        <v>12370</v>
      </c>
      <c r="C590" t="s">
        <v>212</v>
      </c>
      <c r="D590" t="s">
        <v>1252</v>
      </c>
      <c r="E590" s="579">
        <v>14.15</v>
      </c>
    </row>
    <row r="591" spans="1:5">
      <c r="A591">
        <v>11679</v>
      </c>
      <c r="B591" t="s">
        <v>12371</v>
      </c>
      <c r="C591" t="s">
        <v>212</v>
      </c>
      <c r="D591" t="s">
        <v>1253</v>
      </c>
      <c r="E591" s="579">
        <v>19.190000000000001</v>
      </c>
    </row>
    <row r="592" spans="1:5">
      <c r="A592">
        <v>2512</v>
      </c>
      <c r="B592" t="s">
        <v>12372</v>
      </c>
      <c r="C592" t="s">
        <v>212</v>
      </c>
      <c r="D592" t="s">
        <v>1253</v>
      </c>
      <c r="E592" s="579"/>
    </row>
    <row r="593" spans="1:6">
      <c r="A593">
        <v>45203</v>
      </c>
      <c r="B593" t="s">
        <v>12373</v>
      </c>
      <c r="C593" t="s">
        <v>212</v>
      </c>
      <c r="D593" t="s">
        <v>1253</v>
      </c>
      <c r="E593" s="579">
        <v>6.6</v>
      </c>
    </row>
    <row r="594" spans="1:6">
      <c r="A594">
        <v>4374</v>
      </c>
      <c r="B594" t="s">
        <v>12374</v>
      </c>
      <c r="C594" t="s">
        <v>212</v>
      </c>
      <c r="D594" t="s">
        <v>1253</v>
      </c>
      <c r="E594" s="579">
        <v>0.37</v>
      </c>
    </row>
    <row r="595" spans="1:6">
      <c r="A595">
        <v>7568</v>
      </c>
      <c r="B595" t="s">
        <v>12375</v>
      </c>
      <c r="C595" t="s">
        <v>212</v>
      </c>
      <c r="D595" t="s">
        <v>1253</v>
      </c>
      <c r="E595" s="579">
        <v>0.61</v>
      </c>
    </row>
    <row r="596" spans="1:6">
      <c r="A596">
        <v>7584</v>
      </c>
      <c r="B596" t="s">
        <v>12376</v>
      </c>
      <c r="C596" t="s">
        <v>212</v>
      </c>
      <c r="D596" t="s">
        <v>1253</v>
      </c>
      <c r="E596" s="579">
        <v>0.93</v>
      </c>
    </row>
    <row r="597" spans="1:6">
      <c r="A597">
        <v>11945</v>
      </c>
      <c r="B597" t="s">
        <v>12377</v>
      </c>
      <c r="C597" t="s">
        <v>212</v>
      </c>
      <c r="D597" t="s">
        <v>1253</v>
      </c>
      <c r="E597" s="579">
        <v>0.06</v>
      </c>
    </row>
    <row r="598" spans="1:6">
      <c r="A598">
        <v>11946</v>
      </c>
      <c r="B598" t="s">
        <v>12378</v>
      </c>
      <c r="C598" t="s">
        <v>212</v>
      </c>
      <c r="D598" t="s">
        <v>1253</v>
      </c>
      <c r="E598" s="579">
        <v>0.06</v>
      </c>
    </row>
    <row r="599" spans="1:6">
      <c r="A599">
        <v>4375</v>
      </c>
      <c r="B599" t="s">
        <v>12379</v>
      </c>
      <c r="C599" t="s">
        <v>212</v>
      </c>
      <c r="D599" t="s">
        <v>1253</v>
      </c>
      <c r="E599" s="579">
        <v>0.1</v>
      </c>
    </row>
    <row r="600" spans="1:6">
      <c r="A600">
        <v>11950</v>
      </c>
      <c r="B600" t="s">
        <v>12380</v>
      </c>
      <c r="C600" t="s">
        <v>212</v>
      </c>
      <c r="D600" t="s">
        <v>1253</v>
      </c>
      <c r="E600" s="579">
        <v>0.2</v>
      </c>
    </row>
    <row r="601" spans="1:6">
      <c r="A601">
        <v>4376</v>
      </c>
      <c r="B601" t="s">
        <v>12381</v>
      </c>
      <c r="C601" t="s">
        <v>212</v>
      </c>
      <c r="D601" t="s">
        <v>1253</v>
      </c>
      <c r="E601" s="579">
        <v>0.19</v>
      </c>
    </row>
    <row r="602" spans="1:6">
      <c r="A602">
        <v>7583</v>
      </c>
      <c r="B602" t="s">
        <v>12382</v>
      </c>
      <c r="C602" t="s">
        <v>212</v>
      </c>
      <c r="D602" t="s">
        <v>1253</v>
      </c>
      <c r="E602" s="579">
        <v>0.41</v>
      </c>
    </row>
    <row r="603" spans="1:6">
      <c r="A603">
        <v>4350</v>
      </c>
      <c r="B603" t="s">
        <v>12383</v>
      </c>
      <c r="C603" t="s">
        <v>212</v>
      </c>
      <c r="D603" t="s">
        <v>1253</v>
      </c>
      <c r="E603" s="579">
        <v>0.71</v>
      </c>
      <c r="F603" s="657" t="s">
        <v>16699</v>
      </c>
    </row>
    <row r="604" spans="1:6">
      <c r="A604">
        <v>44400</v>
      </c>
      <c r="B604" t="s">
        <v>12384</v>
      </c>
      <c r="C604" t="s">
        <v>212</v>
      </c>
      <c r="D604" t="s">
        <v>1253</v>
      </c>
      <c r="E604" s="579"/>
    </row>
    <row r="605" spans="1:6">
      <c r="A605">
        <v>39886</v>
      </c>
      <c r="B605" t="s">
        <v>12385</v>
      </c>
      <c r="C605" t="s">
        <v>212</v>
      </c>
      <c r="D605" t="s">
        <v>1253</v>
      </c>
      <c r="E605" s="579"/>
    </row>
    <row r="606" spans="1:6">
      <c r="A606">
        <v>39887</v>
      </c>
      <c r="B606" t="s">
        <v>12386</v>
      </c>
      <c r="C606" t="s">
        <v>212</v>
      </c>
      <c r="D606" t="s">
        <v>1253</v>
      </c>
      <c r="E606" s="579"/>
    </row>
    <row r="607" spans="1:6">
      <c r="A607">
        <v>39888</v>
      </c>
      <c r="B607" t="s">
        <v>12387</v>
      </c>
      <c r="C607" t="s">
        <v>212</v>
      </c>
      <c r="D607" t="s">
        <v>1253</v>
      </c>
      <c r="E607" s="579"/>
    </row>
    <row r="608" spans="1:6">
      <c r="A608">
        <v>39890</v>
      </c>
      <c r="B608" t="s">
        <v>12388</v>
      </c>
      <c r="C608" t="s">
        <v>212</v>
      </c>
      <c r="D608" t="s">
        <v>1253</v>
      </c>
      <c r="E608" s="579"/>
    </row>
    <row r="609" spans="1:5">
      <c r="A609">
        <v>39891</v>
      </c>
      <c r="B609" t="s">
        <v>12389</v>
      </c>
      <c r="C609" t="s">
        <v>212</v>
      </c>
      <c r="D609" t="s">
        <v>1253</v>
      </c>
      <c r="E609" s="579"/>
    </row>
    <row r="610" spans="1:5">
      <c r="A610">
        <v>39892</v>
      </c>
      <c r="B610" t="s">
        <v>12390</v>
      </c>
      <c r="C610" t="s">
        <v>212</v>
      </c>
      <c r="D610" t="s">
        <v>1253</v>
      </c>
      <c r="E610" s="579"/>
    </row>
    <row r="611" spans="1:5">
      <c r="A611">
        <v>790</v>
      </c>
      <c r="B611" t="s">
        <v>12391</v>
      </c>
      <c r="C611" t="s">
        <v>212</v>
      </c>
      <c r="D611" t="s">
        <v>1253</v>
      </c>
      <c r="E611" s="579"/>
    </row>
    <row r="612" spans="1:5">
      <c r="A612">
        <v>791</v>
      </c>
      <c r="B612" t="s">
        <v>12392</v>
      </c>
      <c r="C612" t="s">
        <v>212</v>
      </c>
      <c r="D612" t="s">
        <v>1253</v>
      </c>
      <c r="E612" s="579"/>
    </row>
    <row r="613" spans="1:5">
      <c r="A613">
        <v>766</v>
      </c>
      <c r="B613" t="s">
        <v>12393</v>
      </c>
      <c r="C613" t="s">
        <v>212</v>
      </c>
      <c r="D613" t="s">
        <v>1253</v>
      </c>
      <c r="E613" s="579"/>
    </row>
    <row r="614" spans="1:5">
      <c r="A614">
        <v>767</v>
      </c>
      <c r="B614" t="s">
        <v>12394</v>
      </c>
      <c r="C614" t="s">
        <v>212</v>
      </c>
      <c r="D614" t="s">
        <v>1253</v>
      </c>
      <c r="E614" s="579"/>
    </row>
    <row r="615" spans="1:5">
      <c r="A615">
        <v>789</v>
      </c>
      <c r="B615" t="s">
        <v>12395</v>
      </c>
      <c r="C615" t="s">
        <v>212</v>
      </c>
      <c r="D615" t="s">
        <v>1253</v>
      </c>
      <c r="E615" s="579"/>
    </row>
    <row r="616" spans="1:5">
      <c r="A616">
        <v>768</v>
      </c>
      <c r="B616" t="s">
        <v>12396</v>
      </c>
      <c r="C616" t="s">
        <v>212</v>
      </c>
      <c r="D616" t="s">
        <v>1253</v>
      </c>
      <c r="E616" s="579"/>
    </row>
    <row r="617" spans="1:5">
      <c r="A617">
        <v>769</v>
      </c>
      <c r="B617" t="s">
        <v>12397</v>
      </c>
      <c r="C617" t="s">
        <v>212</v>
      </c>
      <c r="D617" t="s">
        <v>1253</v>
      </c>
      <c r="E617" s="579"/>
    </row>
    <row r="618" spans="1:5">
      <c r="A618">
        <v>764</v>
      </c>
      <c r="B618" t="s">
        <v>12398</v>
      </c>
      <c r="C618" t="s">
        <v>212</v>
      </c>
      <c r="D618" t="s">
        <v>1253</v>
      </c>
      <c r="E618" s="579"/>
    </row>
    <row r="619" spans="1:5">
      <c r="A619">
        <v>765</v>
      </c>
      <c r="B619" t="s">
        <v>12399</v>
      </c>
      <c r="C619" t="s">
        <v>212</v>
      </c>
      <c r="D619" t="s">
        <v>1253</v>
      </c>
      <c r="E619" s="579"/>
    </row>
    <row r="620" spans="1:5">
      <c r="A620">
        <v>770</v>
      </c>
      <c r="B620" t="s">
        <v>12400</v>
      </c>
      <c r="C620" t="s">
        <v>212</v>
      </c>
      <c r="D620" t="s">
        <v>1253</v>
      </c>
      <c r="E620" s="579"/>
    </row>
    <row r="621" spans="1:5">
      <c r="A621">
        <v>12394</v>
      </c>
      <c r="B621" t="s">
        <v>12401</v>
      </c>
      <c r="C621" t="s">
        <v>212</v>
      </c>
      <c r="D621" t="s">
        <v>1253</v>
      </c>
      <c r="E621" s="579"/>
    </row>
    <row r="622" spans="1:5">
      <c r="A622">
        <v>787</v>
      </c>
      <c r="B622" t="s">
        <v>12402</v>
      </c>
      <c r="C622" t="s">
        <v>212</v>
      </c>
      <c r="D622" t="s">
        <v>1253</v>
      </c>
      <c r="E622" s="579"/>
    </row>
    <row r="623" spans="1:5">
      <c r="A623">
        <v>774</v>
      </c>
      <c r="B623" t="s">
        <v>12403</v>
      </c>
      <c r="C623" t="s">
        <v>212</v>
      </c>
      <c r="D623" t="s">
        <v>1253</v>
      </c>
      <c r="E623" s="579"/>
    </row>
    <row r="624" spans="1:5">
      <c r="A624">
        <v>773</v>
      </c>
      <c r="B624" t="s">
        <v>12404</v>
      </c>
      <c r="C624" t="s">
        <v>212</v>
      </c>
      <c r="D624" t="s">
        <v>1253</v>
      </c>
      <c r="E624" s="579"/>
    </row>
    <row r="625" spans="1:5">
      <c r="A625">
        <v>775</v>
      </c>
      <c r="B625" t="s">
        <v>12405</v>
      </c>
      <c r="C625" t="s">
        <v>212</v>
      </c>
      <c r="D625" t="s">
        <v>1253</v>
      </c>
      <c r="E625" s="579"/>
    </row>
    <row r="626" spans="1:5">
      <c r="A626">
        <v>788</v>
      </c>
      <c r="B626" t="s">
        <v>12406</v>
      </c>
      <c r="C626" t="s">
        <v>212</v>
      </c>
      <c r="D626" t="s">
        <v>1252</v>
      </c>
      <c r="E626" s="579"/>
    </row>
    <row r="627" spans="1:5">
      <c r="A627">
        <v>772</v>
      </c>
      <c r="B627" t="s">
        <v>12407</v>
      </c>
      <c r="C627" t="s">
        <v>212</v>
      </c>
      <c r="D627" t="s">
        <v>1252</v>
      </c>
      <c r="E627" s="579"/>
    </row>
    <row r="628" spans="1:5">
      <c r="A628">
        <v>771</v>
      </c>
      <c r="B628" t="s">
        <v>12408</v>
      </c>
      <c r="C628" t="s">
        <v>212</v>
      </c>
      <c r="D628" t="s">
        <v>1252</v>
      </c>
      <c r="E628" s="579"/>
    </row>
    <row r="629" spans="1:5">
      <c r="A629">
        <v>776</v>
      </c>
      <c r="B629" t="s">
        <v>12409</v>
      </c>
      <c r="C629" t="s">
        <v>212</v>
      </c>
      <c r="D629" t="s">
        <v>1252</v>
      </c>
      <c r="E629" s="579"/>
    </row>
    <row r="630" spans="1:5">
      <c r="A630">
        <v>777</v>
      </c>
      <c r="B630" t="s">
        <v>12410</v>
      </c>
      <c r="C630" t="s">
        <v>212</v>
      </c>
      <c r="D630" t="s">
        <v>1252</v>
      </c>
      <c r="E630" s="579"/>
    </row>
    <row r="631" spans="1:5">
      <c r="A631">
        <v>780</v>
      </c>
      <c r="B631" t="s">
        <v>12411</v>
      </c>
      <c r="C631" t="s">
        <v>212</v>
      </c>
      <c r="D631" t="s">
        <v>1252</v>
      </c>
      <c r="E631" s="579"/>
    </row>
    <row r="632" spans="1:5">
      <c r="A632">
        <v>778</v>
      </c>
      <c r="B632" t="s">
        <v>12412</v>
      </c>
      <c r="C632" t="s">
        <v>212</v>
      </c>
      <c r="D632" t="s">
        <v>1252</v>
      </c>
      <c r="E632" s="579"/>
    </row>
    <row r="633" spans="1:5">
      <c r="A633">
        <v>779</v>
      </c>
      <c r="B633" t="s">
        <v>12413</v>
      </c>
      <c r="C633" t="s">
        <v>212</v>
      </c>
      <c r="D633" t="s">
        <v>1252</v>
      </c>
      <c r="E633" s="579"/>
    </row>
    <row r="634" spans="1:5">
      <c r="A634">
        <v>781</v>
      </c>
      <c r="B634" t="s">
        <v>12414</v>
      </c>
      <c r="C634" t="s">
        <v>212</v>
      </c>
      <c r="D634" t="s">
        <v>1252</v>
      </c>
      <c r="E634" s="579"/>
    </row>
    <row r="635" spans="1:5">
      <c r="A635">
        <v>786</v>
      </c>
      <c r="B635" t="s">
        <v>12415</v>
      </c>
      <c r="C635" t="s">
        <v>212</v>
      </c>
      <c r="D635" t="s">
        <v>1252</v>
      </c>
      <c r="E635" s="579"/>
    </row>
    <row r="636" spans="1:5">
      <c r="A636">
        <v>782</v>
      </c>
      <c r="B636" t="s">
        <v>12416</v>
      </c>
      <c r="C636" t="s">
        <v>212</v>
      </c>
      <c r="D636" t="s">
        <v>1252</v>
      </c>
      <c r="E636" s="579"/>
    </row>
    <row r="637" spans="1:5">
      <c r="A637">
        <v>783</v>
      </c>
      <c r="B637" t="s">
        <v>12417</v>
      </c>
      <c r="C637" t="s">
        <v>212</v>
      </c>
      <c r="D637" t="s">
        <v>1252</v>
      </c>
      <c r="E637" s="579"/>
    </row>
    <row r="638" spans="1:5">
      <c r="A638">
        <v>785</v>
      </c>
      <c r="B638" t="s">
        <v>12418</v>
      </c>
      <c r="C638" t="s">
        <v>212</v>
      </c>
      <c r="D638" t="s">
        <v>1252</v>
      </c>
      <c r="E638" s="579"/>
    </row>
    <row r="639" spans="1:5">
      <c r="A639">
        <v>784</v>
      </c>
      <c r="B639" t="s">
        <v>12419</v>
      </c>
      <c r="C639" t="s">
        <v>212</v>
      </c>
      <c r="D639" t="s">
        <v>1252</v>
      </c>
      <c r="E639" s="579"/>
    </row>
    <row r="640" spans="1:5">
      <c r="A640">
        <v>828</v>
      </c>
      <c r="B640" t="s">
        <v>12420</v>
      </c>
      <c r="C640" t="s">
        <v>212</v>
      </c>
      <c r="D640" t="s">
        <v>1252</v>
      </c>
      <c r="E640" s="579">
        <v>0.59</v>
      </c>
    </row>
    <row r="641" spans="1:5">
      <c r="A641">
        <v>829</v>
      </c>
      <c r="B641" t="s">
        <v>12421</v>
      </c>
      <c r="C641" t="s">
        <v>212</v>
      </c>
      <c r="D641" t="s">
        <v>1252</v>
      </c>
      <c r="E641" s="579">
        <v>0.94</v>
      </c>
    </row>
    <row r="642" spans="1:5">
      <c r="A642">
        <v>812</v>
      </c>
      <c r="B642" t="s">
        <v>12422</v>
      </c>
      <c r="C642" t="s">
        <v>212</v>
      </c>
      <c r="D642" t="s">
        <v>1252</v>
      </c>
      <c r="E642" s="579">
        <v>2.08</v>
      </c>
    </row>
    <row r="643" spans="1:5">
      <c r="A643">
        <v>819</v>
      </c>
      <c r="B643" t="s">
        <v>12423</v>
      </c>
      <c r="C643" t="s">
        <v>212</v>
      </c>
      <c r="D643" t="s">
        <v>1252</v>
      </c>
      <c r="E643" s="579">
        <v>3.61</v>
      </c>
    </row>
    <row r="644" spans="1:5">
      <c r="A644">
        <v>818</v>
      </c>
      <c r="B644" t="s">
        <v>12424</v>
      </c>
      <c r="C644" t="s">
        <v>212</v>
      </c>
      <c r="D644" t="s">
        <v>1252</v>
      </c>
      <c r="E644" s="579">
        <v>6.75</v>
      </c>
    </row>
    <row r="645" spans="1:5">
      <c r="A645">
        <v>20086</v>
      </c>
      <c r="B645" t="s">
        <v>12425</v>
      </c>
      <c r="C645" t="s">
        <v>212</v>
      </c>
      <c r="D645" t="s">
        <v>1252</v>
      </c>
      <c r="E645" s="579">
        <v>2.76</v>
      </c>
    </row>
    <row r="646" spans="1:5">
      <c r="A646">
        <v>832</v>
      </c>
      <c r="B646" t="s">
        <v>12426</v>
      </c>
      <c r="C646" t="s">
        <v>212</v>
      </c>
      <c r="D646" t="s">
        <v>1252</v>
      </c>
      <c r="E646" s="579">
        <v>2.78</v>
      </c>
    </row>
    <row r="647" spans="1:5">
      <c r="A647">
        <v>834</v>
      </c>
      <c r="B647" t="s">
        <v>12427</v>
      </c>
      <c r="C647" t="s">
        <v>212</v>
      </c>
      <c r="D647" t="s">
        <v>1252</v>
      </c>
      <c r="E647" s="579">
        <v>3.61</v>
      </c>
    </row>
    <row r="648" spans="1:5">
      <c r="A648">
        <v>813</v>
      </c>
      <c r="B648" t="s">
        <v>12428</v>
      </c>
      <c r="C648" t="s">
        <v>212</v>
      </c>
      <c r="D648" t="s">
        <v>1252</v>
      </c>
      <c r="E648" s="579">
        <v>4.2</v>
      </c>
    </row>
    <row r="649" spans="1:5">
      <c r="A649">
        <v>820</v>
      </c>
      <c r="B649" t="s">
        <v>12429</v>
      </c>
      <c r="C649" t="s">
        <v>212</v>
      </c>
      <c r="D649" t="s">
        <v>1252</v>
      </c>
      <c r="E649" s="579">
        <v>5.65</v>
      </c>
    </row>
    <row r="650" spans="1:5">
      <c r="A650">
        <v>816</v>
      </c>
      <c r="B650" t="s">
        <v>12430</v>
      </c>
      <c r="C650" t="s">
        <v>212</v>
      </c>
      <c r="D650" t="s">
        <v>1252</v>
      </c>
      <c r="E650" s="579">
        <v>10.07</v>
      </c>
    </row>
    <row r="651" spans="1:5">
      <c r="A651">
        <v>814</v>
      </c>
      <c r="B651" t="s">
        <v>12431</v>
      </c>
      <c r="C651" t="s">
        <v>212</v>
      </c>
      <c r="D651" t="s">
        <v>1252</v>
      </c>
      <c r="E651" s="579">
        <v>12.51</v>
      </c>
    </row>
    <row r="652" spans="1:5">
      <c r="A652">
        <v>822</v>
      </c>
      <c r="B652" t="s">
        <v>12432</v>
      </c>
      <c r="C652" t="s">
        <v>212</v>
      </c>
      <c r="D652" t="s">
        <v>1252</v>
      </c>
      <c r="E652" s="579">
        <v>16.329999999999998</v>
      </c>
    </row>
    <row r="653" spans="1:5">
      <c r="A653">
        <v>821</v>
      </c>
      <c r="B653" t="s">
        <v>12433</v>
      </c>
      <c r="C653" t="s">
        <v>212</v>
      </c>
      <c r="D653" t="s">
        <v>1252</v>
      </c>
      <c r="E653" s="579">
        <v>18.68</v>
      </c>
    </row>
    <row r="654" spans="1:5">
      <c r="A654">
        <v>39191</v>
      </c>
      <c r="B654" t="s">
        <v>12434</v>
      </c>
      <c r="C654" t="s">
        <v>212</v>
      </c>
      <c r="D654" t="s">
        <v>1252</v>
      </c>
      <c r="E654" s="579">
        <v>17.239999999999998</v>
      </c>
    </row>
    <row r="655" spans="1:5">
      <c r="A655">
        <v>39190</v>
      </c>
      <c r="B655" t="s">
        <v>12435</v>
      </c>
      <c r="C655" t="s">
        <v>212</v>
      </c>
      <c r="D655" t="s">
        <v>1252</v>
      </c>
      <c r="E655" s="579">
        <v>18.010000000000002</v>
      </c>
    </row>
    <row r="656" spans="1:5">
      <c r="A656">
        <v>39189</v>
      </c>
      <c r="B656" t="s">
        <v>12436</v>
      </c>
      <c r="C656" t="s">
        <v>212</v>
      </c>
      <c r="D656" t="s">
        <v>1252</v>
      </c>
      <c r="E656" s="579">
        <v>19.059999999999999</v>
      </c>
    </row>
    <row r="657" spans="1:5">
      <c r="A657">
        <v>39188</v>
      </c>
      <c r="B657" t="s">
        <v>12437</v>
      </c>
      <c r="C657" t="s">
        <v>212</v>
      </c>
      <c r="D657" t="s">
        <v>1252</v>
      </c>
      <c r="E657" s="579">
        <v>14.03</v>
      </c>
    </row>
    <row r="658" spans="1:5">
      <c r="A658">
        <v>39186</v>
      </c>
      <c r="B658" t="s">
        <v>12438</v>
      </c>
      <c r="C658" t="s">
        <v>212</v>
      </c>
      <c r="D658" t="s">
        <v>1252</v>
      </c>
      <c r="E658" s="579">
        <v>17.05</v>
      </c>
    </row>
    <row r="659" spans="1:5">
      <c r="A659">
        <v>39187</v>
      </c>
      <c r="B659" t="s">
        <v>12439</v>
      </c>
      <c r="C659" t="s">
        <v>212</v>
      </c>
      <c r="D659" t="s">
        <v>1252</v>
      </c>
      <c r="E659" s="579">
        <v>14.71</v>
      </c>
    </row>
    <row r="660" spans="1:5">
      <c r="A660">
        <v>39184</v>
      </c>
      <c r="B660" t="s">
        <v>12440</v>
      </c>
      <c r="C660" t="s">
        <v>212</v>
      </c>
      <c r="D660" t="s">
        <v>1252</v>
      </c>
      <c r="E660" s="579">
        <v>5.53</v>
      </c>
    </row>
    <row r="661" spans="1:5">
      <c r="A661">
        <v>39185</v>
      </c>
      <c r="B661" t="s">
        <v>12441</v>
      </c>
      <c r="C661" t="s">
        <v>212</v>
      </c>
      <c r="D661" t="s">
        <v>1252</v>
      </c>
      <c r="E661" s="579">
        <v>5.04</v>
      </c>
    </row>
    <row r="662" spans="1:5">
      <c r="A662">
        <v>39198</v>
      </c>
      <c r="B662" t="s">
        <v>12442</v>
      </c>
      <c r="C662" t="s">
        <v>212</v>
      </c>
      <c r="D662" t="s">
        <v>1252</v>
      </c>
      <c r="E662" s="579">
        <v>56.57</v>
      </c>
    </row>
    <row r="663" spans="1:5">
      <c r="A663">
        <v>39197</v>
      </c>
      <c r="B663" t="s">
        <v>12443</v>
      </c>
      <c r="C663" t="s">
        <v>212</v>
      </c>
      <c r="D663" t="s">
        <v>1252</v>
      </c>
      <c r="E663" s="579">
        <v>59.09</v>
      </c>
    </row>
    <row r="664" spans="1:5">
      <c r="A664">
        <v>39196</v>
      </c>
      <c r="B664" t="s">
        <v>12444</v>
      </c>
      <c r="C664" t="s">
        <v>212</v>
      </c>
      <c r="D664" t="s">
        <v>1252</v>
      </c>
      <c r="E664" s="579">
        <v>60.94</v>
      </c>
    </row>
    <row r="665" spans="1:5">
      <c r="A665">
        <v>39199</v>
      </c>
      <c r="B665" t="s">
        <v>12445</v>
      </c>
      <c r="C665" t="s">
        <v>212</v>
      </c>
      <c r="D665" t="s">
        <v>1252</v>
      </c>
      <c r="E665" s="579">
        <v>54.44</v>
      </c>
    </row>
    <row r="666" spans="1:5">
      <c r="A666">
        <v>39195</v>
      </c>
      <c r="B666" t="s">
        <v>12446</v>
      </c>
      <c r="C666" t="s">
        <v>212</v>
      </c>
      <c r="D666" t="s">
        <v>1252</v>
      </c>
      <c r="E666" s="579">
        <v>31.42</v>
      </c>
    </row>
    <row r="667" spans="1:5">
      <c r="A667">
        <v>39194</v>
      </c>
      <c r="B667" t="s">
        <v>12447</v>
      </c>
      <c r="C667" t="s">
        <v>212</v>
      </c>
      <c r="D667" t="s">
        <v>1252</v>
      </c>
      <c r="E667" s="579">
        <v>33.630000000000003</v>
      </c>
    </row>
    <row r="668" spans="1:5">
      <c r="A668">
        <v>39193</v>
      </c>
      <c r="B668" t="s">
        <v>12448</v>
      </c>
      <c r="C668" t="s">
        <v>212</v>
      </c>
      <c r="D668" t="s">
        <v>1252</v>
      </c>
      <c r="E668" s="579">
        <v>36.85</v>
      </c>
    </row>
    <row r="669" spans="1:5">
      <c r="A669">
        <v>39192</v>
      </c>
      <c r="B669" t="s">
        <v>12449</v>
      </c>
      <c r="C669" t="s">
        <v>212</v>
      </c>
      <c r="D669" t="s">
        <v>1252</v>
      </c>
      <c r="E669" s="579">
        <v>38.340000000000003</v>
      </c>
    </row>
    <row r="670" spans="1:5">
      <c r="A670">
        <v>39201</v>
      </c>
      <c r="B670" t="s">
        <v>12450</v>
      </c>
      <c r="C670" t="s">
        <v>212</v>
      </c>
      <c r="D670" t="s">
        <v>1252</v>
      </c>
      <c r="E670" s="579">
        <v>67.63</v>
      </c>
    </row>
    <row r="671" spans="1:5">
      <c r="A671">
        <v>39200</v>
      </c>
      <c r="B671" t="s">
        <v>12451</v>
      </c>
      <c r="C671" t="s">
        <v>212</v>
      </c>
      <c r="D671" t="s">
        <v>1252</v>
      </c>
      <c r="E671" s="579">
        <v>68.180000000000007</v>
      </c>
    </row>
    <row r="672" spans="1:5">
      <c r="A672">
        <v>39203</v>
      </c>
      <c r="B672" t="s">
        <v>12452</v>
      </c>
      <c r="C672" t="s">
        <v>212</v>
      </c>
      <c r="D672" t="s">
        <v>1252</v>
      </c>
      <c r="E672" s="579">
        <v>55.05</v>
      </c>
    </row>
    <row r="673" spans="1:5">
      <c r="A673">
        <v>39202</v>
      </c>
      <c r="B673" t="s">
        <v>12453</v>
      </c>
      <c r="C673" t="s">
        <v>212</v>
      </c>
      <c r="D673" t="s">
        <v>1252</v>
      </c>
      <c r="E673" s="579">
        <v>64.67</v>
      </c>
    </row>
    <row r="674" spans="1:5">
      <c r="A674">
        <v>39920</v>
      </c>
      <c r="B674" t="s">
        <v>12454</v>
      </c>
      <c r="C674" t="s">
        <v>212</v>
      </c>
      <c r="D674" t="s">
        <v>1253</v>
      </c>
      <c r="E674" s="579">
        <v>4.6399999999999997</v>
      </c>
    </row>
    <row r="675" spans="1:5">
      <c r="A675">
        <v>39205</v>
      </c>
      <c r="B675" t="s">
        <v>12455</v>
      </c>
      <c r="C675" t="s">
        <v>212</v>
      </c>
      <c r="D675" t="s">
        <v>1253</v>
      </c>
      <c r="E675" s="579">
        <v>107.89</v>
      </c>
    </row>
    <row r="676" spans="1:5">
      <c r="A676">
        <v>39204</v>
      </c>
      <c r="B676" t="s">
        <v>12456</v>
      </c>
      <c r="C676" t="s">
        <v>212</v>
      </c>
      <c r="D676" t="s">
        <v>1253</v>
      </c>
      <c r="E676" s="579">
        <v>110.5</v>
      </c>
    </row>
    <row r="677" spans="1:5">
      <c r="A677">
        <v>39206</v>
      </c>
      <c r="B677" t="s">
        <v>12457</v>
      </c>
      <c r="C677" t="s">
        <v>212</v>
      </c>
      <c r="D677" t="s">
        <v>1253</v>
      </c>
      <c r="E677" s="579">
        <v>104.83</v>
      </c>
    </row>
    <row r="678" spans="1:5">
      <c r="A678">
        <v>798</v>
      </c>
      <c r="B678" t="s">
        <v>12458</v>
      </c>
      <c r="C678" t="s">
        <v>212</v>
      </c>
      <c r="D678" t="s">
        <v>1253</v>
      </c>
      <c r="E678" s="579">
        <v>1.1599999999999999</v>
      </c>
    </row>
    <row r="679" spans="1:5">
      <c r="A679">
        <v>797</v>
      </c>
      <c r="B679" t="s">
        <v>12459</v>
      </c>
      <c r="C679" t="s">
        <v>212</v>
      </c>
      <c r="D679" t="s">
        <v>1252</v>
      </c>
      <c r="E679" s="579">
        <v>8.4499999999999993</v>
      </c>
    </row>
    <row r="680" spans="1:5">
      <c r="A680">
        <v>796</v>
      </c>
      <c r="B680" t="s">
        <v>12460</v>
      </c>
      <c r="C680" t="s">
        <v>212</v>
      </c>
      <c r="D680" t="s">
        <v>1252</v>
      </c>
      <c r="E680" s="579">
        <v>7.18</v>
      </c>
    </row>
    <row r="681" spans="1:5">
      <c r="A681">
        <v>799</v>
      </c>
      <c r="B681" t="s">
        <v>12461</v>
      </c>
      <c r="C681" t="s">
        <v>212</v>
      </c>
      <c r="D681" t="s">
        <v>1252</v>
      </c>
      <c r="E681" s="579">
        <v>3.47</v>
      </c>
    </row>
    <row r="682" spans="1:5">
      <c r="A682">
        <v>792</v>
      </c>
      <c r="B682" t="s">
        <v>12462</v>
      </c>
      <c r="C682" t="s">
        <v>212</v>
      </c>
      <c r="D682" t="s">
        <v>1252</v>
      </c>
      <c r="E682" s="579">
        <v>3.36</v>
      </c>
    </row>
    <row r="683" spans="1:5">
      <c r="A683">
        <v>38001</v>
      </c>
      <c r="B683" t="s">
        <v>12463</v>
      </c>
      <c r="C683" t="s">
        <v>212</v>
      </c>
      <c r="D683" t="s">
        <v>1252</v>
      </c>
      <c r="E683" s="579"/>
    </row>
    <row r="684" spans="1:5">
      <c r="A684">
        <v>38002</v>
      </c>
      <c r="B684" t="s">
        <v>12464</v>
      </c>
      <c r="C684" t="s">
        <v>212</v>
      </c>
      <c r="D684" t="s">
        <v>1252</v>
      </c>
      <c r="E684" s="579"/>
    </row>
    <row r="685" spans="1:5">
      <c r="A685">
        <v>38003</v>
      </c>
      <c r="B685" t="s">
        <v>12465</v>
      </c>
      <c r="C685" t="s">
        <v>212</v>
      </c>
      <c r="D685" t="s">
        <v>1252</v>
      </c>
      <c r="E685" s="579"/>
    </row>
    <row r="686" spans="1:5">
      <c r="A686">
        <v>38004</v>
      </c>
      <c r="B686" t="s">
        <v>12466</v>
      </c>
      <c r="C686" t="s">
        <v>212</v>
      </c>
      <c r="D686" t="s">
        <v>1252</v>
      </c>
      <c r="E686" s="579"/>
    </row>
    <row r="687" spans="1:5">
      <c r="A687">
        <v>44263</v>
      </c>
      <c r="B687" t="s">
        <v>12467</v>
      </c>
      <c r="C687" t="s">
        <v>212</v>
      </c>
      <c r="D687" t="s">
        <v>1252</v>
      </c>
      <c r="E687" s="579"/>
    </row>
    <row r="688" spans="1:5">
      <c r="A688">
        <v>36327</v>
      </c>
      <c r="B688" t="s">
        <v>12468</v>
      </c>
      <c r="C688" t="s">
        <v>212</v>
      </c>
      <c r="D688" t="s">
        <v>1252</v>
      </c>
      <c r="E688" s="579"/>
    </row>
    <row r="689" spans="1:5">
      <c r="A689">
        <v>38992</v>
      </c>
      <c r="B689" t="s">
        <v>12469</v>
      </c>
      <c r="C689" t="s">
        <v>212</v>
      </c>
      <c r="D689" t="s">
        <v>1252</v>
      </c>
      <c r="E689" s="579"/>
    </row>
    <row r="690" spans="1:5">
      <c r="A690">
        <v>38993</v>
      </c>
      <c r="B690" t="s">
        <v>12470</v>
      </c>
      <c r="C690" t="s">
        <v>212</v>
      </c>
      <c r="D690" t="s">
        <v>1252</v>
      </c>
      <c r="E690" s="579"/>
    </row>
    <row r="691" spans="1:5">
      <c r="A691">
        <v>44175</v>
      </c>
      <c r="B691" t="s">
        <v>12471</v>
      </c>
      <c r="C691" t="s">
        <v>212</v>
      </c>
      <c r="D691" t="s">
        <v>1252</v>
      </c>
      <c r="E691" s="579"/>
    </row>
    <row r="692" spans="1:5">
      <c r="A692">
        <v>44177</v>
      </c>
      <c r="B692" t="s">
        <v>12472</v>
      </c>
      <c r="C692" t="s">
        <v>212</v>
      </c>
      <c r="D692" t="s">
        <v>1252</v>
      </c>
      <c r="E692" s="579"/>
    </row>
    <row r="693" spans="1:5">
      <c r="A693">
        <v>38418</v>
      </c>
      <c r="B693" t="s">
        <v>12473</v>
      </c>
      <c r="C693" t="s">
        <v>212</v>
      </c>
      <c r="D693" t="s">
        <v>1252</v>
      </c>
      <c r="E693" s="579">
        <v>4.75</v>
      </c>
    </row>
    <row r="694" spans="1:5">
      <c r="A694">
        <v>39178</v>
      </c>
      <c r="B694" t="s">
        <v>12474</v>
      </c>
      <c r="C694" t="s">
        <v>212</v>
      </c>
      <c r="D694" t="s">
        <v>1252</v>
      </c>
      <c r="E694" s="579">
        <v>1.86</v>
      </c>
    </row>
    <row r="695" spans="1:5">
      <c r="A695">
        <v>39177</v>
      </c>
      <c r="B695" t="s">
        <v>12475</v>
      </c>
      <c r="C695" t="s">
        <v>212</v>
      </c>
      <c r="D695" t="s">
        <v>1252</v>
      </c>
      <c r="E695" s="579">
        <v>1.68</v>
      </c>
    </row>
    <row r="696" spans="1:5">
      <c r="A696">
        <v>39176</v>
      </c>
      <c r="B696" t="s">
        <v>12476</v>
      </c>
      <c r="C696" t="s">
        <v>212</v>
      </c>
      <c r="D696" t="s">
        <v>1252</v>
      </c>
      <c r="E696" s="579">
        <v>1.1000000000000001</v>
      </c>
    </row>
    <row r="697" spans="1:5">
      <c r="A697">
        <v>39174</v>
      </c>
      <c r="B697" t="s">
        <v>12477</v>
      </c>
      <c r="C697" t="s">
        <v>212</v>
      </c>
      <c r="D697" t="s">
        <v>1252</v>
      </c>
      <c r="E697" s="579">
        <v>0.84</v>
      </c>
    </row>
    <row r="698" spans="1:5">
      <c r="A698">
        <v>39180</v>
      </c>
      <c r="B698" t="s">
        <v>12478</v>
      </c>
      <c r="C698" t="s">
        <v>212</v>
      </c>
      <c r="D698" t="s">
        <v>1252</v>
      </c>
      <c r="E698" s="579">
        <v>5.0599999999999996</v>
      </c>
    </row>
    <row r="699" spans="1:5">
      <c r="A699">
        <v>39179</v>
      </c>
      <c r="B699" t="s">
        <v>12479</v>
      </c>
      <c r="C699" t="s">
        <v>212</v>
      </c>
      <c r="D699" t="s">
        <v>1252</v>
      </c>
      <c r="E699" s="579">
        <v>4.4800000000000004</v>
      </c>
    </row>
    <row r="700" spans="1:5">
      <c r="A700">
        <v>39181</v>
      </c>
      <c r="B700" t="s">
        <v>12480</v>
      </c>
      <c r="C700" t="s">
        <v>212</v>
      </c>
      <c r="D700" t="s">
        <v>1252</v>
      </c>
      <c r="E700" s="579">
        <v>6.79</v>
      </c>
    </row>
    <row r="701" spans="1:5">
      <c r="A701">
        <v>39175</v>
      </c>
      <c r="B701" t="s">
        <v>12481</v>
      </c>
      <c r="C701" t="s">
        <v>212</v>
      </c>
      <c r="D701" t="s">
        <v>1252</v>
      </c>
      <c r="E701" s="579">
        <v>1.03</v>
      </c>
    </row>
    <row r="702" spans="1:5">
      <c r="A702">
        <v>39217</v>
      </c>
      <c r="B702" t="s">
        <v>12482</v>
      </c>
      <c r="C702" t="s">
        <v>212</v>
      </c>
      <c r="D702" t="s">
        <v>1252</v>
      </c>
      <c r="E702" s="579">
        <v>0.79</v>
      </c>
    </row>
    <row r="703" spans="1:5">
      <c r="A703">
        <v>39182</v>
      </c>
      <c r="B703" t="s">
        <v>12483</v>
      </c>
      <c r="C703" t="s">
        <v>212</v>
      </c>
      <c r="D703" t="s">
        <v>1252</v>
      </c>
      <c r="E703" s="579">
        <v>9.5500000000000007</v>
      </c>
    </row>
    <row r="704" spans="1:5">
      <c r="A704">
        <v>12616</v>
      </c>
      <c r="B704" t="s">
        <v>12484</v>
      </c>
      <c r="C704" t="s">
        <v>212</v>
      </c>
      <c r="D704" t="s">
        <v>1252</v>
      </c>
      <c r="E704" s="579">
        <v>14.65</v>
      </c>
    </row>
    <row r="705" spans="1:5">
      <c r="A705">
        <v>1049</v>
      </c>
      <c r="B705" t="s">
        <v>12485</v>
      </c>
      <c r="C705" t="s">
        <v>212</v>
      </c>
      <c r="D705" t="s">
        <v>1252</v>
      </c>
      <c r="E705" s="579">
        <v>7.99</v>
      </c>
    </row>
    <row r="706" spans="1:5">
      <c r="A706">
        <v>1099</v>
      </c>
      <c r="B706" t="s">
        <v>12486</v>
      </c>
      <c r="C706" t="s">
        <v>212</v>
      </c>
      <c r="D706" t="s">
        <v>1252</v>
      </c>
      <c r="E706" s="579">
        <v>6.11</v>
      </c>
    </row>
    <row r="707" spans="1:5">
      <c r="A707">
        <v>1050</v>
      </c>
      <c r="B707" t="s">
        <v>12487</v>
      </c>
      <c r="C707" t="s">
        <v>212</v>
      </c>
      <c r="D707" t="s">
        <v>1252</v>
      </c>
      <c r="E707" s="579">
        <v>4.18</v>
      </c>
    </row>
    <row r="708" spans="1:5">
      <c r="A708">
        <v>39678</v>
      </c>
      <c r="B708" t="s">
        <v>12488</v>
      </c>
      <c r="C708" t="s">
        <v>212</v>
      </c>
      <c r="D708" t="s">
        <v>1252</v>
      </c>
      <c r="E708" s="579">
        <v>2.46</v>
      </c>
    </row>
    <row r="709" spans="1:5">
      <c r="A709">
        <v>1101</v>
      </c>
      <c r="B709" t="s">
        <v>12489</v>
      </c>
      <c r="C709" t="s">
        <v>212</v>
      </c>
      <c r="D709" t="s">
        <v>1252</v>
      </c>
      <c r="E709" s="579">
        <v>26.36</v>
      </c>
    </row>
    <row r="710" spans="1:5">
      <c r="A710">
        <v>1100</v>
      </c>
      <c r="B710" t="s">
        <v>12490</v>
      </c>
      <c r="C710" t="s">
        <v>212</v>
      </c>
      <c r="D710" t="s">
        <v>1252</v>
      </c>
      <c r="E710" s="579">
        <v>13.6</v>
      </c>
    </row>
    <row r="711" spans="1:5">
      <c r="A711">
        <v>39679</v>
      </c>
      <c r="B711" t="s">
        <v>12491</v>
      </c>
      <c r="C711" t="s">
        <v>212</v>
      </c>
      <c r="D711" t="s">
        <v>1252</v>
      </c>
      <c r="E711" s="579">
        <v>52.54</v>
      </c>
    </row>
    <row r="712" spans="1:5">
      <c r="A712">
        <v>1102</v>
      </c>
      <c r="B712" t="s">
        <v>12492</v>
      </c>
      <c r="C712" t="s">
        <v>212</v>
      </c>
      <c r="D712" t="s">
        <v>1252</v>
      </c>
      <c r="E712" s="579">
        <v>39.31</v>
      </c>
    </row>
    <row r="713" spans="1:5">
      <c r="A713">
        <v>1098</v>
      </c>
      <c r="B713" t="s">
        <v>12493</v>
      </c>
      <c r="C713" t="s">
        <v>212</v>
      </c>
      <c r="D713" t="s">
        <v>1252</v>
      </c>
      <c r="E713" s="579">
        <v>3.26</v>
      </c>
    </row>
    <row r="714" spans="1:5">
      <c r="A714">
        <v>1051</v>
      </c>
      <c r="B714" t="s">
        <v>12494</v>
      </c>
      <c r="C714" t="s">
        <v>212</v>
      </c>
      <c r="D714" t="s">
        <v>1252</v>
      </c>
      <c r="E714" s="579">
        <v>57.14</v>
      </c>
    </row>
    <row r="715" spans="1:5">
      <c r="A715">
        <v>37399</v>
      </c>
      <c r="B715" t="s">
        <v>12495</v>
      </c>
      <c r="C715" t="s">
        <v>212</v>
      </c>
      <c r="D715" t="s">
        <v>1252</v>
      </c>
      <c r="E715" s="579">
        <v>16.98</v>
      </c>
    </row>
    <row r="716" spans="1:5">
      <c r="A716">
        <v>43834</v>
      </c>
      <c r="B716" t="s">
        <v>12496</v>
      </c>
      <c r="C716" t="s">
        <v>85</v>
      </c>
      <c r="D716" t="s">
        <v>1252</v>
      </c>
      <c r="E716" s="579">
        <v>24.69</v>
      </c>
    </row>
    <row r="717" spans="1:5">
      <c r="A717">
        <v>43835</v>
      </c>
      <c r="B717" t="s">
        <v>12497</v>
      </c>
      <c r="C717" t="s">
        <v>85</v>
      </c>
      <c r="D717" t="s">
        <v>1252</v>
      </c>
      <c r="E717" s="579">
        <v>2.21</v>
      </c>
    </row>
    <row r="718" spans="1:5">
      <c r="A718">
        <v>43833</v>
      </c>
      <c r="B718" t="s">
        <v>12498</v>
      </c>
      <c r="C718" t="s">
        <v>85</v>
      </c>
      <c r="D718" t="s">
        <v>1252</v>
      </c>
      <c r="E718" s="579">
        <v>2.2999999999999998</v>
      </c>
    </row>
    <row r="719" spans="1:5">
      <c r="A719">
        <v>41955</v>
      </c>
      <c r="B719" t="s">
        <v>12499</v>
      </c>
      <c r="C719" t="s">
        <v>92</v>
      </c>
      <c r="D719" t="s">
        <v>1252</v>
      </c>
      <c r="E719" s="579">
        <v>82</v>
      </c>
    </row>
    <row r="720" spans="1:5">
      <c r="A720">
        <v>41953</v>
      </c>
      <c r="B720" t="s">
        <v>12500</v>
      </c>
      <c r="C720" t="s">
        <v>92</v>
      </c>
      <c r="D720" t="s">
        <v>1252</v>
      </c>
      <c r="E720" s="579">
        <v>78.25</v>
      </c>
    </row>
    <row r="721" spans="1:5">
      <c r="A721">
        <v>41954</v>
      </c>
      <c r="B721" t="s">
        <v>12501</v>
      </c>
      <c r="C721" t="s">
        <v>92</v>
      </c>
      <c r="D721" t="s">
        <v>1252</v>
      </c>
      <c r="E721" s="579">
        <v>77.510000000000005</v>
      </c>
    </row>
    <row r="722" spans="1:5">
      <c r="A722">
        <v>25004</v>
      </c>
      <c r="B722" t="s">
        <v>12502</v>
      </c>
      <c r="C722" t="s">
        <v>92</v>
      </c>
      <c r="D722" t="s">
        <v>1252</v>
      </c>
      <c r="E722" s="579">
        <v>57.77</v>
      </c>
    </row>
    <row r="723" spans="1:5">
      <c r="A723">
        <v>25002</v>
      </c>
      <c r="B723" t="s">
        <v>12503</v>
      </c>
      <c r="C723" t="s">
        <v>92</v>
      </c>
      <c r="D723" t="s">
        <v>1252</v>
      </c>
      <c r="E723" s="579">
        <v>57.77</v>
      </c>
    </row>
    <row r="724" spans="1:5">
      <c r="A724">
        <v>37409</v>
      </c>
      <c r="B724" t="s">
        <v>12504</v>
      </c>
      <c r="C724" t="s">
        <v>92</v>
      </c>
      <c r="D724" t="s">
        <v>1252</v>
      </c>
      <c r="E724" s="579">
        <v>57.77</v>
      </c>
    </row>
    <row r="725" spans="1:5">
      <c r="A725">
        <v>841</v>
      </c>
      <c r="B725" t="s">
        <v>12505</v>
      </c>
      <c r="C725" t="s">
        <v>92</v>
      </c>
      <c r="D725" t="s">
        <v>1252</v>
      </c>
      <c r="E725" s="579">
        <v>58.48</v>
      </c>
    </row>
    <row r="726" spans="1:5">
      <c r="A726">
        <v>25005</v>
      </c>
      <c r="B726" t="s">
        <v>12506</v>
      </c>
      <c r="C726" t="s">
        <v>92</v>
      </c>
      <c r="D726" t="s">
        <v>1252</v>
      </c>
      <c r="E726" s="579">
        <v>63.39</v>
      </c>
    </row>
    <row r="727" spans="1:5">
      <c r="A727">
        <v>25003</v>
      </c>
      <c r="B727" t="s">
        <v>12507</v>
      </c>
      <c r="C727" t="s">
        <v>92</v>
      </c>
      <c r="D727" t="s">
        <v>1252</v>
      </c>
      <c r="E727" s="579">
        <v>64.349999999999994</v>
      </c>
    </row>
    <row r="728" spans="1:5">
      <c r="A728">
        <v>37410</v>
      </c>
      <c r="B728" t="s">
        <v>12508</v>
      </c>
      <c r="C728" t="s">
        <v>92</v>
      </c>
      <c r="D728" t="s">
        <v>1252</v>
      </c>
      <c r="E728" s="579">
        <v>63.39</v>
      </c>
    </row>
    <row r="729" spans="1:5">
      <c r="A729">
        <v>842</v>
      </c>
      <c r="B729" t="s">
        <v>12509</v>
      </c>
      <c r="C729" t="s">
        <v>92</v>
      </c>
      <c r="D729" t="s">
        <v>1252</v>
      </c>
      <c r="E729" s="579">
        <v>64.3</v>
      </c>
    </row>
    <row r="730" spans="1:5">
      <c r="A730">
        <v>44391</v>
      </c>
      <c r="B730" t="s">
        <v>12510</v>
      </c>
      <c r="C730" t="s">
        <v>85</v>
      </c>
      <c r="D730" t="s">
        <v>1252</v>
      </c>
      <c r="E730" s="579">
        <v>137</v>
      </c>
    </row>
    <row r="731" spans="1:5">
      <c r="A731">
        <v>44388</v>
      </c>
      <c r="B731" t="s">
        <v>12511</v>
      </c>
      <c r="C731" t="s">
        <v>85</v>
      </c>
      <c r="D731" t="s">
        <v>1252</v>
      </c>
      <c r="E731" s="579">
        <v>2.97</v>
      </c>
    </row>
    <row r="732" spans="1:5">
      <c r="A732">
        <v>44392</v>
      </c>
      <c r="B732" t="s">
        <v>12512</v>
      </c>
      <c r="C732" t="s">
        <v>85</v>
      </c>
      <c r="D732" t="s">
        <v>1252</v>
      </c>
      <c r="E732" s="579">
        <v>272.79000000000002</v>
      </c>
    </row>
    <row r="733" spans="1:5">
      <c r="A733">
        <v>44390</v>
      </c>
      <c r="B733" t="s">
        <v>12513</v>
      </c>
      <c r="C733" t="s">
        <v>85</v>
      </c>
      <c r="D733" t="s">
        <v>1252</v>
      </c>
      <c r="E733" s="579">
        <v>57.8</v>
      </c>
    </row>
    <row r="734" spans="1:5">
      <c r="A734">
        <v>44389</v>
      </c>
      <c r="B734" t="s">
        <v>12514</v>
      </c>
      <c r="C734" t="s">
        <v>85</v>
      </c>
      <c r="D734" t="s">
        <v>1252</v>
      </c>
      <c r="E734" s="579">
        <v>6.82</v>
      </c>
    </row>
    <row r="735" spans="1:5">
      <c r="A735">
        <v>862</v>
      </c>
      <c r="B735" t="s">
        <v>12515</v>
      </c>
      <c r="C735" t="s">
        <v>85</v>
      </c>
      <c r="D735" t="s">
        <v>1252</v>
      </c>
      <c r="E735" s="579">
        <v>12.5</v>
      </c>
    </row>
    <row r="736" spans="1:5">
      <c r="A736">
        <v>866</v>
      </c>
      <c r="B736" t="s">
        <v>12516</v>
      </c>
      <c r="C736" t="s">
        <v>85</v>
      </c>
      <c r="D736" t="s">
        <v>1252</v>
      </c>
      <c r="E736" s="579">
        <v>158.85</v>
      </c>
    </row>
    <row r="737" spans="1:5">
      <c r="A737">
        <v>892</v>
      </c>
      <c r="B737" t="s">
        <v>12517</v>
      </c>
      <c r="C737" t="s">
        <v>85</v>
      </c>
      <c r="D737" t="s">
        <v>1252</v>
      </c>
      <c r="E737" s="579">
        <v>192.28</v>
      </c>
    </row>
    <row r="738" spans="1:5">
      <c r="A738">
        <v>857</v>
      </c>
      <c r="B738" t="s">
        <v>12518</v>
      </c>
      <c r="C738" t="s">
        <v>85</v>
      </c>
      <c r="D738" t="s">
        <v>1252</v>
      </c>
      <c r="E738" s="579">
        <v>20.91</v>
      </c>
    </row>
    <row r="739" spans="1:5">
      <c r="A739">
        <v>37404</v>
      </c>
      <c r="B739" t="s">
        <v>12519</v>
      </c>
      <c r="C739" t="s">
        <v>85</v>
      </c>
      <c r="D739" t="s">
        <v>1252</v>
      </c>
      <c r="E739" s="579">
        <v>222.47</v>
      </c>
    </row>
    <row r="740" spans="1:5">
      <c r="A740">
        <v>868</v>
      </c>
      <c r="B740" t="s">
        <v>12520</v>
      </c>
      <c r="C740" t="s">
        <v>85</v>
      </c>
      <c r="D740" t="s">
        <v>1252</v>
      </c>
      <c r="E740" s="579">
        <v>29.8</v>
      </c>
    </row>
    <row r="741" spans="1:5">
      <c r="A741">
        <v>863</v>
      </c>
      <c r="B741" t="s">
        <v>12521</v>
      </c>
      <c r="C741" t="s">
        <v>85</v>
      </c>
      <c r="D741" t="s">
        <v>1252</v>
      </c>
      <c r="E741" s="579">
        <v>43.89</v>
      </c>
    </row>
    <row r="742" spans="1:5">
      <c r="A742">
        <v>867</v>
      </c>
      <c r="B742" t="s">
        <v>12522</v>
      </c>
      <c r="C742" t="s">
        <v>85</v>
      </c>
      <c r="D742" t="s">
        <v>1252</v>
      </c>
      <c r="E742" s="579">
        <v>62.53</v>
      </c>
    </row>
    <row r="743" spans="1:5">
      <c r="A743">
        <v>864</v>
      </c>
      <c r="B743" t="s">
        <v>12523</v>
      </c>
      <c r="C743" t="s">
        <v>85</v>
      </c>
      <c r="D743" t="s">
        <v>1252</v>
      </c>
      <c r="E743" s="579">
        <v>82.59</v>
      </c>
    </row>
    <row r="744" spans="1:5">
      <c r="A744">
        <v>865</v>
      </c>
      <c r="B744" t="s">
        <v>12524</v>
      </c>
      <c r="C744" t="s">
        <v>85</v>
      </c>
      <c r="D744" t="s">
        <v>1252</v>
      </c>
      <c r="E744" s="579">
        <v>118.8</v>
      </c>
    </row>
    <row r="745" spans="1:5">
      <c r="A745">
        <v>39251</v>
      </c>
      <c r="B745" t="s">
        <v>12525</v>
      </c>
      <c r="C745" t="s">
        <v>85</v>
      </c>
      <c r="D745" t="s">
        <v>1252</v>
      </c>
      <c r="E745" s="579">
        <v>0.78</v>
      </c>
    </row>
    <row r="746" spans="1:5">
      <c r="A746">
        <v>1011</v>
      </c>
      <c r="B746" t="s">
        <v>12526</v>
      </c>
      <c r="C746" t="s">
        <v>85</v>
      </c>
      <c r="D746" t="s">
        <v>1252</v>
      </c>
      <c r="E746" s="579">
        <v>1.06</v>
      </c>
    </row>
    <row r="747" spans="1:5">
      <c r="A747">
        <v>39252</v>
      </c>
      <c r="B747" t="s">
        <v>12527</v>
      </c>
      <c r="C747" t="s">
        <v>85</v>
      </c>
      <c r="D747" t="s">
        <v>1252</v>
      </c>
      <c r="E747" s="579">
        <v>1.39</v>
      </c>
    </row>
    <row r="748" spans="1:5">
      <c r="A748">
        <v>1013</v>
      </c>
      <c r="B748" t="s">
        <v>12528</v>
      </c>
      <c r="C748" t="s">
        <v>85</v>
      </c>
      <c r="D748" t="s">
        <v>1252</v>
      </c>
      <c r="E748" s="579">
        <v>1.67</v>
      </c>
    </row>
    <row r="749" spans="1:5">
      <c r="A749">
        <v>980</v>
      </c>
      <c r="B749" t="s">
        <v>12529</v>
      </c>
      <c r="C749" t="s">
        <v>85</v>
      </c>
      <c r="D749" t="s">
        <v>1252</v>
      </c>
      <c r="E749" s="579">
        <v>12.09</v>
      </c>
    </row>
    <row r="750" spans="1:5">
      <c r="A750">
        <v>39237</v>
      </c>
      <c r="B750" t="s">
        <v>12530</v>
      </c>
      <c r="C750" t="s">
        <v>85</v>
      </c>
      <c r="D750" t="s">
        <v>1252</v>
      </c>
      <c r="E750" s="579">
        <v>128.6</v>
      </c>
    </row>
    <row r="751" spans="1:5">
      <c r="A751">
        <v>39238</v>
      </c>
      <c r="B751" t="s">
        <v>12531</v>
      </c>
      <c r="C751" t="s">
        <v>85</v>
      </c>
      <c r="D751" t="s">
        <v>1252</v>
      </c>
      <c r="E751" s="579">
        <v>162.19</v>
      </c>
    </row>
    <row r="752" spans="1:5">
      <c r="A752">
        <v>979</v>
      </c>
      <c r="B752" t="s">
        <v>12532</v>
      </c>
      <c r="C752" t="s">
        <v>85</v>
      </c>
      <c r="D752" t="s">
        <v>1252</v>
      </c>
      <c r="E752" s="579">
        <v>17.27</v>
      </c>
    </row>
    <row r="753" spans="1:5">
      <c r="A753">
        <v>39239</v>
      </c>
      <c r="B753" t="s">
        <v>12533</v>
      </c>
      <c r="C753" t="s">
        <v>85</v>
      </c>
      <c r="D753" t="s">
        <v>1252</v>
      </c>
      <c r="E753" s="579">
        <v>195.94</v>
      </c>
    </row>
    <row r="754" spans="1:5">
      <c r="A754">
        <v>1014</v>
      </c>
      <c r="B754" t="s">
        <v>12534</v>
      </c>
      <c r="C754" t="s">
        <v>85</v>
      </c>
      <c r="D754" t="s">
        <v>1252</v>
      </c>
      <c r="E754" s="579">
        <v>2.65</v>
      </c>
    </row>
    <row r="755" spans="1:5">
      <c r="A755">
        <v>39240</v>
      </c>
      <c r="B755" t="s">
        <v>12535</v>
      </c>
      <c r="C755" t="s">
        <v>85</v>
      </c>
      <c r="D755" t="s">
        <v>1252</v>
      </c>
      <c r="E755" s="579">
        <v>257.70999999999998</v>
      </c>
    </row>
    <row r="756" spans="1:5">
      <c r="A756">
        <v>39232</v>
      </c>
      <c r="B756" t="s">
        <v>12536</v>
      </c>
      <c r="C756" t="s">
        <v>85</v>
      </c>
      <c r="D756" t="s">
        <v>1252</v>
      </c>
      <c r="E756" s="579">
        <v>27.04</v>
      </c>
    </row>
    <row r="757" spans="1:5">
      <c r="A757">
        <v>39233</v>
      </c>
      <c r="B757" t="s">
        <v>12537</v>
      </c>
      <c r="C757" t="s">
        <v>85</v>
      </c>
      <c r="D757" t="s">
        <v>1252</v>
      </c>
      <c r="E757" s="579">
        <v>39.42</v>
      </c>
    </row>
    <row r="758" spans="1:5">
      <c r="A758">
        <v>981</v>
      </c>
      <c r="B758" t="s">
        <v>12538</v>
      </c>
      <c r="C758" t="s">
        <v>85</v>
      </c>
      <c r="D758" t="s">
        <v>1252</v>
      </c>
      <c r="E758" s="579">
        <v>4.4000000000000004</v>
      </c>
    </row>
    <row r="759" spans="1:5">
      <c r="A759">
        <v>39234</v>
      </c>
      <c r="B759" t="s">
        <v>12539</v>
      </c>
      <c r="C759" t="s">
        <v>85</v>
      </c>
      <c r="D759" t="s">
        <v>1252</v>
      </c>
      <c r="E759" s="579">
        <v>54.87</v>
      </c>
    </row>
    <row r="760" spans="1:5">
      <c r="A760">
        <v>982</v>
      </c>
      <c r="B760" t="s">
        <v>12540</v>
      </c>
      <c r="C760" t="s">
        <v>85</v>
      </c>
      <c r="D760" t="s">
        <v>1252</v>
      </c>
      <c r="E760" s="579">
        <v>6.32</v>
      </c>
    </row>
    <row r="761" spans="1:5">
      <c r="A761">
        <v>39235</v>
      </c>
      <c r="B761" t="s">
        <v>12541</v>
      </c>
      <c r="C761" t="s">
        <v>85</v>
      </c>
      <c r="D761" t="s">
        <v>1252</v>
      </c>
      <c r="E761" s="579">
        <v>80.930000000000007</v>
      </c>
    </row>
    <row r="762" spans="1:5">
      <c r="A762">
        <v>39236</v>
      </c>
      <c r="B762" t="s">
        <v>12542</v>
      </c>
      <c r="C762" t="s">
        <v>85</v>
      </c>
      <c r="D762" t="s">
        <v>1250</v>
      </c>
      <c r="E762" s="579">
        <v>107.26</v>
      </c>
    </row>
    <row r="763" spans="1:5">
      <c r="A763">
        <v>993</v>
      </c>
      <c r="B763" t="s">
        <v>12543</v>
      </c>
      <c r="C763" t="s">
        <v>85</v>
      </c>
      <c r="D763" t="s">
        <v>1252</v>
      </c>
      <c r="E763" s="579">
        <v>2.2599999999999998</v>
      </c>
    </row>
    <row r="764" spans="1:5">
      <c r="A764">
        <v>1020</v>
      </c>
      <c r="B764" t="s">
        <v>12544</v>
      </c>
      <c r="C764" t="s">
        <v>85</v>
      </c>
      <c r="D764" t="s">
        <v>1252</v>
      </c>
      <c r="E764" s="579">
        <v>11.52</v>
      </c>
    </row>
    <row r="765" spans="1:5">
      <c r="A765">
        <v>1017</v>
      </c>
      <c r="B765" t="s">
        <v>12545</v>
      </c>
      <c r="C765" t="s">
        <v>85</v>
      </c>
      <c r="D765" t="s">
        <v>1252</v>
      </c>
      <c r="E765" s="579">
        <v>141.25</v>
      </c>
    </row>
    <row r="766" spans="1:5">
      <c r="A766">
        <v>999</v>
      </c>
      <c r="B766" t="s">
        <v>12546</v>
      </c>
      <c r="C766" t="s">
        <v>85</v>
      </c>
      <c r="D766" t="s">
        <v>1252</v>
      </c>
      <c r="E766" s="579">
        <v>171.13</v>
      </c>
    </row>
    <row r="767" spans="1:5">
      <c r="A767">
        <v>995</v>
      </c>
      <c r="B767" t="s">
        <v>12547</v>
      </c>
      <c r="C767" t="s">
        <v>85</v>
      </c>
      <c r="D767" t="s">
        <v>1252</v>
      </c>
      <c r="E767" s="579">
        <v>18.350000000000001</v>
      </c>
    </row>
    <row r="768" spans="1:5">
      <c r="A768">
        <v>1000</v>
      </c>
      <c r="B768" t="s">
        <v>12548</v>
      </c>
      <c r="C768" t="s">
        <v>85</v>
      </c>
      <c r="D768" t="s">
        <v>1252</v>
      </c>
      <c r="E768" s="579">
        <v>210.2</v>
      </c>
    </row>
    <row r="769" spans="1:5">
      <c r="A769">
        <v>1022</v>
      </c>
      <c r="B769" t="s">
        <v>12549</v>
      </c>
      <c r="C769" t="s">
        <v>85</v>
      </c>
      <c r="D769" t="s">
        <v>1252</v>
      </c>
      <c r="E769" s="579">
        <v>3.15</v>
      </c>
    </row>
    <row r="770" spans="1:5">
      <c r="A770">
        <v>1015</v>
      </c>
      <c r="B770" t="s">
        <v>12550</v>
      </c>
      <c r="C770" t="s">
        <v>85</v>
      </c>
      <c r="D770" t="s">
        <v>1252</v>
      </c>
      <c r="E770" s="579">
        <v>279.33</v>
      </c>
    </row>
    <row r="771" spans="1:5">
      <c r="A771">
        <v>996</v>
      </c>
      <c r="B771" t="s">
        <v>12551</v>
      </c>
      <c r="C771" t="s">
        <v>85</v>
      </c>
      <c r="D771" t="s">
        <v>1252</v>
      </c>
      <c r="E771" s="579">
        <v>28.46</v>
      </c>
    </row>
    <row r="772" spans="1:5">
      <c r="A772">
        <v>1001</v>
      </c>
      <c r="B772" t="s">
        <v>12552</v>
      </c>
      <c r="C772" t="s">
        <v>85</v>
      </c>
      <c r="D772" t="s">
        <v>1252</v>
      </c>
      <c r="E772" s="579">
        <v>362.43</v>
      </c>
    </row>
    <row r="773" spans="1:5">
      <c r="A773">
        <v>1019</v>
      </c>
      <c r="B773" t="s">
        <v>12553</v>
      </c>
      <c r="C773" t="s">
        <v>85</v>
      </c>
      <c r="D773" t="s">
        <v>1252</v>
      </c>
      <c r="E773" s="579">
        <v>40.22</v>
      </c>
    </row>
    <row r="774" spans="1:5">
      <c r="A774">
        <v>1021</v>
      </c>
      <c r="B774" t="s">
        <v>12554</v>
      </c>
      <c r="C774" t="s">
        <v>85</v>
      </c>
      <c r="D774" t="s">
        <v>1252</v>
      </c>
      <c r="E774" s="579">
        <v>4.83</v>
      </c>
    </row>
    <row r="775" spans="1:5">
      <c r="A775">
        <v>39249</v>
      </c>
      <c r="B775" t="s">
        <v>12555</v>
      </c>
      <c r="C775" t="s">
        <v>85</v>
      </c>
      <c r="D775" t="s">
        <v>1252</v>
      </c>
      <c r="E775" s="579">
        <v>487.31</v>
      </c>
    </row>
    <row r="776" spans="1:5">
      <c r="A776">
        <v>1018</v>
      </c>
      <c r="B776" t="s">
        <v>12556</v>
      </c>
      <c r="C776" t="s">
        <v>85</v>
      </c>
      <c r="D776" t="s">
        <v>1252</v>
      </c>
      <c r="E776" s="579">
        <v>59.47</v>
      </c>
    </row>
    <row r="777" spans="1:5">
      <c r="A777">
        <v>39250</v>
      </c>
      <c r="B777" t="s">
        <v>12557</v>
      </c>
      <c r="C777" t="s">
        <v>85</v>
      </c>
      <c r="D777" t="s">
        <v>1252</v>
      </c>
      <c r="E777" s="579">
        <v>582.92999999999995</v>
      </c>
    </row>
    <row r="778" spans="1:5">
      <c r="A778">
        <v>994</v>
      </c>
      <c r="B778" t="s">
        <v>12558</v>
      </c>
      <c r="C778" t="s">
        <v>85</v>
      </c>
      <c r="D778" t="s">
        <v>1252</v>
      </c>
      <c r="E778" s="579">
        <v>7.03</v>
      </c>
    </row>
    <row r="779" spans="1:5">
      <c r="A779">
        <v>977</v>
      </c>
      <c r="B779" t="s">
        <v>12559</v>
      </c>
      <c r="C779" t="s">
        <v>85</v>
      </c>
      <c r="D779" t="s">
        <v>1250</v>
      </c>
      <c r="E779" s="579">
        <v>83.19</v>
      </c>
    </row>
    <row r="780" spans="1:5">
      <c r="A780">
        <v>998</v>
      </c>
      <c r="B780" t="s">
        <v>12560</v>
      </c>
      <c r="C780" t="s">
        <v>85</v>
      </c>
      <c r="D780" t="s">
        <v>1252</v>
      </c>
      <c r="E780" s="579">
        <v>108.02</v>
      </c>
    </row>
    <row r="781" spans="1:5">
      <c r="A781">
        <v>1006</v>
      </c>
      <c r="B781" t="s">
        <v>12561</v>
      </c>
      <c r="C781" t="s">
        <v>85</v>
      </c>
      <c r="D781" t="s">
        <v>1252</v>
      </c>
      <c r="E781" s="579">
        <v>143.13</v>
      </c>
    </row>
    <row r="782" spans="1:5">
      <c r="A782">
        <v>990</v>
      </c>
      <c r="B782" t="s">
        <v>12562</v>
      </c>
      <c r="C782" t="s">
        <v>85</v>
      </c>
      <c r="D782" t="s">
        <v>1252</v>
      </c>
      <c r="E782" s="579">
        <v>190.32</v>
      </c>
    </row>
    <row r="783" spans="1:5">
      <c r="A783">
        <v>39241</v>
      </c>
      <c r="B783" t="s">
        <v>12563</v>
      </c>
      <c r="C783" t="s">
        <v>85</v>
      </c>
      <c r="D783" t="s">
        <v>1252</v>
      </c>
      <c r="E783" s="579">
        <v>18.739999999999998</v>
      </c>
    </row>
    <row r="784" spans="1:5">
      <c r="A784">
        <v>1005</v>
      </c>
      <c r="B784" t="s">
        <v>12564</v>
      </c>
      <c r="C784" t="s">
        <v>85</v>
      </c>
      <c r="D784" t="s">
        <v>1252</v>
      </c>
      <c r="E784" s="579">
        <v>236.95</v>
      </c>
    </row>
    <row r="785" spans="1:5">
      <c r="A785">
        <v>991</v>
      </c>
      <c r="B785" t="s">
        <v>12565</v>
      </c>
      <c r="C785" t="s">
        <v>85</v>
      </c>
      <c r="D785" t="s">
        <v>1252</v>
      </c>
      <c r="E785" s="579">
        <v>310.36</v>
      </c>
    </row>
    <row r="786" spans="1:5">
      <c r="A786">
        <v>986</v>
      </c>
      <c r="B786" t="s">
        <v>12566</v>
      </c>
      <c r="C786" t="s">
        <v>85</v>
      </c>
      <c r="D786" t="s">
        <v>1252</v>
      </c>
      <c r="E786" s="579">
        <v>29.6</v>
      </c>
    </row>
    <row r="787" spans="1:5">
      <c r="A787">
        <v>987</v>
      </c>
      <c r="B787" t="s">
        <v>12567</v>
      </c>
      <c r="C787" t="s">
        <v>85</v>
      </c>
      <c r="D787" t="s">
        <v>1252</v>
      </c>
      <c r="E787" s="579">
        <v>40.520000000000003</v>
      </c>
    </row>
    <row r="788" spans="1:5">
      <c r="A788">
        <v>1007</v>
      </c>
      <c r="B788" t="s">
        <v>12568</v>
      </c>
      <c r="C788" t="s">
        <v>85</v>
      </c>
      <c r="D788" t="s">
        <v>1252</v>
      </c>
      <c r="E788" s="579">
        <v>56.09</v>
      </c>
    </row>
    <row r="789" spans="1:5">
      <c r="A789">
        <v>1008</v>
      </c>
      <c r="B789" t="s">
        <v>12569</v>
      </c>
      <c r="C789" t="s">
        <v>85</v>
      </c>
      <c r="D789" t="s">
        <v>1252</v>
      </c>
      <c r="E789" s="579">
        <v>7.12</v>
      </c>
    </row>
    <row r="790" spans="1:5">
      <c r="A790">
        <v>988</v>
      </c>
      <c r="B790" t="s">
        <v>12570</v>
      </c>
      <c r="C790" t="s">
        <v>85</v>
      </c>
      <c r="D790" t="s">
        <v>1252</v>
      </c>
      <c r="E790" s="579">
        <v>77.34</v>
      </c>
    </row>
    <row r="791" spans="1:5">
      <c r="A791">
        <v>989</v>
      </c>
      <c r="B791" t="s">
        <v>12571</v>
      </c>
      <c r="C791" t="s">
        <v>85</v>
      </c>
      <c r="D791" t="s">
        <v>1252</v>
      </c>
      <c r="E791" s="579">
        <v>106.76</v>
      </c>
    </row>
    <row r="792" spans="1:5">
      <c r="A792">
        <v>43972</v>
      </c>
      <c r="B792" t="s">
        <v>12572</v>
      </c>
      <c r="C792" t="s">
        <v>85</v>
      </c>
      <c r="D792" t="s">
        <v>1252</v>
      </c>
      <c r="E792" s="579">
        <v>4.71</v>
      </c>
    </row>
    <row r="793" spans="1:5">
      <c r="A793">
        <v>43971</v>
      </c>
      <c r="B793" t="s">
        <v>12573</v>
      </c>
      <c r="C793" t="s">
        <v>85</v>
      </c>
      <c r="D793" t="s">
        <v>1252</v>
      </c>
      <c r="E793" s="579">
        <v>3.6</v>
      </c>
    </row>
    <row r="794" spans="1:5">
      <c r="A794">
        <v>39598</v>
      </c>
      <c r="B794" t="s">
        <v>12574</v>
      </c>
      <c r="C794" t="s">
        <v>85</v>
      </c>
      <c r="D794" t="s">
        <v>1252</v>
      </c>
      <c r="E794" s="579">
        <v>6.67</v>
      </c>
    </row>
    <row r="795" spans="1:5">
      <c r="A795">
        <v>43973</v>
      </c>
      <c r="B795" t="s">
        <v>12575</v>
      </c>
      <c r="C795" t="s">
        <v>85</v>
      </c>
      <c r="D795" t="s">
        <v>1252</v>
      </c>
      <c r="E795" s="579">
        <v>4.93</v>
      </c>
    </row>
    <row r="796" spans="1:5">
      <c r="A796">
        <v>39599</v>
      </c>
      <c r="B796" t="s">
        <v>12576</v>
      </c>
      <c r="C796" t="s">
        <v>85</v>
      </c>
      <c r="D796" t="s">
        <v>1252</v>
      </c>
      <c r="E796" s="579">
        <v>9.6</v>
      </c>
    </row>
    <row r="797" spans="1:5">
      <c r="A797">
        <v>43832</v>
      </c>
      <c r="B797" t="s">
        <v>12577</v>
      </c>
      <c r="C797" t="s">
        <v>85</v>
      </c>
      <c r="D797" t="s">
        <v>1252</v>
      </c>
      <c r="E797" s="579">
        <v>25.29</v>
      </c>
    </row>
    <row r="798" spans="1:5">
      <c r="A798">
        <v>34602</v>
      </c>
      <c r="B798" t="s">
        <v>12578</v>
      </c>
      <c r="C798" t="s">
        <v>85</v>
      </c>
      <c r="D798" t="s">
        <v>1252</v>
      </c>
      <c r="E798" s="579">
        <v>4.9000000000000004</v>
      </c>
    </row>
    <row r="799" spans="1:5">
      <c r="A799">
        <v>34607</v>
      </c>
      <c r="B799" t="s">
        <v>12579</v>
      </c>
      <c r="C799" t="s">
        <v>85</v>
      </c>
      <c r="D799" t="s">
        <v>1252</v>
      </c>
      <c r="E799" s="579">
        <v>12</v>
      </c>
    </row>
    <row r="800" spans="1:5">
      <c r="A800">
        <v>34609</v>
      </c>
      <c r="B800" t="s">
        <v>12580</v>
      </c>
      <c r="C800" t="s">
        <v>85</v>
      </c>
      <c r="D800" t="s">
        <v>1252</v>
      </c>
      <c r="E800" s="579">
        <v>17.46</v>
      </c>
    </row>
    <row r="801" spans="1:5">
      <c r="A801">
        <v>34618</v>
      </c>
      <c r="B801" t="s">
        <v>12581</v>
      </c>
      <c r="C801" t="s">
        <v>85</v>
      </c>
      <c r="D801" t="s">
        <v>1252</v>
      </c>
      <c r="E801" s="579">
        <v>6.68</v>
      </c>
    </row>
    <row r="802" spans="1:5">
      <c r="A802">
        <v>34621</v>
      </c>
      <c r="B802" t="s">
        <v>12582</v>
      </c>
      <c r="C802" t="s">
        <v>85</v>
      </c>
      <c r="D802" t="s">
        <v>1252</v>
      </c>
      <c r="E802" s="579">
        <v>16.54</v>
      </c>
    </row>
    <row r="803" spans="1:5">
      <c r="A803">
        <v>34622</v>
      </c>
      <c r="B803" t="s">
        <v>12583</v>
      </c>
      <c r="C803" t="s">
        <v>85</v>
      </c>
      <c r="D803" t="s">
        <v>1252</v>
      </c>
      <c r="E803" s="579">
        <v>24.58</v>
      </c>
    </row>
    <row r="804" spans="1:5">
      <c r="A804">
        <v>34624</v>
      </c>
      <c r="B804" t="s">
        <v>12584</v>
      </c>
      <c r="C804" t="s">
        <v>85</v>
      </c>
      <c r="D804" t="s">
        <v>1252</v>
      </c>
      <c r="E804" s="579">
        <v>8.91</v>
      </c>
    </row>
    <row r="805" spans="1:5">
      <c r="A805">
        <v>34627</v>
      </c>
      <c r="B805" t="s">
        <v>12585</v>
      </c>
      <c r="C805" t="s">
        <v>85</v>
      </c>
      <c r="D805" t="s">
        <v>1252</v>
      </c>
      <c r="E805" s="579">
        <v>21.49</v>
      </c>
    </row>
    <row r="806" spans="1:5">
      <c r="A806">
        <v>34629</v>
      </c>
      <c r="B806" t="s">
        <v>12586</v>
      </c>
      <c r="C806" t="s">
        <v>85</v>
      </c>
      <c r="D806" t="s">
        <v>1252</v>
      </c>
      <c r="E806" s="579">
        <v>32.840000000000003</v>
      </c>
    </row>
    <row r="807" spans="1:5">
      <c r="A807">
        <v>39257</v>
      </c>
      <c r="B807" t="s">
        <v>12587</v>
      </c>
      <c r="C807" t="s">
        <v>85</v>
      </c>
      <c r="D807" t="s">
        <v>1252</v>
      </c>
      <c r="E807" s="579">
        <v>6.68</v>
      </c>
    </row>
    <row r="808" spans="1:5">
      <c r="A808">
        <v>39261</v>
      </c>
      <c r="B808" t="s">
        <v>12588</v>
      </c>
      <c r="C808" t="s">
        <v>85</v>
      </c>
      <c r="D808" t="s">
        <v>1252</v>
      </c>
      <c r="E808" s="579">
        <v>38.26</v>
      </c>
    </row>
    <row r="809" spans="1:5">
      <c r="A809">
        <v>39268</v>
      </c>
      <c r="B809" t="s">
        <v>12589</v>
      </c>
      <c r="C809" t="s">
        <v>85</v>
      </c>
      <c r="D809" t="s">
        <v>1252</v>
      </c>
      <c r="E809" s="579">
        <v>598.04999999999995</v>
      </c>
    </row>
    <row r="810" spans="1:5">
      <c r="A810">
        <v>39262</v>
      </c>
      <c r="B810" t="s">
        <v>12590</v>
      </c>
      <c r="C810" t="s">
        <v>85</v>
      </c>
      <c r="D810" t="s">
        <v>1252</v>
      </c>
      <c r="E810" s="579">
        <v>60.93</v>
      </c>
    </row>
    <row r="811" spans="1:5">
      <c r="A811">
        <v>39258</v>
      </c>
      <c r="B811" t="s">
        <v>12591</v>
      </c>
      <c r="C811" t="s">
        <v>85</v>
      </c>
      <c r="D811" t="s">
        <v>1252</v>
      </c>
      <c r="E811" s="579">
        <v>10.07</v>
      </c>
    </row>
    <row r="812" spans="1:5">
      <c r="A812">
        <v>39263</v>
      </c>
      <c r="B812" t="s">
        <v>12592</v>
      </c>
      <c r="C812" t="s">
        <v>85</v>
      </c>
      <c r="D812" t="s">
        <v>1252</v>
      </c>
      <c r="E812" s="579">
        <v>105.36</v>
      </c>
    </row>
    <row r="813" spans="1:5">
      <c r="A813">
        <v>39264</v>
      </c>
      <c r="B813" t="s">
        <v>12593</v>
      </c>
      <c r="C813" t="s">
        <v>85</v>
      </c>
      <c r="D813" t="s">
        <v>1252</v>
      </c>
      <c r="E813" s="579">
        <v>145.94999999999999</v>
      </c>
    </row>
    <row r="814" spans="1:5">
      <c r="A814">
        <v>39259</v>
      </c>
      <c r="B814" t="s">
        <v>12594</v>
      </c>
      <c r="C814" t="s">
        <v>85</v>
      </c>
      <c r="D814" t="s">
        <v>1252</v>
      </c>
      <c r="E814" s="579">
        <v>15.51</v>
      </c>
    </row>
    <row r="815" spans="1:5">
      <c r="A815">
        <v>39265</v>
      </c>
      <c r="B815" t="s">
        <v>12595</v>
      </c>
      <c r="C815" t="s">
        <v>85</v>
      </c>
      <c r="D815" t="s">
        <v>1252</v>
      </c>
      <c r="E815" s="579">
        <v>198.15</v>
      </c>
    </row>
    <row r="816" spans="1:5">
      <c r="A816">
        <v>39260</v>
      </c>
      <c r="B816" t="s">
        <v>12596</v>
      </c>
      <c r="C816" t="s">
        <v>85</v>
      </c>
      <c r="D816" t="s">
        <v>1252</v>
      </c>
      <c r="E816" s="579">
        <v>23.75</v>
      </c>
    </row>
    <row r="817" spans="1:5">
      <c r="A817">
        <v>39266</v>
      </c>
      <c r="B817" t="s">
        <v>12597</v>
      </c>
      <c r="C817" t="s">
        <v>85</v>
      </c>
      <c r="D817" t="s">
        <v>1252</v>
      </c>
      <c r="E817" s="579">
        <v>299</v>
      </c>
    </row>
    <row r="818" spans="1:5">
      <c r="A818">
        <v>39267</v>
      </c>
      <c r="B818" t="s">
        <v>12598</v>
      </c>
      <c r="C818" t="s">
        <v>85</v>
      </c>
      <c r="D818" t="s">
        <v>1252</v>
      </c>
      <c r="E818" s="579">
        <v>373.83</v>
      </c>
    </row>
    <row r="819" spans="1:5">
      <c r="A819">
        <v>11901</v>
      </c>
      <c r="B819" t="s">
        <v>12599</v>
      </c>
      <c r="C819" t="s">
        <v>85</v>
      </c>
      <c r="D819" t="s">
        <v>1252</v>
      </c>
      <c r="E819" s="579">
        <v>0.86</v>
      </c>
    </row>
    <row r="820" spans="1:5">
      <c r="A820">
        <v>11902</v>
      </c>
      <c r="B820" t="s">
        <v>12600</v>
      </c>
      <c r="C820" t="s">
        <v>85</v>
      </c>
      <c r="D820" t="s">
        <v>1252</v>
      </c>
      <c r="E820" s="579">
        <v>1.65</v>
      </c>
    </row>
    <row r="821" spans="1:5">
      <c r="A821">
        <v>11903</v>
      </c>
      <c r="B821" t="s">
        <v>12601</v>
      </c>
      <c r="C821" t="s">
        <v>85</v>
      </c>
      <c r="D821" t="s">
        <v>1253</v>
      </c>
      <c r="E821" s="2">
        <v>1.75</v>
      </c>
    </row>
    <row r="822" spans="1:5">
      <c r="A822">
        <v>11904</v>
      </c>
      <c r="B822" t="s">
        <v>12602</v>
      </c>
      <c r="C822" t="s">
        <v>85</v>
      </c>
      <c r="D822" t="s">
        <v>1253</v>
      </c>
      <c r="E822" s="2">
        <v>2.66</v>
      </c>
    </row>
    <row r="823" spans="1:5">
      <c r="A823">
        <v>11905</v>
      </c>
      <c r="B823" t="s">
        <v>12603</v>
      </c>
      <c r="C823" t="s">
        <v>85</v>
      </c>
      <c r="D823" t="s">
        <v>1253</v>
      </c>
      <c r="E823" s="2">
        <v>3.24</v>
      </c>
    </row>
    <row r="824" spans="1:5">
      <c r="A824">
        <v>11906</v>
      </c>
      <c r="B824" t="s">
        <v>12604</v>
      </c>
      <c r="C824" t="s">
        <v>85</v>
      </c>
      <c r="D824" t="s">
        <v>1253</v>
      </c>
      <c r="E824" s="2">
        <v>4.12</v>
      </c>
    </row>
    <row r="825" spans="1:5">
      <c r="A825">
        <v>11919</v>
      </c>
      <c r="B825" t="s">
        <v>12605</v>
      </c>
      <c r="C825" t="s">
        <v>85</v>
      </c>
      <c r="D825" t="s">
        <v>1250</v>
      </c>
      <c r="E825" s="579">
        <v>7.55</v>
      </c>
    </row>
    <row r="826" spans="1:5">
      <c r="A826">
        <v>11920</v>
      </c>
      <c r="B826" t="s">
        <v>12606</v>
      </c>
      <c r="C826" t="s">
        <v>85</v>
      </c>
      <c r="D826" t="s">
        <v>1252</v>
      </c>
      <c r="E826" s="579">
        <v>14.35</v>
      </c>
    </row>
    <row r="827" spans="1:5">
      <c r="A827">
        <v>11924</v>
      </c>
      <c r="B827" t="s">
        <v>12607</v>
      </c>
      <c r="C827" t="s">
        <v>85</v>
      </c>
      <c r="D827" t="s">
        <v>1252</v>
      </c>
      <c r="E827" s="579">
        <v>120.44</v>
      </c>
    </row>
    <row r="828" spans="1:5">
      <c r="A828">
        <v>11921</v>
      </c>
      <c r="B828" t="s">
        <v>12608</v>
      </c>
      <c r="C828" t="s">
        <v>85</v>
      </c>
      <c r="D828" t="s">
        <v>1252</v>
      </c>
      <c r="E828" s="2">
        <v>20.99</v>
      </c>
    </row>
    <row r="829" spans="1:5">
      <c r="A829">
        <v>11922</v>
      </c>
      <c r="B829" t="s">
        <v>12609</v>
      </c>
      <c r="C829" t="s">
        <v>85</v>
      </c>
      <c r="D829" t="s">
        <v>1252</v>
      </c>
      <c r="E829" s="579">
        <v>33.950000000000003</v>
      </c>
    </row>
    <row r="830" spans="1:5">
      <c r="A830">
        <v>11923</v>
      </c>
      <c r="B830" t="s">
        <v>12610</v>
      </c>
      <c r="C830" t="s">
        <v>85</v>
      </c>
      <c r="D830" t="s">
        <v>1252</v>
      </c>
      <c r="E830" s="579">
        <v>49.69</v>
      </c>
    </row>
    <row r="831" spans="1:5">
      <c r="A831">
        <v>11916</v>
      </c>
      <c r="B831" t="s">
        <v>12611</v>
      </c>
      <c r="C831" t="s">
        <v>85</v>
      </c>
      <c r="D831" t="s">
        <v>1250</v>
      </c>
      <c r="E831" s="579">
        <v>10.33</v>
      </c>
    </row>
    <row r="832" spans="1:5">
      <c r="A832">
        <v>11914</v>
      </c>
      <c r="B832" t="s">
        <v>12612</v>
      </c>
      <c r="C832" t="s">
        <v>85</v>
      </c>
      <c r="D832" t="s">
        <v>1252</v>
      </c>
      <c r="E832" s="579">
        <v>74.45</v>
      </c>
    </row>
    <row r="833" spans="1:5">
      <c r="A833">
        <v>11917</v>
      </c>
      <c r="B833" t="s">
        <v>12613</v>
      </c>
      <c r="C833" t="s">
        <v>85</v>
      </c>
      <c r="D833" t="s">
        <v>1252</v>
      </c>
      <c r="E833" s="579">
        <v>18.2</v>
      </c>
    </row>
    <row r="834" spans="1:5">
      <c r="A834">
        <v>11918</v>
      </c>
      <c r="B834" t="s">
        <v>12614</v>
      </c>
      <c r="C834" t="s">
        <v>85</v>
      </c>
      <c r="D834" t="s">
        <v>1253</v>
      </c>
      <c r="E834" s="579">
        <v>21.59</v>
      </c>
    </row>
    <row r="835" spans="1:5">
      <c r="A835">
        <v>37734</v>
      </c>
      <c r="B835" t="s">
        <v>12615</v>
      </c>
      <c r="C835" t="s">
        <v>212</v>
      </c>
      <c r="D835" t="s">
        <v>1252</v>
      </c>
      <c r="E835" s="579"/>
    </row>
    <row r="836" spans="1:5">
      <c r="A836">
        <v>42251</v>
      </c>
      <c r="B836" t="s">
        <v>12616</v>
      </c>
      <c r="C836" t="s">
        <v>212</v>
      </c>
      <c r="D836" t="s">
        <v>1252</v>
      </c>
      <c r="E836" s="2"/>
    </row>
    <row r="837" spans="1:5">
      <c r="A837">
        <v>37733</v>
      </c>
      <c r="B837" t="s">
        <v>12617</v>
      </c>
      <c r="C837" t="s">
        <v>212</v>
      </c>
      <c r="D837" t="s">
        <v>1252</v>
      </c>
      <c r="E837" s="2"/>
    </row>
    <row r="838" spans="1:5">
      <c r="A838">
        <v>37735</v>
      </c>
      <c r="B838" t="s">
        <v>12618</v>
      </c>
      <c r="C838" t="s">
        <v>212</v>
      </c>
      <c r="D838" t="s">
        <v>1252</v>
      </c>
      <c r="E838" s="2"/>
    </row>
    <row r="839" spans="1:5">
      <c r="A839">
        <v>5090</v>
      </c>
      <c r="B839" t="s">
        <v>12619</v>
      </c>
      <c r="C839" t="s">
        <v>212</v>
      </c>
      <c r="D839" t="s">
        <v>1252</v>
      </c>
      <c r="E839" s="2">
        <v>21</v>
      </c>
    </row>
    <row r="840" spans="1:5">
      <c r="A840">
        <v>5085</v>
      </c>
      <c r="B840" t="s">
        <v>12620</v>
      </c>
      <c r="C840" t="s">
        <v>212</v>
      </c>
      <c r="D840" t="s">
        <v>1252</v>
      </c>
      <c r="E840" s="2">
        <v>31.26</v>
      </c>
    </row>
    <row r="841" spans="1:5">
      <c r="A841">
        <v>43603</v>
      </c>
      <c r="B841" t="s">
        <v>12621</v>
      </c>
      <c r="C841" t="s">
        <v>212</v>
      </c>
      <c r="D841" t="s">
        <v>1252</v>
      </c>
      <c r="E841" s="2">
        <v>44.66</v>
      </c>
    </row>
    <row r="842" spans="1:5">
      <c r="A842">
        <v>38374</v>
      </c>
      <c r="B842" t="s">
        <v>12622</v>
      </c>
      <c r="C842" t="s">
        <v>212</v>
      </c>
      <c r="D842" t="s">
        <v>1252</v>
      </c>
      <c r="E842" s="579">
        <v>1102.01</v>
      </c>
    </row>
    <row r="843" spans="1:5">
      <c r="A843">
        <v>4513</v>
      </c>
      <c r="B843" t="s">
        <v>12623</v>
      </c>
      <c r="C843" t="s">
        <v>85</v>
      </c>
      <c r="D843" t="s">
        <v>1252</v>
      </c>
      <c r="E843" s="2">
        <v>8.4600000000000009</v>
      </c>
    </row>
    <row r="844" spans="1:5">
      <c r="A844">
        <v>20212</v>
      </c>
      <c r="B844" t="s">
        <v>12624</v>
      </c>
      <c r="C844" t="s">
        <v>85</v>
      </c>
      <c r="D844" t="s">
        <v>1252</v>
      </c>
      <c r="E844" s="2">
        <v>19.510000000000002</v>
      </c>
    </row>
    <row r="845" spans="1:5">
      <c r="A845">
        <v>20209</v>
      </c>
      <c r="B845" t="s">
        <v>12625</v>
      </c>
      <c r="C845" t="s">
        <v>85</v>
      </c>
      <c r="D845" t="s">
        <v>1252</v>
      </c>
      <c r="E845" s="579">
        <v>23.31</v>
      </c>
    </row>
    <row r="846" spans="1:5">
      <c r="A846">
        <v>4430</v>
      </c>
      <c r="B846" t="s">
        <v>12626</v>
      </c>
      <c r="C846" t="s">
        <v>85</v>
      </c>
      <c r="D846" t="s">
        <v>1252</v>
      </c>
      <c r="E846" s="579">
        <v>11.42</v>
      </c>
    </row>
    <row r="847" spans="1:5">
      <c r="A847">
        <v>4433</v>
      </c>
      <c r="B847" t="s">
        <v>12627</v>
      </c>
      <c r="C847" t="s">
        <v>85</v>
      </c>
      <c r="D847" t="s">
        <v>1250</v>
      </c>
      <c r="E847" s="579">
        <v>22.33</v>
      </c>
    </row>
    <row r="848" spans="1:5">
      <c r="A848">
        <v>4400</v>
      </c>
      <c r="B848" t="s">
        <v>12628</v>
      </c>
      <c r="C848" t="s">
        <v>85</v>
      </c>
      <c r="D848" t="s">
        <v>1252</v>
      </c>
      <c r="E848" s="2">
        <v>18.170000000000002</v>
      </c>
    </row>
    <row r="849" spans="1:5">
      <c r="A849">
        <v>2729</v>
      </c>
      <c r="B849" t="s">
        <v>12629</v>
      </c>
      <c r="C849" t="s">
        <v>212</v>
      </c>
      <c r="D849" t="s">
        <v>1252</v>
      </c>
      <c r="E849" s="2"/>
    </row>
    <row r="850" spans="1:5">
      <c r="A850">
        <v>37106</v>
      </c>
      <c r="B850" t="s">
        <v>12630</v>
      </c>
      <c r="C850" t="s">
        <v>212</v>
      </c>
      <c r="D850" t="s">
        <v>1252</v>
      </c>
      <c r="E850" s="2">
        <v>5098.45</v>
      </c>
    </row>
    <row r="851" spans="1:5">
      <c r="A851">
        <v>11869</v>
      </c>
      <c r="B851" t="s">
        <v>12631</v>
      </c>
      <c r="C851" t="s">
        <v>212</v>
      </c>
      <c r="D851" t="s">
        <v>1252</v>
      </c>
      <c r="E851" s="579">
        <v>1019.69</v>
      </c>
    </row>
    <row r="852" spans="1:5">
      <c r="A852">
        <v>43981</v>
      </c>
      <c r="B852" t="s">
        <v>12632</v>
      </c>
      <c r="C852" t="s">
        <v>212</v>
      </c>
      <c r="D852" t="s">
        <v>1252</v>
      </c>
      <c r="E852" s="579">
        <v>7683.32</v>
      </c>
    </row>
    <row r="853" spans="1:5">
      <c r="A853">
        <v>37104</v>
      </c>
      <c r="B853" t="s">
        <v>12633</v>
      </c>
      <c r="C853" t="s">
        <v>212</v>
      </c>
      <c r="D853" t="s">
        <v>1253</v>
      </c>
      <c r="E853" s="579">
        <v>1279.73</v>
      </c>
    </row>
    <row r="854" spans="1:5">
      <c r="A854">
        <v>43982</v>
      </c>
      <c r="B854" t="s">
        <v>12634</v>
      </c>
      <c r="C854" t="s">
        <v>212</v>
      </c>
      <c r="D854" t="s">
        <v>1253</v>
      </c>
      <c r="E854" s="579">
        <v>12137.71</v>
      </c>
    </row>
    <row r="855" spans="1:5">
      <c r="A855">
        <v>43978</v>
      </c>
      <c r="B855" t="s">
        <v>12635</v>
      </c>
      <c r="C855" t="s">
        <v>212</v>
      </c>
      <c r="D855" t="s">
        <v>1253</v>
      </c>
      <c r="E855" s="579">
        <v>1896.53</v>
      </c>
    </row>
    <row r="856" spans="1:5">
      <c r="A856">
        <v>11871</v>
      </c>
      <c r="B856" t="s">
        <v>12636</v>
      </c>
      <c r="C856" t="s">
        <v>212</v>
      </c>
      <c r="D856" t="s">
        <v>1253</v>
      </c>
      <c r="E856" s="579">
        <v>475.33</v>
      </c>
    </row>
    <row r="857" spans="1:5">
      <c r="A857">
        <v>37105</v>
      </c>
      <c r="B857" t="s">
        <v>12637</v>
      </c>
      <c r="C857" t="s">
        <v>212</v>
      </c>
      <c r="D857" t="s">
        <v>1253</v>
      </c>
      <c r="E857" s="579">
        <v>2924.67</v>
      </c>
    </row>
    <row r="858" spans="1:5">
      <c r="A858">
        <v>43980</v>
      </c>
      <c r="B858" t="s">
        <v>12638</v>
      </c>
      <c r="C858" t="s">
        <v>212</v>
      </c>
      <c r="D858" t="s">
        <v>1253</v>
      </c>
      <c r="E858" s="2">
        <v>3642.37</v>
      </c>
    </row>
    <row r="859" spans="1:5">
      <c r="A859">
        <v>43979</v>
      </c>
      <c r="B859" t="s">
        <v>12639</v>
      </c>
      <c r="C859" t="s">
        <v>212</v>
      </c>
      <c r="D859" t="s">
        <v>1253</v>
      </c>
      <c r="E859" s="579">
        <v>684.36</v>
      </c>
    </row>
    <row r="860" spans="1:5">
      <c r="A860">
        <v>11868</v>
      </c>
      <c r="B860" t="s">
        <v>12640</v>
      </c>
      <c r="C860" t="s">
        <v>212</v>
      </c>
      <c r="D860" t="s">
        <v>1253</v>
      </c>
      <c r="E860" s="579">
        <v>661.85</v>
      </c>
    </row>
    <row r="861" spans="1:5">
      <c r="A861">
        <v>34636</v>
      </c>
      <c r="B861" t="s">
        <v>12641</v>
      </c>
      <c r="C861" t="s">
        <v>212</v>
      </c>
      <c r="D861" t="s">
        <v>1253</v>
      </c>
      <c r="E861" s="579">
        <v>470</v>
      </c>
    </row>
    <row r="862" spans="1:5">
      <c r="A862">
        <v>34639</v>
      </c>
      <c r="B862" t="s">
        <v>12642</v>
      </c>
      <c r="C862" t="s">
        <v>212</v>
      </c>
      <c r="D862" t="s">
        <v>1253</v>
      </c>
      <c r="E862" s="579">
        <v>1084.8399999999999</v>
      </c>
    </row>
    <row r="863" spans="1:5">
      <c r="A863">
        <v>34640</v>
      </c>
      <c r="B863" t="s">
        <v>12643</v>
      </c>
      <c r="C863" t="s">
        <v>212</v>
      </c>
      <c r="D863" t="s">
        <v>1253</v>
      </c>
      <c r="E863" s="579">
        <v>1230.58</v>
      </c>
    </row>
    <row r="864" spans="1:5">
      <c r="A864">
        <v>43977</v>
      </c>
      <c r="B864" t="s">
        <v>12644</v>
      </c>
      <c r="C864" t="s">
        <v>212</v>
      </c>
      <c r="D864" t="s">
        <v>1253</v>
      </c>
      <c r="E864" s="579">
        <v>2121.4499999999998</v>
      </c>
    </row>
    <row r="865" spans="1:5">
      <c r="A865">
        <v>34637</v>
      </c>
      <c r="B865" t="s">
        <v>12645</v>
      </c>
      <c r="C865" t="s">
        <v>212</v>
      </c>
      <c r="D865" t="s">
        <v>1253</v>
      </c>
      <c r="E865" s="579">
        <v>284.23</v>
      </c>
    </row>
    <row r="866" spans="1:5">
      <c r="A866">
        <v>34638</v>
      </c>
      <c r="B866" t="s">
        <v>12646</v>
      </c>
      <c r="C866" t="s">
        <v>212</v>
      </c>
      <c r="D866" t="s">
        <v>1253</v>
      </c>
      <c r="E866" s="579">
        <v>439.65</v>
      </c>
    </row>
    <row r="867" spans="1:5">
      <c r="A867">
        <v>34641</v>
      </c>
      <c r="B867" t="s">
        <v>12647</v>
      </c>
      <c r="C867" t="s">
        <v>212</v>
      </c>
      <c r="D867" t="s">
        <v>1252</v>
      </c>
      <c r="E867" s="579"/>
    </row>
    <row r="868" spans="1:5">
      <c r="A868">
        <v>43434</v>
      </c>
      <c r="B868" t="s">
        <v>12648</v>
      </c>
      <c r="C868" t="s">
        <v>212</v>
      </c>
      <c r="D868" t="s">
        <v>1252</v>
      </c>
      <c r="E868" s="579"/>
    </row>
    <row r="869" spans="1:5">
      <c r="A869">
        <v>43435</v>
      </c>
      <c r="B869" t="s">
        <v>12649</v>
      </c>
      <c r="C869" t="s">
        <v>212</v>
      </c>
      <c r="D869" t="s">
        <v>1250</v>
      </c>
      <c r="E869" s="579"/>
    </row>
    <row r="870" spans="1:5">
      <c r="A870">
        <v>43436</v>
      </c>
      <c r="B870" t="s">
        <v>12650</v>
      </c>
      <c r="C870" t="s">
        <v>212</v>
      </c>
      <c r="D870" t="s">
        <v>1252</v>
      </c>
      <c r="E870" s="2"/>
    </row>
    <row r="871" spans="1:5">
      <c r="A871">
        <v>43437</v>
      </c>
      <c r="B871" t="s">
        <v>12651</v>
      </c>
      <c r="C871" t="s">
        <v>212</v>
      </c>
      <c r="D871" t="s">
        <v>1253</v>
      </c>
      <c r="E871" s="579"/>
    </row>
    <row r="872" spans="1:5">
      <c r="A872">
        <v>43438</v>
      </c>
      <c r="B872" t="s">
        <v>12652</v>
      </c>
      <c r="C872" t="s">
        <v>212</v>
      </c>
      <c r="D872" t="s">
        <v>1252</v>
      </c>
      <c r="E872" s="579"/>
    </row>
    <row r="873" spans="1:5">
      <c r="A873">
        <v>41627</v>
      </c>
      <c r="B873" t="s">
        <v>12653</v>
      </c>
      <c r="C873" t="s">
        <v>212</v>
      </c>
      <c r="D873" t="s">
        <v>1252</v>
      </c>
      <c r="E873" s="579"/>
    </row>
    <row r="874" spans="1:5">
      <c r="A874">
        <v>41628</v>
      </c>
      <c r="B874" t="s">
        <v>12654</v>
      </c>
      <c r="C874" t="s">
        <v>212</v>
      </c>
      <c r="D874" t="s">
        <v>1252</v>
      </c>
      <c r="E874" s="579"/>
    </row>
    <row r="875" spans="1:5">
      <c r="A875">
        <v>41629</v>
      </c>
      <c r="B875" t="s">
        <v>12655</v>
      </c>
      <c r="C875" t="s">
        <v>212</v>
      </c>
      <c r="D875" t="s">
        <v>1250</v>
      </c>
      <c r="E875" s="579"/>
    </row>
    <row r="876" spans="1:5">
      <c r="A876">
        <v>43429</v>
      </c>
      <c r="B876" t="s">
        <v>12656</v>
      </c>
      <c r="C876" t="s">
        <v>212</v>
      </c>
      <c r="D876" t="s">
        <v>1252</v>
      </c>
      <c r="E876" s="579"/>
    </row>
    <row r="877" spans="1:5">
      <c r="A877">
        <v>43430</v>
      </c>
      <c r="B877" t="s">
        <v>12657</v>
      </c>
      <c r="C877" t="s">
        <v>212</v>
      </c>
      <c r="D877" t="s">
        <v>1252</v>
      </c>
      <c r="E877" s="579"/>
    </row>
    <row r="878" spans="1:5">
      <c r="A878">
        <v>43431</v>
      </c>
      <c r="B878" t="s">
        <v>12658</v>
      </c>
      <c r="C878" t="s">
        <v>212</v>
      </c>
      <c r="D878" t="s">
        <v>1252</v>
      </c>
      <c r="E878" s="579"/>
    </row>
    <row r="879" spans="1:5">
      <c r="A879">
        <v>43432</v>
      </c>
      <c r="B879" t="s">
        <v>12659</v>
      </c>
      <c r="C879" t="s">
        <v>212</v>
      </c>
      <c r="D879" t="s">
        <v>1252</v>
      </c>
      <c r="E879" s="579"/>
    </row>
    <row r="880" spans="1:5">
      <c r="A880">
        <v>43433</v>
      </c>
      <c r="B880" t="s">
        <v>12660</v>
      </c>
      <c r="C880" t="s">
        <v>212</v>
      </c>
      <c r="D880" t="s">
        <v>1252</v>
      </c>
      <c r="E880" s="579"/>
    </row>
    <row r="881" spans="1:5">
      <c r="A881">
        <v>43094</v>
      </c>
      <c r="B881" t="s">
        <v>12661</v>
      </c>
      <c r="C881" t="s">
        <v>212</v>
      </c>
      <c r="D881" t="s">
        <v>1252</v>
      </c>
      <c r="E881" s="579">
        <v>366.29</v>
      </c>
    </row>
    <row r="882" spans="1:5">
      <c r="A882">
        <v>43093</v>
      </c>
      <c r="B882" t="s">
        <v>12662</v>
      </c>
      <c r="C882" t="s">
        <v>212</v>
      </c>
      <c r="D882" t="s">
        <v>1252</v>
      </c>
      <c r="E882" s="579">
        <v>389.26</v>
      </c>
    </row>
    <row r="883" spans="1:5">
      <c r="A883">
        <v>11694</v>
      </c>
      <c r="B883" t="s">
        <v>12663</v>
      </c>
      <c r="C883" t="s">
        <v>212</v>
      </c>
      <c r="D883" t="s">
        <v>1252</v>
      </c>
      <c r="E883" s="579">
        <v>1105.26</v>
      </c>
    </row>
    <row r="884" spans="1:5">
      <c r="A884">
        <v>1030</v>
      </c>
      <c r="B884" t="s">
        <v>12664</v>
      </c>
      <c r="C884" t="s">
        <v>212</v>
      </c>
      <c r="D884" t="s">
        <v>1252</v>
      </c>
      <c r="E884" s="579">
        <v>50</v>
      </c>
    </row>
    <row r="885" spans="1:5">
      <c r="A885">
        <v>11881</v>
      </c>
      <c r="B885" t="s">
        <v>12665</v>
      </c>
      <c r="C885" t="s">
        <v>212</v>
      </c>
      <c r="D885" t="s">
        <v>1252</v>
      </c>
      <c r="E885" s="579"/>
    </row>
    <row r="886" spans="1:5">
      <c r="A886">
        <v>35277</v>
      </c>
      <c r="B886" t="s">
        <v>12666</v>
      </c>
      <c r="C886" t="s">
        <v>212</v>
      </c>
      <c r="D886" t="s">
        <v>1252</v>
      </c>
      <c r="E886" s="579">
        <v>303.5</v>
      </c>
    </row>
    <row r="887" spans="1:5">
      <c r="A887">
        <v>10521</v>
      </c>
      <c r="B887" t="s">
        <v>12667</v>
      </c>
      <c r="C887" t="s">
        <v>212</v>
      </c>
      <c r="D887" t="s">
        <v>1252</v>
      </c>
      <c r="E887" s="579">
        <v>424.77</v>
      </c>
    </row>
    <row r="888" spans="1:5">
      <c r="A888">
        <v>10885</v>
      </c>
      <c r="B888" t="s">
        <v>12668</v>
      </c>
      <c r="C888" t="s">
        <v>212</v>
      </c>
      <c r="D888" t="s">
        <v>1252</v>
      </c>
      <c r="E888" s="579">
        <v>537.28</v>
      </c>
    </row>
    <row r="889" spans="1:5">
      <c r="A889">
        <v>20962</v>
      </c>
      <c r="B889" t="s">
        <v>12669</v>
      </c>
      <c r="C889" t="s">
        <v>212</v>
      </c>
      <c r="D889" t="s">
        <v>1252</v>
      </c>
      <c r="E889" s="579">
        <v>445</v>
      </c>
    </row>
    <row r="890" spans="1:5">
      <c r="A890">
        <v>20963</v>
      </c>
      <c r="B890" t="s">
        <v>12670</v>
      </c>
      <c r="C890" t="s">
        <v>212</v>
      </c>
      <c r="D890" t="s">
        <v>1252</v>
      </c>
      <c r="E890" s="579">
        <v>543.6</v>
      </c>
    </row>
    <row r="891" spans="1:5">
      <c r="A891">
        <v>34643</v>
      </c>
      <c r="B891" t="s">
        <v>12671</v>
      </c>
      <c r="C891" t="s">
        <v>212</v>
      </c>
      <c r="D891" t="s">
        <v>1252</v>
      </c>
      <c r="E891" s="579">
        <v>34.950000000000003</v>
      </c>
    </row>
    <row r="892" spans="1:5">
      <c r="A892">
        <v>41480</v>
      </c>
      <c r="B892" t="s">
        <v>12672</v>
      </c>
      <c r="C892" t="s">
        <v>212</v>
      </c>
      <c r="D892" t="s">
        <v>1252</v>
      </c>
      <c r="E892" s="579">
        <v>40.520000000000003</v>
      </c>
    </row>
    <row r="893" spans="1:5">
      <c r="A893">
        <v>41474</v>
      </c>
      <c r="B893" t="s">
        <v>12673</v>
      </c>
      <c r="C893" t="s">
        <v>212</v>
      </c>
      <c r="D893" t="s">
        <v>1252</v>
      </c>
      <c r="E893" s="579">
        <v>64.739999999999995</v>
      </c>
    </row>
    <row r="894" spans="1:5">
      <c r="A894">
        <v>41475</v>
      </c>
      <c r="B894" t="s">
        <v>12674</v>
      </c>
      <c r="C894" t="s">
        <v>212</v>
      </c>
      <c r="D894" t="s">
        <v>1252</v>
      </c>
      <c r="E894" s="579">
        <v>55.23</v>
      </c>
    </row>
    <row r="895" spans="1:5">
      <c r="A895">
        <v>41476</v>
      </c>
      <c r="B895" t="s">
        <v>12675</v>
      </c>
      <c r="C895" t="s">
        <v>212</v>
      </c>
      <c r="D895" t="s">
        <v>1252</v>
      </c>
      <c r="E895" s="579">
        <v>120.95</v>
      </c>
    </row>
    <row r="896" spans="1:5">
      <c r="A896">
        <v>2555</v>
      </c>
      <c r="B896" t="s">
        <v>12676</v>
      </c>
      <c r="C896" t="s">
        <v>212</v>
      </c>
      <c r="D896" t="s">
        <v>1252</v>
      </c>
      <c r="E896" s="579">
        <v>1.27</v>
      </c>
    </row>
    <row r="897" spans="1:5">
      <c r="A897">
        <v>2556</v>
      </c>
      <c r="B897" t="s">
        <v>12677</v>
      </c>
      <c r="C897" t="s">
        <v>212</v>
      </c>
      <c r="D897" t="s">
        <v>1252</v>
      </c>
      <c r="E897" s="579">
        <v>1.31</v>
      </c>
    </row>
    <row r="898" spans="1:5">
      <c r="A898">
        <v>2557</v>
      </c>
      <c r="B898" t="s">
        <v>12678</v>
      </c>
      <c r="C898" t="s">
        <v>212</v>
      </c>
      <c r="D898" t="s">
        <v>1252</v>
      </c>
      <c r="E898" s="579">
        <v>2.77</v>
      </c>
    </row>
    <row r="899" spans="1:5">
      <c r="A899">
        <v>10569</v>
      </c>
      <c r="B899" t="s">
        <v>12679</v>
      </c>
      <c r="C899" t="s">
        <v>212</v>
      </c>
      <c r="D899" t="s">
        <v>1252</v>
      </c>
      <c r="E899" s="579">
        <v>2.77</v>
      </c>
    </row>
    <row r="900" spans="1:5">
      <c r="A900">
        <v>39810</v>
      </c>
      <c r="B900" t="s">
        <v>12680</v>
      </c>
      <c r="C900" t="s">
        <v>212</v>
      </c>
      <c r="D900" t="s">
        <v>1252</v>
      </c>
      <c r="E900" s="579">
        <v>49.43</v>
      </c>
    </row>
    <row r="901" spans="1:5">
      <c r="A901">
        <v>39811</v>
      </c>
      <c r="B901" t="s">
        <v>12681</v>
      </c>
      <c r="C901" t="s">
        <v>212</v>
      </c>
      <c r="D901" t="s">
        <v>1252</v>
      </c>
      <c r="E901" s="579">
        <v>60.46</v>
      </c>
    </row>
    <row r="902" spans="1:5">
      <c r="A902">
        <v>39812</v>
      </c>
      <c r="B902" t="s">
        <v>12682</v>
      </c>
      <c r="C902" t="s">
        <v>212</v>
      </c>
      <c r="D902" t="s">
        <v>1252</v>
      </c>
      <c r="E902" s="579">
        <v>99.42</v>
      </c>
    </row>
    <row r="903" spans="1:5">
      <c r="A903">
        <v>43096</v>
      </c>
      <c r="B903" t="s">
        <v>12683</v>
      </c>
      <c r="C903" t="s">
        <v>212</v>
      </c>
      <c r="D903" t="s">
        <v>1252</v>
      </c>
      <c r="E903" s="579">
        <v>329.54</v>
      </c>
    </row>
    <row r="904" spans="1:5">
      <c r="A904">
        <v>43102</v>
      </c>
      <c r="B904" t="s">
        <v>12684</v>
      </c>
      <c r="C904" t="s">
        <v>212</v>
      </c>
      <c r="D904" t="s">
        <v>1252</v>
      </c>
      <c r="E904" s="2">
        <v>200.38</v>
      </c>
    </row>
    <row r="905" spans="1:5">
      <c r="A905">
        <v>43103</v>
      </c>
      <c r="B905" t="s">
        <v>12685</v>
      </c>
      <c r="C905" t="s">
        <v>212</v>
      </c>
      <c r="D905" t="s">
        <v>1252</v>
      </c>
      <c r="E905" s="579">
        <v>295.07</v>
      </c>
    </row>
    <row r="906" spans="1:5">
      <c r="A906">
        <v>43098</v>
      </c>
      <c r="B906" t="s">
        <v>12686</v>
      </c>
      <c r="C906" t="s">
        <v>212</v>
      </c>
      <c r="D906" t="s">
        <v>1252</v>
      </c>
      <c r="E906" s="2">
        <v>111.63</v>
      </c>
    </row>
    <row r="907" spans="1:5">
      <c r="A907">
        <v>43097</v>
      </c>
      <c r="B907" t="s">
        <v>12687</v>
      </c>
      <c r="C907" t="s">
        <v>212</v>
      </c>
      <c r="D907" t="s">
        <v>1252</v>
      </c>
      <c r="E907" s="579">
        <v>66.13</v>
      </c>
    </row>
    <row r="908" spans="1:5">
      <c r="A908">
        <v>43104</v>
      </c>
      <c r="B908" t="s">
        <v>12688</v>
      </c>
      <c r="C908" t="s">
        <v>212</v>
      </c>
      <c r="D908" t="s">
        <v>1252</v>
      </c>
      <c r="E908" s="579">
        <v>782.3</v>
      </c>
    </row>
    <row r="909" spans="1:5">
      <c r="A909">
        <v>39771</v>
      </c>
      <c r="B909" t="s">
        <v>12689</v>
      </c>
      <c r="C909" t="s">
        <v>212</v>
      </c>
      <c r="D909" t="s">
        <v>1252</v>
      </c>
      <c r="E909" s="579">
        <v>26.65</v>
      </c>
    </row>
    <row r="910" spans="1:5">
      <c r="A910">
        <v>39772</v>
      </c>
      <c r="B910" t="s">
        <v>12690</v>
      </c>
      <c r="C910" t="s">
        <v>212</v>
      </c>
      <c r="D910" t="s">
        <v>1252</v>
      </c>
      <c r="E910" s="579">
        <v>52.39</v>
      </c>
    </row>
    <row r="911" spans="1:5">
      <c r="A911">
        <v>39773</v>
      </c>
      <c r="B911" t="s">
        <v>12691</v>
      </c>
      <c r="C911" t="s">
        <v>212</v>
      </c>
      <c r="D911" t="s">
        <v>1252</v>
      </c>
      <c r="E911" s="579">
        <v>84.2</v>
      </c>
    </row>
    <row r="912" spans="1:5">
      <c r="A912">
        <v>39774</v>
      </c>
      <c r="B912" t="s">
        <v>12692</v>
      </c>
      <c r="C912" t="s">
        <v>212</v>
      </c>
      <c r="D912" t="s">
        <v>1252</v>
      </c>
      <c r="E912" s="579">
        <v>125.95</v>
      </c>
    </row>
    <row r="913" spans="1:5">
      <c r="A913">
        <v>39775</v>
      </c>
      <c r="B913" t="s">
        <v>12693</v>
      </c>
      <c r="C913" t="s">
        <v>212</v>
      </c>
      <c r="D913" t="s">
        <v>1252</v>
      </c>
      <c r="E913" s="579">
        <v>168.1</v>
      </c>
    </row>
    <row r="914" spans="1:5">
      <c r="A914">
        <v>39776</v>
      </c>
      <c r="B914" t="s">
        <v>12694</v>
      </c>
      <c r="C914" t="s">
        <v>212</v>
      </c>
      <c r="D914" t="s">
        <v>1252</v>
      </c>
      <c r="E914" s="2">
        <v>203.15</v>
      </c>
    </row>
    <row r="915" spans="1:5">
      <c r="A915">
        <v>39777</v>
      </c>
      <c r="B915" t="s">
        <v>12695</v>
      </c>
      <c r="C915" t="s">
        <v>212</v>
      </c>
      <c r="D915" t="s">
        <v>1252</v>
      </c>
      <c r="E915" s="579">
        <v>257.48</v>
      </c>
    </row>
    <row r="916" spans="1:5">
      <c r="A916">
        <v>20254</v>
      </c>
      <c r="B916" t="s">
        <v>12696</v>
      </c>
      <c r="C916" t="s">
        <v>212</v>
      </c>
      <c r="D916" t="s">
        <v>1252</v>
      </c>
      <c r="E916" s="579">
        <v>18.690000000000001</v>
      </c>
    </row>
    <row r="917" spans="1:5">
      <c r="A917">
        <v>20253</v>
      </c>
      <c r="B917" t="s">
        <v>12697</v>
      </c>
      <c r="C917" t="s">
        <v>212</v>
      </c>
      <c r="D917" t="s">
        <v>1252</v>
      </c>
      <c r="E917" s="579">
        <v>61.37</v>
      </c>
    </row>
    <row r="918" spans="1:5">
      <c r="A918">
        <v>1872</v>
      </c>
      <c r="B918" t="s">
        <v>12698</v>
      </c>
      <c r="C918" t="s">
        <v>212</v>
      </c>
      <c r="D918" t="s">
        <v>1252</v>
      </c>
      <c r="E918" s="579">
        <v>1.31</v>
      </c>
    </row>
    <row r="919" spans="1:5">
      <c r="A919">
        <v>1873</v>
      </c>
      <c r="B919" t="s">
        <v>12699</v>
      </c>
      <c r="C919" t="s">
        <v>212</v>
      </c>
      <c r="D919" t="s">
        <v>1252</v>
      </c>
      <c r="E919" s="579">
        <v>2.6</v>
      </c>
    </row>
    <row r="920" spans="1:5">
      <c r="A920">
        <v>14055</v>
      </c>
      <c r="B920" t="s">
        <v>12700</v>
      </c>
      <c r="C920" t="s">
        <v>212</v>
      </c>
      <c r="D920" t="s">
        <v>1252</v>
      </c>
      <c r="E920" s="579">
        <v>560.79999999999995</v>
      </c>
    </row>
    <row r="921" spans="1:5">
      <c r="A921">
        <v>11247</v>
      </c>
      <c r="B921" t="s">
        <v>12701</v>
      </c>
      <c r="C921" t="s">
        <v>212</v>
      </c>
      <c r="D921" t="s">
        <v>1253</v>
      </c>
      <c r="E921" s="579">
        <v>1180.05</v>
      </c>
    </row>
    <row r="922" spans="1:5">
      <c r="A922">
        <v>11250</v>
      </c>
      <c r="B922" t="s">
        <v>12702</v>
      </c>
      <c r="C922" t="s">
        <v>212</v>
      </c>
      <c r="D922" t="s">
        <v>1252</v>
      </c>
      <c r="E922" s="2">
        <v>50.8</v>
      </c>
    </row>
    <row r="923" spans="1:5">
      <c r="A923">
        <v>11249</v>
      </c>
      <c r="B923" t="s">
        <v>12703</v>
      </c>
      <c r="C923" t="s">
        <v>212</v>
      </c>
      <c r="D923" t="s">
        <v>1252</v>
      </c>
      <c r="E923" s="2">
        <v>2305.06</v>
      </c>
    </row>
    <row r="924" spans="1:5">
      <c r="A924">
        <v>11251</v>
      </c>
      <c r="B924" t="s">
        <v>12704</v>
      </c>
      <c r="C924" t="s">
        <v>212</v>
      </c>
      <c r="D924" t="s">
        <v>1252</v>
      </c>
      <c r="E924" s="2">
        <v>112.53</v>
      </c>
    </row>
    <row r="925" spans="1:5">
      <c r="A925">
        <v>11253</v>
      </c>
      <c r="B925" t="s">
        <v>12705</v>
      </c>
      <c r="C925" t="s">
        <v>212</v>
      </c>
      <c r="D925" t="s">
        <v>1252</v>
      </c>
      <c r="E925" s="579">
        <v>186.47</v>
      </c>
    </row>
    <row r="926" spans="1:5">
      <c r="A926">
        <v>11255</v>
      </c>
      <c r="B926" t="s">
        <v>12706</v>
      </c>
      <c r="C926" t="s">
        <v>212</v>
      </c>
      <c r="D926" t="s">
        <v>1252</v>
      </c>
      <c r="E926" s="579">
        <v>278.77999999999997</v>
      </c>
    </row>
    <row r="927" spans="1:5">
      <c r="A927">
        <v>11256</v>
      </c>
      <c r="B927" t="s">
        <v>12707</v>
      </c>
      <c r="C927" t="s">
        <v>212</v>
      </c>
      <c r="D927" t="s">
        <v>1253</v>
      </c>
      <c r="E927" s="579">
        <v>349.2</v>
      </c>
    </row>
    <row r="928" spans="1:5">
      <c r="A928">
        <v>39693</v>
      </c>
      <c r="B928" t="s">
        <v>12708</v>
      </c>
      <c r="C928" t="s">
        <v>212</v>
      </c>
      <c r="D928" t="s">
        <v>1252</v>
      </c>
      <c r="E928" s="579">
        <v>2193.13</v>
      </c>
    </row>
    <row r="929" spans="1:5">
      <c r="A929">
        <v>39692</v>
      </c>
      <c r="B929" t="s">
        <v>12709</v>
      </c>
      <c r="C929" t="s">
        <v>212</v>
      </c>
      <c r="D929" t="s">
        <v>1252</v>
      </c>
      <c r="E929" s="579">
        <v>701.75</v>
      </c>
    </row>
    <row r="930" spans="1:5">
      <c r="A930">
        <v>1062</v>
      </c>
      <c r="B930" t="s">
        <v>12710</v>
      </c>
      <c r="C930" t="s">
        <v>212</v>
      </c>
      <c r="D930" t="s">
        <v>1252</v>
      </c>
      <c r="E930" s="579">
        <v>222.4</v>
      </c>
    </row>
    <row r="931" spans="1:5">
      <c r="A931">
        <v>39686</v>
      </c>
      <c r="B931" t="s">
        <v>12711</v>
      </c>
      <c r="C931" t="s">
        <v>212</v>
      </c>
      <c r="D931" t="s">
        <v>1250</v>
      </c>
      <c r="E931" s="579">
        <v>360.11</v>
      </c>
    </row>
    <row r="932" spans="1:5">
      <c r="A932">
        <v>43095</v>
      </c>
      <c r="B932" t="s">
        <v>12712</v>
      </c>
      <c r="C932" t="s">
        <v>212</v>
      </c>
      <c r="D932" t="s">
        <v>1252</v>
      </c>
      <c r="E932" s="579">
        <v>217.16</v>
      </c>
    </row>
    <row r="933" spans="1:5">
      <c r="A933">
        <v>1871</v>
      </c>
      <c r="B933" t="s">
        <v>12713</v>
      </c>
      <c r="C933" t="s">
        <v>212</v>
      </c>
      <c r="D933" t="s">
        <v>1250</v>
      </c>
      <c r="E933" s="579">
        <v>2.34</v>
      </c>
    </row>
    <row r="934" spans="1:5">
      <c r="A934">
        <v>12001</v>
      </c>
      <c r="B934" t="s">
        <v>12714</v>
      </c>
      <c r="C934" t="s">
        <v>212</v>
      </c>
      <c r="D934" t="s">
        <v>1252</v>
      </c>
      <c r="E934" s="579">
        <v>3.39</v>
      </c>
    </row>
    <row r="935" spans="1:5">
      <c r="A935">
        <v>11882</v>
      </c>
      <c r="B935" t="s">
        <v>12715</v>
      </c>
      <c r="C935" t="s">
        <v>212</v>
      </c>
      <c r="D935" t="s">
        <v>1252</v>
      </c>
      <c r="E935" s="579"/>
    </row>
    <row r="936" spans="1:5">
      <c r="A936">
        <v>1068</v>
      </c>
      <c r="B936" t="s">
        <v>12716</v>
      </c>
      <c r="C936" t="s">
        <v>212</v>
      </c>
      <c r="D936" t="s">
        <v>1252</v>
      </c>
      <c r="E936" s="579">
        <v>1466.94</v>
      </c>
    </row>
    <row r="937" spans="1:5">
      <c r="A937">
        <v>39690</v>
      </c>
      <c r="B937" t="s">
        <v>12717</v>
      </c>
      <c r="C937" t="s">
        <v>212</v>
      </c>
      <c r="D937" t="s">
        <v>1252</v>
      </c>
      <c r="E937" s="2">
        <v>2461.04</v>
      </c>
    </row>
    <row r="938" spans="1:5">
      <c r="A938">
        <v>39691</v>
      </c>
      <c r="B938" t="s">
        <v>12718</v>
      </c>
      <c r="C938" t="s">
        <v>212</v>
      </c>
      <c r="D938" t="s">
        <v>1252</v>
      </c>
      <c r="E938" s="579">
        <v>3095.3</v>
      </c>
    </row>
    <row r="939" spans="1:5">
      <c r="A939">
        <v>39808</v>
      </c>
      <c r="B939" t="s">
        <v>12719</v>
      </c>
      <c r="C939" t="s">
        <v>212</v>
      </c>
      <c r="D939" t="s">
        <v>1252</v>
      </c>
      <c r="E939" s="579">
        <v>113.37</v>
      </c>
    </row>
    <row r="940" spans="1:5">
      <c r="A940">
        <v>39809</v>
      </c>
      <c r="B940" t="s">
        <v>12720</v>
      </c>
      <c r="C940" t="s">
        <v>212</v>
      </c>
      <c r="D940" t="s">
        <v>1252</v>
      </c>
      <c r="E940" s="579">
        <v>268.89999999999998</v>
      </c>
    </row>
    <row r="941" spans="1:5">
      <c r="A941">
        <v>43439</v>
      </c>
      <c r="B941" t="s">
        <v>12721</v>
      </c>
      <c r="C941" t="s">
        <v>212</v>
      </c>
      <c r="D941" t="s">
        <v>1252</v>
      </c>
      <c r="E941" s="579"/>
    </row>
    <row r="942" spans="1:5">
      <c r="A942">
        <v>5103</v>
      </c>
      <c r="B942" t="s">
        <v>12722</v>
      </c>
      <c r="C942" t="s">
        <v>212</v>
      </c>
      <c r="D942" t="s">
        <v>1252</v>
      </c>
      <c r="E942" s="579">
        <v>19.21</v>
      </c>
    </row>
    <row r="943" spans="1:5">
      <c r="A943">
        <v>11880</v>
      </c>
      <c r="B943" t="s">
        <v>12723</v>
      </c>
      <c r="C943" t="s">
        <v>212</v>
      </c>
      <c r="D943" t="s">
        <v>1252</v>
      </c>
      <c r="E943" s="579">
        <v>80.81</v>
      </c>
    </row>
    <row r="944" spans="1:5">
      <c r="A944">
        <v>11714</v>
      </c>
      <c r="B944" t="s">
        <v>12724</v>
      </c>
      <c r="C944" t="s">
        <v>212</v>
      </c>
      <c r="D944" t="s">
        <v>1252</v>
      </c>
      <c r="E944" s="579">
        <v>55.05</v>
      </c>
    </row>
    <row r="945" spans="1:5">
      <c r="A945">
        <v>11712</v>
      </c>
      <c r="B945" t="s">
        <v>12725</v>
      </c>
      <c r="C945" t="s">
        <v>212</v>
      </c>
      <c r="D945" t="s">
        <v>1252</v>
      </c>
      <c r="E945" s="579">
        <v>35.950000000000003</v>
      </c>
    </row>
    <row r="946" spans="1:5">
      <c r="A946">
        <v>11717</v>
      </c>
      <c r="B946" t="s">
        <v>12726</v>
      </c>
      <c r="C946" t="s">
        <v>212</v>
      </c>
      <c r="D946" t="s">
        <v>1252</v>
      </c>
      <c r="E946" s="579">
        <v>43.33</v>
      </c>
    </row>
    <row r="947" spans="1:5">
      <c r="A947">
        <v>1106</v>
      </c>
      <c r="B947" t="s">
        <v>12727</v>
      </c>
      <c r="C947" t="s">
        <v>92</v>
      </c>
      <c r="D947" t="s">
        <v>1252</v>
      </c>
      <c r="E947" s="579">
        <v>1.1000000000000001</v>
      </c>
    </row>
    <row r="948" spans="1:5">
      <c r="A948">
        <v>11161</v>
      </c>
      <c r="B948" t="s">
        <v>12728</v>
      </c>
      <c r="C948" t="s">
        <v>92</v>
      </c>
      <c r="D948" t="s">
        <v>1252</v>
      </c>
      <c r="E948" s="579">
        <v>1.84</v>
      </c>
    </row>
    <row r="949" spans="1:5">
      <c r="A949">
        <v>1107</v>
      </c>
      <c r="B949" t="s">
        <v>12729</v>
      </c>
      <c r="C949" t="s">
        <v>92</v>
      </c>
      <c r="D949" t="s">
        <v>1253</v>
      </c>
      <c r="E949" s="579">
        <v>0.93</v>
      </c>
    </row>
    <row r="950" spans="1:5">
      <c r="A950">
        <v>44479</v>
      </c>
      <c r="B950" t="s">
        <v>12730</v>
      </c>
      <c r="C950" t="s">
        <v>92</v>
      </c>
      <c r="D950" t="s">
        <v>1253</v>
      </c>
      <c r="E950" s="579">
        <v>0.15</v>
      </c>
    </row>
    <row r="951" spans="1:5">
      <c r="A951">
        <v>4759</v>
      </c>
      <c r="B951" t="s">
        <v>12731</v>
      </c>
      <c r="C951" t="s">
        <v>87</v>
      </c>
      <c r="D951" t="s">
        <v>1253</v>
      </c>
      <c r="E951" s="579">
        <v>17.420000000000002</v>
      </c>
    </row>
    <row r="952" spans="1:5">
      <c r="A952">
        <v>41068</v>
      </c>
      <c r="B952" t="s">
        <v>12732</v>
      </c>
      <c r="C952" t="s">
        <v>218</v>
      </c>
      <c r="D952" t="s">
        <v>1253</v>
      </c>
      <c r="E952" s="579">
        <v>3046.51</v>
      </c>
    </row>
    <row r="953" spans="1:5">
      <c r="A953">
        <v>12618</v>
      </c>
      <c r="B953" t="s">
        <v>12733</v>
      </c>
      <c r="C953" t="s">
        <v>212</v>
      </c>
      <c r="D953" t="s">
        <v>1253</v>
      </c>
      <c r="E953" s="579">
        <v>149.44999999999999</v>
      </c>
    </row>
    <row r="954" spans="1:5">
      <c r="A954">
        <v>1108</v>
      </c>
      <c r="B954" t="s">
        <v>12734</v>
      </c>
      <c r="C954" t="s">
        <v>85</v>
      </c>
      <c r="D954" t="s">
        <v>1253</v>
      </c>
      <c r="E954" s="579">
        <v>23.92</v>
      </c>
    </row>
    <row r="955" spans="1:5">
      <c r="A955">
        <v>1117</v>
      </c>
      <c r="B955" t="s">
        <v>12735</v>
      </c>
      <c r="C955" t="s">
        <v>85</v>
      </c>
      <c r="D955" t="s">
        <v>1252</v>
      </c>
      <c r="E955" s="579">
        <v>24.11</v>
      </c>
    </row>
    <row r="956" spans="1:5">
      <c r="A956">
        <v>1118</v>
      </c>
      <c r="B956" t="s">
        <v>12736</v>
      </c>
      <c r="C956" t="s">
        <v>85</v>
      </c>
      <c r="D956" t="s">
        <v>1253</v>
      </c>
      <c r="E956" s="2">
        <v>28.49</v>
      </c>
    </row>
    <row r="957" spans="1:5">
      <c r="A957">
        <v>1110</v>
      </c>
      <c r="B957" t="s">
        <v>12737</v>
      </c>
      <c r="C957" t="s">
        <v>85</v>
      </c>
      <c r="D957" t="s">
        <v>1253</v>
      </c>
      <c r="E957" s="2">
        <v>28.49</v>
      </c>
    </row>
    <row r="958" spans="1:5">
      <c r="A958">
        <v>40784</v>
      </c>
      <c r="B958" t="s">
        <v>12738</v>
      </c>
      <c r="C958" t="s">
        <v>85</v>
      </c>
      <c r="D958" t="s">
        <v>1253</v>
      </c>
      <c r="E958" s="2">
        <v>78.599999999999994</v>
      </c>
    </row>
    <row r="959" spans="1:5">
      <c r="A959">
        <v>40782</v>
      </c>
      <c r="B959" t="s">
        <v>12739</v>
      </c>
      <c r="C959" t="s">
        <v>85</v>
      </c>
      <c r="D959" t="s">
        <v>1253</v>
      </c>
      <c r="E959" s="2">
        <v>30.84</v>
      </c>
    </row>
    <row r="960" spans="1:5">
      <c r="A960">
        <v>40783</v>
      </c>
      <c r="B960" t="s">
        <v>12740</v>
      </c>
      <c r="C960" t="s">
        <v>85</v>
      </c>
      <c r="D960" t="s">
        <v>1253</v>
      </c>
      <c r="E960" s="2">
        <v>40.18</v>
      </c>
    </row>
    <row r="961" spans="1:5">
      <c r="A961">
        <v>1109</v>
      </c>
      <c r="B961" t="s">
        <v>12741</v>
      </c>
      <c r="C961" t="s">
        <v>85</v>
      </c>
      <c r="D961" t="s">
        <v>1253</v>
      </c>
      <c r="E961" s="2">
        <v>23.92</v>
      </c>
    </row>
    <row r="962" spans="1:5">
      <c r="A962">
        <v>1119</v>
      </c>
      <c r="B962" t="s">
        <v>12742</v>
      </c>
      <c r="C962" t="s">
        <v>85</v>
      </c>
      <c r="D962" t="s">
        <v>1253</v>
      </c>
      <c r="E962" s="2">
        <v>15.42</v>
      </c>
    </row>
    <row r="963" spans="1:5">
      <c r="A963">
        <v>13115</v>
      </c>
      <c r="B963" t="s">
        <v>12743</v>
      </c>
      <c r="C963" t="s">
        <v>85</v>
      </c>
      <c r="D963" t="s">
        <v>1253</v>
      </c>
      <c r="E963" s="2"/>
    </row>
    <row r="964" spans="1:5">
      <c r="A964">
        <v>10541</v>
      </c>
      <c r="B964" t="s">
        <v>12744</v>
      </c>
      <c r="C964" t="s">
        <v>85</v>
      </c>
      <c r="D964" t="s">
        <v>1253</v>
      </c>
      <c r="E964" s="2"/>
    </row>
    <row r="965" spans="1:5">
      <c r="A965">
        <v>10542</v>
      </c>
      <c r="B965" t="s">
        <v>12745</v>
      </c>
      <c r="C965" t="s">
        <v>85</v>
      </c>
      <c r="D965" t="s">
        <v>1253</v>
      </c>
      <c r="E965" s="2"/>
    </row>
    <row r="966" spans="1:5">
      <c r="A966">
        <v>10543</v>
      </c>
      <c r="B966" t="s">
        <v>12746</v>
      </c>
      <c r="C966" t="s">
        <v>85</v>
      </c>
      <c r="D966" t="s">
        <v>1253</v>
      </c>
      <c r="E966" s="2"/>
    </row>
    <row r="967" spans="1:5">
      <c r="A967">
        <v>10544</v>
      </c>
      <c r="B967" t="s">
        <v>12747</v>
      </c>
      <c r="C967" t="s">
        <v>85</v>
      </c>
      <c r="D967" t="s">
        <v>1253</v>
      </c>
      <c r="E967" s="2"/>
    </row>
    <row r="968" spans="1:5">
      <c r="A968">
        <v>10545</v>
      </c>
      <c r="B968" t="s">
        <v>12748</v>
      </c>
      <c r="C968" t="s">
        <v>85</v>
      </c>
      <c r="D968" t="s">
        <v>1250</v>
      </c>
      <c r="E968" s="2"/>
    </row>
    <row r="969" spans="1:5">
      <c r="A969">
        <v>38365</v>
      </c>
      <c r="B969" t="s">
        <v>12749</v>
      </c>
      <c r="C969" t="s">
        <v>93</v>
      </c>
      <c r="D969" t="s">
        <v>1252</v>
      </c>
      <c r="E969" s="579">
        <v>2.2599999999999998</v>
      </c>
    </row>
    <row r="970" spans="1:5">
      <c r="A970">
        <v>44056</v>
      </c>
      <c r="B970" t="s">
        <v>12750</v>
      </c>
      <c r="C970" t="s">
        <v>212</v>
      </c>
      <c r="D970" t="s">
        <v>1252</v>
      </c>
      <c r="E970" s="579"/>
    </row>
    <row r="971" spans="1:5">
      <c r="A971">
        <v>44057</v>
      </c>
      <c r="B971" t="s">
        <v>12751</v>
      </c>
      <c r="C971" t="s">
        <v>212</v>
      </c>
      <c r="D971" t="s">
        <v>1252</v>
      </c>
      <c r="E971" s="579"/>
    </row>
    <row r="972" spans="1:5">
      <c r="A972">
        <v>37754</v>
      </c>
      <c r="B972" t="s">
        <v>12752</v>
      </c>
      <c r="C972" t="s">
        <v>212</v>
      </c>
      <c r="D972" t="s">
        <v>1252</v>
      </c>
      <c r="E972" s="579"/>
    </row>
    <row r="973" spans="1:5">
      <c r="A973">
        <v>37757</v>
      </c>
      <c r="B973" t="s">
        <v>12753</v>
      </c>
      <c r="C973" t="s">
        <v>212</v>
      </c>
      <c r="D973" t="s">
        <v>1252</v>
      </c>
      <c r="E973" s="579"/>
    </row>
    <row r="974" spans="1:5">
      <c r="A974">
        <v>44058</v>
      </c>
      <c r="B974" t="s">
        <v>12754</v>
      </c>
      <c r="C974" t="s">
        <v>212</v>
      </c>
      <c r="D974" t="s">
        <v>1252</v>
      </c>
      <c r="E974" s="579"/>
    </row>
    <row r="975" spans="1:5">
      <c r="A975">
        <v>37752</v>
      </c>
      <c r="B975" t="s">
        <v>12755</v>
      </c>
      <c r="C975" t="s">
        <v>212</v>
      </c>
      <c r="D975" t="s">
        <v>1252</v>
      </c>
      <c r="E975" s="579"/>
    </row>
    <row r="976" spans="1:5">
      <c r="A976">
        <v>44059</v>
      </c>
      <c r="B976" t="s">
        <v>12756</v>
      </c>
      <c r="C976" t="s">
        <v>212</v>
      </c>
      <c r="D976" t="s">
        <v>1252</v>
      </c>
      <c r="E976" s="579"/>
    </row>
    <row r="977" spans="1:5">
      <c r="A977">
        <v>37750</v>
      </c>
      <c r="B977" t="s">
        <v>12757</v>
      </c>
      <c r="C977" t="s">
        <v>212</v>
      </c>
      <c r="D977" t="s">
        <v>1252</v>
      </c>
      <c r="E977" s="579"/>
    </row>
    <row r="978" spans="1:5">
      <c r="A978">
        <v>37758</v>
      </c>
      <c r="B978" t="s">
        <v>12758</v>
      </c>
      <c r="C978" t="s">
        <v>212</v>
      </c>
      <c r="D978" t="s">
        <v>1252</v>
      </c>
      <c r="E978" s="579"/>
    </row>
    <row r="979" spans="1:5">
      <c r="A979">
        <v>44060</v>
      </c>
      <c r="B979" t="s">
        <v>12759</v>
      </c>
      <c r="C979" t="s">
        <v>212</v>
      </c>
      <c r="D979" t="s">
        <v>1252</v>
      </c>
      <c r="E979" s="579"/>
    </row>
    <row r="980" spans="1:5">
      <c r="A980">
        <v>37749</v>
      </c>
      <c r="B980" t="s">
        <v>12760</v>
      </c>
      <c r="C980" t="s">
        <v>212</v>
      </c>
      <c r="D980" t="s">
        <v>1252</v>
      </c>
      <c r="E980" s="579"/>
    </row>
    <row r="981" spans="1:5">
      <c r="A981">
        <v>44061</v>
      </c>
      <c r="B981" t="s">
        <v>12761</v>
      </c>
      <c r="C981" t="s">
        <v>212</v>
      </c>
      <c r="D981" t="s">
        <v>1252</v>
      </c>
      <c r="E981" s="579"/>
    </row>
    <row r="982" spans="1:5">
      <c r="A982">
        <v>1159</v>
      </c>
      <c r="B982" t="s">
        <v>12762</v>
      </c>
      <c r="C982" t="s">
        <v>212</v>
      </c>
      <c r="D982" t="s">
        <v>1253</v>
      </c>
      <c r="E982" s="579">
        <v>278241.67</v>
      </c>
    </row>
    <row r="983" spans="1:5">
      <c r="A983">
        <v>12114</v>
      </c>
      <c r="B983" t="s">
        <v>12763</v>
      </c>
      <c r="C983" t="s">
        <v>212</v>
      </c>
      <c r="D983" t="s">
        <v>1252</v>
      </c>
      <c r="E983" s="579">
        <v>121.66</v>
      </c>
    </row>
    <row r="984" spans="1:5">
      <c r="A984">
        <v>38106</v>
      </c>
      <c r="B984" t="s">
        <v>12764</v>
      </c>
      <c r="C984" t="s">
        <v>212</v>
      </c>
      <c r="D984" t="s">
        <v>1252</v>
      </c>
      <c r="E984" s="579">
        <v>16.53</v>
      </c>
    </row>
    <row r="985" spans="1:5">
      <c r="A985">
        <v>38085</v>
      </c>
      <c r="B985" t="s">
        <v>12765</v>
      </c>
      <c r="C985" t="s">
        <v>212</v>
      </c>
      <c r="D985" t="s">
        <v>1252</v>
      </c>
      <c r="E985" s="579">
        <v>19.53</v>
      </c>
    </row>
    <row r="986" spans="1:5">
      <c r="A986">
        <v>659</v>
      </c>
      <c r="B986" t="s">
        <v>12766</v>
      </c>
      <c r="C986" t="s">
        <v>212</v>
      </c>
      <c r="D986" t="s">
        <v>1253</v>
      </c>
      <c r="E986" s="579">
        <v>2.77</v>
      </c>
    </row>
    <row r="987" spans="1:5">
      <c r="A987">
        <v>660</v>
      </c>
      <c r="B987" t="s">
        <v>12767</v>
      </c>
      <c r="C987" t="s">
        <v>212</v>
      </c>
      <c r="D987" t="s">
        <v>1253</v>
      </c>
      <c r="E987" s="579">
        <v>3.32</v>
      </c>
    </row>
    <row r="988" spans="1:5">
      <c r="A988">
        <v>658</v>
      </c>
      <c r="B988" t="s">
        <v>12768</v>
      </c>
      <c r="C988" t="s">
        <v>212</v>
      </c>
      <c r="D988" t="s">
        <v>1253</v>
      </c>
      <c r="E988" s="579">
        <v>1.87</v>
      </c>
    </row>
    <row r="989" spans="1:5">
      <c r="A989">
        <v>38599</v>
      </c>
      <c r="B989" t="s">
        <v>12769</v>
      </c>
      <c r="C989" t="s">
        <v>212</v>
      </c>
      <c r="D989" t="s">
        <v>1253</v>
      </c>
      <c r="E989" s="579">
        <v>5.77</v>
      </c>
    </row>
    <row r="990" spans="1:5">
      <c r="A990">
        <v>38596</v>
      </c>
      <c r="B990" t="s">
        <v>12770</v>
      </c>
      <c r="C990" t="s">
        <v>212</v>
      </c>
      <c r="D990" t="s">
        <v>1253</v>
      </c>
      <c r="E990" s="579">
        <v>4.79</v>
      </c>
    </row>
    <row r="991" spans="1:5">
      <c r="A991">
        <v>38600</v>
      </c>
      <c r="B991" t="s">
        <v>12771</v>
      </c>
      <c r="C991" t="s">
        <v>212</v>
      </c>
      <c r="D991" t="s">
        <v>1253</v>
      </c>
      <c r="E991" s="579">
        <v>6.12</v>
      </c>
    </row>
    <row r="992" spans="1:5">
      <c r="A992">
        <v>38597</v>
      </c>
      <c r="B992" t="s">
        <v>12772</v>
      </c>
      <c r="C992" t="s">
        <v>212</v>
      </c>
      <c r="D992" t="s">
        <v>1253</v>
      </c>
      <c r="E992" s="579">
        <v>4.82</v>
      </c>
    </row>
    <row r="993" spans="1:6">
      <c r="A993">
        <v>38548</v>
      </c>
      <c r="B993" t="s">
        <v>12773</v>
      </c>
      <c r="C993" t="s">
        <v>212</v>
      </c>
      <c r="D993" t="s">
        <v>1253</v>
      </c>
      <c r="E993" s="579">
        <v>1.88</v>
      </c>
    </row>
    <row r="994" spans="1:6">
      <c r="A994">
        <v>34649</v>
      </c>
      <c r="B994" t="s">
        <v>12774</v>
      </c>
      <c r="C994" t="s">
        <v>212</v>
      </c>
      <c r="D994" t="s">
        <v>1253</v>
      </c>
      <c r="E994" s="579">
        <v>2.76</v>
      </c>
    </row>
    <row r="995" spans="1:6">
      <c r="A995">
        <v>34655</v>
      </c>
      <c r="B995" t="s">
        <v>12775</v>
      </c>
      <c r="C995" t="s">
        <v>212</v>
      </c>
      <c r="D995" t="s">
        <v>1253</v>
      </c>
      <c r="E995" s="579">
        <v>4.0599999999999996</v>
      </c>
    </row>
    <row r="996" spans="1:6">
      <c r="A996">
        <v>40607</v>
      </c>
      <c r="B996" t="s">
        <v>12776</v>
      </c>
      <c r="C996" t="s">
        <v>212</v>
      </c>
      <c r="D996" t="s">
        <v>1253</v>
      </c>
      <c r="E996" s="579"/>
    </row>
    <row r="997" spans="1:6">
      <c r="A997">
        <v>567</v>
      </c>
      <c r="B997" t="s">
        <v>12777</v>
      </c>
      <c r="C997" t="s">
        <v>85</v>
      </c>
      <c r="D997" t="s">
        <v>1253</v>
      </c>
      <c r="E997" s="579">
        <v>13.09</v>
      </c>
    </row>
    <row r="998" spans="1:6">
      <c r="A998">
        <v>574</v>
      </c>
      <c r="B998" t="s">
        <v>12778</v>
      </c>
      <c r="C998" t="s">
        <v>85</v>
      </c>
      <c r="D998" t="s">
        <v>1253</v>
      </c>
      <c r="E998" s="579">
        <v>34.409999999999997</v>
      </c>
    </row>
    <row r="999" spans="1:6">
      <c r="A999">
        <v>568</v>
      </c>
      <c r="B999" t="s">
        <v>12779</v>
      </c>
      <c r="C999" t="s">
        <v>85</v>
      </c>
      <c r="D999" t="s">
        <v>1253</v>
      </c>
      <c r="E999" s="579">
        <v>72.5</v>
      </c>
    </row>
    <row r="1000" spans="1:6">
      <c r="A1000">
        <v>4777</v>
      </c>
      <c r="B1000" t="s">
        <v>12780</v>
      </c>
      <c r="C1000" t="s">
        <v>92</v>
      </c>
      <c r="D1000" t="s">
        <v>1253</v>
      </c>
      <c r="E1000" s="579">
        <v>10.43</v>
      </c>
      <c r="F1000" s="657" t="s">
        <v>16699</v>
      </c>
    </row>
    <row r="1001" spans="1:6">
      <c r="A1001">
        <v>592</v>
      </c>
      <c r="B1001" t="s">
        <v>12781</v>
      </c>
      <c r="C1001" t="s">
        <v>92</v>
      </c>
      <c r="D1001" t="s">
        <v>1253</v>
      </c>
      <c r="E1001" s="579"/>
    </row>
    <row r="1002" spans="1:6">
      <c r="A1002">
        <v>586</v>
      </c>
      <c r="B1002" t="s">
        <v>12782</v>
      </c>
      <c r="C1002" t="s">
        <v>85</v>
      </c>
      <c r="D1002" t="s">
        <v>1253</v>
      </c>
      <c r="E1002" s="579"/>
    </row>
    <row r="1003" spans="1:6">
      <c r="A1003">
        <v>588</v>
      </c>
      <c r="B1003" t="s">
        <v>12783</v>
      </c>
      <c r="C1003" t="s">
        <v>85</v>
      </c>
      <c r="D1003" t="s">
        <v>1253</v>
      </c>
      <c r="E1003" s="579"/>
    </row>
    <row r="1004" spans="1:6">
      <c r="A1004">
        <v>591</v>
      </c>
      <c r="B1004" t="s">
        <v>12784</v>
      </c>
      <c r="C1004" t="s">
        <v>92</v>
      </c>
      <c r="D1004" t="s">
        <v>1253</v>
      </c>
      <c r="E1004" s="579"/>
    </row>
    <row r="1005" spans="1:6">
      <c r="A1005">
        <v>584</v>
      </c>
      <c r="B1005" t="s">
        <v>12785</v>
      </c>
      <c r="C1005" t="s">
        <v>85</v>
      </c>
      <c r="D1005" t="s">
        <v>1253</v>
      </c>
      <c r="E1005" s="579"/>
    </row>
    <row r="1006" spans="1:6">
      <c r="A1006">
        <v>589</v>
      </c>
      <c r="B1006" t="s">
        <v>12786</v>
      </c>
      <c r="C1006" t="s">
        <v>85</v>
      </c>
      <c r="D1006" t="s">
        <v>1253</v>
      </c>
      <c r="E1006" s="579"/>
    </row>
    <row r="1007" spans="1:6">
      <c r="A1007">
        <v>1165</v>
      </c>
      <c r="B1007" t="s">
        <v>12787</v>
      </c>
      <c r="C1007" t="s">
        <v>212</v>
      </c>
      <c r="D1007" t="s">
        <v>1253</v>
      </c>
      <c r="E1007" s="579"/>
    </row>
    <row r="1008" spans="1:6">
      <c r="A1008">
        <v>1164</v>
      </c>
      <c r="B1008" t="s">
        <v>12788</v>
      </c>
      <c r="C1008" t="s">
        <v>212</v>
      </c>
      <c r="D1008" t="s">
        <v>1253</v>
      </c>
      <c r="E1008" s="579"/>
    </row>
    <row r="1009" spans="1:5">
      <c r="A1009">
        <v>1170</v>
      </c>
      <c r="B1009" t="s">
        <v>12789</v>
      </c>
      <c r="C1009" t="s">
        <v>212</v>
      </c>
      <c r="D1009" t="s">
        <v>1252</v>
      </c>
      <c r="E1009" s="579"/>
    </row>
    <row r="1010" spans="1:5">
      <c r="A1010">
        <v>1162</v>
      </c>
      <c r="B1010" t="s">
        <v>12790</v>
      </c>
      <c r="C1010" t="s">
        <v>212</v>
      </c>
      <c r="D1010" t="s">
        <v>1252</v>
      </c>
      <c r="E1010" s="579"/>
    </row>
    <row r="1011" spans="1:5">
      <c r="A1011">
        <v>12395</v>
      </c>
      <c r="B1011" t="s">
        <v>12791</v>
      </c>
      <c r="C1011" t="s">
        <v>212</v>
      </c>
      <c r="D1011" t="s">
        <v>1252</v>
      </c>
      <c r="E1011" s="579"/>
    </row>
    <row r="1012" spans="1:5">
      <c r="A1012">
        <v>1169</v>
      </c>
      <c r="B1012" t="s">
        <v>12792</v>
      </c>
      <c r="C1012" t="s">
        <v>212</v>
      </c>
      <c r="D1012" t="s">
        <v>1252</v>
      </c>
      <c r="E1012" s="579"/>
    </row>
    <row r="1013" spans="1:5">
      <c r="A1013">
        <v>1166</v>
      </c>
      <c r="B1013" t="s">
        <v>12793</v>
      </c>
      <c r="C1013" t="s">
        <v>212</v>
      </c>
      <c r="D1013" t="s">
        <v>1252</v>
      </c>
      <c r="E1013" s="579"/>
    </row>
    <row r="1014" spans="1:5">
      <c r="A1014">
        <v>1168</v>
      </c>
      <c r="B1014" t="s">
        <v>12794</v>
      </c>
      <c r="C1014" t="s">
        <v>212</v>
      </c>
      <c r="D1014" t="s">
        <v>1252</v>
      </c>
      <c r="E1014" s="579"/>
    </row>
    <row r="1015" spans="1:5">
      <c r="A1015">
        <v>1163</v>
      </c>
      <c r="B1015" t="s">
        <v>12795</v>
      </c>
      <c r="C1015" t="s">
        <v>212</v>
      </c>
      <c r="D1015" t="s">
        <v>1252</v>
      </c>
      <c r="E1015" s="579"/>
    </row>
    <row r="1016" spans="1:5">
      <c r="A1016">
        <v>12396</v>
      </c>
      <c r="B1016" t="s">
        <v>12796</v>
      </c>
      <c r="C1016" t="s">
        <v>212</v>
      </c>
      <c r="D1016" t="s">
        <v>1252</v>
      </c>
      <c r="E1016" s="579"/>
    </row>
    <row r="1017" spans="1:5">
      <c r="A1017">
        <v>1167</v>
      </c>
      <c r="B1017" t="s">
        <v>12797</v>
      </c>
      <c r="C1017" t="s">
        <v>212</v>
      </c>
      <c r="D1017" t="s">
        <v>1252</v>
      </c>
      <c r="E1017" s="579"/>
    </row>
    <row r="1018" spans="1:5">
      <c r="A1018">
        <v>36331</v>
      </c>
      <c r="B1018" t="s">
        <v>12798</v>
      </c>
      <c r="C1018" t="s">
        <v>212</v>
      </c>
      <c r="D1018" t="s">
        <v>1252</v>
      </c>
      <c r="E1018" s="579"/>
    </row>
    <row r="1019" spans="1:5">
      <c r="A1019">
        <v>36346</v>
      </c>
      <c r="B1019" t="s">
        <v>12799</v>
      </c>
      <c r="C1019" t="s">
        <v>212</v>
      </c>
      <c r="D1019" t="s">
        <v>1252</v>
      </c>
      <c r="E1019" s="579"/>
    </row>
    <row r="1020" spans="1:5">
      <c r="A1020">
        <v>1202</v>
      </c>
      <c r="B1020" t="s">
        <v>12800</v>
      </c>
      <c r="C1020" t="s">
        <v>212</v>
      </c>
      <c r="D1020" t="s">
        <v>1252</v>
      </c>
      <c r="E1020" s="579">
        <v>4.92</v>
      </c>
    </row>
    <row r="1021" spans="1:5">
      <c r="A1021">
        <v>1197</v>
      </c>
      <c r="B1021" t="s">
        <v>12801</v>
      </c>
      <c r="C1021" t="s">
        <v>212</v>
      </c>
      <c r="D1021" t="s">
        <v>1252</v>
      </c>
      <c r="E1021" s="579">
        <v>1.73</v>
      </c>
    </row>
    <row r="1022" spans="1:5">
      <c r="A1022">
        <v>1198</v>
      </c>
      <c r="B1022" t="s">
        <v>12802</v>
      </c>
      <c r="C1022" t="s">
        <v>212</v>
      </c>
      <c r="D1022" t="s">
        <v>1252</v>
      </c>
      <c r="E1022" s="579">
        <v>2.27</v>
      </c>
    </row>
    <row r="1023" spans="1:5">
      <c r="A1023">
        <v>20088</v>
      </c>
      <c r="B1023" t="s">
        <v>12803</v>
      </c>
      <c r="C1023" t="s">
        <v>212</v>
      </c>
      <c r="D1023" t="s">
        <v>1252</v>
      </c>
      <c r="E1023" s="579">
        <v>11.5</v>
      </c>
    </row>
    <row r="1024" spans="1:5">
      <c r="A1024">
        <v>20089</v>
      </c>
      <c r="B1024" t="s">
        <v>12804</v>
      </c>
      <c r="C1024" t="s">
        <v>212</v>
      </c>
      <c r="D1024" t="s">
        <v>1252</v>
      </c>
      <c r="E1024" s="579">
        <v>56.37</v>
      </c>
    </row>
    <row r="1025" spans="1:5">
      <c r="A1025">
        <v>20087</v>
      </c>
      <c r="B1025" t="s">
        <v>12805</v>
      </c>
      <c r="C1025" t="s">
        <v>212</v>
      </c>
      <c r="D1025" t="s">
        <v>1253</v>
      </c>
      <c r="E1025" s="579">
        <v>9.51</v>
      </c>
    </row>
    <row r="1026" spans="1:5">
      <c r="A1026">
        <v>1191</v>
      </c>
      <c r="B1026" t="s">
        <v>12806</v>
      </c>
      <c r="C1026" t="s">
        <v>212</v>
      </c>
      <c r="D1026" t="s">
        <v>1253</v>
      </c>
      <c r="E1026" s="579">
        <v>1.24</v>
      </c>
    </row>
    <row r="1027" spans="1:5">
      <c r="A1027">
        <v>1185</v>
      </c>
      <c r="B1027" t="s">
        <v>12807</v>
      </c>
      <c r="C1027" t="s">
        <v>212</v>
      </c>
      <c r="D1027" t="s">
        <v>1253</v>
      </c>
      <c r="E1027" s="579">
        <v>1.24</v>
      </c>
    </row>
    <row r="1028" spans="1:5">
      <c r="A1028">
        <v>1189</v>
      </c>
      <c r="B1028" t="s">
        <v>12808</v>
      </c>
      <c r="C1028" t="s">
        <v>212</v>
      </c>
      <c r="D1028" t="s">
        <v>1252</v>
      </c>
      <c r="E1028" s="579">
        <v>2.02</v>
      </c>
    </row>
    <row r="1029" spans="1:5">
      <c r="A1029">
        <v>1193</v>
      </c>
      <c r="B1029" t="s">
        <v>12809</v>
      </c>
      <c r="C1029" t="s">
        <v>212</v>
      </c>
      <c r="D1029" t="s">
        <v>1252</v>
      </c>
      <c r="E1029" s="579">
        <v>3.89</v>
      </c>
    </row>
    <row r="1030" spans="1:5">
      <c r="A1030">
        <v>1194</v>
      </c>
      <c r="B1030" t="s">
        <v>12810</v>
      </c>
      <c r="C1030" t="s">
        <v>212</v>
      </c>
      <c r="D1030" t="s">
        <v>1252</v>
      </c>
      <c r="E1030" s="579">
        <v>7.02</v>
      </c>
    </row>
    <row r="1031" spans="1:5">
      <c r="A1031">
        <v>1195</v>
      </c>
      <c r="B1031" t="s">
        <v>12811</v>
      </c>
      <c r="C1031" t="s">
        <v>212</v>
      </c>
      <c r="D1031" t="s">
        <v>1250</v>
      </c>
      <c r="E1031" s="579">
        <v>11.82</v>
      </c>
    </row>
    <row r="1032" spans="1:5">
      <c r="A1032">
        <v>1204</v>
      </c>
      <c r="B1032" t="s">
        <v>12812</v>
      </c>
      <c r="C1032" t="s">
        <v>212</v>
      </c>
      <c r="D1032" t="s">
        <v>1252</v>
      </c>
      <c r="E1032" s="579">
        <v>20.67</v>
      </c>
    </row>
    <row r="1033" spans="1:5">
      <c r="A1033">
        <v>1200</v>
      </c>
      <c r="B1033" t="s">
        <v>12813</v>
      </c>
      <c r="C1033" t="s">
        <v>212</v>
      </c>
      <c r="D1033" t="s">
        <v>1252</v>
      </c>
      <c r="E1033" s="579">
        <v>8.64</v>
      </c>
    </row>
    <row r="1034" spans="1:5">
      <c r="A1034">
        <v>12909</v>
      </c>
      <c r="B1034" t="s">
        <v>12814</v>
      </c>
      <c r="C1034" t="s">
        <v>212</v>
      </c>
      <c r="D1034" t="s">
        <v>1252</v>
      </c>
      <c r="E1034" s="579">
        <v>4.01</v>
      </c>
    </row>
    <row r="1035" spans="1:5">
      <c r="A1035">
        <v>12910</v>
      </c>
      <c r="B1035" t="s">
        <v>12815</v>
      </c>
      <c r="C1035" t="s">
        <v>212</v>
      </c>
      <c r="D1035" t="s">
        <v>1252</v>
      </c>
      <c r="E1035" s="579">
        <v>7.2</v>
      </c>
    </row>
    <row r="1036" spans="1:5">
      <c r="A1036">
        <v>1207</v>
      </c>
      <c r="B1036" t="s">
        <v>12816</v>
      </c>
      <c r="C1036" t="s">
        <v>212</v>
      </c>
      <c r="D1036" t="s">
        <v>1252</v>
      </c>
      <c r="E1036" s="579"/>
    </row>
    <row r="1037" spans="1:5">
      <c r="A1037">
        <v>1206</v>
      </c>
      <c r="B1037" t="s">
        <v>12817</v>
      </c>
      <c r="C1037" t="s">
        <v>212</v>
      </c>
      <c r="D1037" t="s">
        <v>1252</v>
      </c>
      <c r="E1037" s="579"/>
    </row>
    <row r="1038" spans="1:5">
      <c r="A1038">
        <v>1183</v>
      </c>
      <c r="B1038" t="s">
        <v>12818</v>
      </c>
      <c r="C1038" t="s">
        <v>212</v>
      </c>
      <c r="D1038" t="s">
        <v>1252</v>
      </c>
      <c r="E1038" s="579"/>
    </row>
    <row r="1039" spans="1:5">
      <c r="A1039">
        <v>42685</v>
      </c>
      <c r="B1039" t="s">
        <v>12819</v>
      </c>
      <c r="C1039" t="s">
        <v>212</v>
      </c>
      <c r="D1039" t="s">
        <v>1253</v>
      </c>
      <c r="E1039" s="579">
        <v>58.42</v>
      </c>
    </row>
    <row r="1040" spans="1:5">
      <c r="A1040">
        <v>42686</v>
      </c>
      <c r="B1040" t="s">
        <v>12820</v>
      </c>
      <c r="C1040" t="s">
        <v>212</v>
      </c>
      <c r="D1040" t="s">
        <v>1253</v>
      </c>
      <c r="E1040" s="579">
        <v>64.34</v>
      </c>
    </row>
    <row r="1041" spans="1:5">
      <c r="A1041">
        <v>12894</v>
      </c>
      <c r="B1041" t="s">
        <v>12821</v>
      </c>
      <c r="C1041" t="s">
        <v>212</v>
      </c>
      <c r="D1041" t="s">
        <v>1253</v>
      </c>
      <c r="E1041" s="579">
        <v>28.6</v>
      </c>
    </row>
    <row r="1042" spans="1:5">
      <c r="A1042">
        <v>12895</v>
      </c>
      <c r="B1042" t="s">
        <v>12822</v>
      </c>
      <c r="C1042" t="s">
        <v>212</v>
      </c>
      <c r="D1042" t="s">
        <v>1253</v>
      </c>
      <c r="E1042" s="579">
        <v>19.2</v>
      </c>
    </row>
    <row r="1043" spans="1:5">
      <c r="A1043">
        <v>1631</v>
      </c>
      <c r="B1043" t="s">
        <v>12823</v>
      </c>
      <c r="C1043" t="s">
        <v>212</v>
      </c>
      <c r="D1043" t="s">
        <v>1253</v>
      </c>
      <c r="E1043" s="579"/>
    </row>
    <row r="1044" spans="1:5">
      <c r="A1044">
        <v>1633</v>
      </c>
      <c r="B1044" t="s">
        <v>12824</v>
      </c>
      <c r="C1044" t="s">
        <v>212</v>
      </c>
      <c r="D1044" t="s">
        <v>1253</v>
      </c>
      <c r="E1044" s="579"/>
    </row>
    <row r="1045" spans="1:5">
      <c r="A1045">
        <v>10818</v>
      </c>
      <c r="B1045" t="s">
        <v>12825</v>
      </c>
      <c r="C1045" t="s">
        <v>92</v>
      </c>
      <c r="D1045" t="s">
        <v>1253</v>
      </c>
      <c r="E1045" s="579">
        <v>55.85</v>
      </c>
    </row>
    <row r="1046" spans="1:5">
      <c r="A1046">
        <v>41410</v>
      </c>
      <c r="B1046" t="s">
        <v>12826</v>
      </c>
      <c r="C1046" t="s">
        <v>212</v>
      </c>
      <c r="D1046" t="s">
        <v>1252</v>
      </c>
      <c r="E1046" s="579">
        <v>47.28</v>
      </c>
    </row>
    <row r="1047" spans="1:5">
      <c r="A1047">
        <v>41411</v>
      </c>
      <c r="B1047" t="s">
        <v>12827</v>
      </c>
      <c r="C1047" t="s">
        <v>212</v>
      </c>
      <c r="D1047" t="s">
        <v>1252</v>
      </c>
      <c r="E1047" s="2">
        <v>42.86</v>
      </c>
    </row>
    <row r="1048" spans="1:5">
      <c r="A1048">
        <v>41412</v>
      </c>
      <c r="B1048" t="s">
        <v>12828</v>
      </c>
      <c r="C1048" t="s">
        <v>212</v>
      </c>
      <c r="D1048" t="s">
        <v>1252</v>
      </c>
      <c r="E1048" s="579">
        <v>82.9</v>
      </c>
    </row>
    <row r="1049" spans="1:5">
      <c r="A1049">
        <v>41413</v>
      </c>
      <c r="B1049" t="s">
        <v>12829</v>
      </c>
      <c r="C1049" t="s">
        <v>212</v>
      </c>
      <c r="D1049" t="s">
        <v>1252</v>
      </c>
      <c r="E1049" s="2">
        <v>74.59</v>
      </c>
    </row>
    <row r="1050" spans="1:5">
      <c r="A1050">
        <v>39359</v>
      </c>
      <c r="B1050" t="s">
        <v>12830</v>
      </c>
      <c r="C1050" t="s">
        <v>212</v>
      </c>
      <c r="D1050" t="s">
        <v>1250</v>
      </c>
      <c r="E1050" s="579"/>
    </row>
    <row r="1051" spans="1:5">
      <c r="A1051">
        <v>39360</v>
      </c>
      <c r="B1051" t="s">
        <v>12831</v>
      </c>
      <c r="C1051" t="s">
        <v>212</v>
      </c>
      <c r="D1051" t="s">
        <v>1252</v>
      </c>
      <c r="E1051" s="2"/>
    </row>
    <row r="1052" spans="1:5">
      <c r="A1052">
        <v>10710</v>
      </c>
      <c r="B1052" t="s">
        <v>12832</v>
      </c>
      <c r="C1052" t="s">
        <v>93</v>
      </c>
      <c r="D1052" t="s">
        <v>1252</v>
      </c>
      <c r="E1052" s="579"/>
    </row>
    <row r="1053" spans="1:5">
      <c r="A1053">
        <v>10709</v>
      </c>
      <c r="B1053" t="s">
        <v>12833</v>
      </c>
      <c r="C1053" t="s">
        <v>93</v>
      </c>
      <c r="D1053" t="s">
        <v>1252</v>
      </c>
      <c r="E1053" s="2"/>
    </row>
    <row r="1054" spans="1:5">
      <c r="A1054">
        <v>39636</v>
      </c>
      <c r="B1054" t="s">
        <v>12834</v>
      </c>
      <c r="C1054" t="s">
        <v>93</v>
      </c>
      <c r="D1054" t="s">
        <v>1250</v>
      </c>
      <c r="E1054" s="579"/>
    </row>
    <row r="1055" spans="1:5">
      <c r="A1055">
        <v>10708</v>
      </c>
      <c r="B1055" t="s">
        <v>12835</v>
      </c>
      <c r="C1055" t="s">
        <v>93</v>
      </c>
      <c r="D1055" t="s">
        <v>1253</v>
      </c>
      <c r="E1055" s="2"/>
    </row>
    <row r="1056" spans="1:5">
      <c r="A1056">
        <v>39635</v>
      </c>
      <c r="B1056" t="s">
        <v>12836</v>
      </c>
      <c r="C1056" t="s">
        <v>93</v>
      </c>
      <c r="D1056" t="s">
        <v>1253</v>
      </c>
      <c r="E1056" s="2"/>
    </row>
    <row r="1057" spans="1:5">
      <c r="A1057">
        <v>6117</v>
      </c>
      <c r="B1057" t="s">
        <v>12837</v>
      </c>
      <c r="C1057" t="s">
        <v>87</v>
      </c>
      <c r="D1057" t="s">
        <v>1253</v>
      </c>
      <c r="E1057" s="2">
        <v>13.92</v>
      </c>
    </row>
    <row r="1058" spans="1:5">
      <c r="A1058">
        <v>40913</v>
      </c>
      <c r="B1058" t="s">
        <v>12838</v>
      </c>
      <c r="C1058" t="s">
        <v>218</v>
      </c>
      <c r="D1058" t="s">
        <v>1253</v>
      </c>
      <c r="E1058" s="2">
        <v>2436.5300000000002</v>
      </c>
    </row>
    <row r="1059" spans="1:5">
      <c r="A1059">
        <v>1214</v>
      </c>
      <c r="B1059" t="s">
        <v>12839</v>
      </c>
      <c r="C1059" t="s">
        <v>87</v>
      </c>
      <c r="D1059" t="s">
        <v>1253</v>
      </c>
      <c r="E1059" s="2">
        <v>16.399999999999999</v>
      </c>
    </row>
    <row r="1060" spans="1:5">
      <c r="A1060">
        <v>40915</v>
      </c>
      <c r="B1060" t="s">
        <v>12840</v>
      </c>
      <c r="C1060" t="s">
        <v>218</v>
      </c>
      <c r="D1060" t="s">
        <v>1253</v>
      </c>
      <c r="E1060" s="2">
        <v>2870.7</v>
      </c>
    </row>
    <row r="1061" spans="1:5">
      <c r="A1061">
        <v>40914</v>
      </c>
      <c r="B1061" t="s">
        <v>12841</v>
      </c>
      <c r="C1061" t="s">
        <v>218</v>
      </c>
      <c r="D1061" t="s">
        <v>1252</v>
      </c>
      <c r="E1061" s="579">
        <v>3013.11</v>
      </c>
    </row>
    <row r="1062" spans="1:5">
      <c r="A1062">
        <v>1213</v>
      </c>
      <c r="B1062" t="s">
        <v>12842</v>
      </c>
      <c r="C1062" t="s">
        <v>87</v>
      </c>
      <c r="D1062" t="s">
        <v>1252</v>
      </c>
      <c r="E1062" s="2">
        <v>17.22</v>
      </c>
    </row>
    <row r="1063" spans="1:5">
      <c r="A1063">
        <v>5091</v>
      </c>
      <c r="B1063" t="s">
        <v>12843</v>
      </c>
      <c r="C1063" t="s">
        <v>212</v>
      </c>
      <c r="D1063" t="s">
        <v>1252</v>
      </c>
      <c r="E1063" s="579">
        <v>20.5</v>
      </c>
    </row>
    <row r="1064" spans="1:5">
      <c r="A1064">
        <v>14615</v>
      </c>
      <c r="B1064" t="s">
        <v>12844</v>
      </c>
      <c r="C1064" t="s">
        <v>212</v>
      </c>
      <c r="D1064" t="s">
        <v>1252</v>
      </c>
      <c r="E1064" s="579"/>
    </row>
    <row r="1065" spans="1:5">
      <c r="A1065">
        <v>2711</v>
      </c>
      <c r="B1065" t="s">
        <v>12845</v>
      </c>
      <c r="C1065" t="s">
        <v>212</v>
      </c>
      <c r="D1065" t="s">
        <v>1252</v>
      </c>
      <c r="E1065" s="579"/>
    </row>
    <row r="1066" spans="1:5">
      <c r="A1066">
        <v>45235</v>
      </c>
      <c r="B1066" t="s">
        <v>12846</v>
      </c>
      <c r="C1066" t="s">
        <v>212</v>
      </c>
      <c r="D1066" t="s">
        <v>1252</v>
      </c>
      <c r="E1066" s="2"/>
    </row>
    <row r="1067" spans="1:5">
      <c r="A1067">
        <v>37727</v>
      </c>
      <c r="B1067" t="s">
        <v>12847</v>
      </c>
      <c r="C1067" t="s">
        <v>212</v>
      </c>
      <c r="D1067" t="s">
        <v>1253</v>
      </c>
      <c r="E1067" s="2"/>
    </row>
    <row r="1068" spans="1:5">
      <c r="A1068">
        <v>37728</v>
      </c>
      <c r="B1068" t="s">
        <v>12848</v>
      </c>
      <c r="C1068" t="s">
        <v>212</v>
      </c>
      <c r="D1068" t="s">
        <v>1253</v>
      </c>
      <c r="E1068" s="2"/>
    </row>
    <row r="1069" spans="1:5">
      <c r="A1069">
        <v>37729</v>
      </c>
      <c r="B1069" t="s">
        <v>12849</v>
      </c>
      <c r="C1069" t="s">
        <v>212</v>
      </c>
      <c r="D1069" t="s">
        <v>1253</v>
      </c>
      <c r="E1069" s="2"/>
    </row>
    <row r="1070" spans="1:5">
      <c r="A1070">
        <v>37730</v>
      </c>
      <c r="B1070" t="s">
        <v>12850</v>
      </c>
      <c r="C1070" t="s">
        <v>212</v>
      </c>
      <c r="D1070" t="s">
        <v>1253</v>
      </c>
      <c r="E1070" s="2"/>
    </row>
    <row r="1071" spans="1:5">
      <c r="A1071">
        <v>37731</v>
      </c>
      <c r="B1071" t="s">
        <v>12851</v>
      </c>
      <c r="C1071" t="s">
        <v>212</v>
      </c>
      <c r="D1071" t="s">
        <v>1253</v>
      </c>
      <c r="E1071" s="2"/>
    </row>
    <row r="1072" spans="1:5">
      <c r="A1072">
        <v>37732</v>
      </c>
      <c r="B1072" t="s">
        <v>12852</v>
      </c>
      <c r="C1072" t="s">
        <v>212</v>
      </c>
      <c r="D1072" t="s">
        <v>1252</v>
      </c>
      <c r="E1072" s="579"/>
    </row>
    <row r="1073" spans="1:5">
      <c r="A1073">
        <v>45194</v>
      </c>
      <c r="B1073" t="s">
        <v>12853</v>
      </c>
      <c r="C1073" t="s">
        <v>212</v>
      </c>
      <c r="D1073" t="s">
        <v>1252</v>
      </c>
      <c r="E1073" s="2"/>
    </row>
    <row r="1074" spans="1:5">
      <c r="A1074">
        <v>36496</v>
      </c>
      <c r="B1074" t="s">
        <v>12854</v>
      </c>
      <c r="C1074" t="s">
        <v>212</v>
      </c>
      <c r="D1074" t="s">
        <v>1252</v>
      </c>
      <c r="E1074" s="2"/>
    </row>
    <row r="1075" spans="1:5">
      <c r="A1075">
        <v>37762</v>
      </c>
      <c r="B1075" t="s">
        <v>12855</v>
      </c>
      <c r="C1075" t="s">
        <v>212</v>
      </c>
      <c r="D1075" t="s">
        <v>1252</v>
      </c>
      <c r="E1075" s="2"/>
    </row>
    <row r="1076" spans="1:5">
      <c r="A1076">
        <v>37763</v>
      </c>
      <c r="B1076" t="s">
        <v>12856</v>
      </c>
      <c r="C1076" t="s">
        <v>212</v>
      </c>
      <c r="D1076" t="s">
        <v>1252</v>
      </c>
      <c r="E1076" s="2"/>
    </row>
    <row r="1077" spans="1:5">
      <c r="A1077">
        <v>41992</v>
      </c>
      <c r="B1077" t="s">
        <v>12857</v>
      </c>
      <c r="C1077" t="s">
        <v>212</v>
      </c>
      <c r="D1077" t="s">
        <v>1252</v>
      </c>
      <c r="E1077" s="2"/>
    </row>
    <row r="1078" spans="1:5">
      <c r="A1078">
        <v>10630</v>
      </c>
      <c r="B1078" t="s">
        <v>12858</v>
      </c>
      <c r="C1078" t="s">
        <v>212</v>
      </c>
      <c r="D1078" t="s">
        <v>1252</v>
      </c>
      <c r="E1078" s="579"/>
    </row>
    <row r="1079" spans="1:5">
      <c r="A1079">
        <v>13215</v>
      </c>
      <c r="B1079" t="s">
        <v>12859</v>
      </c>
      <c r="C1079" t="s">
        <v>212</v>
      </c>
      <c r="D1079" t="s">
        <v>1252</v>
      </c>
      <c r="E1079" s="2"/>
    </row>
    <row r="1080" spans="1:5">
      <c r="A1080">
        <v>4235</v>
      </c>
      <c r="B1080" t="s">
        <v>12860</v>
      </c>
      <c r="C1080" t="s">
        <v>87</v>
      </c>
      <c r="D1080" t="s">
        <v>1252</v>
      </c>
      <c r="E1080" s="2">
        <v>16.04</v>
      </c>
    </row>
    <row r="1081" spans="1:5">
      <c r="A1081">
        <v>40976</v>
      </c>
      <c r="B1081" t="s">
        <v>12861</v>
      </c>
      <c r="C1081" t="s">
        <v>218</v>
      </c>
      <c r="D1081" t="s">
        <v>1252</v>
      </c>
      <c r="E1081" s="579">
        <v>2807.62</v>
      </c>
    </row>
    <row r="1082" spans="1:5">
      <c r="A1082">
        <v>43091</v>
      </c>
      <c r="B1082" t="s">
        <v>12862</v>
      </c>
      <c r="C1082" t="s">
        <v>212</v>
      </c>
      <c r="D1082" t="s">
        <v>1252</v>
      </c>
      <c r="E1082" s="579">
        <v>9070.16</v>
      </c>
    </row>
    <row r="1083" spans="1:5">
      <c r="A1083">
        <v>43092</v>
      </c>
      <c r="B1083" t="s">
        <v>12863</v>
      </c>
      <c r="C1083" t="s">
        <v>212</v>
      </c>
      <c r="D1083" t="s">
        <v>1252</v>
      </c>
      <c r="E1083" s="579">
        <v>12093.55</v>
      </c>
    </row>
    <row r="1084" spans="1:5">
      <c r="A1084">
        <v>43089</v>
      </c>
      <c r="B1084" t="s">
        <v>12864</v>
      </c>
      <c r="C1084" t="s">
        <v>212</v>
      </c>
      <c r="D1084" t="s">
        <v>1252</v>
      </c>
      <c r="E1084" s="579">
        <v>2107.65</v>
      </c>
    </row>
    <row r="1085" spans="1:5">
      <c r="A1085">
        <v>43090</v>
      </c>
      <c r="B1085" t="s">
        <v>12865</v>
      </c>
      <c r="C1085" t="s">
        <v>212</v>
      </c>
      <c r="D1085" t="s">
        <v>1252</v>
      </c>
      <c r="E1085" s="579">
        <v>4651.3599999999997</v>
      </c>
    </row>
    <row r="1086" spans="1:5">
      <c r="A1086">
        <v>41967</v>
      </c>
      <c r="B1086" t="s">
        <v>12866</v>
      </c>
      <c r="C1086" t="s">
        <v>130</v>
      </c>
      <c r="D1086" t="s">
        <v>1252</v>
      </c>
      <c r="E1086" s="579">
        <v>20.239999999999998</v>
      </c>
    </row>
    <row r="1087" spans="1:5">
      <c r="A1087">
        <v>12760</v>
      </c>
      <c r="B1087" t="s">
        <v>12867</v>
      </c>
      <c r="C1087" t="s">
        <v>93</v>
      </c>
      <c r="D1087" t="s">
        <v>1252</v>
      </c>
      <c r="E1087" s="579">
        <v>1657.27</v>
      </c>
    </row>
    <row r="1088" spans="1:5">
      <c r="A1088">
        <v>12759</v>
      </c>
      <c r="B1088" t="s">
        <v>12868</v>
      </c>
      <c r="C1088" t="s">
        <v>93</v>
      </c>
      <c r="D1088" t="s">
        <v>1252</v>
      </c>
      <c r="E1088" s="579">
        <v>1104.83</v>
      </c>
    </row>
    <row r="1089" spans="1:5">
      <c r="A1089">
        <v>43105</v>
      </c>
      <c r="B1089" t="s">
        <v>12869</v>
      </c>
      <c r="C1089" t="s">
        <v>92</v>
      </c>
      <c r="D1089" t="s">
        <v>1252</v>
      </c>
      <c r="E1089" s="579">
        <v>31.11</v>
      </c>
    </row>
    <row r="1090" spans="1:5">
      <c r="A1090">
        <v>40424</v>
      </c>
      <c r="B1090" t="s">
        <v>12870</v>
      </c>
      <c r="C1090" t="s">
        <v>92</v>
      </c>
      <c r="D1090" t="s">
        <v>1252</v>
      </c>
      <c r="E1090" s="579">
        <v>7.9</v>
      </c>
    </row>
    <row r="1091" spans="1:5">
      <c r="A1091">
        <v>1325</v>
      </c>
      <c r="B1091" t="s">
        <v>12871</v>
      </c>
      <c r="C1091" t="s">
        <v>92</v>
      </c>
      <c r="D1091" t="s">
        <v>1252</v>
      </c>
      <c r="E1091" s="579">
        <v>8.65</v>
      </c>
    </row>
    <row r="1092" spans="1:5">
      <c r="A1092">
        <v>1327</v>
      </c>
      <c r="B1092" t="s">
        <v>12872</v>
      </c>
      <c r="C1092" t="s">
        <v>92</v>
      </c>
      <c r="D1092" t="s">
        <v>1252</v>
      </c>
      <c r="E1092" s="579">
        <v>9.2200000000000006</v>
      </c>
    </row>
    <row r="1093" spans="1:5">
      <c r="A1093">
        <v>1328</v>
      </c>
      <c r="B1093" t="s">
        <v>12873</v>
      </c>
      <c r="C1093" t="s">
        <v>92</v>
      </c>
      <c r="D1093" t="s">
        <v>1252</v>
      </c>
      <c r="E1093" s="579">
        <v>8.68</v>
      </c>
    </row>
    <row r="1094" spans="1:5">
      <c r="A1094">
        <v>1321</v>
      </c>
      <c r="B1094" t="s">
        <v>12874</v>
      </c>
      <c r="C1094" t="s">
        <v>92</v>
      </c>
      <c r="D1094" t="s">
        <v>1252</v>
      </c>
      <c r="E1094" s="579">
        <v>8.0299999999999994</v>
      </c>
    </row>
    <row r="1095" spans="1:5">
      <c r="A1095">
        <v>1318</v>
      </c>
      <c r="B1095" t="s">
        <v>12875</v>
      </c>
      <c r="C1095" t="s">
        <v>92</v>
      </c>
      <c r="D1095" t="s">
        <v>1252</v>
      </c>
      <c r="E1095" s="579">
        <v>8.0399999999999991</v>
      </c>
    </row>
    <row r="1096" spans="1:5">
      <c r="A1096">
        <v>1322</v>
      </c>
      <c r="B1096" t="s">
        <v>12876</v>
      </c>
      <c r="C1096" t="s">
        <v>92</v>
      </c>
      <c r="D1096" t="s">
        <v>1250</v>
      </c>
      <c r="E1096" s="579">
        <v>8.49</v>
      </c>
    </row>
    <row r="1097" spans="1:5">
      <c r="A1097">
        <v>1323</v>
      </c>
      <c r="B1097" t="s">
        <v>12877</v>
      </c>
      <c r="C1097" t="s">
        <v>92</v>
      </c>
      <c r="D1097" t="s">
        <v>1252</v>
      </c>
      <c r="E1097" s="579">
        <v>8.49</v>
      </c>
    </row>
    <row r="1098" spans="1:5">
      <c r="A1098">
        <v>1319</v>
      </c>
      <c r="B1098" t="s">
        <v>12878</v>
      </c>
      <c r="C1098" t="s">
        <v>92</v>
      </c>
      <c r="D1098" t="s">
        <v>1252</v>
      </c>
      <c r="E1098" s="579">
        <v>7.16</v>
      </c>
    </row>
    <row r="1099" spans="1:5">
      <c r="A1099">
        <v>11026</v>
      </c>
      <c r="B1099" t="s">
        <v>12879</v>
      </c>
      <c r="C1099" t="s">
        <v>92</v>
      </c>
      <c r="D1099" t="s">
        <v>1252</v>
      </c>
      <c r="E1099" s="579">
        <v>9.85</v>
      </c>
    </row>
    <row r="1100" spans="1:5">
      <c r="A1100">
        <v>11027</v>
      </c>
      <c r="B1100" t="s">
        <v>12880</v>
      </c>
      <c r="C1100" t="s">
        <v>92</v>
      </c>
      <c r="D1100" t="s">
        <v>1252</v>
      </c>
      <c r="E1100" s="579">
        <v>10.25</v>
      </c>
    </row>
    <row r="1101" spans="1:5">
      <c r="A1101">
        <v>11046</v>
      </c>
      <c r="B1101" t="s">
        <v>12881</v>
      </c>
      <c r="C1101" t="s">
        <v>92</v>
      </c>
      <c r="D1101" t="s">
        <v>1252</v>
      </c>
      <c r="E1101" s="579">
        <v>9.82</v>
      </c>
    </row>
    <row r="1102" spans="1:5">
      <c r="A1102">
        <v>11047</v>
      </c>
      <c r="B1102" t="s">
        <v>12882</v>
      </c>
      <c r="C1102" t="s">
        <v>92</v>
      </c>
      <c r="D1102" t="s">
        <v>1252</v>
      </c>
      <c r="E1102" s="579">
        <v>10.7</v>
      </c>
    </row>
    <row r="1103" spans="1:5">
      <c r="A1103">
        <v>43668</v>
      </c>
      <c r="B1103" t="s">
        <v>12883</v>
      </c>
      <c r="C1103" t="s">
        <v>92</v>
      </c>
      <c r="D1103" t="s">
        <v>1252</v>
      </c>
      <c r="E1103" s="579">
        <v>9.44</v>
      </c>
    </row>
    <row r="1104" spans="1:5">
      <c r="A1104">
        <v>11049</v>
      </c>
      <c r="B1104" t="s">
        <v>12884</v>
      </c>
      <c r="C1104" t="s">
        <v>92</v>
      </c>
      <c r="D1104" t="s">
        <v>1252</v>
      </c>
      <c r="E1104" s="579">
        <v>10.23</v>
      </c>
    </row>
    <row r="1105" spans="1:5">
      <c r="A1105">
        <v>43106</v>
      </c>
      <c r="B1105" t="s">
        <v>12885</v>
      </c>
      <c r="C1105" t="s">
        <v>92</v>
      </c>
      <c r="D1105" t="s">
        <v>1252</v>
      </c>
      <c r="E1105" s="579">
        <v>10.29</v>
      </c>
    </row>
    <row r="1106" spans="1:5">
      <c r="A1106">
        <v>11051</v>
      </c>
      <c r="B1106" t="s">
        <v>12886</v>
      </c>
      <c r="C1106" t="s">
        <v>92</v>
      </c>
      <c r="D1106" t="s">
        <v>1252</v>
      </c>
      <c r="E1106" s="579">
        <v>10.74</v>
      </c>
    </row>
    <row r="1107" spans="1:5">
      <c r="A1107">
        <v>11061</v>
      </c>
      <c r="B1107" t="s">
        <v>12887</v>
      </c>
      <c r="C1107" t="s">
        <v>92</v>
      </c>
      <c r="D1107" t="s">
        <v>1252</v>
      </c>
      <c r="E1107" s="579">
        <v>12.88</v>
      </c>
    </row>
    <row r="1108" spans="1:5">
      <c r="A1108">
        <v>43667</v>
      </c>
      <c r="B1108" t="s">
        <v>12888</v>
      </c>
      <c r="C1108" t="s">
        <v>92</v>
      </c>
      <c r="D1108" t="s">
        <v>1252</v>
      </c>
      <c r="E1108" s="579">
        <v>9.36</v>
      </c>
    </row>
    <row r="1109" spans="1:5">
      <c r="A1109">
        <v>1333</v>
      </c>
      <c r="B1109" t="s">
        <v>12889</v>
      </c>
      <c r="C1109" t="s">
        <v>92</v>
      </c>
      <c r="D1109" t="s">
        <v>1253</v>
      </c>
      <c r="E1109" s="579">
        <v>7.8</v>
      </c>
    </row>
    <row r="1110" spans="1:5">
      <c r="A1110">
        <v>1330</v>
      </c>
      <c r="B1110" t="s">
        <v>12890</v>
      </c>
      <c r="C1110" t="s">
        <v>92</v>
      </c>
      <c r="D1110" t="s">
        <v>1253</v>
      </c>
      <c r="E1110" s="579">
        <v>7.73</v>
      </c>
    </row>
    <row r="1111" spans="1:5">
      <c r="A1111">
        <v>10957</v>
      </c>
      <c r="B1111" t="s">
        <v>12891</v>
      </c>
      <c r="C1111" t="s">
        <v>92</v>
      </c>
      <c r="D1111" t="s">
        <v>1253</v>
      </c>
      <c r="E1111" s="579">
        <v>8.91</v>
      </c>
    </row>
    <row r="1112" spans="1:5">
      <c r="A1112">
        <v>1332</v>
      </c>
      <c r="B1112" t="s">
        <v>12892</v>
      </c>
      <c r="C1112" t="s">
        <v>92</v>
      </c>
      <c r="D1112" t="s">
        <v>1253</v>
      </c>
      <c r="E1112" s="579">
        <v>7.92</v>
      </c>
    </row>
    <row r="1113" spans="1:5">
      <c r="A1113">
        <v>1334</v>
      </c>
      <c r="B1113" t="s">
        <v>12893</v>
      </c>
      <c r="C1113" t="s">
        <v>92</v>
      </c>
      <c r="D1113" t="s">
        <v>1253</v>
      </c>
      <c r="E1113" s="579">
        <v>8.7899999999999991</v>
      </c>
    </row>
    <row r="1114" spans="1:5">
      <c r="A1114">
        <v>1335</v>
      </c>
      <c r="B1114" t="s">
        <v>12894</v>
      </c>
      <c r="C1114" t="s">
        <v>92</v>
      </c>
      <c r="D1114" t="s">
        <v>1253</v>
      </c>
      <c r="E1114" s="579">
        <v>9.08</v>
      </c>
    </row>
    <row r="1115" spans="1:5">
      <c r="A1115">
        <v>40425</v>
      </c>
      <c r="B1115" t="s">
        <v>12895</v>
      </c>
      <c r="C1115" t="s">
        <v>92</v>
      </c>
      <c r="D1115" t="s">
        <v>1253</v>
      </c>
      <c r="E1115" s="579">
        <v>7.77</v>
      </c>
    </row>
    <row r="1116" spans="1:5">
      <c r="A1116">
        <v>1337</v>
      </c>
      <c r="B1116" t="s">
        <v>12896</v>
      </c>
      <c r="C1116" t="s">
        <v>92</v>
      </c>
      <c r="D1116" t="s">
        <v>1253</v>
      </c>
      <c r="E1116" s="579">
        <v>8.91</v>
      </c>
    </row>
    <row r="1117" spans="1:5">
      <c r="A1117">
        <v>1338</v>
      </c>
      <c r="B1117" t="s">
        <v>12897</v>
      </c>
      <c r="C1117" t="s">
        <v>93</v>
      </c>
      <c r="D1117" t="s">
        <v>1253</v>
      </c>
      <c r="E1117" s="579"/>
    </row>
    <row r="1118" spans="1:5">
      <c r="A1118">
        <v>1340</v>
      </c>
      <c r="B1118" t="s">
        <v>12898</v>
      </c>
      <c r="C1118" t="s">
        <v>93</v>
      </c>
      <c r="D1118" t="s">
        <v>1253</v>
      </c>
      <c r="E1118" s="579"/>
    </row>
    <row r="1119" spans="1:5">
      <c r="A1119">
        <v>1341</v>
      </c>
      <c r="B1119" t="s">
        <v>12899</v>
      </c>
      <c r="C1119" t="s">
        <v>93</v>
      </c>
      <c r="D1119" t="s">
        <v>1253</v>
      </c>
      <c r="E1119" s="579"/>
    </row>
    <row r="1120" spans="1:5">
      <c r="A1120">
        <v>34659</v>
      </c>
      <c r="B1120" t="s">
        <v>12900</v>
      </c>
      <c r="C1120" t="s">
        <v>93</v>
      </c>
      <c r="D1120" t="s">
        <v>1253</v>
      </c>
      <c r="E1120" s="579"/>
    </row>
    <row r="1121" spans="1:5">
      <c r="A1121">
        <v>34514</v>
      </c>
      <c r="B1121" t="s">
        <v>12901</v>
      </c>
      <c r="C1121" t="s">
        <v>93</v>
      </c>
      <c r="D1121" t="s">
        <v>1253</v>
      </c>
      <c r="E1121" s="579"/>
    </row>
    <row r="1122" spans="1:5">
      <c r="A1122">
        <v>34660</v>
      </c>
      <c r="B1122" t="s">
        <v>12902</v>
      </c>
      <c r="C1122" t="s">
        <v>93</v>
      </c>
      <c r="D1122" t="s">
        <v>1253</v>
      </c>
      <c r="E1122" s="579"/>
    </row>
    <row r="1123" spans="1:5">
      <c r="A1123">
        <v>34661</v>
      </c>
      <c r="B1123" t="s">
        <v>12903</v>
      </c>
      <c r="C1123" t="s">
        <v>93</v>
      </c>
      <c r="D1123" t="s">
        <v>1253</v>
      </c>
      <c r="E1123" s="579"/>
    </row>
    <row r="1124" spans="1:5">
      <c r="A1124">
        <v>34667</v>
      </c>
      <c r="B1124" t="s">
        <v>12904</v>
      </c>
      <c r="C1124" t="s">
        <v>93</v>
      </c>
      <c r="D1124" t="s">
        <v>1253</v>
      </c>
      <c r="E1124" s="579"/>
    </row>
    <row r="1125" spans="1:5">
      <c r="A1125">
        <v>34668</v>
      </c>
      <c r="B1125" t="s">
        <v>12905</v>
      </c>
      <c r="C1125" t="s">
        <v>93</v>
      </c>
      <c r="D1125" t="s">
        <v>1253</v>
      </c>
      <c r="E1125" s="579"/>
    </row>
    <row r="1126" spans="1:5">
      <c r="A1126">
        <v>34741</v>
      </c>
      <c r="B1126" t="s">
        <v>12906</v>
      </c>
      <c r="C1126" t="s">
        <v>93</v>
      </c>
      <c r="D1126" t="s">
        <v>1253</v>
      </c>
      <c r="E1126" s="579"/>
    </row>
    <row r="1127" spans="1:5">
      <c r="A1127">
        <v>34664</v>
      </c>
      <c r="B1127" t="s">
        <v>12907</v>
      </c>
      <c r="C1127" t="s">
        <v>93</v>
      </c>
      <c r="D1127" t="s">
        <v>1253</v>
      </c>
      <c r="E1127" s="579"/>
    </row>
    <row r="1128" spans="1:5">
      <c r="A1128">
        <v>34665</v>
      </c>
      <c r="B1128" t="s">
        <v>12908</v>
      </c>
      <c r="C1128" t="s">
        <v>93</v>
      </c>
      <c r="D1128" t="s">
        <v>1253</v>
      </c>
      <c r="E1128" s="579"/>
    </row>
    <row r="1129" spans="1:5">
      <c r="A1129">
        <v>34666</v>
      </c>
      <c r="B1129" t="s">
        <v>12909</v>
      </c>
      <c r="C1129" t="s">
        <v>93</v>
      </c>
      <c r="D1129" t="s">
        <v>1253</v>
      </c>
      <c r="E1129" s="579"/>
    </row>
    <row r="1130" spans="1:5">
      <c r="A1130">
        <v>34669</v>
      </c>
      <c r="B1130" t="s">
        <v>12910</v>
      </c>
      <c r="C1130" t="s">
        <v>93</v>
      </c>
      <c r="D1130" t="s">
        <v>1253</v>
      </c>
      <c r="E1130" s="579"/>
    </row>
    <row r="1131" spans="1:5">
      <c r="A1131">
        <v>34670</v>
      </c>
      <c r="B1131" t="s">
        <v>12911</v>
      </c>
      <c r="C1131" t="s">
        <v>93</v>
      </c>
      <c r="D1131" t="s">
        <v>1253</v>
      </c>
      <c r="E1131" s="579"/>
    </row>
    <row r="1132" spans="1:5">
      <c r="A1132">
        <v>34671</v>
      </c>
      <c r="B1132" t="s">
        <v>12912</v>
      </c>
      <c r="C1132" t="s">
        <v>93</v>
      </c>
      <c r="D1132" t="s">
        <v>1253</v>
      </c>
      <c r="E1132" s="579"/>
    </row>
    <row r="1133" spans="1:5">
      <c r="A1133">
        <v>34672</v>
      </c>
      <c r="B1133" t="s">
        <v>12913</v>
      </c>
      <c r="C1133" t="s">
        <v>93</v>
      </c>
      <c r="D1133" t="s">
        <v>1253</v>
      </c>
      <c r="E1133" s="579"/>
    </row>
    <row r="1134" spans="1:5">
      <c r="A1134">
        <v>34673</v>
      </c>
      <c r="B1134" t="s">
        <v>12914</v>
      </c>
      <c r="C1134" t="s">
        <v>93</v>
      </c>
      <c r="D1134" t="s">
        <v>1252</v>
      </c>
      <c r="E1134" s="579"/>
    </row>
    <row r="1135" spans="1:5">
      <c r="A1135">
        <v>34674</v>
      </c>
      <c r="B1135" t="s">
        <v>12915</v>
      </c>
      <c r="C1135" t="s">
        <v>93</v>
      </c>
      <c r="D1135" t="s">
        <v>1253</v>
      </c>
      <c r="E1135" s="579"/>
    </row>
    <row r="1136" spans="1:5">
      <c r="A1136">
        <v>34675</v>
      </c>
      <c r="B1136" t="s">
        <v>12916</v>
      </c>
      <c r="C1136" t="s">
        <v>93</v>
      </c>
      <c r="D1136" t="s">
        <v>1252</v>
      </c>
      <c r="E1136" s="579"/>
    </row>
    <row r="1137" spans="1:5">
      <c r="A1137">
        <v>34676</v>
      </c>
      <c r="B1137" t="s">
        <v>12917</v>
      </c>
      <c r="C1137" t="s">
        <v>93</v>
      </c>
      <c r="D1137" t="s">
        <v>1252</v>
      </c>
      <c r="E1137" s="579"/>
    </row>
    <row r="1138" spans="1:5">
      <c r="A1138">
        <v>34677</v>
      </c>
      <c r="B1138" t="s">
        <v>12918</v>
      </c>
      <c r="C1138" t="s">
        <v>93</v>
      </c>
      <c r="D1138" t="s">
        <v>1252</v>
      </c>
      <c r="E1138" s="579"/>
    </row>
    <row r="1139" spans="1:5">
      <c r="A1139">
        <v>43126</v>
      </c>
      <c r="B1139" t="s">
        <v>12919</v>
      </c>
      <c r="C1139" t="s">
        <v>93</v>
      </c>
      <c r="D1139" t="s">
        <v>1252</v>
      </c>
      <c r="E1139" s="579"/>
    </row>
    <row r="1140" spans="1:5">
      <c r="A1140">
        <v>43124</v>
      </c>
      <c r="B1140" t="s">
        <v>12920</v>
      </c>
      <c r="C1140" t="s">
        <v>93</v>
      </c>
      <c r="D1140" t="s">
        <v>1252</v>
      </c>
      <c r="E1140" s="579"/>
    </row>
    <row r="1141" spans="1:5">
      <c r="A1141">
        <v>43125</v>
      </c>
      <c r="B1141" t="s">
        <v>12921</v>
      </c>
      <c r="C1141" t="s">
        <v>93</v>
      </c>
      <c r="D1141" t="s">
        <v>1252</v>
      </c>
      <c r="E1141" s="579"/>
    </row>
    <row r="1142" spans="1:5">
      <c r="A1142">
        <v>40623</v>
      </c>
      <c r="B1142" t="s">
        <v>12922</v>
      </c>
      <c r="C1142" t="s">
        <v>4059</v>
      </c>
      <c r="D1142" t="s">
        <v>1252</v>
      </c>
      <c r="E1142" s="579">
        <v>86.77</v>
      </c>
    </row>
    <row r="1143" spans="1:5">
      <c r="A1143">
        <v>43701</v>
      </c>
      <c r="B1143" t="s">
        <v>12923</v>
      </c>
      <c r="C1143" t="s">
        <v>92</v>
      </c>
      <c r="D1143" t="s">
        <v>1252</v>
      </c>
      <c r="E1143" s="579"/>
    </row>
    <row r="1144" spans="1:5">
      <c r="A1144">
        <v>1345</v>
      </c>
      <c r="B1144" t="s">
        <v>12924</v>
      </c>
      <c r="C1144" t="s">
        <v>93</v>
      </c>
      <c r="D1144" t="s">
        <v>1250</v>
      </c>
      <c r="E1144" s="579">
        <v>46.63</v>
      </c>
    </row>
    <row r="1145" spans="1:5">
      <c r="A1145">
        <v>1346</v>
      </c>
      <c r="B1145" t="s">
        <v>12925</v>
      </c>
      <c r="C1145" t="s">
        <v>93</v>
      </c>
      <c r="D1145" t="s">
        <v>1252</v>
      </c>
      <c r="E1145" s="579">
        <v>27.12</v>
      </c>
    </row>
    <row r="1146" spans="1:5">
      <c r="A1146">
        <v>1347</v>
      </c>
      <c r="B1146" t="s">
        <v>12926</v>
      </c>
      <c r="C1146" t="s">
        <v>93</v>
      </c>
      <c r="D1146" t="s">
        <v>1252</v>
      </c>
      <c r="E1146" s="579">
        <v>33.61</v>
      </c>
    </row>
    <row r="1147" spans="1:5">
      <c r="A1147">
        <v>43678</v>
      </c>
      <c r="B1147" t="s">
        <v>12927</v>
      </c>
      <c r="C1147" t="s">
        <v>93</v>
      </c>
      <c r="D1147" t="s">
        <v>1252</v>
      </c>
      <c r="E1147" s="579">
        <v>38.99</v>
      </c>
    </row>
    <row r="1148" spans="1:5">
      <c r="A1148">
        <v>43680</v>
      </c>
      <c r="B1148" t="s">
        <v>12928</v>
      </c>
      <c r="C1148" t="s">
        <v>93</v>
      </c>
      <c r="D1148" t="s">
        <v>1253</v>
      </c>
      <c r="E1148" s="579">
        <v>56.16</v>
      </c>
    </row>
    <row r="1149" spans="1:5">
      <c r="A1149">
        <v>43679</v>
      </c>
      <c r="B1149" t="s">
        <v>12929</v>
      </c>
      <c r="C1149" t="s">
        <v>93</v>
      </c>
      <c r="D1149" t="s">
        <v>1253</v>
      </c>
      <c r="E1149" s="579">
        <v>19.71</v>
      </c>
    </row>
    <row r="1150" spans="1:5">
      <c r="A1150">
        <v>1355</v>
      </c>
      <c r="B1150" t="s">
        <v>12930</v>
      </c>
      <c r="C1150" t="s">
        <v>93</v>
      </c>
      <c r="D1150" t="s">
        <v>1253</v>
      </c>
      <c r="E1150" s="579">
        <v>22.43</v>
      </c>
    </row>
    <row r="1151" spans="1:5">
      <c r="A1151">
        <v>1358</v>
      </c>
      <c r="B1151" t="s">
        <v>12931</v>
      </c>
      <c r="C1151" t="s">
        <v>93</v>
      </c>
      <c r="D1151" t="s">
        <v>1253</v>
      </c>
      <c r="E1151" s="579">
        <v>27.53</v>
      </c>
    </row>
    <row r="1152" spans="1:5">
      <c r="A1152">
        <v>43677</v>
      </c>
      <c r="B1152" t="s">
        <v>12932</v>
      </c>
      <c r="C1152" t="s">
        <v>93</v>
      </c>
      <c r="D1152" t="s">
        <v>1253</v>
      </c>
      <c r="E1152" s="579">
        <v>34.159999999999997</v>
      </c>
    </row>
    <row r="1153" spans="1:5">
      <c r="A1153">
        <v>43682</v>
      </c>
      <c r="B1153" t="s">
        <v>12933</v>
      </c>
      <c r="C1153" t="s">
        <v>93</v>
      </c>
      <c r="D1153" t="s">
        <v>1250</v>
      </c>
      <c r="E1153" s="579">
        <v>10.47</v>
      </c>
    </row>
    <row r="1154" spans="1:5">
      <c r="A1154">
        <v>43681</v>
      </c>
      <c r="B1154" t="s">
        <v>12934</v>
      </c>
      <c r="C1154" t="s">
        <v>93</v>
      </c>
      <c r="D1154" t="s">
        <v>1252</v>
      </c>
      <c r="E1154" s="579">
        <v>17.350000000000001</v>
      </c>
    </row>
    <row r="1155" spans="1:5">
      <c r="A1155">
        <v>45248</v>
      </c>
      <c r="B1155" t="s">
        <v>12935</v>
      </c>
      <c r="C1155" t="s">
        <v>212</v>
      </c>
      <c r="D1155" t="s">
        <v>1252</v>
      </c>
      <c r="E1155" s="579"/>
    </row>
    <row r="1156" spans="1:5">
      <c r="A1156">
        <v>45243</v>
      </c>
      <c r="B1156" t="s">
        <v>12936</v>
      </c>
      <c r="C1156" t="s">
        <v>212</v>
      </c>
      <c r="D1156" t="s">
        <v>1252</v>
      </c>
      <c r="E1156" s="579"/>
    </row>
    <row r="1157" spans="1:5">
      <c r="A1157">
        <v>45252</v>
      </c>
      <c r="B1157" t="s">
        <v>12937</v>
      </c>
      <c r="C1157" t="s">
        <v>212</v>
      </c>
      <c r="D1157" t="s">
        <v>1250</v>
      </c>
      <c r="E1157" s="579"/>
    </row>
    <row r="1158" spans="1:5">
      <c r="A1158">
        <v>45246</v>
      </c>
      <c r="B1158" t="s">
        <v>12938</v>
      </c>
      <c r="C1158" t="s">
        <v>212</v>
      </c>
      <c r="D1158" t="s">
        <v>1252</v>
      </c>
      <c r="E1158" s="579"/>
    </row>
    <row r="1159" spans="1:5">
      <c r="A1159">
        <v>20971</v>
      </c>
      <c r="B1159" t="s">
        <v>12939</v>
      </c>
      <c r="C1159" t="s">
        <v>212</v>
      </c>
      <c r="D1159" t="s">
        <v>1252</v>
      </c>
      <c r="E1159" s="579">
        <v>19.04</v>
      </c>
    </row>
    <row r="1160" spans="1:5">
      <c r="A1160">
        <v>45247</v>
      </c>
      <c r="B1160" t="s">
        <v>12940</v>
      </c>
      <c r="C1160" t="s">
        <v>212</v>
      </c>
      <c r="D1160" t="s">
        <v>1252</v>
      </c>
      <c r="E1160" s="579"/>
    </row>
    <row r="1161" spans="1:5">
      <c r="A1161">
        <v>39746</v>
      </c>
      <c r="B1161" t="s">
        <v>12941</v>
      </c>
      <c r="C1161" t="s">
        <v>212</v>
      </c>
      <c r="D1161" t="s">
        <v>1252</v>
      </c>
      <c r="E1161" s="579"/>
    </row>
    <row r="1162" spans="1:5">
      <c r="A1162">
        <v>13279</v>
      </c>
      <c r="B1162" t="s">
        <v>12942</v>
      </c>
      <c r="C1162" t="s">
        <v>92</v>
      </c>
      <c r="D1162" t="s">
        <v>1252</v>
      </c>
      <c r="E1162" s="579"/>
    </row>
    <row r="1163" spans="1:5">
      <c r="A1163">
        <v>11977</v>
      </c>
      <c r="B1163" t="s">
        <v>12943</v>
      </c>
      <c r="C1163" t="s">
        <v>212</v>
      </c>
      <c r="D1163" t="s">
        <v>1252</v>
      </c>
      <c r="E1163" s="579"/>
    </row>
    <row r="1164" spans="1:5">
      <c r="A1164">
        <v>11976</v>
      </c>
      <c r="B1164" t="s">
        <v>12944</v>
      </c>
      <c r="C1164" t="s">
        <v>212</v>
      </c>
      <c r="D1164" t="s">
        <v>1252</v>
      </c>
      <c r="E1164" s="579"/>
    </row>
    <row r="1165" spans="1:5">
      <c r="A1165">
        <v>11975</v>
      </c>
      <c r="B1165" t="s">
        <v>12945</v>
      </c>
      <c r="C1165" t="s">
        <v>212</v>
      </c>
      <c r="D1165" t="s">
        <v>1253</v>
      </c>
      <c r="E1165" s="579"/>
    </row>
    <row r="1166" spans="1:5">
      <c r="A1166">
        <v>1368</v>
      </c>
      <c r="B1166" t="s">
        <v>12946</v>
      </c>
      <c r="C1166" t="s">
        <v>212</v>
      </c>
      <c r="D1166" t="s">
        <v>1252</v>
      </c>
      <c r="E1166" s="579">
        <v>90</v>
      </c>
    </row>
    <row r="1167" spans="1:5">
      <c r="A1167">
        <v>1367</v>
      </c>
      <c r="B1167" t="s">
        <v>12947</v>
      </c>
      <c r="C1167" t="s">
        <v>212</v>
      </c>
      <c r="D1167" t="s">
        <v>1252</v>
      </c>
      <c r="E1167" s="579">
        <v>291.12</v>
      </c>
    </row>
    <row r="1168" spans="1:5">
      <c r="A1168">
        <v>1380</v>
      </c>
      <c r="B1168" t="s">
        <v>12948</v>
      </c>
      <c r="C1168" t="s">
        <v>92</v>
      </c>
      <c r="D1168" t="s">
        <v>1253</v>
      </c>
      <c r="E1168" s="579">
        <v>4.68</v>
      </c>
    </row>
    <row r="1169" spans="1:5">
      <c r="A1169">
        <v>1375</v>
      </c>
      <c r="B1169" t="s">
        <v>12949</v>
      </c>
      <c r="C1169" t="s">
        <v>92</v>
      </c>
      <c r="D1169" t="s">
        <v>1253</v>
      </c>
      <c r="E1169" s="579">
        <v>22.33</v>
      </c>
    </row>
    <row r="1170" spans="1:5">
      <c r="A1170">
        <v>1379</v>
      </c>
      <c r="B1170" t="s">
        <v>12950</v>
      </c>
      <c r="C1170" t="s">
        <v>92</v>
      </c>
      <c r="D1170" t="s">
        <v>1253</v>
      </c>
      <c r="E1170" s="579">
        <v>0.7</v>
      </c>
    </row>
    <row r="1171" spans="1:5">
      <c r="A1171">
        <v>13284</v>
      </c>
      <c r="B1171" t="s">
        <v>12951</v>
      </c>
      <c r="C1171" t="s">
        <v>92</v>
      </c>
      <c r="D1171" t="s">
        <v>1253</v>
      </c>
      <c r="E1171" s="579">
        <v>0.63</v>
      </c>
    </row>
    <row r="1172" spans="1:5">
      <c r="A1172">
        <v>44528</v>
      </c>
      <c r="B1172" t="s">
        <v>12952</v>
      </c>
      <c r="C1172" t="s">
        <v>92</v>
      </c>
      <c r="D1172" t="s">
        <v>1253</v>
      </c>
      <c r="E1172" s="579">
        <v>3.73</v>
      </c>
    </row>
    <row r="1173" spans="1:5">
      <c r="A1173">
        <v>34753</v>
      </c>
      <c r="B1173" t="s">
        <v>12953</v>
      </c>
      <c r="C1173" t="s">
        <v>92</v>
      </c>
      <c r="D1173" t="s">
        <v>1253</v>
      </c>
      <c r="E1173" s="579">
        <v>0.68</v>
      </c>
    </row>
    <row r="1174" spans="1:5">
      <c r="A1174">
        <v>420</v>
      </c>
      <c r="B1174" t="s">
        <v>12954</v>
      </c>
      <c r="C1174" t="s">
        <v>212</v>
      </c>
      <c r="D1174" t="s">
        <v>1253</v>
      </c>
      <c r="E1174" s="579">
        <v>36.69</v>
      </c>
    </row>
    <row r="1175" spans="1:5">
      <c r="A1175">
        <v>12327</v>
      </c>
      <c r="B1175" t="s">
        <v>12955</v>
      </c>
      <c r="C1175" t="s">
        <v>212</v>
      </c>
      <c r="D1175" t="s">
        <v>1253</v>
      </c>
      <c r="E1175" s="579">
        <v>43.71</v>
      </c>
    </row>
    <row r="1176" spans="1:5">
      <c r="A1176">
        <v>36148</v>
      </c>
      <c r="B1176" t="s">
        <v>12956</v>
      </c>
      <c r="C1176" t="s">
        <v>212</v>
      </c>
      <c r="D1176" t="s">
        <v>1253</v>
      </c>
      <c r="E1176" s="579">
        <v>211.58</v>
      </c>
    </row>
    <row r="1177" spans="1:5">
      <c r="A1177">
        <v>12329</v>
      </c>
      <c r="B1177" t="s">
        <v>12957</v>
      </c>
      <c r="C1177" t="s">
        <v>92</v>
      </c>
      <c r="D1177" t="s">
        <v>1253</v>
      </c>
      <c r="E1177" s="579">
        <v>151.16</v>
      </c>
    </row>
    <row r="1178" spans="1:5">
      <c r="A1178">
        <v>1339</v>
      </c>
      <c r="B1178" t="s">
        <v>12958</v>
      </c>
      <c r="C1178" t="s">
        <v>92</v>
      </c>
      <c r="D1178" t="s">
        <v>1253</v>
      </c>
      <c r="E1178" s="2"/>
    </row>
    <row r="1179" spans="1:5">
      <c r="A1179">
        <v>44396</v>
      </c>
      <c r="B1179" t="s">
        <v>12959</v>
      </c>
      <c r="C1179" t="s">
        <v>92</v>
      </c>
      <c r="D1179" t="s">
        <v>1253</v>
      </c>
      <c r="E1179" s="2">
        <v>35.549999999999997</v>
      </c>
    </row>
    <row r="1180" spans="1:5">
      <c r="A1180">
        <v>44327</v>
      </c>
      <c r="B1180" t="s">
        <v>12960</v>
      </c>
      <c r="C1180" t="s">
        <v>130</v>
      </c>
      <c r="D1180" t="s">
        <v>1253</v>
      </c>
      <c r="E1180" s="2">
        <v>120.91</v>
      </c>
    </row>
    <row r="1181" spans="1:5">
      <c r="A1181">
        <v>37418</v>
      </c>
      <c r="B1181" t="s">
        <v>12961</v>
      </c>
      <c r="C1181" t="s">
        <v>212</v>
      </c>
      <c r="D1181" t="s">
        <v>1253</v>
      </c>
      <c r="E1181" s="2"/>
    </row>
    <row r="1182" spans="1:5">
      <c r="A1182">
        <v>37419</v>
      </c>
      <c r="B1182" t="s">
        <v>12962</v>
      </c>
      <c r="C1182" t="s">
        <v>212</v>
      </c>
      <c r="D1182" t="s">
        <v>1253</v>
      </c>
      <c r="E1182" s="2"/>
    </row>
    <row r="1183" spans="1:5">
      <c r="A1183">
        <v>1427</v>
      </c>
      <c r="B1183" t="s">
        <v>12963</v>
      </c>
      <c r="C1183" t="s">
        <v>212</v>
      </c>
      <c r="D1183" t="s">
        <v>1253</v>
      </c>
      <c r="E1183" s="2"/>
    </row>
    <row r="1184" spans="1:5">
      <c r="A1184">
        <v>1402</v>
      </c>
      <c r="B1184" t="s">
        <v>12964</v>
      </c>
      <c r="C1184" t="s">
        <v>212</v>
      </c>
      <c r="D1184" t="s">
        <v>1253</v>
      </c>
      <c r="E1184" s="2"/>
    </row>
    <row r="1185" spans="1:5">
      <c r="A1185">
        <v>1420</v>
      </c>
      <c r="B1185" t="s">
        <v>12965</v>
      </c>
      <c r="C1185" t="s">
        <v>212</v>
      </c>
      <c r="D1185" t="s">
        <v>1252</v>
      </c>
      <c r="E1185" s="579"/>
    </row>
    <row r="1186" spans="1:5">
      <c r="A1186">
        <v>1419</v>
      </c>
      <c r="B1186" t="s">
        <v>12966</v>
      </c>
      <c r="C1186" t="s">
        <v>212</v>
      </c>
      <c r="D1186" t="s">
        <v>1252</v>
      </c>
      <c r="E1186" s="579"/>
    </row>
    <row r="1187" spans="1:5">
      <c r="A1187">
        <v>1414</v>
      </c>
      <c r="B1187" t="s">
        <v>12967</v>
      </c>
      <c r="C1187" t="s">
        <v>212</v>
      </c>
      <c r="D1187" t="s">
        <v>1252</v>
      </c>
      <c r="E1187" s="579"/>
    </row>
    <row r="1188" spans="1:5">
      <c r="A1188">
        <v>1413</v>
      </c>
      <c r="B1188" t="s">
        <v>12968</v>
      </c>
      <c r="C1188" t="s">
        <v>212</v>
      </c>
      <c r="D1188" t="s">
        <v>1252</v>
      </c>
      <c r="E1188" s="579"/>
    </row>
    <row r="1189" spans="1:5">
      <c r="A1189">
        <v>1412</v>
      </c>
      <c r="B1189" t="s">
        <v>12969</v>
      </c>
      <c r="C1189" t="s">
        <v>212</v>
      </c>
      <c r="D1189" t="s">
        <v>1252</v>
      </c>
      <c r="E1189" s="579"/>
    </row>
    <row r="1190" spans="1:5">
      <c r="A1190">
        <v>1406</v>
      </c>
      <c r="B1190" t="s">
        <v>12970</v>
      </c>
      <c r="C1190" t="s">
        <v>212</v>
      </c>
      <c r="D1190" t="s">
        <v>1252</v>
      </c>
      <c r="E1190" s="579"/>
    </row>
    <row r="1191" spans="1:5">
      <c r="A1191">
        <v>45237</v>
      </c>
      <c r="B1191" t="s">
        <v>12971</v>
      </c>
      <c r="C1191" t="s">
        <v>212</v>
      </c>
      <c r="D1191" t="s">
        <v>1252</v>
      </c>
      <c r="E1191" s="579"/>
    </row>
    <row r="1192" spans="1:5">
      <c r="A1192">
        <v>11281</v>
      </c>
      <c r="B1192" t="s">
        <v>12972</v>
      </c>
      <c r="C1192" t="s">
        <v>212</v>
      </c>
      <c r="D1192" t="s">
        <v>1252</v>
      </c>
      <c r="E1192" s="579"/>
    </row>
    <row r="1193" spans="1:5">
      <c r="A1193">
        <v>1442</v>
      </c>
      <c r="B1193" t="s">
        <v>12973</v>
      </c>
      <c r="C1193" t="s">
        <v>212</v>
      </c>
      <c r="D1193" t="s">
        <v>1253</v>
      </c>
      <c r="E1193" s="2"/>
    </row>
    <row r="1194" spans="1:5">
      <c r="A1194">
        <v>13457</v>
      </c>
      <c r="B1194" t="s">
        <v>12974</v>
      </c>
      <c r="C1194" t="s">
        <v>212</v>
      </c>
      <c r="D1194" t="s">
        <v>1253</v>
      </c>
      <c r="E1194" s="2"/>
    </row>
    <row r="1195" spans="1:5">
      <c r="A1195">
        <v>40699</v>
      </c>
      <c r="B1195" t="s">
        <v>12975</v>
      </c>
      <c r="C1195" t="s">
        <v>212</v>
      </c>
      <c r="D1195" t="s">
        <v>1253</v>
      </c>
      <c r="E1195" s="2"/>
    </row>
    <row r="1196" spans="1:5">
      <c r="A1196">
        <v>40701</v>
      </c>
      <c r="B1196" t="s">
        <v>12976</v>
      </c>
      <c r="C1196" t="s">
        <v>212</v>
      </c>
      <c r="D1196" t="s">
        <v>1253</v>
      </c>
      <c r="E1196" s="2"/>
    </row>
    <row r="1197" spans="1:5">
      <c r="A1197">
        <v>40700</v>
      </c>
      <c r="B1197" t="s">
        <v>12977</v>
      </c>
      <c r="C1197" t="s">
        <v>212</v>
      </c>
      <c r="D1197" t="s">
        <v>1253</v>
      </c>
      <c r="E1197" s="2"/>
    </row>
    <row r="1198" spans="1:5">
      <c r="A1198">
        <v>13458</v>
      </c>
      <c r="B1198" t="s">
        <v>12978</v>
      </c>
      <c r="C1198" t="s">
        <v>212</v>
      </c>
      <c r="D1198" t="s">
        <v>1253</v>
      </c>
      <c r="E1198" s="2"/>
    </row>
    <row r="1199" spans="1:5">
      <c r="A1199">
        <v>11134</v>
      </c>
      <c r="B1199" t="s">
        <v>12979</v>
      </c>
      <c r="C1199" t="s">
        <v>93</v>
      </c>
      <c r="D1199" t="s">
        <v>1253</v>
      </c>
      <c r="E1199" s="2">
        <v>38.64</v>
      </c>
    </row>
    <row r="1200" spans="1:5">
      <c r="A1200">
        <v>11135</v>
      </c>
      <c r="B1200" t="s">
        <v>12980</v>
      </c>
      <c r="C1200" t="s">
        <v>93</v>
      </c>
      <c r="D1200" t="s">
        <v>1253</v>
      </c>
      <c r="E1200" s="2">
        <v>41.72</v>
      </c>
    </row>
    <row r="1201" spans="1:5">
      <c r="A1201">
        <v>11136</v>
      </c>
      <c r="B1201" t="s">
        <v>12981</v>
      </c>
      <c r="C1201" t="s">
        <v>93</v>
      </c>
      <c r="D1201" t="s">
        <v>1252</v>
      </c>
      <c r="E1201" s="579">
        <v>47.77</v>
      </c>
    </row>
    <row r="1202" spans="1:5">
      <c r="A1202">
        <v>34743</v>
      </c>
      <c r="B1202" t="s">
        <v>12982</v>
      </c>
      <c r="C1202" t="s">
        <v>93</v>
      </c>
      <c r="D1202" t="s">
        <v>1252</v>
      </c>
      <c r="E1202" s="579">
        <v>57.64</v>
      </c>
    </row>
    <row r="1203" spans="1:5">
      <c r="A1203">
        <v>11137</v>
      </c>
      <c r="B1203" t="s">
        <v>12983</v>
      </c>
      <c r="C1203" t="s">
        <v>93</v>
      </c>
      <c r="D1203" t="s">
        <v>1252</v>
      </c>
      <c r="E1203" s="579">
        <v>65.47</v>
      </c>
    </row>
    <row r="1204" spans="1:5">
      <c r="A1204">
        <v>34745</v>
      </c>
      <c r="B1204" t="s">
        <v>12984</v>
      </c>
      <c r="C1204" t="s">
        <v>93</v>
      </c>
      <c r="D1204" t="s">
        <v>1252</v>
      </c>
      <c r="E1204" s="579">
        <v>77.849999999999994</v>
      </c>
    </row>
    <row r="1205" spans="1:5">
      <c r="A1205">
        <v>34746</v>
      </c>
      <c r="B1205" t="s">
        <v>12985</v>
      </c>
      <c r="C1205" t="s">
        <v>93</v>
      </c>
      <c r="D1205" t="s">
        <v>1252</v>
      </c>
      <c r="E1205" s="579">
        <v>21.23</v>
      </c>
    </row>
    <row r="1206" spans="1:5">
      <c r="A1206">
        <v>1360</v>
      </c>
      <c r="B1206" t="s">
        <v>12986</v>
      </c>
      <c r="C1206" t="s">
        <v>93</v>
      </c>
      <c r="D1206" t="s">
        <v>1252</v>
      </c>
      <c r="E1206" s="579">
        <v>24.77</v>
      </c>
    </row>
    <row r="1207" spans="1:5">
      <c r="A1207">
        <v>36524</v>
      </c>
      <c r="B1207" t="s">
        <v>12987</v>
      </c>
      <c r="C1207" t="s">
        <v>212</v>
      </c>
      <c r="D1207" t="s">
        <v>1253</v>
      </c>
      <c r="E1207" s="579"/>
    </row>
    <row r="1208" spans="1:5">
      <c r="A1208">
        <v>36526</v>
      </c>
      <c r="B1208" t="s">
        <v>12988</v>
      </c>
      <c r="C1208" t="s">
        <v>212</v>
      </c>
      <c r="D1208" t="s">
        <v>1253</v>
      </c>
      <c r="E1208" s="579"/>
    </row>
    <row r="1209" spans="1:5">
      <c r="A1209">
        <v>36523</v>
      </c>
      <c r="B1209" t="s">
        <v>12989</v>
      </c>
      <c r="C1209" t="s">
        <v>212</v>
      </c>
      <c r="D1209" t="s">
        <v>1253</v>
      </c>
      <c r="E1209" s="579"/>
    </row>
    <row r="1210" spans="1:5">
      <c r="A1210">
        <v>36527</v>
      </c>
      <c r="B1210" t="s">
        <v>12990</v>
      </c>
      <c r="C1210" t="s">
        <v>212</v>
      </c>
      <c r="D1210" t="s">
        <v>1252</v>
      </c>
      <c r="E1210" s="579"/>
    </row>
    <row r="1211" spans="1:5">
      <c r="A1211">
        <v>38642</v>
      </c>
      <c r="B1211" t="s">
        <v>12991</v>
      </c>
      <c r="C1211" t="s">
        <v>212</v>
      </c>
      <c r="D1211" t="s">
        <v>1250</v>
      </c>
      <c r="E1211" s="579"/>
    </row>
    <row r="1212" spans="1:5">
      <c r="A1212">
        <v>36522</v>
      </c>
      <c r="B1212" t="s">
        <v>12992</v>
      </c>
      <c r="C1212" t="s">
        <v>212</v>
      </c>
      <c r="D1212" t="s">
        <v>1252</v>
      </c>
      <c r="E1212" s="579"/>
    </row>
    <row r="1213" spans="1:5">
      <c r="A1213">
        <v>36525</v>
      </c>
      <c r="B1213" t="s">
        <v>12993</v>
      </c>
      <c r="C1213" t="s">
        <v>212</v>
      </c>
      <c r="D1213" t="s">
        <v>1252</v>
      </c>
      <c r="E1213" s="579"/>
    </row>
    <row r="1214" spans="1:5">
      <c r="A1214">
        <v>13803</v>
      </c>
      <c r="B1214" t="s">
        <v>12994</v>
      </c>
      <c r="C1214" t="s">
        <v>212</v>
      </c>
      <c r="D1214" t="s">
        <v>1252</v>
      </c>
      <c r="E1214" s="579"/>
    </row>
    <row r="1215" spans="1:5">
      <c r="A1215">
        <v>34348</v>
      </c>
      <c r="B1215" t="s">
        <v>12995</v>
      </c>
      <c r="C1215" t="s">
        <v>85</v>
      </c>
      <c r="D1215" t="s">
        <v>1252</v>
      </c>
      <c r="E1215" s="579">
        <v>25.66</v>
      </c>
    </row>
    <row r="1216" spans="1:5">
      <c r="A1216">
        <v>34347</v>
      </c>
      <c r="B1216" t="s">
        <v>12996</v>
      </c>
      <c r="C1216" t="s">
        <v>85</v>
      </c>
      <c r="D1216" t="s">
        <v>1252</v>
      </c>
      <c r="E1216" s="579">
        <v>18.34</v>
      </c>
    </row>
    <row r="1217" spans="1:5">
      <c r="A1217">
        <v>11146</v>
      </c>
      <c r="B1217" t="s">
        <v>12997</v>
      </c>
      <c r="C1217" t="s">
        <v>90</v>
      </c>
      <c r="D1217" t="s">
        <v>1252</v>
      </c>
      <c r="E1217" s="579">
        <v>596.38</v>
      </c>
    </row>
    <row r="1218" spans="1:5">
      <c r="A1218">
        <v>11147</v>
      </c>
      <c r="B1218" t="s">
        <v>12998</v>
      </c>
      <c r="C1218" t="s">
        <v>90</v>
      </c>
      <c r="D1218" t="s">
        <v>1252</v>
      </c>
      <c r="E1218" s="579">
        <v>619.72</v>
      </c>
    </row>
    <row r="1219" spans="1:5">
      <c r="A1219">
        <v>34872</v>
      </c>
      <c r="B1219" t="s">
        <v>12999</v>
      </c>
      <c r="C1219" t="s">
        <v>90</v>
      </c>
      <c r="D1219" t="s">
        <v>1252</v>
      </c>
      <c r="E1219" s="579">
        <v>626.67999999999995</v>
      </c>
    </row>
    <row r="1220" spans="1:5">
      <c r="A1220">
        <v>34491</v>
      </c>
      <c r="B1220" t="s">
        <v>13000</v>
      </c>
      <c r="C1220" t="s">
        <v>90</v>
      </c>
      <c r="D1220" t="s">
        <v>1252</v>
      </c>
      <c r="E1220" s="579">
        <v>644.84</v>
      </c>
    </row>
    <row r="1221" spans="1:5">
      <c r="A1221">
        <v>34770</v>
      </c>
      <c r="B1221" t="s">
        <v>13001</v>
      </c>
      <c r="C1221" t="s">
        <v>123</v>
      </c>
      <c r="D1221" t="s">
        <v>1252</v>
      </c>
      <c r="E1221" s="579"/>
    </row>
    <row r="1222" spans="1:5">
      <c r="A1222">
        <v>1518</v>
      </c>
      <c r="B1222" t="s">
        <v>13002</v>
      </c>
      <c r="C1222" t="s">
        <v>123</v>
      </c>
      <c r="D1222" t="s">
        <v>1252</v>
      </c>
      <c r="E1222" s="579"/>
    </row>
    <row r="1223" spans="1:5">
      <c r="A1223">
        <v>41965</v>
      </c>
      <c r="B1223" t="s">
        <v>13003</v>
      </c>
      <c r="C1223" t="s">
        <v>123</v>
      </c>
      <c r="D1223" t="s">
        <v>1252</v>
      </c>
      <c r="E1223" s="579"/>
    </row>
    <row r="1224" spans="1:5">
      <c r="A1224">
        <v>1524</v>
      </c>
      <c r="B1224" t="s">
        <v>13004</v>
      </c>
      <c r="C1224" t="s">
        <v>90</v>
      </c>
      <c r="D1224" t="s">
        <v>1252</v>
      </c>
      <c r="E1224" s="579">
        <v>572.17999999999995</v>
      </c>
    </row>
    <row r="1225" spans="1:5">
      <c r="A1225">
        <v>34492</v>
      </c>
      <c r="B1225" t="s">
        <v>13005</v>
      </c>
      <c r="C1225" t="s">
        <v>90</v>
      </c>
      <c r="D1225" t="s">
        <v>1252</v>
      </c>
      <c r="E1225" s="579">
        <v>530</v>
      </c>
    </row>
    <row r="1226" spans="1:5">
      <c r="A1226">
        <v>38404</v>
      </c>
      <c r="B1226" t="s">
        <v>13006</v>
      </c>
      <c r="C1226" t="s">
        <v>90</v>
      </c>
      <c r="D1226" t="s">
        <v>1252</v>
      </c>
      <c r="E1226" s="579">
        <v>548.97</v>
      </c>
    </row>
    <row r="1227" spans="1:5">
      <c r="A1227">
        <v>39849</v>
      </c>
      <c r="B1227" t="s">
        <v>13007</v>
      </c>
      <c r="C1227" t="s">
        <v>90</v>
      </c>
      <c r="D1227" t="s">
        <v>1252</v>
      </c>
      <c r="E1227" s="579">
        <v>629.13</v>
      </c>
    </row>
    <row r="1228" spans="1:5">
      <c r="A1228">
        <v>38464</v>
      </c>
      <c r="B1228" t="s">
        <v>13008</v>
      </c>
      <c r="C1228" t="s">
        <v>90</v>
      </c>
      <c r="D1228" t="s">
        <v>1252</v>
      </c>
      <c r="E1228" s="579">
        <v>638.26</v>
      </c>
    </row>
    <row r="1229" spans="1:5">
      <c r="A1229">
        <v>1527</v>
      </c>
      <c r="B1229" t="s">
        <v>13009</v>
      </c>
      <c r="C1229" t="s">
        <v>90</v>
      </c>
      <c r="D1229" t="s">
        <v>1252</v>
      </c>
      <c r="E1229" s="579">
        <v>590.35</v>
      </c>
    </row>
    <row r="1230" spans="1:5">
      <c r="A1230">
        <v>34493</v>
      </c>
      <c r="B1230" t="s">
        <v>13010</v>
      </c>
      <c r="C1230" t="s">
        <v>90</v>
      </c>
      <c r="D1230" t="s">
        <v>1252</v>
      </c>
      <c r="E1230" s="579">
        <v>544.92999999999995</v>
      </c>
    </row>
    <row r="1231" spans="1:5">
      <c r="A1231">
        <v>38405</v>
      </c>
      <c r="B1231" t="s">
        <v>13011</v>
      </c>
      <c r="C1231" t="s">
        <v>90</v>
      </c>
      <c r="D1231" t="s">
        <v>1252</v>
      </c>
      <c r="E1231" s="579">
        <v>565.91</v>
      </c>
    </row>
    <row r="1232" spans="1:5">
      <c r="A1232">
        <v>38408</v>
      </c>
      <c r="B1232" t="s">
        <v>13012</v>
      </c>
      <c r="C1232" t="s">
        <v>90</v>
      </c>
      <c r="D1232" t="s">
        <v>1252</v>
      </c>
      <c r="E1232" s="579">
        <v>626.4</v>
      </c>
    </row>
    <row r="1233" spans="1:5">
      <c r="A1233">
        <v>1525</v>
      </c>
      <c r="B1233" t="s">
        <v>13013</v>
      </c>
      <c r="C1233" t="s">
        <v>90</v>
      </c>
      <c r="D1233" t="s">
        <v>1252</v>
      </c>
      <c r="E1233" s="579">
        <v>608.51</v>
      </c>
    </row>
    <row r="1234" spans="1:5">
      <c r="A1234">
        <v>34494</v>
      </c>
      <c r="B1234" t="s">
        <v>13014</v>
      </c>
      <c r="C1234" t="s">
        <v>90</v>
      </c>
      <c r="D1234" t="s">
        <v>1252</v>
      </c>
      <c r="E1234" s="579">
        <v>563.1</v>
      </c>
    </row>
    <row r="1235" spans="1:5">
      <c r="A1235">
        <v>38406</v>
      </c>
      <c r="B1235" t="s">
        <v>13015</v>
      </c>
      <c r="C1235" t="s">
        <v>90</v>
      </c>
      <c r="D1235" t="s">
        <v>1252</v>
      </c>
      <c r="E1235" s="579">
        <v>597.55999999999995</v>
      </c>
    </row>
    <row r="1236" spans="1:5">
      <c r="A1236">
        <v>38409</v>
      </c>
      <c r="B1236" t="s">
        <v>13016</v>
      </c>
      <c r="C1236" t="s">
        <v>90</v>
      </c>
      <c r="D1236" t="s">
        <v>1252</v>
      </c>
      <c r="E1236" s="579">
        <v>630.66999999999996</v>
      </c>
    </row>
    <row r="1237" spans="1:5">
      <c r="A1237">
        <v>43360</v>
      </c>
      <c r="B1237" t="s">
        <v>13017</v>
      </c>
      <c r="C1237" t="s">
        <v>90</v>
      </c>
      <c r="D1237" t="s">
        <v>1252</v>
      </c>
      <c r="E1237" s="579">
        <v>657.61</v>
      </c>
    </row>
    <row r="1238" spans="1:5">
      <c r="A1238">
        <v>11145</v>
      </c>
      <c r="B1238" t="s">
        <v>13018</v>
      </c>
      <c r="C1238" t="s">
        <v>90</v>
      </c>
      <c r="D1238" t="s">
        <v>1250</v>
      </c>
      <c r="E1238" s="579">
        <v>626.67999999999995</v>
      </c>
    </row>
    <row r="1239" spans="1:5">
      <c r="A1239">
        <v>34495</v>
      </c>
      <c r="B1239" t="s">
        <v>13019</v>
      </c>
      <c r="C1239" t="s">
        <v>90</v>
      </c>
      <c r="D1239" t="s">
        <v>1252</v>
      </c>
      <c r="E1239" s="579">
        <v>581.26</v>
      </c>
    </row>
    <row r="1240" spans="1:5">
      <c r="A1240">
        <v>34479</v>
      </c>
      <c r="B1240" t="s">
        <v>13020</v>
      </c>
      <c r="C1240" t="s">
        <v>90</v>
      </c>
      <c r="D1240" t="s">
        <v>1252</v>
      </c>
      <c r="E1240" s="579">
        <v>644.84</v>
      </c>
    </row>
    <row r="1241" spans="1:5">
      <c r="A1241">
        <v>34496</v>
      </c>
      <c r="B1241" t="s">
        <v>13021</v>
      </c>
      <c r="C1241" t="s">
        <v>90</v>
      </c>
      <c r="D1241" t="s">
        <v>1252</v>
      </c>
      <c r="E1241" s="579">
        <v>606.36</v>
      </c>
    </row>
    <row r="1242" spans="1:5">
      <c r="A1242">
        <v>34481</v>
      </c>
      <c r="B1242" t="s">
        <v>13022</v>
      </c>
      <c r="C1242" t="s">
        <v>90</v>
      </c>
      <c r="D1242" t="s">
        <v>1252</v>
      </c>
      <c r="E1242" s="579">
        <v>673.78</v>
      </c>
    </row>
    <row r="1243" spans="1:5">
      <c r="A1243">
        <v>34483</v>
      </c>
      <c r="B1243" t="s">
        <v>13023</v>
      </c>
      <c r="C1243" t="s">
        <v>90</v>
      </c>
      <c r="D1243" t="s">
        <v>1252</v>
      </c>
      <c r="E1243" s="579">
        <v>719.89</v>
      </c>
    </row>
    <row r="1244" spans="1:5">
      <c r="A1244">
        <v>34485</v>
      </c>
      <c r="B1244" t="s">
        <v>13024</v>
      </c>
      <c r="C1244" t="s">
        <v>90</v>
      </c>
      <c r="D1244" t="s">
        <v>1252</v>
      </c>
      <c r="E1244" s="579">
        <v>769.84</v>
      </c>
    </row>
    <row r="1245" spans="1:5">
      <c r="A1245">
        <v>14041</v>
      </c>
      <c r="B1245" t="s">
        <v>13025</v>
      </c>
      <c r="C1245" t="s">
        <v>90</v>
      </c>
      <c r="D1245" t="s">
        <v>1252</v>
      </c>
      <c r="E1245" s="579">
        <v>500.43</v>
      </c>
    </row>
    <row r="1246" spans="1:5">
      <c r="A1246">
        <v>1523</v>
      </c>
      <c r="B1246" t="s">
        <v>13026</v>
      </c>
      <c r="C1246" t="s">
        <v>90</v>
      </c>
      <c r="D1246" t="s">
        <v>1252</v>
      </c>
      <c r="E1246" s="579">
        <v>508.61</v>
      </c>
    </row>
    <row r="1247" spans="1:5">
      <c r="A1247">
        <v>14054</v>
      </c>
      <c r="B1247" t="s">
        <v>13027</v>
      </c>
      <c r="C1247" t="s">
        <v>212</v>
      </c>
      <c r="D1247" t="s">
        <v>1252</v>
      </c>
      <c r="E1247" s="579">
        <v>14.35</v>
      </c>
    </row>
    <row r="1248" spans="1:5">
      <c r="A1248">
        <v>14052</v>
      </c>
      <c r="B1248" t="s">
        <v>13028</v>
      </c>
      <c r="C1248" t="s">
        <v>212</v>
      </c>
      <c r="D1248" t="s">
        <v>1252</v>
      </c>
      <c r="E1248" s="579">
        <v>11.04</v>
      </c>
    </row>
    <row r="1249" spans="1:5">
      <c r="A1249">
        <v>14053</v>
      </c>
      <c r="B1249" t="s">
        <v>13029</v>
      </c>
      <c r="C1249" t="s">
        <v>212</v>
      </c>
      <c r="D1249" t="s">
        <v>1252</v>
      </c>
      <c r="E1249" s="579">
        <v>11.21</v>
      </c>
    </row>
    <row r="1250" spans="1:5">
      <c r="A1250">
        <v>2560</v>
      </c>
      <c r="B1250" t="s">
        <v>13030</v>
      </c>
      <c r="C1250" t="s">
        <v>212</v>
      </c>
      <c r="D1250" t="s">
        <v>1252</v>
      </c>
      <c r="E1250" s="579">
        <v>14.85</v>
      </c>
    </row>
    <row r="1251" spans="1:5">
      <c r="A1251">
        <v>2558</v>
      </c>
      <c r="B1251" t="s">
        <v>13031</v>
      </c>
      <c r="C1251" t="s">
        <v>212</v>
      </c>
      <c r="D1251" t="s">
        <v>1252</v>
      </c>
      <c r="E1251" s="579">
        <v>8.44</v>
      </c>
    </row>
    <row r="1252" spans="1:5">
      <c r="A1252">
        <v>2559</v>
      </c>
      <c r="B1252" t="s">
        <v>13032</v>
      </c>
      <c r="C1252" t="s">
        <v>212</v>
      </c>
      <c r="D1252" t="s">
        <v>1252</v>
      </c>
      <c r="E1252" s="579">
        <v>11.88</v>
      </c>
    </row>
    <row r="1253" spans="1:5">
      <c r="A1253">
        <v>2592</v>
      </c>
      <c r="B1253" t="s">
        <v>13033</v>
      </c>
      <c r="C1253" t="s">
        <v>212</v>
      </c>
      <c r="D1253" t="s">
        <v>1252</v>
      </c>
      <c r="E1253" s="579">
        <v>196.94</v>
      </c>
    </row>
    <row r="1254" spans="1:5">
      <c r="A1254">
        <v>2589</v>
      </c>
      <c r="B1254" t="s">
        <v>13034</v>
      </c>
      <c r="C1254" t="s">
        <v>212</v>
      </c>
      <c r="D1254" t="s">
        <v>1252</v>
      </c>
      <c r="E1254" s="579">
        <v>26.34</v>
      </c>
    </row>
    <row r="1255" spans="1:5">
      <c r="A1255">
        <v>2566</v>
      </c>
      <c r="B1255" t="s">
        <v>13035</v>
      </c>
      <c r="C1255" t="s">
        <v>212</v>
      </c>
      <c r="D1255" t="s">
        <v>1252</v>
      </c>
      <c r="E1255" s="579">
        <v>19.82</v>
      </c>
    </row>
    <row r="1256" spans="1:5">
      <c r="A1256">
        <v>2590</v>
      </c>
      <c r="B1256" t="s">
        <v>13036</v>
      </c>
      <c r="C1256" t="s">
        <v>212</v>
      </c>
      <c r="D1256" t="s">
        <v>1252</v>
      </c>
      <c r="E1256" s="579">
        <v>16.16</v>
      </c>
    </row>
    <row r="1257" spans="1:5">
      <c r="A1257">
        <v>2591</v>
      </c>
      <c r="B1257" t="s">
        <v>13037</v>
      </c>
      <c r="C1257" t="s">
        <v>212</v>
      </c>
      <c r="D1257" t="s">
        <v>1252</v>
      </c>
      <c r="E1257" s="579">
        <v>9.61</v>
      </c>
    </row>
    <row r="1258" spans="1:5">
      <c r="A1258">
        <v>2567</v>
      </c>
      <c r="B1258" t="s">
        <v>13038</v>
      </c>
      <c r="C1258" t="s">
        <v>212</v>
      </c>
      <c r="D1258" t="s">
        <v>1252</v>
      </c>
      <c r="E1258" s="579">
        <v>38.64</v>
      </c>
    </row>
    <row r="1259" spans="1:5">
      <c r="A1259">
        <v>2568</v>
      </c>
      <c r="B1259" t="s">
        <v>13039</v>
      </c>
      <c r="C1259" t="s">
        <v>212</v>
      </c>
      <c r="D1259" t="s">
        <v>1252</v>
      </c>
      <c r="E1259" s="579">
        <v>107.3</v>
      </c>
    </row>
    <row r="1260" spans="1:5">
      <c r="A1260">
        <v>2565</v>
      </c>
      <c r="B1260" t="s">
        <v>13040</v>
      </c>
      <c r="C1260" t="s">
        <v>212</v>
      </c>
      <c r="D1260" t="s">
        <v>1252</v>
      </c>
      <c r="E1260" s="579">
        <v>9.6199999999999992</v>
      </c>
    </row>
    <row r="1261" spans="1:5">
      <c r="A1261">
        <v>2594</v>
      </c>
      <c r="B1261" t="s">
        <v>13041</v>
      </c>
      <c r="C1261" t="s">
        <v>212</v>
      </c>
      <c r="D1261" t="s">
        <v>1252</v>
      </c>
      <c r="E1261" s="579">
        <v>178.75</v>
      </c>
    </row>
    <row r="1262" spans="1:5">
      <c r="A1262">
        <v>2587</v>
      </c>
      <c r="B1262" t="s">
        <v>13042</v>
      </c>
      <c r="C1262" t="s">
        <v>212</v>
      </c>
      <c r="D1262" t="s">
        <v>1252</v>
      </c>
      <c r="E1262" s="579">
        <v>30.46</v>
      </c>
    </row>
    <row r="1263" spans="1:5">
      <c r="A1263">
        <v>2588</v>
      </c>
      <c r="B1263" t="s">
        <v>13043</v>
      </c>
      <c r="C1263" t="s">
        <v>212</v>
      </c>
      <c r="D1263" t="s">
        <v>1252</v>
      </c>
      <c r="E1263" s="579">
        <v>24.2</v>
      </c>
    </row>
    <row r="1264" spans="1:5">
      <c r="A1264">
        <v>2570</v>
      </c>
      <c r="B1264" t="s">
        <v>13044</v>
      </c>
      <c r="C1264" t="s">
        <v>212</v>
      </c>
      <c r="D1264" t="s">
        <v>1252</v>
      </c>
      <c r="E1264" s="579">
        <v>15.63</v>
      </c>
    </row>
    <row r="1265" spans="1:5">
      <c r="A1265">
        <v>2569</v>
      </c>
      <c r="B1265" t="s">
        <v>13045</v>
      </c>
      <c r="C1265" t="s">
        <v>212</v>
      </c>
      <c r="D1265" t="s">
        <v>1252</v>
      </c>
      <c r="E1265" s="579">
        <v>9.32</v>
      </c>
    </row>
    <row r="1266" spans="1:5">
      <c r="A1266">
        <v>2571</v>
      </c>
      <c r="B1266" t="s">
        <v>13046</v>
      </c>
      <c r="C1266" t="s">
        <v>212</v>
      </c>
      <c r="D1266" t="s">
        <v>1252</v>
      </c>
      <c r="E1266" s="579">
        <v>46.4</v>
      </c>
    </row>
    <row r="1267" spans="1:5">
      <c r="A1267">
        <v>2572</v>
      </c>
      <c r="B1267" t="s">
        <v>13047</v>
      </c>
      <c r="C1267" t="s">
        <v>212</v>
      </c>
      <c r="D1267" t="s">
        <v>1252</v>
      </c>
      <c r="E1267" s="579">
        <v>137.22</v>
      </c>
    </row>
    <row r="1268" spans="1:5">
      <c r="A1268">
        <v>2593</v>
      </c>
      <c r="B1268" t="s">
        <v>13048</v>
      </c>
      <c r="C1268" t="s">
        <v>212</v>
      </c>
      <c r="D1268" t="s">
        <v>1252</v>
      </c>
      <c r="E1268" s="579">
        <v>9.94</v>
      </c>
    </row>
    <row r="1269" spans="1:5">
      <c r="A1269">
        <v>2595</v>
      </c>
      <c r="B1269" t="s">
        <v>13049</v>
      </c>
      <c r="C1269" t="s">
        <v>212</v>
      </c>
      <c r="D1269" t="s">
        <v>1252</v>
      </c>
      <c r="E1269" s="579">
        <v>214.09</v>
      </c>
    </row>
    <row r="1270" spans="1:5">
      <c r="A1270">
        <v>2576</v>
      </c>
      <c r="B1270" t="s">
        <v>13050</v>
      </c>
      <c r="C1270" t="s">
        <v>212</v>
      </c>
      <c r="D1270" t="s">
        <v>1252</v>
      </c>
      <c r="E1270" s="579">
        <v>36.49</v>
      </c>
    </row>
    <row r="1271" spans="1:5">
      <c r="A1271">
        <v>2575</v>
      </c>
      <c r="B1271" t="s">
        <v>13051</v>
      </c>
      <c r="C1271" t="s">
        <v>212</v>
      </c>
      <c r="D1271" t="s">
        <v>1252</v>
      </c>
      <c r="E1271" s="579">
        <v>27.43</v>
      </c>
    </row>
    <row r="1272" spans="1:5">
      <c r="A1272">
        <v>2586</v>
      </c>
      <c r="B1272" t="s">
        <v>13052</v>
      </c>
      <c r="C1272" t="s">
        <v>212</v>
      </c>
      <c r="D1272" t="s">
        <v>1252</v>
      </c>
      <c r="E1272" s="579">
        <v>18.47</v>
      </c>
    </row>
    <row r="1273" spans="1:5">
      <c r="A1273">
        <v>2573</v>
      </c>
      <c r="B1273" t="s">
        <v>13053</v>
      </c>
      <c r="C1273" t="s">
        <v>212</v>
      </c>
      <c r="D1273" t="s">
        <v>1252</v>
      </c>
      <c r="E1273" s="579">
        <v>11.39</v>
      </c>
    </row>
    <row r="1274" spans="1:5">
      <c r="A1274">
        <v>2577</v>
      </c>
      <c r="B1274" t="s">
        <v>13054</v>
      </c>
      <c r="C1274" t="s">
        <v>212</v>
      </c>
      <c r="D1274" t="s">
        <v>1252</v>
      </c>
      <c r="E1274" s="579">
        <v>49.45</v>
      </c>
    </row>
    <row r="1275" spans="1:5">
      <c r="A1275">
        <v>2578</v>
      </c>
      <c r="B1275" t="s">
        <v>13055</v>
      </c>
      <c r="C1275" t="s">
        <v>212</v>
      </c>
      <c r="D1275" t="s">
        <v>1252</v>
      </c>
      <c r="E1275" s="579">
        <v>154.38999999999999</v>
      </c>
    </row>
    <row r="1276" spans="1:5">
      <c r="A1276">
        <v>2574</v>
      </c>
      <c r="B1276" t="s">
        <v>13056</v>
      </c>
      <c r="C1276" t="s">
        <v>212</v>
      </c>
      <c r="D1276" t="s">
        <v>1252</v>
      </c>
      <c r="E1276" s="579">
        <v>11.47</v>
      </c>
    </row>
    <row r="1277" spans="1:5">
      <c r="A1277">
        <v>2585</v>
      </c>
      <c r="B1277" t="s">
        <v>13057</v>
      </c>
      <c r="C1277" t="s">
        <v>212</v>
      </c>
      <c r="D1277" t="s">
        <v>1252</v>
      </c>
      <c r="E1277" s="579">
        <v>211.87</v>
      </c>
    </row>
    <row r="1278" spans="1:5">
      <c r="A1278">
        <v>12008</v>
      </c>
      <c r="B1278" t="s">
        <v>13058</v>
      </c>
      <c r="C1278" t="s">
        <v>212</v>
      </c>
      <c r="D1278" t="s">
        <v>1252</v>
      </c>
      <c r="E1278" s="579">
        <v>113.67</v>
      </c>
    </row>
    <row r="1279" spans="1:5">
      <c r="A1279">
        <v>2582</v>
      </c>
      <c r="B1279" t="s">
        <v>13059</v>
      </c>
      <c r="C1279" t="s">
        <v>212</v>
      </c>
      <c r="D1279" t="s">
        <v>1252</v>
      </c>
      <c r="E1279" s="579">
        <v>33.85</v>
      </c>
    </row>
    <row r="1280" spans="1:5">
      <c r="A1280">
        <v>2597</v>
      </c>
      <c r="B1280" t="s">
        <v>13060</v>
      </c>
      <c r="C1280" t="s">
        <v>212</v>
      </c>
      <c r="D1280" t="s">
        <v>1252</v>
      </c>
      <c r="E1280" s="579">
        <v>29.01</v>
      </c>
    </row>
    <row r="1281" spans="1:5">
      <c r="A1281">
        <v>2581</v>
      </c>
      <c r="B1281" t="s">
        <v>13061</v>
      </c>
      <c r="C1281" t="s">
        <v>212</v>
      </c>
      <c r="D1281" t="s">
        <v>1252</v>
      </c>
      <c r="E1281" s="579">
        <v>17.670000000000002</v>
      </c>
    </row>
    <row r="1282" spans="1:5">
      <c r="A1282">
        <v>2579</v>
      </c>
      <c r="B1282" t="s">
        <v>13062</v>
      </c>
      <c r="C1282" t="s">
        <v>212</v>
      </c>
      <c r="D1282" t="s">
        <v>1252</v>
      </c>
      <c r="E1282" s="579">
        <v>13.81</v>
      </c>
    </row>
    <row r="1283" spans="1:5">
      <c r="A1283">
        <v>2596</v>
      </c>
      <c r="B1283" t="s">
        <v>13063</v>
      </c>
      <c r="C1283" t="s">
        <v>212</v>
      </c>
      <c r="D1283" t="s">
        <v>1252</v>
      </c>
      <c r="E1283" s="579">
        <v>52.27</v>
      </c>
    </row>
    <row r="1284" spans="1:5">
      <c r="A1284">
        <v>2583</v>
      </c>
      <c r="B1284" t="s">
        <v>13064</v>
      </c>
      <c r="C1284" t="s">
        <v>212</v>
      </c>
      <c r="D1284" t="s">
        <v>1252</v>
      </c>
      <c r="E1284" s="579">
        <v>127.14</v>
      </c>
    </row>
    <row r="1285" spans="1:5">
      <c r="A1285">
        <v>2580</v>
      </c>
      <c r="B1285" t="s">
        <v>13065</v>
      </c>
      <c r="C1285" t="s">
        <v>212</v>
      </c>
      <c r="D1285" t="s">
        <v>1252</v>
      </c>
      <c r="E1285" s="579">
        <v>15.14</v>
      </c>
    </row>
    <row r="1286" spans="1:5">
      <c r="A1286">
        <v>2584</v>
      </c>
      <c r="B1286" t="s">
        <v>13066</v>
      </c>
      <c r="C1286" t="s">
        <v>212</v>
      </c>
      <c r="D1286" t="s">
        <v>1252</v>
      </c>
      <c r="E1286" s="579">
        <v>211.65</v>
      </c>
    </row>
    <row r="1287" spans="1:5">
      <c r="A1287">
        <v>39329</v>
      </c>
      <c r="B1287" t="s">
        <v>13067</v>
      </c>
      <c r="C1287" t="s">
        <v>212</v>
      </c>
      <c r="D1287" t="s">
        <v>1252</v>
      </c>
      <c r="E1287" s="579">
        <v>5.76</v>
      </c>
    </row>
    <row r="1288" spans="1:5">
      <c r="A1288">
        <v>12010</v>
      </c>
      <c r="B1288" t="s">
        <v>13068</v>
      </c>
      <c r="C1288" t="s">
        <v>212</v>
      </c>
      <c r="D1288" t="s">
        <v>1252</v>
      </c>
      <c r="E1288" s="579">
        <v>5.51</v>
      </c>
    </row>
    <row r="1289" spans="1:5">
      <c r="A1289">
        <v>39332</v>
      </c>
      <c r="B1289" t="s">
        <v>13069</v>
      </c>
      <c r="C1289" t="s">
        <v>212</v>
      </c>
      <c r="D1289" t="s">
        <v>1252</v>
      </c>
      <c r="E1289" s="579">
        <v>6.77</v>
      </c>
    </row>
    <row r="1290" spans="1:5">
      <c r="A1290">
        <v>39330</v>
      </c>
      <c r="B1290" t="s">
        <v>13070</v>
      </c>
      <c r="C1290" t="s">
        <v>212</v>
      </c>
      <c r="D1290" t="s">
        <v>1252</v>
      </c>
      <c r="E1290" s="579">
        <v>6.06</v>
      </c>
    </row>
    <row r="1291" spans="1:5">
      <c r="A1291">
        <v>39331</v>
      </c>
      <c r="B1291" t="s">
        <v>13071</v>
      </c>
      <c r="C1291" t="s">
        <v>212</v>
      </c>
      <c r="D1291" t="s">
        <v>1252</v>
      </c>
      <c r="E1291" s="579">
        <v>5.39</v>
      </c>
    </row>
    <row r="1292" spans="1:5">
      <c r="A1292">
        <v>39335</v>
      </c>
      <c r="B1292" t="s">
        <v>13072</v>
      </c>
      <c r="C1292" t="s">
        <v>212</v>
      </c>
      <c r="D1292" t="s">
        <v>1252</v>
      </c>
      <c r="E1292" s="579">
        <v>6.08</v>
      </c>
    </row>
    <row r="1293" spans="1:5">
      <c r="A1293">
        <v>39333</v>
      </c>
      <c r="B1293" t="s">
        <v>13073</v>
      </c>
      <c r="C1293" t="s">
        <v>212</v>
      </c>
      <c r="D1293" t="s">
        <v>1252</v>
      </c>
      <c r="E1293" s="579">
        <v>5.26</v>
      </c>
    </row>
    <row r="1294" spans="1:5">
      <c r="A1294">
        <v>39334</v>
      </c>
      <c r="B1294" t="s">
        <v>13074</v>
      </c>
      <c r="C1294" t="s">
        <v>212</v>
      </c>
      <c r="D1294" t="s">
        <v>1252</v>
      </c>
      <c r="E1294" s="579">
        <v>4.83</v>
      </c>
    </row>
    <row r="1295" spans="1:5">
      <c r="A1295">
        <v>12015</v>
      </c>
      <c r="B1295" t="s">
        <v>13075</v>
      </c>
      <c r="C1295" t="s">
        <v>212</v>
      </c>
      <c r="D1295" t="s">
        <v>1252</v>
      </c>
      <c r="E1295" s="579">
        <v>7.06</v>
      </c>
    </row>
    <row r="1296" spans="1:5">
      <c r="A1296">
        <v>12016</v>
      </c>
      <c r="B1296" t="s">
        <v>13076</v>
      </c>
      <c r="C1296" t="s">
        <v>212</v>
      </c>
      <c r="D1296" t="s">
        <v>1252</v>
      </c>
      <c r="E1296" s="579">
        <v>6.07</v>
      </c>
    </row>
    <row r="1297" spans="1:5">
      <c r="A1297">
        <v>12019</v>
      </c>
      <c r="B1297" t="s">
        <v>13077</v>
      </c>
      <c r="C1297" t="s">
        <v>212</v>
      </c>
      <c r="D1297" t="s">
        <v>1250</v>
      </c>
      <c r="E1297" s="579">
        <v>7.06</v>
      </c>
    </row>
    <row r="1298" spans="1:5">
      <c r="A1298">
        <v>12020</v>
      </c>
      <c r="B1298" t="s">
        <v>13078</v>
      </c>
      <c r="C1298" t="s">
        <v>212</v>
      </c>
      <c r="D1298" t="s">
        <v>1253</v>
      </c>
      <c r="E1298" s="579">
        <v>6.07</v>
      </c>
    </row>
    <row r="1299" spans="1:5">
      <c r="A1299">
        <v>39338</v>
      </c>
      <c r="B1299" t="s">
        <v>13079</v>
      </c>
      <c r="C1299" t="s">
        <v>212</v>
      </c>
      <c r="D1299" t="s">
        <v>1253</v>
      </c>
      <c r="E1299" s="579">
        <v>6.77</v>
      </c>
    </row>
    <row r="1300" spans="1:5">
      <c r="A1300">
        <v>39336</v>
      </c>
      <c r="B1300" t="s">
        <v>13080</v>
      </c>
      <c r="C1300" t="s">
        <v>212</v>
      </c>
      <c r="D1300" t="s">
        <v>1253</v>
      </c>
      <c r="E1300" s="579">
        <v>6.06</v>
      </c>
    </row>
    <row r="1301" spans="1:5">
      <c r="A1301">
        <v>39337</v>
      </c>
      <c r="B1301" t="s">
        <v>13081</v>
      </c>
      <c r="C1301" t="s">
        <v>212</v>
      </c>
      <c r="D1301" t="s">
        <v>1253</v>
      </c>
      <c r="E1301" s="579">
        <v>5.39</v>
      </c>
    </row>
    <row r="1302" spans="1:5">
      <c r="A1302">
        <v>39341</v>
      </c>
      <c r="B1302" t="s">
        <v>13082</v>
      </c>
      <c r="C1302" t="s">
        <v>212</v>
      </c>
      <c r="D1302" t="s">
        <v>1253</v>
      </c>
      <c r="E1302" s="579">
        <v>8.83</v>
      </c>
    </row>
    <row r="1303" spans="1:5">
      <c r="A1303">
        <v>39340</v>
      </c>
      <c r="B1303" t="s">
        <v>13083</v>
      </c>
      <c r="C1303" t="s">
        <v>212</v>
      </c>
      <c r="D1303" t="s">
        <v>1253</v>
      </c>
      <c r="E1303" s="579">
        <v>6.48</v>
      </c>
    </row>
    <row r="1304" spans="1:5">
      <c r="A1304">
        <v>39342</v>
      </c>
      <c r="B1304" t="s">
        <v>13084</v>
      </c>
      <c r="C1304" t="s">
        <v>212</v>
      </c>
      <c r="D1304" t="s">
        <v>1252</v>
      </c>
      <c r="E1304" s="579">
        <v>8.83</v>
      </c>
    </row>
    <row r="1305" spans="1:5">
      <c r="A1305">
        <v>12025</v>
      </c>
      <c r="B1305" t="s">
        <v>13085</v>
      </c>
      <c r="C1305" t="s">
        <v>212</v>
      </c>
      <c r="D1305" t="s">
        <v>1252</v>
      </c>
      <c r="E1305" s="579">
        <v>6.7</v>
      </c>
    </row>
    <row r="1306" spans="1:5">
      <c r="A1306">
        <v>39345</v>
      </c>
      <c r="B1306" t="s">
        <v>13086</v>
      </c>
      <c r="C1306" t="s">
        <v>212</v>
      </c>
      <c r="D1306" t="s">
        <v>1253</v>
      </c>
      <c r="E1306" s="579">
        <v>10.09</v>
      </c>
    </row>
    <row r="1307" spans="1:5">
      <c r="A1307">
        <v>39343</v>
      </c>
      <c r="B1307" t="s">
        <v>13087</v>
      </c>
      <c r="C1307" t="s">
        <v>212</v>
      </c>
      <c r="D1307" t="s">
        <v>1253</v>
      </c>
      <c r="E1307" s="579">
        <v>7.46</v>
      </c>
    </row>
    <row r="1308" spans="1:5">
      <c r="A1308">
        <v>39344</v>
      </c>
      <c r="B1308" t="s">
        <v>13088</v>
      </c>
      <c r="C1308" t="s">
        <v>212</v>
      </c>
      <c r="D1308" t="s">
        <v>1253</v>
      </c>
      <c r="E1308" s="579">
        <v>7.21</v>
      </c>
    </row>
    <row r="1309" spans="1:5">
      <c r="A1309">
        <v>12623</v>
      </c>
      <c r="B1309" t="s">
        <v>13089</v>
      </c>
      <c r="C1309" t="s">
        <v>85</v>
      </c>
      <c r="D1309" t="s">
        <v>1253</v>
      </c>
      <c r="E1309" s="579">
        <v>39.4</v>
      </c>
    </row>
    <row r="1310" spans="1:5">
      <c r="A1310">
        <v>34498</v>
      </c>
      <c r="B1310" t="s">
        <v>13090</v>
      </c>
      <c r="C1310" t="s">
        <v>212</v>
      </c>
      <c r="D1310" t="s">
        <v>1252</v>
      </c>
      <c r="E1310" s="579">
        <v>118.54</v>
      </c>
    </row>
    <row r="1311" spans="1:5">
      <c r="A1311">
        <v>13244</v>
      </c>
      <c r="B1311" t="s">
        <v>13091</v>
      </c>
      <c r="C1311" t="s">
        <v>212</v>
      </c>
      <c r="D1311" t="s">
        <v>1252</v>
      </c>
      <c r="E1311" s="579">
        <v>49.9</v>
      </c>
    </row>
    <row r="1312" spans="1:5">
      <c r="A1312">
        <v>38998</v>
      </c>
      <c r="B1312" t="s">
        <v>13092</v>
      </c>
      <c r="C1312" t="s">
        <v>212</v>
      </c>
      <c r="D1312" t="s">
        <v>1252</v>
      </c>
      <c r="E1312" s="579"/>
    </row>
    <row r="1313" spans="1:5">
      <c r="A1313">
        <v>38999</v>
      </c>
      <c r="B1313" t="s">
        <v>13093</v>
      </c>
      <c r="C1313" t="s">
        <v>212</v>
      </c>
      <c r="D1313" t="s">
        <v>1252</v>
      </c>
      <c r="E1313" s="579"/>
    </row>
    <row r="1314" spans="1:5">
      <c r="A1314">
        <v>38996</v>
      </c>
      <c r="B1314" t="s">
        <v>13094</v>
      </c>
      <c r="C1314" t="s">
        <v>212</v>
      </c>
      <c r="D1314" t="s">
        <v>1252</v>
      </c>
      <c r="E1314" s="579"/>
    </row>
    <row r="1315" spans="1:5">
      <c r="A1315">
        <v>44173</v>
      </c>
      <c r="B1315" t="s">
        <v>13095</v>
      </c>
      <c r="C1315" t="s">
        <v>212</v>
      </c>
      <c r="D1315" t="s">
        <v>1252</v>
      </c>
      <c r="E1315" s="579"/>
    </row>
    <row r="1316" spans="1:5">
      <c r="A1316">
        <v>44174</v>
      </c>
      <c r="B1316" t="s">
        <v>13096</v>
      </c>
      <c r="C1316" t="s">
        <v>212</v>
      </c>
      <c r="D1316" t="s">
        <v>1252</v>
      </c>
      <c r="E1316" s="579"/>
    </row>
    <row r="1317" spans="1:5">
      <c r="A1317">
        <v>38997</v>
      </c>
      <c r="B1317" t="s">
        <v>13097</v>
      </c>
      <c r="C1317" t="s">
        <v>212</v>
      </c>
      <c r="D1317" t="s">
        <v>1252</v>
      </c>
      <c r="E1317" s="579"/>
    </row>
    <row r="1318" spans="1:5">
      <c r="A1318">
        <v>39600</v>
      </c>
      <c r="B1318" t="s">
        <v>13098</v>
      </c>
      <c r="C1318" t="s">
        <v>212</v>
      </c>
      <c r="D1318" t="s">
        <v>1252</v>
      </c>
      <c r="E1318" s="579">
        <v>18.88</v>
      </c>
    </row>
    <row r="1319" spans="1:5">
      <c r="A1319">
        <v>39601</v>
      </c>
      <c r="B1319" t="s">
        <v>13099</v>
      </c>
      <c r="C1319" t="s">
        <v>212</v>
      </c>
      <c r="D1319" t="s">
        <v>1252</v>
      </c>
      <c r="E1319" s="579">
        <v>40.04</v>
      </c>
    </row>
    <row r="1320" spans="1:5">
      <c r="A1320">
        <v>39862</v>
      </c>
      <c r="B1320" t="s">
        <v>13100</v>
      </c>
      <c r="C1320" t="s">
        <v>212</v>
      </c>
      <c r="D1320" t="s">
        <v>1252</v>
      </c>
      <c r="E1320" s="579"/>
    </row>
    <row r="1321" spans="1:5">
      <c r="A1321">
        <v>39863</v>
      </c>
      <c r="B1321" t="s">
        <v>13101</v>
      </c>
      <c r="C1321" t="s">
        <v>212</v>
      </c>
      <c r="D1321" t="s">
        <v>1252</v>
      </c>
      <c r="E1321" s="579"/>
    </row>
    <row r="1322" spans="1:5">
      <c r="A1322">
        <v>39864</v>
      </c>
      <c r="B1322" t="s">
        <v>13102</v>
      </c>
      <c r="C1322" t="s">
        <v>212</v>
      </c>
      <c r="D1322" t="s">
        <v>1252</v>
      </c>
      <c r="E1322" s="579"/>
    </row>
    <row r="1323" spans="1:5">
      <c r="A1323">
        <v>39865</v>
      </c>
      <c r="B1323" t="s">
        <v>13103</v>
      </c>
      <c r="C1323" t="s">
        <v>212</v>
      </c>
      <c r="D1323" t="s">
        <v>1252</v>
      </c>
      <c r="E1323" s="579"/>
    </row>
    <row r="1324" spans="1:5">
      <c r="A1324">
        <v>2517</v>
      </c>
      <c r="B1324" t="s">
        <v>13104</v>
      </c>
      <c r="C1324" t="s">
        <v>212</v>
      </c>
      <c r="D1324" t="s">
        <v>1252</v>
      </c>
      <c r="E1324" s="579">
        <v>21.09</v>
      </c>
    </row>
    <row r="1325" spans="1:5">
      <c r="A1325">
        <v>2522</v>
      </c>
      <c r="B1325" t="s">
        <v>13105</v>
      </c>
      <c r="C1325" t="s">
        <v>212</v>
      </c>
      <c r="D1325" t="s">
        <v>1252</v>
      </c>
      <c r="E1325" s="579">
        <v>13.63</v>
      </c>
    </row>
    <row r="1326" spans="1:5">
      <c r="A1326">
        <v>2516</v>
      </c>
      <c r="B1326" t="s">
        <v>13106</v>
      </c>
      <c r="C1326" t="s">
        <v>212</v>
      </c>
      <c r="D1326" t="s">
        <v>1252</v>
      </c>
      <c r="E1326" s="579">
        <v>10.94</v>
      </c>
    </row>
    <row r="1327" spans="1:5">
      <c r="A1327">
        <v>2548</v>
      </c>
      <c r="B1327" t="s">
        <v>13107</v>
      </c>
      <c r="C1327" t="s">
        <v>212</v>
      </c>
      <c r="D1327" t="s">
        <v>1252</v>
      </c>
      <c r="E1327" s="579">
        <v>8.3800000000000008</v>
      </c>
    </row>
    <row r="1328" spans="1:5">
      <c r="A1328">
        <v>2518</v>
      </c>
      <c r="B1328" t="s">
        <v>13108</v>
      </c>
      <c r="C1328" t="s">
        <v>212</v>
      </c>
      <c r="D1328" t="s">
        <v>1252</v>
      </c>
      <c r="E1328" s="579">
        <v>100.37</v>
      </c>
    </row>
    <row r="1329" spans="1:5">
      <c r="A1329">
        <v>2521</v>
      </c>
      <c r="B1329" t="s">
        <v>13109</v>
      </c>
      <c r="C1329" t="s">
        <v>212</v>
      </c>
      <c r="D1329" t="s">
        <v>1252</v>
      </c>
      <c r="E1329" s="579">
        <v>42.73</v>
      </c>
    </row>
    <row r="1330" spans="1:5">
      <c r="A1330">
        <v>2519</v>
      </c>
      <c r="B1330" t="s">
        <v>13110</v>
      </c>
      <c r="C1330" t="s">
        <v>212</v>
      </c>
      <c r="D1330" t="s">
        <v>1252</v>
      </c>
      <c r="E1330" s="579">
        <v>121.03</v>
      </c>
    </row>
    <row r="1331" spans="1:5">
      <c r="A1331">
        <v>2515</v>
      </c>
      <c r="B1331" t="s">
        <v>13111</v>
      </c>
      <c r="C1331" t="s">
        <v>212</v>
      </c>
      <c r="D1331" t="s">
        <v>1250</v>
      </c>
      <c r="E1331" s="579">
        <v>9.11</v>
      </c>
    </row>
    <row r="1332" spans="1:5">
      <c r="A1332">
        <v>2520</v>
      </c>
      <c r="B1332" t="s">
        <v>13112</v>
      </c>
      <c r="C1332" t="s">
        <v>212</v>
      </c>
      <c r="D1332" t="s">
        <v>1252</v>
      </c>
      <c r="E1332" s="579">
        <v>222.76</v>
      </c>
    </row>
    <row r="1333" spans="1:5">
      <c r="A1333">
        <v>1602</v>
      </c>
      <c r="B1333" t="s">
        <v>13113</v>
      </c>
      <c r="C1333" t="s">
        <v>212</v>
      </c>
      <c r="D1333" t="s">
        <v>1252</v>
      </c>
      <c r="E1333" s="579">
        <v>43.84</v>
      </c>
    </row>
    <row r="1334" spans="1:5">
      <c r="A1334">
        <v>1601</v>
      </c>
      <c r="B1334" t="s">
        <v>13114</v>
      </c>
      <c r="C1334" t="s">
        <v>212</v>
      </c>
      <c r="D1334" t="s">
        <v>1252</v>
      </c>
      <c r="E1334" s="579">
        <v>39.07</v>
      </c>
    </row>
    <row r="1335" spans="1:5">
      <c r="A1335">
        <v>1600</v>
      </c>
      <c r="B1335" t="s">
        <v>13115</v>
      </c>
      <c r="C1335" t="s">
        <v>212</v>
      </c>
      <c r="D1335" t="s">
        <v>1252</v>
      </c>
      <c r="E1335" s="579">
        <v>17.059999999999999</v>
      </c>
    </row>
    <row r="1336" spans="1:5">
      <c r="A1336">
        <v>1598</v>
      </c>
      <c r="B1336" t="s">
        <v>13116</v>
      </c>
      <c r="C1336" t="s">
        <v>212</v>
      </c>
      <c r="D1336" t="s">
        <v>1252</v>
      </c>
      <c r="E1336" s="579">
        <v>11.56</v>
      </c>
    </row>
    <row r="1337" spans="1:5">
      <c r="A1337">
        <v>1603</v>
      </c>
      <c r="B1337" t="s">
        <v>13117</v>
      </c>
      <c r="C1337" t="s">
        <v>212</v>
      </c>
      <c r="D1337" t="s">
        <v>1252</v>
      </c>
      <c r="E1337" s="579">
        <v>66.19</v>
      </c>
    </row>
    <row r="1338" spans="1:5">
      <c r="A1338">
        <v>1599</v>
      </c>
      <c r="B1338" t="s">
        <v>13118</v>
      </c>
      <c r="C1338" t="s">
        <v>212</v>
      </c>
      <c r="D1338" t="s">
        <v>1252</v>
      </c>
      <c r="E1338" s="579">
        <v>13.41</v>
      </c>
    </row>
    <row r="1339" spans="1:5">
      <c r="A1339">
        <v>1597</v>
      </c>
      <c r="B1339" t="s">
        <v>13119</v>
      </c>
      <c r="C1339" t="s">
        <v>212</v>
      </c>
      <c r="D1339" t="s">
        <v>1252</v>
      </c>
      <c r="E1339" s="579">
        <v>10.87</v>
      </c>
    </row>
    <row r="1340" spans="1:5">
      <c r="A1340">
        <v>39602</v>
      </c>
      <c r="B1340" t="s">
        <v>13120</v>
      </c>
      <c r="C1340" t="s">
        <v>212</v>
      </c>
      <c r="D1340" t="s">
        <v>1252</v>
      </c>
      <c r="E1340" s="579">
        <v>2</v>
      </c>
    </row>
    <row r="1341" spans="1:5">
      <c r="A1341">
        <v>39603</v>
      </c>
      <c r="B1341" t="s">
        <v>13121</v>
      </c>
      <c r="C1341" t="s">
        <v>212</v>
      </c>
      <c r="D1341" t="s">
        <v>1252</v>
      </c>
      <c r="E1341" s="579">
        <v>4.26</v>
      </c>
    </row>
    <row r="1342" spans="1:5">
      <c r="A1342">
        <v>11821</v>
      </c>
      <c r="B1342" t="s">
        <v>13122</v>
      </c>
      <c r="C1342" t="s">
        <v>212</v>
      </c>
      <c r="D1342" t="s">
        <v>1252</v>
      </c>
      <c r="E1342" s="579">
        <v>8.93</v>
      </c>
    </row>
    <row r="1343" spans="1:5">
      <c r="A1343">
        <v>1562</v>
      </c>
      <c r="B1343" t="s">
        <v>13123</v>
      </c>
      <c r="C1343" t="s">
        <v>212</v>
      </c>
      <c r="D1343" t="s">
        <v>1252</v>
      </c>
      <c r="E1343" s="579">
        <v>14.62</v>
      </c>
    </row>
    <row r="1344" spans="1:5">
      <c r="A1344">
        <v>1563</v>
      </c>
      <c r="B1344" t="s">
        <v>13124</v>
      </c>
      <c r="C1344" t="s">
        <v>212</v>
      </c>
      <c r="D1344" t="s">
        <v>1252</v>
      </c>
      <c r="E1344" s="579">
        <v>19.62</v>
      </c>
    </row>
    <row r="1345" spans="1:5">
      <c r="A1345">
        <v>11856</v>
      </c>
      <c r="B1345" t="s">
        <v>13125</v>
      </c>
      <c r="C1345" t="s">
        <v>212</v>
      </c>
      <c r="D1345" t="s">
        <v>1252</v>
      </c>
      <c r="E1345" s="579">
        <v>5.85</v>
      </c>
    </row>
    <row r="1346" spans="1:5">
      <c r="A1346">
        <v>11857</v>
      </c>
      <c r="B1346" t="s">
        <v>13126</v>
      </c>
      <c r="C1346" t="s">
        <v>212</v>
      </c>
      <c r="D1346" t="s">
        <v>1252</v>
      </c>
      <c r="E1346" s="579">
        <v>30.79</v>
      </c>
    </row>
    <row r="1347" spans="1:5">
      <c r="A1347">
        <v>11858</v>
      </c>
      <c r="B1347" t="s">
        <v>13127</v>
      </c>
      <c r="C1347" t="s">
        <v>212</v>
      </c>
      <c r="D1347" t="s">
        <v>1252</v>
      </c>
      <c r="E1347" s="579">
        <v>38.21</v>
      </c>
    </row>
    <row r="1348" spans="1:5">
      <c r="A1348">
        <v>1539</v>
      </c>
      <c r="B1348" t="s">
        <v>13128</v>
      </c>
      <c r="C1348" t="s">
        <v>212</v>
      </c>
      <c r="D1348" t="s">
        <v>1252</v>
      </c>
      <c r="E1348" s="579">
        <v>6.87</v>
      </c>
    </row>
    <row r="1349" spans="1:5">
      <c r="A1349">
        <v>11859</v>
      </c>
      <c r="B1349" t="s">
        <v>13129</v>
      </c>
      <c r="C1349" t="s">
        <v>212</v>
      </c>
      <c r="D1349" t="s">
        <v>1252</v>
      </c>
      <c r="E1349" s="579">
        <v>51.99</v>
      </c>
    </row>
    <row r="1350" spans="1:5">
      <c r="A1350">
        <v>1550</v>
      </c>
      <c r="B1350" t="s">
        <v>13130</v>
      </c>
      <c r="C1350" t="s">
        <v>212</v>
      </c>
      <c r="D1350" t="s">
        <v>1252</v>
      </c>
      <c r="E1350" s="579">
        <v>7.25</v>
      </c>
    </row>
    <row r="1351" spans="1:5">
      <c r="A1351">
        <v>11854</v>
      </c>
      <c r="B1351" t="s">
        <v>13131</v>
      </c>
      <c r="C1351" t="s">
        <v>212</v>
      </c>
      <c r="D1351" t="s">
        <v>1253</v>
      </c>
      <c r="E1351" s="579">
        <v>9.06</v>
      </c>
    </row>
    <row r="1352" spans="1:5">
      <c r="A1352">
        <v>11862</v>
      </c>
      <c r="B1352" t="s">
        <v>13132</v>
      </c>
      <c r="C1352" t="s">
        <v>212</v>
      </c>
      <c r="D1352" t="s">
        <v>1253</v>
      </c>
      <c r="E1352" s="579">
        <v>12.71</v>
      </c>
    </row>
    <row r="1353" spans="1:5">
      <c r="A1353">
        <v>11863</v>
      </c>
      <c r="B1353" t="s">
        <v>13133</v>
      </c>
      <c r="C1353" t="s">
        <v>212</v>
      </c>
      <c r="D1353" t="s">
        <v>1253</v>
      </c>
      <c r="E1353" s="579">
        <v>5.13</v>
      </c>
    </row>
    <row r="1354" spans="1:5">
      <c r="A1354">
        <v>11855</v>
      </c>
      <c r="B1354" t="s">
        <v>13134</v>
      </c>
      <c r="C1354" t="s">
        <v>212</v>
      </c>
      <c r="D1354" t="s">
        <v>1253</v>
      </c>
      <c r="E1354" s="579">
        <v>18.97</v>
      </c>
    </row>
    <row r="1355" spans="1:5">
      <c r="A1355">
        <v>11864</v>
      </c>
      <c r="B1355" t="s">
        <v>13135</v>
      </c>
      <c r="C1355" t="s">
        <v>212</v>
      </c>
      <c r="D1355" t="s">
        <v>1253</v>
      </c>
      <c r="E1355" s="579">
        <v>28.69</v>
      </c>
    </row>
    <row r="1356" spans="1:5">
      <c r="A1356">
        <v>2527</v>
      </c>
      <c r="B1356" t="s">
        <v>13136</v>
      </c>
      <c r="C1356" t="s">
        <v>212</v>
      </c>
      <c r="D1356" t="s">
        <v>1253</v>
      </c>
      <c r="E1356" s="579">
        <v>7.55</v>
      </c>
    </row>
    <row r="1357" spans="1:5">
      <c r="A1357">
        <v>2526</v>
      </c>
      <c r="B1357" t="s">
        <v>13137</v>
      </c>
      <c r="C1357" t="s">
        <v>212</v>
      </c>
      <c r="D1357" t="s">
        <v>1253</v>
      </c>
      <c r="E1357" s="579">
        <v>4.83</v>
      </c>
    </row>
    <row r="1358" spans="1:5">
      <c r="A1358">
        <v>2483</v>
      </c>
      <c r="B1358" t="s">
        <v>13138</v>
      </c>
      <c r="C1358" t="s">
        <v>212</v>
      </c>
      <c r="D1358" t="s">
        <v>1253</v>
      </c>
      <c r="E1358" s="579">
        <v>3.44</v>
      </c>
    </row>
    <row r="1359" spans="1:5">
      <c r="A1359">
        <v>2487</v>
      </c>
      <c r="B1359" t="s">
        <v>13139</v>
      </c>
      <c r="C1359" t="s">
        <v>212</v>
      </c>
      <c r="D1359" t="s">
        <v>1253</v>
      </c>
      <c r="E1359" s="579">
        <v>1.65</v>
      </c>
    </row>
    <row r="1360" spans="1:5">
      <c r="A1360">
        <v>2528</v>
      </c>
      <c r="B1360" t="s">
        <v>13140</v>
      </c>
      <c r="C1360" t="s">
        <v>212</v>
      </c>
      <c r="D1360" t="s">
        <v>1253</v>
      </c>
      <c r="E1360" s="579">
        <v>18.989999999999998</v>
      </c>
    </row>
    <row r="1361" spans="1:5">
      <c r="A1361">
        <v>2489</v>
      </c>
      <c r="B1361" t="s">
        <v>13141</v>
      </c>
      <c r="C1361" t="s">
        <v>212</v>
      </c>
      <c r="D1361" t="s">
        <v>1253</v>
      </c>
      <c r="E1361" s="579">
        <v>8.36</v>
      </c>
    </row>
    <row r="1362" spans="1:5">
      <c r="A1362">
        <v>2484</v>
      </c>
      <c r="B1362" t="s">
        <v>13142</v>
      </c>
      <c r="C1362" t="s">
        <v>212</v>
      </c>
      <c r="D1362" t="s">
        <v>1252</v>
      </c>
      <c r="E1362" s="2">
        <v>27.58</v>
      </c>
    </row>
    <row r="1363" spans="1:5">
      <c r="A1363">
        <v>2488</v>
      </c>
      <c r="B1363" t="s">
        <v>13143</v>
      </c>
      <c r="C1363" t="s">
        <v>212</v>
      </c>
      <c r="D1363" t="s">
        <v>1252</v>
      </c>
      <c r="E1363" s="579">
        <v>1.93</v>
      </c>
    </row>
    <row r="1364" spans="1:5">
      <c r="A1364">
        <v>2485</v>
      </c>
      <c r="B1364" t="s">
        <v>13144</v>
      </c>
      <c r="C1364" t="s">
        <v>212</v>
      </c>
      <c r="D1364" t="s">
        <v>1252</v>
      </c>
      <c r="E1364" s="579">
        <v>43.24</v>
      </c>
    </row>
    <row r="1365" spans="1:5">
      <c r="A1365">
        <v>44247</v>
      </c>
      <c r="B1365" t="s">
        <v>13145</v>
      </c>
      <c r="C1365" t="s">
        <v>212</v>
      </c>
      <c r="D1365" t="s">
        <v>1252</v>
      </c>
      <c r="E1365" s="579"/>
    </row>
    <row r="1366" spans="1:5">
      <c r="A1366">
        <v>38005</v>
      </c>
      <c r="B1366" t="s">
        <v>13146</v>
      </c>
      <c r="C1366" t="s">
        <v>212</v>
      </c>
      <c r="D1366" t="s">
        <v>1252</v>
      </c>
      <c r="E1366" s="579"/>
    </row>
    <row r="1367" spans="1:5">
      <c r="A1367">
        <v>38006</v>
      </c>
      <c r="B1367" t="s">
        <v>13147</v>
      </c>
      <c r="C1367" t="s">
        <v>212</v>
      </c>
      <c r="D1367" t="s">
        <v>1252</v>
      </c>
      <c r="E1367" s="579"/>
    </row>
    <row r="1368" spans="1:5">
      <c r="A1368">
        <v>38428</v>
      </c>
      <c r="B1368" t="s">
        <v>13148</v>
      </c>
      <c r="C1368" t="s">
        <v>212</v>
      </c>
      <c r="D1368" t="s">
        <v>1252</v>
      </c>
      <c r="E1368" s="579"/>
    </row>
    <row r="1369" spans="1:5">
      <c r="A1369">
        <v>38007</v>
      </c>
      <c r="B1369" t="s">
        <v>13149</v>
      </c>
      <c r="C1369" t="s">
        <v>212</v>
      </c>
      <c r="D1369" t="s">
        <v>1252</v>
      </c>
      <c r="E1369" s="579"/>
    </row>
    <row r="1370" spans="1:5">
      <c r="A1370">
        <v>38008</v>
      </c>
      <c r="B1370" t="s">
        <v>13150</v>
      </c>
      <c r="C1370" t="s">
        <v>212</v>
      </c>
      <c r="D1370" t="s">
        <v>1252</v>
      </c>
      <c r="E1370" s="579"/>
    </row>
    <row r="1371" spans="1:5">
      <c r="A1371">
        <v>38009</v>
      </c>
      <c r="B1371" t="s">
        <v>13151</v>
      </c>
      <c r="C1371" t="s">
        <v>212</v>
      </c>
      <c r="D1371" t="s">
        <v>1252</v>
      </c>
      <c r="E1371" s="579"/>
    </row>
    <row r="1372" spans="1:5">
      <c r="A1372">
        <v>44248</v>
      </c>
      <c r="B1372" t="s">
        <v>13152</v>
      </c>
      <c r="C1372" t="s">
        <v>212</v>
      </c>
      <c r="D1372" t="s">
        <v>1252</v>
      </c>
      <c r="E1372" s="579"/>
    </row>
    <row r="1373" spans="1:5">
      <c r="A1373">
        <v>44249</v>
      </c>
      <c r="B1373" t="s">
        <v>13153</v>
      </c>
      <c r="C1373" t="s">
        <v>212</v>
      </c>
      <c r="D1373" t="s">
        <v>1252</v>
      </c>
      <c r="E1373" s="579"/>
    </row>
    <row r="1374" spans="1:5">
      <c r="A1374">
        <v>44250</v>
      </c>
      <c r="B1374" t="s">
        <v>13154</v>
      </c>
      <c r="C1374" t="s">
        <v>212</v>
      </c>
      <c r="D1374" t="s">
        <v>1252</v>
      </c>
      <c r="E1374" s="579"/>
    </row>
    <row r="1375" spans="1:5">
      <c r="A1375">
        <v>39279</v>
      </c>
      <c r="B1375" t="s">
        <v>13155</v>
      </c>
      <c r="C1375" t="s">
        <v>212</v>
      </c>
      <c r="D1375" t="s">
        <v>1252</v>
      </c>
      <c r="E1375" s="579"/>
    </row>
    <row r="1376" spans="1:5">
      <c r="A1376">
        <v>39280</v>
      </c>
      <c r="B1376" t="s">
        <v>13156</v>
      </c>
      <c r="C1376" t="s">
        <v>212</v>
      </c>
      <c r="D1376" t="s">
        <v>1252</v>
      </c>
      <c r="E1376" s="579"/>
    </row>
    <row r="1377" spans="1:5">
      <c r="A1377">
        <v>39281</v>
      </c>
      <c r="B1377" t="s">
        <v>13157</v>
      </c>
      <c r="C1377" t="s">
        <v>212</v>
      </c>
      <c r="D1377" t="s">
        <v>1253</v>
      </c>
      <c r="E1377" s="579"/>
    </row>
    <row r="1378" spans="1:5">
      <c r="A1378">
        <v>39282</v>
      </c>
      <c r="B1378" t="s">
        <v>13158</v>
      </c>
      <c r="C1378" t="s">
        <v>212</v>
      </c>
      <c r="D1378" t="s">
        <v>1253</v>
      </c>
      <c r="E1378" s="2"/>
    </row>
    <row r="1379" spans="1:5">
      <c r="A1379">
        <v>38844</v>
      </c>
      <c r="B1379" t="s">
        <v>13159</v>
      </c>
      <c r="C1379" t="s">
        <v>212</v>
      </c>
      <c r="D1379" t="s">
        <v>1253</v>
      </c>
      <c r="E1379" s="2"/>
    </row>
    <row r="1380" spans="1:5">
      <c r="A1380">
        <v>38846</v>
      </c>
      <c r="B1380" t="s">
        <v>13160</v>
      </c>
      <c r="C1380" t="s">
        <v>212</v>
      </c>
      <c r="D1380" t="s">
        <v>1253</v>
      </c>
      <c r="E1380" s="579"/>
    </row>
    <row r="1381" spans="1:5">
      <c r="A1381">
        <v>38847</v>
      </c>
      <c r="B1381" t="s">
        <v>13161</v>
      </c>
      <c r="C1381" t="s">
        <v>212</v>
      </c>
      <c r="D1381" t="s">
        <v>1253</v>
      </c>
      <c r="E1381" s="2"/>
    </row>
    <row r="1382" spans="1:5">
      <c r="A1382">
        <v>38850</v>
      </c>
      <c r="B1382" t="s">
        <v>13162</v>
      </c>
      <c r="C1382" t="s">
        <v>212</v>
      </c>
      <c r="D1382" t="s">
        <v>1252</v>
      </c>
      <c r="E1382" s="2"/>
    </row>
    <row r="1383" spans="1:5">
      <c r="A1383">
        <v>38848</v>
      </c>
      <c r="B1383" t="s">
        <v>13163</v>
      </c>
      <c r="C1383" t="s">
        <v>212</v>
      </c>
      <c r="D1383" t="s">
        <v>1252</v>
      </c>
      <c r="E1383" s="2"/>
    </row>
    <row r="1384" spans="1:5">
      <c r="A1384">
        <v>38851</v>
      </c>
      <c r="B1384" t="s">
        <v>13164</v>
      </c>
      <c r="C1384" t="s">
        <v>212</v>
      </c>
      <c r="D1384" t="s">
        <v>1252</v>
      </c>
      <c r="E1384" s="579"/>
    </row>
    <row r="1385" spans="1:5">
      <c r="A1385">
        <v>38854</v>
      </c>
      <c r="B1385" t="s">
        <v>13165</v>
      </c>
      <c r="C1385" t="s">
        <v>212</v>
      </c>
      <c r="D1385" t="s">
        <v>1252</v>
      </c>
      <c r="E1385" s="2"/>
    </row>
    <row r="1386" spans="1:5">
      <c r="A1386">
        <v>3104</v>
      </c>
      <c r="B1386" t="s">
        <v>13166</v>
      </c>
      <c r="C1386" t="s">
        <v>16686</v>
      </c>
      <c r="D1386" t="s">
        <v>1252</v>
      </c>
      <c r="E1386" s="579">
        <v>145.72999999999999</v>
      </c>
    </row>
    <row r="1387" spans="1:5">
      <c r="A1387">
        <v>1607</v>
      </c>
      <c r="B1387" t="s">
        <v>13167</v>
      </c>
      <c r="C1387" t="s">
        <v>16686</v>
      </c>
      <c r="D1387" t="s">
        <v>1252</v>
      </c>
      <c r="E1387" s="2">
        <v>0.33</v>
      </c>
    </row>
    <row r="1388" spans="1:5">
      <c r="A1388">
        <v>38169</v>
      </c>
      <c r="B1388" t="s">
        <v>13168</v>
      </c>
      <c r="C1388" t="s">
        <v>16686</v>
      </c>
      <c r="D1388" t="s">
        <v>1252</v>
      </c>
      <c r="E1388" s="579">
        <v>82.99</v>
      </c>
    </row>
    <row r="1389" spans="1:5">
      <c r="A1389">
        <v>6142</v>
      </c>
      <c r="B1389" t="s">
        <v>13169</v>
      </c>
      <c r="C1389" t="s">
        <v>212</v>
      </c>
      <c r="D1389" t="s">
        <v>1252</v>
      </c>
      <c r="E1389" s="579">
        <v>9.4600000000000009</v>
      </c>
    </row>
    <row r="1390" spans="1:5">
      <c r="A1390">
        <v>11686</v>
      </c>
      <c r="B1390" t="s">
        <v>13170</v>
      </c>
      <c r="C1390" t="s">
        <v>212</v>
      </c>
      <c r="D1390" t="s">
        <v>1252</v>
      </c>
      <c r="E1390" s="579">
        <v>13.13</v>
      </c>
    </row>
    <row r="1391" spans="1:5">
      <c r="A1391">
        <v>37598</v>
      </c>
      <c r="B1391" t="s">
        <v>13171</v>
      </c>
      <c r="C1391" t="s">
        <v>212</v>
      </c>
      <c r="D1391" t="s">
        <v>1252</v>
      </c>
      <c r="E1391" s="2"/>
    </row>
    <row r="1392" spans="1:5">
      <c r="A1392">
        <v>25398</v>
      </c>
      <c r="B1392" t="s">
        <v>13172</v>
      </c>
      <c r="C1392" t="s">
        <v>212</v>
      </c>
      <c r="D1392" t="s">
        <v>1252</v>
      </c>
      <c r="E1392" s="2"/>
    </row>
    <row r="1393" spans="1:5">
      <c r="A1393">
        <v>25399</v>
      </c>
      <c r="B1393" t="s">
        <v>13173</v>
      </c>
      <c r="C1393" t="s">
        <v>212</v>
      </c>
      <c r="D1393" t="s">
        <v>1252</v>
      </c>
      <c r="E1393" s="579"/>
    </row>
    <row r="1394" spans="1:5">
      <c r="A1394">
        <v>43440</v>
      </c>
      <c r="B1394" t="s">
        <v>13174</v>
      </c>
      <c r="C1394" t="s">
        <v>212</v>
      </c>
      <c r="D1394" t="s">
        <v>1252</v>
      </c>
      <c r="E1394" s="2"/>
    </row>
    <row r="1395" spans="1:5">
      <c r="A1395">
        <v>10667</v>
      </c>
      <c r="B1395" t="s">
        <v>13175</v>
      </c>
      <c r="C1395" t="s">
        <v>212</v>
      </c>
      <c r="D1395" t="s">
        <v>1252</v>
      </c>
      <c r="E1395" s="579"/>
    </row>
    <row r="1396" spans="1:5">
      <c r="A1396">
        <v>1613</v>
      </c>
      <c r="B1396" t="s">
        <v>13176</v>
      </c>
      <c r="C1396" t="s">
        <v>212</v>
      </c>
      <c r="D1396" t="s">
        <v>1252</v>
      </c>
      <c r="E1396" s="2"/>
    </row>
    <row r="1397" spans="1:5">
      <c r="A1397">
        <v>1626</v>
      </c>
      <c r="B1397" t="s">
        <v>13177</v>
      </c>
      <c r="C1397" t="s">
        <v>212</v>
      </c>
      <c r="D1397" t="s">
        <v>1252</v>
      </c>
      <c r="E1397" s="2"/>
    </row>
    <row r="1398" spans="1:5">
      <c r="A1398">
        <v>1625</v>
      </c>
      <c r="B1398" t="s">
        <v>13178</v>
      </c>
      <c r="C1398" t="s">
        <v>212</v>
      </c>
      <c r="D1398" t="s">
        <v>1250</v>
      </c>
      <c r="E1398" s="579"/>
    </row>
    <row r="1399" spans="1:5">
      <c r="A1399">
        <v>1622</v>
      </c>
      <c r="B1399" t="s">
        <v>13179</v>
      </c>
      <c r="C1399" t="s">
        <v>212</v>
      </c>
      <c r="D1399" t="s">
        <v>1252</v>
      </c>
      <c r="E1399" s="2"/>
    </row>
    <row r="1400" spans="1:5">
      <c r="A1400">
        <v>1620</v>
      </c>
      <c r="B1400" t="s">
        <v>13180</v>
      </c>
      <c r="C1400" t="s">
        <v>212</v>
      </c>
      <c r="D1400" t="s">
        <v>1253</v>
      </c>
      <c r="E1400" s="579"/>
    </row>
    <row r="1401" spans="1:5">
      <c r="A1401">
        <v>1629</v>
      </c>
      <c r="B1401" t="s">
        <v>13181</v>
      </c>
      <c r="C1401" t="s">
        <v>212</v>
      </c>
      <c r="D1401" t="s">
        <v>1252</v>
      </c>
      <c r="E1401" s="579"/>
    </row>
    <row r="1402" spans="1:5">
      <c r="A1402">
        <v>1627</v>
      </c>
      <c r="B1402" t="s">
        <v>13182</v>
      </c>
      <c r="C1402" t="s">
        <v>212</v>
      </c>
      <c r="D1402" t="s">
        <v>1252</v>
      </c>
      <c r="E1402" s="579"/>
    </row>
    <row r="1403" spans="1:5">
      <c r="A1403">
        <v>1623</v>
      </c>
      <c r="B1403" t="s">
        <v>13183</v>
      </c>
      <c r="C1403" t="s">
        <v>212</v>
      </c>
      <c r="D1403" t="s">
        <v>1252</v>
      </c>
      <c r="E1403" s="2"/>
    </row>
    <row r="1404" spans="1:5">
      <c r="A1404">
        <v>1619</v>
      </c>
      <c r="B1404" t="s">
        <v>13184</v>
      </c>
      <c r="C1404" t="s">
        <v>212</v>
      </c>
      <c r="D1404" t="s">
        <v>1252</v>
      </c>
      <c r="E1404" s="579"/>
    </row>
    <row r="1405" spans="1:5">
      <c r="A1405">
        <v>1630</v>
      </c>
      <c r="B1405" t="s">
        <v>13185</v>
      </c>
      <c r="C1405" t="s">
        <v>212</v>
      </c>
      <c r="D1405" t="s">
        <v>1252</v>
      </c>
      <c r="E1405" s="579"/>
    </row>
    <row r="1406" spans="1:5">
      <c r="A1406">
        <v>1616</v>
      </c>
      <c r="B1406" t="s">
        <v>13186</v>
      </c>
      <c r="C1406" t="s">
        <v>212</v>
      </c>
      <c r="D1406" t="s">
        <v>1252</v>
      </c>
      <c r="E1406" s="579"/>
    </row>
    <row r="1407" spans="1:5">
      <c r="A1407">
        <v>1614</v>
      </c>
      <c r="B1407" t="s">
        <v>13187</v>
      </c>
      <c r="C1407" t="s">
        <v>212</v>
      </c>
      <c r="D1407" t="s">
        <v>1252</v>
      </c>
      <c r="E1407" s="579"/>
    </row>
    <row r="1408" spans="1:5">
      <c r="A1408">
        <v>1617</v>
      </c>
      <c r="B1408" t="s">
        <v>13188</v>
      </c>
      <c r="C1408" t="s">
        <v>212</v>
      </c>
      <c r="D1408" t="s">
        <v>1252</v>
      </c>
      <c r="E1408" s="579"/>
    </row>
    <row r="1409" spans="1:5">
      <c r="A1409">
        <v>1621</v>
      </c>
      <c r="B1409" t="s">
        <v>13189</v>
      </c>
      <c r="C1409" t="s">
        <v>212</v>
      </c>
      <c r="D1409" t="s">
        <v>1252</v>
      </c>
      <c r="E1409" s="579"/>
    </row>
    <row r="1410" spans="1:5">
      <c r="A1410">
        <v>1624</v>
      </c>
      <c r="B1410" t="s">
        <v>13190</v>
      </c>
      <c r="C1410" t="s">
        <v>212</v>
      </c>
      <c r="D1410" t="s">
        <v>1252</v>
      </c>
      <c r="E1410" s="579"/>
    </row>
    <row r="1411" spans="1:5">
      <c r="A1411">
        <v>1615</v>
      </c>
      <c r="B1411" t="s">
        <v>13191</v>
      </c>
      <c r="C1411" t="s">
        <v>212</v>
      </c>
      <c r="D1411" t="s">
        <v>1253</v>
      </c>
      <c r="E1411" s="579"/>
    </row>
    <row r="1412" spans="1:5">
      <c r="A1412">
        <v>1612</v>
      </c>
      <c r="B1412" t="s">
        <v>13192</v>
      </c>
      <c r="C1412" t="s">
        <v>212</v>
      </c>
      <c r="D1412" t="s">
        <v>1253</v>
      </c>
      <c r="E1412" s="579"/>
    </row>
    <row r="1413" spans="1:5">
      <c r="A1413">
        <v>1618</v>
      </c>
      <c r="B1413" t="s">
        <v>13193</v>
      </c>
      <c r="C1413" t="s">
        <v>212</v>
      </c>
      <c r="D1413" t="s">
        <v>1252</v>
      </c>
      <c r="E1413" s="579"/>
    </row>
    <row r="1414" spans="1:5">
      <c r="A1414">
        <v>14211</v>
      </c>
      <c r="B1414" t="s">
        <v>13194</v>
      </c>
      <c r="C1414" t="s">
        <v>212</v>
      </c>
      <c r="D1414" t="s">
        <v>1252</v>
      </c>
      <c r="E1414" s="2"/>
    </row>
    <row r="1415" spans="1:5">
      <c r="A1415">
        <v>43657</v>
      </c>
      <c r="B1415" t="s">
        <v>13195</v>
      </c>
      <c r="C1415" t="s">
        <v>85</v>
      </c>
      <c r="D1415" t="s">
        <v>1252</v>
      </c>
      <c r="E1415" s="2"/>
    </row>
    <row r="1416" spans="1:5">
      <c r="A1416">
        <v>38200</v>
      </c>
      <c r="B1416" t="s">
        <v>13196</v>
      </c>
      <c r="C1416" t="s">
        <v>16687</v>
      </c>
      <c r="D1416" t="s">
        <v>1253</v>
      </c>
      <c r="E1416" s="579">
        <v>546.17999999999995</v>
      </c>
    </row>
    <row r="1417" spans="1:5">
      <c r="A1417">
        <v>39269</v>
      </c>
      <c r="B1417" t="s">
        <v>13197</v>
      </c>
      <c r="C1417" t="s">
        <v>85</v>
      </c>
      <c r="D1417" t="s">
        <v>1253</v>
      </c>
      <c r="E1417" s="579">
        <v>1.59</v>
      </c>
    </row>
    <row r="1418" spans="1:5">
      <c r="A1418">
        <v>11889</v>
      </c>
      <c r="B1418" t="s">
        <v>13198</v>
      </c>
      <c r="C1418" t="s">
        <v>85</v>
      </c>
      <c r="D1418" t="s">
        <v>1253</v>
      </c>
      <c r="E1418" s="579">
        <v>2.19</v>
      </c>
    </row>
    <row r="1419" spans="1:5">
      <c r="A1419">
        <v>39270</v>
      </c>
      <c r="B1419" t="s">
        <v>13199</v>
      </c>
      <c r="C1419" t="s">
        <v>85</v>
      </c>
      <c r="D1419" t="s">
        <v>1253</v>
      </c>
      <c r="E1419" s="579">
        <v>2.84</v>
      </c>
    </row>
    <row r="1420" spans="1:5">
      <c r="A1420">
        <v>11890</v>
      </c>
      <c r="B1420" t="s">
        <v>13200</v>
      </c>
      <c r="C1420" t="s">
        <v>85</v>
      </c>
      <c r="D1420" t="s">
        <v>1253</v>
      </c>
      <c r="E1420" s="579">
        <v>3.87</v>
      </c>
    </row>
    <row r="1421" spans="1:5">
      <c r="A1421">
        <v>11891</v>
      </c>
      <c r="B1421" t="s">
        <v>13201</v>
      </c>
      <c r="C1421" t="s">
        <v>85</v>
      </c>
      <c r="D1421" t="s">
        <v>1253</v>
      </c>
      <c r="E1421" s="579">
        <v>6.27</v>
      </c>
    </row>
    <row r="1422" spans="1:5">
      <c r="A1422">
        <v>11892</v>
      </c>
      <c r="B1422" t="s">
        <v>13202</v>
      </c>
      <c r="C1422" t="s">
        <v>85</v>
      </c>
      <c r="D1422" t="s">
        <v>1253</v>
      </c>
      <c r="E1422" s="579">
        <v>10.25</v>
      </c>
    </row>
    <row r="1423" spans="1:5">
      <c r="A1423">
        <v>37601</v>
      </c>
      <c r="B1423" t="s">
        <v>13203</v>
      </c>
      <c r="C1423" t="s">
        <v>85</v>
      </c>
      <c r="D1423" t="s">
        <v>1253</v>
      </c>
      <c r="E1423" s="579"/>
    </row>
    <row r="1424" spans="1:5">
      <c r="A1424">
        <v>1634</v>
      </c>
      <c r="B1424" t="s">
        <v>13204</v>
      </c>
      <c r="C1424" t="s">
        <v>85</v>
      </c>
      <c r="D1424" t="s">
        <v>1253</v>
      </c>
      <c r="E1424" s="579"/>
    </row>
    <row r="1425" spans="1:5">
      <c r="A1425">
        <v>44274</v>
      </c>
      <c r="B1425" t="s">
        <v>13205</v>
      </c>
      <c r="C1425" t="s">
        <v>212</v>
      </c>
      <c r="D1425" t="s">
        <v>1253</v>
      </c>
      <c r="E1425" s="579"/>
    </row>
    <row r="1426" spans="1:5">
      <c r="A1426">
        <v>5086</v>
      </c>
      <c r="B1426" t="s">
        <v>13206</v>
      </c>
      <c r="C1426" t="s">
        <v>92</v>
      </c>
      <c r="D1426" t="s">
        <v>1253</v>
      </c>
      <c r="E1426" s="579">
        <v>34.36</v>
      </c>
    </row>
    <row r="1427" spans="1:5">
      <c r="A1427">
        <v>45244</v>
      </c>
      <c r="B1427" t="s">
        <v>13207</v>
      </c>
      <c r="C1427" t="s">
        <v>212</v>
      </c>
      <c r="D1427" t="s">
        <v>1253</v>
      </c>
      <c r="E1427" s="579"/>
    </row>
    <row r="1428" spans="1:5">
      <c r="A1428">
        <v>11280</v>
      </c>
      <c r="B1428" t="s">
        <v>13208</v>
      </c>
      <c r="C1428" t="s">
        <v>212</v>
      </c>
      <c r="D1428" t="s">
        <v>1253</v>
      </c>
      <c r="E1428" s="579">
        <v>10951.32</v>
      </c>
    </row>
    <row r="1429" spans="1:5">
      <c r="A1429">
        <v>40519</v>
      </c>
      <c r="B1429" t="s">
        <v>13209</v>
      </c>
      <c r="C1429" t="s">
        <v>212</v>
      </c>
      <c r="D1429" t="s">
        <v>1253</v>
      </c>
      <c r="E1429" s="579">
        <v>90278.92</v>
      </c>
    </row>
    <row r="1430" spans="1:5">
      <c r="A1430">
        <v>3446</v>
      </c>
      <c r="B1430" t="s">
        <v>13210</v>
      </c>
      <c r="C1430" t="s">
        <v>212</v>
      </c>
      <c r="D1430" t="s">
        <v>1253</v>
      </c>
      <c r="E1430" s="579"/>
    </row>
    <row r="1431" spans="1:5">
      <c r="A1431">
        <v>3445</v>
      </c>
      <c r="B1431" t="s">
        <v>13211</v>
      </c>
      <c r="C1431" t="s">
        <v>212</v>
      </c>
      <c r="D1431" t="s">
        <v>1253</v>
      </c>
      <c r="E1431" s="579"/>
    </row>
    <row r="1432" spans="1:5">
      <c r="A1432">
        <v>3444</v>
      </c>
      <c r="B1432" t="s">
        <v>13212</v>
      </c>
      <c r="C1432" t="s">
        <v>212</v>
      </c>
      <c r="D1432" t="s">
        <v>1253</v>
      </c>
      <c r="E1432" s="579"/>
    </row>
    <row r="1433" spans="1:5">
      <c r="A1433">
        <v>3441</v>
      </c>
      <c r="B1433" t="s">
        <v>13213</v>
      </c>
      <c r="C1433" t="s">
        <v>212</v>
      </c>
      <c r="D1433" t="s">
        <v>1253</v>
      </c>
      <c r="E1433" s="579"/>
    </row>
    <row r="1434" spans="1:5">
      <c r="A1434">
        <v>12402</v>
      </c>
      <c r="B1434" t="s">
        <v>13214</v>
      </c>
      <c r="C1434" t="s">
        <v>212</v>
      </c>
      <c r="D1434" t="s">
        <v>1253</v>
      </c>
      <c r="E1434" s="579"/>
    </row>
    <row r="1435" spans="1:5">
      <c r="A1435">
        <v>3447</v>
      </c>
      <c r="B1435" t="s">
        <v>13215</v>
      </c>
      <c r="C1435" t="s">
        <v>212</v>
      </c>
      <c r="D1435" t="s">
        <v>1253</v>
      </c>
      <c r="E1435" s="579"/>
    </row>
    <row r="1436" spans="1:5">
      <c r="A1436">
        <v>3448</v>
      </c>
      <c r="B1436" t="s">
        <v>13216</v>
      </c>
      <c r="C1436" t="s">
        <v>212</v>
      </c>
      <c r="D1436" t="s">
        <v>1253</v>
      </c>
      <c r="E1436" s="579"/>
    </row>
    <row r="1437" spans="1:5">
      <c r="A1437">
        <v>3442</v>
      </c>
      <c r="B1437" t="s">
        <v>13217</v>
      </c>
      <c r="C1437" t="s">
        <v>212</v>
      </c>
      <c r="D1437" t="s">
        <v>1253</v>
      </c>
      <c r="E1437" s="579"/>
    </row>
    <row r="1438" spans="1:5">
      <c r="A1438">
        <v>3449</v>
      </c>
      <c r="B1438" t="s">
        <v>13218</v>
      </c>
      <c r="C1438" t="s">
        <v>212</v>
      </c>
      <c r="D1438" t="s">
        <v>1253</v>
      </c>
      <c r="E1438" s="579"/>
    </row>
    <row r="1439" spans="1:5">
      <c r="A1439">
        <v>37438</v>
      </c>
      <c r="B1439" t="s">
        <v>13219</v>
      </c>
      <c r="C1439" t="s">
        <v>212</v>
      </c>
      <c r="D1439" t="s">
        <v>1253</v>
      </c>
      <c r="E1439" s="579"/>
    </row>
    <row r="1440" spans="1:5">
      <c r="A1440">
        <v>37439</v>
      </c>
      <c r="B1440" t="s">
        <v>13220</v>
      </c>
      <c r="C1440" t="s">
        <v>212</v>
      </c>
      <c r="D1440" t="s">
        <v>1253</v>
      </c>
      <c r="E1440" s="579"/>
    </row>
    <row r="1441" spans="1:5">
      <c r="A1441">
        <v>37435</v>
      </c>
      <c r="B1441" t="s">
        <v>13221</v>
      </c>
      <c r="C1441" t="s">
        <v>212</v>
      </c>
      <c r="D1441" t="s">
        <v>1253</v>
      </c>
      <c r="E1441" s="579"/>
    </row>
    <row r="1442" spans="1:5">
      <c r="A1442">
        <v>37436</v>
      </c>
      <c r="B1442" t="s">
        <v>13222</v>
      </c>
      <c r="C1442" t="s">
        <v>212</v>
      </c>
      <c r="D1442" t="s">
        <v>1253</v>
      </c>
      <c r="E1442" s="579"/>
    </row>
    <row r="1443" spans="1:5">
      <c r="A1443">
        <v>37437</v>
      </c>
      <c r="B1443" t="s">
        <v>13223</v>
      </c>
      <c r="C1443" t="s">
        <v>212</v>
      </c>
      <c r="D1443" t="s">
        <v>1253</v>
      </c>
      <c r="E1443" s="579"/>
    </row>
    <row r="1444" spans="1:5">
      <c r="A1444">
        <v>3473</v>
      </c>
      <c r="B1444" t="s">
        <v>13224</v>
      </c>
      <c r="C1444" t="s">
        <v>212</v>
      </c>
      <c r="D1444" t="s">
        <v>1253</v>
      </c>
      <c r="E1444" s="579"/>
    </row>
    <row r="1445" spans="1:5">
      <c r="A1445">
        <v>3474</v>
      </c>
      <c r="B1445" t="s">
        <v>13225</v>
      </c>
      <c r="C1445" t="s">
        <v>212</v>
      </c>
      <c r="D1445" t="s">
        <v>1253</v>
      </c>
      <c r="E1445" s="579"/>
    </row>
    <row r="1446" spans="1:5">
      <c r="A1446">
        <v>3443</v>
      </c>
      <c r="B1446" t="s">
        <v>13226</v>
      </c>
      <c r="C1446" t="s">
        <v>212</v>
      </c>
      <c r="D1446" t="s">
        <v>1253</v>
      </c>
      <c r="E1446" s="2"/>
    </row>
    <row r="1447" spans="1:5">
      <c r="A1447">
        <v>3450</v>
      </c>
      <c r="B1447" t="s">
        <v>13227</v>
      </c>
      <c r="C1447" t="s">
        <v>212</v>
      </c>
      <c r="D1447" t="s">
        <v>1253</v>
      </c>
      <c r="E1447" s="579"/>
    </row>
    <row r="1448" spans="1:5">
      <c r="A1448">
        <v>3453</v>
      </c>
      <c r="B1448" t="s">
        <v>13228</v>
      </c>
      <c r="C1448" t="s">
        <v>212</v>
      </c>
      <c r="D1448" t="s">
        <v>1253</v>
      </c>
      <c r="E1448" s="579"/>
    </row>
    <row r="1449" spans="1:5">
      <c r="A1449">
        <v>3452</v>
      </c>
      <c r="B1449" t="s">
        <v>13229</v>
      </c>
      <c r="C1449" t="s">
        <v>212</v>
      </c>
      <c r="D1449" t="s">
        <v>1253</v>
      </c>
      <c r="E1449" s="579"/>
    </row>
    <row r="1450" spans="1:5">
      <c r="A1450">
        <v>3454</v>
      </c>
      <c r="B1450" t="s">
        <v>13230</v>
      </c>
      <c r="C1450" t="s">
        <v>212</v>
      </c>
      <c r="D1450" t="s">
        <v>1253</v>
      </c>
      <c r="E1450" s="579"/>
    </row>
    <row r="1451" spans="1:5">
      <c r="A1451">
        <v>3451</v>
      </c>
      <c r="B1451" t="s">
        <v>13231</v>
      </c>
      <c r="C1451" t="s">
        <v>212</v>
      </c>
      <c r="D1451" t="s">
        <v>1253</v>
      </c>
      <c r="E1451" s="579"/>
    </row>
    <row r="1452" spans="1:5">
      <c r="A1452">
        <v>3458</v>
      </c>
      <c r="B1452" t="s">
        <v>13232</v>
      </c>
      <c r="C1452" t="s">
        <v>212</v>
      </c>
      <c r="D1452" t="s">
        <v>1253</v>
      </c>
      <c r="E1452" s="579"/>
    </row>
    <row r="1453" spans="1:5">
      <c r="A1453">
        <v>3457</v>
      </c>
      <c r="B1453" t="s">
        <v>13233</v>
      </c>
      <c r="C1453" t="s">
        <v>212</v>
      </c>
      <c r="D1453" t="s">
        <v>1253</v>
      </c>
      <c r="E1453" s="579"/>
    </row>
    <row r="1454" spans="1:5">
      <c r="A1454">
        <v>3472</v>
      </c>
      <c r="B1454" t="s">
        <v>13234</v>
      </c>
      <c r="C1454" t="s">
        <v>212</v>
      </c>
      <c r="D1454" t="s">
        <v>1253</v>
      </c>
      <c r="E1454" s="579"/>
    </row>
    <row r="1455" spans="1:5">
      <c r="A1455">
        <v>3455</v>
      </c>
      <c r="B1455" t="s">
        <v>13235</v>
      </c>
      <c r="C1455" t="s">
        <v>212</v>
      </c>
      <c r="D1455" t="s">
        <v>1253</v>
      </c>
      <c r="E1455" s="579"/>
    </row>
    <row r="1456" spans="1:5">
      <c r="A1456">
        <v>3470</v>
      </c>
      <c r="B1456" t="s">
        <v>13236</v>
      </c>
      <c r="C1456" t="s">
        <v>212</v>
      </c>
      <c r="D1456" t="s">
        <v>1253</v>
      </c>
      <c r="E1456" s="579"/>
    </row>
    <row r="1457" spans="1:5">
      <c r="A1457">
        <v>3471</v>
      </c>
      <c r="B1457" t="s">
        <v>13237</v>
      </c>
      <c r="C1457" t="s">
        <v>212</v>
      </c>
      <c r="D1457" t="s">
        <v>1253</v>
      </c>
      <c r="E1457" s="579"/>
    </row>
    <row r="1458" spans="1:5">
      <c r="A1458">
        <v>3459</v>
      </c>
      <c r="B1458" t="s">
        <v>13238</v>
      </c>
      <c r="C1458" t="s">
        <v>212</v>
      </c>
      <c r="D1458" t="s">
        <v>1253</v>
      </c>
      <c r="E1458" s="579"/>
    </row>
    <row r="1459" spans="1:5">
      <c r="A1459">
        <v>3456</v>
      </c>
      <c r="B1459" t="s">
        <v>13239</v>
      </c>
      <c r="C1459" t="s">
        <v>212</v>
      </c>
      <c r="D1459" t="s">
        <v>1253</v>
      </c>
      <c r="E1459" s="579"/>
    </row>
    <row r="1460" spans="1:5">
      <c r="A1460">
        <v>3469</v>
      </c>
      <c r="B1460" t="s">
        <v>13240</v>
      </c>
      <c r="C1460" t="s">
        <v>212</v>
      </c>
      <c r="D1460" t="s">
        <v>1253</v>
      </c>
      <c r="E1460" s="579"/>
    </row>
    <row r="1461" spans="1:5">
      <c r="A1461">
        <v>3460</v>
      </c>
      <c r="B1461" t="s">
        <v>13241</v>
      </c>
      <c r="C1461" t="s">
        <v>212</v>
      </c>
      <c r="D1461" t="s">
        <v>1253</v>
      </c>
      <c r="E1461" s="579"/>
    </row>
    <row r="1462" spans="1:5">
      <c r="A1462">
        <v>3461</v>
      </c>
      <c r="B1462" t="s">
        <v>13242</v>
      </c>
      <c r="C1462" t="s">
        <v>212</v>
      </c>
      <c r="D1462" t="s">
        <v>1253</v>
      </c>
      <c r="E1462" s="579"/>
    </row>
    <row r="1463" spans="1:5">
      <c r="A1463">
        <v>37433</v>
      </c>
      <c r="B1463" t="s">
        <v>13243</v>
      </c>
      <c r="C1463" t="s">
        <v>212</v>
      </c>
      <c r="D1463" t="s">
        <v>1253</v>
      </c>
      <c r="E1463" s="579"/>
    </row>
    <row r="1464" spans="1:5">
      <c r="A1464">
        <v>37430</v>
      </c>
      <c r="B1464" t="s">
        <v>13244</v>
      </c>
      <c r="C1464" t="s">
        <v>212</v>
      </c>
      <c r="D1464" t="s">
        <v>1253</v>
      </c>
      <c r="E1464" s="579"/>
    </row>
    <row r="1465" spans="1:5">
      <c r="A1465">
        <v>37434</v>
      </c>
      <c r="B1465" t="s">
        <v>13245</v>
      </c>
      <c r="C1465" t="s">
        <v>212</v>
      </c>
      <c r="D1465" t="s">
        <v>1253</v>
      </c>
      <c r="E1465" s="579"/>
    </row>
    <row r="1466" spans="1:5">
      <c r="A1466">
        <v>37431</v>
      </c>
      <c r="B1466" t="s">
        <v>13246</v>
      </c>
      <c r="C1466" t="s">
        <v>212</v>
      </c>
      <c r="D1466" t="s">
        <v>1253</v>
      </c>
      <c r="E1466" s="579"/>
    </row>
    <row r="1467" spans="1:5">
      <c r="A1467">
        <v>37432</v>
      </c>
      <c r="B1467" t="s">
        <v>13247</v>
      </c>
      <c r="C1467" t="s">
        <v>212</v>
      </c>
      <c r="D1467" t="s">
        <v>1253</v>
      </c>
      <c r="E1467" s="579"/>
    </row>
    <row r="1468" spans="1:5">
      <c r="A1468">
        <v>39869</v>
      </c>
      <c r="B1468" t="s">
        <v>13248</v>
      </c>
      <c r="C1468" t="s">
        <v>212</v>
      </c>
      <c r="D1468" t="s">
        <v>1253</v>
      </c>
      <c r="E1468" s="579"/>
    </row>
    <row r="1469" spans="1:5">
      <c r="A1469">
        <v>39870</v>
      </c>
      <c r="B1469" t="s">
        <v>13249</v>
      </c>
      <c r="C1469" t="s">
        <v>212</v>
      </c>
      <c r="D1469" t="s">
        <v>1253</v>
      </c>
      <c r="E1469" s="579"/>
    </row>
    <row r="1470" spans="1:5">
      <c r="A1470">
        <v>39871</v>
      </c>
      <c r="B1470" t="s">
        <v>13250</v>
      </c>
      <c r="C1470" t="s">
        <v>212</v>
      </c>
      <c r="D1470" t="s">
        <v>1253</v>
      </c>
      <c r="E1470" s="579"/>
    </row>
    <row r="1471" spans="1:5">
      <c r="A1471">
        <v>12722</v>
      </c>
      <c r="B1471" t="s">
        <v>13251</v>
      </c>
      <c r="C1471" t="s">
        <v>212</v>
      </c>
      <c r="D1471" t="s">
        <v>1253</v>
      </c>
      <c r="E1471" s="2"/>
    </row>
    <row r="1472" spans="1:5">
      <c r="A1472">
        <v>12714</v>
      </c>
      <c r="B1472" t="s">
        <v>13252</v>
      </c>
      <c r="C1472" t="s">
        <v>212</v>
      </c>
      <c r="D1472" t="s">
        <v>1253</v>
      </c>
      <c r="E1472" s="579"/>
    </row>
    <row r="1473" spans="1:5">
      <c r="A1473">
        <v>12715</v>
      </c>
      <c r="B1473" t="s">
        <v>13253</v>
      </c>
      <c r="C1473" t="s">
        <v>212</v>
      </c>
      <c r="D1473" t="s">
        <v>1253</v>
      </c>
      <c r="E1473" s="579"/>
    </row>
    <row r="1474" spans="1:5">
      <c r="A1474">
        <v>12716</v>
      </c>
      <c r="B1474" t="s">
        <v>13254</v>
      </c>
      <c r="C1474" t="s">
        <v>212</v>
      </c>
      <c r="D1474" t="s">
        <v>1253</v>
      </c>
      <c r="E1474" s="579"/>
    </row>
    <row r="1475" spans="1:5">
      <c r="A1475">
        <v>12717</v>
      </c>
      <c r="B1475" t="s">
        <v>13255</v>
      </c>
      <c r="C1475" t="s">
        <v>212</v>
      </c>
      <c r="D1475" t="s">
        <v>1253</v>
      </c>
      <c r="E1475" s="579"/>
    </row>
    <row r="1476" spans="1:5">
      <c r="A1476">
        <v>12718</v>
      </c>
      <c r="B1476" t="s">
        <v>13256</v>
      </c>
      <c r="C1476" t="s">
        <v>212</v>
      </c>
      <c r="D1476" t="s">
        <v>1253</v>
      </c>
      <c r="E1476" s="579"/>
    </row>
    <row r="1477" spans="1:5">
      <c r="A1477">
        <v>12719</v>
      </c>
      <c r="B1477" t="s">
        <v>13257</v>
      </c>
      <c r="C1477" t="s">
        <v>212</v>
      </c>
      <c r="D1477" t="s">
        <v>1253</v>
      </c>
      <c r="E1477" s="579"/>
    </row>
    <row r="1478" spans="1:5">
      <c r="A1478">
        <v>12720</v>
      </c>
      <c r="B1478" t="s">
        <v>13258</v>
      </c>
      <c r="C1478" t="s">
        <v>212</v>
      </c>
      <c r="D1478" t="s">
        <v>1253</v>
      </c>
      <c r="E1478" s="579"/>
    </row>
    <row r="1479" spans="1:5">
      <c r="A1479">
        <v>12721</v>
      </c>
      <c r="B1479" t="s">
        <v>13259</v>
      </c>
      <c r="C1479" t="s">
        <v>212</v>
      </c>
      <c r="D1479" t="s">
        <v>1252</v>
      </c>
      <c r="E1479" s="579"/>
    </row>
    <row r="1480" spans="1:5">
      <c r="A1480">
        <v>3468</v>
      </c>
      <c r="B1480" t="s">
        <v>13260</v>
      </c>
      <c r="C1480" t="s">
        <v>212</v>
      </c>
      <c r="D1480" t="s">
        <v>1252</v>
      </c>
      <c r="E1480" s="579"/>
    </row>
    <row r="1481" spans="1:5">
      <c r="A1481">
        <v>3465</v>
      </c>
      <c r="B1481" t="s">
        <v>13261</v>
      </c>
      <c r="C1481" t="s">
        <v>212</v>
      </c>
      <c r="D1481" t="s">
        <v>1253</v>
      </c>
      <c r="E1481" s="579"/>
    </row>
    <row r="1482" spans="1:5">
      <c r="A1482">
        <v>12403</v>
      </c>
      <c r="B1482" t="s">
        <v>13262</v>
      </c>
      <c r="C1482" t="s">
        <v>212</v>
      </c>
      <c r="D1482" t="s">
        <v>1253</v>
      </c>
      <c r="E1482" s="579"/>
    </row>
    <row r="1483" spans="1:5">
      <c r="A1483">
        <v>3463</v>
      </c>
      <c r="B1483" t="s">
        <v>13263</v>
      </c>
      <c r="C1483" t="s">
        <v>212</v>
      </c>
      <c r="D1483" t="s">
        <v>1253</v>
      </c>
      <c r="E1483" s="579"/>
    </row>
    <row r="1484" spans="1:5">
      <c r="A1484">
        <v>3464</v>
      </c>
      <c r="B1484" t="s">
        <v>13264</v>
      </c>
      <c r="C1484" t="s">
        <v>212</v>
      </c>
      <c r="D1484" t="s">
        <v>1253</v>
      </c>
      <c r="E1484" s="579"/>
    </row>
    <row r="1485" spans="1:5">
      <c r="A1485">
        <v>3466</v>
      </c>
      <c r="B1485" t="s">
        <v>13265</v>
      </c>
      <c r="C1485" t="s">
        <v>212</v>
      </c>
      <c r="D1485" t="s">
        <v>1253</v>
      </c>
      <c r="E1485" s="579"/>
    </row>
    <row r="1486" spans="1:5">
      <c r="A1486">
        <v>3467</v>
      </c>
      <c r="B1486" t="s">
        <v>13266</v>
      </c>
      <c r="C1486" t="s">
        <v>212</v>
      </c>
      <c r="D1486" t="s">
        <v>1253</v>
      </c>
      <c r="E1486" s="579"/>
    </row>
    <row r="1487" spans="1:5">
      <c r="A1487">
        <v>3462</v>
      </c>
      <c r="B1487" t="s">
        <v>13267</v>
      </c>
      <c r="C1487" t="s">
        <v>212</v>
      </c>
      <c r="D1487" t="s">
        <v>1253</v>
      </c>
      <c r="E1487" s="579"/>
    </row>
    <row r="1488" spans="1:5">
      <c r="A1488">
        <v>37416</v>
      </c>
      <c r="B1488" t="s">
        <v>13268</v>
      </c>
      <c r="C1488" t="s">
        <v>212</v>
      </c>
      <c r="D1488" t="s">
        <v>1253</v>
      </c>
      <c r="E1488" s="579"/>
    </row>
    <row r="1489" spans="1:5">
      <c r="A1489">
        <v>37417</v>
      </c>
      <c r="B1489" t="s">
        <v>13269</v>
      </c>
      <c r="C1489" t="s">
        <v>212</v>
      </c>
      <c r="D1489" t="s">
        <v>1253</v>
      </c>
      <c r="E1489" s="579"/>
    </row>
    <row r="1490" spans="1:5">
      <c r="A1490">
        <v>37413</v>
      </c>
      <c r="B1490" t="s">
        <v>13270</v>
      </c>
      <c r="C1490" t="s">
        <v>212</v>
      </c>
      <c r="D1490" t="s">
        <v>1253</v>
      </c>
      <c r="E1490" s="579"/>
    </row>
    <row r="1491" spans="1:5">
      <c r="A1491">
        <v>37414</v>
      </c>
      <c r="B1491" t="s">
        <v>13271</v>
      </c>
      <c r="C1491" t="s">
        <v>212</v>
      </c>
      <c r="D1491" t="s">
        <v>1252</v>
      </c>
      <c r="E1491" s="579"/>
    </row>
    <row r="1492" spans="1:5">
      <c r="A1492">
        <v>37415</v>
      </c>
      <c r="B1492" t="s">
        <v>13272</v>
      </c>
      <c r="C1492" t="s">
        <v>212</v>
      </c>
      <c r="D1492" t="s">
        <v>1252</v>
      </c>
      <c r="E1492" s="579"/>
    </row>
    <row r="1493" spans="1:5">
      <c r="A1493">
        <v>43590</v>
      </c>
      <c r="B1493" t="s">
        <v>13273</v>
      </c>
      <c r="C1493" t="s">
        <v>212</v>
      </c>
      <c r="D1493" t="s">
        <v>1252</v>
      </c>
      <c r="E1493" s="579">
        <v>159.74</v>
      </c>
    </row>
    <row r="1494" spans="1:5">
      <c r="A1494">
        <v>43589</v>
      </c>
      <c r="B1494" t="s">
        <v>13274</v>
      </c>
      <c r="C1494" t="s">
        <v>212</v>
      </c>
      <c r="D1494" t="s">
        <v>1252</v>
      </c>
      <c r="E1494" s="579">
        <v>28.9</v>
      </c>
    </row>
    <row r="1495" spans="1:5">
      <c r="A1495">
        <v>34519</v>
      </c>
      <c r="B1495" t="s">
        <v>13275</v>
      </c>
      <c r="C1495" t="s">
        <v>212</v>
      </c>
      <c r="D1495" t="s">
        <v>1252</v>
      </c>
      <c r="E1495" s="579"/>
    </row>
    <row r="1496" spans="1:5">
      <c r="A1496">
        <v>1649</v>
      </c>
      <c r="B1496" t="s">
        <v>13276</v>
      </c>
      <c r="C1496" t="s">
        <v>212</v>
      </c>
      <c r="D1496" t="s">
        <v>1252</v>
      </c>
      <c r="E1496" s="579"/>
    </row>
    <row r="1497" spans="1:5">
      <c r="A1497">
        <v>1653</v>
      </c>
      <c r="B1497" t="s">
        <v>13277</v>
      </c>
      <c r="C1497" t="s">
        <v>212</v>
      </c>
      <c r="D1497" t="s">
        <v>1252</v>
      </c>
      <c r="E1497" s="579"/>
    </row>
    <row r="1498" spans="1:5">
      <c r="A1498">
        <v>1648</v>
      </c>
      <c r="B1498" t="s">
        <v>13278</v>
      </c>
      <c r="C1498" t="s">
        <v>212</v>
      </c>
      <c r="D1498" t="s">
        <v>1252</v>
      </c>
      <c r="E1498" s="579"/>
    </row>
    <row r="1499" spans="1:5">
      <c r="A1499">
        <v>1647</v>
      </c>
      <c r="B1499" t="s">
        <v>13279</v>
      </c>
      <c r="C1499" t="s">
        <v>212</v>
      </c>
      <c r="D1499" t="s">
        <v>1252</v>
      </c>
      <c r="E1499" s="579"/>
    </row>
    <row r="1500" spans="1:5">
      <c r="A1500">
        <v>1651</v>
      </c>
      <c r="B1500" t="s">
        <v>13280</v>
      </c>
      <c r="C1500" t="s">
        <v>212</v>
      </c>
      <c r="D1500" t="s">
        <v>1252</v>
      </c>
      <c r="E1500" s="579"/>
    </row>
    <row r="1501" spans="1:5">
      <c r="A1501">
        <v>1650</v>
      </c>
      <c r="B1501" t="s">
        <v>13281</v>
      </c>
      <c r="C1501" t="s">
        <v>212</v>
      </c>
      <c r="D1501" t="s">
        <v>1252</v>
      </c>
      <c r="E1501" s="579"/>
    </row>
    <row r="1502" spans="1:5">
      <c r="A1502">
        <v>1652</v>
      </c>
      <c r="B1502" t="s">
        <v>13282</v>
      </c>
      <c r="C1502" t="s">
        <v>212</v>
      </c>
      <c r="D1502" t="s">
        <v>1252</v>
      </c>
      <c r="E1502" s="579"/>
    </row>
    <row r="1503" spans="1:5">
      <c r="A1503">
        <v>1654</v>
      </c>
      <c r="B1503" t="s">
        <v>13283</v>
      </c>
      <c r="C1503" t="s">
        <v>212</v>
      </c>
      <c r="D1503" t="s">
        <v>1252</v>
      </c>
      <c r="E1503" s="579"/>
    </row>
    <row r="1504" spans="1:5">
      <c r="A1504">
        <v>10510</v>
      </c>
      <c r="B1504" t="s">
        <v>13284</v>
      </c>
      <c r="C1504" t="s">
        <v>212</v>
      </c>
      <c r="D1504" t="s">
        <v>1252</v>
      </c>
      <c r="E1504" s="579"/>
    </row>
    <row r="1505" spans="1:5">
      <c r="A1505">
        <v>1744</v>
      </c>
      <c r="B1505" t="s">
        <v>13285</v>
      </c>
      <c r="C1505" t="s">
        <v>212</v>
      </c>
      <c r="D1505" t="s">
        <v>1252</v>
      </c>
      <c r="E1505" s="579">
        <v>157.47</v>
      </c>
    </row>
    <row r="1506" spans="1:5">
      <c r="A1506">
        <v>1743</v>
      </c>
      <c r="B1506" t="s">
        <v>13286</v>
      </c>
      <c r="C1506" t="s">
        <v>212</v>
      </c>
      <c r="D1506" t="s">
        <v>1252</v>
      </c>
      <c r="E1506" s="579">
        <v>206.78</v>
      </c>
    </row>
    <row r="1507" spans="1:5">
      <c r="A1507">
        <v>1747</v>
      </c>
      <c r="B1507" t="s">
        <v>13287</v>
      </c>
      <c r="C1507" t="s">
        <v>212</v>
      </c>
      <c r="D1507" t="s">
        <v>1252</v>
      </c>
      <c r="E1507" s="579">
        <v>227.34</v>
      </c>
    </row>
    <row r="1508" spans="1:5">
      <c r="A1508">
        <v>39640</v>
      </c>
      <c r="B1508" t="s">
        <v>13288</v>
      </c>
      <c r="C1508" t="s">
        <v>212</v>
      </c>
      <c r="D1508" t="s">
        <v>1252</v>
      </c>
      <c r="E1508" s="579">
        <v>16.89</v>
      </c>
    </row>
    <row r="1509" spans="1:5">
      <c r="A1509">
        <v>7216</v>
      </c>
      <c r="B1509" t="s">
        <v>13289</v>
      </c>
      <c r="C1509" t="s">
        <v>212</v>
      </c>
      <c r="D1509" t="s">
        <v>1252</v>
      </c>
      <c r="E1509" s="579">
        <v>90.74</v>
      </c>
    </row>
    <row r="1510" spans="1:5">
      <c r="A1510">
        <v>20235</v>
      </c>
      <c r="B1510" t="s">
        <v>13290</v>
      </c>
      <c r="C1510" t="s">
        <v>212</v>
      </c>
      <c r="D1510" t="s">
        <v>1252</v>
      </c>
      <c r="E1510" s="579">
        <v>72.959999999999994</v>
      </c>
    </row>
    <row r="1511" spans="1:5">
      <c r="A1511">
        <v>7181</v>
      </c>
      <c r="B1511" t="s">
        <v>13291</v>
      </c>
      <c r="C1511" t="s">
        <v>212</v>
      </c>
      <c r="D1511" t="s">
        <v>1252</v>
      </c>
      <c r="E1511" s="579">
        <v>2.48</v>
      </c>
    </row>
    <row r="1512" spans="1:5">
      <c r="A1512">
        <v>40742</v>
      </c>
      <c r="B1512" t="s">
        <v>13292</v>
      </c>
      <c r="C1512" t="s">
        <v>212</v>
      </c>
      <c r="D1512" t="s">
        <v>1252</v>
      </c>
      <c r="E1512" s="579">
        <v>11.22</v>
      </c>
    </row>
    <row r="1513" spans="1:5">
      <c r="A1513">
        <v>7214</v>
      </c>
      <c r="B1513" t="s">
        <v>13293</v>
      </c>
      <c r="C1513" t="s">
        <v>212</v>
      </c>
      <c r="D1513" t="s">
        <v>1252</v>
      </c>
      <c r="E1513" s="579">
        <v>88.61</v>
      </c>
    </row>
    <row r="1514" spans="1:5">
      <c r="A1514">
        <v>7219</v>
      </c>
      <c r="B1514" t="s">
        <v>13294</v>
      </c>
      <c r="C1514" t="s">
        <v>212</v>
      </c>
      <c r="D1514" t="s">
        <v>1252</v>
      </c>
      <c r="E1514" s="579">
        <v>78.599999999999994</v>
      </c>
    </row>
    <row r="1515" spans="1:5">
      <c r="A1515">
        <v>2628</v>
      </c>
      <c r="B1515" t="s">
        <v>13295</v>
      </c>
      <c r="C1515" t="s">
        <v>212</v>
      </c>
      <c r="D1515" t="s">
        <v>1252</v>
      </c>
      <c r="E1515" s="579">
        <v>197.68</v>
      </c>
    </row>
    <row r="1516" spans="1:5">
      <c r="A1516">
        <v>2622</v>
      </c>
      <c r="B1516" t="s">
        <v>13296</v>
      </c>
      <c r="C1516" t="s">
        <v>212</v>
      </c>
      <c r="D1516" t="s">
        <v>1252</v>
      </c>
      <c r="E1516" s="579">
        <v>4.6900000000000004</v>
      </c>
    </row>
    <row r="1517" spans="1:5">
      <c r="A1517">
        <v>2623</v>
      </c>
      <c r="B1517" t="s">
        <v>13297</v>
      </c>
      <c r="C1517" t="s">
        <v>212</v>
      </c>
      <c r="D1517" t="s">
        <v>1252</v>
      </c>
      <c r="E1517" s="579">
        <v>5.65</v>
      </c>
    </row>
    <row r="1518" spans="1:5">
      <c r="A1518">
        <v>2624</v>
      </c>
      <c r="B1518" t="s">
        <v>13298</v>
      </c>
      <c r="C1518" t="s">
        <v>212</v>
      </c>
      <c r="D1518" t="s">
        <v>1252</v>
      </c>
      <c r="E1518" s="579">
        <v>8.98</v>
      </c>
    </row>
    <row r="1519" spans="1:5">
      <c r="A1519">
        <v>2625</v>
      </c>
      <c r="B1519" t="s">
        <v>13299</v>
      </c>
      <c r="C1519" t="s">
        <v>212</v>
      </c>
      <c r="D1519" t="s">
        <v>1252</v>
      </c>
      <c r="E1519" s="579">
        <v>18.97</v>
      </c>
    </row>
    <row r="1520" spans="1:5">
      <c r="A1520">
        <v>2626</v>
      </c>
      <c r="B1520" t="s">
        <v>13300</v>
      </c>
      <c r="C1520" t="s">
        <v>212</v>
      </c>
      <c r="D1520" t="s">
        <v>1252</v>
      </c>
      <c r="E1520" s="579">
        <v>27.79</v>
      </c>
    </row>
    <row r="1521" spans="1:5">
      <c r="A1521">
        <v>2630</v>
      </c>
      <c r="B1521" t="s">
        <v>13301</v>
      </c>
      <c r="C1521" t="s">
        <v>212</v>
      </c>
      <c r="D1521" t="s">
        <v>1252</v>
      </c>
      <c r="E1521" s="579">
        <v>42.27</v>
      </c>
    </row>
    <row r="1522" spans="1:5">
      <c r="A1522">
        <v>2627</v>
      </c>
      <c r="B1522" t="s">
        <v>13302</v>
      </c>
      <c r="C1522" t="s">
        <v>212</v>
      </c>
      <c r="D1522" t="s">
        <v>1253</v>
      </c>
      <c r="E1522" s="579">
        <v>74.459999999999994</v>
      </c>
    </row>
    <row r="1523" spans="1:5">
      <c r="A1523">
        <v>2629</v>
      </c>
      <c r="B1523" t="s">
        <v>13303</v>
      </c>
      <c r="C1523" t="s">
        <v>212</v>
      </c>
      <c r="D1523" t="s">
        <v>1253</v>
      </c>
      <c r="E1523" s="579">
        <v>100.71</v>
      </c>
    </row>
    <row r="1524" spans="1:5">
      <c r="A1524">
        <v>1880</v>
      </c>
      <c r="B1524" t="s">
        <v>13304</v>
      </c>
      <c r="C1524" t="s">
        <v>212</v>
      </c>
      <c r="D1524" t="s">
        <v>1253</v>
      </c>
      <c r="E1524" s="579">
        <v>1.8</v>
      </c>
    </row>
    <row r="1525" spans="1:5">
      <c r="A1525">
        <v>39274</v>
      </c>
      <c r="B1525" t="s">
        <v>13305</v>
      </c>
      <c r="C1525" t="s">
        <v>212</v>
      </c>
      <c r="D1525" t="s">
        <v>1252</v>
      </c>
      <c r="E1525" s="579">
        <v>1.39</v>
      </c>
    </row>
    <row r="1526" spans="1:5">
      <c r="A1526">
        <v>12033</v>
      </c>
      <c r="B1526" t="s">
        <v>13306</v>
      </c>
      <c r="C1526" t="s">
        <v>212</v>
      </c>
      <c r="D1526" t="s">
        <v>1252</v>
      </c>
      <c r="E1526" s="579">
        <v>5.75</v>
      </c>
    </row>
    <row r="1527" spans="1:5">
      <c r="A1527">
        <v>40408</v>
      </c>
      <c r="B1527" t="s">
        <v>13307</v>
      </c>
      <c r="C1527" t="s">
        <v>212</v>
      </c>
      <c r="D1527" t="s">
        <v>1252</v>
      </c>
      <c r="E1527" s="579">
        <v>3.78</v>
      </c>
    </row>
    <row r="1528" spans="1:5">
      <c r="A1528">
        <v>39276</v>
      </c>
      <c r="B1528" t="s">
        <v>13308</v>
      </c>
      <c r="C1528" t="s">
        <v>212</v>
      </c>
      <c r="D1528" t="s">
        <v>1252</v>
      </c>
      <c r="E1528" s="579">
        <v>3.4</v>
      </c>
    </row>
    <row r="1529" spans="1:5">
      <c r="A1529">
        <v>40409</v>
      </c>
      <c r="B1529" t="s">
        <v>13309</v>
      </c>
      <c r="C1529" t="s">
        <v>212</v>
      </c>
      <c r="D1529" t="s">
        <v>1252</v>
      </c>
      <c r="E1529" s="579">
        <v>1.33</v>
      </c>
    </row>
    <row r="1530" spans="1:5">
      <c r="A1530">
        <v>39277</v>
      </c>
      <c r="B1530" t="s">
        <v>13310</v>
      </c>
      <c r="C1530" t="s">
        <v>212</v>
      </c>
      <c r="D1530" t="s">
        <v>1252</v>
      </c>
      <c r="E1530" s="579">
        <v>9.19</v>
      </c>
    </row>
    <row r="1531" spans="1:5">
      <c r="A1531">
        <v>12034</v>
      </c>
      <c r="B1531" t="s">
        <v>13311</v>
      </c>
      <c r="C1531" t="s">
        <v>212</v>
      </c>
      <c r="D1531" t="s">
        <v>1252</v>
      </c>
      <c r="E1531" s="579">
        <v>2.6</v>
      </c>
    </row>
    <row r="1532" spans="1:5">
      <c r="A1532">
        <v>39879</v>
      </c>
      <c r="B1532" t="s">
        <v>13312</v>
      </c>
      <c r="C1532" t="s">
        <v>212</v>
      </c>
      <c r="D1532" t="s">
        <v>1252</v>
      </c>
      <c r="E1532" s="579"/>
    </row>
    <row r="1533" spans="1:5">
      <c r="A1533">
        <v>39880</v>
      </c>
      <c r="B1533" t="s">
        <v>13313</v>
      </c>
      <c r="C1533" t="s">
        <v>212</v>
      </c>
      <c r="D1533" t="s">
        <v>1252</v>
      </c>
      <c r="E1533" s="579"/>
    </row>
    <row r="1534" spans="1:5">
      <c r="A1534">
        <v>39881</v>
      </c>
      <c r="B1534" t="s">
        <v>13314</v>
      </c>
      <c r="C1534" t="s">
        <v>212</v>
      </c>
      <c r="D1534" t="s">
        <v>1253</v>
      </c>
      <c r="E1534" s="579"/>
    </row>
    <row r="1535" spans="1:5">
      <c r="A1535">
        <v>39882</v>
      </c>
      <c r="B1535" t="s">
        <v>13315</v>
      </c>
      <c r="C1535" t="s">
        <v>212</v>
      </c>
      <c r="D1535" t="s">
        <v>1253</v>
      </c>
      <c r="E1535" s="579"/>
    </row>
    <row r="1536" spans="1:5">
      <c r="A1536">
        <v>39883</v>
      </c>
      <c r="B1536" t="s">
        <v>13316</v>
      </c>
      <c r="C1536" t="s">
        <v>212</v>
      </c>
      <c r="D1536" t="s">
        <v>1252</v>
      </c>
      <c r="E1536" s="579"/>
    </row>
    <row r="1537" spans="1:5">
      <c r="A1537">
        <v>39884</v>
      </c>
      <c r="B1537" t="s">
        <v>13317</v>
      </c>
      <c r="C1537" t="s">
        <v>212</v>
      </c>
      <c r="D1537" t="s">
        <v>1252</v>
      </c>
      <c r="E1537" s="579"/>
    </row>
    <row r="1538" spans="1:5">
      <c r="A1538">
        <v>39885</v>
      </c>
      <c r="B1538" t="s">
        <v>13318</v>
      </c>
      <c r="C1538" t="s">
        <v>212</v>
      </c>
      <c r="D1538" t="s">
        <v>1252</v>
      </c>
      <c r="E1538" s="579"/>
    </row>
    <row r="1539" spans="1:5">
      <c r="A1539">
        <v>1777</v>
      </c>
      <c r="B1539" t="s">
        <v>13319</v>
      </c>
      <c r="C1539" t="s">
        <v>212</v>
      </c>
      <c r="D1539" t="s">
        <v>1252</v>
      </c>
      <c r="E1539" s="579"/>
    </row>
    <row r="1540" spans="1:5">
      <c r="A1540">
        <v>1819</v>
      </c>
      <c r="B1540" t="s">
        <v>13320</v>
      </c>
      <c r="C1540" t="s">
        <v>212</v>
      </c>
      <c r="D1540" t="s">
        <v>1252</v>
      </c>
      <c r="E1540" s="579"/>
    </row>
    <row r="1541" spans="1:5">
      <c r="A1541">
        <v>1776</v>
      </c>
      <c r="B1541" t="s">
        <v>13321</v>
      </c>
      <c r="C1541" t="s">
        <v>212</v>
      </c>
      <c r="D1541" t="s">
        <v>1252</v>
      </c>
      <c r="E1541" s="579"/>
    </row>
    <row r="1542" spans="1:5">
      <c r="A1542">
        <v>1775</v>
      </c>
      <c r="B1542" t="s">
        <v>13322</v>
      </c>
      <c r="C1542" t="s">
        <v>212</v>
      </c>
      <c r="D1542" t="s">
        <v>1252</v>
      </c>
      <c r="E1542" s="579"/>
    </row>
    <row r="1543" spans="1:5">
      <c r="A1543">
        <v>1778</v>
      </c>
      <c r="B1543" t="s">
        <v>13323</v>
      </c>
      <c r="C1543" t="s">
        <v>212</v>
      </c>
      <c r="D1543" t="s">
        <v>1252</v>
      </c>
      <c r="E1543" s="579"/>
    </row>
    <row r="1544" spans="1:5">
      <c r="A1544">
        <v>1818</v>
      </c>
      <c r="B1544" t="s">
        <v>13324</v>
      </c>
      <c r="C1544" t="s">
        <v>212</v>
      </c>
      <c r="D1544" t="s">
        <v>1253</v>
      </c>
      <c r="E1544" s="579"/>
    </row>
    <row r="1545" spans="1:5">
      <c r="A1545">
        <v>1779</v>
      </c>
      <c r="B1545" t="s">
        <v>13325</v>
      </c>
      <c r="C1545" t="s">
        <v>212</v>
      </c>
      <c r="D1545" t="s">
        <v>1253</v>
      </c>
      <c r="E1545" s="579"/>
    </row>
    <row r="1546" spans="1:5">
      <c r="A1546">
        <v>1820</v>
      </c>
      <c r="B1546" t="s">
        <v>13326</v>
      </c>
      <c r="C1546" t="s">
        <v>212</v>
      </c>
      <c r="D1546" t="s">
        <v>1253</v>
      </c>
      <c r="E1546" s="579"/>
    </row>
    <row r="1547" spans="1:5">
      <c r="A1547">
        <v>1780</v>
      </c>
      <c r="B1547" t="s">
        <v>13327</v>
      </c>
      <c r="C1547" t="s">
        <v>212</v>
      </c>
      <c r="D1547" t="s">
        <v>1253</v>
      </c>
      <c r="E1547" s="579"/>
    </row>
    <row r="1548" spans="1:5">
      <c r="A1548">
        <v>1783</v>
      </c>
      <c r="B1548" t="s">
        <v>13328</v>
      </c>
      <c r="C1548" t="s">
        <v>212</v>
      </c>
      <c r="D1548" t="s">
        <v>1253</v>
      </c>
      <c r="E1548" s="579"/>
    </row>
    <row r="1549" spans="1:5">
      <c r="A1549">
        <v>1782</v>
      </c>
      <c r="B1549" t="s">
        <v>13329</v>
      </c>
      <c r="C1549" t="s">
        <v>212</v>
      </c>
      <c r="D1549" t="s">
        <v>1253</v>
      </c>
      <c r="E1549" s="579"/>
    </row>
    <row r="1550" spans="1:5">
      <c r="A1550">
        <v>1781</v>
      </c>
      <c r="B1550" t="s">
        <v>13330</v>
      </c>
      <c r="C1550" t="s">
        <v>212</v>
      </c>
      <c r="D1550" t="s">
        <v>1252</v>
      </c>
      <c r="E1550" s="579"/>
    </row>
    <row r="1551" spans="1:5">
      <c r="A1551">
        <v>1817</v>
      </c>
      <c r="B1551" t="s">
        <v>13331</v>
      </c>
      <c r="C1551" t="s">
        <v>212</v>
      </c>
      <c r="D1551" t="s">
        <v>1252</v>
      </c>
      <c r="E1551" s="579"/>
    </row>
    <row r="1552" spans="1:5">
      <c r="A1552">
        <v>1784</v>
      </c>
      <c r="B1552" t="s">
        <v>13332</v>
      </c>
      <c r="C1552" t="s">
        <v>212</v>
      </c>
      <c r="D1552" t="s">
        <v>1252</v>
      </c>
      <c r="E1552" s="579"/>
    </row>
    <row r="1553" spans="1:5">
      <c r="A1553">
        <v>1810</v>
      </c>
      <c r="B1553" t="s">
        <v>13333</v>
      </c>
      <c r="C1553" t="s">
        <v>212</v>
      </c>
      <c r="D1553" t="s">
        <v>1252</v>
      </c>
      <c r="E1553" s="579"/>
    </row>
    <row r="1554" spans="1:5">
      <c r="A1554">
        <v>1812</v>
      </c>
      <c r="B1554" t="s">
        <v>13334</v>
      </c>
      <c r="C1554" t="s">
        <v>212</v>
      </c>
      <c r="D1554" t="s">
        <v>1252</v>
      </c>
      <c r="E1554" s="579"/>
    </row>
    <row r="1555" spans="1:5">
      <c r="A1555">
        <v>1811</v>
      </c>
      <c r="B1555" t="s">
        <v>13335</v>
      </c>
      <c r="C1555" t="s">
        <v>212</v>
      </c>
      <c r="D1555" t="s">
        <v>1252</v>
      </c>
      <c r="E1555" s="579"/>
    </row>
    <row r="1556" spans="1:5">
      <c r="A1556">
        <v>40386</v>
      </c>
      <c r="B1556" t="s">
        <v>13336</v>
      </c>
      <c r="C1556" t="s">
        <v>212</v>
      </c>
      <c r="D1556" t="s">
        <v>1252</v>
      </c>
      <c r="E1556" s="579"/>
    </row>
    <row r="1557" spans="1:5">
      <c r="A1557">
        <v>40384</v>
      </c>
      <c r="B1557" t="s">
        <v>13337</v>
      </c>
      <c r="C1557" t="s">
        <v>212</v>
      </c>
      <c r="D1557" t="s">
        <v>1252</v>
      </c>
      <c r="E1557" s="579"/>
    </row>
    <row r="1558" spans="1:5">
      <c r="A1558">
        <v>40423</v>
      </c>
      <c r="B1558" t="s">
        <v>13338</v>
      </c>
      <c r="C1558" t="s">
        <v>212</v>
      </c>
      <c r="D1558" t="s">
        <v>1252</v>
      </c>
      <c r="E1558" s="579"/>
    </row>
    <row r="1559" spans="1:5">
      <c r="A1559">
        <v>40379</v>
      </c>
      <c r="B1559" t="s">
        <v>13339</v>
      </c>
      <c r="C1559" t="s">
        <v>212</v>
      </c>
      <c r="D1559" t="s">
        <v>1252</v>
      </c>
      <c r="E1559" s="579"/>
    </row>
    <row r="1560" spans="1:5">
      <c r="A1560">
        <v>40389</v>
      </c>
      <c r="B1560" t="s">
        <v>13340</v>
      </c>
      <c r="C1560" t="s">
        <v>212</v>
      </c>
      <c r="D1560" t="s">
        <v>1252</v>
      </c>
      <c r="E1560" s="579"/>
    </row>
    <row r="1561" spans="1:5">
      <c r="A1561">
        <v>40388</v>
      </c>
      <c r="B1561" t="s">
        <v>13341</v>
      </c>
      <c r="C1561" t="s">
        <v>212</v>
      </c>
      <c r="D1561" t="s">
        <v>1252</v>
      </c>
      <c r="E1561" s="579"/>
    </row>
    <row r="1562" spans="1:5">
      <c r="A1562">
        <v>40391</v>
      </c>
      <c r="B1562" t="s">
        <v>13342</v>
      </c>
      <c r="C1562" t="s">
        <v>212</v>
      </c>
      <c r="D1562" t="s">
        <v>1252</v>
      </c>
      <c r="E1562" s="579"/>
    </row>
    <row r="1563" spans="1:5">
      <c r="A1563">
        <v>40381</v>
      </c>
      <c r="B1563" t="s">
        <v>13343</v>
      </c>
      <c r="C1563" t="s">
        <v>212</v>
      </c>
      <c r="D1563" t="s">
        <v>1252</v>
      </c>
      <c r="E1563" s="579"/>
    </row>
    <row r="1564" spans="1:5">
      <c r="A1564">
        <v>2609</v>
      </c>
      <c r="B1564" t="s">
        <v>13344</v>
      </c>
      <c r="C1564" t="s">
        <v>212</v>
      </c>
      <c r="D1564" t="s">
        <v>1252</v>
      </c>
      <c r="E1564" s="579">
        <v>4.41</v>
      </c>
    </row>
    <row r="1565" spans="1:5">
      <c r="A1565">
        <v>2634</v>
      </c>
      <c r="B1565" t="s">
        <v>13345</v>
      </c>
      <c r="C1565" t="s">
        <v>212</v>
      </c>
      <c r="D1565" t="s">
        <v>1252</v>
      </c>
      <c r="E1565" s="579">
        <v>5.79</v>
      </c>
    </row>
    <row r="1566" spans="1:5">
      <c r="A1566">
        <v>2611</v>
      </c>
      <c r="B1566" t="s">
        <v>13346</v>
      </c>
      <c r="C1566" t="s">
        <v>212</v>
      </c>
      <c r="D1566" t="s">
        <v>1252</v>
      </c>
      <c r="E1566" s="579">
        <v>16.32</v>
      </c>
    </row>
    <row r="1567" spans="1:5">
      <c r="A1567">
        <v>40414</v>
      </c>
      <c r="B1567" t="s">
        <v>13347</v>
      </c>
      <c r="C1567" t="s">
        <v>212</v>
      </c>
      <c r="D1567" t="s">
        <v>1252</v>
      </c>
      <c r="E1567" s="579"/>
    </row>
    <row r="1568" spans="1:5">
      <c r="A1568">
        <v>40416</v>
      </c>
      <c r="B1568" t="s">
        <v>13348</v>
      </c>
      <c r="C1568" t="s">
        <v>212</v>
      </c>
      <c r="D1568" t="s">
        <v>1252</v>
      </c>
      <c r="E1568" s="579"/>
    </row>
    <row r="1569" spans="1:5">
      <c r="A1569">
        <v>40418</v>
      </c>
      <c r="B1569" t="s">
        <v>13349</v>
      </c>
      <c r="C1569" t="s">
        <v>212</v>
      </c>
      <c r="D1569" t="s">
        <v>1252</v>
      </c>
      <c r="E1569" s="579"/>
    </row>
    <row r="1570" spans="1:5">
      <c r="A1570">
        <v>34359</v>
      </c>
      <c r="B1570" t="s">
        <v>13350</v>
      </c>
      <c r="C1570" t="s">
        <v>212</v>
      </c>
      <c r="D1570" t="s">
        <v>1252</v>
      </c>
      <c r="E1570" s="579"/>
    </row>
    <row r="1571" spans="1:5">
      <c r="A1571">
        <v>1789</v>
      </c>
      <c r="B1571" t="s">
        <v>13351</v>
      </c>
      <c r="C1571" t="s">
        <v>212</v>
      </c>
      <c r="D1571" t="s">
        <v>1252</v>
      </c>
      <c r="E1571" s="579"/>
    </row>
    <row r="1572" spans="1:5">
      <c r="A1572">
        <v>1788</v>
      </c>
      <c r="B1572" t="s">
        <v>13352</v>
      </c>
      <c r="C1572" t="s">
        <v>212</v>
      </c>
      <c r="D1572" t="s">
        <v>1252</v>
      </c>
      <c r="E1572" s="579"/>
    </row>
    <row r="1573" spans="1:5">
      <c r="A1573">
        <v>1787</v>
      </c>
      <c r="B1573" t="s">
        <v>13353</v>
      </c>
      <c r="C1573" t="s">
        <v>212</v>
      </c>
      <c r="D1573" t="s">
        <v>1252</v>
      </c>
      <c r="E1573" s="579"/>
    </row>
    <row r="1574" spans="1:5">
      <c r="A1574">
        <v>1786</v>
      </c>
      <c r="B1574" t="s">
        <v>13354</v>
      </c>
      <c r="C1574" t="s">
        <v>212</v>
      </c>
      <c r="D1574" t="s">
        <v>1252</v>
      </c>
      <c r="E1574" s="579"/>
    </row>
    <row r="1575" spans="1:5">
      <c r="A1575">
        <v>1791</v>
      </c>
      <c r="B1575" t="s">
        <v>13355</v>
      </c>
      <c r="C1575" t="s">
        <v>212</v>
      </c>
      <c r="D1575" t="s">
        <v>1252</v>
      </c>
      <c r="E1575" s="579"/>
    </row>
    <row r="1576" spans="1:5">
      <c r="A1576">
        <v>1790</v>
      </c>
      <c r="B1576" t="s">
        <v>13356</v>
      </c>
      <c r="C1576" t="s">
        <v>212</v>
      </c>
      <c r="D1576" t="s">
        <v>1252</v>
      </c>
      <c r="E1576" s="579"/>
    </row>
    <row r="1577" spans="1:5">
      <c r="A1577">
        <v>1792</v>
      </c>
      <c r="B1577" t="s">
        <v>13357</v>
      </c>
      <c r="C1577" t="s">
        <v>212</v>
      </c>
      <c r="D1577" t="s">
        <v>1253</v>
      </c>
      <c r="E1577" s="579"/>
    </row>
    <row r="1578" spans="1:5">
      <c r="A1578">
        <v>1813</v>
      </c>
      <c r="B1578" t="s">
        <v>13358</v>
      </c>
      <c r="C1578" t="s">
        <v>212</v>
      </c>
      <c r="D1578" t="s">
        <v>1253</v>
      </c>
      <c r="E1578" s="579"/>
    </row>
    <row r="1579" spans="1:5">
      <c r="A1579">
        <v>1793</v>
      </c>
      <c r="B1579" t="s">
        <v>13359</v>
      </c>
      <c r="C1579" t="s">
        <v>212</v>
      </c>
      <c r="D1579" t="s">
        <v>1253</v>
      </c>
      <c r="E1579" s="579"/>
    </row>
    <row r="1580" spans="1:5">
      <c r="A1580">
        <v>1797</v>
      </c>
      <c r="B1580" t="s">
        <v>13360</v>
      </c>
      <c r="C1580" t="s">
        <v>212</v>
      </c>
      <c r="D1580" t="s">
        <v>1253</v>
      </c>
      <c r="E1580" s="579"/>
    </row>
    <row r="1581" spans="1:5">
      <c r="A1581">
        <v>1796</v>
      </c>
      <c r="B1581" t="s">
        <v>13361</v>
      </c>
      <c r="C1581" t="s">
        <v>212</v>
      </c>
      <c r="D1581" t="s">
        <v>1253</v>
      </c>
      <c r="E1581" s="579"/>
    </row>
    <row r="1582" spans="1:5">
      <c r="A1582">
        <v>1816</v>
      </c>
      <c r="B1582" t="s">
        <v>13362</v>
      </c>
      <c r="C1582" t="s">
        <v>212</v>
      </c>
      <c r="D1582" t="s">
        <v>1253</v>
      </c>
      <c r="E1582" s="579"/>
    </row>
    <row r="1583" spans="1:5">
      <c r="A1583">
        <v>1794</v>
      </c>
      <c r="B1583" t="s">
        <v>13363</v>
      </c>
      <c r="C1583" t="s">
        <v>212</v>
      </c>
      <c r="D1583" t="s">
        <v>1253</v>
      </c>
      <c r="E1583" s="579"/>
    </row>
    <row r="1584" spans="1:5">
      <c r="A1584">
        <v>1815</v>
      </c>
      <c r="B1584" t="s">
        <v>13364</v>
      </c>
      <c r="C1584" t="s">
        <v>212</v>
      </c>
      <c r="D1584" t="s">
        <v>1253</v>
      </c>
      <c r="E1584" s="579"/>
    </row>
    <row r="1585" spans="1:5">
      <c r="A1585">
        <v>1798</v>
      </c>
      <c r="B1585" t="s">
        <v>13365</v>
      </c>
      <c r="C1585" t="s">
        <v>212</v>
      </c>
      <c r="D1585" t="s">
        <v>1253</v>
      </c>
      <c r="E1585" s="579"/>
    </row>
    <row r="1586" spans="1:5">
      <c r="A1586">
        <v>1799</v>
      </c>
      <c r="B1586" t="s">
        <v>13366</v>
      </c>
      <c r="C1586" t="s">
        <v>212</v>
      </c>
      <c r="D1586" t="s">
        <v>1253</v>
      </c>
      <c r="E1586" s="579"/>
    </row>
    <row r="1587" spans="1:5">
      <c r="A1587">
        <v>1795</v>
      </c>
      <c r="B1587" t="s">
        <v>13367</v>
      </c>
      <c r="C1587" t="s">
        <v>212</v>
      </c>
      <c r="D1587" t="s">
        <v>1253</v>
      </c>
      <c r="E1587" s="579"/>
    </row>
    <row r="1588" spans="1:5">
      <c r="A1588">
        <v>1800</v>
      </c>
      <c r="B1588" t="s">
        <v>13368</v>
      </c>
      <c r="C1588" t="s">
        <v>212</v>
      </c>
      <c r="D1588" t="s">
        <v>1253</v>
      </c>
      <c r="E1588" s="579"/>
    </row>
    <row r="1589" spans="1:5">
      <c r="A1589">
        <v>1802</v>
      </c>
      <c r="B1589" t="s">
        <v>13369</v>
      </c>
      <c r="C1589" t="s">
        <v>212</v>
      </c>
      <c r="D1589" t="s">
        <v>1253</v>
      </c>
      <c r="E1589" s="579"/>
    </row>
    <row r="1590" spans="1:5">
      <c r="A1590">
        <v>1809</v>
      </c>
      <c r="B1590" t="s">
        <v>13370</v>
      </c>
      <c r="C1590" t="s">
        <v>212</v>
      </c>
      <c r="D1590" t="s">
        <v>1253</v>
      </c>
      <c r="E1590" s="579"/>
    </row>
    <row r="1591" spans="1:5">
      <c r="A1591">
        <v>1814</v>
      </c>
      <c r="B1591" t="s">
        <v>13371</v>
      </c>
      <c r="C1591" t="s">
        <v>212</v>
      </c>
      <c r="D1591" t="s">
        <v>1253</v>
      </c>
      <c r="E1591" s="579"/>
    </row>
    <row r="1592" spans="1:5">
      <c r="A1592">
        <v>1805</v>
      </c>
      <c r="B1592" t="s">
        <v>13372</v>
      </c>
      <c r="C1592" t="s">
        <v>212</v>
      </c>
      <c r="D1592" t="s">
        <v>1253</v>
      </c>
      <c r="E1592" s="579"/>
    </row>
    <row r="1593" spans="1:5">
      <c r="A1593">
        <v>1803</v>
      </c>
      <c r="B1593" t="s">
        <v>13373</v>
      </c>
      <c r="C1593" t="s">
        <v>212</v>
      </c>
      <c r="D1593" t="s">
        <v>1253</v>
      </c>
      <c r="E1593" s="579"/>
    </row>
    <row r="1594" spans="1:5">
      <c r="A1594">
        <v>1821</v>
      </c>
      <c r="B1594" t="s">
        <v>13374</v>
      </c>
      <c r="C1594" t="s">
        <v>212</v>
      </c>
      <c r="D1594" t="s">
        <v>1253</v>
      </c>
      <c r="E1594" s="579"/>
    </row>
    <row r="1595" spans="1:5">
      <c r="A1595">
        <v>1806</v>
      </c>
      <c r="B1595" t="s">
        <v>13375</v>
      </c>
      <c r="C1595" t="s">
        <v>212</v>
      </c>
      <c r="D1595" t="s">
        <v>1253</v>
      </c>
      <c r="E1595" s="579"/>
    </row>
    <row r="1596" spans="1:5">
      <c r="A1596">
        <v>1807</v>
      </c>
      <c r="B1596" t="s">
        <v>13376</v>
      </c>
      <c r="C1596" t="s">
        <v>212</v>
      </c>
      <c r="D1596" t="s">
        <v>1253</v>
      </c>
      <c r="E1596" s="579"/>
    </row>
    <row r="1597" spans="1:5">
      <c r="A1597">
        <v>1804</v>
      </c>
      <c r="B1597" t="s">
        <v>13377</v>
      </c>
      <c r="C1597" t="s">
        <v>212</v>
      </c>
      <c r="D1597" t="s">
        <v>1253</v>
      </c>
      <c r="E1597" s="579"/>
    </row>
    <row r="1598" spans="1:5">
      <c r="A1598">
        <v>1808</v>
      </c>
      <c r="B1598" t="s">
        <v>13378</v>
      </c>
      <c r="C1598" t="s">
        <v>212</v>
      </c>
      <c r="D1598" t="s">
        <v>1253</v>
      </c>
      <c r="E1598" s="579"/>
    </row>
    <row r="1599" spans="1:5">
      <c r="A1599">
        <v>40385</v>
      </c>
      <c r="B1599" t="s">
        <v>13379</v>
      </c>
      <c r="C1599" t="s">
        <v>212</v>
      </c>
      <c r="D1599" t="s">
        <v>1253</v>
      </c>
      <c r="E1599" s="579"/>
    </row>
    <row r="1600" spans="1:5">
      <c r="A1600">
        <v>40383</v>
      </c>
      <c r="B1600" t="s">
        <v>13380</v>
      </c>
      <c r="C1600" t="s">
        <v>212</v>
      </c>
      <c r="D1600" t="s">
        <v>1253</v>
      </c>
      <c r="E1600" s="579"/>
    </row>
    <row r="1601" spans="1:5">
      <c r="A1601">
        <v>40382</v>
      </c>
      <c r="B1601" t="s">
        <v>13381</v>
      </c>
      <c r="C1601" t="s">
        <v>212</v>
      </c>
      <c r="D1601" t="s">
        <v>1253</v>
      </c>
      <c r="E1601" s="579"/>
    </row>
    <row r="1602" spans="1:5">
      <c r="A1602">
        <v>40378</v>
      </c>
      <c r="B1602" t="s">
        <v>13382</v>
      </c>
      <c r="C1602" t="s">
        <v>212</v>
      </c>
      <c r="D1602" t="s">
        <v>1253</v>
      </c>
      <c r="E1602" s="579"/>
    </row>
    <row r="1603" spans="1:5">
      <c r="A1603">
        <v>40422</v>
      </c>
      <c r="B1603" t="s">
        <v>13383</v>
      </c>
      <c r="C1603" t="s">
        <v>212</v>
      </c>
      <c r="D1603" t="s">
        <v>1253</v>
      </c>
      <c r="E1603" s="579"/>
    </row>
    <row r="1604" spans="1:5">
      <c r="A1604">
        <v>40387</v>
      </c>
      <c r="B1604" t="s">
        <v>13384</v>
      </c>
      <c r="C1604" t="s">
        <v>212</v>
      </c>
      <c r="D1604" t="s">
        <v>1253</v>
      </c>
      <c r="E1604" s="579"/>
    </row>
    <row r="1605" spans="1:5">
      <c r="A1605">
        <v>40390</v>
      </c>
      <c r="B1605" t="s">
        <v>13385</v>
      </c>
      <c r="C1605" t="s">
        <v>212</v>
      </c>
      <c r="D1605" t="s">
        <v>1253</v>
      </c>
      <c r="E1605" s="579"/>
    </row>
    <row r="1606" spans="1:5">
      <c r="A1606">
        <v>40380</v>
      </c>
      <c r="B1606" t="s">
        <v>13386</v>
      </c>
      <c r="C1606" t="s">
        <v>212</v>
      </c>
      <c r="D1606" t="s">
        <v>1253</v>
      </c>
      <c r="E1606" s="579"/>
    </row>
    <row r="1607" spans="1:5">
      <c r="A1607">
        <v>2621</v>
      </c>
      <c r="B1607" t="s">
        <v>13387</v>
      </c>
      <c r="C1607" t="s">
        <v>212</v>
      </c>
      <c r="D1607" t="s">
        <v>1253</v>
      </c>
      <c r="E1607" s="579">
        <v>139.66999999999999</v>
      </c>
    </row>
    <row r="1608" spans="1:5">
      <c r="A1608">
        <v>2616</v>
      </c>
      <c r="B1608" t="s">
        <v>13388</v>
      </c>
      <c r="C1608" t="s">
        <v>212</v>
      </c>
      <c r="D1608" t="s">
        <v>1253</v>
      </c>
      <c r="E1608" s="579">
        <v>3.95</v>
      </c>
    </row>
    <row r="1609" spans="1:5">
      <c r="A1609">
        <v>2633</v>
      </c>
      <c r="B1609" t="s">
        <v>13389</v>
      </c>
      <c r="C1609" t="s">
        <v>212</v>
      </c>
      <c r="D1609" t="s">
        <v>1253</v>
      </c>
      <c r="E1609" s="579">
        <v>4.47</v>
      </c>
    </row>
    <row r="1610" spans="1:5">
      <c r="A1610">
        <v>2617</v>
      </c>
      <c r="B1610" t="s">
        <v>13390</v>
      </c>
      <c r="C1610" t="s">
        <v>212</v>
      </c>
      <c r="D1610" t="s">
        <v>1253</v>
      </c>
      <c r="E1610" s="579">
        <v>6.07</v>
      </c>
    </row>
    <row r="1611" spans="1:5">
      <c r="A1611">
        <v>2618</v>
      </c>
      <c r="B1611" t="s">
        <v>13391</v>
      </c>
      <c r="C1611" t="s">
        <v>212</v>
      </c>
      <c r="D1611" t="s">
        <v>1253</v>
      </c>
      <c r="E1611" s="579">
        <v>13.83</v>
      </c>
    </row>
    <row r="1612" spans="1:5">
      <c r="A1612">
        <v>2632</v>
      </c>
      <c r="B1612" t="s">
        <v>13392</v>
      </c>
      <c r="C1612" t="s">
        <v>212</v>
      </c>
      <c r="D1612" t="s">
        <v>1252</v>
      </c>
      <c r="E1612" s="579">
        <v>16.87</v>
      </c>
    </row>
    <row r="1613" spans="1:5">
      <c r="A1613">
        <v>2631</v>
      </c>
      <c r="B1613" t="s">
        <v>13393</v>
      </c>
      <c r="C1613" t="s">
        <v>212</v>
      </c>
      <c r="D1613" t="s">
        <v>1252</v>
      </c>
      <c r="E1613" s="579">
        <v>24.77</v>
      </c>
    </row>
    <row r="1614" spans="1:5">
      <c r="A1614">
        <v>2619</v>
      </c>
      <c r="B1614" t="s">
        <v>13394</v>
      </c>
      <c r="C1614" t="s">
        <v>212</v>
      </c>
      <c r="D1614" t="s">
        <v>1252</v>
      </c>
      <c r="E1614" s="579">
        <v>62.72</v>
      </c>
    </row>
    <row r="1615" spans="1:5">
      <c r="A1615">
        <v>2620</v>
      </c>
      <c r="B1615" t="s">
        <v>13395</v>
      </c>
      <c r="C1615" t="s">
        <v>212</v>
      </c>
      <c r="D1615" t="s">
        <v>1253</v>
      </c>
      <c r="E1615" s="579">
        <v>82.35</v>
      </c>
    </row>
    <row r="1616" spans="1:5">
      <c r="A1616">
        <v>40413</v>
      </c>
      <c r="B1616" t="s">
        <v>13396</v>
      </c>
      <c r="C1616" t="s">
        <v>212</v>
      </c>
      <c r="D1616" t="s">
        <v>1253</v>
      </c>
      <c r="E1616" s="579"/>
    </row>
    <row r="1617" spans="1:5">
      <c r="A1617">
        <v>40415</v>
      </c>
      <c r="B1617" t="s">
        <v>13397</v>
      </c>
      <c r="C1617" t="s">
        <v>212</v>
      </c>
      <c r="D1617" t="s">
        <v>1253</v>
      </c>
      <c r="E1617" s="579"/>
    </row>
    <row r="1618" spans="1:5">
      <c r="A1618">
        <v>40417</v>
      </c>
      <c r="B1618" t="s">
        <v>13398</v>
      </c>
      <c r="C1618" t="s">
        <v>212</v>
      </c>
      <c r="D1618" t="s">
        <v>1253</v>
      </c>
      <c r="E1618" s="579"/>
    </row>
    <row r="1619" spans="1:5">
      <c r="A1619">
        <v>39273</v>
      </c>
      <c r="B1619" t="s">
        <v>13399</v>
      </c>
      <c r="C1619" t="s">
        <v>212</v>
      </c>
      <c r="D1619" t="s">
        <v>1253</v>
      </c>
      <c r="E1619" s="579">
        <v>1.96</v>
      </c>
    </row>
    <row r="1620" spans="1:5">
      <c r="A1620">
        <v>39271</v>
      </c>
      <c r="B1620" t="s">
        <v>13400</v>
      </c>
      <c r="C1620" t="s">
        <v>212</v>
      </c>
      <c r="D1620" t="s">
        <v>1253</v>
      </c>
      <c r="E1620" s="579">
        <v>1.1599999999999999</v>
      </c>
    </row>
    <row r="1621" spans="1:5">
      <c r="A1621">
        <v>39272</v>
      </c>
      <c r="B1621" t="s">
        <v>13401</v>
      </c>
      <c r="C1621" t="s">
        <v>212</v>
      </c>
      <c r="D1621" t="s">
        <v>1253</v>
      </c>
      <c r="E1621" s="579">
        <v>1.42</v>
      </c>
    </row>
    <row r="1622" spans="1:5">
      <c r="A1622">
        <v>1875</v>
      </c>
      <c r="B1622" t="s">
        <v>13402</v>
      </c>
      <c r="C1622" t="s">
        <v>212</v>
      </c>
      <c r="D1622" t="s">
        <v>1253</v>
      </c>
      <c r="E1622" s="579">
        <v>3.14</v>
      </c>
    </row>
    <row r="1623" spans="1:5">
      <c r="A1623">
        <v>1874</v>
      </c>
      <c r="B1623" t="s">
        <v>13403</v>
      </c>
      <c r="C1623" t="s">
        <v>212</v>
      </c>
      <c r="D1623" t="s">
        <v>1253</v>
      </c>
      <c r="E1623" s="579">
        <v>2.59</v>
      </c>
    </row>
    <row r="1624" spans="1:5">
      <c r="A1624">
        <v>1884</v>
      </c>
      <c r="B1624" t="s">
        <v>13404</v>
      </c>
      <c r="C1624" t="s">
        <v>212</v>
      </c>
      <c r="D1624" t="s">
        <v>1253</v>
      </c>
      <c r="E1624" s="579">
        <v>2.2999999999999998</v>
      </c>
    </row>
    <row r="1625" spans="1:5">
      <c r="A1625">
        <v>1870</v>
      </c>
      <c r="B1625" t="s">
        <v>13405</v>
      </c>
      <c r="C1625" t="s">
        <v>212</v>
      </c>
      <c r="D1625" t="s">
        <v>1253</v>
      </c>
      <c r="E1625" s="579">
        <v>1.5</v>
      </c>
    </row>
    <row r="1626" spans="1:5">
      <c r="A1626">
        <v>1887</v>
      </c>
      <c r="B1626" t="s">
        <v>13406</v>
      </c>
      <c r="C1626" t="s">
        <v>212</v>
      </c>
      <c r="D1626" t="s">
        <v>1253</v>
      </c>
      <c r="E1626" s="579">
        <v>13.04</v>
      </c>
    </row>
    <row r="1627" spans="1:5">
      <c r="A1627">
        <v>1876</v>
      </c>
      <c r="B1627" t="s">
        <v>13407</v>
      </c>
      <c r="C1627" t="s">
        <v>212</v>
      </c>
      <c r="D1627" t="s">
        <v>1253</v>
      </c>
      <c r="E1627" s="579">
        <v>5.1100000000000003</v>
      </c>
    </row>
    <row r="1628" spans="1:5">
      <c r="A1628">
        <v>1877</v>
      </c>
      <c r="B1628" t="s">
        <v>13408</v>
      </c>
      <c r="C1628" t="s">
        <v>212</v>
      </c>
      <c r="D1628" t="s">
        <v>1253</v>
      </c>
      <c r="E1628" s="579">
        <v>13.06</v>
      </c>
    </row>
    <row r="1629" spans="1:5">
      <c r="A1629">
        <v>1879</v>
      </c>
      <c r="B1629" t="s">
        <v>13409</v>
      </c>
      <c r="C1629" t="s">
        <v>212</v>
      </c>
      <c r="D1629" t="s">
        <v>1253</v>
      </c>
      <c r="E1629" s="579">
        <v>1.52</v>
      </c>
    </row>
    <row r="1630" spans="1:5">
      <c r="A1630">
        <v>1878</v>
      </c>
      <c r="B1630" t="s">
        <v>13410</v>
      </c>
      <c r="C1630" t="s">
        <v>212</v>
      </c>
      <c r="D1630" t="s">
        <v>1253</v>
      </c>
      <c r="E1630" s="579">
        <v>26.23</v>
      </c>
    </row>
    <row r="1631" spans="1:5">
      <c r="A1631">
        <v>37971</v>
      </c>
      <c r="B1631" t="s">
        <v>13411</v>
      </c>
      <c r="C1631" t="s">
        <v>212</v>
      </c>
      <c r="D1631" t="s">
        <v>1253</v>
      </c>
      <c r="E1631" s="579"/>
    </row>
    <row r="1632" spans="1:5">
      <c r="A1632">
        <v>37972</v>
      </c>
      <c r="B1632" t="s">
        <v>13412</v>
      </c>
      <c r="C1632" t="s">
        <v>212</v>
      </c>
      <c r="D1632" t="s">
        <v>1253</v>
      </c>
      <c r="E1632" s="579"/>
    </row>
    <row r="1633" spans="1:5">
      <c r="A1633">
        <v>37973</v>
      </c>
      <c r="B1633" t="s">
        <v>13413</v>
      </c>
      <c r="C1633" t="s">
        <v>212</v>
      </c>
      <c r="D1633" t="s">
        <v>1253</v>
      </c>
      <c r="E1633" s="579"/>
    </row>
    <row r="1634" spans="1:5">
      <c r="A1634">
        <v>1926</v>
      </c>
      <c r="B1634" t="s">
        <v>13414</v>
      </c>
      <c r="C1634" t="s">
        <v>212</v>
      </c>
      <c r="D1634" t="s">
        <v>1253</v>
      </c>
      <c r="E1634" s="579">
        <v>2.16</v>
      </c>
    </row>
    <row r="1635" spans="1:5">
      <c r="A1635">
        <v>1927</v>
      </c>
      <c r="B1635" t="s">
        <v>13415</v>
      </c>
      <c r="C1635" t="s">
        <v>212</v>
      </c>
      <c r="D1635" t="s">
        <v>1253</v>
      </c>
      <c r="E1635" s="579">
        <v>2.4300000000000002</v>
      </c>
    </row>
    <row r="1636" spans="1:5">
      <c r="A1636">
        <v>1923</v>
      </c>
      <c r="B1636" t="s">
        <v>13416</v>
      </c>
      <c r="C1636" t="s">
        <v>212</v>
      </c>
      <c r="D1636" t="s">
        <v>1253</v>
      </c>
      <c r="E1636" s="579">
        <v>4.42</v>
      </c>
    </row>
    <row r="1637" spans="1:5">
      <c r="A1637">
        <v>1929</v>
      </c>
      <c r="B1637" t="s">
        <v>13417</v>
      </c>
      <c r="C1637" t="s">
        <v>212</v>
      </c>
      <c r="D1637" t="s">
        <v>1253</v>
      </c>
      <c r="E1637" s="579">
        <v>5.36</v>
      </c>
    </row>
    <row r="1638" spans="1:5">
      <c r="A1638">
        <v>1930</v>
      </c>
      <c r="B1638" t="s">
        <v>13418</v>
      </c>
      <c r="C1638" t="s">
        <v>212</v>
      </c>
      <c r="D1638" t="s">
        <v>1253</v>
      </c>
      <c r="E1638" s="579">
        <v>9.18</v>
      </c>
    </row>
    <row r="1639" spans="1:5">
      <c r="A1639">
        <v>1924</v>
      </c>
      <c r="B1639" t="s">
        <v>13419</v>
      </c>
      <c r="C1639" t="s">
        <v>212</v>
      </c>
      <c r="D1639" t="s">
        <v>1253</v>
      </c>
      <c r="E1639" s="579">
        <v>14.81</v>
      </c>
    </row>
    <row r="1640" spans="1:5">
      <c r="A1640">
        <v>1922</v>
      </c>
      <c r="B1640" t="s">
        <v>13420</v>
      </c>
      <c r="C1640" t="s">
        <v>212</v>
      </c>
      <c r="D1640" t="s">
        <v>1253</v>
      </c>
      <c r="E1640" s="579">
        <v>30.63</v>
      </c>
    </row>
    <row r="1641" spans="1:5">
      <c r="A1641">
        <v>1953</v>
      </c>
      <c r="B1641" t="s">
        <v>13421</v>
      </c>
      <c r="C1641" t="s">
        <v>212</v>
      </c>
      <c r="D1641" t="s">
        <v>1253</v>
      </c>
      <c r="E1641" s="579">
        <v>37.4</v>
      </c>
    </row>
    <row r="1642" spans="1:5">
      <c r="A1642">
        <v>1962</v>
      </c>
      <c r="B1642" t="s">
        <v>13422</v>
      </c>
      <c r="C1642" t="s">
        <v>212</v>
      </c>
      <c r="D1642" t="s">
        <v>1253</v>
      </c>
      <c r="E1642" s="579">
        <v>181.69</v>
      </c>
    </row>
    <row r="1643" spans="1:5">
      <c r="A1643">
        <v>1955</v>
      </c>
      <c r="B1643" t="s">
        <v>13423</v>
      </c>
      <c r="C1643" t="s">
        <v>212</v>
      </c>
      <c r="D1643" t="s">
        <v>1253</v>
      </c>
      <c r="E1643" s="2">
        <v>2.09</v>
      </c>
    </row>
    <row r="1644" spans="1:5">
      <c r="A1644">
        <v>1956</v>
      </c>
      <c r="B1644" t="s">
        <v>13424</v>
      </c>
      <c r="C1644" t="s">
        <v>212</v>
      </c>
      <c r="D1644" t="s">
        <v>1253</v>
      </c>
      <c r="E1644" s="579">
        <v>2.95</v>
      </c>
    </row>
    <row r="1645" spans="1:5">
      <c r="A1645">
        <v>1957</v>
      </c>
      <c r="B1645" t="s">
        <v>13425</v>
      </c>
      <c r="C1645" t="s">
        <v>212</v>
      </c>
      <c r="D1645" t="s">
        <v>1253</v>
      </c>
      <c r="E1645" s="579">
        <v>6.39</v>
      </c>
    </row>
    <row r="1646" spans="1:5">
      <c r="A1646">
        <v>1958</v>
      </c>
      <c r="B1646" t="s">
        <v>13426</v>
      </c>
      <c r="C1646" t="s">
        <v>212</v>
      </c>
      <c r="D1646" t="s">
        <v>1253</v>
      </c>
      <c r="E1646" s="579">
        <v>11.9</v>
      </c>
    </row>
    <row r="1647" spans="1:5">
      <c r="A1647">
        <v>1959</v>
      </c>
      <c r="B1647" t="s">
        <v>13427</v>
      </c>
      <c r="C1647" t="s">
        <v>212</v>
      </c>
      <c r="D1647" t="s">
        <v>1253</v>
      </c>
      <c r="E1647" s="579">
        <v>12.91</v>
      </c>
    </row>
    <row r="1648" spans="1:5">
      <c r="A1648">
        <v>1925</v>
      </c>
      <c r="B1648" t="s">
        <v>13428</v>
      </c>
      <c r="C1648" t="s">
        <v>212</v>
      </c>
      <c r="D1648" t="s">
        <v>1253</v>
      </c>
      <c r="E1648" s="579">
        <v>33.74</v>
      </c>
    </row>
    <row r="1649" spans="1:5">
      <c r="A1649">
        <v>1960</v>
      </c>
      <c r="B1649" t="s">
        <v>13429</v>
      </c>
      <c r="C1649" t="s">
        <v>212</v>
      </c>
      <c r="D1649" t="s">
        <v>1253</v>
      </c>
      <c r="E1649" s="579">
        <v>51.81</v>
      </c>
    </row>
    <row r="1650" spans="1:5">
      <c r="A1650">
        <v>1961</v>
      </c>
      <c r="B1650" t="s">
        <v>13430</v>
      </c>
      <c r="C1650" t="s">
        <v>212</v>
      </c>
      <c r="D1650" t="s">
        <v>1253</v>
      </c>
      <c r="E1650" s="579">
        <v>66.37</v>
      </c>
    </row>
    <row r="1651" spans="1:5">
      <c r="A1651">
        <v>38423</v>
      </c>
      <c r="B1651" t="s">
        <v>13431</v>
      </c>
      <c r="C1651" t="s">
        <v>212</v>
      </c>
      <c r="D1651" t="s">
        <v>1253</v>
      </c>
      <c r="E1651" s="579">
        <v>31.74</v>
      </c>
    </row>
    <row r="1652" spans="1:5">
      <c r="A1652">
        <v>39866</v>
      </c>
      <c r="B1652" t="s">
        <v>13432</v>
      </c>
      <c r="C1652" t="s">
        <v>212</v>
      </c>
      <c r="D1652" t="s">
        <v>1253</v>
      </c>
      <c r="E1652" s="579"/>
    </row>
    <row r="1653" spans="1:5">
      <c r="A1653">
        <v>39867</v>
      </c>
      <c r="B1653" t="s">
        <v>13433</v>
      </c>
      <c r="C1653" t="s">
        <v>212</v>
      </c>
      <c r="D1653" t="s">
        <v>1253</v>
      </c>
      <c r="E1653" s="579"/>
    </row>
    <row r="1654" spans="1:5">
      <c r="A1654">
        <v>39868</v>
      </c>
      <c r="B1654" t="s">
        <v>13434</v>
      </c>
      <c r="C1654" t="s">
        <v>212</v>
      </c>
      <c r="D1654" t="s">
        <v>1253</v>
      </c>
      <c r="E1654" s="579"/>
    </row>
    <row r="1655" spans="1:5">
      <c r="A1655">
        <v>37999</v>
      </c>
      <c r="B1655" t="s">
        <v>13435</v>
      </c>
      <c r="C1655" t="s">
        <v>212</v>
      </c>
      <c r="D1655" t="s">
        <v>1252</v>
      </c>
      <c r="E1655" s="579"/>
    </row>
    <row r="1656" spans="1:5">
      <c r="A1656">
        <v>38000</v>
      </c>
      <c r="B1656" t="s">
        <v>13436</v>
      </c>
      <c r="C1656" t="s">
        <v>212</v>
      </c>
      <c r="D1656" t="s">
        <v>1252</v>
      </c>
      <c r="E1656" s="579"/>
    </row>
    <row r="1657" spans="1:5">
      <c r="A1657">
        <v>38129</v>
      </c>
      <c r="B1657" t="s">
        <v>13437</v>
      </c>
      <c r="C1657" t="s">
        <v>212</v>
      </c>
      <c r="D1657" t="s">
        <v>1252</v>
      </c>
      <c r="E1657" s="579">
        <v>4.87</v>
      </c>
    </row>
    <row r="1658" spans="1:5">
      <c r="A1658">
        <v>38025</v>
      </c>
      <c r="B1658" t="s">
        <v>13438</v>
      </c>
      <c r="C1658" t="s">
        <v>212</v>
      </c>
      <c r="D1658" t="s">
        <v>1252</v>
      </c>
      <c r="E1658" s="579">
        <v>6.61</v>
      </c>
    </row>
    <row r="1659" spans="1:5">
      <c r="A1659">
        <v>38026</v>
      </c>
      <c r="B1659" t="s">
        <v>13439</v>
      </c>
      <c r="C1659" t="s">
        <v>212</v>
      </c>
      <c r="D1659" t="s">
        <v>1252</v>
      </c>
      <c r="E1659" s="579">
        <v>16.329999999999998</v>
      </c>
    </row>
    <row r="1660" spans="1:5">
      <c r="A1660">
        <v>1858</v>
      </c>
      <c r="B1660" t="s">
        <v>13440</v>
      </c>
      <c r="C1660" t="s">
        <v>212</v>
      </c>
      <c r="D1660" t="s">
        <v>1250</v>
      </c>
      <c r="E1660" s="579">
        <v>49.18</v>
      </c>
    </row>
    <row r="1661" spans="1:5">
      <c r="A1661">
        <v>1844</v>
      </c>
      <c r="B1661" t="s">
        <v>13441</v>
      </c>
      <c r="C1661" t="s">
        <v>212</v>
      </c>
      <c r="D1661" t="s">
        <v>1252</v>
      </c>
      <c r="E1661" s="579">
        <v>112.64</v>
      </c>
    </row>
    <row r="1662" spans="1:5">
      <c r="A1662">
        <v>1863</v>
      </c>
      <c r="B1662" t="s">
        <v>13442</v>
      </c>
      <c r="C1662" t="s">
        <v>212</v>
      </c>
      <c r="D1662" t="s">
        <v>1252</v>
      </c>
      <c r="E1662" s="579">
        <v>52.34</v>
      </c>
    </row>
    <row r="1663" spans="1:5">
      <c r="A1663">
        <v>1865</v>
      </c>
      <c r="B1663" t="s">
        <v>13443</v>
      </c>
      <c r="C1663" t="s">
        <v>212</v>
      </c>
      <c r="D1663" t="s">
        <v>1252</v>
      </c>
      <c r="E1663" s="579">
        <v>136.37</v>
      </c>
    </row>
    <row r="1664" spans="1:5">
      <c r="A1664">
        <v>36355</v>
      </c>
      <c r="B1664" t="s">
        <v>13444</v>
      </c>
      <c r="C1664" t="s">
        <v>212</v>
      </c>
      <c r="D1664" t="s">
        <v>1252</v>
      </c>
      <c r="E1664" s="579"/>
    </row>
    <row r="1665" spans="1:5">
      <c r="A1665">
        <v>36356</v>
      </c>
      <c r="B1665" t="s">
        <v>13445</v>
      </c>
      <c r="C1665" t="s">
        <v>212</v>
      </c>
      <c r="D1665" t="s">
        <v>1252</v>
      </c>
      <c r="E1665" s="579"/>
    </row>
    <row r="1666" spans="1:5">
      <c r="A1666">
        <v>1940</v>
      </c>
      <c r="B1666" t="s">
        <v>13446</v>
      </c>
      <c r="C1666" t="s">
        <v>212</v>
      </c>
      <c r="D1666" t="s">
        <v>1252</v>
      </c>
      <c r="E1666" s="579">
        <v>32.97</v>
      </c>
    </row>
    <row r="1667" spans="1:5">
      <c r="A1667">
        <v>1939</v>
      </c>
      <c r="B1667" t="s">
        <v>13447</v>
      </c>
      <c r="C1667" t="s">
        <v>212</v>
      </c>
      <c r="D1667" t="s">
        <v>1252</v>
      </c>
      <c r="E1667" s="579">
        <v>9.0399999999999991</v>
      </c>
    </row>
    <row r="1668" spans="1:5">
      <c r="A1668">
        <v>1937</v>
      </c>
      <c r="B1668" t="s">
        <v>13448</v>
      </c>
      <c r="C1668" t="s">
        <v>212</v>
      </c>
      <c r="D1668" t="s">
        <v>1252</v>
      </c>
      <c r="E1668" s="579">
        <v>5.56</v>
      </c>
    </row>
    <row r="1669" spans="1:5">
      <c r="A1669">
        <v>1938</v>
      </c>
      <c r="B1669" t="s">
        <v>13449</v>
      </c>
      <c r="C1669" t="s">
        <v>212</v>
      </c>
      <c r="D1669" t="s">
        <v>1252</v>
      </c>
      <c r="E1669" s="579">
        <v>6.33</v>
      </c>
    </row>
    <row r="1670" spans="1:5">
      <c r="A1670">
        <v>1966</v>
      </c>
      <c r="B1670" t="s">
        <v>13450</v>
      </c>
      <c r="C1670" t="s">
        <v>212</v>
      </c>
      <c r="D1670" t="s">
        <v>1252</v>
      </c>
      <c r="E1670" s="579">
        <v>20.87</v>
      </c>
    </row>
    <row r="1671" spans="1:5">
      <c r="A1671">
        <v>1933</v>
      </c>
      <c r="B1671" t="s">
        <v>13451</v>
      </c>
      <c r="C1671" t="s">
        <v>212</v>
      </c>
      <c r="D1671" t="s">
        <v>1252</v>
      </c>
      <c r="E1671" s="579">
        <v>4.5</v>
      </c>
    </row>
    <row r="1672" spans="1:5">
      <c r="A1672">
        <v>1932</v>
      </c>
      <c r="B1672" t="s">
        <v>13452</v>
      </c>
      <c r="C1672" t="s">
        <v>212</v>
      </c>
      <c r="D1672" t="s">
        <v>1252</v>
      </c>
      <c r="E1672" s="579">
        <v>10.29</v>
      </c>
    </row>
    <row r="1673" spans="1:5">
      <c r="A1673">
        <v>1951</v>
      </c>
      <c r="B1673" t="s">
        <v>13453</v>
      </c>
      <c r="C1673" t="s">
        <v>212</v>
      </c>
      <c r="D1673" t="s">
        <v>1252</v>
      </c>
      <c r="E1673" s="579">
        <v>21.47</v>
      </c>
    </row>
    <row r="1674" spans="1:5">
      <c r="A1674">
        <v>1970</v>
      </c>
      <c r="B1674" t="s">
        <v>13454</v>
      </c>
      <c r="C1674" t="s">
        <v>212</v>
      </c>
      <c r="D1674" t="s">
        <v>1252</v>
      </c>
      <c r="E1674" s="579">
        <v>52.17</v>
      </c>
    </row>
    <row r="1675" spans="1:5">
      <c r="A1675">
        <v>1967</v>
      </c>
      <c r="B1675" t="s">
        <v>13455</v>
      </c>
      <c r="C1675" t="s">
        <v>212</v>
      </c>
      <c r="D1675" t="s">
        <v>1252</v>
      </c>
      <c r="E1675" s="579">
        <v>6.19</v>
      </c>
    </row>
    <row r="1676" spans="1:5">
      <c r="A1676">
        <v>1968</v>
      </c>
      <c r="B1676" t="s">
        <v>13456</v>
      </c>
      <c r="C1676" t="s">
        <v>212</v>
      </c>
      <c r="D1676" t="s">
        <v>1253</v>
      </c>
      <c r="E1676" s="579">
        <v>12.24</v>
      </c>
    </row>
    <row r="1677" spans="1:5">
      <c r="A1677">
        <v>1969</v>
      </c>
      <c r="B1677" t="s">
        <v>13457</v>
      </c>
      <c r="C1677" t="s">
        <v>212</v>
      </c>
      <c r="D1677" t="s">
        <v>1252</v>
      </c>
      <c r="E1677" s="579">
        <v>39.86</v>
      </c>
    </row>
    <row r="1678" spans="1:5">
      <c r="A1678">
        <v>1827</v>
      </c>
      <c r="B1678" t="s">
        <v>13458</v>
      </c>
      <c r="C1678" t="s">
        <v>212</v>
      </c>
      <c r="D1678" t="s">
        <v>1252</v>
      </c>
      <c r="E1678" s="579"/>
    </row>
    <row r="1679" spans="1:5">
      <c r="A1679">
        <v>1831</v>
      </c>
      <c r="B1679" t="s">
        <v>13459</v>
      </c>
      <c r="C1679" t="s">
        <v>212</v>
      </c>
      <c r="D1679" t="s">
        <v>1252</v>
      </c>
      <c r="E1679" s="579"/>
    </row>
    <row r="1680" spans="1:5">
      <c r="A1680">
        <v>1825</v>
      </c>
      <c r="B1680" t="s">
        <v>13460</v>
      </c>
      <c r="C1680" t="s">
        <v>212</v>
      </c>
      <c r="D1680" t="s">
        <v>1252</v>
      </c>
      <c r="E1680" s="579"/>
    </row>
    <row r="1681" spans="1:5">
      <c r="A1681">
        <v>1828</v>
      </c>
      <c r="B1681" t="s">
        <v>13461</v>
      </c>
      <c r="C1681" t="s">
        <v>212</v>
      </c>
      <c r="D1681" t="s">
        <v>1252</v>
      </c>
      <c r="E1681" s="2"/>
    </row>
    <row r="1682" spans="1:5">
      <c r="A1682">
        <v>1845</v>
      </c>
      <c r="B1682" t="s">
        <v>13462</v>
      </c>
      <c r="C1682" t="s">
        <v>212</v>
      </c>
      <c r="D1682" t="s">
        <v>1252</v>
      </c>
      <c r="E1682" s="579"/>
    </row>
    <row r="1683" spans="1:5">
      <c r="A1683">
        <v>1824</v>
      </c>
      <c r="B1683" t="s">
        <v>13463</v>
      </c>
      <c r="C1683" t="s">
        <v>212</v>
      </c>
      <c r="D1683" t="s">
        <v>1252</v>
      </c>
      <c r="E1683" s="2"/>
    </row>
    <row r="1684" spans="1:5">
      <c r="A1684">
        <v>42693</v>
      </c>
      <c r="B1684" t="s">
        <v>13464</v>
      </c>
      <c r="C1684" t="s">
        <v>212</v>
      </c>
      <c r="D1684" t="s">
        <v>1252</v>
      </c>
      <c r="E1684" s="579">
        <v>383.1</v>
      </c>
    </row>
    <row r="1685" spans="1:5">
      <c r="A1685">
        <v>42695</v>
      </c>
      <c r="B1685" t="s">
        <v>13465</v>
      </c>
      <c r="C1685" t="s">
        <v>212</v>
      </c>
      <c r="D1685" t="s">
        <v>1252</v>
      </c>
      <c r="E1685" s="2">
        <v>267.64999999999998</v>
      </c>
    </row>
    <row r="1686" spans="1:5">
      <c r="A1686">
        <v>42694</v>
      </c>
      <c r="B1686" t="s">
        <v>13466</v>
      </c>
      <c r="C1686" t="s">
        <v>212</v>
      </c>
      <c r="D1686" t="s">
        <v>1252</v>
      </c>
      <c r="E1686" s="579">
        <v>512.66</v>
      </c>
    </row>
    <row r="1687" spans="1:5">
      <c r="A1687">
        <v>20097</v>
      </c>
      <c r="B1687" t="s">
        <v>13467</v>
      </c>
      <c r="C1687" t="s">
        <v>212</v>
      </c>
      <c r="D1687" t="s">
        <v>1252</v>
      </c>
      <c r="E1687" s="2">
        <v>22.23</v>
      </c>
    </row>
    <row r="1688" spans="1:5">
      <c r="A1688">
        <v>20098</v>
      </c>
      <c r="B1688" t="s">
        <v>13468</v>
      </c>
      <c r="C1688" t="s">
        <v>212</v>
      </c>
      <c r="D1688" t="s">
        <v>1252</v>
      </c>
      <c r="E1688" s="579">
        <v>90.85</v>
      </c>
    </row>
    <row r="1689" spans="1:5">
      <c r="A1689">
        <v>20096</v>
      </c>
      <c r="B1689" t="s">
        <v>13469</v>
      </c>
      <c r="C1689" t="s">
        <v>212</v>
      </c>
      <c r="D1689" t="s">
        <v>1252</v>
      </c>
      <c r="E1689" s="579">
        <v>23.01</v>
      </c>
    </row>
    <row r="1690" spans="1:5">
      <c r="A1690">
        <v>44472</v>
      </c>
      <c r="B1690" t="s">
        <v>13470</v>
      </c>
      <c r="C1690" t="s">
        <v>212</v>
      </c>
      <c r="D1690" t="s">
        <v>1252</v>
      </c>
      <c r="E1690" s="579"/>
    </row>
    <row r="1691" spans="1:5">
      <c r="A1691">
        <v>38369</v>
      </c>
      <c r="B1691" t="s">
        <v>13471</v>
      </c>
      <c r="C1691" t="s">
        <v>212</v>
      </c>
      <c r="D1691" t="s">
        <v>1252</v>
      </c>
      <c r="E1691" s="579"/>
    </row>
    <row r="1692" spans="1:5">
      <c r="A1692">
        <v>38370</v>
      </c>
      <c r="B1692" t="s">
        <v>13472</v>
      </c>
      <c r="C1692" t="s">
        <v>212</v>
      </c>
      <c r="D1692" t="s">
        <v>1252</v>
      </c>
      <c r="E1692" s="579"/>
    </row>
    <row r="1693" spans="1:5">
      <c r="A1693">
        <v>45199</v>
      </c>
      <c r="B1693" t="s">
        <v>13473</v>
      </c>
      <c r="C1693" t="s">
        <v>212</v>
      </c>
      <c r="D1693" t="s">
        <v>1250</v>
      </c>
      <c r="E1693" s="579">
        <v>24.2</v>
      </c>
    </row>
    <row r="1694" spans="1:5">
      <c r="A1694">
        <v>38372</v>
      </c>
      <c r="B1694" t="s">
        <v>13474</v>
      </c>
      <c r="C1694" t="s">
        <v>212</v>
      </c>
      <c r="D1694" t="s">
        <v>1252</v>
      </c>
      <c r="E1694" s="579"/>
    </row>
    <row r="1695" spans="1:5">
      <c r="A1695">
        <v>2358</v>
      </c>
      <c r="B1695" t="s">
        <v>13475</v>
      </c>
      <c r="C1695" t="s">
        <v>87</v>
      </c>
      <c r="D1695" t="s">
        <v>1252</v>
      </c>
      <c r="E1695" s="579">
        <v>16.940000000000001</v>
      </c>
    </row>
    <row r="1696" spans="1:5">
      <c r="A1696">
        <v>40807</v>
      </c>
      <c r="B1696" t="s">
        <v>13476</v>
      </c>
      <c r="C1696" t="s">
        <v>218</v>
      </c>
      <c r="D1696" t="s">
        <v>1252</v>
      </c>
      <c r="E1696" s="579">
        <v>2965.7</v>
      </c>
    </row>
    <row r="1697" spans="1:5">
      <c r="A1697">
        <v>44330</v>
      </c>
      <c r="B1697" t="s">
        <v>13477</v>
      </c>
      <c r="C1697" t="s">
        <v>130</v>
      </c>
      <c r="D1697" t="s">
        <v>1250</v>
      </c>
      <c r="E1697" s="579">
        <v>9.15</v>
      </c>
    </row>
    <row r="1698" spans="1:5">
      <c r="A1698">
        <v>43144</v>
      </c>
      <c r="B1698" t="s">
        <v>13478</v>
      </c>
      <c r="C1698" t="s">
        <v>92</v>
      </c>
      <c r="D1698" t="s">
        <v>1252</v>
      </c>
      <c r="E1698" s="579">
        <v>49.54</v>
      </c>
    </row>
    <row r="1699" spans="1:5">
      <c r="A1699">
        <v>39397</v>
      </c>
      <c r="B1699" t="s">
        <v>13479</v>
      </c>
      <c r="C1699" t="s">
        <v>130</v>
      </c>
      <c r="D1699" t="s">
        <v>1252</v>
      </c>
      <c r="E1699" s="579">
        <v>22.58</v>
      </c>
    </row>
    <row r="1700" spans="1:5">
      <c r="A1700">
        <v>2692</v>
      </c>
      <c r="B1700" t="s">
        <v>13480</v>
      </c>
      <c r="C1700" t="s">
        <v>130</v>
      </c>
      <c r="D1700" t="s">
        <v>1252</v>
      </c>
      <c r="E1700" s="579">
        <v>9.11</v>
      </c>
    </row>
    <row r="1701" spans="1:5">
      <c r="A1701">
        <v>44329</v>
      </c>
      <c r="B1701" t="s">
        <v>13481</v>
      </c>
      <c r="C1701" t="s">
        <v>130</v>
      </c>
      <c r="D1701" t="s">
        <v>1252</v>
      </c>
      <c r="E1701" s="579">
        <v>11.99</v>
      </c>
    </row>
    <row r="1702" spans="1:5">
      <c r="A1702">
        <v>5318</v>
      </c>
      <c r="B1702" t="s">
        <v>13482</v>
      </c>
      <c r="C1702" t="s">
        <v>130</v>
      </c>
      <c r="D1702" t="s">
        <v>1252</v>
      </c>
      <c r="E1702" s="2">
        <v>19.39</v>
      </c>
    </row>
    <row r="1703" spans="1:5">
      <c r="A1703">
        <v>5330</v>
      </c>
      <c r="B1703" t="s">
        <v>13483</v>
      </c>
      <c r="C1703" t="s">
        <v>130</v>
      </c>
      <c r="D1703" t="s">
        <v>1252</v>
      </c>
      <c r="E1703" s="2">
        <v>44.19</v>
      </c>
    </row>
    <row r="1704" spans="1:5">
      <c r="A1704">
        <v>44532</v>
      </c>
      <c r="B1704" t="s">
        <v>13484</v>
      </c>
      <c r="C1704" t="s">
        <v>212</v>
      </c>
      <c r="D1704" t="s">
        <v>1252</v>
      </c>
      <c r="E1704" s="2"/>
    </row>
    <row r="1705" spans="1:5">
      <c r="A1705">
        <v>44531</v>
      </c>
      <c r="B1705" t="s">
        <v>13485</v>
      </c>
      <c r="C1705" t="s">
        <v>212</v>
      </c>
      <c r="D1705" t="s">
        <v>1252</v>
      </c>
      <c r="E1705" s="2"/>
    </row>
    <row r="1706" spans="1:5">
      <c r="A1706">
        <v>13887</v>
      </c>
      <c r="B1706" t="s">
        <v>13486</v>
      </c>
      <c r="C1706" t="s">
        <v>212</v>
      </c>
      <c r="D1706" t="s">
        <v>1252</v>
      </c>
      <c r="E1706" s="579"/>
    </row>
    <row r="1707" spans="1:5">
      <c r="A1707">
        <v>38140</v>
      </c>
      <c r="B1707" t="s">
        <v>13487</v>
      </c>
      <c r="C1707" t="s">
        <v>212</v>
      </c>
      <c r="D1707" t="s">
        <v>1252</v>
      </c>
      <c r="E1707" s="579"/>
    </row>
    <row r="1708" spans="1:5">
      <c r="A1708">
        <v>44495</v>
      </c>
      <c r="B1708" t="s">
        <v>13488</v>
      </c>
      <c r="C1708" t="s">
        <v>212</v>
      </c>
      <c r="D1708" t="s">
        <v>1252</v>
      </c>
      <c r="E1708" s="579"/>
    </row>
    <row r="1709" spans="1:5">
      <c r="A1709">
        <v>44533</v>
      </c>
      <c r="B1709" t="s">
        <v>13489</v>
      </c>
      <c r="C1709" t="s">
        <v>212</v>
      </c>
      <c r="D1709" t="s">
        <v>1252</v>
      </c>
      <c r="E1709" s="579"/>
    </row>
    <row r="1710" spans="1:5">
      <c r="A1710">
        <v>44534</v>
      </c>
      <c r="B1710" t="s">
        <v>13490</v>
      </c>
      <c r="C1710" t="s">
        <v>212</v>
      </c>
      <c r="D1710" t="s">
        <v>1252</v>
      </c>
      <c r="E1710" s="579"/>
    </row>
    <row r="1711" spans="1:5">
      <c r="A1711">
        <v>34729</v>
      </c>
      <c r="B1711" t="s">
        <v>13491</v>
      </c>
      <c r="C1711" t="s">
        <v>212</v>
      </c>
      <c r="D1711" t="s">
        <v>1252</v>
      </c>
      <c r="E1711" s="2">
        <v>974.16</v>
      </c>
    </row>
    <row r="1712" spans="1:5">
      <c r="A1712">
        <v>34734</v>
      </c>
      <c r="B1712" t="s">
        <v>13492</v>
      </c>
      <c r="C1712" t="s">
        <v>212</v>
      </c>
      <c r="D1712" t="s">
        <v>1252</v>
      </c>
      <c r="E1712" s="2">
        <v>1508.31</v>
      </c>
    </row>
    <row r="1713" spans="1:5">
      <c r="A1713">
        <v>34738</v>
      </c>
      <c r="B1713" t="s">
        <v>13493</v>
      </c>
      <c r="C1713" t="s">
        <v>212</v>
      </c>
      <c r="D1713" t="s">
        <v>1252</v>
      </c>
      <c r="E1713" s="2">
        <v>3523.88</v>
      </c>
    </row>
    <row r="1714" spans="1:5">
      <c r="A1714">
        <v>34623</v>
      </c>
      <c r="B1714" t="s">
        <v>13494</v>
      </c>
      <c r="C1714" t="s">
        <v>212</v>
      </c>
      <c r="D1714" t="s">
        <v>1252</v>
      </c>
      <c r="E1714" s="2">
        <v>42.23</v>
      </c>
    </row>
    <row r="1715" spans="1:5">
      <c r="A1715">
        <v>34616</v>
      </c>
      <c r="B1715" t="s">
        <v>13495</v>
      </c>
      <c r="C1715" t="s">
        <v>212</v>
      </c>
      <c r="D1715" t="s">
        <v>1252</v>
      </c>
      <c r="E1715" s="2">
        <v>42.88</v>
      </c>
    </row>
    <row r="1716" spans="1:5">
      <c r="A1716">
        <v>34628</v>
      </c>
      <c r="B1716" t="s">
        <v>13496</v>
      </c>
      <c r="C1716" t="s">
        <v>212</v>
      </c>
      <c r="D1716" t="s">
        <v>1252</v>
      </c>
      <c r="E1716" s="579">
        <v>60.48</v>
      </c>
    </row>
    <row r="1717" spans="1:5">
      <c r="A1717">
        <v>34686</v>
      </c>
      <c r="B1717" t="s">
        <v>13497</v>
      </c>
      <c r="C1717" t="s">
        <v>212</v>
      </c>
      <c r="D1717" t="s">
        <v>1252</v>
      </c>
      <c r="E1717" s="579">
        <v>11.09</v>
      </c>
    </row>
    <row r="1718" spans="1:5">
      <c r="A1718">
        <v>34653</v>
      </c>
      <c r="B1718" t="s">
        <v>13498</v>
      </c>
      <c r="C1718" t="s">
        <v>212</v>
      </c>
      <c r="D1718" t="s">
        <v>1252</v>
      </c>
      <c r="E1718" s="579">
        <v>7.48</v>
      </c>
    </row>
    <row r="1719" spans="1:5">
      <c r="A1719">
        <v>34688</v>
      </c>
      <c r="B1719" t="s">
        <v>13499</v>
      </c>
      <c r="C1719" t="s">
        <v>212</v>
      </c>
      <c r="D1719" t="s">
        <v>1252</v>
      </c>
      <c r="E1719" s="579">
        <v>13.56</v>
      </c>
    </row>
    <row r="1720" spans="1:5">
      <c r="A1720">
        <v>34709</v>
      </c>
      <c r="B1720" t="s">
        <v>13500</v>
      </c>
      <c r="C1720" t="s">
        <v>212</v>
      </c>
      <c r="D1720" t="s">
        <v>1252</v>
      </c>
      <c r="E1720" s="579">
        <v>52.54</v>
      </c>
    </row>
    <row r="1721" spans="1:5">
      <c r="A1721">
        <v>34714</v>
      </c>
      <c r="B1721" t="s">
        <v>13501</v>
      </c>
      <c r="C1721" t="s">
        <v>212</v>
      </c>
      <c r="D1721" t="s">
        <v>1252</v>
      </c>
      <c r="E1721" s="579">
        <v>62.75</v>
      </c>
    </row>
    <row r="1722" spans="1:5">
      <c r="A1722">
        <v>2391</v>
      </c>
      <c r="B1722" t="s">
        <v>13502</v>
      </c>
      <c r="C1722" t="s">
        <v>212</v>
      </c>
      <c r="D1722" t="s">
        <v>1252</v>
      </c>
      <c r="E1722" s="579">
        <v>286.60000000000002</v>
      </c>
    </row>
    <row r="1723" spans="1:5">
      <c r="A1723">
        <v>2374</v>
      </c>
      <c r="B1723" t="s">
        <v>13503</v>
      </c>
      <c r="C1723" t="s">
        <v>212</v>
      </c>
      <c r="D1723" t="s">
        <v>1252</v>
      </c>
      <c r="E1723" s="579">
        <v>325.14999999999998</v>
      </c>
    </row>
    <row r="1724" spans="1:5">
      <c r="A1724">
        <v>2377</v>
      </c>
      <c r="B1724" t="s">
        <v>13504</v>
      </c>
      <c r="C1724" t="s">
        <v>212</v>
      </c>
      <c r="D1724" t="s">
        <v>1252</v>
      </c>
      <c r="E1724" s="579">
        <v>456.31</v>
      </c>
    </row>
    <row r="1725" spans="1:5">
      <c r="A1725">
        <v>2393</v>
      </c>
      <c r="B1725" t="s">
        <v>13505</v>
      </c>
      <c r="C1725" t="s">
        <v>212</v>
      </c>
      <c r="D1725" t="s">
        <v>1252</v>
      </c>
      <c r="E1725" s="579">
        <v>764.15</v>
      </c>
    </row>
    <row r="1726" spans="1:5">
      <c r="A1726">
        <v>34705</v>
      </c>
      <c r="B1726" t="s">
        <v>13506</v>
      </c>
      <c r="C1726" t="s">
        <v>212</v>
      </c>
      <c r="D1726" t="s">
        <v>1252</v>
      </c>
      <c r="E1726" s="579">
        <v>668.36</v>
      </c>
    </row>
    <row r="1727" spans="1:5">
      <c r="A1727">
        <v>34707</v>
      </c>
      <c r="B1727" t="s">
        <v>13507</v>
      </c>
      <c r="C1727" t="s">
        <v>212</v>
      </c>
      <c r="D1727" t="s">
        <v>1250</v>
      </c>
      <c r="E1727" s="579">
        <v>1238.48</v>
      </c>
    </row>
    <row r="1728" spans="1:5">
      <c r="A1728">
        <v>34544</v>
      </c>
      <c r="B1728" t="s">
        <v>13508</v>
      </c>
      <c r="C1728" t="s">
        <v>212</v>
      </c>
      <c r="D1728" t="s">
        <v>1252</v>
      </c>
      <c r="E1728" s="579">
        <v>1238.3499999999999</v>
      </c>
    </row>
    <row r="1729" spans="1:5">
      <c r="A1729">
        <v>2378</v>
      </c>
      <c r="B1729" t="s">
        <v>13509</v>
      </c>
      <c r="C1729" t="s">
        <v>212</v>
      </c>
      <c r="D1729" t="s">
        <v>1252</v>
      </c>
      <c r="E1729" s="579">
        <v>1049.6600000000001</v>
      </c>
    </row>
    <row r="1730" spans="1:5">
      <c r="A1730">
        <v>2379</v>
      </c>
      <c r="B1730" t="s">
        <v>13510</v>
      </c>
      <c r="C1730" t="s">
        <v>212</v>
      </c>
      <c r="D1730" t="s">
        <v>1252</v>
      </c>
      <c r="E1730" s="579">
        <v>1049.6600000000001</v>
      </c>
    </row>
    <row r="1731" spans="1:5">
      <c r="A1731">
        <v>2376</v>
      </c>
      <c r="B1731" t="s">
        <v>13511</v>
      </c>
      <c r="C1731" t="s">
        <v>212</v>
      </c>
      <c r="D1731" t="s">
        <v>1252</v>
      </c>
      <c r="E1731" s="579">
        <v>1728.79</v>
      </c>
    </row>
    <row r="1732" spans="1:5">
      <c r="A1732">
        <v>2394</v>
      </c>
      <c r="B1732" t="s">
        <v>13512</v>
      </c>
      <c r="C1732" t="s">
        <v>212</v>
      </c>
      <c r="D1732" t="s">
        <v>1252</v>
      </c>
      <c r="E1732" s="579">
        <v>3695.84</v>
      </c>
    </row>
    <row r="1733" spans="1:5">
      <c r="A1733">
        <v>2388</v>
      </c>
      <c r="B1733" t="s">
        <v>13513</v>
      </c>
      <c r="C1733" t="s">
        <v>212</v>
      </c>
      <c r="D1733" t="s">
        <v>1252</v>
      </c>
      <c r="E1733" s="579">
        <v>52.15</v>
      </c>
    </row>
    <row r="1734" spans="1:5">
      <c r="A1734">
        <v>34606</v>
      </c>
      <c r="B1734" t="s">
        <v>13514</v>
      </c>
      <c r="C1734" t="s">
        <v>212</v>
      </c>
      <c r="D1734" t="s">
        <v>1252</v>
      </c>
      <c r="E1734" s="579">
        <v>79.989999999999995</v>
      </c>
    </row>
    <row r="1735" spans="1:5">
      <c r="A1735">
        <v>2370</v>
      </c>
      <c r="B1735" t="s">
        <v>13515</v>
      </c>
      <c r="C1735" t="s">
        <v>212</v>
      </c>
      <c r="D1735" t="s">
        <v>1252</v>
      </c>
      <c r="E1735" s="579">
        <v>9.69</v>
      </c>
    </row>
    <row r="1736" spans="1:5">
      <c r="A1736">
        <v>2386</v>
      </c>
      <c r="B1736" t="s">
        <v>13516</v>
      </c>
      <c r="C1736" t="s">
        <v>212</v>
      </c>
      <c r="D1736" t="s">
        <v>1252</v>
      </c>
      <c r="E1736" s="579">
        <v>16.25</v>
      </c>
    </row>
    <row r="1737" spans="1:5">
      <c r="A1737">
        <v>34689</v>
      </c>
      <c r="B1737" t="s">
        <v>13517</v>
      </c>
      <c r="C1737" t="s">
        <v>212</v>
      </c>
      <c r="D1737" t="s">
        <v>1252</v>
      </c>
      <c r="E1737" s="579">
        <v>25.47</v>
      </c>
    </row>
    <row r="1738" spans="1:5">
      <c r="A1738">
        <v>2392</v>
      </c>
      <c r="B1738" t="s">
        <v>13518</v>
      </c>
      <c r="C1738" t="s">
        <v>212</v>
      </c>
      <c r="D1738" t="s">
        <v>1252</v>
      </c>
      <c r="E1738" s="579">
        <v>65.040000000000006</v>
      </c>
    </row>
    <row r="1739" spans="1:5">
      <c r="A1739">
        <v>2373</v>
      </c>
      <c r="B1739" t="s">
        <v>13519</v>
      </c>
      <c r="C1739" t="s">
        <v>212</v>
      </c>
      <c r="D1739" t="s">
        <v>1252</v>
      </c>
      <c r="E1739" s="579">
        <v>91.64</v>
      </c>
    </row>
    <row r="1740" spans="1:5">
      <c r="A1740">
        <v>39465</v>
      </c>
      <c r="B1740" t="s">
        <v>13520</v>
      </c>
      <c r="C1740" t="s">
        <v>212</v>
      </c>
      <c r="D1740" t="s">
        <v>1252</v>
      </c>
      <c r="E1740" s="579">
        <v>55.98</v>
      </c>
    </row>
    <row r="1741" spans="1:5">
      <c r="A1741">
        <v>39466</v>
      </c>
      <c r="B1741" t="s">
        <v>13521</v>
      </c>
      <c r="C1741" t="s">
        <v>212</v>
      </c>
      <c r="D1741" t="s">
        <v>1252</v>
      </c>
      <c r="E1741" s="579">
        <v>62.98</v>
      </c>
    </row>
    <row r="1742" spans="1:5">
      <c r="A1742">
        <v>39467</v>
      </c>
      <c r="B1742" t="s">
        <v>13522</v>
      </c>
      <c r="C1742" t="s">
        <v>212</v>
      </c>
      <c r="D1742" t="s">
        <v>1252</v>
      </c>
      <c r="E1742" s="579">
        <v>80.56</v>
      </c>
    </row>
    <row r="1743" spans="1:5">
      <c r="A1743">
        <v>39468</v>
      </c>
      <c r="B1743" t="s">
        <v>13523</v>
      </c>
      <c r="C1743" t="s">
        <v>212</v>
      </c>
      <c r="D1743" t="s">
        <v>1252</v>
      </c>
      <c r="E1743" s="579">
        <v>143.19999999999999</v>
      </c>
    </row>
    <row r="1744" spans="1:5">
      <c r="A1744">
        <v>39469</v>
      </c>
      <c r="B1744" t="s">
        <v>13524</v>
      </c>
      <c r="C1744" t="s">
        <v>212</v>
      </c>
      <c r="D1744" t="s">
        <v>1252</v>
      </c>
      <c r="E1744" s="579">
        <v>58.33</v>
      </c>
    </row>
    <row r="1745" spans="1:5">
      <c r="A1745">
        <v>39470</v>
      </c>
      <c r="B1745" t="s">
        <v>13525</v>
      </c>
      <c r="C1745" t="s">
        <v>212</v>
      </c>
      <c r="D1745" t="s">
        <v>1252</v>
      </c>
      <c r="E1745" s="579">
        <v>71.67</v>
      </c>
    </row>
    <row r="1746" spans="1:5">
      <c r="A1746">
        <v>39471</v>
      </c>
      <c r="B1746" t="s">
        <v>13526</v>
      </c>
      <c r="C1746" t="s">
        <v>212</v>
      </c>
      <c r="D1746" t="s">
        <v>1252</v>
      </c>
      <c r="E1746" s="579">
        <v>86.13</v>
      </c>
    </row>
    <row r="1747" spans="1:5">
      <c r="A1747">
        <v>39472</v>
      </c>
      <c r="B1747" t="s">
        <v>13527</v>
      </c>
      <c r="C1747" t="s">
        <v>212</v>
      </c>
      <c r="D1747" t="s">
        <v>1252</v>
      </c>
      <c r="E1747" s="579">
        <v>149.65</v>
      </c>
    </row>
    <row r="1748" spans="1:5">
      <c r="A1748">
        <v>39473</v>
      </c>
      <c r="B1748" t="s">
        <v>13528</v>
      </c>
      <c r="C1748" t="s">
        <v>212</v>
      </c>
      <c r="D1748" t="s">
        <v>1252</v>
      </c>
      <c r="E1748" s="579">
        <v>96.67</v>
      </c>
    </row>
    <row r="1749" spans="1:5">
      <c r="A1749">
        <v>39474</v>
      </c>
      <c r="B1749" t="s">
        <v>13529</v>
      </c>
      <c r="C1749" t="s">
        <v>212</v>
      </c>
      <c r="D1749" t="s">
        <v>1252</v>
      </c>
      <c r="E1749" s="579">
        <v>103.06</v>
      </c>
    </row>
    <row r="1750" spans="1:5">
      <c r="A1750">
        <v>39475</v>
      </c>
      <c r="B1750" t="s">
        <v>13530</v>
      </c>
      <c r="C1750" t="s">
        <v>212</v>
      </c>
      <c r="D1750" t="s">
        <v>1252</v>
      </c>
      <c r="E1750" s="579">
        <v>116.93</v>
      </c>
    </row>
    <row r="1751" spans="1:5">
      <c r="A1751">
        <v>39476</v>
      </c>
      <c r="B1751" t="s">
        <v>13531</v>
      </c>
      <c r="C1751" t="s">
        <v>212</v>
      </c>
      <c r="D1751" t="s">
        <v>1252</v>
      </c>
      <c r="E1751" s="579">
        <v>220.12</v>
      </c>
    </row>
    <row r="1752" spans="1:5">
      <c r="A1752">
        <v>39477</v>
      </c>
      <c r="B1752" t="s">
        <v>13532</v>
      </c>
      <c r="C1752" t="s">
        <v>212</v>
      </c>
      <c r="D1752" t="s">
        <v>1252</v>
      </c>
      <c r="E1752" s="579">
        <v>107.85</v>
      </c>
    </row>
    <row r="1753" spans="1:5">
      <c r="A1753">
        <v>39478</v>
      </c>
      <c r="B1753" t="s">
        <v>13533</v>
      </c>
      <c r="C1753" t="s">
        <v>212</v>
      </c>
      <c r="D1753" t="s">
        <v>1252</v>
      </c>
      <c r="E1753" s="579">
        <v>111.19</v>
      </c>
    </row>
    <row r="1754" spans="1:5">
      <c r="A1754">
        <v>39479</v>
      </c>
      <c r="B1754" t="s">
        <v>13534</v>
      </c>
      <c r="C1754" t="s">
        <v>212</v>
      </c>
      <c r="D1754" t="s">
        <v>1252</v>
      </c>
      <c r="E1754" s="579">
        <v>131</v>
      </c>
    </row>
    <row r="1755" spans="1:5">
      <c r="A1755">
        <v>39480</v>
      </c>
      <c r="B1755" t="s">
        <v>13535</v>
      </c>
      <c r="C1755" t="s">
        <v>212</v>
      </c>
      <c r="D1755" t="s">
        <v>1252</v>
      </c>
      <c r="E1755" s="579">
        <v>270.32</v>
      </c>
    </row>
    <row r="1756" spans="1:5">
      <c r="A1756">
        <v>39459</v>
      </c>
      <c r="B1756" t="s">
        <v>13536</v>
      </c>
      <c r="C1756" t="s">
        <v>212</v>
      </c>
      <c r="D1756" t="s">
        <v>1252</v>
      </c>
      <c r="E1756" s="579">
        <v>229.44</v>
      </c>
    </row>
    <row r="1757" spans="1:5">
      <c r="A1757">
        <v>39445</v>
      </c>
      <c r="B1757" t="s">
        <v>13537</v>
      </c>
      <c r="C1757" t="s">
        <v>212</v>
      </c>
      <c r="D1757" t="s">
        <v>1252</v>
      </c>
      <c r="E1757" s="579">
        <v>115.2</v>
      </c>
    </row>
    <row r="1758" spans="1:5">
      <c r="A1758">
        <v>39446</v>
      </c>
      <c r="B1758" t="s">
        <v>13538</v>
      </c>
      <c r="C1758" t="s">
        <v>212</v>
      </c>
      <c r="D1758" t="s">
        <v>1252</v>
      </c>
      <c r="E1758" s="579">
        <v>117.25</v>
      </c>
    </row>
    <row r="1759" spans="1:5">
      <c r="A1759">
        <v>39447</v>
      </c>
      <c r="B1759" t="s">
        <v>13539</v>
      </c>
      <c r="C1759" t="s">
        <v>212</v>
      </c>
      <c r="D1759" t="s">
        <v>1252</v>
      </c>
      <c r="E1759" s="579">
        <v>125.38</v>
      </c>
    </row>
    <row r="1760" spans="1:5">
      <c r="A1760">
        <v>39448</v>
      </c>
      <c r="B1760" t="s">
        <v>13540</v>
      </c>
      <c r="C1760" t="s">
        <v>212</v>
      </c>
      <c r="D1760" t="s">
        <v>1252</v>
      </c>
      <c r="E1760" s="579">
        <v>213.8</v>
      </c>
    </row>
    <row r="1761" spans="1:5">
      <c r="A1761">
        <v>39450</v>
      </c>
      <c r="B1761" t="s">
        <v>13541</v>
      </c>
      <c r="C1761" t="s">
        <v>212</v>
      </c>
      <c r="D1761" t="s">
        <v>1252</v>
      </c>
      <c r="E1761" s="579">
        <v>130.44</v>
      </c>
    </row>
    <row r="1762" spans="1:5">
      <c r="A1762">
        <v>39451</v>
      </c>
      <c r="B1762" t="s">
        <v>13542</v>
      </c>
      <c r="C1762" t="s">
        <v>212</v>
      </c>
      <c r="D1762" t="s">
        <v>1252</v>
      </c>
      <c r="E1762" s="579">
        <v>142.28</v>
      </c>
    </row>
    <row r="1763" spans="1:5">
      <c r="A1763">
        <v>39452</v>
      </c>
      <c r="B1763" t="s">
        <v>13543</v>
      </c>
      <c r="C1763" t="s">
        <v>212</v>
      </c>
      <c r="D1763" t="s">
        <v>1252</v>
      </c>
      <c r="E1763" s="579">
        <v>143.13</v>
      </c>
    </row>
    <row r="1764" spans="1:5">
      <c r="A1764">
        <v>39523</v>
      </c>
      <c r="B1764" t="s">
        <v>13544</v>
      </c>
      <c r="C1764" t="s">
        <v>212</v>
      </c>
      <c r="D1764" t="s">
        <v>1252</v>
      </c>
      <c r="E1764" s="579">
        <v>239.52</v>
      </c>
    </row>
    <row r="1765" spans="1:5">
      <c r="A1765">
        <v>39449</v>
      </c>
      <c r="B1765" t="s">
        <v>13545</v>
      </c>
      <c r="C1765" t="s">
        <v>212</v>
      </c>
      <c r="D1765" t="s">
        <v>1252</v>
      </c>
      <c r="E1765" s="579">
        <v>265.25</v>
      </c>
    </row>
    <row r="1766" spans="1:5">
      <c r="A1766">
        <v>39455</v>
      </c>
      <c r="B1766" t="s">
        <v>13546</v>
      </c>
      <c r="C1766" t="s">
        <v>212</v>
      </c>
      <c r="D1766" t="s">
        <v>1253</v>
      </c>
      <c r="E1766" s="2">
        <v>131.25</v>
      </c>
    </row>
    <row r="1767" spans="1:5">
      <c r="A1767">
        <v>39456</v>
      </c>
      <c r="B1767" t="s">
        <v>13547</v>
      </c>
      <c r="C1767" t="s">
        <v>212</v>
      </c>
      <c r="D1767" t="s">
        <v>1253</v>
      </c>
      <c r="E1767" s="2">
        <v>131.35</v>
      </c>
    </row>
    <row r="1768" spans="1:5">
      <c r="A1768">
        <v>39457</v>
      </c>
      <c r="B1768" t="s">
        <v>13548</v>
      </c>
      <c r="C1768" t="s">
        <v>212</v>
      </c>
      <c r="D1768" t="s">
        <v>1253</v>
      </c>
      <c r="E1768" s="579">
        <v>143.19</v>
      </c>
    </row>
    <row r="1769" spans="1:5">
      <c r="A1769">
        <v>39458</v>
      </c>
      <c r="B1769" t="s">
        <v>13549</v>
      </c>
      <c r="C1769" t="s">
        <v>212</v>
      </c>
      <c r="D1769" t="s">
        <v>1253</v>
      </c>
      <c r="E1769" s="579">
        <v>267.20999999999998</v>
      </c>
    </row>
    <row r="1770" spans="1:5">
      <c r="A1770">
        <v>39464</v>
      </c>
      <c r="B1770" t="s">
        <v>13550</v>
      </c>
      <c r="C1770" t="s">
        <v>212</v>
      </c>
      <c r="D1770" t="s">
        <v>1253</v>
      </c>
      <c r="E1770" s="579">
        <v>429.69</v>
      </c>
    </row>
    <row r="1771" spans="1:5">
      <c r="A1771">
        <v>39460</v>
      </c>
      <c r="B1771" t="s">
        <v>13551</v>
      </c>
      <c r="C1771" t="s">
        <v>212</v>
      </c>
      <c r="D1771" t="s">
        <v>1253</v>
      </c>
      <c r="E1771" s="579">
        <v>162.97</v>
      </c>
    </row>
    <row r="1772" spans="1:5">
      <c r="A1772">
        <v>39461</v>
      </c>
      <c r="B1772" t="s">
        <v>13552</v>
      </c>
      <c r="C1772" t="s">
        <v>212</v>
      </c>
      <c r="D1772" t="s">
        <v>1253</v>
      </c>
      <c r="E1772" s="579">
        <v>190.96</v>
      </c>
    </row>
    <row r="1773" spans="1:5">
      <c r="A1773">
        <v>39462</v>
      </c>
      <c r="B1773" t="s">
        <v>13553</v>
      </c>
      <c r="C1773" t="s">
        <v>212</v>
      </c>
      <c r="D1773" t="s">
        <v>1253</v>
      </c>
      <c r="E1773" s="579">
        <v>184.04</v>
      </c>
    </row>
    <row r="1774" spans="1:5">
      <c r="A1774">
        <v>39463</v>
      </c>
      <c r="B1774" t="s">
        <v>13554</v>
      </c>
      <c r="C1774" t="s">
        <v>212</v>
      </c>
      <c r="D1774" t="s">
        <v>1253</v>
      </c>
      <c r="E1774" s="579">
        <v>426.36</v>
      </c>
    </row>
    <row r="1775" spans="1:5">
      <c r="A1775">
        <v>26039</v>
      </c>
      <c r="B1775" t="s">
        <v>13555</v>
      </c>
      <c r="C1775" t="s">
        <v>212</v>
      </c>
      <c r="D1775" t="s">
        <v>1253</v>
      </c>
      <c r="E1775" s="579"/>
    </row>
    <row r="1776" spans="1:5">
      <c r="A1776">
        <v>2401</v>
      </c>
      <c r="B1776" t="s">
        <v>13556</v>
      </c>
      <c r="C1776" t="s">
        <v>212</v>
      </c>
      <c r="D1776" t="s">
        <v>1252</v>
      </c>
      <c r="E1776" s="579"/>
    </row>
    <row r="1777" spans="1:5">
      <c r="A1777">
        <v>38870</v>
      </c>
      <c r="B1777" t="s">
        <v>13557</v>
      </c>
      <c r="C1777" t="s">
        <v>212</v>
      </c>
      <c r="D1777" t="s">
        <v>1252</v>
      </c>
      <c r="E1777" s="579"/>
    </row>
    <row r="1778" spans="1:5">
      <c r="A1778">
        <v>38869</v>
      </c>
      <c r="B1778" t="s">
        <v>13558</v>
      </c>
      <c r="C1778" t="s">
        <v>212</v>
      </c>
      <c r="D1778" t="s">
        <v>1253</v>
      </c>
      <c r="E1778" s="579"/>
    </row>
    <row r="1779" spans="1:5">
      <c r="A1779">
        <v>38872</v>
      </c>
      <c r="B1779" t="s">
        <v>13559</v>
      </c>
      <c r="C1779" t="s">
        <v>212</v>
      </c>
      <c r="D1779" t="s">
        <v>1252</v>
      </c>
      <c r="E1779" s="2"/>
    </row>
    <row r="1780" spans="1:5">
      <c r="A1780">
        <v>38871</v>
      </c>
      <c r="B1780" t="s">
        <v>13560</v>
      </c>
      <c r="C1780" t="s">
        <v>212</v>
      </c>
      <c r="D1780" t="s">
        <v>1252</v>
      </c>
      <c r="E1780" s="579"/>
    </row>
    <row r="1781" spans="1:5">
      <c r="A1781">
        <v>39283</v>
      </c>
      <c r="B1781" t="s">
        <v>13561</v>
      </c>
      <c r="C1781" t="s">
        <v>212</v>
      </c>
      <c r="D1781" t="s">
        <v>1252</v>
      </c>
      <c r="E1781" s="579"/>
    </row>
    <row r="1782" spans="1:5">
      <c r="A1782">
        <v>39285</v>
      </c>
      <c r="B1782" t="s">
        <v>13562</v>
      </c>
      <c r="C1782" t="s">
        <v>212</v>
      </c>
      <c r="D1782" t="s">
        <v>1250</v>
      </c>
      <c r="E1782" s="579"/>
    </row>
    <row r="1783" spans="1:5">
      <c r="A1783">
        <v>39286</v>
      </c>
      <c r="B1783" t="s">
        <v>13563</v>
      </c>
      <c r="C1783" t="s">
        <v>212</v>
      </c>
      <c r="D1783" t="s">
        <v>1252</v>
      </c>
      <c r="E1783" s="579"/>
    </row>
    <row r="1784" spans="1:5">
      <c r="A1784">
        <v>39288</v>
      </c>
      <c r="B1784" t="s">
        <v>13564</v>
      </c>
      <c r="C1784" t="s">
        <v>212</v>
      </c>
      <c r="D1784" t="s">
        <v>1252</v>
      </c>
      <c r="E1784" s="579"/>
    </row>
    <row r="1785" spans="1:5">
      <c r="A1785">
        <v>44476</v>
      </c>
      <c r="B1785" t="s">
        <v>13565</v>
      </c>
      <c r="C1785" t="s">
        <v>93</v>
      </c>
      <c r="D1785" t="s">
        <v>1252</v>
      </c>
      <c r="E1785" s="579">
        <v>585.53</v>
      </c>
    </row>
    <row r="1786" spans="1:5">
      <c r="A1786">
        <v>10629</v>
      </c>
      <c r="B1786" t="s">
        <v>13566</v>
      </c>
      <c r="C1786" t="s">
        <v>93</v>
      </c>
      <c r="D1786" t="s">
        <v>1253</v>
      </c>
      <c r="E1786" s="579">
        <v>609.72</v>
      </c>
    </row>
    <row r="1787" spans="1:5">
      <c r="A1787">
        <v>10698</v>
      </c>
      <c r="B1787" t="s">
        <v>13567</v>
      </c>
      <c r="C1787" t="s">
        <v>93</v>
      </c>
      <c r="D1787" t="s">
        <v>1252</v>
      </c>
      <c r="E1787" s="2"/>
    </row>
    <row r="1788" spans="1:5">
      <c r="A1788">
        <v>40521</v>
      </c>
      <c r="B1788" t="s">
        <v>13568</v>
      </c>
      <c r="C1788" t="s">
        <v>212</v>
      </c>
      <c r="D1788" t="s">
        <v>1252</v>
      </c>
      <c r="E1788" s="579">
        <v>95681.13</v>
      </c>
    </row>
    <row r="1789" spans="1:5">
      <c r="A1789">
        <v>2432</v>
      </c>
      <c r="B1789" t="s">
        <v>13569</v>
      </c>
      <c r="C1789" t="s">
        <v>212</v>
      </c>
      <c r="D1789" t="s">
        <v>1252</v>
      </c>
      <c r="E1789" s="579">
        <v>28.39</v>
      </c>
    </row>
    <row r="1790" spans="1:5">
      <c r="A1790">
        <v>2418</v>
      </c>
      <c r="B1790" t="s">
        <v>13570</v>
      </c>
      <c r="C1790" t="s">
        <v>212</v>
      </c>
      <c r="D1790" t="s">
        <v>1252</v>
      </c>
      <c r="E1790" s="579">
        <v>13.17</v>
      </c>
    </row>
    <row r="1791" spans="1:5">
      <c r="A1791">
        <v>2433</v>
      </c>
      <c r="B1791" t="s">
        <v>13571</v>
      </c>
      <c r="C1791" t="s">
        <v>212</v>
      </c>
      <c r="D1791" t="s">
        <v>1252</v>
      </c>
      <c r="E1791" s="579">
        <v>9.6199999999999992</v>
      </c>
    </row>
    <row r="1792" spans="1:5">
      <c r="A1792">
        <v>2420</v>
      </c>
      <c r="B1792" t="s">
        <v>13572</v>
      </c>
      <c r="C1792" t="s">
        <v>212</v>
      </c>
      <c r="D1792" t="s">
        <v>1253</v>
      </c>
      <c r="E1792" s="2">
        <v>16.52</v>
      </c>
    </row>
    <row r="1793" spans="1:5">
      <c r="A1793">
        <v>11447</v>
      </c>
      <c r="B1793" t="s">
        <v>13573</v>
      </c>
      <c r="C1793" t="s">
        <v>212</v>
      </c>
      <c r="D1793" t="s">
        <v>1252</v>
      </c>
      <c r="E1793" s="579">
        <v>32.64</v>
      </c>
    </row>
    <row r="1794" spans="1:5">
      <c r="A1794">
        <v>11451</v>
      </c>
      <c r="B1794" t="s">
        <v>13574</v>
      </c>
      <c r="C1794" t="s">
        <v>212</v>
      </c>
      <c r="D1794" t="s">
        <v>1252</v>
      </c>
      <c r="E1794" s="579">
        <v>87.51</v>
      </c>
    </row>
    <row r="1795" spans="1:5">
      <c r="A1795">
        <v>11116</v>
      </c>
      <c r="B1795" t="s">
        <v>13575</v>
      </c>
      <c r="C1795" t="s">
        <v>212</v>
      </c>
      <c r="D1795" t="s">
        <v>1252</v>
      </c>
      <c r="E1795" s="579"/>
    </row>
    <row r="1796" spans="1:5">
      <c r="A1796">
        <v>38411</v>
      </c>
      <c r="B1796" t="s">
        <v>13576</v>
      </c>
      <c r="C1796" t="s">
        <v>212</v>
      </c>
      <c r="D1796" t="s">
        <v>1252</v>
      </c>
      <c r="E1796" s="579"/>
    </row>
    <row r="1797" spans="1:5">
      <c r="A1797">
        <v>38189</v>
      </c>
      <c r="B1797" t="s">
        <v>13577</v>
      </c>
      <c r="C1797" t="s">
        <v>212</v>
      </c>
      <c r="D1797" t="s">
        <v>1252</v>
      </c>
      <c r="E1797" s="579">
        <v>183.53</v>
      </c>
    </row>
    <row r="1798" spans="1:5">
      <c r="A1798">
        <v>38190</v>
      </c>
      <c r="B1798" t="s">
        <v>13578</v>
      </c>
      <c r="C1798" t="s">
        <v>212</v>
      </c>
      <c r="D1798" t="s">
        <v>1252</v>
      </c>
      <c r="E1798" s="579">
        <v>386.64</v>
      </c>
    </row>
    <row r="1799" spans="1:5">
      <c r="A1799">
        <v>7608</v>
      </c>
      <c r="B1799" t="s">
        <v>13579</v>
      </c>
      <c r="C1799" t="s">
        <v>212</v>
      </c>
      <c r="D1799" t="s">
        <v>1252</v>
      </c>
      <c r="E1799" s="579">
        <v>9.83</v>
      </c>
    </row>
    <row r="1800" spans="1:5">
      <c r="A1800">
        <v>1370</v>
      </c>
      <c r="B1800" t="s">
        <v>13580</v>
      </c>
      <c r="C1800" t="s">
        <v>212</v>
      </c>
      <c r="D1800" t="s">
        <v>1252</v>
      </c>
      <c r="E1800" s="579">
        <v>122.56</v>
      </c>
    </row>
    <row r="1801" spans="1:5">
      <c r="A1801">
        <v>36516</v>
      </c>
      <c r="B1801" t="s">
        <v>13581</v>
      </c>
      <c r="C1801" t="s">
        <v>212</v>
      </c>
      <c r="D1801" t="s">
        <v>1252</v>
      </c>
      <c r="E1801" s="579"/>
    </row>
    <row r="1802" spans="1:5">
      <c r="A1802">
        <v>34777</v>
      </c>
      <c r="B1802" t="s">
        <v>13582</v>
      </c>
      <c r="C1802" t="s">
        <v>212</v>
      </c>
      <c r="D1802" t="s">
        <v>1252</v>
      </c>
      <c r="E1802" s="579">
        <v>3.1</v>
      </c>
    </row>
    <row r="1803" spans="1:5">
      <c r="A1803">
        <v>7272</v>
      </c>
      <c r="B1803" t="s">
        <v>13583</v>
      </c>
      <c r="C1803" t="s">
        <v>212</v>
      </c>
      <c r="D1803" t="s">
        <v>1252</v>
      </c>
      <c r="E1803" s="579">
        <v>2.33</v>
      </c>
    </row>
    <row r="1804" spans="1:5">
      <c r="A1804">
        <v>10605</v>
      </c>
      <c r="B1804" t="s">
        <v>13584</v>
      </c>
      <c r="C1804" t="s">
        <v>212</v>
      </c>
      <c r="D1804" t="s">
        <v>1252</v>
      </c>
      <c r="E1804" s="579">
        <v>5.25</v>
      </c>
    </row>
    <row r="1805" spans="1:5">
      <c r="A1805">
        <v>10604</v>
      </c>
      <c r="B1805" t="s">
        <v>13585</v>
      </c>
      <c r="C1805" t="s">
        <v>212</v>
      </c>
      <c r="D1805" t="s">
        <v>1252</v>
      </c>
      <c r="E1805" s="579">
        <v>12.24</v>
      </c>
    </row>
    <row r="1806" spans="1:5">
      <c r="A1806">
        <v>672</v>
      </c>
      <c r="B1806" t="s">
        <v>13586</v>
      </c>
      <c r="C1806" t="s">
        <v>212</v>
      </c>
      <c r="D1806" t="s">
        <v>1250</v>
      </c>
      <c r="E1806" s="579">
        <v>16.829999999999998</v>
      </c>
    </row>
    <row r="1807" spans="1:5">
      <c r="A1807">
        <v>668</v>
      </c>
      <c r="B1807" t="s">
        <v>13587</v>
      </c>
      <c r="C1807" t="s">
        <v>212</v>
      </c>
      <c r="D1807" t="s">
        <v>1252</v>
      </c>
      <c r="E1807" s="2">
        <v>20.32</v>
      </c>
    </row>
    <row r="1808" spans="1:5">
      <c r="A1808">
        <v>10578</v>
      </c>
      <c r="B1808" t="s">
        <v>13588</v>
      </c>
      <c r="C1808" t="s">
        <v>212</v>
      </c>
      <c r="D1808" t="s">
        <v>1252</v>
      </c>
      <c r="E1808" s="579">
        <v>23.67</v>
      </c>
    </row>
    <row r="1809" spans="1:5">
      <c r="A1809">
        <v>666</v>
      </c>
      <c r="B1809" t="s">
        <v>13589</v>
      </c>
      <c r="C1809" t="s">
        <v>212</v>
      </c>
      <c r="D1809" t="s">
        <v>1252</v>
      </c>
      <c r="E1809" s="2">
        <v>26.32</v>
      </c>
    </row>
    <row r="1810" spans="1:5">
      <c r="A1810">
        <v>665</v>
      </c>
      <c r="B1810" t="s">
        <v>13590</v>
      </c>
      <c r="C1810" t="s">
        <v>212</v>
      </c>
      <c r="D1810" t="s">
        <v>1252</v>
      </c>
      <c r="E1810" s="579">
        <v>35.200000000000003</v>
      </c>
    </row>
    <row r="1811" spans="1:5">
      <c r="A1811">
        <v>10577</v>
      </c>
      <c r="B1811" t="s">
        <v>13591</v>
      </c>
      <c r="C1811" t="s">
        <v>212</v>
      </c>
      <c r="D1811" t="s">
        <v>1252</v>
      </c>
      <c r="E1811" s="579">
        <v>31.22</v>
      </c>
    </row>
    <row r="1812" spans="1:5">
      <c r="A1812">
        <v>10583</v>
      </c>
      <c r="B1812" t="s">
        <v>13592</v>
      </c>
      <c r="C1812" t="s">
        <v>212</v>
      </c>
      <c r="D1812" t="s">
        <v>1252</v>
      </c>
      <c r="E1812" s="579">
        <v>16.22</v>
      </c>
    </row>
    <row r="1813" spans="1:5">
      <c r="A1813">
        <v>10579</v>
      </c>
      <c r="B1813" t="s">
        <v>13593</v>
      </c>
      <c r="C1813" t="s">
        <v>212</v>
      </c>
      <c r="D1813" t="s">
        <v>1250</v>
      </c>
      <c r="E1813" s="579">
        <v>28.27</v>
      </c>
    </row>
    <row r="1814" spans="1:5">
      <c r="A1814">
        <v>10582</v>
      </c>
      <c r="B1814" t="s">
        <v>13594</v>
      </c>
      <c r="C1814" t="s">
        <v>212</v>
      </c>
      <c r="D1814" t="s">
        <v>1252</v>
      </c>
      <c r="E1814" s="579">
        <v>14.28</v>
      </c>
    </row>
    <row r="1815" spans="1:5">
      <c r="A1815">
        <v>2436</v>
      </c>
      <c r="B1815" t="s">
        <v>13595</v>
      </c>
      <c r="C1815" t="s">
        <v>87</v>
      </c>
      <c r="D1815" t="s">
        <v>1252</v>
      </c>
      <c r="E1815" s="579">
        <v>17.420000000000002</v>
      </c>
    </row>
    <row r="1816" spans="1:5">
      <c r="A1816">
        <v>40918</v>
      </c>
      <c r="B1816" t="s">
        <v>13596</v>
      </c>
      <c r="C1816" t="s">
        <v>218</v>
      </c>
      <c r="D1816" t="s">
        <v>1252</v>
      </c>
      <c r="E1816" s="579">
        <v>3046.51</v>
      </c>
    </row>
    <row r="1817" spans="1:5">
      <c r="A1817">
        <v>10998</v>
      </c>
      <c r="B1817" t="s">
        <v>13597</v>
      </c>
      <c r="C1817" t="s">
        <v>92</v>
      </c>
      <c r="D1817" t="s">
        <v>1250</v>
      </c>
      <c r="E1817" s="579">
        <v>29.8</v>
      </c>
    </row>
    <row r="1818" spans="1:5">
      <c r="A1818">
        <v>11002</v>
      </c>
      <c r="B1818" t="s">
        <v>13598</v>
      </c>
      <c r="C1818" t="s">
        <v>92</v>
      </c>
      <c r="D1818" t="s">
        <v>1252</v>
      </c>
      <c r="E1818" s="579">
        <v>27.3</v>
      </c>
    </row>
    <row r="1819" spans="1:5">
      <c r="A1819">
        <v>10999</v>
      </c>
      <c r="B1819" t="s">
        <v>13599</v>
      </c>
      <c r="C1819" t="s">
        <v>92</v>
      </c>
      <c r="D1819" t="s">
        <v>1252</v>
      </c>
      <c r="E1819" s="579">
        <v>26.23</v>
      </c>
    </row>
    <row r="1820" spans="1:5">
      <c r="A1820">
        <v>10997</v>
      </c>
      <c r="B1820" t="s">
        <v>13600</v>
      </c>
      <c r="C1820" t="s">
        <v>92</v>
      </c>
      <c r="D1820" t="s">
        <v>1252</v>
      </c>
      <c r="E1820" s="579">
        <v>28.43</v>
      </c>
    </row>
    <row r="1821" spans="1:5">
      <c r="A1821">
        <v>2680</v>
      </c>
      <c r="B1821" t="s">
        <v>13601</v>
      </c>
      <c r="C1821" t="s">
        <v>85</v>
      </c>
      <c r="D1821" t="s">
        <v>1252</v>
      </c>
      <c r="E1821" s="579">
        <v>11.33</v>
      </c>
    </row>
    <row r="1822" spans="1:5">
      <c r="A1822">
        <v>2684</v>
      </c>
      <c r="B1822" t="s">
        <v>13602</v>
      </c>
      <c r="C1822" t="s">
        <v>85</v>
      </c>
      <c r="D1822" t="s">
        <v>1252</v>
      </c>
      <c r="E1822" s="579">
        <v>10.31</v>
      </c>
    </row>
    <row r="1823" spans="1:5">
      <c r="A1823">
        <v>2685</v>
      </c>
      <c r="B1823" t="s">
        <v>13603</v>
      </c>
      <c r="C1823" t="s">
        <v>85</v>
      </c>
      <c r="D1823" t="s">
        <v>1252</v>
      </c>
      <c r="E1823" s="579">
        <v>7.74</v>
      </c>
    </row>
    <row r="1824" spans="1:5">
      <c r="A1824">
        <v>2673</v>
      </c>
      <c r="B1824" t="s">
        <v>13604</v>
      </c>
      <c r="C1824" t="s">
        <v>85</v>
      </c>
      <c r="D1824" t="s">
        <v>1252</v>
      </c>
      <c r="E1824" s="579">
        <v>3.98</v>
      </c>
    </row>
    <row r="1825" spans="1:5">
      <c r="A1825">
        <v>2682</v>
      </c>
      <c r="B1825" t="s">
        <v>13605</v>
      </c>
      <c r="C1825" t="s">
        <v>85</v>
      </c>
      <c r="D1825" t="s">
        <v>1252</v>
      </c>
      <c r="E1825" s="579">
        <v>27.02</v>
      </c>
    </row>
    <row r="1826" spans="1:5">
      <c r="A1826">
        <v>2681</v>
      </c>
      <c r="B1826" t="s">
        <v>13606</v>
      </c>
      <c r="C1826" t="s">
        <v>85</v>
      </c>
      <c r="D1826" t="s">
        <v>1252</v>
      </c>
      <c r="E1826" s="579">
        <v>18.52</v>
      </c>
    </row>
    <row r="1827" spans="1:5">
      <c r="A1827">
        <v>2686</v>
      </c>
      <c r="B1827" t="s">
        <v>13607</v>
      </c>
      <c r="C1827" t="s">
        <v>85</v>
      </c>
      <c r="D1827" t="s">
        <v>1252</v>
      </c>
      <c r="E1827" s="579">
        <v>33.880000000000003</v>
      </c>
    </row>
    <row r="1828" spans="1:5">
      <c r="A1828">
        <v>2674</v>
      </c>
      <c r="B1828" t="s">
        <v>13608</v>
      </c>
      <c r="C1828" t="s">
        <v>85</v>
      </c>
      <c r="D1828" t="s">
        <v>1252</v>
      </c>
      <c r="E1828" s="579">
        <v>4.95</v>
      </c>
    </row>
    <row r="1829" spans="1:5">
      <c r="A1829">
        <v>2683</v>
      </c>
      <c r="B1829" t="s">
        <v>13609</v>
      </c>
      <c r="C1829" t="s">
        <v>85</v>
      </c>
      <c r="D1829" t="s">
        <v>1252</v>
      </c>
      <c r="E1829" s="579">
        <v>53.39</v>
      </c>
    </row>
    <row r="1830" spans="1:5">
      <c r="A1830">
        <v>2676</v>
      </c>
      <c r="B1830" t="s">
        <v>13610</v>
      </c>
      <c r="C1830" t="s">
        <v>85</v>
      </c>
      <c r="D1830" t="s">
        <v>1250</v>
      </c>
      <c r="E1830" s="579">
        <v>2.31</v>
      </c>
    </row>
    <row r="1831" spans="1:5">
      <c r="A1831">
        <v>2678</v>
      </c>
      <c r="B1831" t="s">
        <v>13611</v>
      </c>
      <c r="C1831" t="s">
        <v>85</v>
      </c>
      <c r="D1831" t="s">
        <v>1252</v>
      </c>
      <c r="E1831" s="579">
        <v>2.9</v>
      </c>
    </row>
    <row r="1832" spans="1:5">
      <c r="A1832">
        <v>2679</v>
      </c>
      <c r="B1832" t="s">
        <v>13612</v>
      </c>
      <c r="C1832" t="s">
        <v>85</v>
      </c>
      <c r="D1832" t="s">
        <v>1252</v>
      </c>
      <c r="E1832" s="579">
        <v>4.47</v>
      </c>
    </row>
    <row r="1833" spans="1:5">
      <c r="A1833">
        <v>12070</v>
      </c>
      <c r="B1833" t="s">
        <v>13613</v>
      </c>
      <c r="C1833" t="s">
        <v>85</v>
      </c>
      <c r="D1833" t="s">
        <v>1252</v>
      </c>
      <c r="E1833" s="579">
        <v>6.22</v>
      </c>
    </row>
    <row r="1834" spans="1:5">
      <c r="A1834">
        <v>2675</v>
      </c>
      <c r="B1834" t="s">
        <v>13614</v>
      </c>
      <c r="C1834" t="s">
        <v>85</v>
      </c>
      <c r="D1834" t="s">
        <v>1252</v>
      </c>
      <c r="E1834" s="579">
        <v>8.08</v>
      </c>
    </row>
    <row r="1835" spans="1:5">
      <c r="A1835">
        <v>12067</v>
      </c>
      <c r="B1835" t="s">
        <v>13615</v>
      </c>
      <c r="C1835" t="s">
        <v>85</v>
      </c>
      <c r="D1835" t="s">
        <v>1252</v>
      </c>
      <c r="E1835" s="579">
        <v>10.97</v>
      </c>
    </row>
    <row r="1836" spans="1:5">
      <c r="A1836">
        <v>21128</v>
      </c>
      <c r="B1836" t="s">
        <v>13616</v>
      </c>
      <c r="C1836" t="s">
        <v>85</v>
      </c>
      <c r="D1836" t="s">
        <v>1252</v>
      </c>
      <c r="E1836" s="579">
        <v>9.15</v>
      </c>
    </row>
    <row r="1837" spans="1:5">
      <c r="A1837">
        <v>40400</v>
      </c>
      <c r="B1837" t="s">
        <v>13617</v>
      </c>
      <c r="C1837" t="s">
        <v>85</v>
      </c>
      <c r="D1837" t="s">
        <v>1252</v>
      </c>
      <c r="E1837" s="579">
        <v>2.68</v>
      </c>
    </row>
    <row r="1838" spans="1:5">
      <c r="A1838">
        <v>40401</v>
      </c>
      <c r="B1838" t="s">
        <v>13618</v>
      </c>
      <c r="C1838" t="s">
        <v>85</v>
      </c>
      <c r="D1838" t="s">
        <v>1252</v>
      </c>
      <c r="E1838" s="579">
        <v>3.94</v>
      </c>
    </row>
    <row r="1839" spans="1:5">
      <c r="A1839">
        <v>40402</v>
      </c>
      <c r="B1839" t="s">
        <v>13619</v>
      </c>
      <c r="C1839" t="s">
        <v>85</v>
      </c>
      <c r="D1839" t="s">
        <v>1252</v>
      </c>
      <c r="E1839" s="579">
        <v>5.0599999999999996</v>
      </c>
    </row>
    <row r="1840" spans="1:5">
      <c r="A1840">
        <v>21137</v>
      </c>
      <c r="B1840" t="s">
        <v>13620</v>
      </c>
      <c r="C1840" t="s">
        <v>85</v>
      </c>
      <c r="D1840" t="s">
        <v>1252</v>
      </c>
      <c r="E1840" s="579">
        <v>9.36</v>
      </c>
    </row>
    <row r="1841" spans="1:5">
      <c r="A1841">
        <v>2504</v>
      </c>
      <c r="B1841" t="s">
        <v>13621</v>
      </c>
      <c r="C1841" t="s">
        <v>85</v>
      </c>
      <c r="D1841" t="s">
        <v>1252</v>
      </c>
      <c r="E1841" s="579">
        <v>10.15</v>
      </c>
    </row>
    <row r="1842" spans="1:5">
      <c r="A1842">
        <v>2501</v>
      </c>
      <c r="B1842" t="s">
        <v>13622</v>
      </c>
      <c r="C1842" t="s">
        <v>85</v>
      </c>
      <c r="D1842" t="s">
        <v>1252</v>
      </c>
      <c r="E1842" s="579">
        <v>13.31</v>
      </c>
    </row>
    <row r="1843" spans="1:5">
      <c r="A1843">
        <v>2502</v>
      </c>
      <c r="B1843" t="s">
        <v>13623</v>
      </c>
      <c r="C1843" t="s">
        <v>85</v>
      </c>
      <c r="D1843" t="s">
        <v>1252</v>
      </c>
      <c r="E1843" s="579">
        <v>20.09</v>
      </c>
    </row>
    <row r="1844" spans="1:5">
      <c r="A1844">
        <v>2503</v>
      </c>
      <c r="B1844" t="s">
        <v>13624</v>
      </c>
      <c r="C1844" t="s">
        <v>85</v>
      </c>
      <c r="D1844" t="s">
        <v>1252</v>
      </c>
      <c r="E1844" s="579">
        <v>25.85</v>
      </c>
    </row>
    <row r="1845" spans="1:5">
      <c r="A1845">
        <v>2500</v>
      </c>
      <c r="B1845" t="s">
        <v>13625</v>
      </c>
      <c r="C1845" t="s">
        <v>85</v>
      </c>
      <c r="D1845" t="s">
        <v>1252</v>
      </c>
      <c r="E1845" s="579">
        <v>34.44</v>
      </c>
    </row>
    <row r="1846" spans="1:5">
      <c r="A1846">
        <v>2505</v>
      </c>
      <c r="B1846" t="s">
        <v>13626</v>
      </c>
      <c r="C1846" t="s">
        <v>85</v>
      </c>
      <c r="D1846" t="s">
        <v>1252</v>
      </c>
      <c r="E1846" s="579">
        <v>53.67</v>
      </c>
    </row>
    <row r="1847" spans="1:5">
      <c r="A1847">
        <v>12056</v>
      </c>
      <c r="B1847" t="s">
        <v>13627</v>
      </c>
      <c r="C1847" t="s">
        <v>85</v>
      </c>
      <c r="D1847" t="s">
        <v>1252</v>
      </c>
      <c r="E1847" s="579">
        <v>21.68</v>
      </c>
    </row>
    <row r="1848" spans="1:5">
      <c r="A1848">
        <v>12057</v>
      </c>
      <c r="B1848" t="s">
        <v>13628</v>
      </c>
      <c r="C1848" t="s">
        <v>85</v>
      </c>
      <c r="D1848" t="s">
        <v>1252</v>
      </c>
      <c r="E1848" s="579">
        <v>18.420000000000002</v>
      </c>
    </row>
    <row r="1849" spans="1:5">
      <c r="A1849">
        <v>12058</v>
      </c>
      <c r="B1849" t="s">
        <v>13629</v>
      </c>
      <c r="C1849" t="s">
        <v>85</v>
      </c>
      <c r="D1849" t="s">
        <v>1252</v>
      </c>
      <c r="E1849" s="579">
        <v>11.48</v>
      </c>
    </row>
    <row r="1850" spans="1:5">
      <c r="A1850">
        <v>12059</v>
      </c>
      <c r="B1850" t="s">
        <v>13630</v>
      </c>
      <c r="C1850" t="s">
        <v>85</v>
      </c>
      <c r="D1850" t="s">
        <v>1252</v>
      </c>
      <c r="E1850" s="579">
        <v>6.46</v>
      </c>
    </row>
    <row r="1851" spans="1:5">
      <c r="A1851">
        <v>12060</v>
      </c>
      <c r="B1851" t="s">
        <v>13631</v>
      </c>
      <c r="C1851" t="s">
        <v>85</v>
      </c>
      <c r="D1851" t="s">
        <v>1252</v>
      </c>
      <c r="E1851" s="579">
        <v>47.86</v>
      </c>
    </row>
    <row r="1852" spans="1:5">
      <c r="A1852">
        <v>12061</v>
      </c>
      <c r="B1852" t="s">
        <v>13632</v>
      </c>
      <c r="C1852" t="s">
        <v>85</v>
      </c>
      <c r="D1852" t="s">
        <v>1252</v>
      </c>
      <c r="E1852" s="579">
        <v>29.22</v>
      </c>
    </row>
    <row r="1853" spans="1:5">
      <c r="A1853">
        <v>12062</v>
      </c>
      <c r="B1853" t="s">
        <v>13633</v>
      </c>
      <c r="C1853" t="s">
        <v>85</v>
      </c>
      <c r="D1853" t="s">
        <v>1252</v>
      </c>
      <c r="E1853" s="579">
        <v>53.89</v>
      </c>
    </row>
    <row r="1854" spans="1:5">
      <c r="A1854">
        <v>2687</v>
      </c>
      <c r="B1854" t="s">
        <v>13634</v>
      </c>
      <c r="C1854" t="s">
        <v>85</v>
      </c>
      <c r="D1854" t="s">
        <v>1252</v>
      </c>
      <c r="E1854" s="579">
        <v>2.02</v>
      </c>
    </row>
    <row r="1855" spans="1:5">
      <c r="A1855">
        <v>2689</v>
      </c>
      <c r="B1855" t="s">
        <v>13635</v>
      </c>
      <c r="C1855" t="s">
        <v>85</v>
      </c>
      <c r="D1855" t="s">
        <v>1252</v>
      </c>
      <c r="E1855" s="579">
        <v>2.4</v>
      </c>
    </row>
    <row r="1856" spans="1:5">
      <c r="A1856">
        <v>2688</v>
      </c>
      <c r="B1856" t="s">
        <v>13636</v>
      </c>
      <c r="C1856" t="s">
        <v>85</v>
      </c>
      <c r="D1856" t="s">
        <v>1252</v>
      </c>
      <c r="E1856" s="579">
        <v>2.6</v>
      </c>
    </row>
    <row r="1857" spans="1:5">
      <c r="A1857">
        <v>2690</v>
      </c>
      <c r="B1857" t="s">
        <v>13637</v>
      </c>
      <c r="C1857" t="s">
        <v>85</v>
      </c>
      <c r="D1857" t="s">
        <v>1252</v>
      </c>
      <c r="E1857" s="579">
        <v>4.46</v>
      </c>
    </row>
    <row r="1858" spans="1:5">
      <c r="A1858">
        <v>39243</v>
      </c>
      <c r="B1858" t="s">
        <v>13638</v>
      </c>
      <c r="C1858" t="s">
        <v>85</v>
      </c>
      <c r="D1858" t="s">
        <v>1252</v>
      </c>
      <c r="E1858" s="579">
        <v>2.94</v>
      </c>
    </row>
    <row r="1859" spans="1:5">
      <c r="A1859">
        <v>39244</v>
      </c>
      <c r="B1859" t="s">
        <v>13639</v>
      </c>
      <c r="C1859" t="s">
        <v>85</v>
      </c>
      <c r="D1859" t="s">
        <v>1252</v>
      </c>
      <c r="E1859" s="579">
        <v>3.97</v>
      </c>
    </row>
    <row r="1860" spans="1:5">
      <c r="A1860">
        <v>39245</v>
      </c>
      <c r="B1860" t="s">
        <v>13640</v>
      </c>
      <c r="C1860" t="s">
        <v>85</v>
      </c>
      <c r="D1860" t="s">
        <v>1252</v>
      </c>
      <c r="E1860" s="579">
        <v>7.64</v>
      </c>
    </row>
    <row r="1861" spans="1:5">
      <c r="A1861">
        <v>39255</v>
      </c>
      <c r="B1861" t="s">
        <v>13641</v>
      </c>
      <c r="C1861" t="s">
        <v>85</v>
      </c>
      <c r="D1861" t="s">
        <v>1252</v>
      </c>
      <c r="E1861" s="579">
        <v>21.15</v>
      </c>
    </row>
    <row r="1862" spans="1:5">
      <c r="A1862">
        <v>39254</v>
      </c>
      <c r="B1862" t="s">
        <v>13642</v>
      </c>
      <c r="C1862" t="s">
        <v>85</v>
      </c>
      <c r="D1862" t="s">
        <v>1250</v>
      </c>
      <c r="E1862" s="579">
        <v>11.43</v>
      </c>
    </row>
    <row r="1863" spans="1:5">
      <c r="A1863">
        <v>39253</v>
      </c>
      <c r="B1863" t="s">
        <v>13643</v>
      </c>
      <c r="C1863" t="s">
        <v>85</v>
      </c>
      <c r="D1863" t="s">
        <v>1252</v>
      </c>
      <c r="E1863" s="579">
        <v>14.57</v>
      </c>
    </row>
    <row r="1864" spans="1:5">
      <c r="A1864">
        <v>39246</v>
      </c>
      <c r="B1864" t="s">
        <v>13644</v>
      </c>
      <c r="C1864" t="s">
        <v>85</v>
      </c>
      <c r="D1864" t="s">
        <v>1252</v>
      </c>
      <c r="E1864" s="579">
        <v>6.85</v>
      </c>
    </row>
    <row r="1865" spans="1:5">
      <c r="A1865">
        <v>39247</v>
      </c>
      <c r="B1865" t="s">
        <v>13645</v>
      </c>
      <c r="C1865" t="s">
        <v>85</v>
      </c>
      <c r="D1865" t="s">
        <v>1252</v>
      </c>
      <c r="E1865" s="579">
        <v>5.97</v>
      </c>
    </row>
    <row r="1866" spans="1:5">
      <c r="A1866">
        <v>2446</v>
      </c>
      <c r="B1866" t="s">
        <v>13646</v>
      </c>
      <c r="C1866" t="s">
        <v>85</v>
      </c>
      <c r="D1866" t="s">
        <v>1252</v>
      </c>
      <c r="E1866" s="2">
        <v>9.84</v>
      </c>
    </row>
    <row r="1867" spans="1:5">
      <c r="A1867">
        <v>2442</v>
      </c>
      <c r="B1867" t="s">
        <v>13647</v>
      </c>
      <c r="C1867" t="s">
        <v>85</v>
      </c>
      <c r="D1867" t="s">
        <v>1253</v>
      </c>
      <c r="E1867" s="2">
        <v>13.78</v>
      </c>
    </row>
    <row r="1868" spans="1:5">
      <c r="A1868">
        <v>39248</v>
      </c>
      <c r="B1868" t="s">
        <v>13648</v>
      </c>
      <c r="C1868" t="s">
        <v>85</v>
      </c>
      <c r="D1868" t="s">
        <v>1253</v>
      </c>
      <c r="E1868" s="2">
        <v>19.21</v>
      </c>
    </row>
    <row r="1869" spans="1:5">
      <c r="A1869">
        <v>2438</v>
      </c>
      <c r="B1869" t="s">
        <v>13649</v>
      </c>
      <c r="C1869" t="s">
        <v>87</v>
      </c>
      <c r="D1869" t="s">
        <v>1252</v>
      </c>
      <c r="E1869" s="579">
        <v>19.61</v>
      </c>
    </row>
    <row r="1870" spans="1:5">
      <c r="A1870">
        <v>40922</v>
      </c>
      <c r="B1870" t="s">
        <v>13650</v>
      </c>
      <c r="C1870" t="s">
        <v>218</v>
      </c>
      <c r="D1870" t="s">
        <v>1252</v>
      </c>
      <c r="E1870" s="579">
        <v>3431.06</v>
      </c>
    </row>
    <row r="1871" spans="1:5">
      <c r="A1871">
        <v>36486</v>
      </c>
      <c r="B1871" t="s">
        <v>13651</v>
      </c>
      <c r="C1871" t="s">
        <v>212</v>
      </c>
      <c r="D1871" t="s">
        <v>1253</v>
      </c>
      <c r="E1871" s="579"/>
    </row>
    <row r="1872" spans="1:5">
      <c r="A1872">
        <v>37777</v>
      </c>
      <c r="B1872" t="s">
        <v>13652</v>
      </c>
      <c r="C1872" t="s">
        <v>212</v>
      </c>
      <c r="D1872" t="s">
        <v>1253</v>
      </c>
      <c r="E1872" s="579"/>
    </row>
    <row r="1873" spans="1:5">
      <c r="A1873">
        <v>12624</v>
      </c>
      <c r="B1873" t="s">
        <v>13653</v>
      </c>
      <c r="C1873" t="s">
        <v>212</v>
      </c>
      <c r="D1873" t="s">
        <v>1253</v>
      </c>
      <c r="E1873" s="579">
        <v>28.7</v>
      </c>
    </row>
    <row r="1874" spans="1:5">
      <c r="A1874">
        <v>517</v>
      </c>
      <c r="B1874" t="s">
        <v>13654</v>
      </c>
      <c r="C1874" t="s">
        <v>130</v>
      </c>
      <c r="D1874" t="s">
        <v>1253</v>
      </c>
      <c r="E1874" s="579">
        <v>9.9</v>
      </c>
    </row>
    <row r="1875" spans="1:5">
      <c r="A1875">
        <v>37534</v>
      </c>
      <c r="B1875" t="s">
        <v>13655</v>
      </c>
      <c r="C1875" t="s">
        <v>92</v>
      </c>
      <c r="D1875" t="s">
        <v>1253</v>
      </c>
      <c r="E1875" s="579"/>
    </row>
    <row r="1876" spans="1:5">
      <c r="A1876">
        <v>37535</v>
      </c>
      <c r="B1876" t="s">
        <v>13656</v>
      </c>
      <c r="C1876" t="s">
        <v>92</v>
      </c>
      <c r="D1876" t="s">
        <v>1253</v>
      </c>
      <c r="E1876" s="579"/>
    </row>
    <row r="1877" spans="1:5">
      <c r="A1877">
        <v>37533</v>
      </c>
      <c r="B1877" t="s">
        <v>13657</v>
      </c>
      <c r="C1877" t="s">
        <v>92</v>
      </c>
      <c r="D1877" t="s">
        <v>1250</v>
      </c>
      <c r="E1877" s="579"/>
    </row>
    <row r="1878" spans="1:5">
      <c r="A1878">
        <v>37537</v>
      </c>
      <c r="B1878" t="s">
        <v>13658</v>
      </c>
      <c r="C1878" t="s">
        <v>92</v>
      </c>
      <c r="D1878" t="s">
        <v>1252</v>
      </c>
      <c r="E1878" s="2"/>
    </row>
    <row r="1879" spans="1:5">
      <c r="A1879">
        <v>37536</v>
      </c>
      <c r="B1879" t="s">
        <v>13659</v>
      </c>
      <c r="C1879" t="s">
        <v>92</v>
      </c>
      <c r="D1879" t="s">
        <v>1250</v>
      </c>
      <c r="E1879" s="579"/>
    </row>
    <row r="1880" spans="1:5">
      <c r="A1880">
        <v>37532</v>
      </c>
      <c r="B1880" t="s">
        <v>13660</v>
      </c>
      <c r="C1880" t="s">
        <v>92</v>
      </c>
      <c r="D1880" t="s">
        <v>1252</v>
      </c>
      <c r="E1880" s="2"/>
    </row>
    <row r="1881" spans="1:5">
      <c r="A1881">
        <v>2696</v>
      </c>
      <c r="B1881" t="s">
        <v>13661</v>
      </c>
      <c r="C1881" t="s">
        <v>87</v>
      </c>
      <c r="D1881" t="s">
        <v>1252</v>
      </c>
      <c r="E1881" s="579">
        <v>17.149999999999999</v>
      </c>
    </row>
    <row r="1882" spans="1:5">
      <c r="A1882">
        <v>40928</v>
      </c>
      <c r="B1882" t="s">
        <v>13662</v>
      </c>
      <c r="C1882" t="s">
        <v>218</v>
      </c>
      <c r="D1882" t="s">
        <v>1252</v>
      </c>
      <c r="E1882" s="579">
        <v>2999.75</v>
      </c>
    </row>
    <row r="1883" spans="1:5">
      <c r="A1883">
        <v>4083</v>
      </c>
      <c r="B1883" t="s">
        <v>13663</v>
      </c>
      <c r="C1883" t="s">
        <v>87</v>
      </c>
      <c r="D1883" t="s">
        <v>1250</v>
      </c>
      <c r="E1883" s="579">
        <v>18.77</v>
      </c>
    </row>
    <row r="1884" spans="1:5">
      <c r="A1884">
        <v>40818</v>
      </c>
      <c r="B1884" t="s">
        <v>13664</v>
      </c>
      <c r="C1884" t="s">
        <v>218</v>
      </c>
      <c r="D1884" t="s">
        <v>1253</v>
      </c>
      <c r="E1884" s="579">
        <v>3283.69</v>
      </c>
    </row>
    <row r="1885" spans="1:5">
      <c r="A1885">
        <v>43146</v>
      </c>
      <c r="B1885" t="s">
        <v>13665</v>
      </c>
      <c r="C1885" t="s">
        <v>92</v>
      </c>
      <c r="D1885" t="s">
        <v>1253</v>
      </c>
      <c r="E1885" s="579">
        <v>11.67</v>
      </c>
    </row>
    <row r="1886" spans="1:5">
      <c r="A1886">
        <v>2705</v>
      </c>
      <c r="B1886" t="s">
        <v>13666</v>
      </c>
      <c r="C1886" t="s">
        <v>16688</v>
      </c>
      <c r="D1886" t="s">
        <v>1252</v>
      </c>
      <c r="E1886" s="579">
        <v>0.75</v>
      </c>
    </row>
    <row r="1887" spans="1:5">
      <c r="A1887">
        <v>14250</v>
      </c>
      <c r="B1887" t="s">
        <v>13667</v>
      </c>
      <c r="C1887" t="s">
        <v>16688</v>
      </c>
      <c r="D1887" t="s">
        <v>1252</v>
      </c>
      <c r="E1887" s="579">
        <v>0.77</v>
      </c>
    </row>
    <row r="1888" spans="1:5">
      <c r="A1888">
        <v>11683</v>
      </c>
      <c r="B1888" t="s">
        <v>13668</v>
      </c>
      <c r="C1888" t="s">
        <v>212</v>
      </c>
      <c r="D1888" t="s">
        <v>1250</v>
      </c>
      <c r="E1888" s="579"/>
    </row>
    <row r="1889" spans="1:5">
      <c r="A1889">
        <v>11684</v>
      </c>
      <c r="B1889" t="s">
        <v>13669</v>
      </c>
      <c r="C1889" t="s">
        <v>212</v>
      </c>
      <c r="D1889" t="s">
        <v>1252</v>
      </c>
      <c r="E1889" s="2"/>
    </row>
    <row r="1890" spans="1:5">
      <c r="A1890">
        <v>6141</v>
      </c>
      <c r="B1890" t="s">
        <v>13670</v>
      </c>
      <c r="C1890" t="s">
        <v>212</v>
      </c>
      <c r="D1890" t="s">
        <v>1252</v>
      </c>
      <c r="E1890" s="579">
        <v>4.99</v>
      </c>
    </row>
    <row r="1891" spans="1:5">
      <c r="A1891">
        <v>11681</v>
      </c>
      <c r="B1891" t="s">
        <v>13671</v>
      </c>
      <c r="C1891" t="s">
        <v>212</v>
      </c>
      <c r="D1891" t="s">
        <v>1252</v>
      </c>
      <c r="E1891" s="2">
        <v>6.29</v>
      </c>
    </row>
    <row r="1892" spans="1:5">
      <c r="A1892">
        <v>2706</v>
      </c>
      <c r="B1892" t="s">
        <v>13672</v>
      </c>
      <c r="C1892" t="s">
        <v>87</v>
      </c>
      <c r="D1892" t="s">
        <v>1252</v>
      </c>
      <c r="E1892" s="579">
        <v>113.32</v>
      </c>
    </row>
    <row r="1893" spans="1:5">
      <c r="A1893">
        <v>40811</v>
      </c>
      <c r="B1893" t="s">
        <v>13673</v>
      </c>
      <c r="C1893" t="s">
        <v>218</v>
      </c>
      <c r="D1893" t="s">
        <v>1252</v>
      </c>
      <c r="E1893" s="2">
        <v>19819.060000000001</v>
      </c>
    </row>
    <row r="1894" spans="1:5">
      <c r="A1894">
        <v>2707</v>
      </c>
      <c r="B1894" t="s">
        <v>13674</v>
      </c>
      <c r="C1894" t="s">
        <v>87</v>
      </c>
      <c r="D1894" t="s">
        <v>1252</v>
      </c>
      <c r="E1894" s="579">
        <v>118.96</v>
      </c>
    </row>
    <row r="1895" spans="1:5">
      <c r="A1895">
        <v>40813</v>
      </c>
      <c r="B1895" t="s">
        <v>13675</v>
      </c>
      <c r="C1895" t="s">
        <v>218</v>
      </c>
      <c r="D1895" t="s">
        <v>1252</v>
      </c>
      <c r="E1895" s="2">
        <v>20804.57</v>
      </c>
    </row>
    <row r="1896" spans="1:5">
      <c r="A1896">
        <v>2708</v>
      </c>
      <c r="B1896" t="s">
        <v>13676</v>
      </c>
      <c r="C1896" t="s">
        <v>87</v>
      </c>
      <c r="D1896" t="s">
        <v>1252</v>
      </c>
      <c r="E1896" s="579">
        <v>142.01</v>
      </c>
    </row>
    <row r="1897" spans="1:5">
      <c r="A1897">
        <v>40814</v>
      </c>
      <c r="B1897" t="s">
        <v>13677</v>
      </c>
      <c r="C1897" t="s">
        <v>218</v>
      </c>
      <c r="D1897" t="s">
        <v>1252</v>
      </c>
      <c r="E1897" s="2">
        <v>24838.13</v>
      </c>
    </row>
    <row r="1898" spans="1:5">
      <c r="A1898">
        <v>38403</v>
      </c>
      <c r="B1898" t="s">
        <v>13678</v>
      </c>
      <c r="C1898" t="s">
        <v>212</v>
      </c>
      <c r="D1898" t="s">
        <v>1252</v>
      </c>
      <c r="E1898" s="579"/>
    </row>
    <row r="1899" spans="1:5">
      <c r="A1899">
        <v>43482</v>
      </c>
      <c r="B1899" t="s">
        <v>13679</v>
      </c>
      <c r="C1899" t="s">
        <v>87</v>
      </c>
      <c r="D1899" t="s">
        <v>1252</v>
      </c>
      <c r="E1899" s="2">
        <v>0.81</v>
      </c>
    </row>
    <row r="1900" spans="1:5">
      <c r="A1900">
        <v>43494</v>
      </c>
      <c r="B1900" t="s">
        <v>13680</v>
      </c>
      <c r="C1900" t="s">
        <v>218</v>
      </c>
      <c r="D1900" t="s">
        <v>1252</v>
      </c>
      <c r="E1900" s="579">
        <v>153.54</v>
      </c>
    </row>
    <row r="1901" spans="1:5">
      <c r="A1901">
        <v>43483</v>
      </c>
      <c r="B1901" t="s">
        <v>13681</v>
      </c>
      <c r="C1901" t="s">
        <v>87</v>
      </c>
      <c r="D1901" t="s">
        <v>1252</v>
      </c>
      <c r="E1901" s="2">
        <v>1.43</v>
      </c>
    </row>
    <row r="1902" spans="1:5">
      <c r="A1902">
        <v>43495</v>
      </c>
      <c r="B1902" t="s">
        <v>13682</v>
      </c>
      <c r="C1902" t="s">
        <v>218</v>
      </c>
      <c r="D1902" t="s">
        <v>1252</v>
      </c>
      <c r="E1902" s="579">
        <v>270.51</v>
      </c>
    </row>
    <row r="1903" spans="1:5">
      <c r="A1903">
        <v>43484</v>
      </c>
      <c r="B1903" t="s">
        <v>13683</v>
      </c>
      <c r="C1903" t="s">
        <v>87</v>
      </c>
      <c r="D1903" t="s">
        <v>1252</v>
      </c>
      <c r="E1903" s="2">
        <v>1.26</v>
      </c>
    </row>
    <row r="1904" spans="1:5">
      <c r="A1904">
        <v>43496</v>
      </c>
      <c r="B1904" t="s">
        <v>13684</v>
      </c>
      <c r="C1904" t="s">
        <v>218</v>
      </c>
      <c r="D1904" t="s">
        <v>1252</v>
      </c>
      <c r="E1904" s="579">
        <v>238.02</v>
      </c>
    </row>
    <row r="1905" spans="1:5">
      <c r="A1905">
        <v>43485</v>
      </c>
      <c r="B1905" t="s">
        <v>13685</v>
      </c>
      <c r="C1905" t="s">
        <v>87</v>
      </c>
      <c r="D1905" t="s">
        <v>1250</v>
      </c>
      <c r="E1905" s="579">
        <v>1.1299999999999999</v>
      </c>
    </row>
    <row r="1906" spans="1:5">
      <c r="A1906">
        <v>43497</v>
      </c>
      <c r="B1906" t="s">
        <v>13686</v>
      </c>
      <c r="C1906" t="s">
        <v>218</v>
      </c>
      <c r="D1906" t="s">
        <v>1250</v>
      </c>
      <c r="E1906" s="579">
        <v>212.45</v>
      </c>
    </row>
    <row r="1907" spans="1:5">
      <c r="A1907">
        <v>43487</v>
      </c>
      <c r="B1907" t="s">
        <v>13687</v>
      </c>
      <c r="C1907" t="s">
        <v>87</v>
      </c>
      <c r="D1907" t="s">
        <v>1250</v>
      </c>
      <c r="E1907" s="579">
        <v>1.28</v>
      </c>
    </row>
    <row r="1908" spans="1:5">
      <c r="A1908">
        <v>43499</v>
      </c>
      <c r="B1908" t="s">
        <v>13688</v>
      </c>
      <c r="C1908" t="s">
        <v>218</v>
      </c>
      <c r="D1908" t="s">
        <v>1250</v>
      </c>
      <c r="E1908" s="579">
        <v>241.99</v>
      </c>
    </row>
    <row r="1909" spans="1:5">
      <c r="A1909">
        <v>43486</v>
      </c>
      <c r="B1909" t="s">
        <v>13689</v>
      </c>
      <c r="C1909" t="s">
        <v>87</v>
      </c>
      <c r="D1909" t="s">
        <v>1250</v>
      </c>
      <c r="E1909" s="579">
        <v>0.77</v>
      </c>
    </row>
    <row r="1910" spans="1:5">
      <c r="A1910">
        <v>43498</v>
      </c>
      <c r="B1910" t="s">
        <v>13690</v>
      </c>
      <c r="C1910" t="s">
        <v>218</v>
      </c>
      <c r="D1910" t="s">
        <v>1250</v>
      </c>
      <c r="E1910" s="579">
        <v>146</v>
      </c>
    </row>
    <row r="1911" spans="1:5">
      <c r="A1911">
        <v>43488</v>
      </c>
      <c r="B1911" t="s">
        <v>13691</v>
      </c>
      <c r="C1911" t="s">
        <v>87</v>
      </c>
      <c r="D1911" t="s">
        <v>1250</v>
      </c>
      <c r="E1911" s="579">
        <v>0.89</v>
      </c>
    </row>
    <row r="1912" spans="1:5">
      <c r="A1912">
        <v>43500</v>
      </c>
      <c r="B1912" t="s">
        <v>13692</v>
      </c>
      <c r="C1912" t="s">
        <v>218</v>
      </c>
      <c r="D1912" t="s">
        <v>1250</v>
      </c>
      <c r="E1912" s="579">
        <v>167.95</v>
      </c>
    </row>
    <row r="1913" spans="1:5">
      <c r="A1913">
        <v>43489</v>
      </c>
      <c r="B1913" t="s">
        <v>13693</v>
      </c>
      <c r="C1913" t="s">
        <v>87</v>
      </c>
      <c r="D1913" t="s">
        <v>1250</v>
      </c>
      <c r="E1913" s="579">
        <v>1.31</v>
      </c>
    </row>
    <row r="1914" spans="1:5">
      <c r="A1914">
        <v>43501</v>
      </c>
      <c r="B1914" t="s">
        <v>13694</v>
      </c>
      <c r="C1914" t="s">
        <v>218</v>
      </c>
      <c r="D1914" t="s">
        <v>1250</v>
      </c>
      <c r="E1914" s="579">
        <v>247.11</v>
      </c>
    </row>
    <row r="1915" spans="1:5">
      <c r="A1915">
        <v>43490</v>
      </c>
      <c r="B1915" t="s">
        <v>13695</v>
      </c>
      <c r="C1915" t="s">
        <v>87</v>
      </c>
      <c r="D1915" t="s">
        <v>1250</v>
      </c>
      <c r="E1915" s="579">
        <v>1.85</v>
      </c>
    </row>
    <row r="1916" spans="1:5">
      <c r="A1916">
        <v>43502</v>
      </c>
      <c r="B1916" t="s">
        <v>13696</v>
      </c>
      <c r="C1916" t="s">
        <v>218</v>
      </c>
      <c r="D1916" t="s">
        <v>1250</v>
      </c>
      <c r="E1916" s="579">
        <v>348.39</v>
      </c>
    </row>
    <row r="1917" spans="1:5">
      <c r="A1917">
        <v>43491</v>
      </c>
      <c r="B1917" t="s">
        <v>13697</v>
      </c>
      <c r="C1917" t="s">
        <v>87</v>
      </c>
      <c r="D1917" t="s">
        <v>1250</v>
      </c>
      <c r="E1917" s="579">
        <v>1.39</v>
      </c>
    </row>
    <row r="1918" spans="1:5">
      <c r="A1918">
        <v>43503</v>
      </c>
      <c r="B1918" t="s">
        <v>13698</v>
      </c>
      <c r="C1918" t="s">
        <v>218</v>
      </c>
      <c r="D1918" t="s">
        <v>1250</v>
      </c>
      <c r="E1918" s="579">
        <v>261.93</v>
      </c>
    </row>
    <row r="1919" spans="1:5">
      <c r="A1919">
        <v>43492</v>
      </c>
      <c r="B1919" t="s">
        <v>13699</v>
      </c>
      <c r="C1919" t="s">
        <v>87</v>
      </c>
      <c r="D1919" t="s">
        <v>1250</v>
      </c>
      <c r="E1919" s="579">
        <v>1.82</v>
      </c>
    </row>
    <row r="1920" spans="1:5">
      <c r="A1920">
        <v>43504</v>
      </c>
      <c r="B1920" t="s">
        <v>13700</v>
      </c>
      <c r="C1920" t="s">
        <v>218</v>
      </c>
      <c r="D1920" t="s">
        <v>1250</v>
      </c>
      <c r="E1920" s="579">
        <v>342.83</v>
      </c>
    </row>
    <row r="1921" spans="1:5">
      <c r="A1921">
        <v>43493</v>
      </c>
      <c r="B1921" t="s">
        <v>13701</v>
      </c>
      <c r="C1921" t="s">
        <v>87</v>
      </c>
      <c r="D1921" t="s">
        <v>1250</v>
      </c>
      <c r="E1921" s="579">
        <v>0.74</v>
      </c>
    </row>
    <row r="1922" spans="1:5">
      <c r="A1922">
        <v>43505</v>
      </c>
      <c r="B1922" t="s">
        <v>13702</v>
      </c>
      <c r="C1922" t="s">
        <v>218</v>
      </c>
      <c r="D1922" t="s">
        <v>1250</v>
      </c>
      <c r="E1922" s="579">
        <v>138.97999999999999</v>
      </c>
    </row>
    <row r="1923" spans="1:5">
      <c r="A1923">
        <v>37774</v>
      </c>
      <c r="B1923" t="s">
        <v>13703</v>
      </c>
      <c r="C1923" t="s">
        <v>212</v>
      </c>
      <c r="D1923" t="s">
        <v>1250</v>
      </c>
      <c r="E1923" s="579"/>
    </row>
    <row r="1924" spans="1:5">
      <c r="A1924">
        <v>38629</v>
      </c>
      <c r="B1924" t="s">
        <v>13704</v>
      </c>
      <c r="C1924" t="s">
        <v>212</v>
      </c>
      <c r="D1924" t="s">
        <v>1250</v>
      </c>
      <c r="E1924" s="579"/>
    </row>
    <row r="1925" spans="1:5">
      <c r="A1925">
        <v>38630</v>
      </c>
      <c r="B1925" t="s">
        <v>13705</v>
      </c>
      <c r="C1925" t="s">
        <v>212</v>
      </c>
      <c r="D1925" t="s">
        <v>1250</v>
      </c>
      <c r="E1925" s="579"/>
    </row>
    <row r="1926" spans="1:5">
      <c r="A1926">
        <v>38476</v>
      </c>
      <c r="B1926" t="s">
        <v>13706</v>
      </c>
      <c r="C1926" t="s">
        <v>212</v>
      </c>
      <c r="D1926" t="s">
        <v>1250</v>
      </c>
      <c r="E1926" s="579"/>
    </row>
    <row r="1927" spans="1:5">
      <c r="A1927">
        <v>38477</v>
      </c>
      <c r="B1927" t="s">
        <v>13707</v>
      </c>
      <c r="C1927" t="s">
        <v>212</v>
      </c>
      <c r="D1927" t="s">
        <v>1250</v>
      </c>
      <c r="E1927" s="579"/>
    </row>
    <row r="1928" spans="1:5">
      <c r="A1928">
        <v>45112</v>
      </c>
      <c r="B1928" t="s">
        <v>13708</v>
      </c>
      <c r="C1928" t="s">
        <v>212</v>
      </c>
      <c r="D1928" t="s">
        <v>1250</v>
      </c>
      <c r="E1928" s="579"/>
    </row>
    <row r="1929" spans="1:5">
      <c r="A1929">
        <v>14525</v>
      </c>
      <c r="B1929" t="s">
        <v>13709</v>
      </c>
      <c r="C1929" t="s">
        <v>212</v>
      </c>
      <c r="D1929" t="s">
        <v>1253</v>
      </c>
      <c r="E1929" s="2"/>
    </row>
    <row r="1930" spans="1:5">
      <c r="A1930">
        <v>36408</v>
      </c>
      <c r="B1930" t="s">
        <v>13710</v>
      </c>
      <c r="C1930" t="s">
        <v>212</v>
      </c>
      <c r="D1930" t="s">
        <v>1253</v>
      </c>
      <c r="E1930" s="2"/>
    </row>
    <row r="1931" spans="1:5">
      <c r="A1931">
        <v>2723</v>
      </c>
      <c r="B1931" t="s">
        <v>13711</v>
      </c>
      <c r="C1931" t="s">
        <v>212</v>
      </c>
      <c r="D1931" t="s">
        <v>1253</v>
      </c>
      <c r="E1931" s="2"/>
    </row>
    <row r="1932" spans="1:5">
      <c r="A1932">
        <v>10685</v>
      </c>
      <c r="B1932" t="s">
        <v>13712</v>
      </c>
      <c r="C1932" t="s">
        <v>212</v>
      </c>
      <c r="D1932" t="s">
        <v>1252</v>
      </c>
      <c r="E1932" s="579"/>
    </row>
    <row r="1933" spans="1:5">
      <c r="A1933">
        <v>40636</v>
      </c>
      <c r="B1933" t="s">
        <v>13713</v>
      </c>
      <c r="C1933" t="s">
        <v>212</v>
      </c>
      <c r="D1933" t="s">
        <v>1252</v>
      </c>
      <c r="E1933" s="2"/>
    </row>
    <row r="1934" spans="1:5">
      <c r="A1934">
        <v>4111</v>
      </c>
      <c r="B1934" t="s">
        <v>13714</v>
      </c>
      <c r="C1934" t="s">
        <v>212</v>
      </c>
      <c r="D1934" t="s">
        <v>1253</v>
      </c>
      <c r="E1934" s="2">
        <v>40.21</v>
      </c>
    </row>
    <row r="1935" spans="1:5">
      <c r="A1935">
        <v>44538</v>
      </c>
      <c r="B1935" t="s">
        <v>13715</v>
      </c>
      <c r="C1935" t="s">
        <v>212</v>
      </c>
      <c r="D1935" t="s">
        <v>1253</v>
      </c>
      <c r="E1935" s="2"/>
    </row>
    <row r="1936" spans="1:5">
      <c r="A1936">
        <v>12</v>
      </c>
      <c r="B1936" t="s">
        <v>13716</v>
      </c>
      <c r="C1936" t="s">
        <v>212</v>
      </c>
      <c r="D1936" t="s">
        <v>1253</v>
      </c>
      <c r="E1936" s="2"/>
    </row>
    <row r="1937" spans="1:6">
      <c r="A1937">
        <v>37554</v>
      </c>
      <c r="B1937" t="s">
        <v>13717</v>
      </c>
      <c r="C1937" t="s">
        <v>212</v>
      </c>
      <c r="D1937" t="s">
        <v>1253</v>
      </c>
      <c r="E1937" s="2">
        <v>234.87</v>
      </c>
    </row>
    <row r="1938" spans="1:6">
      <c r="A1938">
        <v>37555</v>
      </c>
      <c r="B1938" t="s">
        <v>13718</v>
      </c>
      <c r="C1938" t="s">
        <v>212</v>
      </c>
      <c r="D1938" t="s">
        <v>1253</v>
      </c>
      <c r="E1938" s="2">
        <v>285.70999999999998</v>
      </c>
    </row>
    <row r="1939" spans="1:6">
      <c r="A1939">
        <v>10902</v>
      </c>
      <c r="B1939" t="s">
        <v>13719</v>
      </c>
      <c r="C1939" t="s">
        <v>212</v>
      </c>
      <c r="D1939" t="s">
        <v>1253</v>
      </c>
      <c r="E1939" s="2">
        <v>71.69</v>
      </c>
    </row>
    <row r="1940" spans="1:6">
      <c r="A1940">
        <v>20965</v>
      </c>
      <c r="B1940" t="s">
        <v>13720</v>
      </c>
      <c r="C1940" t="s">
        <v>212</v>
      </c>
      <c r="D1940" t="s">
        <v>1253</v>
      </c>
      <c r="E1940" s="2">
        <v>72.36</v>
      </c>
    </row>
    <row r="1941" spans="1:6">
      <c r="A1941">
        <v>20966</v>
      </c>
      <c r="B1941" t="s">
        <v>13721</v>
      </c>
      <c r="C1941" t="s">
        <v>212</v>
      </c>
      <c r="D1941" t="s">
        <v>1253</v>
      </c>
      <c r="E1941" s="2">
        <v>77.91</v>
      </c>
    </row>
    <row r="1942" spans="1:6">
      <c r="A1942">
        <v>10903</v>
      </c>
      <c r="B1942" t="s">
        <v>13722</v>
      </c>
      <c r="C1942" t="s">
        <v>212</v>
      </c>
      <c r="D1942" t="s">
        <v>1253</v>
      </c>
      <c r="E1942" s="2">
        <v>118.09</v>
      </c>
    </row>
    <row r="1943" spans="1:6">
      <c r="A1943">
        <v>20967</v>
      </c>
      <c r="B1943" t="s">
        <v>13723</v>
      </c>
      <c r="C1943" t="s">
        <v>212</v>
      </c>
      <c r="D1943" t="s">
        <v>1252</v>
      </c>
      <c r="E1943" s="579">
        <v>118.09</v>
      </c>
    </row>
    <row r="1944" spans="1:6">
      <c r="A1944">
        <v>20968</v>
      </c>
      <c r="B1944" t="s">
        <v>13724</v>
      </c>
      <c r="C1944" t="s">
        <v>212</v>
      </c>
      <c r="D1944" t="s">
        <v>1252</v>
      </c>
      <c r="E1944" s="579">
        <v>129.52000000000001</v>
      </c>
    </row>
    <row r="1945" spans="1:6">
      <c r="A1945">
        <v>11359</v>
      </c>
      <c r="B1945" t="s">
        <v>13725</v>
      </c>
      <c r="C1945" t="s">
        <v>212</v>
      </c>
      <c r="D1945" t="s">
        <v>1250</v>
      </c>
      <c r="E1945" s="579">
        <v>792.68</v>
      </c>
    </row>
    <row r="1946" spans="1:6">
      <c r="A1946">
        <v>39017</v>
      </c>
      <c r="B1946" t="s">
        <v>13726</v>
      </c>
      <c r="C1946" t="s">
        <v>212</v>
      </c>
      <c r="D1946" t="s">
        <v>1252</v>
      </c>
      <c r="E1946" s="579">
        <v>0.22</v>
      </c>
      <c r="F1946" s="657" t="s">
        <v>16698</v>
      </c>
    </row>
    <row r="1947" spans="1:6">
      <c r="A1947">
        <v>39315</v>
      </c>
      <c r="B1947" t="s">
        <v>13727</v>
      </c>
      <c r="C1947" t="s">
        <v>212</v>
      </c>
      <c r="D1947" t="s">
        <v>1252</v>
      </c>
      <c r="E1947" s="579"/>
    </row>
    <row r="1948" spans="1:6">
      <c r="A1948">
        <v>39016</v>
      </c>
      <c r="B1948" t="s">
        <v>13728</v>
      </c>
      <c r="C1948" t="s">
        <v>212</v>
      </c>
      <c r="D1948" t="s">
        <v>1252</v>
      </c>
      <c r="E1948" s="579"/>
    </row>
    <row r="1949" spans="1:6">
      <c r="A1949">
        <v>39481</v>
      </c>
      <c r="B1949" t="s">
        <v>13729</v>
      </c>
      <c r="C1949" t="s">
        <v>212</v>
      </c>
      <c r="D1949" t="s">
        <v>1252</v>
      </c>
      <c r="E1949" s="579"/>
    </row>
    <row r="1950" spans="1:6">
      <c r="A1950">
        <v>39013</v>
      </c>
      <c r="B1950" t="s">
        <v>13730</v>
      </c>
      <c r="C1950" t="s">
        <v>212</v>
      </c>
      <c r="D1950" t="s">
        <v>1252</v>
      </c>
      <c r="E1950" s="579"/>
    </row>
    <row r="1951" spans="1:6">
      <c r="A1951">
        <v>44919</v>
      </c>
      <c r="B1951" t="s">
        <v>13731</v>
      </c>
      <c r="C1951" t="s">
        <v>212</v>
      </c>
      <c r="D1951" t="s">
        <v>1252</v>
      </c>
      <c r="E1951" s="579"/>
    </row>
    <row r="1952" spans="1:6">
      <c r="A1952">
        <v>40433</v>
      </c>
      <c r="B1952" t="s">
        <v>13732</v>
      </c>
      <c r="C1952" t="s">
        <v>212</v>
      </c>
      <c r="D1952" t="s">
        <v>1252</v>
      </c>
      <c r="E1952" s="579"/>
    </row>
    <row r="1953" spans="1:5">
      <c r="A1953">
        <v>20219</v>
      </c>
      <c r="B1953" t="s">
        <v>13733</v>
      </c>
      <c r="C1953" t="s">
        <v>212</v>
      </c>
      <c r="D1953" t="s">
        <v>1252</v>
      </c>
      <c r="E1953" s="579"/>
    </row>
    <row r="1954" spans="1:5">
      <c r="A1954">
        <v>36484</v>
      </c>
      <c r="B1954" t="s">
        <v>13734</v>
      </c>
      <c r="C1954" t="s">
        <v>212</v>
      </c>
      <c r="D1954" t="s">
        <v>1250</v>
      </c>
      <c r="E1954" s="2"/>
    </row>
    <row r="1955" spans="1:5">
      <c r="A1955">
        <v>38368</v>
      </c>
      <c r="B1955" t="s">
        <v>13735</v>
      </c>
      <c r="C1955" t="s">
        <v>212</v>
      </c>
      <c r="D1955" t="s">
        <v>1253</v>
      </c>
      <c r="E1955" s="579"/>
    </row>
    <row r="1956" spans="1:5">
      <c r="A1956">
        <v>38367</v>
      </c>
      <c r="B1956" t="s">
        <v>13736</v>
      </c>
      <c r="C1956" t="s">
        <v>212</v>
      </c>
      <c r="D1956" t="s">
        <v>1253</v>
      </c>
      <c r="E1956" s="579"/>
    </row>
    <row r="1957" spans="1:5">
      <c r="A1957">
        <v>38091</v>
      </c>
      <c r="B1957" t="s">
        <v>13737</v>
      </c>
      <c r="C1957" t="s">
        <v>212</v>
      </c>
      <c r="D1957" t="s">
        <v>1253</v>
      </c>
      <c r="E1957" s="579">
        <v>2.17</v>
      </c>
    </row>
    <row r="1958" spans="1:5">
      <c r="A1958">
        <v>38095</v>
      </c>
      <c r="B1958" t="s">
        <v>13738</v>
      </c>
      <c r="C1958" t="s">
        <v>212</v>
      </c>
      <c r="D1958" t="s">
        <v>1253</v>
      </c>
      <c r="E1958" s="579">
        <v>4.5999999999999996</v>
      </c>
    </row>
    <row r="1959" spans="1:5">
      <c r="A1959">
        <v>38092</v>
      </c>
      <c r="B1959" t="s">
        <v>13739</v>
      </c>
      <c r="C1959" t="s">
        <v>212</v>
      </c>
      <c r="D1959" t="s">
        <v>1253</v>
      </c>
      <c r="E1959" s="579">
        <v>2.06</v>
      </c>
    </row>
    <row r="1960" spans="1:5">
      <c r="A1960">
        <v>38093</v>
      </c>
      <c r="B1960" t="s">
        <v>13740</v>
      </c>
      <c r="C1960" t="s">
        <v>212</v>
      </c>
      <c r="D1960" t="s">
        <v>1253</v>
      </c>
      <c r="E1960" s="579">
        <v>2.13</v>
      </c>
    </row>
    <row r="1961" spans="1:5">
      <c r="A1961">
        <v>38096</v>
      </c>
      <c r="B1961" t="s">
        <v>13741</v>
      </c>
      <c r="C1961" t="s">
        <v>212</v>
      </c>
      <c r="D1961" t="s">
        <v>1253</v>
      </c>
      <c r="E1961" s="579">
        <v>4.95</v>
      </c>
    </row>
    <row r="1962" spans="1:5">
      <c r="A1962">
        <v>38094</v>
      </c>
      <c r="B1962" t="s">
        <v>13742</v>
      </c>
      <c r="C1962" t="s">
        <v>212</v>
      </c>
      <c r="D1962" t="s">
        <v>1253</v>
      </c>
      <c r="E1962" s="2">
        <v>2.61</v>
      </c>
    </row>
    <row r="1963" spans="1:5">
      <c r="A1963">
        <v>38097</v>
      </c>
      <c r="B1963" t="s">
        <v>13743</v>
      </c>
      <c r="C1963" t="s">
        <v>212</v>
      </c>
      <c r="D1963" t="s">
        <v>1253</v>
      </c>
      <c r="E1963" s="2">
        <v>5.31</v>
      </c>
    </row>
    <row r="1964" spans="1:5">
      <c r="A1964">
        <v>38098</v>
      </c>
      <c r="B1964" t="s">
        <v>13744</v>
      </c>
      <c r="C1964" t="s">
        <v>212</v>
      </c>
      <c r="D1964" t="s">
        <v>1252</v>
      </c>
      <c r="E1964" s="579">
        <v>5.31</v>
      </c>
    </row>
    <row r="1965" spans="1:5">
      <c r="A1965">
        <v>11186</v>
      </c>
      <c r="B1965" t="s">
        <v>13745</v>
      </c>
      <c r="C1965" t="s">
        <v>93</v>
      </c>
      <c r="D1965" t="s">
        <v>1252</v>
      </c>
      <c r="E1965" s="579">
        <v>530.33000000000004</v>
      </c>
    </row>
    <row r="1966" spans="1:5">
      <c r="A1966">
        <v>11558</v>
      </c>
      <c r="B1966" t="s">
        <v>13746</v>
      </c>
      <c r="C1966" t="s">
        <v>4059</v>
      </c>
      <c r="D1966" t="s">
        <v>1252</v>
      </c>
      <c r="E1966" s="579">
        <v>15.05</v>
      </c>
    </row>
    <row r="1967" spans="1:5">
      <c r="A1967">
        <v>11557</v>
      </c>
      <c r="B1967" t="s">
        <v>13747</v>
      </c>
      <c r="C1967" t="s">
        <v>4059</v>
      </c>
      <c r="D1967" t="s">
        <v>1252</v>
      </c>
      <c r="E1967" s="579">
        <v>38.11</v>
      </c>
    </row>
    <row r="1968" spans="1:5">
      <c r="A1968">
        <v>2759</v>
      </c>
      <c r="B1968" t="s">
        <v>13748</v>
      </c>
      <c r="C1968" t="s">
        <v>212</v>
      </c>
      <c r="D1968" t="s">
        <v>1252</v>
      </c>
      <c r="E1968" s="579"/>
    </row>
    <row r="1969" spans="1:5">
      <c r="A1969">
        <v>38124</v>
      </c>
      <c r="B1969" t="s">
        <v>13749</v>
      </c>
      <c r="C1969" t="s">
        <v>212</v>
      </c>
      <c r="D1969" t="s">
        <v>1252</v>
      </c>
      <c r="E1969" s="579">
        <v>25.25</v>
      </c>
    </row>
    <row r="1970" spans="1:5">
      <c r="A1970">
        <v>38380</v>
      </c>
      <c r="B1970" t="s">
        <v>13750</v>
      </c>
      <c r="C1970" t="s">
        <v>212</v>
      </c>
      <c r="D1970" t="s">
        <v>1252</v>
      </c>
      <c r="E1970" s="579"/>
    </row>
    <row r="1971" spans="1:5">
      <c r="A1971">
        <v>45278</v>
      </c>
      <c r="B1971" t="s">
        <v>13751</v>
      </c>
      <c r="C1971" t="s">
        <v>212</v>
      </c>
      <c r="D1971" t="s">
        <v>1252</v>
      </c>
      <c r="E1971" s="579">
        <v>69.34</v>
      </c>
    </row>
    <row r="1972" spans="1:5">
      <c r="A1972">
        <v>42429</v>
      </c>
      <c r="B1972" t="s">
        <v>13752</v>
      </c>
      <c r="C1972" t="s">
        <v>212</v>
      </c>
      <c r="D1972" t="s">
        <v>1252</v>
      </c>
      <c r="E1972" s="579"/>
    </row>
    <row r="1973" spans="1:5">
      <c r="A1973">
        <v>39616</v>
      </c>
      <c r="B1973" t="s">
        <v>13753</v>
      </c>
      <c r="C1973" t="s">
        <v>212</v>
      </c>
      <c r="D1973" t="s">
        <v>1252</v>
      </c>
      <c r="E1973" s="579"/>
    </row>
    <row r="1974" spans="1:5">
      <c r="A1974">
        <v>39618</v>
      </c>
      <c r="B1974" t="s">
        <v>13754</v>
      </c>
      <c r="C1974" t="s">
        <v>212</v>
      </c>
      <c r="D1974" t="s">
        <v>1252</v>
      </c>
      <c r="E1974" s="579"/>
    </row>
    <row r="1975" spans="1:5">
      <c r="A1975">
        <v>39619</v>
      </c>
      <c r="B1975" t="s">
        <v>13755</v>
      </c>
      <c r="C1975" t="s">
        <v>212</v>
      </c>
      <c r="D1975" t="s">
        <v>1252</v>
      </c>
      <c r="E1975" s="579"/>
    </row>
    <row r="1976" spans="1:5">
      <c r="A1976">
        <v>39613</v>
      </c>
      <c r="B1976" t="s">
        <v>13756</v>
      </c>
      <c r="C1976" t="s">
        <v>212</v>
      </c>
      <c r="D1976" t="s">
        <v>1252</v>
      </c>
      <c r="E1976" s="579"/>
    </row>
    <row r="1977" spans="1:5">
      <c r="A1977">
        <v>39614</v>
      </c>
      <c r="B1977" t="s">
        <v>13757</v>
      </c>
      <c r="C1977" t="s">
        <v>212</v>
      </c>
      <c r="D1977" t="s">
        <v>1253</v>
      </c>
      <c r="E1977" s="579"/>
    </row>
    <row r="1978" spans="1:5">
      <c r="A1978">
        <v>38538</v>
      </c>
      <c r="B1978" t="s">
        <v>13758</v>
      </c>
      <c r="C1978" t="s">
        <v>85</v>
      </c>
      <c r="D1978" t="s">
        <v>1250</v>
      </c>
      <c r="E1978" s="579"/>
    </row>
    <row r="1979" spans="1:5">
      <c r="A1979">
        <v>38539</v>
      </c>
      <c r="B1979" t="s">
        <v>13759</v>
      </c>
      <c r="C1979" t="s">
        <v>85</v>
      </c>
      <c r="D1979" t="s">
        <v>1252</v>
      </c>
      <c r="E1979" s="579"/>
    </row>
    <row r="1980" spans="1:5">
      <c r="A1980">
        <v>38540</v>
      </c>
      <c r="B1980" t="s">
        <v>13760</v>
      </c>
      <c r="C1980" t="s">
        <v>85</v>
      </c>
      <c r="D1980" t="s">
        <v>1253</v>
      </c>
      <c r="E1980" s="2"/>
    </row>
    <row r="1981" spans="1:5">
      <c r="A1981">
        <v>38384</v>
      </c>
      <c r="B1981" t="s">
        <v>13761</v>
      </c>
      <c r="C1981" t="s">
        <v>212</v>
      </c>
      <c r="D1981" t="s">
        <v>1253</v>
      </c>
      <c r="E1981" s="579"/>
    </row>
    <row r="1982" spans="1:5">
      <c r="A1982">
        <v>13</v>
      </c>
      <c r="B1982" t="s">
        <v>13762</v>
      </c>
      <c r="C1982" t="s">
        <v>92</v>
      </c>
      <c r="D1982" t="s">
        <v>1253</v>
      </c>
      <c r="E1982" s="2">
        <v>14.85</v>
      </c>
    </row>
    <row r="1983" spans="1:5">
      <c r="A1983">
        <v>2762</v>
      </c>
      <c r="B1983" t="s">
        <v>13763</v>
      </c>
      <c r="C1983" t="s">
        <v>85</v>
      </c>
      <c r="D1983" t="s">
        <v>1253</v>
      </c>
      <c r="E1983" s="2"/>
    </row>
    <row r="1984" spans="1:5">
      <c r="A1984">
        <v>21142</v>
      </c>
      <c r="B1984" t="s">
        <v>13764</v>
      </c>
      <c r="C1984" t="s">
        <v>212</v>
      </c>
      <c r="D1984" t="s">
        <v>1253</v>
      </c>
      <c r="E1984" s="579">
        <v>41.25</v>
      </c>
    </row>
    <row r="1985" spans="1:5">
      <c r="A1985">
        <v>4223</v>
      </c>
      <c r="B1985" t="s">
        <v>13765</v>
      </c>
      <c r="C1985" t="s">
        <v>130</v>
      </c>
      <c r="D1985" t="s">
        <v>1253</v>
      </c>
      <c r="E1985" s="579">
        <v>4.59</v>
      </c>
    </row>
    <row r="1986" spans="1:5">
      <c r="A1986">
        <v>37372</v>
      </c>
      <c r="B1986" t="s">
        <v>13766</v>
      </c>
      <c r="C1986" t="s">
        <v>87</v>
      </c>
      <c r="D1986" t="s">
        <v>1253</v>
      </c>
      <c r="E1986" s="579">
        <v>1.43</v>
      </c>
    </row>
    <row r="1987" spans="1:5">
      <c r="A1987">
        <v>40863</v>
      </c>
      <c r="B1987" t="s">
        <v>13767</v>
      </c>
      <c r="C1987" t="s">
        <v>218</v>
      </c>
      <c r="D1987" t="s">
        <v>1253</v>
      </c>
      <c r="E1987" s="579">
        <v>270.51</v>
      </c>
    </row>
    <row r="1988" spans="1:5">
      <c r="A1988">
        <v>38475</v>
      </c>
      <c r="B1988" t="s">
        <v>13768</v>
      </c>
      <c r="C1988" t="s">
        <v>212</v>
      </c>
      <c r="D1988" t="s">
        <v>1253</v>
      </c>
      <c r="E1988" s="579">
        <v>36.619999999999997</v>
      </c>
    </row>
    <row r="1989" spans="1:5">
      <c r="A1989">
        <v>38474</v>
      </c>
      <c r="B1989" t="s">
        <v>13769</v>
      </c>
      <c r="C1989" t="s">
        <v>212</v>
      </c>
      <c r="D1989" t="s">
        <v>1252</v>
      </c>
      <c r="E1989" s="579">
        <v>37.119999999999997</v>
      </c>
    </row>
    <row r="1990" spans="1:5">
      <c r="A1990">
        <v>10886</v>
      </c>
      <c r="B1990" t="s">
        <v>13770</v>
      </c>
      <c r="C1990" t="s">
        <v>212</v>
      </c>
      <c r="D1990" t="s">
        <v>1252</v>
      </c>
      <c r="E1990" s="579">
        <v>266.87</v>
      </c>
    </row>
    <row r="1991" spans="1:5">
      <c r="A1991">
        <v>10888</v>
      </c>
      <c r="B1991" t="s">
        <v>13771</v>
      </c>
      <c r="C1991" t="s">
        <v>212</v>
      </c>
      <c r="D1991" t="s">
        <v>1253</v>
      </c>
      <c r="E1991" s="579">
        <v>844.61</v>
      </c>
    </row>
    <row r="1992" spans="1:5">
      <c r="A1992">
        <v>10889</v>
      </c>
      <c r="B1992" t="s">
        <v>13772</v>
      </c>
      <c r="C1992" t="s">
        <v>212</v>
      </c>
      <c r="D1992" t="s">
        <v>1252</v>
      </c>
      <c r="E1992" s="579">
        <v>915</v>
      </c>
    </row>
    <row r="1993" spans="1:5">
      <c r="A1993">
        <v>10890</v>
      </c>
      <c r="B1993" t="s">
        <v>13773</v>
      </c>
      <c r="C1993" t="s">
        <v>212</v>
      </c>
      <c r="D1993" t="s">
        <v>1250</v>
      </c>
      <c r="E1993" s="579">
        <v>422.3</v>
      </c>
    </row>
    <row r="1994" spans="1:5">
      <c r="A1994">
        <v>10891</v>
      </c>
      <c r="B1994" t="s">
        <v>13774</v>
      </c>
      <c r="C1994" t="s">
        <v>212</v>
      </c>
      <c r="D1994" t="s">
        <v>1250</v>
      </c>
      <c r="E1994" s="579">
        <v>258.07</v>
      </c>
    </row>
    <row r="1995" spans="1:5">
      <c r="A1995">
        <v>10892</v>
      </c>
      <c r="B1995" t="s">
        <v>13775</v>
      </c>
      <c r="C1995" t="s">
        <v>212</v>
      </c>
      <c r="D1995" t="s">
        <v>1250</v>
      </c>
      <c r="E1995" s="579">
        <v>305</v>
      </c>
    </row>
    <row r="1996" spans="1:5">
      <c r="A1996">
        <v>20977</v>
      </c>
      <c r="B1996" t="s">
        <v>13776</v>
      </c>
      <c r="C1996" t="s">
        <v>212</v>
      </c>
      <c r="D1996" t="s">
        <v>1252</v>
      </c>
      <c r="E1996" s="579">
        <v>363.65</v>
      </c>
    </row>
    <row r="1997" spans="1:5">
      <c r="A1997">
        <v>3073</v>
      </c>
      <c r="B1997" t="s">
        <v>13777</v>
      </c>
      <c r="C1997" t="s">
        <v>212</v>
      </c>
      <c r="D1997" t="s">
        <v>1252</v>
      </c>
      <c r="E1997" s="579"/>
    </row>
    <row r="1998" spans="1:5">
      <c r="A1998">
        <v>3074</v>
      </c>
      <c r="B1998" t="s">
        <v>13778</v>
      </c>
      <c r="C1998" t="s">
        <v>212</v>
      </c>
      <c r="D1998" t="s">
        <v>1252</v>
      </c>
      <c r="E1998" s="579"/>
    </row>
    <row r="1999" spans="1:5">
      <c r="A1999">
        <v>3076</v>
      </c>
      <c r="B1999" t="s">
        <v>13779</v>
      </c>
      <c r="C1999" t="s">
        <v>212</v>
      </c>
      <c r="D1999" t="s">
        <v>1252</v>
      </c>
      <c r="E1999" s="579"/>
    </row>
    <row r="2000" spans="1:5">
      <c r="A2000">
        <v>3075</v>
      </c>
      <c r="B2000" t="s">
        <v>13780</v>
      </c>
      <c r="C2000" t="s">
        <v>212</v>
      </c>
      <c r="D2000" t="s">
        <v>1252</v>
      </c>
      <c r="E2000" s="579"/>
    </row>
    <row r="2001" spans="1:5">
      <c r="A2001">
        <v>10781</v>
      </c>
      <c r="B2001" t="s">
        <v>13781</v>
      </c>
      <c r="C2001" t="s">
        <v>212</v>
      </c>
      <c r="D2001" t="s">
        <v>1252</v>
      </c>
      <c r="E2001" s="579"/>
    </row>
    <row r="2002" spans="1:5">
      <c r="A2002">
        <v>11480</v>
      </c>
      <c r="B2002" t="s">
        <v>13782</v>
      </c>
      <c r="C2002" t="s">
        <v>16686</v>
      </c>
      <c r="D2002" t="s">
        <v>1252</v>
      </c>
      <c r="E2002" s="579">
        <v>116.95</v>
      </c>
    </row>
    <row r="2003" spans="1:5">
      <c r="A2003">
        <v>43612</v>
      </c>
      <c r="B2003" t="s">
        <v>13783</v>
      </c>
      <c r="C2003" t="s">
        <v>16686</v>
      </c>
      <c r="D2003" t="s">
        <v>1250</v>
      </c>
      <c r="E2003" s="579">
        <v>92.05</v>
      </c>
    </row>
    <row r="2004" spans="1:5">
      <c r="A2004">
        <v>43613</v>
      </c>
      <c r="B2004" t="s">
        <v>13784</v>
      </c>
      <c r="C2004" t="s">
        <v>16686</v>
      </c>
      <c r="D2004" t="s">
        <v>1252</v>
      </c>
      <c r="E2004" s="579">
        <v>76.2</v>
      </c>
    </row>
    <row r="2005" spans="1:5">
      <c r="A2005">
        <v>11469</v>
      </c>
      <c r="B2005" t="s">
        <v>13785</v>
      </c>
      <c r="C2005" t="s">
        <v>212</v>
      </c>
      <c r="D2005" t="s">
        <v>1253</v>
      </c>
      <c r="E2005" s="579">
        <v>12.48</v>
      </c>
    </row>
    <row r="2006" spans="1:5">
      <c r="A2006">
        <v>11468</v>
      </c>
      <c r="B2006" t="s">
        <v>13786</v>
      </c>
      <c r="C2006" t="s">
        <v>212</v>
      </c>
      <c r="D2006" t="s">
        <v>1253</v>
      </c>
      <c r="E2006" s="579">
        <v>12.49</v>
      </c>
    </row>
    <row r="2007" spans="1:5">
      <c r="A2007">
        <v>11484</v>
      </c>
      <c r="B2007" t="s">
        <v>13787</v>
      </c>
      <c r="C2007" t="s">
        <v>212</v>
      </c>
      <c r="D2007" t="s">
        <v>1253</v>
      </c>
      <c r="E2007" s="579">
        <v>54.86</v>
      </c>
    </row>
    <row r="2008" spans="1:5">
      <c r="A2008">
        <v>38155</v>
      </c>
      <c r="B2008" t="s">
        <v>13788</v>
      </c>
      <c r="C2008" t="s">
        <v>212</v>
      </c>
      <c r="D2008" t="s">
        <v>1253</v>
      </c>
      <c r="E2008" s="579">
        <v>85.18</v>
      </c>
    </row>
    <row r="2009" spans="1:5">
      <c r="A2009">
        <v>11467</v>
      </c>
      <c r="B2009" t="s">
        <v>13789</v>
      </c>
      <c r="C2009" t="s">
        <v>212</v>
      </c>
      <c r="D2009" t="s">
        <v>1253</v>
      </c>
      <c r="E2009" s="579">
        <v>19.46</v>
      </c>
    </row>
    <row r="2010" spans="1:5">
      <c r="A2010">
        <v>38153</v>
      </c>
      <c r="B2010" t="s">
        <v>13790</v>
      </c>
      <c r="C2010" t="s">
        <v>16686</v>
      </c>
      <c r="D2010" t="s">
        <v>1252</v>
      </c>
      <c r="E2010" s="579">
        <v>49.72</v>
      </c>
    </row>
    <row r="2011" spans="1:5">
      <c r="A2011">
        <v>43607</v>
      </c>
      <c r="B2011" t="s">
        <v>13791</v>
      </c>
      <c r="C2011" t="s">
        <v>16686</v>
      </c>
      <c r="D2011" t="s">
        <v>1252</v>
      </c>
      <c r="E2011" s="579">
        <v>94.04</v>
      </c>
    </row>
    <row r="2012" spans="1:5">
      <c r="A2012">
        <v>3080</v>
      </c>
      <c r="B2012" t="s">
        <v>13792</v>
      </c>
      <c r="C2012" t="s">
        <v>16686</v>
      </c>
      <c r="D2012" t="s">
        <v>1252</v>
      </c>
      <c r="E2012" s="579">
        <v>63.23</v>
      </c>
    </row>
    <row r="2013" spans="1:5">
      <c r="A2013">
        <v>3081</v>
      </c>
      <c r="B2013" t="s">
        <v>13793</v>
      </c>
      <c r="C2013" t="s">
        <v>16686</v>
      </c>
      <c r="D2013" t="s">
        <v>1252</v>
      </c>
      <c r="E2013" s="579">
        <v>125.1</v>
      </c>
    </row>
    <row r="2014" spans="1:5">
      <c r="A2014">
        <v>3090</v>
      </c>
      <c r="B2014" t="s">
        <v>13794</v>
      </c>
      <c r="C2014" t="s">
        <v>16686</v>
      </c>
      <c r="D2014" t="s">
        <v>1252</v>
      </c>
      <c r="E2014" s="579">
        <v>56.43</v>
      </c>
    </row>
    <row r="2015" spans="1:5">
      <c r="A2015">
        <v>43611</v>
      </c>
      <c r="B2015" t="s">
        <v>13795</v>
      </c>
      <c r="C2015" t="s">
        <v>16686</v>
      </c>
      <c r="D2015" t="s">
        <v>1252</v>
      </c>
      <c r="E2015" s="579">
        <v>93.65</v>
      </c>
    </row>
    <row r="2016" spans="1:5">
      <c r="A2016">
        <v>3103</v>
      </c>
      <c r="B2016" t="s">
        <v>13796</v>
      </c>
      <c r="C2016" t="s">
        <v>212</v>
      </c>
      <c r="D2016" t="s">
        <v>1252</v>
      </c>
      <c r="E2016" s="579">
        <v>46.79</v>
      </c>
    </row>
    <row r="2017" spans="1:5">
      <c r="A2017">
        <v>3097</v>
      </c>
      <c r="B2017" t="s">
        <v>13797</v>
      </c>
      <c r="C2017" t="s">
        <v>16686</v>
      </c>
      <c r="D2017" t="s">
        <v>1252</v>
      </c>
      <c r="E2017" s="579">
        <v>70.790000000000006</v>
      </c>
    </row>
    <row r="2018" spans="1:5">
      <c r="A2018">
        <v>3099</v>
      </c>
      <c r="B2018" t="s">
        <v>13798</v>
      </c>
      <c r="C2018" t="s">
        <v>16686</v>
      </c>
      <c r="D2018" t="s">
        <v>1252</v>
      </c>
      <c r="E2018" s="579">
        <v>113.36</v>
      </c>
    </row>
    <row r="2019" spans="1:5">
      <c r="A2019">
        <v>38151</v>
      </c>
      <c r="B2019" t="s">
        <v>13799</v>
      </c>
      <c r="C2019" t="s">
        <v>16686</v>
      </c>
      <c r="D2019" t="s">
        <v>1252</v>
      </c>
      <c r="E2019" s="579">
        <v>82.18</v>
      </c>
    </row>
    <row r="2020" spans="1:5">
      <c r="A2020">
        <v>38152</v>
      </c>
      <c r="B2020" t="s">
        <v>13800</v>
      </c>
      <c r="C2020" t="s">
        <v>16686</v>
      </c>
      <c r="D2020" t="s">
        <v>1250</v>
      </c>
      <c r="E2020" s="579">
        <v>132.57</v>
      </c>
    </row>
    <row r="2021" spans="1:5">
      <c r="A2021">
        <v>43610</v>
      </c>
      <c r="B2021" t="s">
        <v>13801</v>
      </c>
      <c r="C2021" t="s">
        <v>16686</v>
      </c>
      <c r="D2021" t="s">
        <v>1252</v>
      </c>
      <c r="E2021" s="579">
        <v>70.239999999999995</v>
      </c>
    </row>
    <row r="2022" spans="1:5">
      <c r="A2022">
        <v>3093</v>
      </c>
      <c r="B2022" t="s">
        <v>13802</v>
      </c>
      <c r="C2022" t="s">
        <v>16686</v>
      </c>
      <c r="D2022" t="s">
        <v>1252</v>
      </c>
      <c r="E2022" s="579">
        <v>113.36</v>
      </c>
    </row>
    <row r="2023" spans="1:5">
      <c r="A2023">
        <v>38165</v>
      </c>
      <c r="B2023" t="s">
        <v>13803</v>
      </c>
      <c r="C2023" t="s">
        <v>16686</v>
      </c>
      <c r="D2023" t="s">
        <v>1252</v>
      </c>
      <c r="E2023" s="579">
        <v>72.42</v>
      </c>
    </row>
    <row r="2024" spans="1:5">
      <c r="A2024">
        <v>38177</v>
      </c>
      <c r="B2024" t="s">
        <v>13804</v>
      </c>
      <c r="C2024" t="s">
        <v>212</v>
      </c>
      <c r="D2024" t="s">
        <v>1252</v>
      </c>
      <c r="E2024" s="579">
        <v>21.52</v>
      </c>
    </row>
    <row r="2025" spans="1:5">
      <c r="A2025">
        <v>11458</v>
      </c>
      <c r="B2025" t="s">
        <v>13805</v>
      </c>
      <c r="C2025" t="s">
        <v>212</v>
      </c>
      <c r="D2025" t="s">
        <v>1252</v>
      </c>
      <c r="E2025" s="579">
        <v>25.69</v>
      </c>
    </row>
    <row r="2026" spans="1:5">
      <c r="A2026">
        <v>3108</v>
      </c>
      <c r="B2026" t="s">
        <v>13806</v>
      </c>
      <c r="C2026" t="s">
        <v>212</v>
      </c>
      <c r="D2026" t="s">
        <v>1252</v>
      </c>
      <c r="E2026" s="579">
        <v>109.21</v>
      </c>
    </row>
    <row r="2027" spans="1:5">
      <c r="A2027">
        <v>3105</v>
      </c>
      <c r="B2027" t="s">
        <v>13807</v>
      </c>
      <c r="C2027" t="s">
        <v>212</v>
      </c>
      <c r="D2027" t="s">
        <v>1252</v>
      </c>
      <c r="E2027" s="579">
        <v>142.84</v>
      </c>
    </row>
    <row r="2028" spans="1:5">
      <c r="A2028">
        <v>38178</v>
      </c>
      <c r="B2028" t="s">
        <v>13808</v>
      </c>
      <c r="C2028" t="s">
        <v>212</v>
      </c>
      <c r="D2028" t="s">
        <v>1252</v>
      </c>
      <c r="E2028" s="579">
        <v>23.67</v>
      </c>
    </row>
    <row r="2029" spans="1:5">
      <c r="A2029">
        <v>43575</v>
      </c>
      <c r="B2029" t="s">
        <v>13809</v>
      </c>
      <c r="C2029" t="s">
        <v>212</v>
      </c>
      <c r="D2029" t="s">
        <v>1252</v>
      </c>
      <c r="E2029" s="579">
        <v>51.3</v>
      </c>
    </row>
    <row r="2030" spans="1:5">
      <c r="A2030">
        <v>43577</v>
      </c>
      <c r="B2030" t="s">
        <v>13810</v>
      </c>
      <c r="C2030" t="s">
        <v>212</v>
      </c>
      <c r="D2030" t="s">
        <v>1252</v>
      </c>
      <c r="E2030" s="579">
        <v>89.19</v>
      </c>
    </row>
    <row r="2031" spans="1:5">
      <c r="A2031">
        <v>43458</v>
      </c>
      <c r="B2031" t="s">
        <v>13811</v>
      </c>
      <c r="C2031" t="s">
        <v>87</v>
      </c>
      <c r="D2031" t="s">
        <v>1252</v>
      </c>
      <c r="E2031" s="579">
        <v>0.06</v>
      </c>
    </row>
    <row r="2032" spans="1:5">
      <c r="A2032">
        <v>43470</v>
      </c>
      <c r="B2032" t="s">
        <v>13812</v>
      </c>
      <c r="C2032" t="s">
        <v>218</v>
      </c>
      <c r="D2032" t="s">
        <v>1252</v>
      </c>
      <c r="E2032" s="579">
        <v>11.14</v>
      </c>
    </row>
    <row r="2033" spans="1:5">
      <c r="A2033">
        <v>43459</v>
      </c>
      <c r="B2033" t="s">
        <v>13813</v>
      </c>
      <c r="C2033" t="s">
        <v>87</v>
      </c>
      <c r="D2033" t="s">
        <v>1252</v>
      </c>
      <c r="E2033" s="579">
        <v>0.44</v>
      </c>
    </row>
    <row r="2034" spans="1:5">
      <c r="A2034">
        <v>43471</v>
      </c>
      <c r="B2034" t="s">
        <v>13814</v>
      </c>
      <c r="C2034" t="s">
        <v>218</v>
      </c>
      <c r="D2034" t="s">
        <v>1252</v>
      </c>
      <c r="E2034" s="579">
        <v>82.31</v>
      </c>
    </row>
    <row r="2035" spans="1:5">
      <c r="A2035">
        <v>43460</v>
      </c>
      <c r="B2035" t="s">
        <v>13815</v>
      </c>
      <c r="C2035" t="s">
        <v>87</v>
      </c>
      <c r="D2035" t="s">
        <v>1252</v>
      </c>
      <c r="E2035" s="579">
        <v>0.86</v>
      </c>
    </row>
    <row r="2036" spans="1:5">
      <c r="A2036">
        <v>43472</v>
      </c>
      <c r="B2036" t="s">
        <v>13816</v>
      </c>
      <c r="C2036" t="s">
        <v>218</v>
      </c>
      <c r="D2036" t="s">
        <v>1252</v>
      </c>
      <c r="E2036" s="579">
        <v>161.72999999999999</v>
      </c>
    </row>
    <row r="2037" spans="1:5">
      <c r="A2037">
        <v>43461</v>
      </c>
      <c r="B2037" t="s">
        <v>13817</v>
      </c>
      <c r="C2037" t="s">
        <v>87</v>
      </c>
      <c r="D2037" t="s">
        <v>1252</v>
      </c>
      <c r="E2037" s="579">
        <v>0.31</v>
      </c>
    </row>
    <row r="2038" spans="1:5">
      <c r="A2038">
        <v>43473</v>
      </c>
      <c r="B2038" t="s">
        <v>13818</v>
      </c>
      <c r="C2038" t="s">
        <v>218</v>
      </c>
      <c r="D2038" t="s">
        <v>1252</v>
      </c>
      <c r="E2038" s="579">
        <v>59.01</v>
      </c>
    </row>
    <row r="2039" spans="1:5">
      <c r="A2039">
        <v>43463</v>
      </c>
      <c r="B2039" t="s">
        <v>13819</v>
      </c>
      <c r="C2039" t="s">
        <v>87</v>
      </c>
      <c r="D2039" t="s">
        <v>1250</v>
      </c>
      <c r="E2039" s="579">
        <v>0.08</v>
      </c>
    </row>
    <row r="2040" spans="1:5">
      <c r="A2040">
        <v>43475</v>
      </c>
      <c r="B2040" t="s">
        <v>13820</v>
      </c>
      <c r="C2040" t="s">
        <v>218</v>
      </c>
      <c r="D2040" t="s">
        <v>1250</v>
      </c>
      <c r="E2040" s="579">
        <v>15.46</v>
      </c>
    </row>
    <row r="2041" spans="1:5">
      <c r="A2041">
        <v>43462</v>
      </c>
      <c r="B2041" t="s">
        <v>13821</v>
      </c>
      <c r="C2041" t="s">
        <v>87</v>
      </c>
      <c r="D2041" t="s">
        <v>1250</v>
      </c>
      <c r="E2041" s="579">
        <v>0.01</v>
      </c>
    </row>
    <row r="2042" spans="1:5">
      <c r="A2042">
        <v>43474</v>
      </c>
      <c r="B2042" t="s">
        <v>13822</v>
      </c>
      <c r="C2042" t="s">
        <v>218</v>
      </c>
      <c r="D2042" t="s">
        <v>1250</v>
      </c>
      <c r="E2042" s="579">
        <v>2.35</v>
      </c>
    </row>
    <row r="2043" spans="1:5">
      <c r="A2043">
        <v>43464</v>
      </c>
      <c r="B2043" t="s">
        <v>13823</v>
      </c>
      <c r="C2043" t="s">
        <v>87</v>
      </c>
      <c r="D2043" t="s">
        <v>1250</v>
      </c>
      <c r="E2043" s="579">
        <v>0.01</v>
      </c>
    </row>
    <row r="2044" spans="1:5">
      <c r="A2044">
        <v>43476</v>
      </c>
      <c r="B2044" t="s">
        <v>13824</v>
      </c>
      <c r="C2044" t="s">
        <v>218</v>
      </c>
      <c r="D2044" t="s">
        <v>1250</v>
      </c>
      <c r="E2044" s="579">
        <v>0.01</v>
      </c>
    </row>
    <row r="2045" spans="1:5">
      <c r="A2045">
        <v>43465</v>
      </c>
      <c r="B2045" t="s">
        <v>13825</v>
      </c>
      <c r="C2045" t="s">
        <v>87</v>
      </c>
      <c r="D2045" t="s">
        <v>1250</v>
      </c>
      <c r="E2045" s="579">
        <v>0.78</v>
      </c>
    </row>
    <row r="2046" spans="1:5">
      <c r="A2046">
        <v>43477</v>
      </c>
      <c r="B2046" t="s">
        <v>13826</v>
      </c>
      <c r="C2046" t="s">
        <v>218</v>
      </c>
      <c r="D2046" t="s">
        <v>1250</v>
      </c>
      <c r="E2046" s="579">
        <v>147.87</v>
      </c>
    </row>
    <row r="2047" spans="1:5">
      <c r="A2047">
        <v>43466</v>
      </c>
      <c r="B2047" t="s">
        <v>13827</v>
      </c>
      <c r="C2047" t="s">
        <v>87</v>
      </c>
      <c r="D2047" t="s">
        <v>1250</v>
      </c>
      <c r="E2047" s="579">
        <v>2.0499999999999998</v>
      </c>
    </row>
    <row r="2048" spans="1:5">
      <c r="A2048">
        <v>43478</v>
      </c>
      <c r="B2048" t="s">
        <v>13828</v>
      </c>
      <c r="C2048" t="s">
        <v>218</v>
      </c>
      <c r="D2048" t="s">
        <v>1250</v>
      </c>
      <c r="E2048" s="579">
        <v>387.36</v>
      </c>
    </row>
    <row r="2049" spans="1:5">
      <c r="A2049">
        <v>43467</v>
      </c>
      <c r="B2049" t="s">
        <v>13829</v>
      </c>
      <c r="C2049" t="s">
        <v>87</v>
      </c>
      <c r="D2049" t="s">
        <v>1250</v>
      </c>
      <c r="E2049" s="579">
        <v>0.61</v>
      </c>
    </row>
    <row r="2050" spans="1:5">
      <c r="A2050">
        <v>43479</v>
      </c>
      <c r="B2050" t="s">
        <v>13830</v>
      </c>
      <c r="C2050" t="s">
        <v>218</v>
      </c>
      <c r="D2050" t="s">
        <v>1250</v>
      </c>
      <c r="E2050" s="579">
        <v>114.77</v>
      </c>
    </row>
    <row r="2051" spans="1:5">
      <c r="A2051">
        <v>43468</v>
      </c>
      <c r="B2051" t="s">
        <v>13831</v>
      </c>
      <c r="C2051" t="s">
        <v>87</v>
      </c>
      <c r="D2051" t="s">
        <v>1250</v>
      </c>
      <c r="E2051" s="579">
        <v>1.21</v>
      </c>
    </row>
    <row r="2052" spans="1:5">
      <c r="A2052">
        <v>43480</v>
      </c>
      <c r="B2052" t="s">
        <v>13832</v>
      </c>
      <c r="C2052" t="s">
        <v>218</v>
      </c>
      <c r="D2052" t="s">
        <v>1250</v>
      </c>
      <c r="E2052" s="579">
        <v>228.92</v>
      </c>
    </row>
    <row r="2053" spans="1:5">
      <c r="A2053">
        <v>43469</v>
      </c>
      <c r="B2053" t="s">
        <v>13833</v>
      </c>
      <c r="C2053" t="s">
        <v>87</v>
      </c>
      <c r="D2053" t="s">
        <v>1250</v>
      </c>
      <c r="E2053" s="579">
        <v>0.05</v>
      </c>
    </row>
    <row r="2054" spans="1:5">
      <c r="A2054">
        <v>43481</v>
      </c>
      <c r="B2054" t="s">
        <v>13834</v>
      </c>
      <c r="C2054" t="s">
        <v>218</v>
      </c>
      <c r="D2054" t="s">
        <v>1250</v>
      </c>
      <c r="E2054" s="579">
        <v>9.89</v>
      </c>
    </row>
    <row r="2055" spans="1:5">
      <c r="A2055">
        <v>45204</v>
      </c>
      <c r="B2055" t="s">
        <v>13835</v>
      </c>
      <c r="C2055" t="s">
        <v>212</v>
      </c>
      <c r="D2055" t="s">
        <v>1250</v>
      </c>
      <c r="E2055" s="579">
        <v>27.09</v>
      </c>
    </row>
    <row r="2056" spans="1:5">
      <c r="A2056">
        <v>3119</v>
      </c>
      <c r="B2056" t="s">
        <v>13836</v>
      </c>
      <c r="C2056" t="s">
        <v>212</v>
      </c>
      <c r="D2056" t="s">
        <v>1250</v>
      </c>
      <c r="E2056" s="579">
        <v>2.78</v>
      </c>
    </row>
    <row r="2057" spans="1:5">
      <c r="A2057">
        <v>3122</v>
      </c>
      <c r="B2057" t="s">
        <v>13837</v>
      </c>
      <c r="C2057" t="s">
        <v>212</v>
      </c>
      <c r="D2057" t="s">
        <v>1250</v>
      </c>
      <c r="E2057" s="579">
        <v>5.66</v>
      </c>
    </row>
    <row r="2058" spans="1:5">
      <c r="A2058">
        <v>3121</v>
      </c>
      <c r="B2058" t="s">
        <v>13838</v>
      </c>
      <c r="C2058" t="s">
        <v>212</v>
      </c>
      <c r="D2058" t="s">
        <v>1250</v>
      </c>
      <c r="E2058" s="579">
        <v>6.41</v>
      </c>
    </row>
    <row r="2059" spans="1:5">
      <c r="A2059">
        <v>3120</v>
      </c>
      <c r="B2059" t="s">
        <v>13839</v>
      </c>
      <c r="C2059" t="s">
        <v>212</v>
      </c>
      <c r="D2059" t="s">
        <v>1250</v>
      </c>
      <c r="E2059" s="579">
        <v>12.16</v>
      </c>
    </row>
    <row r="2060" spans="1:5">
      <c r="A2060">
        <v>11455</v>
      </c>
      <c r="B2060" t="s">
        <v>13840</v>
      </c>
      <c r="C2060" t="s">
        <v>212</v>
      </c>
      <c r="D2060" t="s">
        <v>1250</v>
      </c>
      <c r="E2060" s="579">
        <v>17.59</v>
      </c>
    </row>
    <row r="2061" spans="1:5">
      <c r="A2061">
        <v>11456</v>
      </c>
      <c r="B2061" t="s">
        <v>13841</v>
      </c>
      <c r="C2061" t="s">
        <v>212</v>
      </c>
      <c r="D2061" t="s">
        <v>1250</v>
      </c>
      <c r="E2061" s="579">
        <v>21.02</v>
      </c>
    </row>
    <row r="2062" spans="1:5">
      <c r="A2062">
        <v>3107</v>
      </c>
      <c r="B2062" t="s">
        <v>13842</v>
      </c>
      <c r="C2062" t="s">
        <v>212</v>
      </c>
      <c r="D2062" t="s">
        <v>1250</v>
      </c>
      <c r="E2062" s="579">
        <v>8.8699999999999992</v>
      </c>
    </row>
    <row r="2063" spans="1:5">
      <c r="A2063">
        <v>43583</v>
      </c>
      <c r="B2063" t="s">
        <v>13843</v>
      </c>
      <c r="C2063" t="s">
        <v>212</v>
      </c>
      <c r="D2063" t="s">
        <v>1252</v>
      </c>
      <c r="E2063" s="579">
        <v>10</v>
      </c>
    </row>
    <row r="2064" spans="1:5">
      <c r="A2064">
        <v>43586</v>
      </c>
      <c r="B2064" t="s">
        <v>13844</v>
      </c>
      <c r="C2064" t="s">
        <v>212</v>
      </c>
      <c r="D2064" t="s">
        <v>1252</v>
      </c>
      <c r="E2064" s="579">
        <v>10.25</v>
      </c>
    </row>
    <row r="2065" spans="1:5">
      <c r="A2065">
        <v>11461</v>
      </c>
      <c r="B2065" t="s">
        <v>13845</v>
      </c>
      <c r="C2065" t="s">
        <v>212</v>
      </c>
      <c r="D2065" t="s">
        <v>1252</v>
      </c>
      <c r="E2065" s="579">
        <v>11.17</v>
      </c>
    </row>
    <row r="2066" spans="1:5">
      <c r="A2066">
        <v>43587</v>
      </c>
      <c r="B2066" t="s">
        <v>13846</v>
      </c>
      <c r="C2066" t="s">
        <v>212</v>
      </c>
      <c r="D2066" t="s">
        <v>1252</v>
      </c>
      <c r="E2066" s="579">
        <v>12.89</v>
      </c>
    </row>
    <row r="2067" spans="1:5">
      <c r="A2067">
        <v>3106</v>
      </c>
      <c r="B2067" t="s">
        <v>13847</v>
      </c>
      <c r="C2067" t="s">
        <v>212</v>
      </c>
      <c r="D2067" t="s">
        <v>1252</v>
      </c>
      <c r="E2067" s="579">
        <v>16.350000000000001</v>
      </c>
    </row>
    <row r="2068" spans="1:5">
      <c r="A2068">
        <v>44539</v>
      </c>
      <c r="B2068" t="s">
        <v>13848</v>
      </c>
      <c r="C2068" t="s">
        <v>92</v>
      </c>
      <c r="D2068" t="s">
        <v>1252</v>
      </c>
      <c r="E2068" s="579"/>
    </row>
    <row r="2069" spans="1:5">
      <c r="A2069">
        <v>3123</v>
      </c>
      <c r="B2069" t="s">
        <v>13849</v>
      </c>
      <c r="C2069" t="s">
        <v>92</v>
      </c>
      <c r="D2069" t="s">
        <v>1252</v>
      </c>
      <c r="E2069" s="579"/>
    </row>
    <row r="2070" spans="1:5">
      <c r="A2070">
        <v>38125</v>
      </c>
      <c r="B2070" t="s">
        <v>13850</v>
      </c>
      <c r="C2070" t="s">
        <v>92</v>
      </c>
      <c r="D2070" t="s">
        <v>1252</v>
      </c>
      <c r="E2070" s="579">
        <v>1.1399999999999999</v>
      </c>
    </row>
    <row r="2071" spans="1:5">
      <c r="A2071">
        <v>39014</v>
      </c>
      <c r="B2071" t="s">
        <v>13851</v>
      </c>
      <c r="C2071" t="s">
        <v>92</v>
      </c>
      <c r="D2071" t="s">
        <v>1252</v>
      </c>
      <c r="E2071" s="579"/>
    </row>
    <row r="2072" spans="1:5">
      <c r="A2072">
        <v>39365</v>
      </c>
      <c r="B2072" t="s">
        <v>13852</v>
      </c>
      <c r="C2072" t="s">
        <v>212</v>
      </c>
      <c r="D2072" t="s">
        <v>1252</v>
      </c>
      <c r="E2072" s="579">
        <v>2015.48</v>
      </c>
    </row>
    <row r="2073" spans="1:5">
      <c r="A2073">
        <v>39366</v>
      </c>
      <c r="B2073" t="s">
        <v>13853</v>
      </c>
      <c r="C2073" t="s">
        <v>212</v>
      </c>
      <c r="D2073" t="s">
        <v>1252</v>
      </c>
      <c r="E2073" s="579">
        <v>3057.81</v>
      </c>
    </row>
    <row r="2074" spans="1:5">
      <c r="A2074">
        <v>39367</v>
      </c>
      <c r="B2074" t="s">
        <v>13854</v>
      </c>
      <c r="C2074" t="s">
        <v>212</v>
      </c>
      <c r="D2074" t="s">
        <v>1252</v>
      </c>
      <c r="E2074" s="579">
        <v>5239.3500000000004</v>
      </c>
    </row>
    <row r="2075" spans="1:5">
      <c r="A2075">
        <v>45263</v>
      </c>
      <c r="B2075" t="s">
        <v>13855</v>
      </c>
      <c r="C2075" t="s">
        <v>212</v>
      </c>
      <c r="D2075" t="s">
        <v>1252</v>
      </c>
      <c r="E2075" s="579">
        <v>23.89</v>
      </c>
    </row>
    <row r="2076" spans="1:5">
      <c r="A2076">
        <v>37394</v>
      </c>
      <c r="B2076" t="s">
        <v>13856</v>
      </c>
      <c r="C2076" t="s">
        <v>16689</v>
      </c>
      <c r="D2076" t="s">
        <v>1250</v>
      </c>
      <c r="E2076" s="579"/>
    </row>
    <row r="2077" spans="1:5">
      <c r="A2077">
        <v>14146</v>
      </c>
      <c r="B2077" t="s">
        <v>13857</v>
      </c>
      <c r="C2077" t="s">
        <v>16689</v>
      </c>
      <c r="D2077" t="s">
        <v>1252</v>
      </c>
      <c r="E2077" s="579"/>
    </row>
    <row r="2078" spans="1:5">
      <c r="A2078">
        <v>938</v>
      </c>
      <c r="B2078" t="s">
        <v>13858</v>
      </c>
      <c r="C2078" t="s">
        <v>85</v>
      </c>
      <c r="D2078" t="s">
        <v>1253</v>
      </c>
      <c r="E2078" s="579">
        <v>1.83</v>
      </c>
    </row>
    <row r="2079" spans="1:5">
      <c r="A2079">
        <v>937</v>
      </c>
      <c r="B2079" t="s">
        <v>13859</v>
      </c>
      <c r="C2079" t="s">
        <v>85</v>
      </c>
      <c r="D2079" t="s">
        <v>1252</v>
      </c>
      <c r="E2079" s="2">
        <v>10.68</v>
      </c>
    </row>
    <row r="2080" spans="1:5">
      <c r="A2080">
        <v>939</v>
      </c>
      <c r="B2080" t="s">
        <v>13860</v>
      </c>
      <c r="C2080" t="s">
        <v>85</v>
      </c>
      <c r="D2080" t="s">
        <v>1252</v>
      </c>
      <c r="E2080" s="2">
        <v>2.96</v>
      </c>
    </row>
    <row r="2081" spans="1:5">
      <c r="A2081">
        <v>944</v>
      </c>
      <c r="B2081" t="s">
        <v>13861</v>
      </c>
      <c r="C2081" t="s">
        <v>85</v>
      </c>
      <c r="D2081" t="s">
        <v>1252</v>
      </c>
      <c r="E2081" s="2">
        <v>4.68</v>
      </c>
    </row>
    <row r="2082" spans="1:5">
      <c r="A2082">
        <v>940</v>
      </c>
      <c r="B2082" t="s">
        <v>13862</v>
      </c>
      <c r="C2082" t="s">
        <v>85</v>
      </c>
      <c r="D2082" t="s">
        <v>1253</v>
      </c>
      <c r="E2082" s="579">
        <v>6.76</v>
      </c>
    </row>
    <row r="2083" spans="1:5">
      <c r="A2083">
        <v>44397</v>
      </c>
      <c r="B2083" t="s">
        <v>13863</v>
      </c>
      <c r="C2083" t="s">
        <v>85</v>
      </c>
      <c r="D2083" t="s">
        <v>1253</v>
      </c>
      <c r="E2083" s="579">
        <v>3.13</v>
      </c>
    </row>
    <row r="2084" spans="1:5">
      <c r="A2084">
        <v>406</v>
      </c>
      <c r="B2084" t="s">
        <v>13864</v>
      </c>
      <c r="C2084" t="s">
        <v>212</v>
      </c>
      <c r="D2084" t="s">
        <v>1252</v>
      </c>
      <c r="E2084" s="579">
        <v>98.24</v>
      </c>
    </row>
    <row r="2085" spans="1:5">
      <c r="A2085">
        <v>42529</v>
      </c>
      <c r="B2085" t="s">
        <v>13865</v>
      </c>
      <c r="C2085" t="s">
        <v>85</v>
      </c>
      <c r="D2085" t="s">
        <v>1252</v>
      </c>
      <c r="E2085" s="579"/>
    </row>
    <row r="2086" spans="1:5">
      <c r="A2086">
        <v>39634</v>
      </c>
      <c r="B2086" t="s">
        <v>13866</v>
      </c>
      <c r="C2086" t="s">
        <v>85</v>
      </c>
      <c r="D2086" t="s">
        <v>1252</v>
      </c>
      <c r="E2086" s="579">
        <v>3.95</v>
      </c>
    </row>
    <row r="2087" spans="1:5">
      <c r="A2087">
        <v>39701</v>
      </c>
      <c r="B2087" t="s">
        <v>13867</v>
      </c>
      <c r="C2087" t="s">
        <v>212</v>
      </c>
      <c r="D2087" t="s">
        <v>1252</v>
      </c>
      <c r="E2087" s="579">
        <v>104.5</v>
      </c>
    </row>
    <row r="2088" spans="1:5">
      <c r="A2088">
        <v>12815</v>
      </c>
      <c r="B2088" t="s">
        <v>13868</v>
      </c>
      <c r="C2088" t="s">
        <v>212</v>
      </c>
      <c r="D2088" t="s">
        <v>1252</v>
      </c>
      <c r="E2088" s="579">
        <v>10.44</v>
      </c>
    </row>
    <row r="2089" spans="1:5">
      <c r="A2089">
        <v>39431</v>
      </c>
      <c r="B2089" t="s">
        <v>13869</v>
      </c>
      <c r="C2089" t="s">
        <v>85</v>
      </c>
      <c r="D2089" t="s">
        <v>1252</v>
      </c>
      <c r="E2089" s="579">
        <v>0.32</v>
      </c>
    </row>
    <row r="2090" spans="1:5">
      <c r="A2090">
        <v>39432</v>
      </c>
      <c r="B2090" t="s">
        <v>13870</v>
      </c>
      <c r="C2090" t="s">
        <v>85</v>
      </c>
      <c r="D2090" t="s">
        <v>1252</v>
      </c>
      <c r="E2090" s="579">
        <v>2.87</v>
      </c>
    </row>
    <row r="2091" spans="1:5">
      <c r="A2091">
        <v>20111</v>
      </c>
      <c r="B2091" t="s">
        <v>13871</v>
      </c>
      <c r="C2091" t="s">
        <v>212</v>
      </c>
      <c r="D2091" t="s">
        <v>1253</v>
      </c>
      <c r="E2091" s="579">
        <v>9</v>
      </c>
    </row>
    <row r="2092" spans="1:5">
      <c r="A2092">
        <v>21127</v>
      </c>
      <c r="B2092" t="s">
        <v>13872</v>
      </c>
      <c r="C2092" t="s">
        <v>212</v>
      </c>
      <c r="D2092" t="s">
        <v>1252</v>
      </c>
      <c r="E2092" s="579">
        <v>3.4</v>
      </c>
    </row>
    <row r="2093" spans="1:5">
      <c r="A2093">
        <v>404</v>
      </c>
      <c r="B2093" t="s">
        <v>13873</v>
      </c>
      <c r="C2093" t="s">
        <v>85</v>
      </c>
      <c r="D2093" t="s">
        <v>1252</v>
      </c>
      <c r="E2093" s="579">
        <v>1.22</v>
      </c>
    </row>
    <row r="2094" spans="1:5">
      <c r="A2094">
        <v>14151</v>
      </c>
      <c r="B2094" t="s">
        <v>13874</v>
      </c>
      <c r="C2094" t="s">
        <v>212</v>
      </c>
      <c r="D2094" t="s">
        <v>1252</v>
      </c>
      <c r="E2094" s="579"/>
    </row>
    <row r="2095" spans="1:5">
      <c r="A2095">
        <v>14153</v>
      </c>
      <c r="B2095" t="s">
        <v>13875</v>
      </c>
      <c r="C2095" t="s">
        <v>212</v>
      </c>
      <c r="D2095" t="s">
        <v>1253</v>
      </c>
      <c r="E2095" s="579"/>
    </row>
    <row r="2096" spans="1:5">
      <c r="A2096">
        <v>14152</v>
      </c>
      <c r="B2096" t="s">
        <v>13876</v>
      </c>
      <c r="C2096" t="s">
        <v>212</v>
      </c>
      <c r="D2096" t="s">
        <v>1252</v>
      </c>
      <c r="E2096" s="579"/>
    </row>
    <row r="2097" spans="1:5">
      <c r="A2097">
        <v>14154</v>
      </c>
      <c r="B2097" t="s">
        <v>13877</v>
      </c>
      <c r="C2097" t="s">
        <v>212</v>
      </c>
      <c r="D2097" t="s">
        <v>1252</v>
      </c>
      <c r="E2097" s="579"/>
    </row>
    <row r="2098" spans="1:5">
      <c r="A2098">
        <v>3146</v>
      </c>
      <c r="B2098" t="s">
        <v>13878</v>
      </c>
      <c r="C2098" t="s">
        <v>212</v>
      </c>
      <c r="D2098" t="s">
        <v>1250</v>
      </c>
      <c r="E2098" s="579">
        <v>2.0299999999999998</v>
      </c>
    </row>
    <row r="2099" spans="1:5">
      <c r="A2099">
        <v>3143</v>
      </c>
      <c r="B2099" t="s">
        <v>13879</v>
      </c>
      <c r="C2099" t="s">
        <v>212</v>
      </c>
      <c r="D2099" t="s">
        <v>1252</v>
      </c>
      <c r="E2099" s="579">
        <v>4.6100000000000003</v>
      </c>
    </row>
    <row r="2100" spans="1:5">
      <c r="A2100">
        <v>3148</v>
      </c>
      <c r="B2100" t="s">
        <v>13880</v>
      </c>
      <c r="C2100" t="s">
        <v>212</v>
      </c>
      <c r="D2100" t="s">
        <v>1252</v>
      </c>
      <c r="E2100" s="579">
        <v>7.48</v>
      </c>
    </row>
    <row r="2101" spans="1:5">
      <c r="A2101">
        <v>4310</v>
      </c>
      <c r="B2101" t="s">
        <v>13881</v>
      </c>
      <c r="C2101" t="s">
        <v>212</v>
      </c>
      <c r="D2101" t="s">
        <v>1253</v>
      </c>
      <c r="E2101" s="579">
        <v>3.94</v>
      </c>
    </row>
    <row r="2102" spans="1:5">
      <c r="A2102">
        <v>4311</v>
      </c>
      <c r="B2102" t="s">
        <v>13882</v>
      </c>
      <c r="C2102" t="s">
        <v>212</v>
      </c>
      <c r="D2102" t="s">
        <v>1253</v>
      </c>
      <c r="E2102" s="579">
        <v>2.77</v>
      </c>
    </row>
    <row r="2103" spans="1:5">
      <c r="A2103">
        <v>4312</v>
      </c>
      <c r="B2103" t="s">
        <v>13883</v>
      </c>
      <c r="C2103" t="s">
        <v>212</v>
      </c>
      <c r="D2103" t="s">
        <v>1253</v>
      </c>
      <c r="E2103" s="579">
        <v>3.88</v>
      </c>
    </row>
    <row r="2104" spans="1:5">
      <c r="A2104">
        <v>13261</v>
      </c>
      <c r="B2104" t="s">
        <v>13884</v>
      </c>
      <c r="C2104" t="s">
        <v>212</v>
      </c>
      <c r="D2104" t="s">
        <v>1253</v>
      </c>
      <c r="E2104" s="579">
        <v>1.89</v>
      </c>
    </row>
    <row r="2105" spans="1:5">
      <c r="A2105">
        <v>3272</v>
      </c>
      <c r="B2105" t="s">
        <v>13885</v>
      </c>
      <c r="C2105" t="s">
        <v>212</v>
      </c>
      <c r="D2105" t="s">
        <v>1250</v>
      </c>
      <c r="E2105" s="579"/>
    </row>
    <row r="2106" spans="1:5">
      <c r="A2106">
        <v>3265</v>
      </c>
      <c r="B2106" t="s">
        <v>13886</v>
      </c>
      <c r="C2106" t="s">
        <v>212</v>
      </c>
      <c r="D2106" t="s">
        <v>1252</v>
      </c>
      <c r="E2106" s="579"/>
    </row>
    <row r="2107" spans="1:5">
      <c r="A2107">
        <v>3264</v>
      </c>
      <c r="B2107" t="s">
        <v>13887</v>
      </c>
      <c r="C2107" t="s">
        <v>212</v>
      </c>
      <c r="D2107" t="s">
        <v>1252</v>
      </c>
      <c r="E2107" s="579"/>
    </row>
    <row r="2108" spans="1:5">
      <c r="A2108">
        <v>3262</v>
      </c>
      <c r="B2108" t="s">
        <v>13888</v>
      </c>
      <c r="C2108" t="s">
        <v>212</v>
      </c>
      <c r="D2108" t="s">
        <v>1252</v>
      </c>
      <c r="E2108" s="579"/>
    </row>
    <row r="2109" spans="1:5">
      <c r="A2109">
        <v>3267</v>
      </c>
      <c r="B2109" t="s">
        <v>13889</v>
      </c>
      <c r="C2109" t="s">
        <v>212</v>
      </c>
      <c r="D2109" t="s">
        <v>1252</v>
      </c>
      <c r="E2109" s="579"/>
    </row>
    <row r="2110" spans="1:5">
      <c r="A2110">
        <v>3266</v>
      </c>
      <c r="B2110" t="s">
        <v>13890</v>
      </c>
      <c r="C2110" t="s">
        <v>212</v>
      </c>
      <c r="D2110" t="s">
        <v>1252</v>
      </c>
      <c r="E2110" s="579"/>
    </row>
    <row r="2111" spans="1:5">
      <c r="A2111">
        <v>3268</v>
      </c>
      <c r="B2111" t="s">
        <v>13891</v>
      </c>
      <c r="C2111" t="s">
        <v>212</v>
      </c>
      <c r="D2111" t="s">
        <v>1252</v>
      </c>
      <c r="E2111" s="579"/>
    </row>
    <row r="2112" spans="1:5">
      <c r="A2112">
        <v>3263</v>
      </c>
      <c r="B2112" t="s">
        <v>13892</v>
      </c>
      <c r="C2112" t="s">
        <v>212</v>
      </c>
      <c r="D2112" t="s">
        <v>1253</v>
      </c>
      <c r="E2112" s="579"/>
    </row>
    <row r="2113" spans="1:5">
      <c r="A2113">
        <v>3271</v>
      </c>
      <c r="B2113" t="s">
        <v>13893</v>
      </c>
      <c r="C2113" t="s">
        <v>212</v>
      </c>
      <c r="D2113" t="s">
        <v>1253</v>
      </c>
      <c r="E2113" s="579"/>
    </row>
    <row r="2114" spans="1:5">
      <c r="A2114">
        <v>3270</v>
      </c>
      <c r="B2114" t="s">
        <v>13894</v>
      </c>
      <c r="C2114" t="s">
        <v>212</v>
      </c>
      <c r="D2114" t="s">
        <v>1253</v>
      </c>
      <c r="E2114" s="579"/>
    </row>
    <row r="2115" spans="1:5">
      <c r="A2115">
        <v>45256</v>
      </c>
      <c r="B2115" t="s">
        <v>13895</v>
      </c>
      <c r="C2115" t="s">
        <v>212</v>
      </c>
      <c r="D2115" t="s">
        <v>1253</v>
      </c>
      <c r="E2115" s="579"/>
    </row>
    <row r="2116" spans="1:5">
      <c r="A2116">
        <v>3275</v>
      </c>
      <c r="B2116" t="s">
        <v>13896</v>
      </c>
      <c r="C2116" t="s">
        <v>93</v>
      </c>
      <c r="D2116" t="s">
        <v>1253</v>
      </c>
      <c r="E2116" s="579">
        <v>102.12</v>
      </c>
    </row>
    <row r="2117" spans="1:5">
      <c r="A2117">
        <v>39512</v>
      </c>
      <c r="B2117" t="s">
        <v>13897</v>
      </c>
      <c r="C2117" t="s">
        <v>93</v>
      </c>
      <c r="D2117" t="s">
        <v>1253</v>
      </c>
      <c r="E2117" s="579"/>
    </row>
    <row r="2118" spans="1:5">
      <c r="A2118">
        <v>39511</v>
      </c>
      <c r="B2118" t="s">
        <v>13898</v>
      </c>
      <c r="C2118" t="s">
        <v>93</v>
      </c>
      <c r="D2118" t="s">
        <v>1253</v>
      </c>
      <c r="E2118" s="579"/>
    </row>
    <row r="2119" spans="1:5">
      <c r="A2119">
        <v>39513</v>
      </c>
      <c r="B2119" t="s">
        <v>13899</v>
      </c>
      <c r="C2119" t="s">
        <v>93</v>
      </c>
      <c r="D2119" t="s">
        <v>1253</v>
      </c>
      <c r="E2119" s="579"/>
    </row>
    <row r="2120" spans="1:5">
      <c r="A2120">
        <v>3286</v>
      </c>
      <c r="B2120" t="s">
        <v>13900</v>
      </c>
      <c r="C2120" t="s">
        <v>93</v>
      </c>
      <c r="D2120" t="s">
        <v>1253</v>
      </c>
      <c r="E2120" s="579"/>
    </row>
    <row r="2121" spans="1:5">
      <c r="A2121">
        <v>3287</v>
      </c>
      <c r="B2121" t="s">
        <v>13901</v>
      </c>
      <c r="C2121" t="s">
        <v>93</v>
      </c>
      <c r="D2121" t="s">
        <v>1253</v>
      </c>
      <c r="E2121" s="579"/>
    </row>
    <row r="2122" spans="1:5">
      <c r="A2122">
        <v>3283</v>
      </c>
      <c r="B2122" t="s">
        <v>13902</v>
      </c>
      <c r="C2122" t="s">
        <v>93</v>
      </c>
      <c r="D2122" t="s">
        <v>1252</v>
      </c>
      <c r="E2122" s="579"/>
    </row>
    <row r="2123" spans="1:5">
      <c r="A2123">
        <v>11587</v>
      </c>
      <c r="B2123" t="s">
        <v>13903</v>
      </c>
      <c r="C2123" t="s">
        <v>93</v>
      </c>
      <c r="D2123" t="s">
        <v>1253</v>
      </c>
      <c r="E2123" s="579">
        <v>70.03</v>
      </c>
    </row>
    <row r="2124" spans="1:5">
      <c r="A2124">
        <v>36225</v>
      </c>
      <c r="B2124" t="s">
        <v>13904</v>
      </c>
      <c r="C2124" t="s">
        <v>93</v>
      </c>
      <c r="D2124" t="s">
        <v>1253</v>
      </c>
      <c r="E2124" s="579">
        <v>28.45</v>
      </c>
    </row>
    <row r="2125" spans="1:5">
      <c r="A2125">
        <v>36230</v>
      </c>
      <c r="B2125" t="s">
        <v>13905</v>
      </c>
      <c r="C2125" t="s">
        <v>93</v>
      </c>
      <c r="D2125" t="s">
        <v>1253</v>
      </c>
      <c r="E2125" s="579">
        <v>20.9</v>
      </c>
    </row>
    <row r="2126" spans="1:5">
      <c r="A2126">
        <v>36238</v>
      </c>
      <c r="B2126" t="s">
        <v>13906</v>
      </c>
      <c r="C2126" t="s">
        <v>93</v>
      </c>
      <c r="D2126" t="s">
        <v>1253</v>
      </c>
      <c r="E2126" s="579">
        <v>20.420000000000002</v>
      </c>
    </row>
    <row r="2127" spans="1:5">
      <c r="A2127">
        <v>39363</v>
      </c>
      <c r="B2127" t="s">
        <v>13907</v>
      </c>
      <c r="C2127" t="s">
        <v>212</v>
      </c>
      <c r="D2127" t="s">
        <v>1253</v>
      </c>
      <c r="E2127" s="579">
        <v>5940.94</v>
      </c>
    </row>
    <row r="2128" spans="1:5">
      <c r="A2128">
        <v>39361</v>
      </c>
      <c r="B2128" t="s">
        <v>13908</v>
      </c>
      <c r="C2128" t="s">
        <v>212</v>
      </c>
      <c r="D2128" t="s">
        <v>1253</v>
      </c>
      <c r="E2128" s="579">
        <v>1815</v>
      </c>
    </row>
    <row r="2129" spans="1:5">
      <c r="A2129">
        <v>39362</v>
      </c>
      <c r="B2129" t="s">
        <v>13909</v>
      </c>
      <c r="C2129" t="s">
        <v>212</v>
      </c>
      <c r="D2129" t="s">
        <v>1252</v>
      </c>
      <c r="E2129" s="579">
        <v>3206.29</v>
      </c>
    </row>
    <row r="2130" spans="1:5">
      <c r="A2130">
        <v>39364</v>
      </c>
      <c r="B2130" t="s">
        <v>13910</v>
      </c>
      <c r="C2130" t="s">
        <v>212</v>
      </c>
      <c r="D2130" t="s">
        <v>1252</v>
      </c>
      <c r="E2130" s="579">
        <v>12531.02</v>
      </c>
    </row>
    <row r="2131" spans="1:5">
      <c r="A2131">
        <v>14576</v>
      </c>
      <c r="B2131" t="s">
        <v>13911</v>
      </c>
      <c r="C2131" t="s">
        <v>212</v>
      </c>
      <c r="D2131" t="s">
        <v>1250</v>
      </c>
      <c r="E2131" s="579"/>
    </row>
    <row r="2132" spans="1:5">
      <c r="A2132">
        <v>13877</v>
      </c>
      <c r="B2132" t="s">
        <v>13912</v>
      </c>
      <c r="C2132" t="s">
        <v>212</v>
      </c>
      <c r="D2132" t="s">
        <v>1252</v>
      </c>
      <c r="E2132" s="579"/>
    </row>
    <row r="2133" spans="1:5">
      <c r="A2133">
        <v>7307</v>
      </c>
      <c r="B2133" t="s">
        <v>13913</v>
      </c>
      <c r="C2133" t="s">
        <v>130</v>
      </c>
      <c r="D2133" t="s">
        <v>1252</v>
      </c>
      <c r="E2133" s="2">
        <v>38.06</v>
      </c>
    </row>
    <row r="2134" spans="1:5">
      <c r="A2134">
        <v>38122</v>
      </c>
      <c r="B2134" t="s">
        <v>13914</v>
      </c>
      <c r="C2134" t="s">
        <v>130</v>
      </c>
      <c r="D2134" t="s">
        <v>1252</v>
      </c>
      <c r="E2134" s="2">
        <v>16.34</v>
      </c>
    </row>
    <row r="2135" spans="1:5">
      <c r="A2135">
        <v>43653</v>
      </c>
      <c r="B2135" t="s">
        <v>13915</v>
      </c>
      <c r="C2135" t="s">
        <v>130</v>
      </c>
      <c r="D2135" t="s">
        <v>1252</v>
      </c>
      <c r="E2135" s="2">
        <v>24.79</v>
      </c>
    </row>
    <row r="2136" spans="1:5">
      <c r="A2136">
        <v>45334</v>
      </c>
      <c r="B2136" t="s">
        <v>13916</v>
      </c>
      <c r="C2136" t="s">
        <v>212</v>
      </c>
      <c r="D2136" t="s">
        <v>1252</v>
      </c>
      <c r="E2136" s="2">
        <v>21.32</v>
      </c>
    </row>
    <row r="2137" spans="1:5">
      <c r="A2137">
        <v>12344</v>
      </c>
      <c r="B2137" t="s">
        <v>13917</v>
      </c>
      <c r="C2137" t="s">
        <v>212</v>
      </c>
      <c r="D2137" t="s">
        <v>1253</v>
      </c>
      <c r="E2137" s="2"/>
    </row>
    <row r="2138" spans="1:5">
      <c r="A2138">
        <v>12343</v>
      </c>
      <c r="B2138" t="s">
        <v>13918</v>
      </c>
      <c r="C2138" t="s">
        <v>212</v>
      </c>
      <c r="D2138" t="s">
        <v>1253</v>
      </c>
      <c r="E2138" s="2"/>
    </row>
    <row r="2139" spans="1:5">
      <c r="A2139">
        <v>3295</v>
      </c>
      <c r="B2139" t="s">
        <v>13919</v>
      </c>
      <c r="C2139" t="s">
        <v>212</v>
      </c>
      <c r="D2139" t="s">
        <v>1252</v>
      </c>
      <c r="E2139" s="579"/>
    </row>
    <row r="2140" spans="1:5">
      <c r="A2140">
        <v>3302</v>
      </c>
      <c r="B2140" t="s">
        <v>13920</v>
      </c>
      <c r="C2140" t="s">
        <v>212</v>
      </c>
      <c r="D2140" t="s">
        <v>1252</v>
      </c>
      <c r="E2140" s="579"/>
    </row>
    <row r="2141" spans="1:5">
      <c r="A2141">
        <v>3297</v>
      </c>
      <c r="B2141" t="s">
        <v>13921</v>
      </c>
      <c r="C2141" t="s">
        <v>212</v>
      </c>
      <c r="D2141" t="s">
        <v>1252</v>
      </c>
      <c r="E2141" s="579"/>
    </row>
    <row r="2142" spans="1:5">
      <c r="A2142">
        <v>3294</v>
      </c>
      <c r="B2142" t="s">
        <v>13922</v>
      </c>
      <c r="C2142" t="s">
        <v>212</v>
      </c>
      <c r="D2142" t="s">
        <v>1252</v>
      </c>
      <c r="E2142" s="579"/>
    </row>
    <row r="2143" spans="1:5">
      <c r="A2143">
        <v>3292</v>
      </c>
      <c r="B2143" t="s">
        <v>13923</v>
      </c>
      <c r="C2143" t="s">
        <v>212</v>
      </c>
      <c r="D2143" t="s">
        <v>1253</v>
      </c>
      <c r="E2143" s="579"/>
    </row>
    <row r="2144" spans="1:5">
      <c r="A2144">
        <v>3298</v>
      </c>
      <c r="B2144" t="s">
        <v>13924</v>
      </c>
      <c r="C2144" t="s">
        <v>212</v>
      </c>
      <c r="D2144" t="s">
        <v>1253</v>
      </c>
      <c r="E2144" s="579"/>
    </row>
    <row r="2145" spans="1:5">
      <c r="A2145">
        <v>34802</v>
      </c>
      <c r="B2145" t="s">
        <v>13925</v>
      </c>
      <c r="C2145" t="s">
        <v>212</v>
      </c>
      <c r="D2145" t="s">
        <v>1253</v>
      </c>
      <c r="E2145" s="579">
        <v>1428.46</v>
      </c>
    </row>
    <row r="2146" spans="1:5">
      <c r="A2146">
        <v>11588</v>
      </c>
      <c r="B2146" t="s">
        <v>13926</v>
      </c>
      <c r="C2146" t="s">
        <v>212</v>
      </c>
      <c r="D2146" t="s">
        <v>1253</v>
      </c>
      <c r="E2146" s="579">
        <v>1541.07</v>
      </c>
    </row>
    <row r="2147" spans="1:5">
      <c r="A2147">
        <v>34383</v>
      </c>
      <c r="B2147" t="s">
        <v>13927</v>
      </c>
      <c r="C2147" t="s">
        <v>212</v>
      </c>
      <c r="D2147" t="s">
        <v>1253</v>
      </c>
      <c r="E2147" s="579">
        <v>1695.29</v>
      </c>
    </row>
    <row r="2148" spans="1:5">
      <c r="A2148">
        <v>40451</v>
      </c>
      <c r="B2148" t="s">
        <v>13928</v>
      </c>
      <c r="C2148" t="s">
        <v>93</v>
      </c>
      <c r="D2148" t="s">
        <v>1253</v>
      </c>
      <c r="E2148" s="579">
        <v>137.03</v>
      </c>
    </row>
    <row r="2149" spans="1:5">
      <c r="A2149">
        <v>40453</v>
      </c>
      <c r="B2149" t="s">
        <v>13929</v>
      </c>
      <c r="C2149" t="s">
        <v>93</v>
      </c>
      <c r="D2149" t="s">
        <v>1253</v>
      </c>
      <c r="E2149" s="579">
        <v>148.27000000000001</v>
      </c>
    </row>
    <row r="2150" spans="1:5">
      <c r="A2150">
        <v>40452</v>
      </c>
      <c r="B2150" t="s">
        <v>13930</v>
      </c>
      <c r="C2150" t="s">
        <v>93</v>
      </c>
      <c r="D2150" t="s">
        <v>1253</v>
      </c>
      <c r="E2150" s="579">
        <v>162.63999999999999</v>
      </c>
    </row>
    <row r="2151" spans="1:5">
      <c r="A2151">
        <v>11594</v>
      </c>
      <c r="B2151" t="s">
        <v>13931</v>
      </c>
      <c r="C2151" t="s">
        <v>212</v>
      </c>
      <c r="D2151" t="s">
        <v>1252</v>
      </c>
      <c r="E2151" s="579">
        <v>491.18</v>
      </c>
    </row>
    <row r="2152" spans="1:5">
      <c r="A2152">
        <v>3311</v>
      </c>
      <c r="B2152" t="s">
        <v>13932</v>
      </c>
      <c r="C2152" t="s">
        <v>90</v>
      </c>
      <c r="D2152" t="s">
        <v>1252</v>
      </c>
      <c r="E2152" s="2">
        <v>491.18</v>
      </c>
    </row>
    <row r="2153" spans="1:5">
      <c r="A2153">
        <v>11599</v>
      </c>
      <c r="B2153" t="s">
        <v>13933</v>
      </c>
      <c r="C2153" t="s">
        <v>212</v>
      </c>
      <c r="D2153" t="s">
        <v>1252</v>
      </c>
      <c r="E2153" s="2">
        <v>653.22</v>
      </c>
    </row>
    <row r="2154" spans="1:5">
      <c r="A2154">
        <v>11593</v>
      </c>
      <c r="B2154" t="s">
        <v>13934</v>
      </c>
      <c r="C2154" t="s">
        <v>212</v>
      </c>
      <c r="D2154" t="s">
        <v>1252</v>
      </c>
      <c r="E2154" s="2">
        <v>915.77</v>
      </c>
    </row>
    <row r="2155" spans="1:5">
      <c r="A2155">
        <v>3314</v>
      </c>
      <c r="B2155" t="s">
        <v>13935</v>
      </c>
      <c r="C2155" t="s">
        <v>90</v>
      </c>
      <c r="D2155" t="s">
        <v>1252</v>
      </c>
      <c r="E2155" s="579">
        <v>654.96</v>
      </c>
    </row>
    <row r="2156" spans="1:5">
      <c r="A2156">
        <v>11597</v>
      </c>
      <c r="B2156" t="s">
        <v>13936</v>
      </c>
      <c r="C2156" t="s">
        <v>212</v>
      </c>
      <c r="D2156" t="s">
        <v>1252</v>
      </c>
      <c r="E2156" s="579">
        <v>761.64</v>
      </c>
    </row>
    <row r="2157" spans="1:5">
      <c r="A2157">
        <v>3309</v>
      </c>
      <c r="B2157" t="s">
        <v>13937</v>
      </c>
      <c r="C2157" t="s">
        <v>90</v>
      </c>
      <c r="D2157" t="s">
        <v>1252</v>
      </c>
      <c r="E2157" s="579">
        <v>520.13</v>
      </c>
    </row>
    <row r="2158" spans="1:5">
      <c r="A2158">
        <v>40440</v>
      </c>
      <c r="B2158" t="s">
        <v>13938</v>
      </c>
      <c r="C2158" t="s">
        <v>90</v>
      </c>
      <c r="D2158" t="s">
        <v>1252</v>
      </c>
      <c r="E2158" s="579">
        <v>682.21</v>
      </c>
    </row>
    <row r="2159" spans="1:5">
      <c r="A2159">
        <v>40441</v>
      </c>
      <c r="B2159" t="s">
        <v>13939</v>
      </c>
      <c r="C2159" t="s">
        <v>90</v>
      </c>
      <c r="D2159" t="s">
        <v>1252</v>
      </c>
      <c r="E2159" s="579">
        <v>435.55</v>
      </c>
    </row>
    <row r="2160" spans="1:5">
      <c r="A2160">
        <v>34612</v>
      </c>
      <c r="B2160" t="s">
        <v>13940</v>
      </c>
      <c r="C2160" t="s">
        <v>212</v>
      </c>
      <c r="D2160" t="s">
        <v>1252</v>
      </c>
      <c r="E2160" s="579">
        <v>942.02</v>
      </c>
    </row>
    <row r="2161" spans="1:5">
      <c r="A2161">
        <v>34635</v>
      </c>
      <c r="B2161" t="s">
        <v>13941</v>
      </c>
      <c r="C2161" t="s">
        <v>212</v>
      </c>
      <c r="D2161" t="s">
        <v>1252</v>
      </c>
      <c r="E2161" s="2">
        <v>1211.3900000000001</v>
      </c>
    </row>
    <row r="2162" spans="1:5">
      <c r="A2162">
        <v>34633</v>
      </c>
      <c r="B2162" t="s">
        <v>13942</v>
      </c>
      <c r="C2162" t="s">
        <v>212</v>
      </c>
      <c r="D2162" t="s">
        <v>1252</v>
      </c>
      <c r="E2162" s="579">
        <v>1335.27</v>
      </c>
    </row>
    <row r="2163" spans="1:5">
      <c r="A2163">
        <v>40449</v>
      </c>
      <c r="B2163" t="s">
        <v>13943</v>
      </c>
      <c r="C2163" t="s">
        <v>90</v>
      </c>
      <c r="D2163" t="s">
        <v>1252</v>
      </c>
      <c r="E2163" s="579">
        <v>366.15</v>
      </c>
    </row>
    <row r="2164" spans="1:5">
      <c r="A2164">
        <v>11592</v>
      </c>
      <c r="B2164" t="s">
        <v>13944</v>
      </c>
      <c r="C2164" t="s">
        <v>212</v>
      </c>
      <c r="D2164" t="s">
        <v>1252</v>
      </c>
      <c r="E2164" s="579">
        <v>654.96</v>
      </c>
    </row>
    <row r="2165" spans="1:5">
      <c r="A2165">
        <v>34800</v>
      </c>
      <c r="B2165" t="s">
        <v>13945</v>
      </c>
      <c r="C2165" t="s">
        <v>90</v>
      </c>
      <c r="D2165" t="s">
        <v>1252</v>
      </c>
      <c r="E2165" s="2">
        <v>457.88</v>
      </c>
    </row>
    <row r="2166" spans="1:5">
      <c r="A2166">
        <v>11596</v>
      </c>
      <c r="B2166" t="s">
        <v>13946</v>
      </c>
      <c r="C2166" t="s">
        <v>212</v>
      </c>
      <c r="D2166" t="s">
        <v>1252</v>
      </c>
      <c r="E2166" s="2">
        <v>520.13</v>
      </c>
    </row>
    <row r="2167" spans="1:5">
      <c r="A2167">
        <v>40438</v>
      </c>
      <c r="B2167" t="s">
        <v>13947</v>
      </c>
      <c r="C2167" t="s">
        <v>90</v>
      </c>
      <c r="D2167" t="s">
        <v>1252</v>
      </c>
      <c r="E2167" s="2">
        <v>305.05</v>
      </c>
    </row>
    <row r="2168" spans="1:5">
      <c r="A2168">
        <v>40436</v>
      </c>
      <c r="B2168" t="s">
        <v>13948</v>
      </c>
      <c r="C2168" t="s">
        <v>90</v>
      </c>
      <c r="D2168" t="s">
        <v>1252</v>
      </c>
      <c r="E2168" s="579">
        <v>380.37</v>
      </c>
    </row>
    <row r="2169" spans="1:5">
      <c r="A2169">
        <v>4315</v>
      </c>
      <c r="B2169" t="s">
        <v>13949</v>
      </c>
      <c r="C2169" t="s">
        <v>212</v>
      </c>
      <c r="D2169" t="s">
        <v>1252</v>
      </c>
      <c r="E2169" s="579">
        <v>2.86</v>
      </c>
    </row>
    <row r="2170" spans="1:5">
      <c r="A2170">
        <v>402</v>
      </c>
      <c r="B2170" t="s">
        <v>13950</v>
      </c>
      <c r="C2170" t="s">
        <v>212</v>
      </c>
      <c r="D2170" t="s">
        <v>1252</v>
      </c>
      <c r="E2170" s="579">
        <v>16.34</v>
      </c>
    </row>
    <row r="2171" spans="1:5">
      <c r="A2171">
        <v>4226</v>
      </c>
      <c r="B2171" t="s">
        <v>13951</v>
      </c>
      <c r="C2171" t="s">
        <v>92</v>
      </c>
      <c r="D2171" t="s">
        <v>1252</v>
      </c>
      <c r="E2171" s="579">
        <v>8.06</v>
      </c>
    </row>
    <row r="2172" spans="1:5">
      <c r="A2172">
        <v>4222</v>
      </c>
      <c r="B2172" t="s">
        <v>13952</v>
      </c>
      <c r="C2172" t="s">
        <v>130</v>
      </c>
      <c r="D2172" t="s">
        <v>1252</v>
      </c>
      <c r="E2172" s="579">
        <v>6.07</v>
      </c>
    </row>
    <row r="2173" spans="1:5">
      <c r="A2173">
        <v>34804</v>
      </c>
      <c r="B2173" t="s">
        <v>13953</v>
      </c>
      <c r="C2173" t="s">
        <v>93</v>
      </c>
      <c r="D2173" t="s">
        <v>1252</v>
      </c>
      <c r="E2173" s="579">
        <v>55.29</v>
      </c>
    </row>
    <row r="2174" spans="1:5">
      <c r="A2174">
        <v>4013</v>
      </c>
      <c r="B2174" t="s">
        <v>13954</v>
      </c>
      <c r="C2174" t="s">
        <v>93</v>
      </c>
      <c r="D2174" t="s">
        <v>1252</v>
      </c>
      <c r="E2174" s="579">
        <v>7.37</v>
      </c>
    </row>
    <row r="2175" spans="1:5">
      <c r="A2175">
        <v>4011</v>
      </c>
      <c r="B2175" t="s">
        <v>13955</v>
      </c>
      <c r="C2175" t="s">
        <v>93</v>
      </c>
      <c r="D2175" t="s">
        <v>1252</v>
      </c>
      <c r="E2175" s="579">
        <v>8.23</v>
      </c>
    </row>
    <row r="2176" spans="1:5">
      <c r="A2176">
        <v>4021</v>
      </c>
      <c r="B2176" t="s">
        <v>13956</v>
      </c>
      <c r="C2176" t="s">
        <v>93</v>
      </c>
      <c r="D2176" t="s">
        <v>1252</v>
      </c>
      <c r="E2176" s="579">
        <v>10.27</v>
      </c>
    </row>
    <row r="2177" spans="1:5">
      <c r="A2177">
        <v>4019</v>
      </c>
      <c r="B2177" t="s">
        <v>13957</v>
      </c>
      <c r="C2177" t="s">
        <v>93</v>
      </c>
      <c r="D2177" t="s">
        <v>1250</v>
      </c>
      <c r="E2177" s="579">
        <v>12.33</v>
      </c>
    </row>
    <row r="2178" spans="1:5">
      <c r="A2178">
        <v>4012</v>
      </c>
      <c r="B2178" t="s">
        <v>13958</v>
      </c>
      <c r="C2178" t="s">
        <v>93</v>
      </c>
      <c r="D2178" t="s">
        <v>1250</v>
      </c>
      <c r="E2178" s="579">
        <v>16.52</v>
      </c>
    </row>
    <row r="2179" spans="1:5">
      <c r="A2179">
        <v>4020</v>
      </c>
      <c r="B2179" t="s">
        <v>13959</v>
      </c>
      <c r="C2179" t="s">
        <v>93</v>
      </c>
      <c r="D2179" t="s">
        <v>1252</v>
      </c>
      <c r="E2179" s="579">
        <v>20.68</v>
      </c>
    </row>
    <row r="2180" spans="1:5">
      <c r="A2180">
        <v>4018</v>
      </c>
      <c r="B2180" t="s">
        <v>13960</v>
      </c>
      <c r="C2180" t="s">
        <v>93</v>
      </c>
      <c r="D2180" t="s">
        <v>1252</v>
      </c>
      <c r="E2180" s="579">
        <v>24.78</v>
      </c>
    </row>
    <row r="2181" spans="1:5">
      <c r="A2181">
        <v>36498</v>
      </c>
      <c r="B2181" t="s">
        <v>13961</v>
      </c>
      <c r="C2181" t="s">
        <v>212</v>
      </c>
      <c r="D2181" t="s">
        <v>1252</v>
      </c>
      <c r="E2181" s="579"/>
    </row>
    <row r="2182" spans="1:5">
      <c r="A2182">
        <v>12872</v>
      </c>
      <c r="B2182" t="s">
        <v>13962</v>
      </c>
      <c r="C2182" t="s">
        <v>87</v>
      </c>
      <c r="D2182" t="s">
        <v>1252</v>
      </c>
      <c r="E2182" s="579">
        <v>17.420000000000002</v>
      </c>
    </row>
    <row r="2183" spans="1:5">
      <c r="A2183">
        <v>41075</v>
      </c>
      <c r="B2183" t="s">
        <v>13963</v>
      </c>
      <c r="C2183" t="s">
        <v>218</v>
      </c>
      <c r="D2183" t="s">
        <v>1252</v>
      </c>
      <c r="E2183" s="579">
        <v>3048.56</v>
      </c>
    </row>
    <row r="2184" spans="1:5">
      <c r="A2184">
        <v>44324</v>
      </c>
      <c r="B2184" t="s">
        <v>13964</v>
      </c>
      <c r="C2184" t="s">
        <v>92</v>
      </c>
      <c r="D2184" t="s">
        <v>1252</v>
      </c>
      <c r="E2184" s="579">
        <v>2.85</v>
      </c>
    </row>
    <row r="2185" spans="1:5">
      <c r="A2185">
        <v>3315</v>
      </c>
      <c r="B2185" t="s">
        <v>13965</v>
      </c>
      <c r="C2185" t="s">
        <v>92</v>
      </c>
      <c r="D2185" t="s">
        <v>1252</v>
      </c>
      <c r="E2185" s="579">
        <v>0.82</v>
      </c>
    </row>
    <row r="2186" spans="1:5">
      <c r="A2186">
        <v>36870</v>
      </c>
      <c r="B2186" t="s">
        <v>13966</v>
      </c>
      <c r="C2186" t="s">
        <v>92</v>
      </c>
      <c r="D2186" t="s">
        <v>1252</v>
      </c>
      <c r="E2186" s="579">
        <v>0.64</v>
      </c>
    </row>
    <row r="2187" spans="1:5">
      <c r="A2187">
        <v>5092</v>
      </c>
      <c r="B2187" t="s">
        <v>13967</v>
      </c>
      <c r="C2187" t="s">
        <v>4059</v>
      </c>
      <c r="D2187" t="s">
        <v>1253</v>
      </c>
      <c r="E2187" s="2">
        <v>18.420000000000002</v>
      </c>
    </row>
    <row r="2188" spans="1:5">
      <c r="A2188">
        <v>11462</v>
      </c>
      <c r="B2188" t="s">
        <v>13968</v>
      </c>
      <c r="C2188" t="s">
        <v>4059</v>
      </c>
      <c r="D2188" t="s">
        <v>1252</v>
      </c>
      <c r="E2188" s="579">
        <v>18.84</v>
      </c>
    </row>
    <row r="2189" spans="1:5">
      <c r="A2189">
        <v>36529</v>
      </c>
      <c r="B2189" t="s">
        <v>13969</v>
      </c>
      <c r="C2189" t="s">
        <v>212</v>
      </c>
      <c r="D2189" t="s">
        <v>1252</v>
      </c>
      <c r="E2189" s="2"/>
    </row>
    <row r="2190" spans="1:5">
      <c r="A2190">
        <v>3318</v>
      </c>
      <c r="B2190" t="s">
        <v>13970</v>
      </c>
      <c r="C2190" t="s">
        <v>212</v>
      </c>
      <c r="D2190" t="s">
        <v>1252</v>
      </c>
      <c r="E2190" s="579"/>
    </row>
    <row r="2191" spans="1:5">
      <c r="A2191">
        <v>3324</v>
      </c>
      <c r="B2191" t="s">
        <v>13971</v>
      </c>
      <c r="C2191" t="s">
        <v>93</v>
      </c>
      <c r="D2191" t="s">
        <v>1252</v>
      </c>
      <c r="E2191" s="579">
        <v>12.14</v>
      </c>
    </row>
    <row r="2192" spans="1:5">
      <c r="A2192">
        <v>3322</v>
      </c>
      <c r="B2192" t="s">
        <v>13972</v>
      </c>
      <c r="C2192" t="s">
        <v>93</v>
      </c>
      <c r="D2192" t="s">
        <v>1252</v>
      </c>
      <c r="E2192" s="579">
        <v>17</v>
      </c>
    </row>
    <row r="2193" spans="1:5">
      <c r="A2193">
        <v>5076</v>
      </c>
      <c r="B2193" t="s">
        <v>13973</v>
      </c>
      <c r="C2193" t="s">
        <v>92</v>
      </c>
      <c r="D2193" t="s">
        <v>1252</v>
      </c>
      <c r="E2193" s="579">
        <v>21.58</v>
      </c>
    </row>
    <row r="2194" spans="1:5">
      <c r="A2194">
        <v>5077</v>
      </c>
      <c r="B2194" t="s">
        <v>13974</v>
      </c>
      <c r="C2194" t="s">
        <v>92</v>
      </c>
      <c r="D2194" t="s">
        <v>1252</v>
      </c>
      <c r="E2194" s="579">
        <v>23.85</v>
      </c>
    </row>
    <row r="2195" spans="1:5">
      <c r="A2195">
        <v>45242</v>
      </c>
      <c r="B2195" t="s">
        <v>13975</v>
      </c>
      <c r="C2195" t="s">
        <v>212</v>
      </c>
      <c r="D2195" t="s">
        <v>1253</v>
      </c>
      <c r="E2195" s="2"/>
    </row>
    <row r="2196" spans="1:5">
      <c r="A2196">
        <v>11837</v>
      </c>
      <c r="B2196" t="s">
        <v>13976</v>
      </c>
      <c r="C2196" t="s">
        <v>212</v>
      </c>
      <c r="D2196" t="s">
        <v>1253</v>
      </c>
      <c r="E2196" s="2">
        <v>75.73</v>
      </c>
    </row>
    <row r="2197" spans="1:5">
      <c r="A2197">
        <v>415</v>
      </c>
      <c r="B2197" t="s">
        <v>13977</v>
      </c>
      <c r="C2197" t="s">
        <v>212</v>
      </c>
      <c r="D2197" t="s">
        <v>1252</v>
      </c>
      <c r="E2197" s="579">
        <v>31.05</v>
      </c>
    </row>
    <row r="2198" spans="1:5">
      <c r="A2198">
        <v>38055</v>
      </c>
      <c r="B2198" t="s">
        <v>13978</v>
      </c>
      <c r="C2198" t="s">
        <v>212</v>
      </c>
      <c r="D2198" t="s">
        <v>1250</v>
      </c>
      <c r="E2198" s="579">
        <v>6.87</v>
      </c>
    </row>
    <row r="2199" spans="1:5">
      <c r="A2199">
        <v>416</v>
      </c>
      <c r="B2199" t="s">
        <v>13979</v>
      </c>
      <c r="C2199" t="s">
        <v>212</v>
      </c>
      <c r="D2199" t="s">
        <v>1252</v>
      </c>
      <c r="E2199" s="579">
        <v>11.37</v>
      </c>
    </row>
    <row r="2200" spans="1:5">
      <c r="A2200">
        <v>425</v>
      </c>
      <c r="B2200" t="s">
        <v>13980</v>
      </c>
      <c r="C2200" t="s">
        <v>212</v>
      </c>
      <c r="D2200" t="s">
        <v>1252</v>
      </c>
      <c r="E2200" s="579">
        <v>7.05</v>
      </c>
    </row>
    <row r="2201" spans="1:5">
      <c r="A2201">
        <v>426</v>
      </c>
      <c r="B2201" t="s">
        <v>13981</v>
      </c>
      <c r="C2201" t="s">
        <v>212</v>
      </c>
      <c r="D2201" t="s">
        <v>1252</v>
      </c>
      <c r="E2201" s="579">
        <v>38.81</v>
      </c>
    </row>
    <row r="2202" spans="1:5">
      <c r="A2202">
        <v>38056</v>
      </c>
      <c r="B2202" t="s">
        <v>13982</v>
      </c>
      <c r="C2202" t="s">
        <v>212</v>
      </c>
      <c r="D2202" t="s">
        <v>1252</v>
      </c>
      <c r="E2202" s="579">
        <v>37.9</v>
      </c>
    </row>
    <row r="2203" spans="1:5">
      <c r="A2203">
        <v>1564</v>
      </c>
      <c r="B2203" t="s">
        <v>13983</v>
      </c>
      <c r="C2203" t="s">
        <v>212</v>
      </c>
      <c r="D2203" t="s">
        <v>1252</v>
      </c>
      <c r="E2203" s="579">
        <v>14.46</v>
      </c>
    </row>
    <row r="2204" spans="1:5">
      <c r="A2204">
        <v>11032</v>
      </c>
      <c r="B2204" t="s">
        <v>13984</v>
      </c>
      <c r="C2204" t="s">
        <v>212</v>
      </c>
      <c r="D2204" t="s">
        <v>1252</v>
      </c>
      <c r="E2204" s="579">
        <v>16.11</v>
      </c>
    </row>
    <row r="2205" spans="1:5">
      <c r="A2205">
        <v>36786</v>
      </c>
      <c r="B2205" t="s">
        <v>13985</v>
      </c>
      <c r="C2205" t="s">
        <v>1254</v>
      </c>
      <c r="D2205" t="s">
        <v>1252</v>
      </c>
      <c r="E2205" s="579"/>
    </row>
    <row r="2206" spans="1:5">
      <c r="A2206">
        <v>36785</v>
      </c>
      <c r="B2206" t="s">
        <v>13986</v>
      </c>
      <c r="C2206" t="s">
        <v>1254</v>
      </c>
      <c r="D2206" t="s">
        <v>1252</v>
      </c>
      <c r="E2206" s="579"/>
    </row>
    <row r="2207" spans="1:5">
      <c r="A2207">
        <v>36782</v>
      </c>
      <c r="B2207" t="s">
        <v>13987</v>
      </c>
      <c r="C2207" t="s">
        <v>1254</v>
      </c>
      <c r="D2207" t="s">
        <v>1252</v>
      </c>
      <c r="E2207" s="579"/>
    </row>
    <row r="2208" spans="1:5">
      <c r="A2208">
        <v>44481</v>
      </c>
      <c r="B2208" t="s">
        <v>13988</v>
      </c>
      <c r="C2208" t="s">
        <v>1254</v>
      </c>
      <c r="D2208" t="s">
        <v>1252</v>
      </c>
      <c r="E2208" s="579"/>
    </row>
    <row r="2209" spans="1:5">
      <c r="A2209">
        <v>4824</v>
      </c>
      <c r="B2209" t="s">
        <v>13989</v>
      </c>
      <c r="C2209" t="s">
        <v>92</v>
      </c>
      <c r="D2209" t="s">
        <v>1252</v>
      </c>
      <c r="E2209" s="579">
        <v>0.56000000000000005</v>
      </c>
    </row>
    <row r="2210" spans="1:5">
      <c r="A2210">
        <v>11795</v>
      </c>
      <c r="B2210" t="s">
        <v>13990</v>
      </c>
      <c r="C2210" t="s">
        <v>93</v>
      </c>
      <c r="D2210" t="s">
        <v>1253</v>
      </c>
      <c r="E2210" s="579">
        <v>528.29999999999995</v>
      </c>
    </row>
    <row r="2211" spans="1:5">
      <c r="A2211">
        <v>134</v>
      </c>
      <c r="B2211" t="s">
        <v>13991</v>
      </c>
      <c r="C2211" t="s">
        <v>92</v>
      </c>
      <c r="D2211" t="s">
        <v>1253</v>
      </c>
      <c r="E2211" s="579">
        <v>2.23</v>
      </c>
    </row>
    <row r="2212" spans="1:5">
      <c r="A2212">
        <v>4229</v>
      </c>
      <c r="B2212" t="s">
        <v>13992</v>
      </c>
      <c r="C2212" t="s">
        <v>92</v>
      </c>
      <c r="D2212" t="s">
        <v>1253</v>
      </c>
      <c r="E2212" s="579">
        <v>43.27</v>
      </c>
    </row>
    <row r="2213" spans="1:5">
      <c r="A2213">
        <v>11731</v>
      </c>
      <c r="B2213" t="s">
        <v>13993</v>
      </c>
      <c r="C2213" t="s">
        <v>212</v>
      </c>
      <c r="D2213" t="s">
        <v>1253</v>
      </c>
      <c r="E2213" s="579">
        <v>8.2100000000000009</v>
      </c>
    </row>
    <row r="2214" spans="1:5">
      <c r="A2214">
        <v>11732</v>
      </c>
      <c r="B2214" t="s">
        <v>13994</v>
      </c>
      <c r="C2214" t="s">
        <v>212</v>
      </c>
      <c r="D2214" t="s">
        <v>1252</v>
      </c>
      <c r="E2214" s="579">
        <v>21.51</v>
      </c>
    </row>
    <row r="2215" spans="1:5">
      <c r="A2215">
        <v>11244</v>
      </c>
      <c r="B2215" t="s">
        <v>13995</v>
      </c>
      <c r="C2215" t="s">
        <v>212</v>
      </c>
      <c r="D2215" t="s">
        <v>1252</v>
      </c>
      <c r="E2215" s="579"/>
    </row>
    <row r="2216" spans="1:5">
      <c r="A2216">
        <v>11235</v>
      </c>
      <c r="B2216" t="s">
        <v>13996</v>
      </c>
      <c r="C2216" t="s">
        <v>212</v>
      </c>
      <c r="D2216" t="s">
        <v>1252</v>
      </c>
      <c r="E2216" s="579"/>
    </row>
    <row r="2217" spans="1:5">
      <c r="A2217">
        <v>11236</v>
      </c>
      <c r="B2217" t="s">
        <v>13997</v>
      </c>
      <c r="C2217" t="s">
        <v>212</v>
      </c>
      <c r="D2217" t="s">
        <v>1252</v>
      </c>
      <c r="E2217" s="579"/>
    </row>
    <row r="2218" spans="1:5">
      <c r="A2218">
        <v>11245</v>
      </c>
      <c r="B2218" t="s">
        <v>13998</v>
      </c>
      <c r="C2218" t="s">
        <v>212</v>
      </c>
      <c r="D2218" t="s">
        <v>1252</v>
      </c>
      <c r="E2218" s="579"/>
    </row>
    <row r="2219" spans="1:5">
      <c r="A2219">
        <v>36494</v>
      </c>
      <c r="B2219" t="s">
        <v>13999</v>
      </c>
      <c r="C2219" t="s">
        <v>212</v>
      </c>
      <c r="D2219" t="s">
        <v>1252</v>
      </c>
      <c r="E2219" s="579"/>
    </row>
    <row r="2220" spans="1:5">
      <c r="A2220">
        <v>36493</v>
      </c>
      <c r="B2220" t="s">
        <v>14000</v>
      </c>
      <c r="C2220" t="s">
        <v>212</v>
      </c>
      <c r="D2220" t="s">
        <v>1253</v>
      </c>
      <c r="E2220" s="579"/>
    </row>
    <row r="2221" spans="1:5">
      <c r="A2221">
        <v>36492</v>
      </c>
      <c r="B2221" t="s">
        <v>14001</v>
      </c>
      <c r="C2221" t="s">
        <v>212</v>
      </c>
      <c r="D2221" t="s">
        <v>1253</v>
      </c>
      <c r="E2221" s="579"/>
    </row>
    <row r="2222" spans="1:5">
      <c r="A2222">
        <v>36499</v>
      </c>
      <c r="B2222" t="s">
        <v>14002</v>
      </c>
      <c r="C2222" t="s">
        <v>212</v>
      </c>
      <c r="D2222" t="s">
        <v>1253</v>
      </c>
      <c r="E2222" s="579"/>
    </row>
    <row r="2223" spans="1:5">
      <c r="A2223">
        <v>13533</v>
      </c>
      <c r="B2223" t="s">
        <v>14003</v>
      </c>
      <c r="C2223" t="s">
        <v>212</v>
      </c>
      <c r="D2223" t="s">
        <v>1253</v>
      </c>
      <c r="E2223" s="579"/>
    </row>
    <row r="2224" spans="1:5">
      <c r="A2224">
        <v>13333</v>
      </c>
      <c r="B2224" t="s">
        <v>14004</v>
      </c>
      <c r="C2224" t="s">
        <v>212</v>
      </c>
      <c r="D2224" t="s">
        <v>1253</v>
      </c>
      <c r="E2224" s="2"/>
    </row>
    <row r="2225" spans="1:5">
      <c r="A2225">
        <v>39585</v>
      </c>
      <c r="B2225" t="s">
        <v>14005</v>
      </c>
      <c r="C2225" t="s">
        <v>212</v>
      </c>
      <c r="D2225" t="s">
        <v>1253</v>
      </c>
      <c r="E2225" s="2"/>
    </row>
    <row r="2226" spans="1:5">
      <c r="A2226">
        <v>39586</v>
      </c>
      <c r="B2226" t="s">
        <v>14006</v>
      </c>
      <c r="C2226" t="s">
        <v>212</v>
      </c>
      <c r="D2226" t="s">
        <v>1253</v>
      </c>
      <c r="E2226" s="2"/>
    </row>
    <row r="2227" spans="1:5">
      <c r="A2227">
        <v>39587</v>
      </c>
      <c r="B2227" t="s">
        <v>14007</v>
      </c>
      <c r="C2227" t="s">
        <v>212</v>
      </c>
      <c r="D2227" t="s">
        <v>1253</v>
      </c>
      <c r="E2227" s="2"/>
    </row>
    <row r="2228" spans="1:5">
      <c r="A2228">
        <v>39588</v>
      </c>
      <c r="B2228" t="s">
        <v>14008</v>
      </c>
      <c r="C2228" t="s">
        <v>212</v>
      </c>
      <c r="D2228" t="s">
        <v>1253</v>
      </c>
      <c r="E2228" s="2"/>
    </row>
    <row r="2229" spans="1:5">
      <c r="A2229">
        <v>39584</v>
      </c>
      <c r="B2229" t="s">
        <v>14009</v>
      </c>
      <c r="C2229" t="s">
        <v>212</v>
      </c>
      <c r="D2229" t="s">
        <v>1253</v>
      </c>
      <c r="E2229" s="2"/>
    </row>
    <row r="2230" spans="1:5">
      <c r="A2230">
        <v>39590</v>
      </c>
      <c r="B2230" t="s">
        <v>14010</v>
      </c>
      <c r="C2230" t="s">
        <v>212</v>
      </c>
      <c r="D2230" t="s">
        <v>1253</v>
      </c>
      <c r="E2230" s="2"/>
    </row>
    <row r="2231" spans="1:5">
      <c r="A2231">
        <v>39592</v>
      </c>
      <c r="B2231" t="s">
        <v>14011</v>
      </c>
      <c r="C2231" t="s">
        <v>212</v>
      </c>
      <c r="D2231" t="s">
        <v>1253</v>
      </c>
      <c r="E2231" s="2"/>
    </row>
    <row r="2232" spans="1:5">
      <c r="A2232">
        <v>39593</v>
      </c>
      <c r="B2232" t="s">
        <v>14012</v>
      </c>
      <c r="C2232" t="s">
        <v>212</v>
      </c>
      <c r="D2232" t="s">
        <v>1253</v>
      </c>
      <c r="E2232" s="2"/>
    </row>
    <row r="2233" spans="1:5">
      <c r="A2233">
        <v>14254</v>
      </c>
      <c r="B2233" t="s">
        <v>14013</v>
      </c>
      <c r="C2233" t="s">
        <v>212</v>
      </c>
      <c r="D2233" t="s">
        <v>1253</v>
      </c>
      <c r="E2233" s="2"/>
    </row>
    <row r="2234" spans="1:5">
      <c r="A2234">
        <v>44494</v>
      </c>
      <c r="B2234" t="s">
        <v>14014</v>
      </c>
      <c r="C2234" t="s">
        <v>212</v>
      </c>
      <c r="D2234" t="s">
        <v>1253</v>
      </c>
      <c r="E2234" s="2"/>
    </row>
    <row r="2235" spans="1:5">
      <c r="A2235">
        <v>25019</v>
      </c>
      <c r="B2235" t="s">
        <v>14015</v>
      </c>
      <c r="C2235" t="s">
        <v>212</v>
      </c>
      <c r="D2235" t="s">
        <v>1253</v>
      </c>
      <c r="E2235" s="2"/>
    </row>
    <row r="2236" spans="1:5">
      <c r="A2236">
        <v>36501</v>
      </c>
      <c r="B2236" t="s">
        <v>14016</v>
      </c>
      <c r="C2236" t="s">
        <v>212</v>
      </c>
      <c r="D2236" t="s">
        <v>1253</v>
      </c>
      <c r="E2236" s="2"/>
    </row>
    <row r="2237" spans="1:5">
      <c r="A2237">
        <v>44493</v>
      </c>
      <c r="B2237" t="s">
        <v>14017</v>
      </c>
      <c r="C2237" t="s">
        <v>212</v>
      </c>
      <c r="D2237" t="s">
        <v>1253</v>
      </c>
      <c r="E2237" s="2"/>
    </row>
    <row r="2238" spans="1:5">
      <c r="A2238">
        <v>36500</v>
      </c>
      <c r="B2238" t="s">
        <v>14018</v>
      </c>
      <c r="C2238" t="s">
        <v>212</v>
      </c>
      <c r="D2238" t="s">
        <v>1253</v>
      </c>
      <c r="E2238" s="2"/>
    </row>
    <row r="2239" spans="1:5">
      <c r="A2239">
        <v>20017</v>
      </c>
      <c r="B2239" t="s">
        <v>14019</v>
      </c>
      <c r="C2239" t="s">
        <v>85</v>
      </c>
      <c r="D2239" t="s">
        <v>1253</v>
      </c>
      <c r="E2239" s="2">
        <v>7.07</v>
      </c>
    </row>
    <row r="2240" spans="1:5">
      <c r="A2240">
        <v>20007</v>
      </c>
      <c r="B2240" t="s">
        <v>14020</v>
      </c>
      <c r="C2240" t="s">
        <v>85</v>
      </c>
      <c r="D2240" t="s">
        <v>1253</v>
      </c>
      <c r="E2240" s="2">
        <v>4.22</v>
      </c>
    </row>
    <row r="2241" spans="1:5">
      <c r="A2241">
        <v>39831</v>
      </c>
      <c r="B2241" t="s">
        <v>14021</v>
      </c>
      <c r="C2241" t="s">
        <v>16685</v>
      </c>
      <c r="D2241" t="s">
        <v>1253</v>
      </c>
      <c r="E2241" s="2">
        <v>434.37</v>
      </c>
    </row>
    <row r="2242" spans="1:5">
      <c r="A2242">
        <v>36888</v>
      </c>
      <c r="B2242" t="s">
        <v>14022</v>
      </c>
      <c r="C2242" t="s">
        <v>85</v>
      </c>
      <c r="D2242" t="s">
        <v>1253</v>
      </c>
      <c r="E2242" s="2"/>
    </row>
    <row r="2243" spans="1:5">
      <c r="A2243">
        <v>39836</v>
      </c>
      <c r="B2243" t="s">
        <v>14023</v>
      </c>
      <c r="C2243" t="s">
        <v>16685</v>
      </c>
      <c r="D2243" t="s">
        <v>1253</v>
      </c>
      <c r="E2243" s="2">
        <v>381.68</v>
      </c>
    </row>
    <row r="2244" spans="1:5">
      <c r="A2244">
        <v>39830</v>
      </c>
      <c r="B2244" t="s">
        <v>14024</v>
      </c>
      <c r="C2244" t="s">
        <v>16685</v>
      </c>
      <c r="D2244" t="s">
        <v>1252</v>
      </c>
      <c r="E2244" s="579">
        <v>435.3</v>
      </c>
    </row>
    <row r="2245" spans="1:5">
      <c r="A2245">
        <v>36497</v>
      </c>
      <c r="B2245" t="s">
        <v>14025</v>
      </c>
      <c r="C2245" t="s">
        <v>212</v>
      </c>
      <c r="D2245" t="s">
        <v>1252</v>
      </c>
      <c r="E2245" s="579"/>
    </row>
    <row r="2246" spans="1:5">
      <c r="A2246">
        <v>40527</v>
      </c>
      <c r="B2246" t="s">
        <v>14026</v>
      </c>
      <c r="C2246" t="s">
        <v>212</v>
      </c>
      <c r="D2246" t="s">
        <v>1252</v>
      </c>
      <c r="E2246" s="579"/>
    </row>
    <row r="2247" spans="1:5">
      <c r="A2247">
        <v>36487</v>
      </c>
      <c r="B2247" t="s">
        <v>14027</v>
      </c>
      <c r="C2247" t="s">
        <v>212</v>
      </c>
      <c r="D2247" t="s">
        <v>1252</v>
      </c>
      <c r="E2247" s="579"/>
    </row>
    <row r="2248" spans="1:5">
      <c r="A2248">
        <v>44475</v>
      </c>
      <c r="B2248" t="s">
        <v>14028</v>
      </c>
      <c r="C2248" t="s">
        <v>212</v>
      </c>
      <c r="D2248" t="s">
        <v>1252</v>
      </c>
      <c r="E2248" s="579"/>
    </row>
    <row r="2249" spans="1:5">
      <c r="A2249">
        <v>44474</v>
      </c>
      <c r="B2249" t="s">
        <v>14029</v>
      </c>
      <c r="C2249" t="s">
        <v>212</v>
      </c>
      <c r="D2249" t="s">
        <v>1252</v>
      </c>
      <c r="E2249" s="579"/>
    </row>
    <row r="2250" spans="1:5">
      <c r="A2250">
        <v>44490</v>
      </c>
      <c r="B2250" t="s">
        <v>14030</v>
      </c>
      <c r="C2250" t="s">
        <v>212</v>
      </c>
      <c r="D2250" t="s">
        <v>1252</v>
      </c>
      <c r="E2250" s="2"/>
    </row>
    <row r="2251" spans="1:5">
      <c r="A2251">
        <v>37776</v>
      </c>
      <c r="B2251" t="s">
        <v>14031</v>
      </c>
      <c r="C2251" t="s">
        <v>212</v>
      </c>
      <c r="D2251" t="s">
        <v>1252</v>
      </c>
      <c r="E2251" s="2"/>
    </row>
    <row r="2252" spans="1:5">
      <c r="A2252">
        <v>37775</v>
      </c>
      <c r="B2252" t="s">
        <v>14032</v>
      </c>
      <c r="C2252" t="s">
        <v>212</v>
      </c>
      <c r="D2252" t="s">
        <v>1252</v>
      </c>
      <c r="E2252" s="2"/>
    </row>
    <row r="2253" spans="1:5">
      <c r="A2253">
        <v>36491</v>
      </c>
      <c r="B2253" t="s">
        <v>14033</v>
      </c>
      <c r="C2253" t="s">
        <v>212</v>
      </c>
      <c r="D2253" t="s">
        <v>1253</v>
      </c>
      <c r="E2253" s="2"/>
    </row>
    <row r="2254" spans="1:5">
      <c r="A2254">
        <v>10712</v>
      </c>
      <c r="B2254" t="s">
        <v>14034</v>
      </c>
      <c r="C2254" t="s">
        <v>212</v>
      </c>
      <c r="D2254" t="s">
        <v>1253</v>
      </c>
      <c r="E2254" s="2"/>
    </row>
    <row r="2255" spans="1:5">
      <c r="A2255">
        <v>3363</v>
      </c>
      <c r="B2255" t="s">
        <v>14035</v>
      </c>
      <c r="C2255" t="s">
        <v>212</v>
      </c>
      <c r="D2255" t="s">
        <v>1253</v>
      </c>
      <c r="E2255" s="2"/>
    </row>
    <row r="2256" spans="1:5">
      <c r="A2256">
        <v>3365</v>
      </c>
      <c r="B2256" t="s">
        <v>14036</v>
      </c>
      <c r="C2256" t="s">
        <v>212</v>
      </c>
      <c r="D2256" t="s">
        <v>1253</v>
      </c>
      <c r="E2256" s="2"/>
    </row>
    <row r="2257" spans="1:5">
      <c r="A2257">
        <v>7569</v>
      </c>
      <c r="B2257" t="s">
        <v>14037</v>
      </c>
      <c r="C2257" t="s">
        <v>212</v>
      </c>
      <c r="D2257" t="s">
        <v>1253</v>
      </c>
      <c r="E2257" s="2">
        <v>76.31</v>
      </c>
    </row>
    <row r="2258" spans="1:5">
      <c r="A2258">
        <v>3378</v>
      </c>
      <c r="B2258" t="s">
        <v>14038</v>
      </c>
      <c r="C2258" t="s">
        <v>212</v>
      </c>
      <c r="D2258" t="s">
        <v>1253</v>
      </c>
      <c r="E2258" s="2">
        <v>109.92</v>
      </c>
    </row>
    <row r="2259" spans="1:5">
      <c r="A2259">
        <v>3380</v>
      </c>
      <c r="B2259" t="s">
        <v>14039</v>
      </c>
      <c r="C2259" t="s">
        <v>212</v>
      </c>
      <c r="D2259" t="s">
        <v>1253</v>
      </c>
      <c r="E2259" s="2">
        <v>76.95</v>
      </c>
    </row>
    <row r="2260" spans="1:5">
      <c r="A2260">
        <v>3379</v>
      </c>
      <c r="B2260" t="s">
        <v>14040</v>
      </c>
      <c r="C2260" t="s">
        <v>212</v>
      </c>
      <c r="D2260" t="s">
        <v>1253</v>
      </c>
      <c r="E2260" s="2">
        <v>74.290000000000006</v>
      </c>
    </row>
    <row r="2261" spans="1:5">
      <c r="A2261">
        <v>11991</v>
      </c>
      <c r="B2261" t="s">
        <v>14041</v>
      </c>
      <c r="C2261" t="s">
        <v>212</v>
      </c>
      <c r="D2261" t="s">
        <v>1253</v>
      </c>
      <c r="E2261" s="2">
        <v>86.26</v>
      </c>
    </row>
    <row r="2262" spans="1:5">
      <c r="A2262">
        <v>44305</v>
      </c>
      <c r="B2262" t="s">
        <v>14042</v>
      </c>
      <c r="C2262" t="s">
        <v>212</v>
      </c>
      <c r="D2262" t="s">
        <v>1252</v>
      </c>
      <c r="E2262" s="579"/>
    </row>
    <row r="2263" spans="1:5">
      <c r="A2263">
        <v>34349</v>
      </c>
      <c r="B2263" t="s">
        <v>14043</v>
      </c>
      <c r="C2263" t="s">
        <v>212</v>
      </c>
      <c r="D2263" t="s">
        <v>1252</v>
      </c>
      <c r="E2263" s="579">
        <v>31.41</v>
      </c>
    </row>
    <row r="2264" spans="1:5">
      <c r="A2264">
        <v>11029</v>
      </c>
      <c r="B2264" t="s">
        <v>14044</v>
      </c>
      <c r="C2264" t="s">
        <v>16686</v>
      </c>
      <c r="D2264" t="s">
        <v>1252</v>
      </c>
      <c r="E2264" s="579">
        <v>2.4700000000000002</v>
      </c>
    </row>
    <row r="2265" spans="1:5">
      <c r="A2265">
        <v>4316</v>
      </c>
      <c r="B2265" t="s">
        <v>14045</v>
      </c>
      <c r="C2265" t="s">
        <v>212</v>
      </c>
      <c r="D2265" t="s">
        <v>1250</v>
      </c>
      <c r="E2265" s="579">
        <v>2.4900000000000002</v>
      </c>
    </row>
    <row r="2266" spans="1:5">
      <c r="A2266">
        <v>4313</v>
      </c>
      <c r="B2266" t="s">
        <v>14046</v>
      </c>
      <c r="C2266" t="s">
        <v>16686</v>
      </c>
      <c r="D2266" t="s">
        <v>1252</v>
      </c>
      <c r="E2266" s="579">
        <v>3.58</v>
      </c>
    </row>
    <row r="2267" spans="1:5">
      <c r="A2267">
        <v>4317</v>
      </c>
      <c r="B2267" t="s">
        <v>14047</v>
      </c>
      <c r="C2267" t="s">
        <v>212</v>
      </c>
      <c r="D2267" t="s">
        <v>1252</v>
      </c>
      <c r="E2267" s="579">
        <v>4.08</v>
      </c>
    </row>
    <row r="2268" spans="1:5">
      <c r="A2268">
        <v>4314</v>
      </c>
      <c r="B2268" t="s">
        <v>14048</v>
      </c>
      <c r="C2268" t="s">
        <v>16686</v>
      </c>
      <c r="D2268" t="s">
        <v>1252</v>
      </c>
      <c r="E2268" s="579">
        <v>4.7699999999999996</v>
      </c>
    </row>
    <row r="2269" spans="1:5">
      <c r="A2269">
        <v>10921</v>
      </c>
      <c r="B2269" t="s">
        <v>14049</v>
      </c>
      <c r="C2269" t="s">
        <v>212</v>
      </c>
      <c r="D2269" t="s">
        <v>1252</v>
      </c>
      <c r="E2269" s="579"/>
    </row>
    <row r="2270" spans="1:5">
      <c r="A2270">
        <v>10922</v>
      </c>
      <c r="B2270" t="s">
        <v>14050</v>
      </c>
      <c r="C2270" t="s">
        <v>212</v>
      </c>
      <c r="D2270" t="s">
        <v>1252</v>
      </c>
      <c r="E2270" s="579"/>
    </row>
    <row r="2271" spans="1:5">
      <c r="A2271">
        <v>10923</v>
      </c>
      <c r="B2271" t="s">
        <v>14051</v>
      </c>
      <c r="C2271" t="s">
        <v>212</v>
      </c>
      <c r="D2271" t="s">
        <v>1252</v>
      </c>
      <c r="E2271" s="579"/>
    </row>
    <row r="2272" spans="1:5">
      <c r="A2272">
        <v>10924</v>
      </c>
      <c r="B2272" t="s">
        <v>14052</v>
      </c>
      <c r="C2272" t="s">
        <v>212</v>
      </c>
      <c r="D2272" t="s">
        <v>1252</v>
      </c>
      <c r="E2272" s="579"/>
    </row>
    <row r="2273" spans="1:5">
      <c r="A2273">
        <v>37772</v>
      </c>
      <c r="B2273" t="s">
        <v>14053</v>
      </c>
      <c r="C2273" t="s">
        <v>212</v>
      </c>
      <c r="D2273" t="s">
        <v>1253</v>
      </c>
      <c r="E2273" s="2"/>
    </row>
    <row r="2274" spans="1:5">
      <c r="A2274">
        <v>37771</v>
      </c>
      <c r="B2274" t="s">
        <v>14054</v>
      </c>
      <c r="C2274" t="s">
        <v>212</v>
      </c>
      <c r="D2274" t="s">
        <v>1253</v>
      </c>
      <c r="E2274" s="2"/>
    </row>
    <row r="2275" spans="1:5">
      <c r="A2275">
        <v>12772</v>
      </c>
      <c r="B2275" t="s">
        <v>14055</v>
      </c>
      <c r="C2275" t="s">
        <v>212</v>
      </c>
      <c r="D2275" t="s">
        <v>1253</v>
      </c>
      <c r="E2275" s="2"/>
    </row>
    <row r="2276" spans="1:5">
      <c r="A2276">
        <v>12770</v>
      </c>
      <c r="B2276" t="s">
        <v>14056</v>
      </c>
      <c r="C2276" t="s">
        <v>212</v>
      </c>
      <c r="D2276" t="s">
        <v>1253</v>
      </c>
      <c r="E2276" s="2"/>
    </row>
    <row r="2277" spans="1:5">
      <c r="A2277">
        <v>12775</v>
      </c>
      <c r="B2277" t="s">
        <v>14057</v>
      </c>
      <c r="C2277" t="s">
        <v>212</v>
      </c>
      <c r="D2277" t="s">
        <v>1253</v>
      </c>
      <c r="E2277" s="2"/>
    </row>
    <row r="2278" spans="1:5">
      <c r="A2278">
        <v>12768</v>
      </c>
      <c r="B2278" t="s">
        <v>14058</v>
      </c>
      <c r="C2278" t="s">
        <v>212</v>
      </c>
      <c r="D2278" t="s">
        <v>1253</v>
      </c>
      <c r="E2278" s="2"/>
    </row>
    <row r="2279" spans="1:5">
      <c r="A2279">
        <v>12769</v>
      </c>
      <c r="B2279" t="s">
        <v>14059</v>
      </c>
      <c r="C2279" t="s">
        <v>212</v>
      </c>
      <c r="D2279" t="s">
        <v>1253</v>
      </c>
      <c r="E2279" s="579"/>
    </row>
    <row r="2280" spans="1:5">
      <c r="A2280">
        <v>12773</v>
      </c>
      <c r="B2280" t="s">
        <v>14060</v>
      </c>
      <c r="C2280" t="s">
        <v>212</v>
      </c>
      <c r="D2280" t="s">
        <v>1253</v>
      </c>
      <c r="E2280" s="579"/>
    </row>
    <row r="2281" spans="1:5">
      <c r="A2281">
        <v>12774</v>
      </c>
      <c r="B2281" t="s">
        <v>14061</v>
      </c>
      <c r="C2281" t="s">
        <v>212</v>
      </c>
      <c r="D2281" t="s">
        <v>1253</v>
      </c>
      <c r="E2281" s="579"/>
    </row>
    <row r="2282" spans="1:5">
      <c r="A2282">
        <v>12776</v>
      </c>
      <c r="B2282" t="s">
        <v>14062</v>
      </c>
      <c r="C2282" t="s">
        <v>212</v>
      </c>
      <c r="D2282" t="s">
        <v>1253</v>
      </c>
      <c r="E2282" s="2"/>
    </row>
    <row r="2283" spans="1:5">
      <c r="A2283">
        <v>12777</v>
      </c>
      <c r="B2283" t="s">
        <v>14063</v>
      </c>
      <c r="C2283" t="s">
        <v>212</v>
      </c>
      <c r="D2283" t="s">
        <v>1253</v>
      </c>
      <c r="E2283" s="579"/>
    </row>
    <row r="2284" spans="1:5">
      <c r="A2284">
        <v>12873</v>
      </c>
      <c r="B2284" t="s">
        <v>14064</v>
      </c>
      <c r="C2284" t="s">
        <v>87</v>
      </c>
      <c r="D2284" t="s">
        <v>1253</v>
      </c>
      <c r="E2284" s="579">
        <v>17.420000000000002</v>
      </c>
    </row>
    <row r="2285" spans="1:5">
      <c r="A2285">
        <v>41076</v>
      </c>
      <c r="B2285" t="s">
        <v>14065</v>
      </c>
      <c r="C2285" t="s">
        <v>218</v>
      </c>
      <c r="D2285" t="s">
        <v>1253</v>
      </c>
      <c r="E2285" s="579">
        <v>3048.56</v>
      </c>
    </row>
    <row r="2286" spans="1:5">
      <c r="A2286">
        <v>140</v>
      </c>
      <c r="B2286" t="s">
        <v>14066</v>
      </c>
      <c r="C2286" t="s">
        <v>92</v>
      </c>
      <c r="D2286" t="s">
        <v>1253</v>
      </c>
      <c r="E2286" s="2">
        <v>24.92</v>
      </c>
    </row>
    <row r="2287" spans="1:5">
      <c r="A2287">
        <v>151</v>
      </c>
      <c r="B2287" t="s">
        <v>14067</v>
      </c>
      <c r="C2287" t="s">
        <v>130</v>
      </c>
      <c r="D2287" t="s">
        <v>1253</v>
      </c>
      <c r="E2287" s="2">
        <v>36.78</v>
      </c>
    </row>
    <row r="2288" spans="1:5">
      <c r="A2288">
        <v>7340</v>
      </c>
      <c r="B2288" t="s">
        <v>14068</v>
      </c>
      <c r="C2288" t="s">
        <v>130</v>
      </c>
      <c r="D2288" t="s">
        <v>1253</v>
      </c>
      <c r="E2288" s="579">
        <v>39.17</v>
      </c>
    </row>
    <row r="2289" spans="1:5">
      <c r="A2289">
        <v>40929</v>
      </c>
      <c r="B2289" t="s">
        <v>14069</v>
      </c>
      <c r="C2289" t="s">
        <v>218</v>
      </c>
      <c r="D2289" t="s">
        <v>1253</v>
      </c>
      <c r="E2289" s="579">
        <v>3183.02</v>
      </c>
    </row>
    <row r="2290" spans="1:5">
      <c r="A2290">
        <v>2701</v>
      </c>
      <c r="B2290" t="s">
        <v>14070</v>
      </c>
      <c r="C2290" t="s">
        <v>87</v>
      </c>
      <c r="D2290" t="s">
        <v>1253</v>
      </c>
      <c r="E2290" s="579">
        <v>18.18</v>
      </c>
    </row>
    <row r="2291" spans="1:5">
      <c r="A2291">
        <v>38064</v>
      </c>
      <c r="B2291" t="s">
        <v>14071</v>
      </c>
      <c r="C2291" t="s">
        <v>212</v>
      </c>
      <c r="D2291" t="s">
        <v>1252</v>
      </c>
      <c r="E2291" s="579">
        <v>17.87</v>
      </c>
    </row>
    <row r="2292" spans="1:5">
      <c r="A2292">
        <v>38114</v>
      </c>
      <c r="B2292" t="s">
        <v>14072</v>
      </c>
      <c r="C2292" t="s">
        <v>212</v>
      </c>
      <c r="D2292" t="s">
        <v>1252</v>
      </c>
      <c r="E2292" s="2">
        <v>15.98</v>
      </c>
    </row>
    <row r="2293" spans="1:5">
      <c r="A2293">
        <v>38115</v>
      </c>
      <c r="B2293" t="s">
        <v>14073</v>
      </c>
      <c r="C2293" t="s">
        <v>212</v>
      </c>
      <c r="D2293" t="s">
        <v>1252</v>
      </c>
      <c r="E2293" s="579">
        <v>17.07</v>
      </c>
    </row>
    <row r="2294" spans="1:5">
      <c r="A2294">
        <v>38065</v>
      </c>
      <c r="B2294" t="s">
        <v>14074</v>
      </c>
      <c r="C2294" t="s">
        <v>212</v>
      </c>
      <c r="D2294" t="s">
        <v>1252</v>
      </c>
      <c r="E2294" s="579">
        <v>25.35</v>
      </c>
    </row>
    <row r="2295" spans="1:5">
      <c r="A2295">
        <v>38078</v>
      </c>
      <c r="B2295" t="s">
        <v>14075</v>
      </c>
      <c r="C2295" t="s">
        <v>212</v>
      </c>
      <c r="D2295" t="s">
        <v>1252</v>
      </c>
      <c r="E2295" s="579">
        <v>14.79</v>
      </c>
    </row>
    <row r="2296" spans="1:5">
      <c r="A2296">
        <v>38113</v>
      </c>
      <c r="B2296" t="s">
        <v>14076</v>
      </c>
      <c r="C2296" t="s">
        <v>212</v>
      </c>
      <c r="D2296" t="s">
        <v>1252</v>
      </c>
      <c r="E2296" s="579">
        <v>8.0299999999999994</v>
      </c>
    </row>
    <row r="2297" spans="1:5">
      <c r="A2297">
        <v>38063</v>
      </c>
      <c r="B2297" t="s">
        <v>14077</v>
      </c>
      <c r="C2297" t="s">
        <v>212</v>
      </c>
      <c r="D2297" t="s">
        <v>1252</v>
      </c>
      <c r="E2297" s="2">
        <v>8.6199999999999992</v>
      </c>
    </row>
    <row r="2298" spans="1:5">
      <c r="A2298">
        <v>38073</v>
      </c>
      <c r="B2298" t="s">
        <v>14078</v>
      </c>
      <c r="C2298" t="s">
        <v>212</v>
      </c>
      <c r="D2298" t="s">
        <v>1252</v>
      </c>
      <c r="E2298" s="579">
        <v>20.92</v>
      </c>
    </row>
    <row r="2299" spans="1:5">
      <c r="A2299">
        <v>38080</v>
      </c>
      <c r="B2299" t="s">
        <v>14079</v>
      </c>
      <c r="C2299" t="s">
        <v>212</v>
      </c>
      <c r="D2299" t="s">
        <v>1252</v>
      </c>
      <c r="E2299" s="579">
        <v>25.69</v>
      </c>
    </row>
    <row r="2300" spans="1:5">
      <c r="A2300">
        <v>38069</v>
      </c>
      <c r="B2300" t="s">
        <v>14080</v>
      </c>
      <c r="C2300" t="s">
        <v>212</v>
      </c>
      <c r="D2300" t="s">
        <v>1252</v>
      </c>
      <c r="E2300" s="579">
        <v>14.05</v>
      </c>
    </row>
    <row r="2301" spans="1:5">
      <c r="A2301">
        <v>38077</v>
      </c>
      <c r="B2301" t="s">
        <v>14081</v>
      </c>
      <c r="C2301" t="s">
        <v>212</v>
      </c>
      <c r="D2301" t="s">
        <v>1252</v>
      </c>
      <c r="E2301" s="579">
        <v>13.73</v>
      </c>
    </row>
    <row r="2302" spans="1:5">
      <c r="A2302">
        <v>38112</v>
      </c>
      <c r="B2302" t="s">
        <v>14082</v>
      </c>
      <c r="C2302" t="s">
        <v>212</v>
      </c>
      <c r="D2302" t="s">
        <v>1252</v>
      </c>
      <c r="E2302" s="579">
        <v>6.17</v>
      </c>
    </row>
    <row r="2303" spans="1:5">
      <c r="A2303">
        <v>38062</v>
      </c>
      <c r="B2303" t="s">
        <v>14083</v>
      </c>
      <c r="C2303" t="s">
        <v>212</v>
      </c>
      <c r="D2303" t="s">
        <v>1252</v>
      </c>
      <c r="E2303" s="579">
        <v>6.33</v>
      </c>
    </row>
    <row r="2304" spans="1:5">
      <c r="A2304">
        <v>12129</v>
      </c>
      <c r="B2304" t="s">
        <v>14084</v>
      </c>
      <c r="C2304" t="s">
        <v>212</v>
      </c>
      <c r="D2304" t="s">
        <v>1252</v>
      </c>
      <c r="E2304" s="579">
        <v>11.19</v>
      </c>
    </row>
    <row r="2305" spans="1:5">
      <c r="A2305">
        <v>12128</v>
      </c>
      <c r="B2305" t="s">
        <v>14085</v>
      </c>
      <c r="C2305" t="s">
        <v>212</v>
      </c>
      <c r="D2305" t="s">
        <v>1252</v>
      </c>
      <c r="E2305" s="579">
        <v>8.4600000000000009</v>
      </c>
    </row>
    <row r="2306" spans="1:5">
      <c r="A2306">
        <v>38081</v>
      </c>
      <c r="B2306" t="s">
        <v>14086</v>
      </c>
      <c r="C2306" t="s">
        <v>212</v>
      </c>
      <c r="D2306" t="s">
        <v>1252</v>
      </c>
      <c r="E2306" s="579">
        <v>21.79</v>
      </c>
    </row>
    <row r="2307" spans="1:5">
      <c r="A2307">
        <v>38070</v>
      </c>
      <c r="B2307" t="s">
        <v>14087</v>
      </c>
      <c r="C2307" t="s">
        <v>212</v>
      </c>
      <c r="D2307" t="s">
        <v>1252</v>
      </c>
      <c r="E2307" s="579">
        <v>15.01</v>
      </c>
    </row>
    <row r="2308" spans="1:5">
      <c r="A2308">
        <v>38074</v>
      </c>
      <c r="B2308" t="s">
        <v>14088</v>
      </c>
      <c r="C2308" t="s">
        <v>212</v>
      </c>
      <c r="D2308" t="s">
        <v>1252</v>
      </c>
      <c r="E2308" s="579">
        <v>22.83</v>
      </c>
    </row>
    <row r="2309" spans="1:5">
      <c r="A2309">
        <v>38072</v>
      </c>
      <c r="B2309" t="s">
        <v>14089</v>
      </c>
      <c r="C2309" t="s">
        <v>212</v>
      </c>
      <c r="D2309" t="s">
        <v>1252</v>
      </c>
      <c r="E2309" s="579">
        <v>18.829999999999998</v>
      </c>
    </row>
    <row r="2310" spans="1:5">
      <c r="A2310">
        <v>38079</v>
      </c>
      <c r="B2310" t="s">
        <v>14090</v>
      </c>
      <c r="C2310" t="s">
        <v>212</v>
      </c>
      <c r="D2310" t="s">
        <v>1252</v>
      </c>
      <c r="E2310" s="579">
        <v>19.600000000000001</v>
      </c>
    </row>
    <row r="2311" spans="1:5">
      <c r="A2311">
        <v>38068</v>
      </c>
      <c r="B2311" t="s">
        <v>14091</v>
      </c>
      <c r="C2311" t="s">
        <v>212</v>
      </c>
      <c r="D2311" t="s">
        <v>1252</v>
      </c>
      <c r="E2311" s="579">
        <v>13</v>
      </c>
    </row>
    <row r="2312" spans="1:5">
      <c r="A2312">
        <v>38071</v>
      </c>
      <c r="B2312" t="s">
        <v>14092</v>
      </c>
      <c r="C2312" t="s">
        <v>212</v>
      </c>
      <c r="D2312" t="s">
        <v>1252</v>
      </c>
      <c r="E2312" s="579">
        <v>15.54</v>
      </c>
    </row>
    <row r="2313" spans="1:5">
      <c r="A2313">
        <v>45279</v>
      </c>
      <c r="B2313" t="s">
        <v>14093</v>
      </c>
      <c r="C2313" t="s">
        <v>212</v>
      </c>
      <c r="D2313" t="s">
        <v>1252</v>
      </c>
      <c r="E2313" s="579">
        <v>599.9</v>
      </c>
    </row>
    <row r="2314" spans="1:5">
      <c r="A2314">
        <v>38412</v>
      </c>
      <c r="B2314" t="s">
        <v>14094</v>
      </c>
      <c r="C2314" t="s">
        <v>212</v>
      </c>
      <c r="D2314" t="s">
        <v>1252</v>
      </c>
      <c r="E2314" s="579">
        <v>599.9</v>
      </c>
    </row>
    <row r="2315" spans="1:5">
      <c r="A2315">
        <v>45280</v>
      </c>
      <c r="B2315" t="s">
        <v>14095</v>
      </c>
      <c r="C2315" t="s">
        <v>212</v>
      </c>
      <c r="D2315" t="s">
        <v>1252</v>
      </c>
      <c r="E2315" s="579">
        <v>1503.25</v>
      </c>
    </row>
    <row r="2316" spans="1:5">
      <c r="A2316">
        <v>3405</v>
      </c>
      <c r="B2316" t="s">
        <v>14096</v>
      </c>
      <c r="C2316" t="s">
        <v>212</v>
      </c>
      <c r="D2316" t="s">
        <v>1252</v>
      </c>
      <c r="E2316" s="579"/>
    </row>
    <row r="2317" spans="1:5">
      <c r="A2317">
        <v>3394</v>
      </c>
      <c r="B2317" t="s">
        <v>14097</v>
      </c>
      <c r="C2317" t="s">
        <v>212</v>
      </c>
      <c r="D2317" t="s">
        <v>1252</v>
      </c>
      <c r="E2317" s="579"/>
    </row>
    <row r="2318" spans="1:5">
      <c r="A2318">
        <v>3393</v>
      </c>
      <c r="B2318" t="s">
        <v>14098</v>
      </c>
      <c r="C2318" t="s">
        <v>212</v>
      </c>
      <c r="D2318" t="s">
        <v>1252</v>
      </c>
      <c r="E2318" s="579"/>
    </row>
    <row r="2319" spans="1:5">
      <c r="A2319">
        <v>3406</v>
      </c>
      <c r="B2319" t="s">
        <v>14099</v>
      </c>
      <c r="C2319" t="s">
        <v>212</v>
      </c>
      <c r="D2319" t="s">
        <v>1252</v>
      </c>
      <c r="E2319" s="579"/>
    </row>
    <row r="2320" spans="1:5">
      <c r="A2320">
        <v>3395</v>
      </c>
      <c r="B2320" t="s">
        <v>14100</v>
      </c>
      <c r="C2320" t="s">
        <v>212</v>
      </c>
      <c r="D2320" t="s">
        <v>1252</v>
      </c>
      <c r="E2320" s="579"/>
    </row>
    <row r="2321" spans="1:5">
      <c r="A2321">
        <v>3398</v>
      </c>
      <c r="B2321" t="s">
        <v>14101</v>
      </c>
      <c r="C2321" t="s">
        <v>212</v>
      </c>
      <c r="D2321" t="s">
        <v>1250</v>
      </c>
      <c r="E2321" s="579"/>
    </row>
    <row r="2322" spans="1:5">
      <c r="A2322">
        <v>40662</v>
      </c>
      <c r="B2322" t="s">
        <v>14102</v>
      </c>
      <c r="C2322" t="s">
        <v>212</v>
      </c>
      <c r="D2322" t="s">
        <v>1252</v>
      </c>
      <c r="E2322" s="579">
        <v>194.15</v>
      </c>
    </row>
    <row r="2323" spans="1:5">
      <c r="A2323">
        <v>3437</v>
      </c>
      <c r="B2323" t="s">
        <v>14103</v>
      </c>
      <c r="C2323" t="s">
        <v>93</v>
      </c>
      <c r="D2323" t="s">
        <v>1252</v>
      </c>
      <c r="E2323" s="579">
        <v>539.32000000000005</v>
      </c>
    </row>
    <row r="2324" spans="1:5">
      <c r="A2324">
        <v>11190</v>
      </c>
      <c r="B2324" t="s">
        <v>14104</v>
      </c>
      <c r="C2324" t="s">
        <v>212</v>
      </c>
      <c r="D2324" t="s">
        <v>1252</v>
      </c>
      <c r="E2324" s="579"/>
    </row>
    <row r="2325" spans="1:5">
      <c r="A2325">
        <v>34377</v>
      </c>
      <c r="B2325" t="s">
        <v>14105</v>
      </c>
      <c r="C2325" t="s">
        <v>212</v>
      </c>
      <c r="D2325" t="s">
        <v>1250</v>
      </c>
      <c r="E2325" s="579"/>
    </row>
    <row r="2326" spans="1:5">
      <c r="A2326">
        <v>40659</v>
      </c>
      <c r="B2326" t="s">
        <v>14106</v>
      </c>
      <c r="C2326" t="s">
        <v>93</v>
      </c>
      <c r="D2326" t="s">
        <v>1252</v>
      </c>
      <c r="E2326" s="579">
        <v>763.07</v>
      </c>
    </row>
    <row r="2327" spans="1:5">
      <c r="A2327">
        <v>40660</v>
      </c>
      <c r="B2327" t="s">
        <v>14107</v>
      </c>
      <c r="C2327" t="s">
        <v>93</v>
      </c>
      <c r="D2327" t="s">
        <v>1252</v>
      </c>
      <c r="E2327" s="579">
        <v>967.1</v>
      </c>
    </row>
    <row r="2328" spans="1:5">
      <c r="A2328">
        <v>40661</v>
      </c>
      <c r="B2328" t="s">
        <v>14108</v>
      </c>
      <c r="C2328" t="s">
        <v>93</v>
      </c>
      <c r="D2328" t="s">
        <v>1252</v>
      </c>
      <c r="E2328" s="579">
        <v>594.6</v>
      </c>
    </row>
    <row r="2329" spans="1:5">
      <c r="A2329">
        <v>3428</v>
      </c>
      <c r="B2329" t="s">
        <v>14109</v>
      </c>
      <c r="C2329" t="s">
        <v>93</v>
      </c>
      <c r="D2329" t="s">
        <v>1252</v>
      </c>
      <c r="E2329" s="579">
        <v>800</v>
      </c>
    </row>
    <row r="2330" spans="1:5">
      <c r="A2330">
        <v>3429</v>
      </c>
      <c r="B2330" t="s">
        <v>14110</v>
      </c>
      <c r="C2330" t="s">
        <v>93</v>
      </c>
      <c r="D2330" t="s">
        <v>1253</v>
      </c>
      <c r="E2330" s="579">
        <v>457.07</v>
      </c>
    </row>
    <row r="2331" spans="1:5">
      <c r="A2331">
        <v>11199</v>
      </c>
      <c r="B2331" t="s">
        <v>14111</v>
      </c>
      <c r="C2331" t="s">
        <v>212</v>
      </c>
      <c r="D2331" t="s">
        <v>1252</v>
      </c>
      <c r="E2331" s="579"/>
    </row>
    <row r="2332" spans="1:5">
      <c r="A2332">
        <v>36896</v>
      </c>
      <c r="B2332" t="s">
        <v>14112</v>
      </c>
      <c r="C2332" t="s">
        <v>212</v>
      </c>
      <c r="D2332" t="s">
        <v>1250</v>
      </c>
      <c r="E2332" s="579"/>
    </row>
    <row r="2333" spans="1:5">
      <c r="A2333">
        <v>34367</v>
      </c>
      <c r="B2333" t="s">
        <v>14113</v>
      </c>
      <c r="C2333" t="s">
        <v>212</v>
      </c>
      <c r="D2333" t="s">
        <v>1252</v>
      </c>
      <c r="E2333" s="579"/>
    </row>
    <row r="2334" spans="1:5">
      <c r="A2334">
        <v>36897</v>
      </c>
      <c r="B2334" t="s">
        <v>14114</v>
      </c>
      <c r="C2334" t="s">
        <v>212</v>
      </c>
      <c r="D2334" t="s">
        <v>1253</v>
      </c>
      <c r="E2334" s="579"/>
    </row>
    <row r="2335" spans="1:5">
      <c r="A2335">
        <v>34369</v>
      </c>
      <c r="B2335" t="s">
        <v>14115</v>
      </c>
      <c r="C2335" t="s">
        <v>212</v>
      </c>
      <c r="D2335" t="s">
        <v>1252</v>
      </c>
      <c r="E2335" s="2"/>
    </row>
    <row r="2336" spans="1:5">
      <c r="A2336">
        <v>34364</v>
      </c>
      <c r="B2336" t="s">
        <v>14116</v>
      </c>
      <c r="C2336" t="s">
        <v>212</v>
      </c>
      <c r="D2336" t="s">
        <v>1250</v>
      </c>
      <c r="E2336" s="579"/>
    </row>
    <row r="2337" spans="1:5">
      <c r="A2337">
        <v>3421</v>
      </c>
      <c r="B2337" t="s">
        <v>14117</v>
      </c>
      <c r="C2337" t="s">
        <v>93</v>
      </c>
      <c r="D2337" t="s">
        <v>1252</v>
      </c>
      <c r="E2337" s="2">
        <v>599.15</v>
      </c>
    </row>
    <row r="2338" spans="1:5">
      <c r="A2338">
        <v>599</v>
      </c>
      <c r="B2338" t="s">
        <v>14118</v>
      </c>
      <c r="C2338" t="s">
        <v>93</v>
      </c>
      <c r="D2338" t="s">
        <v>1252</v>
      </c>
      <c r="E2338" s="2"/>
    </row>
    <row r="2339" spans="1:5">
      <c r="A2339">
        <v>44053</v>
      </c>
      <c r="B2339" t="s">
        <v>14119</v>
      </c>
      <c r="C2339" t="s">
        <v>212</v>
      </c>
      <c r="D2339" t="s">
        <v>1252</v>
      </c>
      <c r="E2339" s="2"/>
    </row>
    <row r="2340" spans="1:5">
      <c r="A2340">
        <v>3423</v>
      </c>
      <c r="B2340" t="s">
        <v>14120</v>
      </c>
      <c r="C2340" t="s">
        <v>93</v>
      </c>
      <c r="D2340" t="s">
        <v>1252</v>
      </c>
      <c r="E2340" s="579">
        <v>844.94</v>
      </c>
    </row>
    <row r="2341" spans="1:5">
      <c r="A2341">
        <v>34797</v>
      </c>
      <c r="B2341" t="s">
        <v>14121</v>
      </c>
      <c r="C2341" t="s">
        <v>212</v>
      </c>
      <c r="D2341" t="s">
        <v>1252</v>
      </c>
      <c r="E2341" s="579"/>
    </row>
    <row r="2342" spans="1:5">
      <c r="A2342">
        <v>34381</v>
      </c>
      <c r="B2342" t="s">
        <v>14122</v>
      </c>
      <c r="C2342" t="s">
        <v>212</v>
      </c>
      <c r="D2342" t="s">
        <v>1252</v>
      </c>
      <c r="E2342" s="579"/>
    </row>
    <row r="2343" spans="1:5">
      <c r="A2343">
        <v>44054</v>
      </c>
      <c r="B2343" t="s">
        <v>14123</v>
      </c>
      <c r="C2343" t="s">
        <v>212</v>
      </c>
      <c r="D2343" t="s">
        <v>1252</v>
      </c>
      <c r="E2343" s="579"/>
    </row>
    <row r="2344" spans="1:5">
      <c r="A2344">
        <v>44399</v>
      </c>
      <c r="B2344" t="s">
        <v>14124</v>
      </c>
      <c r="C2344" t="s">
        <v>212</v>
      </c>
      <c r="D2344" t="s">
        <v>1252</v>
      </c>
      <c r="E2344" s="2"/>
    </row>
    <row r="2345" spans="1:5">
      <c r="A2345">
        <v>44503</v>
      </c>
      <c r="B2345" t="s">
        <v>14125</v>
      </c>
      <c r="C2345" t="s">
        <v>87</v>
      </c>
      <c r="D2345" t="s">
        <v>1252</v>
      </c>
      <c r="E2345" s="2">
        <v>14.11</v>
      </c>
    </row>
    <row r="2346" spans="1:5">
      <c r="A2346">
        <v>41077</v>
      </c>
      <c r="B2346" t="s">
        <v>14126</v>
      </c>
      <c r="C2346" t="s">
        <v>218</v>
      </c>
      <c r="D2346" t="s">
        <v>1252</v>
      </c>
      <c r="E2346" s="579">
        <v>2471.0100000000002</v>
      </c>
    </row>
    <row r="2347" spans="1:5">
      <c r="A2347">
        <v>37963</v>
      </c>
      <c r="B2347" t="s">
        <v>14127</v>
      </c>
      <c r="C2347" t="s">
        <v>212</v>
      </c>
      <c r="D2347" t="s">
        <v>1252</v>
      </c>
      <c r="E2347" s="579"/>
    </row>
    <row r="2348" spans="1:5">
      <c r="A2348">
        <v>37964</v>
      </c>
      <c r="B2348" t="s">
        <v>14128</v>
      </c>
      <c r="C2348" t="s">
        <v>212</v>
      </c>
      <c r="D2348" t="s">
        <v>1253</v>
      </c>
      <c r="E2348" s="579"/>
    </row>
    <row r="2349" spans="1:5">
      <c r="A2349">
        <v>37965</v>
      </c>
      <c r="B2349" t="s">
        <v>14129</v>
      </c>
      <c r="C2349" t="s">
        <v>212</v>
      </c>
      <c r="D2349" t="s">
        <v>1252</v>
      </c>
      <c r="E2349" s="2"/>
    </row>
    <row r="2350" spans="1:5">
      <c r="A2350">
        <v>37966</v>
      </c>
      <c r="B2350" t="s">
        <v>14130</v>
      </c>
      <c r="C2350" t="s">
        <v>212</v>
      </c>
      <c r="D2350" t="s">
        <v>1252</v>
      </c>
      <c r="E2350" s="2"/>
    </row>
    <row r="2351" spans="1:5">
      <c r="A2351">
        <v>37967</v>
      </c>
      <c r="B2351" t="s">
        <v>14131</v>
      </c>
      <c r="C2351" t="s">
        <v>212</v>
      </c>
      <c r="D2351" t="s">
        <v>1252</v>
      </c>
      <c r="E2351" s="579"/>
    </row>
    <row r="2352" spans="1:5">
      <c r="A2352">
        <v>37968</v>
      </c>
      <c r="B2352" t="s">
        <v>14132</v>
      </c>
      <c r="C2352" t="s">
        <v>212</v>
      </c>
      <c r="D2352" t="s">
        <v>1252</v>
      </c>
      <c r="E2352" s="2"/>
    </row>
    <row r="2353" spans="1:5">
      <c r="A2353">
        <v>37969</v>
      </c>
      <c r="B2353" t="s">
        <v>14133</v>
      </c>
      <c r="C2353" t="s">
        <v>212</v>
      </c>
      <c r="D2353" t="s">
        <v>1252</v>
      </c>
      <c r="E2353" s="579"/>
    </row>
    <row r="2354" spans="1:5">
      <c r="A2354">
        <v>37970</v>
      </c>
      <c r="B2354" t="s">
        <v>14134</v>
      </c>
      <c r="C2354" t="s">
        <v>212</v>
      </c>
      <c r="D2354" t="s">
        <v>1252</v>
      </c>
      <c r="E2354" s="579"/>
    </row>
    <row r="2355" spans="1:5">
      <c r="A2355">
        <v>44251</v>
      </c>
      <c r="B2355" t="s">
        <v>14135</v>
      </c>
      <c r="C2355" t="s">
        <v>212</v>
      </c>
      <c r="D2355" t="s">
        <v>1252</v>
      </c>
      <c r="E2355" s="579"/>
    </row>
    <row r="2356" spans="1:5">
      <c r="A2356">
        <v>21118</v>
      </c>
      <c r="B2356" t="s">
        <v>14136</v>
      </c>
      <c r="C2356" t="s">
        <v>212</v>
      </c>
      <c r="D2356" t="s">
        <v>1252</v>
      </c>
      <c r="E2356" s="579"/>
    </row>
    <row r="2357" spans="1:5">
      <c r="A2357">
        <v>37956</v>
      </c>
      <c r="B2357" t="s">
        <v>14137</v>
      </c>
      <c r="C2357" t="s">
        <v>212</v>
      </c>
      <c r="D2357" t="s">
        <v>1252</v>
      </c>
      <c r="E2357" s="579"/>
    </row>
    <row r="2358" spans="1:5">
      <c r="A2358">
        <v>37957</v>
      </c>
      <c r="B2358" t="s">
        <v>14138</v>
      </c>
      <c r="C2358" t="s">
        <v>212</v>
      </c>
      <c r="D2358" t="s">
        <v>1252</v>
      </c>
      <c r="E2358" s="579"/>
    </row>
    <row r="2359" spans="1:5">
      <c r="A2359">
        <v>37958</v>
      </c>
      <c r="B2359" t="s">
        <v>14139</v>
      </c>
      <c r="C2359" t="s">
        <v>212</v>
      </c>
      <c r="D2359" t="s">
        <v>1252</v>
      </c>
      <c r="E2359" s="579"/>
    </row>
    <row r="2360" spans="1:5">
      <c r="A2360">
        <v>37959</v>
      </c>
      <c r="B2360" t="s">
        <v>14140</v>
      </c>
      <c r="C2360" t="s">
        <v>212</v>
      </c>
      <c r="D2360" t="s">
        <v>1252</v>
      </c>
      <c r="E2360" s="579"/>
    </row>
    <row r="2361" spans="1:5">
      <c r="A2361">
        <v>37960</v>
      </c>
      <c r="B2361" t="s">
        <v>14141</v>
      </c>
      <c r="C2361" t="s">
        <v>212</v>
      </c>
      <c r="D2361" t="s">
        <v>1252</v>
      </c>
      <c r="E2361" s="579"/>
    </row>
    <row r="2362" spans="1:5">
      <c r="A2362">
        <v>37961</v>
      </c>
      <c r="B2362" t="s">
        <v>14142</v>
      </c>
      <c r="C2362" t="s">
        <v>212</v>
      </c>
      <c r="D2362" t="s">
        <v>1252</v>
      </c>
      <c r="E2362" s="579"/>
    </row>
    <row r="2363" spans="1:5">
      <c r="A2363">
        <v>37962</v>
      </c>
      <c r="B2363" t="s">
        <v>14143</v>
      </c>
      <c r="C2363" t="s">
        <v>212</v>
      </c>
      <c r="D2363" t="s">
        <v>1252</v>
      </c>
      <c r="E2363" s="579"/>
    </row>
    <row r="2364" spans="1:5">
      <c r="A2364">
        <v>3533</v>
      </c>
      <c r="B2364" t="s">
        <v>14144</v>
      </c>
      <c r="C2364" t="s">
        <v>212</v>
      </c>
      <c r="D2364" t="s">
        <v>1252</v>
      </c>
      <c r="E2364" s="579">
        <v>2.71</v>
      </c>
    </row>
    <row r="2365" spans="1:5">
      <c r="A2365">
        <v>3538</v>
      </c>
      <c r="B2365" t="s">
        <v>14145</v>
      </c>
      <c r="C2365" t="s">
        <v>212</v>
      </c>
      <c r="D2365" t="s">
        <v>1252</v>
      </c>
      <c r="E2365" s="579">
        <v>5.12</v>
      </c>
    </row>
    <row r="2366" spans="1:5">
      <c r="A2366">
        <v>3498</v>
      </c>
      <c r="B2366" t="s">
        <v>14146</v>
      </c>
      <c r="C2366" t="s">
        <v>212</v>
      </c>
      <c r="D2366" t="s">
        <v>1252</v>
      </c>
      <c r="E2366" s="579">
        <v>4.97</v>
      </c>
    </row>
    <row r="2367" spans="1:5">
      <c r="A2367">
        <v>3496</v>
      </c>
      <c r="B2367" t="s">
        <v>14147</v>
      </c>
      <c r="C2367" t="s">
        <v>212</v>
      </c>
      <c r="D2367" t="s">
        <v>1252</v>
      </c>
      <c r="E2367" s="579">
        <v>3.33</v>
      </c>
    </row>
    <row r="2368" spans="1:5">
      <c r="A2368">
        <v>38429</v>
      </c>
      <c r="B2368" t="s">
        <v>14148</v>
      </c>
      <c r="C2368" t="s">
        <v>212</v>
      </c>
      <c r="D2368" t="s">
        <v>1252</v>
      </c>
      <c r="E2368" s="579"/>
    </row>
    <row r="2369" spans="1:5">
      <c r="A2369">
        <v>38431</v>
      </c>
      <c r="B2369" t="s">
        <v>14149</v>
      </c>
      <c r="C2369" t="s">
        <v>212</v>
      </c>
      <c r="D2369" t="s">
        <v>1252</v>
      </c>
      <c r="E2369" s="579"/>
    </row>
    <row r="2370" spans="1:5">
      <c r="A2370">
        <v>38430</v>
      </c>
      <c r="B2370" t="s">
        <v>14150</v>
      </c>
      <c r="C2370" t="s">
        <v>212</v>
      </c>
      <c r="D2370" t="s">
        <v>1252</v>
      </c>
      <c r="E2370" s="579"/>
    </row>
    <row r="2371" spans="1:5">
      <c r="A2371">
        <v>36348</v>
      </c>
      <c r="B2371" t="s">
        <v>14151</v>
      </c>
      <c r="C2371" t="s">
        <v>212</v>
      </c>
      <c r="D2371" t="s">
        <v>1252</v>
      </c>
      <c r="E2371" s="579"/>
    </row>
    <row r="2372" spans="1:5">
      <c r="A2372">
        <v>36349</v>
      </c>
      <c r="B2372" t="s">
        <v>14152</v>
      </c>
      <c r="C2372" t="s">
        <v>212</v>
      </c>
      <c r="D2372" t="s">
        <v>1252</v>
      </c>
      <c r="E2372" s="579"/>
    </row>
    <row r="2373" spans="1:5">
      <c r="A2373">
        <v>38987</v>
      </c>
      <c r="B2373" t="s">
        <v>14153</v>
      </c>
      <c r="C2373" t="s">
        <v>212</v>
      </c>
      <c r="D2373" t="s">
        <v>1252</v>
      </c>
      <c r="E2373" s="579"/>
    </row>
    <row r="2374" spans="1:5">
      <c r="A2374">
        <v>38988</v>
      </c>
      <c r="B2374" t="s">
        <v>14154</v>
      </c>
      <c r="C2374" t="s">
        <v>212</v>
      </c>
      <c r="D2374" t="s">
        <v>1252</v>
      </c>
      <c r="E2374" s="579"/>
    </row>
    <row r="2375" spans="1:5">
      <c r="A2375">
        <v>38989</v>
      </c>
      <c r="B2375" t="s">
        <v>14155</v>
      </c>
      <c r="C2375" t="s">
        <v>212</v>
      </c>
      <c r="D2375" t="s">
        <v>1252</v>
      </c>
      <c r="E2375" s="579"/>
    </row>
    <row r="2376" spans="1:5">
      <c r="A2376">
        <v>38990</v>
      </c>
      <c r="B2376" t="s">
        <v>14156</v>
      </c>
      <c r="C2376" t="s">
        <v>212</v>
      </c>
      <c r="D2376" t="s">
        <v>1252</v>
      </c>
      <c r="E2376" s="579"/>
    </row>
    <row r="2377" spans="1:5">
      <c r="A2377">
        <v>38991</v>
      </c>
      <c r="B2377" t="s">
        <v>14157</v>
      </c>
      <c r="C2377" t="s">
        <v>212</v>
      </c>
      <c r="D2377" t="s">
        <v>1253</v>
      </c>
      <c r="E2377" s="579"/>
    </row>
    <row r="2378" spans="1:5">
      <c r="A2378">
        <v>38433</v>
      </c>
      <c r="B2378" t="s">
        <v>14158</v>
      </c>
      <c r="C2378" t="s">
        <v>212</v>
      </c>
      <c r="D2378" t="s">
        <v>1253</v>
      </c>
      <c r="E2378" s="579"/>
    </row>
    <row r="2379" spans="1:5">
      <c r="A2379">
        <v>38440</v>
      </c>
      <c r="B2379" t="s">
        <v>14159</v>
      </c>
      <c r="C2379" t="s">
        <v>212</v>
      </c>
      <c r="D2379" t="s">
        <v>1253</v>
      </c>
      <c r="E2379" s="579"/>
    </row>
    <row r="2380" spans="1:5">
      <c r="A2380">
        <v>36359</v>
      </c>
      <c r="B2380" t="s">
        <v>14160</v>
      </c>
      <c r="C2380" t="s">
        <v>212</v>
      </c>
      <c r="D2380" t="s">
        <v>1253</v>
      </c>
      <c r="E2380" s="579"/>
    </row>
    <row r="2381" spans="1:5">
      <c r="A2381">
        <v>36360</v>
      </c>
      <c r="B2381" t="s">
        <v>14161</v>
      </c>
      <c r="C2381" t="s">
        <v>212</v>
      </c>
      <c r="D2381" t="s">
        <v>1253</v>
      </c>
      <c r="E2381" s="579"/>
    </row>
    <row r="2382" spans="1:5">
      <c r="A2382">
        <v>38434</v>
      </c>
      <c r="B2382" t="s">
        <v>14162</v>
      </c>
      <c r="C2382" t="s">
        <v>212</v>
      </c>
      <c r="D2382" t="s">
        <v>1253</v>
      </c>
      <c r="E2382" s="579"/>
    </row>
    <row r="2383" spans="1:5">
      <c r="A2383">
        <v>38435</v>
      </c>
      <c r="B2383" t="s">
        <v>14163</v>
      </c>
      <c r="C2383" t="s">
        <v>212</v>
      </c>
      <c r="D2383" t="s">
        <v>1253</v>
      </c>
      <c r="E2383" s="579"/>
    </row>
    <row r="2384" spans="1:5">
      <c r="A2384">
        <v>38436</v>
      </c>
      <c r="B2384" t="s">
        <v>14164</v>
      </c>
      <c r="C2384" t="s">
        <v>212</v>
      </c>
      <c r="D2384" t="s">
        <v>1253</v>
      </c>
      <c r="E2384" s="579"/>
    </row>
    <row r="2385" spans="1:5">
      <c r="A2385">
        <v>38437</v>
      </c>
      <c r="B2385" t="s">
        <v>14165</v>
      </c>
      <c r="C2385" t="s">
        <v>212</v>
      </c>
      <c r="D2385" t="s">
        <v>1253</v>
      </c>
      <c r="E2385" s="579"/>
    </row>
    <row r="2386" spans="1:5">
      <c r="A2386">
        <v>38438</v>
      </c>
      <c r="B2386" t="s">
        <v>14166</v>
      </c>
      <c r="C2386" t="s">
        <v>212</v>
      </c>
      <c r="D2386" t="s">
        <v>1253</v>
      </c>
      <c r="E2386" s="579"/>
    </row>
    <row r="2387" spans="1:5">
      <c r="A2387">
        <v>38439</v>
      </c>
      <c r="B2387" t="s">
        <v>14167</v>
      </c>
      <c r="C2387" t="s">
        <v>212</v>
      </c>
      <c r="D2387" t="s">
        <v>1253</v>
      </c>
      <c r="E2387" s="579"/>
    </row>
    <row r="2388" spans="1:5">
      <c r="A2388">
        <v>10836</v>
      </c>
      <c r="B2388" t="s">
        <v>14168</v>
      </c>
      <c r="C2388" t="s">
        <v>212</v>
      </c>
      <c r="D2388" t="s">
        <v>1253</v>
      </c>
      <c r="E2388" s="579">
        <v>18.170000000000002</v>
      </c>
    </row>
    <row r="2389" spans="1:5">
      <c r="A2389">
        <v>3510</v>
      </c>
      <c r="B2389" t="s">
        <v>14169</v>
      </c>
      <c r="C2389" t="s">
        <v>212</v>
      </c>
      <c r="D2389" t="s">
        <v>1253</v>
      </c>
      <c r="E2389" s="579">
        <v>12.47</v>
      </c>
    </row>
    <row r="2390" spans="1:5">
      <c r="A2390">
        <v>10835</v>
      </c>
      <c r="B2390" t="s">
        <v>14170</v>
      </c>
      <c r="C2390" t="s">
        <v>212</v>
      </c>
      <c r="D2390" t="s">
        <v>1253</v>
      </c>
      <c r="E2390" s="579">
        <v>5.07</v>
      </c>
    </row>
    <row r="2391" spans="1:5">
      <c r="A2391">
        <v>3485</v>
      </c>
      <c r="B2391" t="s">
        <v>14171</v>
      </c>
      <c r="C2391" t="s">
        <v>212</v>
      </c>
      <c r="D2391" t="s">
        <v>1253</v>
      </c>
      <c r="E2391" s="579">
        <v>13.12</v>
      </c>
    </row>
    <row r="2392" spans="1:5">
      <c r="A2392">
        <v>3475</v>
      </c>
      <c r="B2392" t="s">
        <v>14172</v>
      </c>
      <c r="C2392" t="s">
        <v>212</v>
      </c>
      <c r="D2392" t="s">
        <v>1253</v>
      </c>
      <c r="E2392" s="579">
        <v>4.74</v>
      </c>
    </row>
    <row r="2393" spans="1:5">
      <c r="A2393">
        <v>3534</v>
      </c>
      <c r="B2393" t="s">
        <v>14173</v>
      </c>
      <c r="C2393" t="s">
        <v>212</v>
      </c>
      <c r="D2393" t="s">
        <v>1253</v>
      </c>
      <c r="E2393" s="579">
        <v>7.52</v>
      </c>
    </row>
    <row r="2394" spans="1:5">
      <c r="A2394">
        <v>3482</v>
      </c>
      <c r="B2394" t="s">
        <v>14174</v>
      </c>
      <c r="C2394" t="s">
        <v>212</v>
      </c>
      <c r="D2394" t="s">
        <v>1252</v>
      </c>
      <c r="E2394" s="579">
        <v>5.38</v>
      </c>
    </row>
    <row r="2395" spans="1:5">
      <c r="A2395">
        <v>3543</v>
      </c>
      <c r="B2395" t="s">
        <v>14175</v>
      </c>
      <c r="C2395" t="s">
        <v>212</v>
      </c>
      <c r="D2395" t="s">
        <v>1252</v>
      </c>
      <c r="E2395" s="579">
        <v>1.74</v>
      </c>
    </row>
    <row r="2396" spans="1:5">
      <c r="A2396">
        <v>3505</v>
      </c>
      <c r="B2396" t="s">
        <v>14176</v>
      </c>
      <c r="C2396" t="s">
        <v>212</v>
      </c>
      <c r="D2396" t="s">
        <v>1252</v>
      </c>
      <c r="E2396" s="579">
        <v>2.59</v>
      </c>
    </row>
    <row r="2397" spans="1:5">
      <c r="A2397">
        <v>3521</v>
      </c>
      <c r="B2397" t="s">
        <v>14177</v>
      </c>
      <c r="C2397" t="s">
        <v>212</v>
      </c>
      <c r="D2397" t="s">
        <v>1252</v>
      </c>
      <c r="E2397" s="579">
        <v>1.96</v>
      </c>
    </row>
    <row r="2398" spans="1:5">
      <c r="A2398">
        <v>3531</v>
      </c>
      <c r="B2398" t="s">
        <v>14178</v>
      </c>
      <c r="C2398" t="s">
        <v>212</v>
      </c>
      <c r="D2398" t="s">
        <v>1252</v>
      </c>
      <c r="E2398" s="579">
        <v>3.73</v>
      </c>
    </row>
    <row r="2399" spans="1:5">
      <c r="A2399">
        <v>3522</v>
      </c>
      <c r="B2399" t="s">
        <v>14179</v>
      </c>
      <c r="C2399" t="s">
        <v>212</v>
      </c>
      <c r="D2399" t="s">
        <v>1252</v>
      </c>
      <c r="E2399" s="579">
        <v>2.4</v>
      </c>
    </row>
    <row r="2400" spans="1:5">
      <c r="A2400">
        <v>3527</v>
      </c>
      <c r="B2400" t="s">
        <v>14180</v>
      </c>
      <c r="C2400" t="s">
        <v>212</v>
      </c>
      <c r="D2400" t="s">
        <v>1252</v>
      </c>
      <c r="E2400" s="579">
        <v>12.64</v>
      </c>
    </row>
    <row r="2401" spans="1:5">
      <c r="A2401">
        <v>3530</v>
      </c>
      <c r="B2401" t="s">
        <v>14181</v>
      </c>
      <c r="C2401" t="s">
        <v>212</v>
      </c>
      <c r="D2401" t="s">
        <v>1252</v>
      </c>
      <c r="E2401" s="579">
        <v>204.67</v>
      </c>
    </row>
    <row r="2402" spans="1:5">
      <c r="A2402">
        <v>3542</v>
      </c>
      <c r="B2402" t="s">
        <v>14182</v>
      </c>
      <c r="C2402" t="s">
        <v>212</v>
      </c>
      <c r="D2402" t="s">
        <v>1252</v>
      </c>
      <c r="E2402" s="579">
        <v>0.59</v>
      </c>
    </row>
    <row r="2403" spans="1:5">
      <c r="A2403">
        <v>3529</v>
      </c>
      <c r="B2403" t="s">
        <v>14183</v>
      </c>
      <c r="C2403" t="s">
        <v>212</v>
      </c>
      <c r="D2403" t="s">
        <v>1252</v>
      </c>
      <c r="E2403" s="579">
        <v>0.72</v>
      </c>
    </row>
    <row r="2404" spans="1:5">
      <c r="A2404">
        <v>3536</v>
      </c>
      <c r="B2404" t="s">
        <v>14184</v>
      </c>
      <c r="C2404" t="s">
        <v>212</v>
      </c>
      <c r="D2404" t="s">
        <v>1252</v>
      </c>
      <c r="E2404" s="579">
        <v>2.4</v>
      </c>
    </row>
    <row r="2405" spans="1:5">
      <c r="A2405">
        <v>3535</v>
      </c>
      <c r="B2405" t="s">
        <v>14185</v>
      </c>
      <c r="C2405" t="s">
        <v>212</v>
      </c>
      <c r="D2405" t="s">
        <v>1252</v>
      </c>
      <c r="E2405" s="579">
        <v>5.84</v>
      </c>
    </row>
    <row r="2406" spans="1:5">
      <c r="A2406">
        <v>3540</v>
      </c>
      <c r="B2406" t="s">
        <v>14186</v>
      </c>
      <c r="C2406" t="s">
        <v>212</v>
      </c>
      <c r="D2406" t="s">
        <v>1252</v>
      </c>
      <c r="E2406" s="579">
        <v>4.9400000000000004</v>
      </c>
    </row>
    <row r="2407" spans="1:5">
      <c r="A2407">
        <v>3539</v>
      </c>
      <c r="B2407" t="s">
        <v>14187</v>
      </c>
      <c r="C2407" t="s">
        <v>212</v>
      </c>
      <c r="D2407" t="s">
        <v>1252</v>
      </c>
      <c r="E2407" s="579">
        <v>28.65</v>
      </c>
    </row>
    <row r="2408" spans="1:5">
      <c r="A2408">
        <v>3513</v>
      </c>
      <c r="B2408" t="s">
        <v>14188</v>
      </c>
      <c r="C2408" t="s">
        <v>212</v>
      </c>
      <c r="D2408" t="s">
        <v>1252</v>
      </c>
      <c r="E2408" s="579">
        <v>101.01</v>
      </c>
    </row>
    <row r="2409" spans="1:5">
      <c r="A2409">
        <v>3516</v>
      </c>
      <c r="B2409" t="s">
        <v>14189</v>
      </c>
      <c r="C2409" t="s">
        <v>212</v>
      </c>
      <c r="D2409" t="s">
        <v>1252</v>
      </c>
      <c r="E2409" s="579">
        <v>2.09</v>
      </c>
    </row>
    <row r="2410" spans="1:5">
      <c r="A2410">
        <v>3517</v>
      </c>
      <c r="B2410" t="s">
        <v>14190</v>
      </c>
      <c r="C2410" t="s">
        <v>212</v>
      </c>
      <c r="D2410" t="s">
        <v>1252</v>
      </c>
      <c r="E2410" s="579">
        <v>1.89</v>
      </c>
    </row>
    <row r="2411" spans="1:5">
      <c r="A2411">
        <v>3515</v>
      </c>
      <c r="B2411" t="s">
        <v>14191</v>
      </c>
      <c r="C2411" t="s">
        <v>212</v>
      </c>
      <c r="D2411" t="s">
        <v>1252</v>
      </c>
      <c r="E2411" s="579">
        <v>6.44</v>
      </c>
    </row>
    <row r="2412" spans="1:5">
      <c r="A2412">
        <v>20147</v>
      </c>
      <c r="B2412" t="s">
        <v>14192</v>
      </c>
      <c r="C2412" t="s">
        <v>212</v>
      </c>
      <c r="D2412" t="s">
        <v>1252</v>
      </c>
      <c r="E2412" s="579">
        <v>5.3</v>
      </c>
    </row>
    <row r="2413" spans="1:5">
      <c r="A2413">
        <v>3524</v>
      </c>
      <c r="B2413" t="s">
        <v>14193</v>
      </c>
      <c r="C2413" t="s">
        <v>212</v>
      </c>
      <c r="D2413" t="s">
        <v>1252</v>
      </c>
      <c r="E2413" s="579">
        <v>7.98</v>
      </c>
    </row>
    <row r="2414" spans="1:5">
      <c r="A2414">
        <v>3532</v>
      </c>
      <c r="B2414" t="s">
        <v>14194</v>
      </c>
      <c r="C2414" t="s">
        <v>212</v>
      </c>
      <c r="D2414" t="s">
        <v>1252</v>
      </c>
      <c r="E2414" s="579">
        <v>18.43</v>
      </c>
    </row>
    <row r="2415" spans="1:5">
      <c r="A2415">
        <v>3528</v>
      </c>
      <c r="B2415" t="s">
        <v>14195</v>
      </c>
      <c r="C2415" t="s">
        <v>212</v>
      </c>
      <c r="D2415" t="s">
        <v>1252</v>
      </c>
      <c r="E2415" s="579">
        <v>8.18</v>
      </c>
    </row>
    <row r="2416" spans="1:5">
      <c r="A2416">
        <v>37952</v>
      </c>
      <c r="B2416" t="s">
        <v>14196</v>
      </c>
      <c r="C2416" t="s">
        <v>212</v>
      </c>
      <c r="D2416" t="s">
        <v>1252</v>
      </c>
      <c r="E2416" s="579">
        <v>58.64</v>
      </c>
    </row>
    <row r="2417" spans="1:5">
      <c r="A2417">
        <v>37951</v>
      </c>
      <c r="B2417" t="s">
        <v>14197</v>
      </c>
      <c r="C2417" t="s">
        <v>212</v>
      </c>
      <c r="D2417" t="s">
        <v>1252</v>
      </c>
      <c r="E2417" s="579">
        <v>2.2000000000000002</v>
      </c>
    </row>
    <row r="2418" spans="1:5">
      <c r="A2418">
        <v>3518</v>
      </c>
      <c r="B2418" t="s">
        <v>14198</v>
      </c>
      <c r="C2418" t="s">
        <v>212</v>
      </c>
      <c r="D2418" t="s">
        <v>1252</v>
      </c>
      <c r="E2418" s="579">
        <v>3.39</v>
      </c>
    </row>
    <row r="2419" spans="1:5">
      <c r="A2419">
        <v>3519</v>
      </c>
      <c r="B2419" t="s">
        <v>14199</v>
      </c>
      <c r="C2419" t="s">
        <v>212</v>
      </c>
      <c r="D2419" t="s">
        <v>1252</v>
      </c>
      <c r="E2419" s="579">
        <v>7.1</v>
      </c>
    </row>
    <row r="2420" spans="1:5">
      <c r="A2420">
        <v>3520</v>
      </c>
      <c r="B2420" t="s">
        <v>14200</v>
      </c>
      <c r="C2420" t="s">
        <v>212</v>
      </c>
      <c r="D2420" t="s">
        <v>1252</v>
      </c>
      <c r="E2420" s="579">
        <v>7.44</v>
      </c>
    </row>
    <row r="2421" spans="1:5">
      <c r="A2421">
        <v>37950</v>
      </c>
      <c r="B2421" t="s">
        <v>14201</v>
      </c>
      <c r="C2421" t="s">
        <v>212</v>
      </c>
      <c r="D2421" t="s">
        <v>1252</v>
      </c>
      <c r="E2421" s="579">
        <v>53.99</v>
      </c>
    </row>
    <row r="2422" spans="1:5">
      <c r="A2422">
        <v>37949</v>
      </c>
      <c r="B2422" t="s">
        <v>14202</v>
      </c>
      <c r="C2422" t="s">
        <v>212</v>
      </c>
      <c r="D2422" t="s">
        <v>1252</v>
      </c>
      <c r="E2422" s="579">
        <v>1.99</v>
      </c>
    </row>
    <row r="2423" spans="1:5">
      <c r="A2423">
        <v>3526</v>
      </c>
      <c r="B2423" t="s">
        <v>14203</v>
      </c>
      <c r="C2423" t="s">
        <v>212</v>
      </c>
      <c r="D2423" t="s">
        <v>1252</v>
      </c>
      <c r="E2423" s="579">
        <v>2.74</v>
      </c>
    </row>
    <row r="2424" spans="1:5">
      <c r="A2424">
        <v>3509</v>
      </c>
      <c r="B2424" t="s">
        <v>14204</v>
      </c>
      <c r="C2424" t="s">
        <v>212</v>
      </c>
      <c r="D2424" t="s">
        <v>1252</v>
      </c>
      <c r="E2424" s="579">
        <v>6.22</v>
      </c>
    </row>
    <row r="2425" spans="1:5">
      <c r="A2425">
        <v>20151</v>
      </c>
      <c r="B2425" t="s">
        <v>14205</v>
      </c>
      <c r="C2425" t="s">
        <v>212</v>
      </c>
      <c r="D2425" t="s">
        <v>1252</v>
      </c>
      <c r="E2425" s="579">
        <v>18.29</v>
      </c>
    </row>
    <row r="2426" spans="1:5">
      <c r="A2426">
        <v>20152</v>
      </c>
      <c r="B2426" t="s">
        <v>14206</v>
      </c>
      <c r="C2426" t="s">
        <v>212</v>
      </c>
      <c r="D2426" t="s">
        <v>1252</v>
      </c>
      <c r="E2426" s="579">
        <v>66.180000000000007</v>
      </c>
    </row>
    <row r="2427" spans="1:5">
      <c r="A2427">
        <v>20148</v>
      </c>
      <c r="B2427" t="s">
        <v>14207</v>
      </c>
      <c r="C2427" t="s">
        <v>212</v>
      </c>
      <c r="D2427" t="s">
        <v>1252</v>
      </c>
      <c r="E2427" s="579">
        <v>3.59</v>
      </c>
    </row>
    <row r="2428" spans="1:5">
      <c r="A2428">
        <v>20149</v>
      </c>
      <c r="B2428" t="s">
        <v>14208</v>
      </c>
      <c r="C2428" t="s">
        <v>212</v>
      </c>
      <c r="D2428" t="s">
        <v>1252</v>
      </c>
      <c r="E2428" s="579">
        <v>6</v>
      </c>
    </row>
    <row r="2429" spans="1:5">
      <c r="A2429">
        <v>20150</v>
      </c>
      <c r="B2429" t="s">
        <v>14209</v>
      </c>
      <c r="C2429" t="s">
        <v>212</v>
      </c>
      <c r="D2429" t="s">
        <v>1252</v>
      </c>
      <c r="E2429" s="579">
        <v>15.48</v>
      </c>
    </row>
    <row r="2430" spans="1:5">
      <c r="A2430">
        <v>20157</v>
      </c>
      <c r="B2430" t="s">
        <v>14210</v>
      </c>
      <c r="C2430" t="s">
        <v>212</v>
      </c>
      <c r="D2430" t="s">
        <v>1252</v>
      </c>
      <c r="E2430" s="579">
        <v>17.37</v>
      </c>
    </row>
    <row r="2431" spans="1:5">
      <c r="A2431">
        <v>20158</v>
      </c>
      <c r="B2431" t="s">
        <v>14211</v>
      </c>
      <c r="C2431" t="s">
        <v>212</v>
      </c>
      <c r="D2431" t="s">
        <v>1253</v>
      </c>
      <c r="E2431" s="579">
        <v>68.98</v>
      </c>
    </row>
    <row r="2432" spans="1:5">
      <c r="A2432">
        <v>20154</v>
      </c>
      <c r="B2432" t="s">
        <v>14212</v>
      </c>
      <c r="C2432" t="s">
        <v>212</v>
      </c>
      <c r="D2432" t="s">
        <v>1253</v>
      </c>
      <c r="E2432" s="579">
        <v>3.52</v>
      </c>
    </row>
    <row r="2433" spans="1:5">
      <c r="A2433">
        <v>20155</v>
      </c>
      <c r="B2433" t="s">
        <v>14213</v>
      </c>
      <c r="C2433" t="s">
        <v>212</v>
      </c>
      <c r="D2433" t="s">
        <v>1253</v>
      </c>
      <c r="E2433" s="579">
        <v>5.36</v>
      </c>
    </row>
    <row r="2434" spans="1:5">
      <c r="A2434">
        <v>20156</v>
      </c>
      <c r="B2434" t="s">
        <v>14214</v>
      </c>
      <c r="C2434" t="s">
        <v>212</v>
      </c>
      <c r="D2434" t="s">
        <v>1253</v>
      </c>
      <c r="E2434" s="579">
        <v>15.07</v>
      </c>
    </row>
    <row r="2435" spans="1:5">
      <c r="A2435">
        <v>3499</v>
      </c>
      <c r="B2435" t="s">
        <v>14215</v>
      </c>
      <c r="C2435" t="s">
        <v>212</v>
      </c>
      <c r="D2435" t="s">
        <v>1253</v>
      </c>
      <c r="E2435" s="579">
        <v>1.1200000000000001</v>
      </c>
    </row>
    <row r="2436" spans="1:5">
      <c r="A2436">
        <v>3500</v>
      </c>
      <c r="B2436" t="s">
        <v>14216</v>
      </c>
      <c r="C2436" t="s">
        <v>212</v>
      </c>
      <c r="D2436" t="s">
        <v>1253</v>
      </c>
      <c r="E2436" s="579">
        <v>1.48</v>
      </c>
    </row>
    <row r="2437" spans="1:5">
      <c r="A2437">
        <v>3501</v>
      </c>
      <c r="B2437" t="s">
        <v>14217</v>
      </c>
      <c r="C2437" t="s">
        <v>212</v>
      </c>
      <c r="D2437" t="s">
        <v>1253</v>
      </c>
      <c r="E2437" s="579">
        <v>4.0999999999999996</v>
      </c>
    </row>
    <row r="2438" spans="1:5">
      <c r="A2438">
        <v>3502</v>
      </c>
      <c r="B2438" t="s">
        <v>14218</v>
      </c>
      <c r="C2438" t="s">
        <v>212</v>
      </c>
      <c r="D2438" t="s">
        <v>1253</v>
      </c>
      <c r="E2438" s="579">
        <v>5.9</v>
      </c>
    </row>
    <row r="2439" spans="1:5">
      <c r="A2439">
        <v>3503</v>
      </c>
      <c r="B2439" t="s">
        <v>14219</v>
      </c>
      <c r="C2439" t="s">
        <v>212</v>
      </c>
      <c r="D2439" t="s">
        <v>1253</v>
      </c>
      <c r="E2439" s="579">
        <v>7.41</v>
      </c>
    </row>
    <row r="2440" spans="1:5">
      <c r="A2440">
        <v>3477</v>
      </c>
      <c r="B2440" t="s">
        <v>14220</v>
      </c>
      <c r="C2440" t="s">
        <v>212</v>
      </c>
      <c r="D2440" t="s">
        <v>1253</v>
      </c>
      <c r="E2440" s="579">
        <v>26.92</v>
      </c>
    </row>
    <row r="2441" spans="1:5">
      <c r="A2441">
        <v>3478</v>
      </c>
      <c r="B2441" t="s">
        <v>14221</v>
      </c>
      <c r="C2441" t="s">
        <v>212</v>
      </c>
      <c r="D2441" t="s">
        <v>1253</v>
      </c>
      <c r="E2441" s="579">
        <v>64.540000000000006</v>
      </c>
    </row>
    <row r="2442" spans="1:5">
      <c r="A2442">
        <v>3525</v>
      </c>
      <c r="B2442" t="s">
        <v>14222</v>
      </c>
      <c r="C2442" t="s">
        <v>212</v>
      </c>
      <c r="D2442" t="s">
        <v>1253</v>
      </c>
      <c r="E2442" s="579">
        <v>79.650000000000006</v>
      </c>
    </row>
    <row r="2443" spans="1:5">
      <c r="A2443">
        <v>3511</v>
      </c>
      <c r="B2443" t="s">
        <v>14223</v>
      </c>
      <c r="C2443" t="s">
        <v>212</v>
      </c>
      <c r="D2443" t="s">
        <v>1253</v>
      </c>
      <c r="E2443" s="579">
        <v>84.49</v>
      </c>
    </row>
    <row r="2444" spans="1:5">
      <c r="A2444">
        <v>38913</v>
      </c>
      <c r="B2444" t="s">
        <v>14224</v>
      </c>
      <c r="C2444" t="s">
        <v>212</v>
      </c>
      <c r="D2444" t="s">
        <v>1253</v>
      </c>
      <c r="E2444" s="579"/>
    </row>
    <row r="2445" spans="1:5">
      <c r="A2445">
        <v>38914</v>
      </c>
      <c r="B2445" t="s">
        <v>14225</v>
      </c>
      <c r="C2445" t="s">
        <v>212</v>
      </c>
      <c r="D2445" t="s">
        <v>1253</v>
      </c>
      <c r="E2445" s="579"/>
    </row>
    <row r="2446" spans="1:5">
      <c r="A2446">
        <v>38915</v>
      </c>
      <c r="B2446" t="s">
        <v>14226</v>
      </c>
      <c r="C2446" t="s">
        <v>212</v>
      </c>
      <c r="D2446" t="s">
        <v>1253</v>
      </c>
      <c r="E2446" s="579"/>
    </row>
    <row r="2447" spans="1:5">
      <c r="A2447">
        <v>38916</v>
      </c>
      <c r="B2447" t="s">
        <v>14227</v>
      </c>
      <c r="C2447" t="s">
        <v>212</v>
      </c>
      <c r="D2447" t="s">
        <v>1253</v>
      </c>
      <c r="E2447" s="579"/>
    </row>
    <row r="2448" spans="1:5">
      <c r="A2448">
        <v>39300</v>
      </c>
      <c r="B2448" t="s">
        <v>14228</v>
      </c>
      <c r="C2448" t="s">
        <v>212</v>
      </c>
      <c r="D2448" t="s">
        <v>1253</v>
      </c>
      <c r="E2448" s="579"/>
    </row>
    <row r="2449" spans="1:5">
      <c r="A2449">
        <v>39301</v>
      </c>
      <c r="B2449" t="s">
        <v>14229</v>
      </c>
      <c r="C2449" t="s">
        <v>212</v>
      </c>
      <c r="D2449" t="s">
        <v>1253</v>
      </c>
      <c r="E2449" s="579"/>
    </row>
    <row r="2450" spans="1:5">
      <c r="A2450">
        <v>39302</v>
      </c>
      <c r="B2450" t="s">
        <v>14230</v>
      </c>
      <c r="C2450" t="s">
        <v>212</v>
      </c>
      <c r="D2450" t="s">
        <v>1252</v>
      </c>
      <c r="E2450" s="579"/>
    </row>
    <row r="2451" spans="1:5">
      <c r="A2451">
        <v>38941</v>
      </c>
      <c r="B2451" t="s">
        <v>14231</v>
      </c>
      <c r="C2451" t="s">
        <v>212</v>
      </c>
      <c r="D2451" t="s">
        <v>1252</v>
      </c>
      <c r="E2451" s="579"/>
    </row>
    <row r="2452" spans="1:5">
      <c r="A2452">
        <v>38923</v>
      </c>
      <c r="B2452" t="s">
        <v>14232</v>
      </c>
      <c r="C2452" t="s">
        <v>212</v>
      </c>
      <c r="D2452" t="s">
        <v>1252</v>
      </c>
      <c r="E2452" s="579"/>
    </row>
    <row r="2453" spans="1:5">
      <c r="A2453">
        <v>38925</v>
      </c>
      <c r="B2453" t="s">
        <v>14233</v>
      </c>
      <c r="C2453" t="s">
        <v>212</v>
      </c>
      <c r="D2453" t="s">
        <v>1252</v>
      </c>
      <c r="E2453" s="579"/>
    </row>
    <row r="2454" spans="1:5">
      <c r="A2454">
        <v>38926</v>
      </c>
      <c r="B2454" t="s">
        <v>14234</v>
      </c>
      <c r="C2454" t="s">
        <v>212</v>
      </c>
      <c r="D2454" t="s">
        <v>1252</v>
      </c>
      <c r="E2454" s="579"/>
    </row>
    <row r="2455" spans="1:5">
      <c r="A2455">
        <v>38927</v>
      </c>
      <c r="B2455" t="s">
        <v>14235</v>
      </c>
      <c r="C2455" t="s">
        <v>212</v>
      </c>
      <c r="D2455" t="s">
        <v>1252</v>
      </c>
      <c r="E2455" s="579"/>
    </row>
    <row r="2456" spans="1:5">
      <c r="A2456">
        <v>39304</v>
      </c>
      <c r="B2456" t="s">
        <v>14236</v>
      </c>
      <c r="C2456" t="s">
        <v>212</v>
      </c>
      <c r="D2456" t="s">
        <v>1252</v>
      </c>
      <c r="E2456" s="579"/>
    </row>
    <row r="2457" spans="1:5">
      <c r="A2457">
        <v>39305</v>
      </c>
      <c r="B2457" t="s">
        <v>14237</v>
      </c>
      <c r="C2457" t="s">
        <v>212</v>
      </c>
      <c r="D2457" t="s">
        <v>1252</v>
      </c>
      <c r="E2457" s="579"/>
    </row>
    <row r="2458" spans="1:5">
      <c r="A2458">
        <v>39306</v>
      </c>
      <c r="B2458" t="s">
        <v>14238</v>
      </c>
      <c r="C2458" t="s">
        <v>212</v>
      </c>
      <c r="D2458" t="s">
        <v>1252</v>
      </c>
      <c r="E2458" s="579"/>
    </row>
    <row r="2459" spans="1:5">
      <c r="A2459">
        <v>38928</v>
      </c>
      <c r="B2459" t="s">
        <v>14239</v>
      </c>
      <c r="C2459" t="s">
        <v>212</v>
      </c>
      <c r="D2459" t="s">
        <v>1252</v>
      </c>
      <c r="E2459" s="579"/>
    </row>
    <row r="2460" spans="1:5">
      <c r="A2460">
        <v>38917</v>
      </c>
      <c r="B2460" t="s">
        <v>14240</v>
      </c>
      <c r="C2460" t="s">
        <v>212</v>
      </c>
      <c r="D2460" t="s">
        <v>1252</v>
      </c>
      <c r="E2460" s="579"/>
    </row>
    <row r="2461" spans="1:5">
      <c r="A2461">
        <v>38919</v>
      </c>
      <c r="B2461" t="s">
        <v>14241</v>
      </c>
      <c r="C2461" t="s">
        <v>212</v>
      </c>
      <c r="D2461" t="s">
        <v>1252</v>
      </c>
      <c r="E2461" s="579"/>
    </row>
    <row r="2462" spans="1:5">
      <c r="A2462">
        <v>38922</v>
      </c>
      <c r="B2462" t="s">
        <v>14242</v>
      </c>
      <c r="C2462" t="s">
        <v>212</v>
      </c>
      <c r="D2462" t="s">
        <v>1252</v>
      </c>
      <c r="E2462" s="579"/>
    </row>
    <row r="2463" spans="1:5">
      <c r="A2463">
        <v>45198</v>
      </c>
      <c r="B2463" t="s">
        <v>14243</v>
      </c>
      <c r="C2463" t="s">
        <v>212</v>
      </c>
      <c r="D2463" t="s">
        <v>1252</v>
      </c>
      <c r="E2463" s="579"/>
    </row>
    <row r="2464" spans="1:5">
      <c r="A2464">
        <v>45196</v>
      </c>
      <c r="B2464" t="s">
        <v>14244</v>
      </c>
      <c r="C2464" t="s">
        <v>212</v>
      </c>
      <c r="D2464" t="s">
        <v>1252</v>
      </c>
      <c r="E2464" s="579"/>
    </row>
    <row r="2465" spans="1:5">
      <c r="A2465">
        <v>12032</v>
      </c>
      <c r="B2465" t="s">
        <v>14245</v>
      </c>
      <c r="C2465" t="s">
        <v>16685</v>
      </c>
      <c r="D2465" t="s">
        <v>1252</v>
      </c>
      <c r="E2465" s="579">
        <v>57.34</v>
      </c>
    </row>
    <row r="2466" spans="1:5">
      <c r="A2466">
        <v>12030</v>
      </c>
      <c r="B2466" t="s">
        <v>14246</v>
      </c>
      <c r="C2466" t="s">
        <v>16685</v>
      </c>
      <c r="D2466" t="s">
        <v>1252</v>
      </c>
      <c r="E2466" s="579">
        <v>53.88</v>
      </c>
    </row>
    <row r="2467" spans="1:5">
      <c r="A2467">
        <v>45207</v>
      </c>
      <c r="B2467" t="s">
        <v>14247</v>
      </c>
      <c r="C2467" t="s">
        <v>212</v>
      </c>
      <c r="D2467" t="s">
        <v>1252</v>
      </c>
      <c r="E2467" s="579"/>
    </row>
    <row r="2468" spans="1:5">
      <c r="A2468">
        <v>14157</v>
      </c>
      <c r="B2468" t="s">
        <v>14248</v>
      </c>
      <c r="C2468" t="s">
        <v>212</v>
      </c>
      <c r="D2468" t="s">
        <v>1252</v>
      </c>
      <c r="E2468" s="579"/>
    </row>
    <row r="2469" spans="1:5">
      <c r="A2469">
        <v>10908</v>
      </c>
      <c r="B2469" t="s">
        <v>14249</v>
      </c>
      <c r="C2469" t="s">
        <v>212</v>
      </c>
      <c r="D2469" t="s">
        <v>1252</v>
      </c>
      <c r="E2469" s="579">
        <v>17.07</v>
      </c>
    </row>
    <row r="2470" spans="1:5">
      <c r="A2470">
        <v>10909</v>
      </c>
      <c r="B2470" t="s">
        <v>14250</v>
      </c>
      <c r="C2470" t="s">
        <v>212</v>
      </c>
      <c r="D2470" t="s">
        <v>1252</v>
      </c>
      <c r="E2470" s="579">
        <v>19.86</v>
      </c>
    </row>
    <row r="2471" spans="1:5">
      <c r="A2471">
        <v>3669</v>
      </c>
      <c r="B2471" t="s">
        <v>14251</v>
      </c>
      <c r="C2471" t="s">
        <v>212</v>
      </c>
      <c r="D2471" t="s">
        <v>1252</v>
      </c>
      <c r="E2471" s="579">
        <v>12.2</v>
      </c>
    </row>
    <row r="2472" spans="1:5">
      <c r="A2472">
        <v>20139</v>
      </c>
      <c r="B2472" t="s">
        <v>14252</v>
      </c>
      <c r="C2472" t="s">
        <v>212</v>
      </c>
      <c r="D2472" t="s">
        <v>1252</v>
      </c>
      <c r="E2472" s="579">
        <v>104.95</v>
      </c>
    </row>
    <row r="2473" spans="1:5">
      <c r="A2473">
        <v>3668</v>
      </c>
      <c r="B2473" t="s">
        <v>14253</v>
      </c>
      <c r="C2473" t="s">
        <v>212</v>
      </c>
      <c r="D2473" t="s">
        <v>1252</v>
      </c>
      <c r="E2473" s="579">
        <v>37.49</v>
      </c>
    </row>
    <row r="2474" spans="1:5">
      <c r="A2474">
        <v>10911</v>
      </c>
      <c r="B2474" t="s">
        <v>14254</v>
      </c>
      <c r="C2474" t="s">
        <v>212</v>
      </c>
      <c r="D2474" t="s">
        <v>1252</v>
      </c>
      <c r="E2474" s="579">
        <v>16.43</v>
      </c>
    </row>
    <row r="2475" spans="1:5">
      <c r="A2475">
        <v>3659</v>
      </c>
      <c r="B2475" t="s">
        <v>14255</v>
      </c>
      <c r="C2475" t="s">
        <v>212</v>
      </c>
      <c r="D2475" t="s">
        <v>1252</v>
      </c>
      <c r="E2475" s="579">
        <v>16.739999999999998</v>
      </c>
    </row>
    <row r="2476" spans="1:5">
      <c r="A2476">
        <v>3660</v>
      </c>
      <c r="B2476" t="s">
        <v>14256</v>
      </c>
      <c r="C2476" t="s">
        <v>212</v>
      </c>
      <c r="D2476" t="s">
        <v>1252</v>
      </c>
      <c r="E2476" s="579">
        <v>21.65</v>
      </c>
    </row>
    <row r="2477" spans="1:5">
      <c r="A2477">
        <v>20144</v>
      </c>
      <c r="B2477" t="s">
        <v>14257</v>
      </c>
      <c r="C2477" t="s">
        <v>212</v>
      </c>
      <c r="D2477" t="s">
        <v>1252</v>
      </c>
      <c r="E2477" s="579">
        <v>48.49</v>
      </c>
    </row>
    <row r="2478" spans="1:5">
      <c r="A2478">
        <v>20143</v>
      </c>
      <c r="B2478" t="s">
        <v>14258</v>
      </c>
      <c r="C2478" t="s">
        <v>212</v>
      </c>
      <c r="D2478" t="s">
        <v>1252</v>
      </c>
      <c r="E2478" s="579">
        <v>62.04</v>
      </c>
    </row>
    <row r="2479" spans="1:5">
      <c r="A2479">
        <v>20145</v>
      </c>
      <c r="B2479" t="s">
        <v>14259</v>
      </c>
      <c r="C2479" t="s">
        <v>212</v>
      </c>
      <c r="D2479" t="s">
        <v>1252</v>
      </c>
      <c r="E2479" s="579">
        <v>119.67</v>
      </c>
    </row>
    <row r="2480" spans="1:5">
      <c r="A2480">
        <v>20146</v>
      </c>
      <c r="B2480" t="s">
        <v>14260</v>
      </c>
      <c r="C2480" t="s">
        <v>212</v>
      </c>
      <c r="D2480" t="s">
        <v>1252</v>
      </c>
      <c r="E2480" s="579">
        <v>163.59</v>
      </c>
    </row>
    <row r="2481" spans="1:5">
      <c r="A2481">
        <v>20140</v>
      </c>
      <c r="B2481" t="s">
        <v>14261</v>
      </c>
      <c r="C2481" t="s">
        <v>212</v>
      </c>
      <c r="D2481" t="s">
        <v>1252</v>
      </c>
      <c r="E2481" s="579">
        <v>7.67</v>
      </c>
    </row>
    <row r="2482" spans="1:5">
      <c r="A2482">
        <v>20141</v>
      </c>
      <c r="B2482" t="s">
        <v>14262</v>
      </c>
      <c r="C2482" t="s">
        <v>212</v>
      </c>
      <c r="D2482" t="s">
        <v>1252</v>
      </c>
      <c r="E2482" s="579">
        <v>18.79</v>
      </c>
    </row>
    <row r="2483" spans="1:5">
      <c r="A2483">
        <v>20142</v>
      </c>
      <c r="B2483" t="s">
        <v>14263</v>
      </c>
      <c r="C2483" t="s">
        <v>212</v>
      </c>
      <c r="D2483" t="s">
        <v>1252</v>
      </c>
      <c r="E2483" s="579">
        <v>33.06</v>
      </c>
    </row>
    <row r="2484" spans="1:5">
      <c r="A2484">
        <v>3670</v>
      </c>
      <c r="B2484" t="s">
        <v>14264</v>
      </c>
      <c r="C2484" t="s">
        <v>212</v>
      </c>
      <c r="D2484" t="s">
        <v>1252</v>
      </c>
      <c r="E2484" s="579">
        <v>21.5</v>
      </c>
    </row>
    <row r="2485" spans="1:5">
      <c r="A2485">
        <v>3666</v>
      </c>
      <c r="B2485" t="s">
        <v>14265</v>
      </c>
      <c r="C2485" t="s">
        <v>212</v>
      </c>
      <c r="D2485" t="s">
        <v>1252</v>
      </c>
      <c r="E2485" s="579">
        <v>3.38</v>
      </c>
    </row>
    <row r="2486" spans="1:5">
      <c r="A2486">
        <v>3662</v>
      </c>
      <c r="B2486" t="s">
        <v>14266</v>
      </c>
      <c r="C2486" t="s">
        <v>212</v>
      </c>
      <c r="D2486" t="s">
        <v>1252</v>
      </c>
      <c r="E2486" s="579">
        <v>8.82</v>
      </c>
    </row>
    <row r="2487" spans="1:5">
      <c r="A2487">
        <v>3658</v>
      </c>
      <c r="B2487" t="s">
        <v>14267</v>
      </c>
      <c r="C2487" t="s">
        <v>212</v>
      </c>
      <c r="D2487" t="s">
        <v>1252</v>
      </c>
      <c r="E2487" s="579">
        <v>16.71</v>
      </c>
    </row>
    <row r="2488" spans="1:5">
      <c r="A2488">
        <v>42696</v>
      </c>
      <c r="B2488" t="s">
        <v>14268</v>
      </c>
      <c r="C2488" t="s">
        <v>212</v>
      </c>
      <c r="D2488" t="s">
        <v>1252</v>
      </c>
      <c r="E2488" s="579">
        <v>132.56</v>
      </c>
    </row>
    <row r="2489" spans="1:5">
      <c r="A2489">
        <v>39875</v>
      </c>
      <c r="B2489" t="s">
        <v>14269</v>
      </c>
      <c r="C2489" t="s">
        <v>212</v>
      </c>
      <c r="D2489" t="s">
        <v>1252</v>
      </c>
      <c r="E2489" s="579"/>
    </row>
    <row r="2490" spans="1:5">
      <c r="A2490">
        <v>39876</v>
      </c>
      <c r="B2490" t="s">
        <v>14270</v>
      </c>
      <c r="C2490" t="s">
        <v>212</v>
      </c>
      <c r="D2490" t="s">
        <v>1253</v>
      </c>
      <c r="E2490" s="579"/>
    </row>
    <row r="2491" spans="1:5">
      <c r="A2491">
        <v>39877</v>
      </c>
      <c r="B2491" t="s">
        <v>14271</v>
      </c>
      <c r="C2491" t="s">
        <v>212</v>
      </c>
      <c r="D2491" t="s">
        <v>1252</v>
      </c>
      <c r="E2491" s="579"/>
    </row>
    <row r="2492" spans="1:5">
      <c r="A2492">
        <v>39878</v>
      </c>
      <c r="B2492" t="s">
        <v>14272</v>
      </c>
      <c r="C2492" t="s">
        <v>212</v>
      </c>
      <c r="D2492" t="s">
        <v>1253</v>
      </c>
      <c r="E2492" s="579"/>
    </row>
    <row r="2493" spans="1:5">
      <c r="A2493">
        <v>39872</v>
      </c>
      <c r="B2493" t="s">
        <v>14273</v>
      </c>
      <c r="C2493" t="s">
        <v>212</v>
      </c>
      <c r="D2493" t="s">
        <v>1253</v>
      </c>
      <c r="E2493" s="579"/>
    </row>
    <row r="2494" spans="1:5">
      <c r="A2494">
        <v>39873</v>
      </c>
      <c r="B2494" t="s">
        <v>14274</v>
      </c>
      <c r="C2494" t="s">
        <v>212</v>
      </c>
      <c r="D2494" t="s">
        <v>1253</v>
      </c>
      <c r="E2494" s="2"/>
    </row>
    <row r="2495" spans="1:5">
      <c r="A2495">
        <v>39874</v>
      </c>
      <c r="B2495" t="s">
        <v>14275</v>
      </c>
      <c r="C2495" t="s">
        <v>212</v>
      </c>
      <c r="D2495" t="s">
        <v>1253</v>
      </c>
      <c r="E2495" s="2"/>
    </row>
    <row r="2496" spans="1:5">
      <c r="A2496">
        <v>3674</v>
      </c>
      <c r="B2496" t="s">
        <v>14276</v>
      </c>
      <c r="C2496" t="s">
        <v>85</v>
      </c>
      <c r="D2496" t="s">
        <v>1253</v>
      </c>
      <c r="E2496" s="579"/>
    </row>
    <row r="2497" spans="1:6">
      <c r="A2497">
        <v>3681</v>
      </c>
      <c r="B2497" t="s">
        <v>14277</v>
      </c>
      <c r="C2497" t="s">
        <v>85</v>
      </c>
      <c r="D2497" t="s">
        <v>1253</v>
      </c>
      <c r="E2497" s="579"/>
    </row>
    <row r="2498" spans="1:6">
      <c r="A2498">
        <v>3676</v>
      </c>
      <c r="B2498" t="s">
        <v>14278</v>
      </c>
      <c r="C2498" t="s">
        <v>85</v>
      </c>
      <c r="D2498" t="s">
        <v>1253</v>
      </c>
      <c r="E2498" s="579"/>
    </row>
    <row r="2499" spans="1:6">
      <c r="A2499">
        <v>3679</v>
      </c>
      <c r="B2499" t="s">
        <v>14279</v>
      </c>
      <c r="C2499" t="s">
        <v>85</v>
      </c>
      <c r="D2499" t="s">
        <v>1253</v>
      </c>
      <c r="E2499" s="579"/>
    </row>
    <row r="2500" spans="1:6">
      <c r="A2500">
        <v>3672</v>
      </c>
      <c r="B2500" t="s">
        <v>14280</v>
      </c>
      <c r="C2500" t="s">
        <v>85</v>
      </c>
      <c r="D2500" t="s">
        <v>1253</v>
      </c>
      <c r="E2500" s="579"/>
    </row>
    <row r="2501" spans="1:6">
      <c r="A2501">
        <v>3671</v>
      </c>
      <c r="B2501" t="s">
        <v>14281</v>
      </c>
      <c r="C2501" t="s">
        <v>85</v>
      </c>
      <c r="D2501" t="s">
        <v>1253</v>
      </c>
      <c r="E2501" s="579">
        <v>1.7</v>
      </c>
      <c r="F2501" s="657" t="s">
        <v>16698</v>
      </c>
    </row>
    <row r="2502" spans="1:6">
      <c r="A2502">
        <v>3673</v>
      </c>
      <c r="B2502" t="s">
        <v>14282</v>
      </c>
      <c r="C2502" t="s">
        <v>85</v>
      </c>
      <c r="D2502" t="s">
        <v>1253</v>
      </c>
      <c r="E2502" s="579"/>
    </row>
    <row r="2503" spans="1:6">
      <c r="A2503">
        <v>38394</v>
      </c>
      <c r="B2503" t="s">
        <v>14283</v>
      </c>
      <c r="C2503" t="s">
        <v>212</v>
      </c>
      <c r="D2503" t="s">
        <v>1253</v>
      </c>
      <c r="E2503" s="579"/>
    </row>
    <row r="2504" spans="1:6">
      <c r="A2504">
        <v>3729</v>
      </c>
      <c r="B2504" t="s">
        <v>14284</v>
      </c>
      <c r="C2504" t="s">
        <v>212</v>
      </c>
      <c r="D2504" t="s">
        <v>1253</v>
      </c>
      <c r="E2504" s="579">
        <v>137.24</v>
      </c>
    </row>
    <row r="2505" spans="1:6">
      <c r="A2505">
        <v>39357</v>
      </c>
      <c r="B2505" t="s">
        <v>14285</v>
      </c>
      <c r="C2505" t="s">
        <v>212</v>
      </c>
      <c r="D2505" t="s">
        <v>1253</v>
      </c>
      <c r="E2505" s="579"/>
    </row>
    <row r="2506" spans="1:6">
      <c r="A2506">
        <v>39358</v>
      </c>
      <c r="B2506" t="s">
        <v>14286</v>
      </c>
      <c r="C2506" t="s">
        <v>212</v>
      </c>
      <c r="D2506" t="s">
        <v>1252</v>
      </c>
      <c r="E2506" s="579"/>
    </row>
    <row r="2507" spans="1:6">
      <c r="A2507">
        <v>39355</v>
      </c>
      <c r="B2507" t="s">
        <v>14287</v>
      </c>
      <c r="C2507" t="s">
        <v>212</v>
      </c>
      <c r="D2507" t="s">
        <v>1252</v>
      </c>
      <c r="E2507" s="579"/>
    </row>
    <row r="2508" spans="1:6">
      <c r="A2508">
        <v>39356</v>
      </c>
      <c r="B2508" t="s">
        <v>14288</v>
      </c>
      <c r="C2508" t="s">
        <v>212</v>
      </c>
      <c r="D2508" t="s">
        <v>1253</v>
      </c>
      <c r="E2508" s="579"/>
    </row>
    <row r="2509" spans="1:6">
      <c r="A2509">
        <v>39353</v>
      </c>
      <c r="B2509" t="s">
        <v>14289</v>
      </c>
      <c r="C2509" t="s">
        <v>212</v>
      </c>
      <c r="D2509" t="s">
        <v>1253</v>
      </c>
      <c r="E2509" s="579"/>
    </row>
    <row r="2510" spans="1:6">
      <c r="A2510">
        <v>39354</v>
      </c>
      <c r="B2510" t="s">
        <v>14290</v>
      </c>
      <c r="C2510" t="s">
        <v>212</v>
      </c>
      <c r="D2510" t="s">
        <v>1253</v>
      </c>
      <c r="E2510" s="579"/>
    </row>
    <row r="2511" spans="1:6">
      <c r="A2511">
        <v>39398</v>
      </c>
      <c r="B2511" t="s">
        <v>14291</v>
      </c>
      <c r="C2511" t="s">
        <v>212</v>
      </c>
      <c r="D2511" t="s">
        <v>1253</v>
      </c>
      <c r="E2511" s="579">
        <v>65.900000000000006</v>
      </c>
    </row>
    <row r="2512" spans="1:6">
      <c r="A2512">
        <v>13343</v>
      </c>
      <c r="B2512" t="s">
        <v>14292</v>
      </c>
      <c r="C2512" t="s">
        <v>212</v>
      </c>
      <c r="D2512" t="s">
        <v>1253</v>
      </c>
      <c r="E2512" s="579"/>
    </row>
    <row r="2513" spans="1:5">
      <c r="A2513">
        <v>12118</v>
      </c>
      <c r="B2513" t="s">
        <v>14293</v>
      </c>
      <c r="C2513" t="s">
        <v>212</v>
      </c>
      <c r="D2513" t="s">
        <v>1253</v>
      </c>
      <c r="E2513" s="579">
        <v>20.309999999999999</v>
      </c>
    </row>
    <row r="2514" spans="1:5">
      <c r="A2514">
        <v>39482</v>
      </c>
      <c r="B2514" t="s">
        <v>14294</v>
      </c>
      <c r="C2514" t="s">
        <v>212</v>
      </c>
      <c r="D2514" t="s">
        <v>1252</v>
      </c>
      <c r="E2514" s="579">
        <v>672.36</v>
      </c>
    </row>
    <row r="2515" spans="1:5">
      <c r="A2515">
        <v>39486</v>
      </c>
      <c r="B2515" t="s">
        <v>14295</v>
      </c>
      <c r="C2515" t="s">
        <v>212</v>
      </c>
      <c r="D2515" t="s">
        <v>1253</v>
      </c>
      <c r="E2515" s="579">
        <v>548.74</v>
      </c>
    </row>
    <row r="2516" spans="1:5">
      <c r="A2516">
        <v>39484</v>
      </c>
      <c r="B2516" t="s">
        <v>14296</v>
      </c>
      <c r="C2516" t="s">
        <v>212</v>
      </c>
      <c r="D2516" t="s">
        <v>1252</v>
      </c>
      <c r="E2516" s="579">
        <v>672.36</v>
      </c>
    </row>
    <row r="2517" spans="1:5">
      <c r="A2517">
        <v>39488</v>
      </c>
      <c r="B2517" t="s">
        <v>14297</v>
      </c>
      <c r="C2517" t="s">
        <v>212</v>
      </c>
      <c r="D2517" t="s">
        <v>1252</v>
      </c>
      <c r="E2517" s="579">
        <v>557.72</v>
      </c>
    </row>
    <row r="2518" spans="1:5">
      <c r="A2518">
        <v>39485</v>
      </c>
      <c r="B2518" t="s">
        <v>14298</v>
      </c>
      <c r="C2518" t="s">
        <v>212</v>
      </c>
      <c r="D2518" t="s">
        <v>1252</v>
      </c>
      <c r="E2518" s="579">
        <v>672.36</v>
      </c>
    </row>
    <row r="2519" spans="1:5">
      <c r="A2519">
        <v>39489</v>
      </c>
      <c r="B2519" t="s">
        <v>14299</v>
      </c>
      <c r="C2519" t="s">
        <v>212</v>
      </c>
      <c r="D2519" t="s">
        <v>1252</v>
      </c>
      <c r="E2519" s="579">
        <v>567.17999999999995</v>
      </c>
    </row>
    <row r="2520" spans="1:5">
      <c r="A2520">
        <v>39490</v>
      </c>
      <c r="B2520" t="s">
        <v>14300</v>
      </c>
      <c r="C2520" t="s">
        <v>212</v>
      </c>
      <c r="D2520" t="s">
        <v>1252</v>
      </c>
      <c r="E2520" s="579">
        <v>845.17</v>
      </c>
    </row>
    <row r="2521" spans="1:5">
      <c r="A2521">
        <v>39494</v>
      </c>
      <c r="B2521" t="s">
        <v>14301</v>
      </c>
      <c r="C2521" t="s">
        <v>212</v>
      </c>
      <c r="D2521" t="s">
        <v>1252</v>
      </c>
      <c r="E2521" s="579">
        <v>606.9</v>
      </c>
    </row>
    <row r="2522" spans="1:5">
      <c r="A2522">
        <v>39495</v>
      </c>
      <c r="B2522" t="s">
        <v>14302</v>
      </c>
      <c r="C2522" t="s">
        <v>212</v>
      </c>
      <c r="D2522" t="s">
        <v>1252</v>
      </c>
      <c r="E2522" s="579">
        <v>683.9</v>
      </c>
    </row>
    <row r="2523" spans="1:5">
      <c r="A2523">
        <v>39496</v>
      </c>
      <c r="B2523" t="s">
        <v>14303</v>
      </c>
      <c r="C2523" t="s">
        <v>212</v>
      </c>
      <c r="D2523" t="s">
        <v>1252</v>
      </c>
      <c r="E2523" s="579">
        <v>752.28</v>
      </c>
    </row>
    <row r="2524" spans="1:5">
      <c r="A2524">
        <v>39492</v>
      </c>
      <c r="B2524" t="s">
        <v>14304</v>
      </c>
      <c r="C2524" t="s">
        <v>212</v>
      </c>
      <c r="D2524" t="s">
        <v>1252</v>
      </c>
      <c r="E2524" s="579">
        <v>870.94</v>
      </c>
    </row>
    <row r="2525" spans="1:5">
      <c r="A2525">
        <v>39497</v>
      </c>
      <c r="B2525" t="s">
        <v>14305</v>
      </c>
      <c r="C2525" t="s">
        <v>212</v>
      </c>
      <c r="D2525" t="s">
        <v>1252</v>
      </c>
      <c r="E2525" s="579">
        <v>786.69</v>
      </c>
    </row>
    <row r="2526" spans="1:5">
      <c r="A2526">
        <v>39493</v>
      </c>
      <c r="B2526" t="s">
        <v>14306</v>
      </c>
      <c r="C2526" t="s">
        <v>212</v>
      </c>
      <c r="D2526" t="s">
        <v>1252</v>
      </c>
      <c r="E2526" s="579">
        <v>934.17</v>
      </c>
    </row>
    <row r="2527" spans="1:5">
      <c r="A2527">
        <v>43628</v>
      </c>
      <c r="B2527" t="s">
        <v>14307</v>
      </c>
      <c r="C2527" t="s">
        <v>212</v>
      </c>
      <c r="D2527" t="s">
        <v>1252</v>
      </c>
      <c r="E2527" s="579">
        <v>990.85</v>
      </c>
    </row>
    <row r="2528" spans="1:5">
      <c r="A2528">
        <v>39500</v>
      </c>
      <c r="B2528" t="s">
        <v>14308</v>
      </c>
      <c r="C2528" t="s">
        <v>212</v>
      </c>
      <c r="D2528" t="s">
        <v>1252</v>
      </c>
      <c r="E2528" s="579">
        <v>1019.25</v>
      </c>
    </row>
    <row r="2529" spans="1:5">
      <c r="A2529">
        <v>39498</v>
      </c>
      <c r="B2529" t="s">
        <v>14309</v>
      </c>
      <c r="C2529" t="s">
        <v>212</v>
      </c>
      <c r="D2529" t="s">
        <v>1252</v>
      </c>
      <c r="E2529" s="579">
        <v>1257.08</v>
      </c>
    </row>
    <row r="2530" spans="1:5">
      <c r="A2530">
        <v>43621</v>
      </c>
      <c r="B2530" t="s">
        <v>14310</v>
      </c>
      <c r="C2530" t="s">
        <v>212</v>
      </c>
      <c r="D2530" t="s">
        <v>1252</v>
      </c>
      <c r="E2530" s="579">
        <v>1052.77</v>
      </c>
    </row>
    <row r="2531" spans="1:5">
      <c r="A2531">
        <v>39501</v>
      </c>
      <c r="B2531" t="s">
        <v>14311</v>
      </c>
      <c r="C2531" t="s">
        <v>212</v>
      </c>
      <c r="D2531" t="s">
        <v>1252</v>
      </c>
      <c r="E2531" s="2">
        <v>1046.8599999999999</v>
      </c>
    </row>
    <row r="2532" spans="1:5">
      <c r="A2532">
        <v>39499</v>
      </c>
      <c r="B2532" t="s">
        <v>14312</v>
      </c>
      <c r="C2532" t="s">
        <v>212</v>
      </c>
      <c r="D2532" t="s">
        <v>1252</v>
      </c>
      <c r="E2532" s="579">
        <v>1274.93</v>
      </c>
    </row>
    <row r="2533" spans="1:5">
      <c r="A2533">
        <v>3733</v>
      </c>
      <c r="B2533" t="s">
        <v>14313</v>
      </c>
      <c r="C2533" t="s">
        <v>93</v>
      </c>
      <c r="D2533" t="s">
        <v>1252</v>
      </c>
      <c r="E2533" s="2">
        <v>75.17</v>
      </c>
    </row>
    <row r="2534" spans="1:5">
      <c r="A2534">
        <v>3731</v>
      </c>
      <c r="B2534" t="s">
        <v>14314</v>
      </c>
      <c r="C2534" t="s">
        <v>93</v>
      </c>
      <c r="D2534" t="s">
        <v>1252</v>
      </c>
      <c r="E2534" s="2">
        <v>67.260000000000005</v>
      </c>
    </row>
    <row r="2535" spans="1:5">
      <c r="A2535">
        <v>38137</v>
      </c>
      <c r="B2535" t="s">
        <v>14315</v>
      </c>
      <c r="C2535" t="s">
        <v>93</v>
      </c>
      <c r="D2535" t="s">
        <v>1252</v>
      </c>
      <c r="E2535" s="2">
        <v>80.44</v>
      </c>
    </row>
    <row r="2536" spans="1:5">
      <c r="A2536">
        <v>38138</v>
      </c>
      <c r="B2536" t="s">
        <v>14316</v>
      </c>
      <c r="C2536" t="s">
        <v>93</v>
      </c>
      <c r="D2536" t="s">
        <v>1253</v>
      </c>
      <c r="E2536" s="579">
        <v>83.52</v>
      </c>
    </row>
    <row r="2537" spans="1:5">
      <c r="A2537">
        <v>3745</v>
      </c>
      <c r="B2537" t="s">
        <v>14317</v>
      </c>
      <c r="C2537" t="s">
        <v>93</v>
      </c>
      <c r="D2537" t="s">
        <v>1253</v>
      </c>
      <c r="E2537" s="579">
        <v>52.82</v>
      </c>
    </row>
    <row r="2538" spans="1:5">
      <c r="A2538">
        <v>3736</v>
      </c>
      <c r="B2538" t="s">
        <v>14318</v>
      </c>
      <c r="C2538" t="s">
        <v>93</v>
      </c>
      <c r="D2538" t="s">
        <v>1253</v>
      </c>
      <c r="E2538" s="579">
        <v>47</v>
      </c>
    </row>
    <row r="2539" spans="1:5">
      <c r="A2539">
        <v>3741</v>
      </c>
      <c r="B2539" t="s">
        <v>14319</v>
      </c>
      <c r="C2539" t="s">
        <v>93</v>
      </c>
      <c r="D2539" t="s">
        <v>1253</v>
      </c>
      <c r="E2539" s="579">
        <v>48.99</v>
      </c>
    </row>
    <row r="2540" spans="1:5">
      <c r="A2540">
        <v>3747</v>
      </c>
      <c r="B2540" t="s">
        <v>14320</v>
      </c>
      <c r="C2540" t="s">
        <v>93</v>
      </c>
      <c r="D2540" t="s">
        <v>1253</v>
      </c>
      <c r="E2540" s="579">
        <v>53.74</v>
      </c>
    </row>
    <row r="2541" spans="1:5">
      <c r="A2541">
        <v>3743</v>
      </c>
      <c r="B2541" t="s">
        <v>14321</v>
      </c>
      <c r="C2541" t="s">
        <v>93</v>
      </c>
      <c r="D2541" t="s">
        <v>1250</v>
      </c>
      <c r="E2541" s="579">
        <v>48.82</v>
      </c>
    </row>
    <row r="2542" spans="1:5">
      <c r="A2542">
        <v>3744</v>
      </c>
      <c r="B2542" t="s">
        <v>14322</v>
      </c>
      <c r="C2542" t="s">
        <v>93</v>
      </c>
      <c r="D2542" t="s">
        <v>1252</v>
      </c>
      <c r="E2542" s="579">
        <v>53.74</v>
      </c>
    </row>
    <row r="2543" spans="1:5">
      <c r="A2543">
        <v>3739</v>
      </c>
      <c r="B2543" t="s">
        <v>14323</v>
      </c>
      <c r="C2543" t="s">
        <v>93</v>
      </c>
      <c r="D2543" t="s">
        <v>1252</v>
      </c>
      <c r="E2543" s="579">
        <v>56.47</v>
      </c>
    </row>
    <row r="2544" spans="1:5">
      <c r="A2544">
        <v>3737</v>
      </c>
      <c r="B2544" t="s">
        <v>14324</v>
      </c>
      <c r="C2544" t="s">
        <v>93</v>
      </c>
      <c r="D2544" t="s">
        <v>1252</v>
      </c>
      <c r="E2544" s="579">
        <v>59.2</v>
      </c>
    </row>
    <row r="2545" spans="1:5">
      <c r="A2545">
        <v>3738</v>
      </c>
      <c r="B2545" t="s">
        <v>14325</v>
      </c>
      <c r="C2545" t="s">
        <v>93</v>
      </c>
      <c r="D2545" t="s">
        <v>1252</v>
      </c>
      <c r="E2545" s="579">
        <v>68.31</v>
      </c>
    </row>
    <row r="2546" spans="1:5">
      <c r="A2546">
        <v>11649</v>
      </c>
      <c r="B2546" t="s">
        <v>14326</v>
      </c>
      <c r="C2546" t="s">
        <v>212</v>
      </c>
      <c r="D2546" t="s">
        <v>1252</v>
      </c>
      <c r="E2546" s="579">
        <v>389.84</v>
      </c>
    </row>
    <row r="2547" spans="1:5">
      <c r="A2547">
        <v>11650</v>
      </c>
      <c r="B2547" t="s">
        <v>14327</v>
      </c>
      <c r="C2547" t="s">
        <v>212</v>
      </c>
      <c r="D2547" t="s">
        <v>1252</v>
      </c>
      <c r="E2547" s="579">
        <v>664.46</v>
      </c>
    </row>
    <row r="2548" spans="1:5">
      <c r="A2548">
        <v>3742</v>
      </c>
      <c r="B2548" t="s">
        <v>14328</v>
      </c>
      <c r="C2548" t="s">
        <v>93</v>
      </c>
      <c r="D2548" t="s">
        <v>1252</v>
      </c>
      <c r="E2548" s="579">
        <v>70.86</v>
      </c>
    </row>
    <row r="2549" spans="1:5">
      <c r="A2549">
        <v>3746</v>
      </c>
      <c r="B2549" t="s">
        <v>14329</v>
      </c>
      <c r="C2549" t="s">
        <v>93</v>
      </c>
      <c r="D2549" t="s">
        <v>1252</v>
      </c>
      <c r="E2549" s="579">
        <v>82.74</v>
      </c>
    </row>
    <row r="2550" spans="1:5">
      <c r="A2550">
        <v>21106</v>
      </c>
      <c r="B2550" t="s">
        <v>14330</v>
      </c>
      <c r="C2550" t="s">
        <v>92</v>
      </c>
      <c r="D2550" t="s">
        <v>1252</v>
      </c>
      <c r="E2550" s="579"/>
    </row>
    <row r="2551" spans="1:5">
      <c r="A2551">
        <v>38194</v>
      </c>
      <c r="B2551" t="s">
        <v>14331</v>
      </c>
      <c r="C2551" t="s">
        <v>212</v>
      </c>
      <c r="D2551" t="s">
        <v>1252</v>
      </c>
      <c r="E2551" s="579">
        <v>4.78</v>
      </c>
    </row>
    <row r="2552" spans="1:5">
      <c r="A2552">
        <v>38193</v>
      </c>
      <c r="B2552" t="s">
        <v>14332</v>
      </c>
      <c r="C2552" t="s">
        <v>212</v>
      </c>
      <c r="D2552" t="s">
        <v>1252</v>
      </c>
      <c r="E2552" s="579">
        <v>4.1500000000000004</v>
      </c>
    </row>
    <row r="2553" spans="1:5">
      <c r="A2553">
        <v>39388</v>
      </c>
      <c r="B2553" t="s">
        <v>14333</v>
      </c>
      <c r="C2553" t="s">
        <v>212</v>
      </c>
      <c r="D2553" t="s">
        <v>1252</v>
      </c>
      <c r="E2553" s="579">
        <v>5.88</v>
      </c>
    </row>
    <row r="2554" spans="1:5">
      <c r="A2554">
        <v>39387</v>
      </c>
      <c r="B2554" t="s">
        <v>14334</v>
      </c>
      <c r="C2554" t="s">
        <v>212</v>
      </c>
      <c r="D2554" t="s">
        <v>1253</v>
      </c>
      <c r="E2554" s="579">
        <v>9.16</v>
      </c>
    </row>
    <row r="2555" spans="1:5">
      <c r="A2555">
        <v>39386</v>
      </c>
      <c r="B2555" t="s">
        <v>14335</v>
      </c>
      <c r="C2555" t="s">
        <v>212</v>
      </c>
      <c r="D2555" t="s">
        <v>1252</v>
      </c>
      <c r="E2555" s="579">
        <v>6.39</v>
      </c>
    </row>
    <row r="2556" spans="1:5">
      <c r="A2556">
        <v>45229</v>
      </c>
      <c r="B2556" t="s">
        <v>14336</v>
      </c>
      <c r="C2556" t="s">
        <v>212</v>
      </c>
      <c r="D2556" t="s">
        <v>1252</v>
      </c>
      <c r="E2556" s="579">
        <v>1.89</v>
      </c>
    </row>
    <row r="2557" spans="1:5">
      <c r="A2557">
        <v>746</v>
      </c>
      <c r="B2557" t="s">
        <v>14337</v>
      </c>
      <c r="C2557" t="s">
        <v>212</v>
      </c>
      <c r="D2557" t="s">
        <v>1252</v>
      </c>
      <c r="E2557" s="579">
        <v>1405.3</v>
      </c>
    </row>
    <row r="2558" spans="1:5">
      <c r="A2558">
        <v>20269</v>
      </c>
      <c r="B2558" t="s">
        <v>14338</v>
      </c>
      <c r="C2558" t="s">
        <v>212</v>
      </c>
      <c r="D2558" t="s">
        <v>1252</v>
      </c>
      <c r="E2558" s="579">
        <v>104.44</v>
      </c>
    </row>
    <row r="2559" spans="1:5">
      <c r="A2559">
        <v>20270</v>
      </c>
      <c r="B2559" t="s">
        <v>14339</v>
      </c>
      <c r="C2559" t="s">
        <v>212</v>
      </c>
      <c r="D2559" t="s">
        <v>1252</v>
      </c>
      <c r="E2559" s="579">
        <v>115.4</v>
      </c>
    </row>
    <row r="2560" spans="1:5">
      <c r="A2560">
        <v>11696</v>
      </c>
      <c r="B2560" t="s">
        <v>14340</v>
      </c>
      <c r="C2560" t="s">
        <v>212</v>
      </c>
      <c r="D2560" t="s">
        <v>1252</v>
      </c>
      <c r="E2560" s="579">
        <v>184.73</v>
      </c>
    </row>
    <row r="2561" spans="1:5">
      <c r="A2561">
        <v>10427</v>
      </c>
      <c r="B2561" t="s">
        <v>14341</v>
      </c>
      <c r="C2561" t="s">
        <v>212</v>
      </c>
      <c r="D2561" t="s">
        <v>1252</v>
      </c>
      <c r="E2561" s="579">
        <v>516.97</v>
      </c>
    </row>
    <row r="2562" spans="1:5">
      <c r="A2562">
        <v>10428</v>
      </c>
      <c r="B2562" t="s">
        <v>14342</v>
      </c>
      <c r="C2562" t="s">
        <v>212</v>
      </c>
      <c r="D2562" t="s">
        <v>1252</v>
      </c>
      <c r="E2562" s="579">
        <v>532.64</v>
      </c>
    </row>
    <row r="2563" spans="1:5">
      <c r="A2563">
        <v>36521</v>
      </c>
      <c r="B2563" t="s">
        <v>14343</v>
      </c>
      <c r="C2563" t="s">
        <v>212</v>
      </c>
      <c r="D2563" t="s">
        <v>1252</v>
      </c>
      <c r="E2563" s="579">
        <v>166.19</v>
      </c>
    </row>
    <row r="2564" spans="1:5">
      <c r="A2564">
        <v>36794</v>
      </c>
      <c r="B2564" t="s">
        <v>14344</v>
      </c>
      <c r="C2564" t="s">
        <v>212</v>
      </c>
      <c r="D2564" t="s">
        <v>1252</v>
      </c>
      <c r="E2564" s="579">
        <v>176.92</v>
      </c>
    </row>
    <row r="2565" spans="1:5">
      <c r="A2565">
        <v>10426</v>
      </c>
      <c r="B2565" t="s">
        <v>14345</v>
      </c>
      <c r="C2565" t="s">
        <v>212</v>
      </c>
      <c r="D2565" t="s">
        <v>1252</v>
      </c>
      <c r="E2565" s="579">
        <v>198.12</v>
      </c>
    </row>
    <row r="2566" spans="1:5">
      <c r="A2566">
        <v>10425</v>
      </c>
      <c r="B2566" t="s">
        <v>14346</v>
      </c>
      <c r="C2566" t="s">
        <v>212</v>
      </c>
      <c r="D2566" t="s">
        <v>1252</v>
      </c>
      <c r="E2566" s="579">
        <v>100.51</v>
      </c>
    </row>
    <row r="2567" spans="1:5">
      <c r="A2567">
        <v>10431</v>
      </c>
      <c r="B2567" t="s">
        <v>14347</v>
      </c>
      <c r="C2567" t="s">
        <v>212</v>
      </c>
      <c r="D2567" t="s">
        <v>1252</v>
      </c>
      <c r="E2567" s="579">
        <v>344.1</v>
      </c>
    </row>
    <row r="2568" spans="1:5">
      <c r="A2568">
        <v>10429</v>
      </c>
      <c r="B2568" t="s">
        <v>14348</v>
      </c>
      <c r="C2568" t="s">
        <v>212</v>
      </c>
      <c r="D2568" t="s">
        <v>1252</v>
      </c>
      <c r="E2568" s="579">
        <v>169.75</v>
      </c>
    </row>
    <row r="2569" spans="1:5">
      <c r="A2569">
        <v>10853</v>
      </c>
      <c r="B2569" t="s">
        <v>14349</v>
      </c>
      <c r="C2569" t="s">
        <v>212</v>
      </c>
      <c r="D2569" t="s">
        <v>1252</v>
      </c>
      <c r="E2569" s="579">
        <v>116.08</v>
      </c>
    </row>
    <row r="2570" spans="1:5">
      <c r="A2570">
        <v>5093</v>
      </c>
      <c r="B2570" t="s">
        <v>14350</v>
      </c>
      <c r="C2570" t="s">
        <v>4059</v>
      </c>
      <c r="D2570" t="s">
        <v>1252</v>
      </c>
      <c r="E2570" s="579">
        <v>18.22</v>
      </c>
    </row>
    <row r="2571" spans="1:5">
      <c r="A2571">
        <v>45254</v>
      </c>
      <c r="B2571" t="s">
        <v>14351</v>
      </c>
      <c r="C2571" t="s">
        <v>212</v>
      </c>
      <c r="D2571" t="s">
        <v>1250</v>
      </c>
      <c r="E2571" s="579"/>
    </row>
    <row r="2572" spans="1:5">
      <c r="A2572">
        <v>45253</v>
      </c>
      <c r="B2572" t="s">
        <v>14352</v>
      </c>
      <c r="C2572" t="s">
        <v>212</v>
      </c>
      <c r="D2572" t="s">
        <v>1252</v>
      </c>
      <c r="E2572" s="579"/>
    </row>
    <row r="2573" spans="1:5">
      <c r="A2573">
        <v>44331</v>
      </c>
      <c r="B2573" t="s">
        <v>14353</v>
      </c>
      <c r="C2573" t="s">
        <v>130</v>
      </c>
      <c r="D2573" t="s">
        <v>1252</v>
      </c>
      <c r="E2573" s="579">
        <v>47.76</v>
      </c>
    </row>
    <row r="2574" spans="1:5">
      <c r="A2574">
        <v>37768</v>
      </c>
      <c r="B2574" t="s">
        <v>14354</v>
      </c>
      <c r="C2574" t="s">
        <v>212</v>
      </c>
      <c r="D2574" t="s">
        <v>1252</v>
      </c>
      <c r="E2574" s="579"/>
    </row>
    <row r="2575" spans="1:5">
      <c r="A2575">
        <v>37773</v>
      </c>
      <c r="B2575" t="s">
        <v>14355</v>
      </c>
      <c r="C2575" t="s">
        <v>212</v>
      </c>
      <c r="D2575" t="s">
        <v>1252</v>
      </c>
      <c r="E2575" s="579"/>
    </row>
    <row r="2576" spans="1:5">
      <c r="A2576">
        <v>37769</v>
      </c>
      <c r="B2576" t="s">
        <v>14356</v>
      </c>
      <c r="C2576" t="s">
        <v>212</v>
      </c>
      <c r="D2576" t="s">
        <v>1252</v>
      </c>
      <c r="E2576" s="579"/>
    </row>
    <row r="2577" spans="1:5">
      <c r="A2577">
        <v>37770</v>
      </c>
      <c r="B2577" t="s">
        <v>14357</v>
      </c>
      <c r="C2577" t="s">
        <v>212</v>
      </c>
      <c r="D2577" t="s">
        <v>1250</v>
      </c>
      <c r="E2577" s="579"/>
    </row>
    <row r="2578" spans="1:5">
      <c r="A2578">
        <v>38382</v>
      </c>
      <c r="B2578" t="s">
        <v>14358</v>
      </c>
      <c r="C2578" t="s">
        <v>212</v>
      </c>
      <c r="D2578" t="s">
        <v>1252</v>
      </c>
      <c r="E2578" s="579">
        <v>10.88</v>
      </c>
    </row>
    <row r="2579" spans="1:5">
      <c r="A2579">
        <v>38383</v>
      </c>
      <c r="B2579" t="s">
        <v>14359</v>
      </c>
      <c r="C2579" t="s">
        <v>212</v>
      </c>
      <c r="D2579" t="s">
        <v>1252</v>
      </c>
      <c r="E2579" s="579">
        <v>1.73</v>
      </c>
    </row>
    <row r="2580" spans="1:5">
      <c r="A2580">
        <v>3768</v>
      </c>
      <c r="B2580" t="s">
        <v>14360</v>
      </c>
      <c r="C2580" t="s">
        <v>212</v>
      </c>
      <c r="D2580" t="s">
        <v>1252</v>
      </c>
      <c r="E2580" s="579">
        <v>2.54</v>
      </c>
    </row>
    <row r="2581" spans="1:5">
      <c r="A2581">
        <v>3767</v>
      </c>
      <c r="B2581" t="s">
        <v>14361</v>
      </c>
      <c r="C2581" t="s">
        <v>212</v>
      </c>
      <c r="D2581" t="s">
        <v>1250</v>
      </c>
      <c r="E2581" s="2">
        <v>0.85</v>
      </c>
    </row>
    <row r="2582" spans="1:5">
      <c r="A2582">
        <v>13192</v>
      </c>
      <c r="B2582" t="s">
        <v>14362</v>
      </c>
      <c r="C2582" t="s">
        <v>212</v>
      </c>
      <c r="D2582" t="s">
        <v>1252</v>
      </c>
      <c r="E2582" s="579">
        <v>4941.47</v>
      </c>
    </row>
    <row r="2583" spans="1:5">
      <c r="A2583">
        <v>38413</v>
      </c>
      <c r="B2583" t="s">
        <v>14363</v>
      </c>
      <c r="C2583" t="s">
        <v>212</v>
      </c>
      <c r="D2583" t="s">
        <v>1252</v>
      </c>
      <c r="E2583" s="579">
        <v>817.24</v>
      </c>
    </row>
    <row r="2584" spans="1:5">
      <c r="A2584">
        <v>42440</v>
      </c>
      <c r="B2584" t="s">
        <v>14364</v>
      </c>
      <c r="C2584" t="s">
        <v>212</v>
      </c>
      <c r="D2584" t="s">
        <v>1252</v>
      </c>
      <c r="E2584" s="579"/>
    </row>
    <row r="2585" spans="1:5">
      <c r="A2585">
        <v>20193</v>
      </c>
      <c r="B2585" t="s">
        <v>14365</v>
      </c>
      <c r="C2585" t="s">
        <v>1845</v>
      </c>
      <c r="D2585" t="s">
        <v>1252</v>
      </c>
      <c r="E2585" s="579">
        <v>14.85</v>
      </c>
    </row>
    <row r="2586" spans="1:5">
      <c r="A2586">
        <v>10527</v>
      </c>
      <c r="B2586" t="s">
        <v>14366</v>
      </c>
      <c r="C2586" t="s">
        <v>16690</v>
      </c>
      <c r="D2586" t="s">
        <v>1252</v>
      </c>
      <c r="E2586" s="579">
        <v>19.8</v>
      </c>
    </row>
    <row r="2587" spans="1:5">
      <c r="A2587">
        <v>41805</v>
      </c>
      <c r="B2587" t="s">
        <v>14367</v>
      </c>
      <c r="C2587" t="s">
        <v>218</v>
      </c>
      <c r="D2587" t="s">
        <v>1252</v>
      </c>
      <c r="E2587" s="579">
        <v>569.25</v>
      </c>
    </row>
    <row r="2588" spans="1:5">
      <c r="A2588">
        <v>40271</v>
      </c>
      <c r="B2588" t="s">
        <v>14368</v>
      </c>
      <c r="C2588" t="s">
        <v>6410</v>
      </c>
      <c r="D2588" t="s">
        <v>1252</v>
      </c>
      <c r="E2588" s="579">
        <v>15.15</v>
      </c>
    </row>
    <row r="2589" spans="1:5">
      <c r="A2589">
        <v>40287</v>
      </c>
      <c r="B2589" t="s">
        <v>14369</v>
      </c>
      <c r="C2589" t="s">
        <v>218</v>
      </c>
      <c r="D2589" t="s">
        <v>1252</v>
      </c>
      <c r="E2589" s="579">
        <v>5.83</v>
      </c>
    </row>
    <row r="2590" spans="1:5">
      <c r="A2590">
        <v>4084</v>
      </c>
      <c r="B2590" t="s">
        <v>14370</v>
      </c>
      <c r="C2590" t="s">
        <v>87</v>
      </c>
      <c r="D2590" t="s">
        <v>1252</v>
      </c>
      <c r="E2590" s="579">
        <v>2.25</v>
      </c>
    </row>
    <row r="2591" spans="1:5">
      <c r="A2591">
        <v>743</v>
      </c>
      <c r="B2591" t="s">
        <v>14371</v>
      </c>
      <c r="C2591" t="s">
        <v>87</v>
      </c>
      <c r="D2591" t="s">
        <v>1252</v>
      </c>
      <c r="E2591" s="579">
        <v>2.25</v>
      </c>
    </row>
    <row r="2592" spans="1:5">
      <c r="A2592">
        <v>40293</v>
      </c>
      <c r="B2592" t="s">
        <v>14372</v>
      </c>
      <c r="C2592" t="s">
        <v>87</v>
      </c>
      <c r="D2592" t="s">
        <v>1252</v>
      </c>
      <c r="E2592" s="579">
        <v>2.7</v>
      </c>
    </row>
    <row r="2593" spans="1:5">
      <c r="A2593">
        <v>40294</v>
      </c>
      <c r="B2593" t="s">
        <v>14373</v>
      </c>
      <c r="C2593" t="s">
        <v>87</v>
      </c>
      <c r="D2593" t="s">
        <v>1252</v>
      </c>
      <c r="E2593" s="579">
        <v>2.25</v>
      </c>
    </row>
    <row r="2594" spans="1:5">
      <c r="A2594">
        <v>4085</v>
      </c>
      <c r="B2594" t="s">
        <v>14374</v>
      </c>
      <c r="C2594" t="s">
        <v>87</v>
      </c>
      <c r="D2594" t="s">
        <v>1252</v>
      </c>
      <c r="E2594" s="2">
        <v>3.15</v>
      </c>
    </row>
    <row r="2595" spans="1:5">
      <c r="A2595">
        <v>10779</v>
      </c>
      <c r="B2595" t="s">
        <v>14375</v>
      </c>
      <c r="C2595" t="s">
        <v>218</v>
      </c>
      <c r="D2595" t="s">
        <v>1252</v>
      </c>
      <c r="E2595" s="579"/>
    </row>
    <row r="2596" spans="1:5">
      <c r="A2596">
        <v>10777</v>
      </c>
      <c r="B2596" t="s">
        <v>14376</v>
      </c>
      <c r="C2596" t="s">
        <v>218</v>
      </c>
      <c r="D2596" t="s">
        <v>1252</v>
      </c>
      <c r="E2596" s="579"/>
    </row>
    <row r="2597" spans="1:5">
      <c r="A2597">
        <v>10775</v>
      </c>
      <c r="B2597" t="s">
        <v>14377</v>
      </c>
      <c r="C2597" t="s">
        <v>218</v>
      </c>
      <c r="D2597" t="s">
        <v>1252</v>
      </c>
      <c r="E2597" s="579"/>
    </row>
    <row r="2598" spans="1:5">
      <c r="A2598">
        <v>10776</v>
      </c>
      <c r="B2598" t="s">
        <v>14378</v>
      </c>
      <c r="C2598" t="s">
        <v>218</v>
      </c>
      <c r="D2598" t="s">
        <v>1253</v>
      </c>
      <c r="E2598" s="2"/>
    </row>
    <row r="2599" spans="1:5">
      <c r="A2599">
        <v>10778</v>
      </c>
      <c r="B2599" t="s">
        <v>14379</v>
      </c>
      <c r="C2599" t="s">
        <v>218</v>
      </c>
      <c r="D2599" t="s">
        <v>1253</v>
      </c>
      <c r="E2599" s="2"/>
    </row>
    <row r="2600" spans="1:5">
      <c r="A2600">
        <v>40339</v>
      </c>
      <c r="B2600" t="s">
        <v>14380</v>
      </c>
      <c r="C2600" t="s">
        <v>6410</v>
      </c>
      <c r="D2600" t="s">
        <v>1253</v>
      </c>
      <c r="E2600" s="2">
        <v>5.31</v>
      </c>
    </row>
    <row r="2601" spans="1:5">
      <c r="A2601">
        <v>10749</v>
      </c>
      <c r="B2601" t="s">
        <v>14381</v>
      </c>
      <c r="C2601" t="s">
        <v>6410</v>
      </c>
      <c r="D2601" t="s">
        <v>1253</v>
      </c>
      <c r="E2601" s="2">
        <v>17.57</v>
      </c>
    </row>
    <row r="2602" spans="1:5">
      <c r="A2602">
        <v>40290</v>
      </c>
      <c r="B2602" t="s">
        <v>14382</v>
      </c>
      <c r="C2602" t="s">
        <v>6410</v>
      </c>
      <c r="D2602" t="s">
        <v>1252</v>
      </c>
      <c r="E2602" s="579">
        <v>9.5</v>
      </c>
    </row>
    <row r="2603" spans="1:5">
      <c r="A2603">
        <v>3346</v>
      </c>
      <c r="B2603" t="s">
        <v>14383</v>
      </c>
      <c r="C2603" t="s">
        <v>87</v>
      </c>
      <c r="D2603" t="s">
        <v>1252</v>
      </c>
      <c r="E2603" s="579"/>
    </row>
    <row r="2604" spans="1:5">
      <c r="A2604">
        <v>3348</v>
      </c>
      <c r="B2604" t="s">
        <v>14384</v>
      </c>
      <c r="C2604" t="s">
        <v>87</v>
      </c>
      <c r="D2604" t="s">
        <v>1252</v>
      </c>
      <c r="E2604" s="579"/>
    </row>
    <row r="2605" spans="1:5">
      <c r="A2605">
        <v>39833</v>
      </c>
      <c r="B2605" t="s">
        <v>14385</v>
      </c>
      <c r="C2605" t="s">
        <v>87</v>
      </c>
      <c r="D2605" t="s">
        <v>1252</v>
      </c>
      <c r="E2605" s="579"/>
    </row>
    <row r="2606" spans="1:5">
      <c r="A2606">
        <v>7252</v>
      </c>
      <c r="B2606" t="s">
        <v>14386</v>
      </c>
      <c r="C2606" t="s">
        <v>87</v>
      </c>
      <c r="D2606" t="s">
        <v>1252</v>
      </c>
      <c r="E2606" s="2"/>
    </row>
    <row r="2607" spans="1:5">
      <c r="A2607">
        <v>7247</v>
      </c>
      <c r="B2607" t="s">
        <v>14387</v>
      </c>
      <c r="C2607" t="s">
        <v>87</v>
      </c>
      <c r="D2607" t="s">
        <v>1252</v>
      </c>
      <c r="E2607" s="2"/>
    </row>
    <row r="2608" spans="1:5">
      <c r="A2608">
        <v>40291</v>
      </c>
      <c r="B2608" t="s">
        <v>14388</v>
      </c>
      <c r="C2608" t="s">
        <v>6410</v>
      </c>
      <c r="D2608" t="s">
        <v>1253</v>
      </c>
      <c r="E2608" s="2">
        <v>495</v>
      </c>
    </row>
    <row r="2609" spans="1:5">
      <c r="A2609">
        <v>40275</v>
      </c>
      <c r="B2609" t="s">
        <v>14389</v>
      </c>
      <c r="C2609" t="s">
        <v>6410</v>
      </c>
      <c r="D2609" t="s">
        <v>1252</v>
      </c>
      <c r="E2609" s="579">
        <v>15.84</v>
      </c>
    </row>
    <row r="2610" spans="1:5">
      <c r="A2610">
        <v>42408</v>
      </c>
      <c r="B2610" t="s">
        <v>14390</v>
      </c>
      <c r="C2610" t="s">
        <v>93</v>
      </c>
      <c r="D2610" t="s">
        <v>1250</v>
      </c>
      <c r="E2610" s="579">
        <v>1.65</v>
      </c>
    </row>
    <row r="2611" spans="1:5">
      <c r="A2611">
        <v>3777</v>
      </c>
      <c r="B2611" t="s">
        <v>14391</v>
      </c>
      <c r="C2611" t="s">
        <v>93</v>
      </c>
      <c r="D2611" t="s">
        <v>1252</v>
      </c>
      <c r="E2611" s="579">
        <v>1.46</v>
      </c>
    </row>
    <row r="2612" spans="1:5">
      <c r="A2612">
        <v>44699</v>
      </c>
      <c r="B2612" t="s">
        <v>14392</v>
      </c>
      <c r="C2612" t="s">
        <v>92</v>
      </c>
      <c r="D2612" t="s">
        <v>1252</v>
      </c>
      <c r="E2612" s="579">
        <v>46.39</v>
      </c>
    </row>
    <row r="2613" spans="1:5">
      <c r="A2613">
        <v>3798</v>
      </c>
      <c r="B2613" t="s">
        <v>14393</v>
      </c>
      <c r="C2613" t="s">
        <v>212</v>
      </c>
      <c r="D2613" t="s">
        <v>1252</v>
      </c>
      <c r="E2613" s="579"/>
    </row>
    <row r="2614" spans="1:5">
      <c r="A2614">
        <v>38769</v>
      </c>
      <c r="B2614" t="s">
        <v>14394</v>
      </c>
      <c r="C2614" t="s">
        <v>212</v>
      </c>
      <c r="D2614" t="s">
        <v>1252</v>
      </c>
      <c r="E2614" s="579"/>
    </row>
    <row r="2615" spans="1:5">
      <c r="A2615">
        <v>38774</v>
      </c>
      <c r="B2615" t="s">
        <v>14395</v>
      </c>
      <c r="C2615" t="s">
        <v>212</v>
      </c>
      <c r="D2615" t="s">
        <v>1250</v>
      </c>
      <c r="E2615" s="579">
        <v>12.01</v>
      </c>
    </row>
    <row r="2616" spans="1:5">
      <c r="A2616">
        <v>42247</v>
      </c>
      <c r="B2616" t="s">
        <v>14396</v>
      </c>
      <c r="C2616" t="s">
        <v>212</v>
      </c>
      <c r="D2616" t="s">
        <v>1252</v>
      </c>
      <c r="E2616" s="579">
        <v>409.88</v>
      </c>
    </row>
    <row r="2617" spans="1:5">
      <c r="A2617">
        <v>42248</v>
      </c>
      <c r="B2617" t="s">
        <v>14397</v>
      </c>
      <c r="C2617" t="s">
        <v>212</v>
      </c>
      <c r="D2617" t="s">
        <v>1252</v>
      </c>
      <c r="E2617" s="579">
        <v>476.1</v>
      </c>
    </row>
    <row r="2618" spans="1:5">
      <c r="A2618">
        <v>42249</v>
      </c>
      <c r="B2618" t="s">
        <v>14398</v>
      </c>
      <c r="C2618" t="s">
        <v>212</v>
      </c>
      <c r="D2618" t="s">
        <v>1252</v>
      </c>
      <c r="E2618" s="579">
        <v>788.74</v>
      </c>
    </row>
    <row r="2619" spans="1:5">
      <c r="A2619">
        <v>42244</v>
      </c>
      <c r="B2619" t="s">
        <v>14399</v>
      </c>
      <c r="C2619" t="s">
        <v>212</v>
      </c>
      <c r="D2619" t="s">
        <v>1253</v>
      </c>
      <c r="E2619" s="2">
        <v>123.17</v>
      </c>
    </row>
    <row r="2620" spans="1:5">
      <c r="A2620">
        <v>42245</v>
      </c>
      <c r="B2620" t="s">
        <v>14400</v>
      </c>
      <c r="C2620" t="s">
        <v>212</v>
      </c>
      <c r="D2620" t="s">
        <v>1253</v>
      </c>
      <c r="E2620" s="579">
        <v>227.3</v>
      </c>
    </row>
    <row r="2621" spans="1:5">
      <c r="A2621">
        <v>42246</v>
      </c>
      <c r="B2621" t="s">
        <v>14401</v>
      </c>
      <c r="C2621" t="s">
        <v>212</v>
      </c>
      <c r="D2621" t="s">
        <v>1253</v>
      </c>
      <c r="E2621" s="579">
        <v>251.61</v>
      </c>
    </row>
    <row r="2622" spans="1:5">
      <c r="A2622">
        <v>42243</v>
      </c>
      <c r="B2622" t="s">
        <v>14402</v>
      </c>
      <c r="C2622" t="s">
        <v>212</v>
      </c>
      <c r="D2622" t="s">
        <v>1253</v>
      </c>
      <c r="E2622" s="579">
        <v>303.39</v>
      </c>
    </row>
    <row r="2623" spans="1:5">
      <c r="A2623">
        <v>38889</v>
      </c>
      <c r="B2623" t="s">
        <v>14403</v>
      </c>
      <c r="C2623" t="s">
        <v>212</v>
      </c>
      <c r="D2623" t="s">
        <v>1253</v>
      </c>
      <c r="E2623" s="2"/>
    </row>
    <row r="2624" spans="1:5">
      <c r="A2624">
        <v>38784</v>
      </c>
      <c r="B2624" t="s">
        <v>14404</v>
      </c>
      <c r="C2624" t="s">
        <v>212</v>
      </c>
      <c r="D2624" t="s">
        <v>1252</v>
      </c>
      <c r="E2624" s="579"/>
    </row>
    <row r="2625" spans="1:5">
      <c r="A2625">
        <v>3780</v>
      </c>
      <c r="B2625" t="s">
        <v>14405</v>
      </c>
      <c r="C2625" t="s">
        <v>212</v>
      </c>
      <c r="D2625" t="s">
        <v>1252</v>
      </c>
      <c r="E2625" s="579"/>
    </row>
    <row r="2626" spans="1:5">
      <c r="A2626">
        <v>38773</v>
      </c>
      <c r="B2626" t="s">
        <v>14406</v>
      </c>
      <c r="C2626" t="s">
        <v>212</v>
      </c>
      <c r="D2626" t="s">
        <v>1252</v>
      </c>
      <c r="E2626" s="579"/>
    </row>
    <row r="2627" spans="1:5">
      <c r="A2627">
        <v>12271</v>
      </c>
      <c r="B2627" t="s">
        <v>14407</v>
      </c>
      <c r="C2627" t="s">
        <v>212</v>
      </c>
      <c r="D2627" t="s">
        <v>1253</v>
      </c>
      <c r="E2627" s="579"/>
    </row>
    <row r="2628" spans="1:5">
      <c r="A2628">
        <v>39385</v>
      </c>
      <c r="B2628" t="s">
        <v>14408</v>
      </c>
      <c r="C2628" t="s">
        <v>212</v>
      </c>
      <c r="D2628" t="s">
        <v>1253</v>
      </c>
      <c r="E2628" s="579">
        <v>10.98</v>
      </c>
    </row>
    <row r="2629" spans="1:5">
      <c r="A2629">
        <v>39389</v>
      </c>
      <c r="B2629" t="s">
        <v>14409</v>
      </c>
      <c r="C2629" t="s">
        <v>212</v>
      </c>
      <c r="D2629" t="s">
        <v>1253</v>
      </c>
      <c r="E2629" s="579">
        <v>11.91</v>
      </c>
    </row>
    <row r="2630" spans="1:5">
      <c r="A2630">
        <v>39390</v>
      </c>
      <c r="B2630" t="s">
        <v>14410</v>
      </c>
      <c r="C2630" t="s">
        <v>212</v>
      </c>
      <c r="D2630" t="s">
        <v>1253</v>
      </c>
      <c r="E2630" s="579">
        <v>24.98</v>
      </c>
    </row>
    <row r="2631" spans="1:5">
      <c r="A2631">
        <v>39391</v>
      </c>
      <c r="B2631" t="s">
        <v>14411</v>
      </c>
      <c r="C2631" t="s">
        <v>212</v>
      </c>
      <c r="D2631" t="s">
        <v>1253</v>
      </c>
      <c r="E2631" s="579">
        <v>28.04</v>
      </c>
    </row>
    <row r="2632" spans="1:5">
      <c r="A2632">
        <v>3803</v>
      </c>
      <c r="B2632" t="s">
        <v>14412</v>
      </c>
      <c r="C2632" t="s">
        <v>212</v>
      </c>
      <c r="D2632" t="s">
        <v>1252</v>
      </c>
      <c r="E2632" s="579"/>
    </row>
    <row r="2633" spans="1:5">
      <c r="A2633">
        <v>38770</v>
      </c>
      <c r="B2633" t="s">
        <v>14413</v>
      </c>
      <c r="C2633" t="s">
        <v>212</v>
      </c>
      <c r="D2633" t="s">
        <v>1252</v>
      </c>
      <c r="E2633" s="579"/>
    </row>
    <row r="2634" spans="1:5">
      <c r="A2634">
        <v>12267</v>
      </c>
      <c r="B2634" t="s">
        <v>14414</v>
      </c>
      <c r="C2634" t="s">
        <v>212</v>
      </c>
      <c r="D2634" t="s">
        <v>1252</v>
      </c>
      <c r="E2634" s="579"/>
    </row>
    <row r="2635" spans="1:5">
      <c r="A2635">
        <v>43265</v>
      </c>
      <c r="B2635" t="s">
        <v>14415</v>
      </c>
      <c r="C2635" t="s">
        <v>212</v>
      </c>
      <c r="D2635" t="s">
        <v>1250</v>
      </c>
      <c r="E2635" s="579">
        <v>34.340000000000003</v>
      </c>
    </row>
    <row r="2636" spans="1:5">
      <c r="A2636">
        <v>12266</v>
      </c>
      <c r="B2636" t="s">
        <v>14416</v>
      </c>
      <c r="C2636" t="s">
        <v>212</v>
      </c>
      <c r="D2636" t="s">
        <v>1253</v>
      </c>
      <c r="E2636" s="579"/>
    </row>
    <row r="2637" spans="1:5">
      <c r="A2637">
        <v>39378</v>
      </c>
      <c r="B2637" t="s">
        <v>14417</v>
      </c>
      <c r="C2637" t="s">
        <v>212</v>
      </c>
      <c r="D2637" t="s">
        <v>1253</v>
      </c>
      <c r="E2637" s="579"/>
    </row>
    <row r="2638" spans="1:5">
      <c r="A2638">
        <v>43543</v>
      </c>
      <c r="B2638" t="s">
        <v>14418</v>
      </c>
      <c r="C2638" t="s">
        <v>212</v>
      </c>
      <c r="D2638" t="s">
        <v>1253</v>
      </c>
      <c r="E2638" s="579"/>
    </row>
    <row r="2639" spans="1:5">
      <c r="A2639">
        <v>38775</v>
      </c>
      <c r="B2639" t="s">
        <v>14419</v>
      </c>
      <c r="C2639" t="s">
        <v>212</v>
      </c>
      <c r="D2639" t="s">
        <v>1253</v>
      </c>
      <c r="E2639" s="579"/>
    </row>
    <row r="2640" spans="1:5">
      <c r="A2640">
        <v>44252</v>
      </c>
      <c r="B2640" t="s">
        <v>14420</v>
      </c>
      <c r="C2640" t="s">
        <v>212</v>
      </c>
      <c r="D2640" t="s">
        <v>1252</v>
      </c>
      <c r="E2640" s="579"/>
    </row>
    <row r="2641" spans="1:5">
      <c r="A2641">
        <v>21119</v>
      </c>
      <c r="B2641" t="s">
        <v>14421</v>
      </c>
      <c r="C2641" t="s">
        <v>212</v>
      </c>
      <c r="D2641" t="s">
        <v>1252</v>
      </c>
      <c r="E2641" s="579"/>
    </row>
    <row r="2642" spans="1:5">
      <c r="A2642">
        <v>37974</v>
      </c>
      <c r="B2642" t="s">
        <v>14422</v>
      </c>
      <c r="C2642" t="s">
        <v>212</v>
      </c>
      <c r="D2642" t="s">
        <v>1252</v>
      </c>
      <c r="E2642" s="579"/>
    </row>
    <row r="2643" spans="1:5">
      <c r="A2643">
        <v>37975</v>
      </c>
      <c r="B2643" t="s">
        <v>14423</v>
      </c>
      <c r="C2643" t="s">
        <v>212</v>
      </c>
      <c r="D2643" t="s">
        <v>1252</v>
      </c>
      <c r="E2643" s="2"/>
    </row>
    <row r="2644" spans="1:5">
      <c r="A2644">
        <v>37976</v>
      </c>
      <c r="B2644" t="s">
        <v>14424</v>
      </c>
      <c r="C2644" t="s">
        <v>212</v>
      </c>
      <c r="D2644" t="s">
        <v>1252</v>
      </c>
      <c r="E2644" s="579"/>
    </row>
    <row r="2645" spans="1:5">
      <c r="A2645">
        <v>37977</v>
      </c>
      <c r="B2645" t="s">
        <v>14425</v>
      </c>
      <c r="C2645" t="s">
        <v>212</v>
      </c>
      <c r="D2645" t="s">
        <v>1252</v>
      </c>
      <c r="E2645" s="579"/>
    </row>
    <row r="2646" spans="1:5">
      <c r="A2646">
        <v>37978</v>
      </c>
      <c r="B2646" t="s">
        <v>14426</v>
      </c>
      <c r="C2646" t="s">
        <v>212</v>
      </c>
      <c r="D2646" t="s">
        <v>1252</v>
      </c>
      <c r="E2646" s="579"/>
    </row>
    <row r="2647" spans="1:5">
      <c r="A2647">
        <v>37979</v>
      </c>
      <c r="B2647" t="s">
        <v>14427</v>
      </c>
      <c r="C2647" t="s">
        <v>212</v>
      </c>
      <c r="D2647" t="s">
        <v>1252</v>
      </c>
      <c r="E2647" s="579"/>
    </row>
    <row r="2648" spans="1:5">
      <c r="A2648">
        <v>37980</v>
      </c>
      <c r="B2648" t="s">
        <v>14428</v>
      </c>
      <c r="C2648" t="s">
        <v>212</v>
      </c>
      <c r="D2648" t="s">
        <v>1253</v>
      </c>
      <c r="E2648" s="579"/>
    </row>
    <row r="2649" spans="1:5">
      <c r="A2649">
        <v>36147</v>
      </c>
      <c r="B2649" t="s">
        <v>14429</v>
      </c>
      <c r="C2649" t="s">
        <v>4059</v>
      </c>
      <c r="D2649" t="s">
        <v>1253</v>
      </c>
      <c r="E2649" s="579">
        <v>365.9</v>
      </c>
    </row>
    <row r="2650" spans="1:5">
      <c r="A2650">
        <v>12731</v>
      </c>
      <c r="B2650" t="s">
        <v>14430</v>
      </c>
      <c r="C2650" t="s">
        <v>212</v>
      </c>
      <c r="D2650" t="s">
        <v>1253</v>
      </c>
      <c r="E2650" s="579"/>
    </row>
    <row r="2651" spans="1:5">
      <c r="A2651">
        <v>12723</v>
      </c>
      <c r="B2651" t="s">
        <v>14431</v>
      </c>
      <c r="C2651" t="s">
        <v>212</v>
      </c>
      <c r="D2651" t="s">
        <v>1253</v>
      </c>
      <c r="E2651" s="579"/>
    </row>
    <row r="2652" spans="1:5">
      <c r="A2652">
        <v>12724</v>
      </c>
      <c r="B2652" t="s">
        <v>14432</v>
      </c>
      <c r="C2652" t="s">
        <v>212</v>
      </c>
      <c r="D2652" t="s">
        <v>1253</v>
      </c>
      <c r="E2652" s="579"/>
    </row>
    <row r="2653" spans="1:5">
      <c r="A2653">
        <v>12725</v>
      </c>
      <c r="B2653" t="s">
        <v>14433</v>
      </c>
      <c r="C2653" t="s">
        <v>212</v>
      </c>
      <c r="D2653" t="s">
        <v>1253</v>
      </c>
      <c r="E2653" s="579"/>
    </row>
    <row r="2654" spans="1:5">
      <c r="A2654">
        <v>12726</v>
      </c>
      <c r="B2654" t="s">
        <v>14434</v>
      </c>
      <c r="C2654" t="s">
        <v>212</v>
      </c>
      <c r="D2654" t="s">
        <v>1253</v>
      </c>
      <c r="E2654" s="579"/>
    </row>
    <row r="2655" spans="1:5">
      <c r="A2655">
        <v>12727</v>
      </c>
      <c r="B2655" t="s">
        <v>14435</v>
      </c>
      <c r="C2655" t="s">
        <v>212</v>
      </c>
      <c r="D2655" t="s">
        <v>1253</v>
      </c>
      <c r="E2655" s="579"/>
    </row>
    <row r="2656" spans="1:5">
      <c r="A2656">
        <v>12728</v>
      </c>
      <c r="B2656" t="s">
        <v>14436</v>
      </c>
      <c r="C2656" t="s">
        <v>212</v>
      </c>
      <c r="D2656" t="s">
        <v>1253</v>
      </c>
      <c r="E2656" s="579"/>
    </row>
    <row r="2657" spans="1:5">
      <c r="A2657">
        <v>12729</v>
      </c>
      <c r="B2657" t="s">
        <v>14437</v>
      </c>
      <c r="C2657" t="s">
        <v>212</v>
      </c>
      <c r="D2657" t="s">
        <v>1253</v>
      </c>
      <c r="E2657" s="579"/>
    </row>
    <row r="2658" spans="1:5">
      <c r="A2658">
        <v>12730</v>
      </c>
      <c r="B2658" t="s">
        <v>14438</v>
      </c>
      <c r="C2658" t="s">
        <v>212</v>
      </c>
      <c r="D2658" t="s">
        <v>1253</v>
      </c>
      <c r="E2658" s="579"/>
    </row>
    <row r="2659" spans="1:5">
      <c r="A2659">
        <v>3840</v>
      </c>
      <c r="B2659" t="s">
        <v>14439</v>
      </c>
      <c r="C2659" t="s">
        <v>212</v>
      </c>
      <c r="D2659" t="s">
        <v>1253</v>
      </c>
      <c r="E2659" s="579"/>
    </row>
    <row r="2660" spans="1:5">
      <c r="A2660">
        <v>3838</v>
      </c>
      <c r="B2660" t="s">
        <v>14440</v>
      </c>
      <c r="C2660" t="s">
        <v>212</v>
      </c>
      <c r="D2660" t="s">
        <v>1253</v>
      </c>
      <c r="E2660" s="579"/>
    </row>
    <row r="2661" spans="1:5">
      <c r="A2661">
        <v>3844</v>
      </c>
      <c r="B2661" t="s">
        <v>14441</v>
      </c>
      <c r="C2661" t="s">
        <v>212</v>
      </c>
      <c r="D2661" t="s">
        <v>1253</v>
      </c>
      <c r="E2661" s="579"/>
    </row>
    <row r="2662" spans="1:5">
      <c r="A2662">
        <v>3839</v>
      </c>
      <c r="B2662" t="s">
        <v>14442</v>
      </c>
      <c r="C2662" t="s">
        <v>212</v>
      </c>
      <c r="D2662" t="s">
        <v>1253</v>
      </c>
      <c r="E2662" s="579"/>
    </row>
    <row r="2663" spans="1:5">
      <c r="A2663">
        <v>3843</v>
      </c>
      <c r="B2663" t="s">
        <v>14443</v>
      </c>
      <c r="C2663" t="s">
        <v>212</v>
      </c>
      <c r="D2663" t="s">
        <v>1252</v>
      </c>
      <c r="E2663" s="579"/>
    </row>
    <row r="2664" spans="1:5">
      <c r="A2664">
        <v>3900</v>
      </c>
      <c r="B2664" t="s">
        <v>14444</v>
      </c>
      <c r="C2664" t="s">
        <v>212</v>
      </c>
      <c r="D2664" t="s">
        <v>1252</v>
      </c>
      <c r="E2664" s="579">
        <v>46.14</v>
      </c>
    </row>
    <row r="2665" spans="1:5">
      <c r="A2665">
        <v>3846</v>
      </c>
      <c r="B2665" t="s">
        <v>14445</v>
      </c>
      <c r="C2665" t="s">
        <v>212</v>
      </c>
      <c r="D2665" t="s">
        <v>1252</v>
      </c>
      <c r="E2665" s="579">
        <v>13.86</v>
      </c>
    </row>
    <row r="2666" spans="1:5">
      <c r="A2666">
        <v>3886</v>
      </c>
      <c r="B2666" t="s">
        <v>14446</v>
      </c>
      <c r="C2666" t="s">
        <v>212</v>
      </c>
      <c r="D2666" t="s">
        <v>1252</v>
      </c>
      <c r="E2666" s="579">
        <v>18.41</v>
      </c>
    </row>
    <row r="2667" spans="1:5">
      <c r="A2667">
        <v>3854</v>
      </c>
      <c r="B2667" t="s">
        <v>14447</v>
      </c>
      <c r="C2667" t="s">
        <v>212</v>
      </c>
      <c r="D2667" t="s">
        <v>1253</v>
      </c>
      <c r="E2667" s="579">
        <v>10.49</v>
      </c>
    </row>
    <row r="2668" spans="1:5">
      <c r="A2668">
        <v>3873</v>
      </c>
      <c r="B2668" t="s">
        <v>14448</v>
      </c>
      <c r="C2668" t="s">
        <v>212</v>
      </c>
      <c r="D2668" t="s">
        <v>1253</v>
      </c>
      <c r="E2668" s="579">
        <v>12.21</v>
      </c>
    </row>
    <row r="2669" spans="1:5">
      <c r="A2669">
        <v>38021</v>
      </c>
      <c r="B2669" t="s">
        <v>14449</v>
      </c>
      <c r="C2669" t="s">
        <v>212</v>
      </c>
      <c r="D2669" t="s">
        <v>1253</v>
      </c>
      <c r="E2669" s="579">
        <v>21.68</v>
      </c>
    </row>
    <row r="2670" spans="1:5">
      <c r="A2670">
        <v>43838</v>
      </c>
      <c r="B2670" t="s">
        <v>14450</v>
      </c>
      <c r="C2670" t="s">
        <v>212</v>
      </c>
      <c r="D2670" t="s">
        <v>1252</v>
      </c>
      <c r="E2670" s="579">
        <v>28.03</v>
      </c>
    </row>
    <row r="2671" spans="1:5">
      <c r="A2671">
        <v>3847</v>
      </c>
      <c r="B2671" t="s">
        <v>14451</v>
      </c>
      <c r="C2671" t="s">
        <v>212</v>
      </c>
      <c r="D2671" t="s">
        <v>1253</v>
      </c>
      <c r="E2671" s="579">
        <v>28.26</v>
      </c>
    </row>
    <row r="2672" spans="1:5">
      <c r="A2672">
        <v>38022</v>
      </c>
      <c r="B2672" t="s">
        <v>14452</v>
      </c>
      <c r="C2672" t="s">
        <v>212</v>
      </c>
      <c r="D2672" t="s">
        <v>1253</v>
      </c>
      <c r="E2672" s="579">
        <v>38.85</v>
      </c>
    </row>
    <row r="2673" spans="1:5">
      <c r="A2673">
        <v>3826</v>
      </c>
      <c r="B2673" t="s">
        <v>14453</v>
      </c>
      <c r="C2673" t="s">
        <v>212</v>
      </c>
      <c r="D2673" t="s">
        <v>1253</v>
      </c>
      <c r="E2673" s="579"/>
    </row>
    <row r="2674" spans="1:5">
      <c r="A2674">
        <v>3825</v>
      </c>
      <c r="B2674" t="s">
        <v>14454</v>
      </c>
      <c r="C2674" t="s">
        <v>212</v>
      </c>
      <c r="D2674" t="s">
        <v>1253</v>
      </c>
      <c r="E2674" s="579"/>
    </row>
    <row r="2675" spans="1:5">
      <c r="A2675">
        <v>3827</v>
      </c>
      <c r="B2675" t="s">
        <v>14455</v>
      </c>
      <c r="C2675" t="s">
        <v>212</v>
      </c>
      <c r="D2675" t="s">
        <v>1252</v>
      </c>
      <c r="E2675" s="579"/>
    </row>
    <row r="2676" spans="1:5">
      <c r="A2676">
        <v>3830</v>
      </c>
      <c r="B2676" t="s">
        <v>14456</v>
      </c>
      <c r="C2676" t="s">
        <v>212</v>
      </c>
      <c r="D2676" t="s">
        <v>1252</v>
      </c>
      <c r="E2676" s="579">
        <v>176.93</v>
      </c>
    </row>
    <row r="2677" spans="1:5">
      <c r="A2677">
        <v>37981</v>
      </c>
      <c r="B2677" t="s">
        <v>14457</v>
      </c>
      <c r="C2677" t="s">
        <v>212</v>
      </c>
      <c r="D2677" t="s">
        <v>1252</v>
      </c>
      <c r="E2677" s="579"/>
    </row>
    <row r="2678" spans="1:5">
      <c r="A2678">
        <v>37982</v>
      </c>
      <c r="B2678" t="s">
        <v>14458</v>
      </c>
      <c r="C2678" t="s">
        <v>212</v>
      </c>
      <c r="D2678" t="s">
        <v>1252</v>
      </c>
      <c r="E2678" s="579"/>
    </row>
    <row r="2679" spans="1:5">
      <c r="A2679">
        <v>37983</v>
      </c>
      <c r="B2679" t="s">
        <v>14459</v>
      </c>
      <c r="C2679" t="s">
        <v>212</v>
      </c>
      <c r="D2679" t="s">
        <v>1252</v>
      </c>
      <c r="E2679" s="579"/>
    </row>
    <row r="2680" spans="1:5">
      <c r="A2680">
        <v>37984</v>
      </c>
      <c r="B2680" t="s">
        <v>14460</v>
      </c>
      <c r="C2680" t="s">
        <v>212</v>
      </c>
      <c r="D2680" t="s">
        <v>1252</v>
      </c>
      <c r="E2680" s="579"/>
    </row>
    <row r="2681" spans="1:5">
      <c r="A2681">
        <v>37985</v>
      </c>
      <c r="B2681" t="s">
        <v>14461</v>
      </c>
      <c r="C2681" t="s">
        <v>212</v>
      </c>
      <c r="D2681" t="s">
        <v>1252</v>
      </c>
      <c r="E2681" s="579"/>
    </row>
    <row r="2682" spans="1:5">
      <c r="A2682">
        <v>20165</v>
      </c>
      <c r="B2682" t="s">
        <v>14462</v>
      </c>
      <c r="C2682" t="s">
        <v>212</v>
      </c>
      <c r="D2682" t="s">
        <v>1252</v>
      </c>
      <c r="E2682" s="579">
        <v>21.93</v>
      </c>
    </row>
    <row r="2683" spans="1:5">
      <c r="A2683">
        <v>20166</v>
      </c>
      <c r="B2683" t="s">
        <v>14463</v>
      </c>
      <c r="C2683" t="s">
        <v>212</v>
      </c>
      <c r="D2683" t="s">
        <v>1252</v>
      </c>
      <c r="E2683" s="579">
        <v>66.989999999999995</v>
      </c>
    </row>
    <row r="2684" spans="1:5">
      <c r="A2684">
        <v>20164</v>
      </c>
      <c r="B2684" t="s">
        <v>14464</v>
      </c>
      <c r="C2684" t="s">
        <v>212</v>
      </c>
      <c r="D2684" t="s">
        <v>1252</v>
      </c>
      <c r="E2684" s="579">
        <v>10.54</v>
      </c>
    </row>
    <row r="2685" spans="1:5">
      <c r="A2685">
        <v>3893</v>
      </c>
      <c r="B2685" t="s">
        <v>14465</v>
      </c>
      <c r="C2685" t="s">
        <v>212</v>
      </c>
      <c r="D2685" t="s">
        <v>1253</v>
      </c>
      <c r="E2685" s="579">
        <v>16.510000000000002</v>
      </c>
    </row>
    <row r="2686" spans="1:5">
      <c r="A2686">
        <v>3848</v>
      </c>
      <c r="B2686" t="s">
        <v>14466</v>
      </c>
      <c r="C2686" t="s">
        <v>212</v>
      </c>
      <c r="D2686" t="s">
        <v>1253</v>
      </c>
      <c r="E2686" s="579">
        <v>10.07</v>
      </c>
    </row>
    <row r="2687" spans="1:5">
      <c r="A2687">
        <v>3895</v>
      </c>
      <c r="B2687" t="s">
        <v>14467</v>
      </c>
      <c r="C2687" t="s">
        <v>212</v>
      </c>
      <c r="D2687" t="s">
        <v>1253</v>
      </c>
      <c r="E2687" s="579">
        <v>11.18</v>
      </c>
    </row>
    <row r="2688" spans="1:5">
      <c r="A2688">
        <v>12404</v>
      </c>
      <c r="B2688" t="s">
        <v>14468</v>
      </c>
      <c r="C2688" t="s">
        <v>212</v>
      </c>
      <c r="D2688" t="s">
        <v>1253</v>
      </c>
      <c r="E2688" s="579"/>
    </row>
    <row r="2689" spans="1:5">
      <c r="A2689">
        <v>3939</v>
      </c>
      <c r="B2689" t="s">
        <v>14469</v>
      </c>
      <c r="C2689" t="s">
        <v>212</v>
      </c>
      <c r="D2689" t="s">
        <v>1253</v>
      </c>
      <c r="E2689" s="579"/>
    </row>
    <row r="2690" spans="1:5">
      <c r="A2690">
        <v>3911</v>
      </c>
      <c r="B2690" t="s">
        <v>14470</v>
      </c>
      <c r="C2690" t="s">
        <v>212</v>
      </c>
      <c r="D2690" t="s">
        <v>1253</v>
      </c>
      <c r="E2690" s="579"/>
    </row>
    <row r="2691" spans="1:5">
      <c r="A2691">
        <v>3910</v>
      </c>
      <c r="B2691" t="s">
        <v>14471</v>
      </c>
      <c r="C2691" t="s">
        <v>212</v>
      </c>
      <c r="D2691" t="s">
        <v>1253</v>
      </c>
      <c r="E2691" s="579"/>
    </row>
    <row r="2692" spans="1:5">
      <c r="A2692">
        <v>3908</v>
      </c>
      <c r="B2692" t="s">
        <v>14472</v>
      </c>
      <c r="C2692" t="s">
        <v>212</v>
      </c>
      <c r="D2692" t="s">
        <v>1253</v>
      </c>
      <c r="E2692" s="579"/>
    </row>
    <row r="2693" spans="1:5">
      <c r="A2693">
        <v>3913</v>
      </c>
      <c r="B2693" t="s">
        <v>14473</v>
      </c>
      <c r="C2693" t="s">
        <v>212</v>
      </c>
      <c r="D2693" t="s">
        <v>1253</v>
      </c>
      <c r="E2693" s="579"/>
    </row>
    <row r="2694" spans="1:5">
      <c r="A2694">
        <v>3912</v>
      </c>
      <c r="B2694" t="s">
        <v>14474</v>
      </c>
      <c r="C2694" t="s">
        <v>212</v>
      </c>
      <c r="D2694" t="s">
        <v>1253</v>
      </c>
      <c r="E2694" s="579"/>
    </row>
    <row r="2695" spans="1:5">
      <c r="A2695">
        <v>3914</v>
      </c>
      <c r="B2695" t="s">
        <v>14475</v>
      </c>
      <c r="C2695" t="s">
        <v>212</v>
      </c>
      <c r="D2695" t="s">
        <v>1253</v>
      </c>
      <c r="E2695" s="579"/>
    </row>
    <row r="2696" spans="1:5">
      <c r="A2696">
        <v>3909</v>
      </c>
      <c r="B2696" t="s">
        <v>14476</v>
      </c>
      <c r="C2696" t="s">
        <v>212</v>
      </c>
      <c r="D2696" t="s">
        <v>1253</v>
      </c>
      <c r="E2696" s="579"/>
    </row>
    <row r="2697" spans="1:5">
      <c r="A2697">
        <v>3915</v>
      </c>
      <c r="B2697" t="s">
        <v>14477</v>
      </c>
      <c r="C2697" t="s">
        <v>212</v>
      </c>
      <c r="D2697" t="s">
        <v>1253</v>
      </c>
      <c r="E2697" s="579"/>
    </row>
    <row r="2698" spans="1:5">
      <c r="A2698">
        <v>3916</v>
      </c>
      <c r="B2698" t="s">
        <v>14478</v>
      </c>
      <c r="C2698" t="s">
        <v>212</v>
      </c>
      <c r="D2698" t="s">
        <v>1253</v>
      </c>
      <c r="E2698" s="579"/>
    </row>
    <row r="2699" spans="1:5">
      <c r="A2699">
        <v>3917</v>
      </c>
      <c r="B2699" t="s">
        <v>14479</v>
      </c>
      <c r="C2699" t="s">
        <v>212</v>
      </c>
      <c r="D2699" t="s">
        <v>1252</v>
      </c>
      <c r="E2699" s="579"/>
    </row>
    <row r="2700" spans="1:5">
      <c r="A2700">
        <v>45266</v>
      </c>
      <c r="B2700" t="s">
        <v>14480</v>
      </c>
      <c r="C2700" t="s">
        <v>4059</v>
      </c>
      <c r="D2700" t="s">
        <v>1252</v>
      </c>
      <c r="E2700" s="579">
        <v>4.09</v>
      </c>
    </row>
    <row r="2701" spans="1:5">
      <c r="A2701">
        <v>1904</v>
      </c>
      <c r="B2701" t="s">
        <v>14481</v>
      </c>
      <c r="C2701" t="s">
        <v>212</v>
      </c>
      <c r="D2701" t="s">
        <v>1252</v>
      </c>
      <c r="E2701" s="579">
        <v>0.52</v>
      </c>
    </row>
    <row r="2702" spans="1:5">
      <c r="A2702">
        <v>1899</v>
      </c>
      <c r="B2702" t="s">
        <v>14482</v>
      </c>
      <c r="C2702" t="s">
        <v>212</v>
      </c>
      <c r="D2702" t="s">
        <v>1252</v>
      </c>
      <c r="E2702" s="579">
        <v>0.59</v>
      </c>
    </row>
    <row r="2703" spans="1:5">
      <c r="A2703">
        <v>1900</v>
      </c>
      <c r="B2703" t="s">
        <v>14483</v>
      </c>
      <c r="C2703" t="s">
        <v>212</v>
      </c>
      <c r="D2703" t="s">
        <v>1252</v>
      </c>
      <c r="E2703" s="579">
        <v>0.95</v>
      </c>
    </row>
    <row r="2704" spans="1:5">
      <c r="A2704">
        <v>12407</v>
      </c>
      <c r="B2704" t="s">
        <v>14484</v>
      </c>
      <c r="C2704" t="s">
        <v>212</v>
      </c>
      <c r="D2704" t="s">
        <v>1252</v>
      </c>
      <c r="E2704" s="579"/>
    </row>
    <row r="2705" spans="1:5">
      <c r="A2705">
        <v>12408</v>
      </c>
      <c r="B2705" t="s">
        <v>14485</v>
      </c>
      <c r="C2705" t="s">
        <v>212</v>
      </c>
      <c r="D2705" t="s">
        <v>1252</v>
      </c>
      <c r="E2705" s="579"/>
    </row>
    <row r="2706" spans="1:5">
      <c r="A2706">
        <v>12409</v>
      </c>
      <c r="B2706" t="s">
        <v>14486</v>
      </c>
      <c r="C2706" t="s">
        <v>212</v>
      </c>
      <c r="D2706" t="s">
        <v>1252</v>
      </c>
      <c r="E2706" s="579"/>
    </row>
    <row r="2707" spans="1:5">
      <c r="A2707">
        <v>12410</v>
      </c>
      <c r="B2707" t="s">
        <v>14487</v>
      </c>
      <c r="C2707" t="s">
        <v>212</v>
      </c>
      <c r="D2707" t="s">
        <v>1252</v>
      </c>
      <c r="E2707" s="579"/>
    </row>
    <row r="2708" spans="1:5">
      <c r="A2708">
        <v>3936</v>
      </c>
      <c r="B2708" t="s">
        <v>14488</v>
      </c>
      <c r="C2708" t="s">
        <v>212</v>
      </c>
      <c r="D2708" t="s">
        <v>1252</v>
      </c>
      <c r="E2708" s="579"/>
    </row>
    <row r="2709" spans="1:5">
      <c r="A2709">
        <v>3924</v>
      </c>
      <c r="B2709" t="s">
        <v>14489</v>
      </c>
      <c r="C2709" t="s">
        <v>212</v>
      </c>
      <c r="D2709" t="s">
        <v>1252</v>
      </c>
      <c r="E2709" s="579"/>
    </row>
    <row r="2710" spans="1:5">
      <c r="A2710">
        <v>3922</v>
      </c>
      <c r="B2710" t="s">
        <v>14490</v>
      </c>
      <c r="C2710" t="s">
        <v>212</v>
      </c>
      <c r="D2710" t="s">
        <v>1252</v>
      </c>
      <c r="E2710" s="579"/>
    </row>
    <row r="2711" spans="1:5">
      <c r="A2711">
        <v>3923</v>
      </c>
      <c r="B2711" t="s">
        <v>14491</v>
      </c>
      <c r="C2711" t="s">
        <v>212</v>
      </c>
      <c r="D2711" t="s">
        <v>1252</v>
      </c>
      <c r="E2711" s="579"/>
    </row>
    <row r="2712" spans="1:5">
      <c r="A2712">
        <v>3921</v>
      </c>
      <c r="B2712" t="s">
        <v>14492</v>
      </c>
      <c r="C2712" t="s">
        <v>212</v>
      </c>
      <c r="D2712" t="s">
        <v>1252</v>
      </c>
      <c r="E2712" s="579"/>
    </row>
    <row r="2713" spans="1:5">
      <c r="A2713">
        <v>3937</v>
      </c>
      <c r="B2713" t="s">
        <v>14493</v>
      </c>
      <c r="C2713" t="s">
        <v>212</v>
      </c>
      <c r="D2713" t="s">
        <v>1252</v>
      </c>
      <c r="E2713" s="579"/>
    </row>
    <row r="2714" spans="1:5">
      <c r="A2714">
        <v>3920</v>
      </c>
      <c r="B2714" t="s">
        <v>14494</v>
      </c>
      <c r="C2714" t="s">
        <v>212</v>
      </c>
      <c r="D2714" t="s">
        <v>1253</v>
      </c>
      <c r="E2714" s="579"/>
    </row>
    <row r="2715" spans="1:5">
      <c r="A2715">
        <v>3938</v>
      </c>
      <c r="B2715" t="s">
        <v>14495</v>
      </c>
      <c r="C2715" t="s">
        <v>212</v>
      </c>
      <c r="D2715" t="s">
        <v>1253</v>
      </c>
      <c r="E2715" s="579"/>
    </row>
    <row r="2716" spans="1:5">
      <c r="A2716">
        <v>3919</v>
      </c>
      <c r="B2716" t="s">
        <v>14496</v>
      </c>
      <c r="C2716" t="s">
        <v>212</v>
      </c>
      <c r="D2716" t="s">
        <v>1253</v>
      </c>
      <c r="E2716" s="579"/>
    </row>
    <row r="2717" spans="1:5">
      <c r="A2717">
        <v>3927</v>
      </c>
      <c r="B2717" t="s">
        <v>14497</v>
      </c>
      <c r="C2717" t="s">
        <v>212</v>
      </c>
      <c r="D2717" t="s">
        <v>1252</v>
      </c>
      <c r="E2717" s="579"/>
    </row>
    <row r="2718" spans="1:5">
      <c r="A2718">
        <v>3928</v>
      </c>
      <c r="B2718" t="s">
        <v>14498</v>
      </c>
      <c r="C2718" t="s">
        <v>212</v>
      </c>
      <c r="D2718" t="s">
        <v>1252</v>
      </c>
      <c r="E2718" s="579"/>
    </row>
    <row r="2719" spans="1:5">
      <c r="A2719">
        <v>3926</v>
      </c>
      <c r="B2719" t="s">
        <v>14499</v>
      </c>
      <c r="C2719" t="s">
        <v>212</v>
      </c>
      <c r="D2719" t="s">
        <v>1252</v>
      </c>
      <c r="E2719" s="579"/>
    </row>
    <row r="2720" spans="1:5">
      <c r="A2720">
        <v>3935</v>
      </c>
      <c r="B2720" t="s">
        <v>14500</v>
      </c>
      <c r="C2720" t="s">
        <v>212</v>
      </c>
      <c r="D2720" t="s">
        <v>1252</v>
      </c>
      <c r="E2720" s="579"/>
    </row>
    <row r="2721" spans="1:5">
      <c r="A2721">
        <v>3925</v>
      </c>
      <c r="B2721" t="s">
        <v>14501</v>
      </c>
      <c r="C2721" t="s">
        <v>212</v>
      </c>
      <c r="D2721" t="s">
        <v>1252</v>
      </c>
      <c r="E2721" s="579"/>
    </row>
    <row r="2722" spans="1:5">
      <c r="A2722">
        <v>3929</v>
      </c>
      <c r="B2722" t="s">
        <v>14502</v>
      </c>
      <c r="C2722" t="s">
        <v>212</v>
      </c>
      <c r="D2722" t="s">
        <v>1252</v>
      </c>
      <c r="E2722" s="579"/>
    </row>
    <row r="2723" spans="1:5">
      <c r="A2723">
        <v>3931</v>
      </c>
      <c r="B2723" t="s">
        <v>14503</v>
      </c>
      <c r="C2723" t="s">
        <v>212</v>
      </c>
      <c r="D2723" t="s">
        <v>1253</v>
      </c>
      <c r="E2723" s="579"/>
    </row>
    <row r="2724" spans="1:5">
      <c r="A2724">
        <v>3930</v>
      </c>
      <c r="B2724" t="s">
        <v>14504</v>
      </c>
      <c r="C2724" t="s">
        <v>212</v>
      </c>
      <c r="D2724" t="s">
        <v>1253</v>
      </c>
      <c r="E2724" s="579"/>
    </row>
    <row r="2725" spans="1:5">
      <c r="A2725">
        <v>12406</v>
      </c>
      <c r="B2725" t="s">
        <v>14505</v>
      </c>
      <c r="C2725" t="s">
        <v>212</v>
      </c>
      <c r="D2725" t="s">
        <v>1253</v>
      </c>
      <c r="E2725" s="579"/>
    </row>
    <row r="2726" spans="1:5">
      <c r="A2726">
        <v>3932</v>
      </c>
      <c r="B2726" t="s">
        <v>14506</v>
      </c>
      <c r="C2726" t="s">
        <v>212</v>
      </c>
      <c r="D2726" t="s">
        <v>1253</v>
      </c>
      <c r="E2726" s="579"/>
    </row>
    <row r="2727" spans="1:5">
      <c r="A2727">
        <v>3933</v>
      </c>
      <c r="B2727" t="s">
        <v>14507</v>
      </c>
      <c r="C2727" t="s">
        <v>212</v>
      </c>
      <c r="D2727" t="s">
        <v>1253</v>
      </c>
      <c r="E2727" s="579"/>
    </row>
    <row r="2728" spans="1:5">
      <c r="A2728">
        <v>3934</v>
      </c>
      <c r="B2728" t="s">
        <v>14508</v>
      </c>
      <c r="C2728" t="s">
        <v>212</v>
      </c>
      <c r="D2728" t="s">
        <v>1253</v>
      </c>
      <c r="E2728" s="579"/>
    </row>
    <row r="2729" spans="1:5">
      <c r="A2729">
        <v>40355</v>
      </c>
      <c r="B2729" t="s">
        <v>14509</v>
      </c>
      <c r="C2729" t="s">
        <v>212</v>
      </c>
      <c r="D2729" t="s">
        <v>1253</v>
      </c>
      <c r="E2729" s="579"/>
    </row>
    <row r="2730" spans="1:5">
      <c r="A2730">
        <v>40364</v>
      </c>
      <c r="B2730" t="s">
        <v>14510</v>
      </c>
      <c r="C2730" t="s">
        <v>212</v>
      </c>
      <c r="D2730" t="s">
        <v>1253</v>
      </c>
      <c r="E2730" s="579"/>
    </row>
    <row r="2731" spans="1:5">
      <c r="A2731">
        <v>40361</v>
      </c>
      <c r="B2731" t="s">
        <v>14511</v>
      </c>
      <c r="C2731" t="s">
        <v>212</v>
      </c>
      <c r="D2731" t="s">
        <v>1253</v>
      </c>
      <c r="E2731" s="579"/>
    </row>
    <row r="2732" spans="1:5">
      <c r="A2732">
        <v>40358</v>
      </c>
      <c r="B2732" t="s">
        <v>14512</v>
      </c>
      <c r="C2732" t="s">
        <v>212</v>
      </c>
      <c r="D2732" t="s">
        <v>1253</v>
      </c>
      <c r="E2732" s="579"/>
    </row>
    <row r="2733" spans="1:5">
      <c r="A2733">
        <v>40370</v>
      </c>
      <c r="B2733" t="s">
        <v>14513</v>
      </c>
      <c r="C2733" t="s">
        <v>212</v>
      </c>
      <c r="D2733" t="s">
        <v>1253</v>
      </c>
      <c r="E2733" s="579"/>
    </row>
    <row r="2734" spans="1:5">
      <c r="A2734">
        <v>40367</v>
      </c>
      <c r="B2734" t="s">
        <v>14514</v>
      </c>
      <c r="C2734" t="s">
        <v>212</v>
      </c>
      <c r="D2734" t="s">
        <v>1253</v>
      </c>
      <c r="E2734" s="579"/>
    </row>
    <row r="2735" spans="1:5">
      <c r="A2735">
        <v>40373</v>
      </c>
      <c r="B2735" t="s">
        <v>14515</v>
      </c>
      <c r="C2735" t="s">
        <v>212</v>
      </c>
      <c r="D2735" t="s">
        <v>1252</v>
      </c>
      <c r="E2735" s="579"/>
    </row>
    <row r="2736" spans="1:5">
      <c r="A2736">
        <v>3907</v>
      </c>
      <c r="B2736" t="s">
        <v>14516</v>
      </c>
      <c r="C2736" t="s">
        <v>212</v>
      </c>
      <c r="D2736" t="s">
        <v>1252</v>
      </c>
      <c r="E2736" s="579">
        <v>5.31</v>
      </c>
    </row>
    <row r="2737" spans="1:5">
      <c r="A2737">
        <v>3889</v>
      </c>
      <c r="B2737" t="s">
        <v>14517</v>
      </c>
      <c r="C2737" t="s">
        <v>212</v>
      </c>
      <c r="D2737" t="s">
        <v>1252</v>
      </c>
      <c r="E2737" s="579">
        <v>3.78</v>
      </c>
    </row>
    <row r="2738" spans="1:5">
      <c r="A2738">
        <v>3868</v>
      </c>
      <c r="B2738" t="s">
        <v>14518</v>
      </c>
      <c r="C2738" t="s">
        <v>212</v>
      </c>
      <c r="D2738" t="s">
        <v>1253</v>
      </c>
      <c r="E2738" s="579">
        <v>1.39</v>
      </c>
    </row>
    <row r="2739" spans="1:5">
      <c r="A2739">
        <v>3869</v>
      </c>
      <c r="B2739" t="s">
        <v>14519</v>
      </c>
      <c r="C2739" t="s">
        <v>212</v>
      </c>
      <c r="D2739" t="s">
        <v>1253</v>
      </c>
      <c r="E2739" s="579">
        <v>3.07</v>
      </c>
    </row>
    <row r="2740" spans="1:5">
      <c r="A2740">
        <v>3872</v>
      </c>
      <c r="B2740" t="s">
        <v>14520</v>
      </c>
      <c r="C2740" t="s">
        <v>212</v>
      </c>
      <c r="D2740" t="s">
        <v>1253</v>
      </c>
      <c r="E2740" s="579">
        <v>5.24</v>
      </c>
    </row>
    <row r="2741" spans="1:5">
      <c r="A2741">
        <v>3850</v>
      </c>
      <c r="B2741" t="s">
        <v>14521</v>
      </c>
      <c r="C2741" t="s">
        <v>212</v>
      </c>
      <c r="D2741" t="s">
        <v>1253</v>
      </c>
      <c r="E2741" s="579">
        <v>12.1</v>
      </c>
    </row>
    <row r="2742" spans="1:5">
      <c r="A2742">
        <v>38023</v>
      </c>
      <c r="B2742" t="s">
        <v>14522</v>
      </c>
      <c r="C2742" t="s">
        <v>212</v>
      </c>
      <c r="D2742" t="s">
        <v>1253</v>
      </c>
      <c r="E2742" s="579">
        <v>6.16</v>
      </c>
    </row>
    <row r="2743" spans="1:5">
      <c r="A2743">
        <v>37986</v>
      </c>
      <c r="B2743" t="s">
        <v>14523</v>
      </c>
      <c r="C2743" t="s">
        <v>212</v>
      </c>
      <c r="D2743" t="s">
        <v>1253</v>
      </c>
      <c r="E2743" s="579"/>
    </row>
    <row r="2744" spans="1:5">
      <c r="A2744">
        <v>21120</v>
      </c>
      <c r="B2744" t="s">
        <v>14524</v>
      </c>
      <c r="C2744" t="s">
        <v>212</v>
      </c>
      <c r="D2744" t="s">
        <v>1253</v>
      </c>
      <c r="E2744" s="579"/>
    </row>
    <row r="2745" spans="1:5">
      <c r="A2745">
        <v>39318</v>
      </c>
      <c r="B2745" t="s">
        <v>14525</v>
      </c>
      <c r="C2745" t="s">
        <v>212</v>
      </c>
      <c r="D2745" t="s">
        <v>1253</v>
      </c>
      <c r="E2745" s="579"/>
    </row>
    <row r="2746" spans="1:5">
      <c r="A2746">
        <v>37987</v>
      </c>
      <c r="B2746" t="s">
        <v>14526</v>
      </c>
      <c r="C2746" t="s">
        <v>212</v>
      </c>
      <c r="D2746" t="s">
        <v>1253</v>
      </c>
      <c r="E2746" s="579"/>
    </row>
    <row r="2747" spans="1:5">
      <c r="A2747">
        <v>37988</v>
      </c>
      <c r="B2747" t="s">
        <v>14527</v>
      </c>
      <c r="C2747" t="s">
        <v>212</v>
      </c>
      <c r="D2747" t="s">
        <v>1253</v>
      </c>
      <c r="E2747" s="579"/>
    </row>
    <row r="2748" spans="1:5">
      <c r="A2748">
        <v>40366</v>
      </c>
      <c r="B2748" t="s">
        <v>14528</v>
      </c>
      <c r="C2748" t="s">
        <v>212</v>
      </c>
      <c r="D2748" t="s">
        <v>1253</v>
      </c>
      <c r="E2748" s="579"/>
    </row>
    <row r="2749" spans="1:5">
      <c r="A2749">
        <v>40363</v>
      </c>
      <c r="B2749" t="s">
        <v>14529</v>
      </c>
      <c r="C2749" t="s">
        <v>212</v>
      </c>
      <c r="D2749" t="s">
        <v>1253</v>
      </c>
      <c r="E2749" s="579"/>
    </row>
    <row r="2750" spans="1:5">
      <c r="A2750">
        <v>40360</v>
      </c>
      <c r="B2750" t="s">
        <v>14530</v>
      </c>
      <c r="C2750" t="s">
        <v>212</v>
      </c>
      <c r="D2750" t="s">
        <v>1253</v>
      </c>
      <c r="E2750" s="579"/>
    </row>
    <row r="2751" spans="1:5">
      <c r="A2751">
        <v>40354</v>
      </c>
      <c r="B2751" t="s">
        <v>14531</v>
      </c>
      <c r="C2751" t="s">
        <v>212</v>
      </c>
      <c r="D2751" t="s">
        <v>1253</v>
      </c>
      <c r="E2751" s="579"/>
    </row>
    <row r="2752" spans="1:5">
      <c r="A2752">
        <v>40372</v>
      </c>
      <c r="B2752" t="s">
        <v>14532</v>
      </c>
      <c r="C2752" t="s">
        <v>212</v>
      </c>
      <c r="D2752" t="s">
        <v>1253</v>
      </c>
      <c r="E2752" s="579"/>
    </row>
    <row r="2753" spans="1:5">
      <c r="A2753">
        <v>40369</v>
      </c>
      <c r="B2753" t="s">
        <v>14533</v>
      </c>
      <c r="C2753" t="s">
        <v>212</v>
      </c>
      <c r="D2753" t="s">
        <v>1253</v>
      </c>
      <c r="E2753" s="579"/>
    </row>
    <row r="2754" spans="1:5">
      <c r="A2754">
        <v>40375</v>
      </c>
      <c r="B2754" t="s">
        <v>14534</v>
      </c>
      <c r="C2754" t="s">
        <v>212</v>
      </c>
      <c r="D2754" t="s">
        <v>1253</v>
      </c>
      <c r="E2754" s="579"/>
    </row>
    <row r="2755" spans="1:5">
      <c r="A2755">
        <v>40357</v>
      </c>
      <c r="B2755" t="s">
        <v>14535</v>
      </c>
      <c r="C2755" t="s">
        <v>212</v>
      </c>
      <c r="D2755" t="s">
        <v>1253</v>
      </c>
      <c r="E2755" s="579"/>
    </row>
    <row r="2756" spans="1:5">
      <c r="A2756">
        <v>1893</v>
      </c>
      <c r="B2756" t="s">
        <v>14536</v>
      </c>
      <c r="C2756" t="s">
        <v>212</v>
      </c>
      <c r="D2756" t="s">
        <v>1253</v>
      </c>
      <c r="E2756" s="579">
        <v>1.96</v>
      </c>
    </row>
    <row r="2757" spans="1:5">
      <c r="A2757">
        <v>1902</v>
      </c>
      <c r="B2757" t="s">
        <v>14537</v>
      </c>
      <c r="C2757" t="s">
        <v>212</v>
      </c>
      <c r="D2757" t="s">
        <v>1253</v>
      </c>
      <c r="E2757" s="579">
        <v>1.43</v>
      </c>
    </row>
    <row r="2758" spans="1:5">
      <c r="A2758">
        <v>1892</v>
      </c>
      <c r="B2758" t="s">
        <v>14538</v>
      </c>
      <c r="C2758" t="s">
        <v>212</v>
      </c>
      <c r="D2758" t="s">
        <v>1253</v>
      </c>
      <c r="E2758" s="579">
        <v>0.92</v>
      </c>
    </row>
    <row r="2759" spans="1:5">
      <c r="A2759">
        <v>1901</v>
      </c>
      <c r="B2759" t="s">
        <v>14539</v>
      </c>
      <c r="C2759" t="s">
        <v>212</v>
      </c>
      <c r="D2759" t="s">
        <v>1253</v>
      </c>
      <c r="E2759" s="579">
        <v>0.44</v>
      </c>
    </row>
    <row r="2760" spans="1:5">
      <c r="A2760">
        <v>1907</v>
      </c>
      <c r="B2760" t="s">
        <v>14540</v>
      </c>
      <c r="C2760" t="s">
        <v>212</v>
      </c>
      <c r="D2760" t="s">
        <v>1253</v>
      </c>
      <c r="E2760" s="579">
        <v>6.32</v>
      </c>
    </row>
    <row r="2761" spans="1:5">
      <c r="A2761">
        <v>1894</v>
      </c>
      <c r="B2761" t="s">
        <v>14541</v>
      </c>
      <c r="C2761" t="s">
        <v>212</v>
      </c>
      <c r="D2761" t="s">
        <v>1253</v>
      </c>
      <c r="E2761" s="579">
        <v>2.84</v>
      </c>
    </row>
    <row r="2762" spans="1:5">
      <c r="A2762">
        <v>1896</v>
      </c>
      <c r="B2762" t="s">
        <v>14542</v>
      </c>
      <c r="C2762" t="s">
        <v>212</v>
      </c>
      <c r="D2762" t="s">
        <v>1253</v>
      </c>
      <c r="E2762" s="579">
        <v>8.48</v>
      </c>
    </row>
    <row r="2763" spans="1:5">
      <c r="A2763">
        <v>1891</v>
      </c>
      <c r="B2763" t="s">
        <v>14543</v>
      </c>
      <c r="C2763" t="s">
        <v>212</v>
      </c>
      <c r="D2763" t="s">
        <v>1253</v>
      </c>
      <c r="E2763" s="579">
        <v>0.66</v>
      </c>
    </row>
    <row r="2764" spans="1:5">
      <c r="A2764">
        <v>1895</v>
      </c>
      <c r="B2764" t="s">
        <v>14544</v>
      </c>
      <c r="C2764" t="s">
        <v>212</v>
      </c>
      <c r="D2764" t="s">
        <v>1253</v>
      </c>
      <c r="E2764" s="579">
        <v>14.91</v>
      </c>
    </row>
    <row r="2765" spans="1:5">
      <c r="A2765">
        <v>2641</v>
      </c>
      <c r="B2765" t="s">
        <v>14545</v>
      </c>
      <c r="C2765" t="s">
        <v>212</v>
      </c>
      <c r="D2765" t="s">
        <v>1253</v>
      </c>
      <c r="E2765" s="579">
        <v>24.59</v>
      </c>
    </row>
    <row r="2766" spans="1:5">
      <c r="A2766">
        <v>2636</v>
      </c>
      <c r="B2766" t="s">
        <v>14546</v>
      </c>
      <c r="C2766" t="s">
        <v>212</v>
      </c>
      <c r="D2766" t="s">
        <v>1253</v>
      </c>
      <c r="E2766" s="579">
        <v>1.58</v>
      </c>
    </row>
    <row r="2767" spans="1:5">
      <c r="A2767">
        <v>2637</v>
      </c>
      <c r="B2767" t="s">
        <v>14547</v>
      </c>
      <c r="C2767" t="s">
        <v>212</v>
      </c>
      <c r="D2767" t="s">
        <v>1253</v>
      </c>
      <c r="E2767" s="579">
        <v>1.68</v>
      </c>
    </row>
    <row r="2768" spans="1:5">
      <c r="A2768">
        <v>2638</v>
      </c>
      <c r="B2768" t="s">
        <v>14548</v>
      </c>
      <c r="C2768" t="s">
        <v>212</v>
      </c>
      <c r="D2768" t="s">
        <v>1253</v>
      </c>
      <c r="E2768" s="579">
        <v>1.96</v>
      </c>
    </row>
    <row r="2769" spans="1:5">
      <c r="A2769">
        <v>2639</v>
      </c>
      <c r="B2769" t="s">
        <v>14549</v>
      </c>
      <c r="C2769" t="s">
        <v>212</v>
      </c>
      <c r="D2769" t="s">
        <v>1253</v>
      </c>
      <c r="E2769" s="579">
        <v>3.47</v>
      </c>
    </row>
    <row r="2770" spans="1:5">
      <c r="A2770">
        <v>2644</v>
      </c>
      <c r="B2770" t="s">
        <v>14550</v>
      </c>
      <c r="C2770" t="s">
        <v>212</v>
      </c>
      <c r="D2770" t="s">
        <v>1252</v>
      </c>
      <c r="E2770" s="579">
        <v>5.03</v>
      </c>
    </row>
    <row r="2771" spans="1:5">
      <c r="A2771">
        <v>2640</v>
      </c>
      <c r="B2771" t="s">
        <v>14551</v>
      </c>
      <c r="C2771" t="s">
        <v>212</v>
      </c>
      <c r="D2771" t="s">
        <v>1252</v>
      </c>
      <c r="E2771" s="579">
        <v>10.23</v>
      </c>
    </row>
    <row r="2772" spans="1:5">
      <c r="A2772">
        <v>2642</v>
      </c>
      <c r="B2772" t="s">
        <v>14552</v>
      </c>
      <c r="C2772" t="s">
        <v>212</v>
      </c>
      <c r="D2772" t="s">
        <v>1252</v>
      </c>
      <c r="E2772" s="579">
        <v>15.58</v>
      </c>
    </row>
    <row r="2773" spans="1:5">
      <c r="A2773">
        <v>2643</v>
      </c>
      <c r="B2773" t="s">
        <v>14553</v>
      </c>
      <c r="C2773" t="s">
        <v>212</v>
      </c>
      <c r="D2773" t="s">
        <v>1252</v>
      </c>
      <c r="E2773" s="579">
        <v>7.01</v>
      </c>
    </row>
    <row r="2774" spans="1:5">
      <c r="A2774">
        <v>44281</v>
      </c>
      <c r="B2774" t="s">
        <v>14554</v>
      </c>
      <c r="C2774" t="s">
        <v>212</v>
      </c>
      <c r="D2774" t="s">
        <v>1252</v>
      </c>
      <c r="E2774" s="579"/>
    </row>
    <row r="2775" spans="1:5">
      <c r="A2775">
        <v>39855</v>
      </c>
      <c r="B2775" t="s">
        <v>14555</v>
      </c>
      <c r="C2775" t="s">
        <v>212</v>
      </c>
      <c r="D2775" t="s">
        <v>1252</v>
      </c>
      <c r="E2775" s="579"/>
    </row>
    <row r="2776" spans="1:5">
      <c r="A2776">
        <v>39856</v>
      </c>
      <c r="B2776" t="s">
        <v>14556</v>
      </c>
      <c r="C2776" t="s">
        <v>212</v>
      </c>
      <c r="D2776" t="s">
        <v>1252</v>
      </c>
      <c r="E2776" s="579"/>
    </row>
    <row r="2777" spans="1:5">
      <c r="A2777">
        <v>39857</v>
      </c>
      <c r="B2777" t="s">
        <v>14557</v>
      </c>
      <c r="C2777" t="s">
        <v>212</v>
      </c>
      <c r="D2777" t="s">
        <v>1252</v>
      </c>
      <c r="E2777" s="579"/>
    </row>
    <row r="2778" spans="1:5">
      <c r="A2778">
        <v>39858</v>
      </c>
      <c r="B2778" t="s">
        <v>14558</v>
      </c>
      <c r="C2778" t="s">
        <v>212</v>
      </c>
      <c r="D2778" t="s">
        <v>1252</v>
      </c>
      <c r="E2778" s="579"/>
    </row>
    <row r="2779" spans="1:5">
      <c r="A2779">
        <v>39859</v>
      </c>
      <c r="B2779" t="s">
        <v>14559</v>
      </c>
      <c r="C2779" t="s">
        <v>212</v>
      </c>
      <c r="D2779" t="s">
        <v>1252</v>
      </c>
      <c r="E2779" s="579"/>
    </row>
    <row r="2780" spans="1:5">
      <c r="A2780">
        <v>39860</v>
      </c>
      <c r="B2780" t="s">
        <v>14560</v>
      </c>
      <c r="C2780" t="s">
        <v>212</v>
      </c>
      <c r="D2780" t="s">
        <v>1252</v>
      </c>
      <c r="E2780" s="579"/>
    </row>
    <row r="2781" spans="1:5">
      <c r="A2781">
        <v>39861</v>
      </c>
      <c r="B2781" t="s">
        <v>14561</v>
      </c>
      <c r="C2781" t="s">
        <v>212</v>
      </c>
      <c r="D2781" t="s">
        <v>1252</v>
      </c>
      <c r="E2781" s="579"/>
    </row>
    <row r="2782" spans="1:5">
      <c r="A2782">
        <v>3867</v>
      </c>
      <c r="B2782" t="s">
        <v>14562</v>
      </c>
      <c r="C2782" t="s">
        <v>212</v>
      </c>
      <c r="D2782" t="s">
        <v>1253</v>
      </c>
      <c r="E2782" s="579">
        <v>73.69</v>
      </c>
    </row>
    <row r="2783" spans="1:5">
      <c r="A2783">
        <v>3861</v>
      </c>
      <c r="B2783" t="s">
        <v>14563</v>
      </c>
      <c r="C2783" t="s">
        <v>212</v>
      </c>
      <c r="D2783" t="s">
        <v>1253</v>
      </c>
      <c r="E2783" s="579">
        <v>0.76</v>
      </c>
    </row>
    <row r="2784" spans="1:5">
      <c r="A2784">
        <v>3904</v>
      </c>
      <c r="B2784" t="s">
        <v>14564</v>
      </c>
      <c r="C2784" t="s">
        <v>212</v>
      </c>
      <c r="D2784" t="s">
        <v>1253</v>
      </c>
      <c r="E2784" s="579">
        <v>0.81</v>
      </c>
    </row>
    <row r="2785" spans="1:5">
      <c r="A2785">
        <v>3903</v>
      </c>
      <c r="B2785" t="s">
        <v>14565</v>
      </c>
      <c r="C2785" t="s">
        <v>212</v>
      </c>
      <c r="D2785" t="s">
        <v>1253</v>
      </c>
      <c r="E2785" s="579">
        <v>1.98</v>
      </c>
    </row>
    <row r="2786" spans="1:5">
      <c r="A2786">
        <v>3862</v>
      </c>
      <c r="B2786" t="s">
        <v>14566</v>
      </c>
      <c r="C2786" t="s">
        <v>212</v>
      </c>
      <c r="D2786" t="s">
        <v>1253</v>
      </c>
      <c r="E2786" s="579">
        <v>4.21</v>
      </c>
    </row>
    <row r="2787" spans="1:5">
      <c r="A2787">
        <v>3863</v>
      </c>
      <c r="B2787" t="s">
        <v>14567</v>
      </c>
      <c r="C2787" t="s">
        <v>212</v>
      </c>
      <c r="D2787" t="s">
        <v>1253</v>
      </c>
      <c r="E2787" s="579">
        <v>4.32</v>
      </c>
    </row>
    <row r="2788" spans="1:5">
      <c r="A2788">
        <v>3864</v>
      </c>
      <c r="B2788" t="s">
        <v>14568</v>
      </c>
      <c r="C2788" t="s">
        <v>212</v>
      </c>
      <c r="D2788" t="s">
        <v>1253</v>
      </c>
      <c r="E2788" s="579">
        <v>13.22</v>
      </c>
    </row>
    <row r="2789" spans="1:5">
      <c r="A2789">
        <v>3865</v>
      </c>
      <c r="B2789" t="s">
        <v>14569</v>
      </c>
      <c r="C2789" t="s">
        <v>212</v>
      </c>
      <c r="D2789" t="s">
        <v>1253</v>
      </c>
      <c r="E2789" s="579">
        <v>19.329999999999998</v>
      </c>
    </row>
    <row r="2790" spans="1:5">
      <c r="A2790">
        <v>3866</v>
      </c>
      <c r="B2790" t="s">
        <v>14570</v>
      </c>
      <c r="C2790" t="s">
        <v>212</v>
      </c>
      <c r="D2790" t="s">
        <v>1252</v>
      </c>
      <c r="E2790" s="579">
        <v>43.4</v>
      </c>
    </row>
    <row r="2791" spans="1:5">
      <c r="A2791">
        <v>3878</v>
      </c>
      <c r="B2791" t="s">
        <v>14571</v>
      </c>
      <c r="C2791" t="s">
        <v>212</v>
      </c>
      <c r="D2791" t="s">
        <v>1252</v>
      </c>
      <c r="E2791" s="579">
        <v>11.83</v>
      </c>
    </row>
    <row r="2792" spans="1:5">
      <c r="A2792">
        <v>3876</v>
      </c>
      <c r="B2792" t="s">
        <v>14572</v>
      </c>
      <c r="C2792" t="s">
        <v>212</v>
      </c>
      <c r="D2792" t="s">
        <v>1252</v>
      </c>
      <c r="E2792" s="579">
        <v>4.71</v>
      </c>
    </row>
    <row r="2793" spans="1:5">
      <c r="A2793">
        <v>3883</v>
      </c>
      <c r="B2793" t="s">
        <v>14573</v>
      </c>
      <c r="C2793" t="s">
        <v>212</v>
      </c>
      <c r="D2793" t="s">
        <v>1252</v>
      </c>
      <c r="E2793" s="579">
        <v>1.51</v>
      </c>
    </row>
    <row r="2794" spans="1:5">
      <c r="A2794">
        <v>3884</v>
      </c>
      <c r="B2794" t="s">
        <v>14574</v>
      </c>
      <c r="C2794" t="s">
        <v>212</v>
      </c>
      <c r="D2794" t="s">
        <v>1252</v>
      </c>
      <c r="E2794" s="579">
        <v>2.39</v>
      </c>
    </row>
    <row r="2795" spans="1:5">
      <c r="A2795">
        <v>12892</v>
      </c>
      <c r="B2795" t="s">
        <v>14575</v>
      </c>
      <c r="C2795" t="s">
        <v>4059</v>
      </c>
      <c r="D2795" t="s">
        <v>1252</v>
      </c>
      <c r="E2795" s="579">
        <v>15.47</v>
      </c>
    </row>
    <row r="2796" spans="1:5">
      <c r="A2796">
        <v>38447</v>
      </c>
      <c r="B2796" t="s">
        <v>14576</v>
      </c>
      <c r="C2796" t="s">
        <v>212</v>
      </c>
      <c r="D2796" t="s">
        <v>1252</v>
      </c>
      <c r="E2796" s="579"/>
    </row>
    <row r="2797" spans="1:5">
      <c r="A2797">
        <v>36320</v>
      </c>
      <c r="B2797" t="s">
        <v>14577</v>
      </c>
      <c r="C2797" t="s">
        <v>212</v>
      </c>
      <c r="D2797" t="s">
        <v>1252</v>
      </c>
      <c r="E2797" s="579"/>
    </row>
    <row r="2798" spans="1:5">
      <c r="A2798">
        <v>36324</v>
      </c>
      <c r="B2798" t="s">
        <v>14578</v>
      </c>
      <c r="C2798" t="s">
        <v>212</v>
      </c>
      <c r="D2798" t="s">
        <v>1252</v>
      </c>
      <c r="E2798" s="579"/>
    </row>
    <row r="2799" spans="1:5">
      <c r="A2799">
        <v>38441</v>
      </c>
      <c r="B2799" t="s">
        <v>14579</v>
      </c>
      <c r="C2799" t="s">
        <v>212</v>
      </c>
      <c r="D2799" t="s">
        <v>1252</v>
      </c>
      <c r="E2799" s="579"/>
    </row>
    <row r="2800" spans="1:5">
      <c r="A2800">
        <v>38442</v>
      </c>
      <c r="B2800" t="s">
        <v>14580</v>
      </c>
      <c r="C2800" t="s">
        <v>212</v>
      </c>
      <c r="D2800" t="s">
        <v>1252</v>
      </c>
      <c r="E2800" s="579"/>
    </row>
    <row r="2801" spans="1:5">
      <c r="A2801">
        <v>38443</v>
      </c>
      <c r="B2801" t="s">
        <v>14581</v>
      </c>
      <c r="C2801" t="s">
        <v>212</v>
      </c>
      <c r="D2801" t="s">
        <v>1252</v>
      </c>
      <c r="E2801" s="579"/>
    </row>
    <row r="2802" spans="1:5">
      <c r="A2802">
        <v>38444</v>
      </c>
      <c r="B2802" t="s">
        <v>14582</v>
      </c>
      <c r="C2802" t="s">
        <v>212</v>
      </c>
      <c r="D2802" t="s">
        <v>1252</v>
      </c>
      <c r="E2802" s="579"/>
    </row>
    <row r="2803" spans="1:5">
      <c r="A2803">
        <v>38445</v>
      </c>
      <c r="B2803" t="s">
        <v>14583</v>
      </c>
      <c r="C2803" t="s">
        <v>212</v>
      </c>
      <c r="D2803" t="s">
        <v>1252</v>
      </c>
      <c r="E2803" s="579"/>
    </row>
    <row r="2804" spans="1:5">
      <c r="A2804">
        <v>38446</v>
      </c>
      <c r="B2804" t="s">
        <v>14584</v>
      </c>
      <c r="C2804" t="s">
        <v>212</v>
      </c>
      <c r="D2804" t="s">
        <v>1252</v>
      </c>
      <c r="E2804" s="579"/>
    </row>
    <row r="2805" spans="1:5">
      <c r="A2805">
        <v>3837</v>
      </c>
      <c r="B2805" t="s">
        <v>14585</v>
      </c>
      <c r="C2805" t="s">
        <v>212</v>
      </c>
      <c r="D2805" t="s">
        <v>1252</v>
      </c>
      <c r="E2805" s="579"/>
    </row>
    <row r="2806" spans="1:5">
      <c r="A2806">
        <v>3845</v>
      </c>
      <c r="B2806" t="s">
        <v>14586</v>
      </c>
      <c r="C2806" t="s">
        <v>212</v>
      </c>
      <c r="D2806" t="s">
        <v>1252</v>
      </c>
      <c r="E2806" s="579"/>
    </row>
    <row r="2807" spans="1:5">
      <c r="A2807">
        <v>11045</v>
      </c>
      <c r="B2807" t="s">
        <v>14587</v>
      </c>
      <c r="C2807" t="s">
        <v>212</v>
      </c>
      <c r="D2807" t="s">
        <v>1252</v>
      </c>
      <c r="E2807" s="579"/>
    </row>
    <row r="2808" spans="1:5">
      <c r="A2808">
        <v>20170</v>
      </c>
      <c r="B2808" t="s">
        <v>14588</v>
      </c>
      <c r="C2808" t="s">
        <v>212</v>
      </c>
      <c r="D2808" t="s">
        <v>1253</v>
      </c>
      <c r="E2808" s="579">
        <v>12.15</v>
      </c>
    </row>
    <row r="2809" spans="1:5">
      <c r="A2809">
        <v>20171</v>
      </c>
      <c r="B2809" t="s">
        <v>14589</v>
      </c>
      <c r="C2809" t="s">
        <v>212</v>
      </c>
      <c r="D2809" t="s">
        <v>1253</v>
      </c>
      <c r="E2809" s="579">
        <v>35.03</v>
      </c>
    </row>
    <row r="2810" spans="1:5">
      <c r="A2810">
        <v>20167</v>
      </c>
      <c r="B2810" t="s">
        <v>14590</v>
      </c>
      <c r="C2810" t="s">
        <v>212</v>
      </c>
      <c r="D2810" t="s">
        <v>1253</v>
      </c>
      <c r="E2810" s="579">
        <v>4.41</v>
      </c>
    </row>
    <row r="2811" spans="1:5">
      <c r="A2811">
        <v>20168</v>
      </c>
      <c r="B2811" t="s">
        <v>14591</v>
      </c>
      <c r="C2811" t="s">
        <v>212</v>
      </c>
      <c r="D2811" t="s">
        <v>1253</v>
      </c>
      <c r="E2811" s="579">
        <v>9.07</v>
      </c>
    </row>
    <row r="2812" spans="1:5">
      <c r="A2812">
        <v>20169</v>
      </c>
      <c r="B2812" t="s">
        <v>14592</v>
      </c>
      <c r="C2812" t="s">
        <v>212</v>
      </c>
      <c r="D2812" t="s">
        <v>1253</v>
      </c>
      <c r="E2812" s="579">
        <v>10.58</v>
      </c>
    </row>
    <row r="2813" spans="1:5">
      <c r="A2813">
        <v>3899</v>
      </c>
      <c r="B2813" t="s">
        <v>14593</v>
      </c>
      <c r="C2813" t="s">
        <v>212</v>
      </c>
      <c r="D2813" t="s">
        <v>1253</v>
      </c>
      <c r="E2813" s="579">
        <v>5.87</v>
      </c>
    </row>
    <row r="2814" spans="1:5">
      <c r="A2814">
        <v>38676</v>
      </c>
      <c r="B2814" t="s">
        <v>14594</v>
      </c>
      <c r="C2814" t="s">
        <v>212</v>
      </c>
      <c r="D2814" t="s">
        <v>1253</v>
      </c>
      <c r="E2814" s="579">
        <v>29.36</v>
      </c>
    </row>
    <row r="2815" spans="1:5">
      <c r="A2815">
        <v>3897</v>
      </c>
      <c r="B2815" t="s">
        <v>14595</v>
      </c>
      <c r="C2815" t="s">
        <v>212</v>
      </c>
      <c r="D2815" t="s">
        <v>1252</v>
      </c>
      <c r="E2815" s="579">
        <v>1.43</v>
      </c>
    </row>
    <row r="2816" spans="1:5">
      <c r="A2816">
        <v>3875</v>
      </c>
      <c r="B2816" t="s">
        <v>14596</v>
      </c>
      <c r="C2816" t="s">
        <v>212</v>
      </c>
      <c r="D2816" t="s">
        <v>1252</v>
      </c>
      <c r="E2816" s="579">
        <v>2.96</v>
      </c>
    </row>
    <row r="2817" spans="1:5">
      <c r="A2817">
        <v>3898</v>
      </c>
      <c r="B2817" t="s">
        <v>14597</v>
      </c>
      <c r="C2817" t="s">
        <v>212</v>
      </c>
      <c r="D2817" t="s">
        <v>1252</v>
      </c>
      <c r="E2817" s="579">
        <v>6</v>
      </c>
    </row>
    <row r="2818" spans="1:5">
      <c r="A2818">
        <v>3855</v>
      </c>
      <c r="B2818" t="s">
        <v>14598</v>
      </c>
      <c r="C2818" t="s">
        <v>212</v>
      </c>
      <c r="D2818" t="s">
        <v>1252</v>
      </c>
      <c r="E2818" s="579">
        <v>5.1100000000000003</v>
      </c>
    </row>
    <row r="2819" spans="1:5">
      <c r="A2819">
        <v>3874</v>
      </c>
      <c r="B2819" t="s">
        <v>14599</v>
      </c>
      <c r="C2819" t="s">
        <v>212</v>
      </c>
      <c r="D2819" t="s">
        <v>1252</v>
      </c>
      <c r="E2819" s="579">
        <v>5.92</v>
      </c>
    </row>
    <row r="2820" spans="1:5">
      <c r="A2820">
        <v>3870</v>
      </c>
      <c r="B2820" t="s">
        <v>14600</v>
      </c>
      <c r="C2820" t="s">
        <v>212</v>
      </c>
      <c r="D2820" t="s">
        <v>1252</v>
      </c>
      <c r="E2820" s="579">
        <v>6.5</v>
      </c>
    </row>
    <row r="2821" spans="1:5">
      <c r="A2821">
        <v>38678</v>
      </c>
      <c r="B2821" t="s">
        <v>14601</v>
      </c>
      <c r="C2821" t="s">
        <v>212</v>
      </c>
      <c r="D2821" t="s">
        <v>1252</v>
      </c>
      <c r="E2821" s="579">
        <v>17.190000000000001</v>
      </c>
    </row>
    <row r="2822" spans="1:5">
      <c r="A2822">
        <v>3859</v>
      </c>
      <c r="B2822" t="s">
        <v>14602</v>
      </c>
      <c r="C2822" t="s">
        <v>212</v>
      </c>
      <c r="D2822" t="s">
        <v>1252</v>
      </c>
      <c r="E2822" s="579">
        <v>1.31</v>
      </c>
    </row>
    <row r="2823" spans="1:5">
      <c r="A2823">
        <v>3856</v>
      </c>
      <c r="B2823" t="s">
        <v>14603</v>
      </c>
      <c r="C2823" t="s">
        <v>212</v>
      </c>
      <c r="D2823" t="s">
        <v>1252</v>
      </c>
      <c r="E2823" s="579">
        <v>1.81</v>
      </c>
    </row>
    <row r="2824" spans="1:5">
      <c r="A2824">
        <v>3906</v>
      </c>
      <c r="B2824" t="s">
        <v>14604</v>
      </c>
      <c r="C2824" t="s">
        <v>212</v>
      </c>
      <c r="D2824" t="s">
        <v>1252</v>
      </c>
      <c r="E2824" s="579">
        <v>1.5</v>
      </c>
    </row>
    <row r="2825" spans="1:5">
      <c r="A2825">
        <v>3860</v>
      </c>
      <c r="B2825" t="s">
        <v>14605</v>
      </c>
      <c r="C2825" t="s">
        <v>212</v>
      </c>
      <c r="D2825" t="s">
        <v>1252</v>
      </c>
      <c r="E2825" s="579">
        <v>4.46</v>
      </c>
    </row>
    <row r="2826" spans="1:5">
      <c r="A2826">
        <v>3905</v>
      </c>
      <c r="B2826" t="s">
        <v>14606</v>
      </c>
      <c r="C2826" t="s">
        <v>212</v>
      </c>
      <c r="D2826" t="s">
        <v>1252</v>
      </c>
      <c r="E2826" s="579">
        <v>10.220000000000001</v>
      </c>
    </row>
    <row r="2827" spans="1:5">
      <c r="A2827">
        <v>3871</v>
      </c>
      <c r="B2827" t="s">
        <v>14607</v>
      </c>
      <c r="C2827" t="s">
        <v>212</v>
      </c>
      <c r="D2827" t="s">
        <v>1252</v>
      </c>
      <c r="E2827" s="579">
        <v>18.079999999999998</v>
      </c>
    </row>
    <row r="2828" spans="1:5">
      <c r="A2828">
        <v>37427</v>
      </c>
      <c r="B2828" t="s">
        <v>14608</v>
      </c>
      <c r="C2828" t="s">
        <v>212</v>
      </c>
      <c r="D2828" t="s">
        <v>1252</v>
      </c>
      <c r="E2828" s="579"/>
    </row>
    <row r="2829" spans="1:5">
      <c r="A2829">
        <v>37424</v>
      </c>
      <c r="B2829" t="s">
        <v>14609</v>
      </c>
      <c r="C2829" t="s">
        <v>212</v>
      </c>
      <c r="D2829" t="s">
        <v>1253</v>
      </c>
      <c r="E2829" s="579"/>
    </row>
    <row r="2830" spans="1:5">
      <c r="A2830">
        <v>37428</v>
      </c>
      <c r="B2830" t="s">
        <v>14610</v>
      </c>
      <c r="C2830" t="s">
        <v>212</v>
      </c>
      <c r="D2830" t="s">
        <v>1253</v>
      </c>
      <c r="E2830" s="579"/>
    </row>
    <row r="2831" spans="1:5">
      <c r="A2831">
        <v>37425</v>
      </c>
      <c r="B2831" t="s">
        <v>14611</v>
      </c>
      <c r="C2831" t="s">
        <v>212</v>
      </c>
      <c r="D2831" t="s">
        <v>1253</v>
      </c>
      <c r="E2831" s="579"/>
    </row>
    <row r="2832" spans="1:5">
      <c r="A2832">
        <v>37429</v>
      </c>
      <c r="B2832" t="s">
        <v>14612</v>
      </c>
      <c r="C2832" t="s">
        <v>212</v>
      </c>
      <c r="D2832" t="s">
        <v>1253</v>
      </c>
      <c r="E2832" s="579"/>
    </row>
    <row r="2833" spans="1:5">
      <c r="A2833">
        <v>37426</v>
      </c>
      <c r="B2833" t="s">
        <v>14613</v>
      </c>
      <c r="C2833" t="s">
        <v>212</v>
      </c>
      <c r="D2833" t="s">
        <v>1253</v>
      </c>
      <c r="E2833" s="579"/>
    </row>
    <row r="2834" spans="1:5">
      <c r="A2834">
        <v>39292</v>
      </c>
      <c r="B2834" t="s">
        <v>14614</v>
      </c>
      <c r="C2834" t="s">
        <v>212</v>
      </c>
      <c r="D2834" t="s">
        <v>1253</v>
      </c>
      <c r="E2834" s="579"/>
    </row>
    <row r="2835" spans="1:5">
      <c r="A2835">
        <v>39293</v>
      </c>
      <c r="B2835" t="s">
        <v>14615</v>
      </c>
      <c r="C2835" t="s">
        <v>212</v>
      </c>
      <c r="D2835" t="s">
        <v>1253</v>
      </c>
      <c r="E2835" s="579"/>
    </row>
    <row r="2836" spans="1:5">
      <c r="A2836">
        <v>39294</v>
      </c>
      <c r="B2836" t="s">
        <v>14616</v>
      </c>
      <c r="C2836" t="s">
        <v>212</v>
      </c>
      <c r="D2836" t="s">
        <v>1253</v>
      </c>
      <c r="E2836" s="579"/>
    </row>
    <row r="2837" spans="1:5">
      <c r="A2837">
        <v>39295</v>
      </c>
      <c r="B2837" t="s">
        <v>14617</v>
      </c>
      <c r="C2837" t="s">
        <v>212</v>
      </c>
      <c r="D2837" t="s">
        <v>1253</v>
      </c>
      <c r="E2837" s="579"/>
    </row>
    <row r="2838" spans="1:5">
      <c r="A2838">
        <v>39312</v>
      </c>
      <c r="B2838" t="s">
        <v>14618</v>
      </c>
      <c r="C2838" t="s">
        <v>212</v>
      </c>
      <c r="D2838" t="s">
        <v>1253</v>
      </c>
      <c r="E2838" s="579"/>
    </row>
    <row r="2839" spans="1:5">
      <c r="A2839">
        <v>39313</v>
      </c>
      <c r="B2839" t="s">
        <v>14619</v>
      </c>
      <c r="C2839" t="s">
        <v>212</v>
      </c>
      <c r="D2839" t="s">
        <v>1253</v>
      </c>
      <c r="E2839" s="579"/>
    </row>
    <row r="2840" spans="1:5">
      <c r="A2840">
        <v>39314</v>
      </c>
      <c r="B2840" t="s">
        <v>14620</v>
      </c>
      <c r="C2840" t="s">
        <v>212</v>
      </c>
      <c r="D2840" t="s">
        <v>1253</v>
      </c>
      <c r="E2840" s="579"/>
    </row>
    <row r="2841" spans="1:5">
      <c r="A2841">
        <v>39296</v>
      </c>
      <c r="B2841" t="s">
        <v>14621</v>
      </c>
      <c r="C2841" t="s">
        <v>212</v>
      </c>
      <c r="D2841" t="s">
        <v>1252</v>
      </c>
      <c r="E2841" s="579"/>
    </row>
    <row r="2842" spans="1:5">
      <c r="A2842">
        <v>39297</v>
      </c>
      <c r="B2842" t="s">
        <v>14622</v>
      </c>
      <c r="C2842" t="s">
        <v>212</v>
      </c>
      <c r="D2842" t="s">
        <v>1252</v>
      </c>
      <c r="E2842" s="579"/>
    </row>
    <row r="2843" spans="1:5">
      <c r="A2843">
        <v>39298</v>
      </c>
      <c r="B2843" t="s">
        <v>14623</v>
      </c>
      <c r="C2843" t="s">
        <v>212</v>
      </c>
      <c r="D2843" t="s">
        <v>1252</v>
      </c>
      <c r="E2843" s="579"/>
    </row>
    <row r="2844" spans="1:5">
      <c r="A2844">
        <v>39299</v>
      </c>
      <c r="B2844" t="s">
        <v>14624</v>
      </c>
      <c r="C2844" t="s">
        <v>212</v>
      </c>
      <c r="D2844" t="s">
        <v>1252</v>
      </c>
      <c r="E2844" s="579"/>
    </row>
    <row r="2845" spans="1:5">
      <c r="A2845">
        <v>39308</v>
      </c>
      <c r="B2845" t="s">
        <v>14625</v>
      </c>
      <c r="C2845" t="s">
        <v>212</v>
      </c>
      <c r="D2845" t="s">
        <v>1252</v>
      </c>
      <c r="E2845" s="579"/>
    </row>
    <row r="2846" spans="1:5">
      <c r="A2846">
        <v>39309</v>
      </c>
      <c r="B2846" t="s">
        <v>14626</v>
      </c>
      <c r="C2846" t="s">
        <v>212</v>
      </c>
      <c r="D2846" t="s">
        <v>1252</v>
      </c>
      <c r="E2846" s="579"/>
    </row>
    <row r="2847" spans="1:5">
      <c r="A2847">
        <v>39310</v>
      </c>
      <c r="B2847" t="s">
        <v>14627</v>
      </c>
      <c r="C2847" t="s">
        <v>212</v>
      </c>
      <c r="D2847" t="s">
        <v>1252</v>
      </c>
      <c r="E2847" s="579"/>
    </row>
    <row r="2848" spans="1:5">
      <c r="A2848">
        <v>39311</v>
      </c>
      <c r="B2848" t="s">
        <v>14628</v>
      </c>
      <c r="C2848" t="s">
        <v>212</v>
      </c>
      <c r="D2848" t="s">
        <v>1252</v>
      </c>
      <c r="E2848" s="579"/>
    </row>
    <row r="2849" spans="1:5">
      <c r="A2849">
        <v>45261</v>
      </c>
      <c r="B2849" t="s">
        <v>14629</v>
      </c>
      <c r="C2849" t="s">
        <v>4059</v>
      </c>
      <c r="D2849" t="s">
        <v>1252</v>
      </c>
      <c r="E2849" s="579">
        <v>27</v>
      </c>
    </row>
    <row r="2850" spans="1:5">
      <c r="A2850">
        <v>11519</v>
      </c>
      <c r="B2850" t="s">
        <v>14630</v>
      </c>
      <c r="C2850" t="s">
        <v>4059</v>
      </c>
      <c r="D2850" t="s">
        <v>1252</v>
      </c>
      <c r="E2850" s="579">
        <v>47.32</v>
      </c>
    </row>
    <row r="2851" spans="1:5">
      <c r="A2851">
        <v>11520</v>
      </c>
      <c r="B2851" t="s">
        <v>14631</v>
      </c>
      <c r="C2851" t="s">
        <v>4059</v>
      </c>
      <c r="D2851" t="s">
        <v>1252</v>
      </c>
      <c r="E2851" s="579">
        <v>21.88</v>
      </c>
    </row>
    <row r="2852" spans="1:5">
      <c r="A2852">
        <v>11518</v>
      </c>
      <c r="B2852" t="s">
        <v>14632</v>
      </c>
      <c r="C2852" t="s">
        <v>4059</v>
      </c>
      <c r="D2852" t="s">
        <v>1252</v>
      </c>
      <c r="E2852" s="579">
        <v>79.55</v>
      </c>
    </row>
    <row r="2853" spans="1:5">
      <c r="A2853">
        <v>38473</v>
      </c>
      <c r="B2853" t="s">
        <v>14633</v>
      </c>
      <c r="C2853" t="s">
        <v>212</v>
      </c>
      <c r="D2853" t="s">
        <v>1252</v>
      </c>
      <c r="E2853" s="579">
        <v>172.97</v>
      </c>
    </row>
    <row r="2854" spans="1:5">
      <c r="A2854">
        <v>4244</v>
      </c>
      <c r="B2854" t="s">
        <v>14634</v>
      </c>
      <c r="C2854" t="s">
        <v>87</v>
      </c>
      <c r="D2854" t="s">
        <v>1252</v>
      </c>
      <c r="E2854" s="579">
        <v>16.36</v>
      </c>
    </row>
    <row r="2855" spans="1:5">
      <c r="A2855">
        <v>40977</v>
      </c>
      <c r="B2855" t="s">
        <v>14635</v>
      </c>
      <c r="C2855" t="s">
        <v>218</v>
      </c>
      <c r="D2855" t="s">
        <v>1252</v>
      </c>
      <c r="E2855" s="579">
        <v>2865.64</v>
      </c>
    </row>
    <row r="2856" spans="1:5">
      <c r="A2856">
        <v>4115</v>
      </c>
      <c r="B2856" t="s">
        <v>14636</v>
      </c>
      <c r="C2856" t="s">
        <v>85</v>
      </c>
      <c r="D2856" t="s">
        <v>1252</v>
      </c>
      <c r="E2856" s="579"/>
    </row>
    <row r="2857" spans="1:5">
      <c r="A2857">
        <v>4119</v>
      </c>
      <c r="B2857" t="s">
        <v>14637</v>
      </c>
      <c r="C2857" t="s">
        <v>85</v>
      </c>
      <c r="D2857" t="s">
        <v>1252</v>
      </c>
      <c r="E2857" s="579"/>
    </row>
    <row r="2858" spans="1:5">
      <c r="A2858">
        <v>2794</v>
      </c>
      <c r="B2858" t="s">
        <v>14638</v>
      </c>
      <c r="C2858" t="s">
        <v>85</v>
      </c>
      <c r="D2858" t="s">
        <v>1252</v>
      </c>
      <c r="E2858" s="579"/>
    </row>
    <row r="2859" spans="1:5">
      <c r="A2859">
        <v>2788</v>
      </c>
      <c r="B2859" t="s">
        <v>14639</v>
      </c>
      <c r="C2859" t="s">
        <v>85</v>
      </c>
      <c r="D2859" t="s">
        <v>1252</v>
      </c>
      <c r="E2859" s="579"/>
    </row>
    <row r="2860" spans="1:5">
      <c r="A2860">
        <v>4006</v>
      </c>
      <c r="B2860" t="s">
        <v>14640</v>
      </c>
      <c r="C2860" t="s">
        <v>90</v>
      </c>
      <c r="D2860" t="s">
        <v>1252</v>
      </c>
      <c r="E2860" s="579">
        <v>2706.69</v>
      </c>
    </row>
    <row r="2861" spans="1:5">
      <c r="A2861">
        <v>45395</v>
      </c>
      <c r="B2861" t="s">
        <v>14641</v>
      </c>
      <c r="C2861" t="s">
        <v>4059</v>
      </c>
      <c r="D2861" t="s">
        <v>1253</v>
      </c>
      <c r="E2861" s="579">
        <v>40.96</v>
      </c>
    </row>
    <row r="2862" spans="1:5">
      <c r="A2862">
        <v>37461</v>
      </c>
      <c r="B2862" t="s">
        <v>14642</v>
      </c>
      <c r="C2862" t="s">
        <v>85</v>
      </c>
      <c r="D2862" t="s">
        <v>1253</v>
      </c>
      <c r="E2862" s="579"/>
    </row>
    <row r="2863" spans="1:5">
      <c r="A2863">
        <v>37460</v>
      </c>
      <c r="B2863" t="s">
        <v>14643</v>
      </c>
      <c r="C2863" t="s">
        <v>85</v>
      </c>
      <c r="D2863" t="s">
        <v>1253</v>
      </c>
      <c r="E2863" s="579"/>
    </row>
    <row r="2864" spans="1:5">
      <c r="A2864">
        <v>37458</v>
      </c>
      <c r="B2864" t="s">
        <v>14644</v>
      </c>
      <c r="C2864" t="s">
        <v>85</v>
      </c>
      <c r="D2864" t="s">
        <v>1253</v>
      </c>
      <c r="E2864" s="579"/>
    </row>
    <row r="2865" spans="1:5">
      <c r="A2865">
        <v>37454</v>
      </c>
      <c r="B2865" t="s">
        <v>14645</v>
      </c>
      <c r="C2865" t="s">
        <v>85</v>
      </c>
      <c r="D2865" t="s">
        <v>1253</v>
      </c>
      <c r="E2865" s="579"/>
    </row>
    <row r="2866" spans="1:5">
      <c r="A2866">
        <v>37455</v>
      </c>
      <c r="B2866" t="s">
        <v>14646</v>
      </c>
      <c r="C2866" t="s">
        <v>85</v>
      </c>
      <c r="D2866" t="s">
        <v>1253</v>
      </c>
      <c r="E2866" s="579"/>
    </row>
    <row r="2867" spans="1:5">
      <c r="A2867">
        <v>37459</v>
      </c>
      <c r="B2867" t="s">
        <v>14647</v>
      </c>
      <c r="C2867" t="s">
        <v>85</v>
      </c>
      <c r="D2867" t="s">
        <v>1253</v>
      </c>
      <c r="E2867" s="579"/>
    </row>
    <row r="2868" spans="1:5">
      <c r="A2868">
        <v>37457</v>
      </c>
      <c r="B2868" t="s">
        <v>14648</v>
      </c>
      <c r="C2868" t="s">
        <v>85</v>
      </c>
      <c r="D2868" t="s">
        <v>1253</v>
      </c>
      <c r="E2868" s="579"/>
    </row>
    <row r="2869" spans="1:5">
      <c r="A2869">
        <v>37456</v>
      </c>
      <c r="B2869" t="s">
        <v>14649</v>
      </c>
      <c r="C2869" t="s">
        <v>85</v>
      </c>
      <c r="D2869" t="s">
        <v>1253</v>
      </c>
      <c r="E2869" s="579"/>
    </row>
    <row r="2870" spans="1:5">
      <c r="A2870">
        <v>21029</v>
      </c>
      <c r="B2870" t="s">
        <v>14650</v>
      </c>
      <c r="C2870" t="s">
        <v>212</v>
      </c>
      <c r="D2870" t="s">
        <v>1253</v>
      </c>
      <c r="E2870" s="579">
        <v>420</v>
      </c>
    </row>
    <row r="2871" spans="1:5">
      <c r="A2871">
        <v>21030</v>
      </c>
      <c r="B2871" t="s">
        <v>14651</v>
      </c>
      <c r="C2871" t="s">
        <v>212</v>
      </c>
      <c r="D2871" t="s">
        <v>1253</v>
      </c>
      <c r="E2871" s="579">
        <v>517.72</v>
      </c>
    </row>
    <row r="2872" spans="1:5">
      <c r="A2872">
        <v>21031</v>
      </c>
      <c r="B2872" t="s">
        <v>14652</v>
      </c>
      <c r="C2872" t="s">
        <v>212</v>
      </c>
      <c r="D2872" t="s">
        <v>1253</v>
      </c>
      <c r="E2872" s="579">
        <v>644.54999999999995</v>
      </c>
    </row>
    <row r="2873" spans="1:5">
      <c r="A2873">
        <v>21032</v>
      </c>
      <c r="B2873" t="s">
        <v>14653</v>
      </c>
      <c r="C2873" t="s">
        <v>212</v>
      </c>
      <c r="D2873" t="s">
        <v>1253</v>
      </c>
      <c r="E2873" s="579">
        <v>688.21</v>
      </c>
    </row>
    <row r="2874" spans="1:5">
      <c r="A2874">
        <v>37527</v>
      </c>
      <c r="B2874" t="s">
        <v>14654</v>
      </c>
      <c r="C2874" t="s">
        <v>212</v>
      </c>
      <c r="D2874" t="s">
        <v>1253</v>
      </c>
      <c r="E2874" s="579">
        <v>621.67999999999995</v>
      </c>
    </row>
    <row r="2875" spans="1:5">
      <c r="A2875">
        <v>37528</v>
      </c>
      <c r="B2875" t="s">
        <v>14655</v>
      </c>
      <c r="C2875" t="s">
        <v>212</v>
      </c>
      <c r="D2875" t="s">
        <v>1253</v>
      </c>
      <c r="E2875" s="579">
        <v>741.23</v>
      </c>
    </row>
    <row r="2876" spans="1:5">
      <c r="A2876">
        <v>37529</v>
      </c>
      <c r="B2876" t="s">
        <v>14656</v>
      </c>
      <c r="C2876" t="s">
        <v>212</v>
      </c>
      <c r="D2876" t="s">
        <v>1253</v>
      </c>
      <c r="E2876" s="2">
        <v>748.51</v>
      </c>
    </row>
    <row r="2877" spans="1:5">
      <c r="A2877">
        <v>37530</v>
      </c>
      <c r="B2877" t="s">
        <v>14657</v>
      </c>
      <c r="C2877" t="s">
        <v>212</v>
      </c>
      <c r="D2877" t="s">
        <v>1253</v>
      </c>
      <c r="E2877" s="579">
        <v>977.22</v>
      </c>
    </row>
    <row r="2878" spans="1:5">
      <c r="A2878">
        <v>21034</v>
      </c>
      <c r="B2878" t="s">
        <v>14658</v>
      </c>
      <c r="C2878" t="s">
        <v>212</v>
      </c>
      <c r="D2878" t="s">
        <v>1253</v>
      </c>
      <c r="E2878" s="579">
        <v>833.76</v>
      </c>
    </row>
    <row r="2879" spans="1:5">
      <c r="A2879">
        <v>37531</v>
      </c>
      <c r="B2879" t="s">
        <v>14659</v>
      </c>
      <c r="C2879" t="s">
        <v>212</v>
      </c>
      <c r="D2879" t="s">
        <v>1253</v>
      </c>
      <c r="E2879" s="579">
        <v>1050</v>
      </c>
    </row>
    <row r="2880" spans="1:5">
      <c r="A2880">
        <v>21036</v>
      </c>
      <c r="B2880" t="s">
        <v>14660</v>
      </c>
      <c r="C2880" t="s">
        <v>212</v>
      </c>
      <c r="D2880" t="s">
        <v>1253</v>
      </c>
      <c r="E2880" s="579">
        <v>1276.6300000000001</v>
      </c>
    </row>
    <row r="2881" spans="1:5">
      <c r="A2881">
        <v>21037</v>
      </c>
      <c r="B2881" t="s">
        <v>14661</v>
      </c>
      <c r="C2881" t="s">
        <v>212</v>
      </c>
      <c r="D2881" t="s">
        <v>1253</v>
      </c>
      <c r="E2881" s="579">
        <v>1455.44</v>
      </c>
    </row>
    <row r="2882" spans="1:5">
      <c r="A2882">
        <v>20185</v>
      </c>
      <c r="B2882" t="s">
        <v>14662</v>
      </c>
      <c r="C2882" t="s">
        <v>85</v>
      </c>
      <c r="D2882" t="s">
        <v>1252</v>
      </c>
      <c r="E2882" s="579"/>
    </row>
    <row r="2883" spans="1:5">
      <c r="A2883">
        <v>44909</v>
      </c>
      <c r="B2883" t="s">
        <v>14663</v>
      </c>
      <c r="C2883" t="s">
        <v>85</v>
      </c>
      <c r="D2883" t="s">
        <v>1252</v>
      </c>
      <c r="E2883" s="579"/>
    </row>
    <row r="2884" spans="1:5">
      <c r="A2884">
        <v>44115</v>
      </c>
      <c r="B2884" t="s">
        <v>14664</v>
      </c>
      <c r="C2884" t="s">
        <v>85</v>
      </c>
      <c r="D2884" t="s">
        <v>1252</v>
      </c>
      <c r="E2884" s="579"/>
    </row>
    <row r="2885" spans="1:5">
      <c r="A2885">
        <v>44333</v>
      </c>
      <c r="B2885" t="s">
        <v>14665</v>
      </c>
      <c r="C2885" t="s">
        <v>85</v>
      </c>
      <c r="D2885" t="s">
        <v>1252</v>
      </c>
      <c r="E2885" s="579"/>
    </row>
    <row r="2886" spans="1:5">
      <c r="A2886">
        <v>44907</v>
      </c>
      <c r="B2886" t="s">
        <v>14666</v>
      </c>
      <c r="C2886" t="s">
        <v>85</v>
      </c>
      <c r="D2886" t="s">
        <v>1252</v>
      </c>
      <c r="E2886" s="579"/>
    </row>
    <row r="2887" spans="1:5">
      <c r="A2887">
        <v>20260</v>
      </c>
      <c r="B2887" t="s">
        <v>14667</v>
      </c>
      <c r="C2887" t="s">
        <v>212</v>
      </c>
      <c r="D2887" t="s">
        <v>1252</v>
      </c>
      <c r="E2887" s="2"/>
    </row>
    <row r="2888" spans="1:5">
      <c r="A2888">
        <v>37523</v>
      </c>
      <c r="B2888" t="s">
        <v>14668</v>
      </c>
      <c r="C2888" t="s">
        <v>212</v>
      </c>
      <c r="D2888" t="s">
        <v>1253</v>
      </c>
      <c r="E2888" s="579"/>
    </row>
    <row r="2889" spans="1:5">
      <c r="A2889">
        <v>37515</v>
      </c>
      <c r="B2889" t="s">
        <v>14669</v>
      </c>
      <c r="C2889" t="s">
        <v>212</v>
      </c>
      <c r="D2889" t="s">
        <v>1253</v>
      </c>
      <c r="E2889" s="579"/>
    </row>
    <row r="2890" spans="1:5">
      <c r="A2890">
        <v>12899</v>
      </c>
      <c r="B2890" t="s">
        <v>14670</v>
      </c>
      <c r="C2890" t="s">
        <v>212</v>
      </c>
      <c r="D2890" t="s">
        <v>1253</v>
      </c>
      <c r="E2890" s="579"/>
    </row>
    <row r="2891" spans="1:5">
      <c r="A2891">
        <v>12898</v>
      </c>
      <c r="B2891" t="s">
        <v>14671</v>
      </c>
      <c r="C2891" t="s">
        <v>212</v>
      </c>
      <c r="D2891" t="s">
        <v>1253</v>
      </c>
      <c r="E2891" s="579"/>
    </row>
    <row r="2892" spans="1:5">
      <c r="A2892">
        <v>39699</v>
      </c>
      <c r="B2892" t="s">
        <v>14672</v>
      </c>
      <c r="C2892" t="s">
        <v>93</v>
      </c>
      <c r="D2892" t="s">
        <v>1252</v>
      </c>
      <c r="E2892" s="2">
        <v>19.98</v>
      </c>
    </row>
    <row r="2893" spans="1:5">
      <c r="A2893">
        <v>39696</v>
      </c>
      <c r="B2893" t="s">
        <v>14673</v>
      </c>
      <c r="C2893" t="s">
        <v>93</v>
      </c>
      <c r="D2893" t="s">
        <v>1252</v>
      </c>
      <c r="E2893" s="579"/>
    </row>
    <row r="2894" spans="1:5">
      <c r="A2894">
        <v>42528</v>
      </c>
      <c r="B2894" t="s">
        <v>14674</v>
      </c>
      <c r="C2894" t="s">
        <v>93</v>
      </c>
      <c r="D2894" t="s">
        <v>1253</v>
      </c>
      <c r="E2894" s="579"/>
    </row>
    <row r="2895" spans="1:5">
      <c r="A2895">
        <v>39700</v>
      </c>
      <c r="B2895" t="s">
        <v>14675</v>
      </c>
      <c r="C2895" t="s">
        <v>93</v>
      </c>
      <c r="D2895" t="s">
        <v>1253</v>
      </c>
      <c r="E2895" s="579">
        <v>28.31</v>
      </c>
    </row>
    <row r="2896" spans="1:5">
      <c r="A2896">
        <v>4014</v>
      </c>
      <c r="B2896" t="s">
        <v>14676</v>
      </c>
      <c r="C2896" t="s">
        <v>93</v>
      </c>
      <c r="D2896" t="s">
        <v>1253</v>
      </c>
      <c r="E2896" s="579">
        <v>58.29</v>
      </c>
    </row>
    <row r="2897" spans="1:5">
      <c r="A2897">
        <v>4015</v>
      </c>
      <c r="B2897" t="s">
        <v>14677</v>
      </c>
      <c r="C2897" t="s">
        <v>93</v>
      </c>
      <c r="D2897" t="s">
        <v>1253</v>
      </c>
      <c r="E2897" s="579">
        <v>71.58</v>
      </c>
    </row>
    <row r="2898" spans="1:5">
      <c r="A2898">
        <v>4017</v>
      </c>
      <c r="B2898" t="s">
        <v>14678</v>
      </c>
      <c r="C2898" t="s">
        <v>93</v>
      </c>
      <c r="D2898" t="s">
        <v>1253</v>
      </c>
      <c r="E2898" s="579">
        <v>104.16</v>
      </c>
    </row>
    <row r="2899" spans="1:5">
      <c r="A2899">
        <v>11621</v>
      </c>
      <c r="B2899" t="s">
        <v>14679</v>
      </c>
      <c r="C2899" t="s">
        <v>93</v>
      </c>
      <c r="D2899" t="s">
        <v>1253</v>
      </c>
      <c r="E2899" s="579">
        <v>56.34</v>
      </c>
    </row>
    <row r="2900" spans="1:5">
      <c r="A2900">
        <v>4016</v>
      </c>
      <c r="B2900" t="s">
        <v>14680</v>
      </c>
      <c r="C2900" t="s">
        <v>93</v>
      </c>
      <c r="D2900" t="s">
        <v>1253</v>
      </c>
      <c r="E2900" s="579">
        <v>41.14</v>
      </c>
    </row>
    <row r="2901" spans="1:5">
      <c r="A2901">
        <v>38544</v>
      </c>
      <c r="B2901" t="s">
        <v>14681</v>
      </c>
      <c r="C2901" t="s">
        <v>93</v>
      </c>
      <c r="D2901" t="s">
        <v>1253</v>
      </c>
      <c r="E2901" s="579">
        <v>10.55</v>
      </c>
    </row>
    <row r="2902" spans="1:5">
      <c r="A2902">
        <v>38545</v>
      </c>
      <c r="B2902" t="s">
        <v>14682</v>
      </c>
      <c r="C2902" t="s">
        <v>93</v>
      </c>
      <c r="D2902" t="s">
        <v>1250</v>
      </c>
      <c r="E2902" s="579">
        <v>6.78</v>
      </c>
    </row>
    <row r="2903" spans="1:5">
      <c r="A2903">
        <v>42527</v>
      </c>
      <c r="B2903" t="s">
        <v>14683</v>
      </c>
      <c r="C2903" t="s">
        <v>93</v>
      </c>
      <c r="D2903" t="s">
        <v>1252</v>
      </c>
      <c r="E2903" s="579"/>
    </row>
    <row r="2904" spans="1:5">
      <c r="A2904">
        <v>39323</v>
      </c>
      <c r="B2904" t="s">
        <v>14684</v>
      </c>
      <c r="C2904" t="s">
        <v>93</v>
      </c>
      <c r="D2904" t="s">
        <v>1252</v>
      </c>
      <c r="E2904" s="579">
        <v>25.88</v>
      </c>
    </row>
    <row r="2905" spans="1:5">
      <c r="A2905">
        <v>626</v>
      </c>
      <c r="B2905" t="s">
        <v>14685</v>
      </c>
      <c r="C2905" t="s">
        <v>92</v>
      </c>
      <c r="D2905" t="s">
        <v>1252</v>
      </c>
      <c r="E2905" s="579">
        <v>25.91</v>
      </c>
    </row>
    <row r="2906" spans="1:5">
      <c r="A2906">
        <v>44504</v>
      </c>
      <c r="B2906" t="s">
        <v>14686</v>
      </c>
      <c r="C2906" t="s">
        <v>93</v>
      </c>
      <c r="D2906" t="s">
        <v>1252</v>
      </c>
      <c r="E2906" s="579"/>
    </row>
    <row r="2907" spans="1:5">
      <c r="A2907">
        <v>44505</v>
      </c>
      <c r="B2907" t="s">
        <v>14687</v>
      </c>
      <c r="C2907" t="s">
        <v>93</v>
      </c>
      <c r="D2907" t="s">
        <v>1252</v>
      </c>
      <c r="E2907" s="579"/>
    </row>
    <row r="2908" spans="1:5">
      <c r="A2908">
        <v>44506</v>
      </c>
      <c r="B2908" t="s">
        <v>14688</v>
      </c>
      <c r="C2908" t="s">
        <v>93</v>
      </c>
      <c r="D2908" t="s">
        <v>1252</v>
      </c>
      <c r="E2908" s="579"/>
    </row>
    <row r="2909" spans="1:5">
      <c r="A2909">
        <v>44507</v>
      </c>
      <c r="B2909" t="s">
        <v>14689</v>
      </c>
      <c r="C2909" t="s">
        <v>93</v>
      </c>
      <c r="D2909" t="s">
        <v>1252</v>
      </c>
      <c r="E2909" s="579"/>
    </row>
    <row r="2910" spans="1:5">
      <c r="A2910">
        <v>44508</v>
      </c>
      <c r="B2910" t="s">
        <v>14690</v>
      </c>
      <c r="C2910" t="s">
        <v>93</v>
      </c>
      <c r="D2910" t="s">
        <v>1252</v>
      </c>
      <c r="E2910" s="579"/>
    </row>
    <row r="2911" spans="1:5">
      <c r="A2911">
        <v>44509</v>
      </c>
      <c r="B2911" t="s">
        <v>14691</v>
      </c>
      <c r="C2911" t="s">
        <v>93</v>
      </c>
      <c r="D2911" t="s">
        <v>1252</v>
      </c>
      <c r="E2911" s="2"/>
    </row>
    <row r="2912" spans="1:5">
      <c r="A2912">
        <v>44510</v>
      </c>
      <c r="B2912" t="s">
        <v>14692</v>
      </c>
      <c r="C2912" t="s">
        <v>93</v>
      </c>
      <c r="D2912" t="s">
        <v>1252</v>
      </c>
      <c r="E2912" s="2"/>
    </row>
    <row r="2913" spans="1:5">
      <c r="A2913">
        <v>44512</v>
      </c>
      <c r="B2913" t="s">
        <v>14693</v>
      </c>
      <c r="C2913" t="s">
        <v>93</v>
      </c>
      <c r="D2913" t="s">
        <v>1252</v>
      </c>
      <c r="E2913" s="2"/>
    </row>
    <row r="2914" spans="1:5">
      <c r="A2914">
        <v>44513</v>
      </c>
      <c r="B2914" t="s">
        <v>14694</v>
      </c>
      <c r="C2914" t="s">
        <v>93</v>
      </c>
      <c r="D2914" t="s">
        <v>1253</v>
      </c>
      <c r="E2914" s="579"/>
    </row>
    <row r="2915" spans="1:5">
      <c r="A2915">
        <v>44514</v>
      </c>
      <c r="B2915" t="s">
        <v>14695</v>
      </c>
      <c r="C2915" t="s">
        <v>93</v>
      </c>
      <c r="D2915" t="s">
        <v>1253</v>
      </c>
      <c r="E2915" s="579"/>
    </row>
    <row r="2916" spans="1:5">
      <c r="A2916">
        <v>44515</v>
      </c>
      <c r="B2916" t="s">
        <v>14696</v>
      </c>
      <c r="C2916" t="s">
        <v>93</v>
      </c>
      <c r="D2916" t="s">
        <v>1253</v>
      </c>
      <c r="E2916" s="2"/>
    </row>
    <row r="2917" spans="1:5">
      <c r="A2917">
        <v>44511</v>
      </c>
      <c r="B2917" t="s">
        <v>14697</v>
      </c>
      <c r="C2917" t="s">
        <v>93</v>
      </c>
      <c r="D2917" t="s">
        <v>1253</v>
      </c>
      <c r="E2917" s="2"/>
    </row>
    <row r="2918" spans="1:5">
      <c r="A2918">
        <v>44516</v>
      </c>
      <c r="B2918" t="s">
        <v>14698</v>
      </c>
      <c r="C2918" t="s">
        <v>93</v>
      </c>
      <c r="D2918" t="s">
        <v>1253</v>
      </c>
      <c r="E2918" s="579"/>
    </row>
    <row r="2919" spans="1:5">
      <c r="A2919">
        <v>44517</v>
      </c>
      <c r="B2919" t="s">
        <v>14699</v>
      </c>
      <c r="C2919" t="s">
        <v>93</v>
      </c>
      <c r="D2919" t="s">
        <v>1253</v>
      </c>
      <c r="E2919" s="579"/>
    </row>
    <row r="2920" spans="1:5">
      <c r="A2920">
        <v>11479</v>
      </c>
      <c r="B2920" t="s">
        <v>14700</v>
      </c>
      <c r="C2920" t="s">
        <v>212</v>
      </c>
      <c r="D2920" t="s">
        <v>1252</v>
      </c>
      <c r="E2920" s="579">
        <v>33.22</v>
      </c>
    </row>
    <row r="2921" spans="1:5">
      <c r="A2921">
        <v>11481</v>
      </c>
      <c r="B2921" t="s">
        <v>14701</v>
      </c>
      <c r="C2921" t="s">
        <v>212</v>
      </c>
      <c r="D2921" t="s">
        <v>1253</v>
      </c>
      <c r="E2921" s="579">
        <v>30.06</v>
      </c>
    </row>
    <row r="2922" spans="1:5">
      <c r="A2922">
        <v>43609</v>
      </c>
      <c r="B2922" t="s">
        <v>14702</v>
      </c>
      <c r="C2922" t="s">
        <v>212</v>
      </c>
      <c r="D2922" t="s">
        <v>1253</v>
      </c>
      <c r="E2922" s="579">
        <v>30.06</v>
      </c>
    </row>
    <row r="2923" spans="1:5">
      <c r="A2923">
        <v>11478</v>
      </c>
      <c r="B2923" t="s">
        <v>14703</v>
      </c>
      <c r="C2923" t="s">
        <v>212</v>
      </c>
      <c r="D2923" t="s">
        <v>1252</v>
      </c>
      <c r="E2923" s="579">
        <v>57.01</v>
      </c>
    </row>
    <row r="2924" spans="1:5">
      <c r="A2924">
        <v>43608</v>
      </c>
      <c r="B2924" t="s">
        <v>14704</v>
      </c>
      <c r="C2924" t="s">
        <v>212</v>
      </c>
      <c r="D2924" t="s">
        <v>1252</v>
      </c>
      <c r="E2924" s="579">
        <v>43.5</v>
      </c>
    </row>
    <row r="2925" spans="1:5">
      <c r="A2925">
        <v>11476</v>
      </c>
      <c r="B2925" t="s">
        <v>14705</v>
      </c>
      <c r="C2925" t="s">
        <v>212</v>
      </c>
      <c r="D2925" t="s">
        <v>1252</v>
      </c>
      <c r="E2925" s="579">
        <v>43.5</v>
      </c>
    </row>
    <row r="2926" spans="1:5">
      <c r="A2926">
        <v>40637</v>
      </c>
      <c r="B2926" t="s">
        <v>14706</v>
      </c>
      <c r="C2926" t="s">
        <v>212</v>
      </c>
      <c r="D2926" t="s">
        <v>1252</v>
      </c>
      <c r="E2926" s="579"/>
    </row>
    <row r="2927" spans="1:5">
      <c r="A2927">
        <v>13836</v>
      </c>
      <c r="B2927" t="s">
        <v>14707</v>
      </c>
      <c r="C2927" t="s">
        <v>212</v>
      </c>
      <c r="D2927" t="s">
        <v>1252</v>
      </c>
      <c r="E2927" s="579"/>
    </row>
    <row r="2928" spans="1:5">
      <c r="A2928">
        <v>14534</v>
      </c>
      <c r="B2928" t="s">
        <v>14708</v>
      </c>
      <c r="C2928" t="s">
        <v>212</v>
      </c>
      <c r="D2928" t="s">
        <v>1250</v>
      </c>
      <c r="E2928" s="579"/>
    </row>
    <row r="2929" spans="1:5">
      <c r="A2929">
        <v>14619</v>
      </c>
      <c r="B2929" t="s">
        <v>14709</v>
      </c>
      <c r="C2929" t="s">
        <v>212</v>
      </c>
      <c r="D2929" t="s">
        <v>1252</v>
      </c>
      <c r="E2929" s="579">
        <v>13968.17</v>
      </c>
    </row>
    <row r="2930" spans="1:5">
      <c r="A2930">
        <v>14535</v>
      </c>
      <c r="B2930" t="s">
        <v>14710</v>
      </c>
      <c r="C2930" t="s">
        <v>212</v>
      </c>
      <c r="D2930" t="s">
        <v>1252</v>
      </c>
      <c r="E2930" s="579"/>
    </row>
    <row r="2931" spans="1:5">
      <c r="A2931">
        <v>39813</v>
      </c>
      <c r="B2931" t="s">
        <v>14711</v>
      </c>
      <c r="C2931" t="s">
        <v>212</v>
      </c>
      <c r="D2931" t="s">
        <v>1253</v>
      </c>
      <c r="E2931" s="579"/>
    </row>
    <row r="2932" spans="1:5">
      <c r="A2932">
        <v>12868</v>
      </c>
      <c r="B2932" t="s">
        <v>14712</v>
      </c>
      <c r="C2932" t="s">
        <v>87</v>
      </c>
      <c r="D2932" t="s">
        <v>1252</v>
      </c>
      <c r="E2932" s="579">
        <v>16.71</v>
      </c>
    </row>
    <row r="2933" spans="1:5">
      <c r="A2933">
        <v>40916</v>
      </c>
      <c r="B2933" t="s">
        <v>14713</v>
      </c>
      <c r="C2933" t="s">
        <v>218</v>
      </c>
      <c r="D2933" t="s">
        <v>1250</v>
      </c>
      <c r="E2933" s="579">
        <v>2926.07</v>
      </c>
    </row>
    <row r="2934" spans="1:5">
      <c r="A2934">
        <v>4755</v>
      </c>
      <c r="B2934" t="s">
        <v>14714</v>
      </c>
      <c r="C2934" t="s">
        <v>87</v>
      </c>
      <c r="D2934" t="s">
        <v>1253</v>
      </c>
      <c r="E2934" s="579">
        <v>17.420000000000002</v>
      </c>
    </row>
    <row r="2935" spans="1:5">
      <c r="A2935">
        <v>41067</v>
      </c>
      <c r="B2935" t="s">
        <v>14715</v>
      </c>
      <c r="C2935" t="s">
        <v>218</v>
      </c>
      <c r="D2935" t="s">
        <v>1253</v>
      </c>
      <c r="E2935" s="579">
        <v>3046.51</v>
      </c>
    </row>
    <row r="2936" spans="1:5">
      <c r="A2936">
        <v>45240</v>
      </c>
      <c r="B2936" t="s">
        <v>14716</v>
      </c>
      <c r="C2936" t="s">
        <v>212</v>
      </c>
      <c r="D2936" t="s">
        <v>1253</v>
      </c>
      <c r="E2936" s="579"/>
    </row>
    <row r="2937" spans="1:5">
      <c r="A2937">
        <v>45228</v>
      </c>
      <c r="B2937" t="s">
        <v>14717</v>
      </c>
      <c r="C2937" t="s">
        <v>212</v>
      </c>
      <c r="D2937" t="s">
        <v>1253</v>
      </c>
      <c r="E2937" s="579"/>
    </row>
    <row r="2938" spans="1:5">
      <c r="A2938">
        <v>45241</v>
      </c>
      <c r="B2938" t="s">
        <v>14718</v>
      </c>
      <c r="C2938" t="s">
        <v>212</v>
      </c>
      <c r="D2938" t="s">
        <v>1253</v>
      </c>
      <c r="E2938" s="579"/>
    </row>
    <row r="2939" spans="1:5">
      <c r="A2939">
        <v>38463</v>
      </c>
      <c r="B2939" t="s">
        <v>14719</v>
      </c>
      <c r="C2939" t="s">
        <v>212</v>
      </c>
      <c r="D2939" t="s">
        <v>1253</v>
      </c>
      <c r="E2939" s="579">
        <v>28.4</v>
      </c>
    </row>
    <row r="2940" spans="1:5">
      <c r="A2940">
        <v>40703</v>
      </c>
      <c r="B2940" t="s">
        <v>14720</v>
      </c>
      <c r="C2940" t="s">
        <v>212</v>
      </c>
      <c r="D2940" t="s">
        <v>1253</v>
      </c>
      <c r="E2940" s="579">
        <v>13900</v>
      </c>
    </row>
    <row r="2941" spans="1:5">
      <c r="A2941">
        <v>14531</v>
      </c>
      <c r="B2941" t="s">
        <v>14721</v>
      </c>
      <c r="C2941" t="s">
        <v>212</v>
      </c>
      <c r="D2941" t="s">
        <v>1253</v>
      </c>
      <c r="E2941" s="579">
        <v>25914.84</v>
      </c>
    </row>
    <row r="2942" spans="1:5">
      <c r="A2942">
        <v>36533</v>
      </c>
      <c r="B2942" t="s">
        <v>14722</v>
      </c>
      <c r="C2942" t="s">
        <v>212</v>
      </c>
      <c r="D2942" t="s">
        <v>1253</v>
      </c>
      <c r="E2942" s="579">
        <v>29821.35</v>
      </c>
    </row>
    <row r="2943" spans="1:5">
      <c r="A2943">
        <v>11616</v>
      </c>
      <c r="B2943" t="s">
        <v>14723</v>
      </c>
      <c r="C2943" t="s">
        <v>212</v>
      </c>
      <c r="D2943" t="s">
        <v>1253</v>
      </c>
      <c r="E2943" s="579">
        <v>28165.82</v>
      </c>
    </row>
    <row r="2944" spans="1:5">
      <c r="A2944">
        <v>41898</v>
      </c>
      <c r="B2944" t="s">
        <v>14724</v>
      </c>
      <c r="C2944" t="s">
        <v>212</v>
      </c>
      <c r="D2944" t="s">
        <v>1253</v>
      </c>
      <c r="E2944" s="579">
        <v>31690.39</v>
      </c>
    </row>
    <row r="2945" spans="1:5">
      <c r="A2945">
        <v>13447</v>
      </c>
      <c r="B2945" t="s">
        <v>14725</v>
      </c>
      <c r="C2945" t="s">
        <v>212</v>
      </c>
      <c r="D2945" t="s">
        <v>1253</v>
      </c>
      <c r="E2945" s="579">
        <v>58312.480000000003</v>
      </c>
    </row>
    <row r="2946" spans="1:5">
      <c r="A2946">
        <v>14529</v>
      </c>
      <c r="B2946" t="s">
        <v>14726</v>
      </c>
      <c r="C2946" t="s">
        <v>212</v>
      </c>
      <c r="D2946" t="s">
        <v>1253</v>
      </c>
      <c r="E2946" s="579">
        <v>32612.69</v>
      </c>
    </row>
    <row r="2947" spans="1:5">
      <c r="A2947">
        <v>10747</v>
      </c>
      <c r="B2947" t="s">
        <v>14727</v>
      </c>
      <c r="C2947" t="s">
        <v>212</v>
      </c>
      <c r="D2947" t="s">
        <v>1253</v>
      </c>
      <c r="E2947" s="579">
        <v>31998.03</v>
      </c>
    </row>
    <row r="2948" spans="1:5">
      <c r="A2948">
        <v>36141</v>
      </c>
      <c r="B2948" t="s">
        <v>14728</v>
      </c>
      <c r="C2948" t="s">
        <v>212</v>
      </c>
      <c r="D2948" t="s">
        <v>1252</v>
      </c>
      <c r="E2948" s="579">
        <v>128.69</v>
      </c>
    </row>
    <row r="2949" spans="1:5">
      <c r="A2949">
        <v>45211</v>
      </c>
      <c r="B2949" t="s">
        <v>14729</v>
      </c>
      <c r="C2949" t="s">
        <v>212</v>
      </c>
      <c r="D2949" t="s">
        <v>1252</v>
      </c>
      <c r="E2949" s="579">
        <v>116.96</v>
      </c>
    </row>
    <row r="2950" spans="1:5">
      <c r="A2950">
        <v>43651</v>
      </c>
      <c r="B2950" t="s">
        <v>14730</v>
      </c>
      <c r="C2950" t="s">
        <v>92</v>
      </c>
      <c r="D2950" t="s">
        <v>1252</v>
      </c>
      <c r="E2950" s="579">
        <v>4.53</v>
      </c>
    </row>
    <row r="2951" spans="1:5">
      <c r="A2951">
        <v>43626</v>
      </c>
      <c r="B2951" t="s">
        <v>14731</v>
      </c>
      <c r="C2951" t="s">
        <v>92</v>
      </c>
      <c r="D2951" t="s">
        <v>1252</v>
      </c>
      <c r="E2951" s="579">
        <v>2.52</v>
      </c>
    </row>
    <row r="2952" spans="1:5">
      <c r="A2952">
        <v>39434</v>
      </c>
      <c r="B2952" t="s">
        <v>14732</v>
      </c>
      <c r="C2952" t="s">
        <v>92</v>
      </c>
      <c r="D2952" t="s">
        <v>1252</v>
      </c>
      <c r="E2952" s="579">
        <v>3.6</v>
      </c>
    </row>
    <row r="2953" spans="1:5">
      <c r="A2953">
        <v>39433</v>
      </c>
      <c r="B2953" t="s">
        <v>14733</v>
      </c>
      <c r="C2953" t="s">
        <v>92</v>
      </c>
      <c r="D2953" t="s">
        <v>1252</v>
      </c>
      <c r="E2953" s="579">
        <v>2.86</v>
      </c>
    </row>
    <row r="2954" spans="1:5">
      <c r="A2954">
        <v>4049</v>
      </c>
      <c r="B2954" t="s">
        <v>14734</v>
      </c>
      <c r="C2954" t="s">
        <v>130</v>
      </c>
      <c r="D2954" t="s">
        <v>1253</v>
      </c>
      <c r="E2954" s="2">
        <v>50.58</v>
      </c>
    </row>
    <row r="2955" spans="1:5">
      <c r="A2955">
        <v>38120</v>
      </c>
      <c r="B2955" t="s">
        <v>14735</v>
      </c>
      <c r="C2955" t="s">
        <v>92</v>
      </c>
      <c r="D2955" t="s">
        <v>1253</v>
      </c>
      <c r="E2955" s="2">
        <v>184.39</v>
      </c>
    </row>
    <row r="2956" spans="1:5">
      <c r="A2956">
        <v>43652</v>
      </c>
      <c r="B2956" t="s">
        <v>14736</v>
      </c>
      <c r="C2956" t="s">
        <v>92</v>
      </c>
      <c r="D2956" t="s">
        <v>1253</v>
      </c>
      <c r="E2956" s="2">
        <v>10.15</v>
      </c>
    </row>
    <row r="2957" spans="1:5">
      <c r="A2957">
        <v>10498</v>
      </c>
      <c r="B2957" t="s">
        <v>14737</v>
      </c>
      <c r="C2957" t="s">
        <v>92</v>
      </c>
      <c r="D2957" t="s">
        <v>1252</v>
      </c>
      <c r="E2957" s="2">
        <v>11.77</v>
      </c>
    </row>
    <row r="2958" spans="1:5">
      <c r="A2958">
        <v>4823</v>
      </c>
      <c r="B2958" t="s">
        <v>14738</v>
      </c>
      <c r="C2958" t="s">
        <v>92</v>
      </c>
      <c r="D2958" t="s">
        <v>1253</v>
      </c>
      <c r="E2958" s="2">
        <v>32.24</v>
      </c>
    </row>
    <row r="2959" spans="1:5">
      <c r="A2959">
        <v>38877</v>
      </c>
      <c r="B2959" t="s">
        <v>14739</v>
      </c>
      <c r="C2959" t="s">
        <v>92</v>
      </c>
      <c r="D2959" t="s">
        <v>1253</v>
      </c>
      <c r="E2959" s="2">
        <v>6.81</v>
      </c>
    </row>
    <row r="2960" spans="1:5">
      <c r="A2960">
        <v>34546</v>
      </c>
      <c r="B2960" t="s">
        <v>14740</v>
      </c>
      <c r="C2960" t="s">
        <v>92</v>
      </c>
      <c r="D2960" t="s">
        <v>1252</v>
      </c>
      <c r="E2960" s="579">
        <v>7.01</v>
      </c>
    </row>
    <row r="2961" spans="1:5">
      <c r="A2961">
        <v>41387</v>
      </c>
      <c r="B2961" t="s">
        <v>14741</v>
      </c>
      <c r="C2961" t="s">
        <v>85</v>
      </c>
      <c r="D2961" t="s">
        <v>1252</v>
      </c>
      <c r="E2961" s="579">
        <v>32.950000000000003</v>
      </c>
    </row>
    <row r="2962" spans="1:5">
      <c r="A2962">
        <v>41388</v>
      </c>
      <c r="B2962" t="s">
        <v>14742</v>
      </c>
      <c r="C2962" t="s">
        <v>85</v>
      </c>
      <c r="D2962" t="s">
        <v>1252</v>
      </c>
      <c r="E2962" s="2">
        <v>39.53</v>
      </c>
    </row>
    <row r="2963" spans="1:5">
      <c r="A2963">
        <v>41380</v>
      </c>
      <c r="B2963" t="s">
        <v>14743</v>
      </c>
      <c r="C2963" t="s">
        <v>212</v>
      </c>
      <c r="D2963" t="s">
        <v>1252</v>
      </c>
      <c r="E2963" s="579">
        <v>263</v>
      </c>
    </row>
    <row r="2964" spans="1:5">
      <c r="A2964">
        <v>41381</v>
      </c>
      <c r="B2964" t="s">
        <v>14744</v>
      </c>
      <c r="C2964" t="s">
        <v>212</v>
      </c>
      <c r="D2964" t="s">
        <v>1252</v>
      </c>
      <c r="E2964" s="2">
        <v>275.52999999999997</v>
      </c>
    </row>
    <row r="2965" spans="1:5">
      <c r="A2965">
        <v>41382</v>
      </c>
      <c r="B2965" t="s">
        <v>14745</v>
      </c>
      <c r="C2965" t="s">
        <v>212</v>
      </c>
      <c r="D2965" t="s">
        <v>1252</v>
      </c>
      <c r="E2965" s="579">
        <v>266.7</v>
      </c>
    </row>
    <row r="2966" spans="1:5">
      <c r="A2966">
        <v>41383</v>
      </c>
      <c r="B2966" t="s">
        <v>14746</v>
      </c>
      <c r="C2966" t="s">
        <v>212</v>
      </c>
      <c r="D2966" t="s">
        <v>1250</v>
      </c>
      <c r="E2966" s="2">
        <v>361.99</v>
      </c>
    </row>
    <row r="2967" spans="1:5">
      <c r="A2967">
        <v>41385</v>
      </c>
      <c r="B2967" t="s">
        <v>14747</v>
      </c>
      <c r="C2967" t="s">
        <v>212</v>
      </c>
      <c r="D2967" t="s">
        <v>1252</v>
      </c>
      <c r="E2967" s="2">
        <v>450.45</v>
      </c>
    </row>
    <row r="2968" spans="1:5">
      <c r="A2968">
        <v>4058</v>
      </c>
      <c r="B2968" t="s">
        <v>14748</v>
      </c>
      <c r="C2968" t="s">
        <v>87</v>
      </c>
      <c r="D2968" t="s">
        <v>1252</v>
      </c>
      <c r="E2968" s="2">
        <v>27.75</v>
      </c>
    </row>
    <row r="2969" spans="1:5">
      <c r="A2969">
        <v>40974</v>
      </c>
      <c r="B2969" t="s">
        <v>14749</v>
      </c>
      <c r="C2969" t="s">
        <v>218</v>
      </c>
      <c r="D2969" t="s">
        <v>1252</v>
      </c>
      <c r="E2969" s="2">
        <v>4855.47</v>
      </c>
    </row>
    <row r="2970" spans="1:5">
      <c r="A2970">
        <v>34794</v>
      </c>
      <c r="B2970" t="s">
        <v>14750</v>
      </c>
      <c r="C2970" t="s">
        <v>87</v>
      </c>
      <c r="D2970" t="s">
        <v>1252</v>
      </c>
      <c r="E2970" s="2">
        <v>17.36</v>
      </c>
    </row>
    <row r="2971" spans="1:5">
      <c r="A2971">
        <v>40925</v>
      </c>
      <c r="B2971" t="s">
        <v>14751</v>
      </c>
      <c r="C2971" t="s">
        <v>218</v>
      </c>
      <c r="D2971" t="s">
        <v>1252</v>
      </c>
      <c r="E2971" s="2">
        <v>3039.71</v>
      </c>
    </row>
    <row r="2972" spans="1:5">
      <c r="A2972">
        <v>13741</v>
      </c>
      <c r="B2972" t="s">
        <v>14752</v>
      </c>
      <c r="C2972" t="s">
        <v>212</v>
      </c>
      <c r="D2972" t="s">
        <v>1252</v>
      </c>
      <c r="E2972" s="2">
        <v>2078.5100000000002</v>
      </c>
    </row>
    <row r="2973" spans="1:5">
      <c r="A2973">
        <v>3288</v>
      </c>
      <c r="B2973" t="s">
        <v>14753</v>
      </c>
      <c r="C2973" t="s">
        <v>85</v>
      </c>
      <c r="D2973" t="s">
        <v>1252</v>
      </c>
      <c r="E2973" s="2"/>
    </row>
    <row r="2974" spans="1:5">
      <c r="A2974">
        <v>13587</v>
      </c>
      <c r="B2974" t="s">
        <v>14754</v>
      </c>
      <c r="C2974" t="s">
        <v>85</v>
      </c>
      <c r="D2974" t="s">
        <v>1252</v>
      </c>
      <c r="E2974" s="579"/>
    </row>
    <row r="2975" spans="1:5">
      <c r="A2975">
        <v>38598</v>
      </c>
      <c r="B2975" t="s">
        <v>14755</v>
      </c>
      <c r="C2975" t="s">
        <v>212</v>
      </c>
      <c r="D2975" t="s">
        <v>1252</v>
      </c>
      <c r="E2975" s="579">
        <v>3.4</v>
      </c>
    </row>
    <row r="2976" spans="1:5">
      <c r="A2976">
        <v>38595</v>
      </c>
      <c r="B2976" t="s">
        <v>14756</v>
      </c>
      <c r="C2976" t="s">
        <v>212</v>
      </c>
      <c r="D2976" t="s">
        <v>1250</v>
      </c>
      <c r="E2976" s="579">
        <v>2.88</v>
      </c>
    </row>
    <row r="2977" spans="1:5">
      <c r="A2977">
        <v>38592</v>
      </c>
      <c r="B2977" t="s">
        <v>14757</v>
      </c>
      <c r="C2977" t="s">
        <v>212</v>
      </c>
      <c r="D2977" t="s">
        <v>1252</v>
      </c>
      <c r="E2977" s="579">
        <v>2.91</v>
      </c>
    </row>
    <row r="2978" spans="1:5">
      <c r="A2978">
        <v>38588</v>
      </c>
      <c r="B2978" t="s">
        <v>14758</v>
      </c>
      <c r="C2978" t="s">
        <v>212</v>
      </c>
      <c r="D2978" t="s">
        <v>1252</v>
      </c>
      <c r="E2978" s="579">
        <v>2.33</v>
      </c>
    </row>
    <row r="2979" spans="1:5">
      <c r="A2979">
        <v>38593</v>
      </c>
      <c r="B2979" t="s">
        <v>14759</v>
      </c>
      <c r="C2979" t="s">
        <v>212</v>
      </c>
      <c r="D2979" t="s">
        <v>1252</v>
      </c>
      <c r="E2979" s="579">
        <v>3.22</v>
      </c>
    </row>
    <row r="2980" spans="1:5">
      <c r="A2980">
        <v>38589</v>
      </c>
      <c r="B2980" t="s">
        <v>14760</v>
      </c>
      <c r="C2980" t="s">
        <v>212</v>
      </c>
      <c r="D2980" t="s">
        <v>1252</v>
      </c>
      <c r="E2980" s="579">
        <v>2.44</v>
      </c>
    </row>
    <row r="2981" spans="1:5">
      <c r="A2981">
        <v>38594</v>
      </c>
      <c r="B2981" t="s">
        <v>14761</v>
      </c>
      <c r="C2981" t="s">
        <v>212</v>
      </c>
      <c r="D2981" t="s">
        <v>1252</v>
      </c>
      <c r="E2981" s="579">
        <v>5.08</v>
      </c>
    </row>
    <row r="2982" spans="1:5">
      <c r="A2982">
        <v>34774</v>
      </c>
      <c r="B2982" t="s">
        <v>14762</v>
      </c>
      <c r="C2982" t="s">
        <v>212</v>
      </c>
      <c r="D2982" t="s">
        <v>1252</v>
      </c>
      <c r="E2982" s="579">
        <v>2.2799999999999998</v>
      </c>
    </row>
    <row r="2983" spans="1:5">
      <c r="A2983">
        <v>34771</v>
      </c>
      <c r="B2983" t="s">
        <v>14763</v>
      </c>
      <c r="C2983" t="s">
        <v>212</v>
      </c>
      <c r="D2983" t="s">
        <v>1252</v>
      </c>
      <c r="E2983" s="579">
        <v>2.75</v>
      </c>
    </row>
    <row r="2984" spans="1:5">
      <c r="A2984">
        <v>34764</v>
      </c>
      <c r="B2984" t="s">
        <v>14764</v>
      </c>
      <c r="C2984" t="s">
        <v>212</v>
      </c>
      <c r="D2984" t="s">
        <v>1252</v>
      </c>
      <c r="E2984" s="579">
        <v>1.8</v>
      </c>
    </row>
    <row r="2985" spans="1:5">
      <c r="A2985">
        <v>34773</v>
      </c>
      <c r="B2985" t="s">
        <v>14765</v>
      </c>
      <c r="C2985" t="s">
        <v>212</v>
      </c>
      <c r="D2985" t="s">
        <v>1252</v>
      </c>
      <c r="E2985" s="579">
        <v>2.4</v>
      </c>
    </row>
    <row r="2986" spans="1:5">
      <c r="A2986">
        <v>34769</v>
      </c>
      <c r="B2986" t="s">
        <v>14766</v>
      </c>
      <c r="C2986" t="s">
        <v>212</v>
      </c>
      <c r="D2986" t="s">
        <v>1252</v>
      </c>
      <c r="E2986" s="579">
        <v>2.97</v>
      </c>
    </row>
    <row r="2987" spans="1:5">
      <c r="A2987">
        <v>34763</v>
      </c>
      <c r="B2987" t="s">
        <v>14767</v>
      </c>
      <c r="C2987" t="s">
        <v>212</v>
      </c>
      <c r="D2987" t="s">
        <v>1252</v>
      </c>
      <c r="E2987" s="579">
        <v>1.83</v>
      </c>
    </row>
    <row r="2988" spans="1:5">
      <c r="A2988">
        <v>34788</v>
      </c>
      <c r="B2988" t="s">
        <v>14768</v>
      </c>
      <c r="C2988" t="s">
        <v>212</v>
      </c>
      <c r="D2988" t="s">
        <v>1252</v>
      </c>
      <c r="E2988" s="579">
        <v>1.27</v>
      </c>
    </row>
    <row r="2989" spans="1:5">
      <c r="A2989">
        <v>34781</v>
      </c>
      <c r="B2989" t="s">
        <v>14769</v>
      </c>
      <c r="C2989" t="s">
        <v>212</v>
      </c>
      <c r="D2989" t="s">
        <v>1252</v>
      </c>
      <c r="E2989" s="579">
        <v>1.75</v>
      </c>
    </row>
    <row r="2990" spans="1:5">
      <c r="A2990">
        <v>41682</v>
      </c>
      <c r="B2990" t="s">
        <v>14770</v>
      </c>
      <c r="C2990" t="s">
        <v>212</v>
      </c>
      <c r="D2990" t="s">
        <v>1252</v>
      </c>
      <c r="E2990" s="579">
        <v>24.9</v>
      </c>
    </row>
    <row r="2991" spans="1:5">
      <c r="A2991">
        <v>41683</v>
      </c>
      <c r="B2991" t="s">
        <v>14771</v>
      </c>
      <c r="C2991" t="s">
        <v>212</v>
      </c>
      <c r="D2991" t="s">
        <v>1252</v>
      </c>
      <c r="E2991" s="579">
        <v>18.32</v>
      </c>
    </row>
    <row r="2992" spans="1:5">
      <c r="A2992">
        <v>41680</v>
      </c>
      <c r="B2992" t="s">
        <v>14772</v>
      </c>
      <c r="C2992" t="s">
        <v>212</v>
      </c>
      <c r="D2992" t="s">
        <v>1252</v>
      </c>
      <c r="E2992" s="579">
        <v>9.86</v>
      </c>
    </row>
    <row r="2993" spans="1:5">
      <c r="A2993">
        <v>41679</v>
      </c>
      <c r="B2993" t="s">
        <v>14773</v>
      </c>
      <c r="C2993" t="s">
        <v>212</v>
      </c>
      <c r="D2993" t="s">
        <v>1252</v>
      </c>
      <c r="E2993" s="2">
        <v>22.55</v>
      </c>
    </row>
    <row r="2994" spans="1:5">
      <c r="A2994">
        <v>41681</v>
      </c>
      <c r="B2994" t="s">
        <v>14774</v>
      </c>
      <c r="C2994" t="s">
        <v>212</v>
      </c>
      <c r="D2994" t="s">
        <v>1252</v>
      </c>
      <c r="E2994" s="2">
        <v>15.43</v>
      </c>
    </row>
    <row r="2995" spans="1:5">
      <c r="A2995">
        <v>43386</v>
      </c>
      <c r="B2995" t="s">
        <v>14775</v>
      </c>
      <c r="C2995" t="s">
        <v>212</v>
      </c>
      <c r="D2995" t="s">
        <v>1252</v>
      </c>
      <c r="E2995" s="579">
        <v>35.24</v>
      </c>
    </row>
    <row r="2996" spans="1:5">
      <c r="A2996">
        <v>4059</v>
      </c>
      <c r="B2996" t="s">
        <v>14776</v>
      </c>
      <c r="C2996" t="s">
        <v>85</v>
      </c>
      <c r="D2996" t="s">
        <v>1252</v>
      </c>
      <c r="E2996" s="2">
        <v>24.9</v>
      </c>
    </row>
    <row r="2997" spans="1:5">
      <c r="A2997">
        <v>4062</v>
      </c>
      <c r="B2997" t="s">
        <v>14777</v>
      </c>
      <c r="C2997" t="s">
        <v>212</v>
      </c>
      <c r="D2997" t="s">
        <v>1252</v>
      </c>
      <c r="E2997" s="579">
        <v>24.9</v>
      </c>
    </row>
    <row r="2998" spans="1:5">
      <c r="A2998">
        <v>4061</v>
      </c>
      <c r="B2998" t="s">
        <v>14778</v>
      </c>
      <c r="C2998" t="s">
        <v>212</v>
      </c>
      <c r="D2998" t="s">
        <v>1252</v>
      </c>
      <c r="E2998" s="2">
        <v>31.01</v>
      </c>
    </row>
    <row r="2999" spans="1:5">
      <c r="A2999">
        <v>41315</v>
      </c>
      <c r="B2999" t="s">
        <v>14779</v>
      </c>
      <c r="C2999" t="s">
        <v>92</v>
      </c>
      <c r="D2999" t="s">
        <v>1252</v>
      </c>
      <c r="E2999" s="2">
        <v>116.17</v>
      </c>
    </row>
    <row r="3000" spans="1:5">
      <c r="A3000">
        <v>43148</v>
      </c>
      <c r="B3000" t="s">
        <v>14780</v>
      </c>
      <c r="C3000" t="s">
        <v>92</v>
      </c>
      <c r="D3000" t="s">
        <v>1253</v>
      </c>
      <c r="E3000" s="579">
        <v>78.849999999999994</v>
      </c>
    </row>
    <row r="3001" spans="1:5">
      <c r="A3001">
        <v>43147</v>
      </c>
      <c r="B3001" t="s">
        <v>14781</v>
      </c>
      <c r="C3001" t="s">
        <v>92</v>
      </c>
      <c r="D3001" t="s">
        <v>1253</v>
      </c>
      <c r="E3001" s="579">
        <v>30.54</v>
      </c>
    </row>
    <row r="3002" spans="1:5">
      <c r="A3002">
        <v>10608</v>
      </c>
      <c r="B3002" t="s">
        <v>14782</v>
      </c>
      <c r="C3002" t="s">
        <v>212</v>
      </c>
      <c r="D3002" t="s">
        <v>1252</v>
      </c>
      <c r="E3002" s="579"/>
    </row>
    <row r="3003" spans="1:5">
      <c r="A3003">
        <v>4069</v>
      </c>
      <c r="B3003" t="s">
        <v>14783</v>
      </c>
      <c r="C3003" t="s">
        <v>87</v>
      </c>
      <c r="D3003" t="s">
        <v>1252</v>
      </c>
      <c r="E3003" s="579">
        <v>29.28</v>
      </c>
    </row>
    <row r="3004" spans="1:5">
      <c r="A3004">
        <v>40819</v>
      </c>
      <c r="B3004" t="s">
        <v>14784</v>
      </c>
      <c r="C3004" t="s">
        <v>218</v>
      </c>
      <c r="D3004" t="s">
        <v>1252</v>
      </c>
      <c r="E3004" s="579">
        <v>5123.55</v>
      </c>
    </row>
    <row r="3005" spans="1:5">
      <c r="A3005">
        <v>34361</v>
      </c>
      <c r="B3005" t="s">
        <v>14785</v>
      </c>
      <c r="C3005" t="s">
        <v>92</v>
      </c>
      <c r="D3005" t="s">
        <v>1252</v>
      </c>
      <c r="E3005" s="579">
        <v>22.23</v>
      </c>
    </row>
    <row r="3006" spans="1:5">
      <c r="A3006">
        <v>36512</v>
      </c>
      <c r="B3006" t="s">
        <v>14786</v>
      </c>
      <c r="C3006" t="s">
        <v>212</v>
      </c>
      <c r="D3006" t="s">
        <v>1252</v>
      </c>
      <c r="E3006" s="579"/>
    </row>
    <row r="3007" spans="1:5">
      <c r="A3007">
        <v>44478</v>
      </c>
      <c r="B3007" t="s">
        <v>14787</v>
      </c>
      <c r="C3007" t="s">
        <v>92</v>
      </c>
      <c r="D3007" t="s">
        <v>1252</v>
      </c>
      <c r="E3007" s="579">
        <v>15.41</v>
      </c>
    </row>
    <row r="3008" spans="1:5">
      <c r="A3008">
        <v>44477</v>
      </c>
      <c r="B3008" t="s">
        <v>14788</v>
      </c>
      <c r="C3008" t="s">
        <v>92</v>
      </c>
      <c r="D3008" t="s">
        <v>1252</v>
      </c>
      <c r="E3008" s="579">
        <v>15.41</v>
      </c>
    </row>
    <row r="3009" spans="1:5">
      <c r="A3009">
        <v>11697</v>
      </c>
      <c r="B3009" t="s">
        <v>14789</v>
      </c>
      <c r="C3009" t="s">
        <v>212</v>
      </c>
      <c r="D3009" t="s">
        <v>1252</v>
      </c>
      <c r="E3009" s="579">
        <v>794.27</v>
      </c>
    </row>
    <row r="3010" spans="1:5">
      <c r="A3010">
        <v>11698</v>
      </c>
      <c r="B3010" t="s">
        <v>14790</v>
      </c>
      <c r="C3010" t="s">
        <v>212</v>
      </c>
      <c r="D3010" t="s">
        <v>1252</v>
      </c>
      <c r="E3010" s="579">
        <v>947.52</v>
      </c>
    </row>
    <row r="3011" spans="1:5">
      <c r="A3011">
        <v>11699</v>
      </c>
      <c r="B3011" t="s">
        <v>14791</v>
      </c>
      <c r="C3011" t="s">
        <v>212</v>
      </c>
      <c r="D3011" t="s">
        <v>1252</v>
      </c>
      <c r="E3011" s="579">
        <v>1047.22</v>
      </c>
    </row>
    <row r="3012" spans="1:5">
      <c r="A3012">
        <v>10432</v>
      </c>
      <c r="B3012" t="s">
        <v>14792</v>
      </c>
      <c r="C3012" t="s">
        <v>212</v>
      </c>
      <c r="D3012" t="s">
        <v>1252</v>
      </c>
      <c r="E3012" s="579">
        <v>386.52</v>
      </c>
    </row>
    <row r="3013" spans="1:5">
      <c r="A3013">
        <v>44020</v>
      </c>
      <c r="B3013" t="s">
        <v>14793</v>
      </c>
      <c r="C3013" t="s">
        <v>212</v>
      </c>
      <c r="D3013" t="s">
        <v>1252</v>
      </c>
      <c r="E3013" s="579">
        <v>953.59</v>
      </c>
    </row>
    <row r="3014" spans="1:5">
      <c r="A3014">
        <v>41419</v>
      </c>
      <c r="B3014" t="s">
        <v>14794</v>
      </c>
      <c r="C3014" t="s">
        <v>212</v>
      </c>
      <c r="D3014" t="s">
        <v>1252</v>
      </c>
      <c r="E3014" s="579">
        <v>4.93</v>
      </c>
    </row>
    <row r="3015" spans="1:5">
      <c r="A3015">
        <v>41420</v>
      </c>
      <c r="B3015" t="s">
        <v>14795</v>
      </c>
      <c r="C3015" t="s">
        <v>212</v>
      </c>
      <c r="D3015" t="s">
        <v>1252</v>
      </c>
      <c r="E3015" s="579">
        <v>6.7</v>
      </c>
    </row>
    <row r="3016" spans="1:5">
      <c r="A3016">
        <v>41421</v>
      </c>
      <c r="B3016" t="s">
        <v>14796</v>
      </c>
      <c r="C3016" t="s">
        <v>212</v>
      </c>
      <c r="D3016" t="s">
        <v>1252</v>
      </c>
      <c r="E3016" s="579">
        <v>6.69</v>
      </c>
    </row>
    <row r="3017" spans="1:5">
      <c r="A3017">
        <v>41422</v>
      </c>
      <c r="B3017" t="s">
        <v>14797</v>
      </c>
      <c r="C3017" t="s">
        <v>212</v>
      </c>
      <c r="D3017" t="s">
        <v>1252</v>
      </c>
      <c r="E3017" s="579">
        <v>9.15</v>
      </c>
    </row>
    <row r="3018" spans="1:5">
      <c r="A3018">
        <v>41425</v>
      </c>
      <c r="B3018" t="s">
        <v>14798</v>
      </c>
      <c r="C3018" t="s">
        <v>212</v>
      </c>
      <c r="D3018" t="s">
        <v>1252</v>
      </c>
      <c r="E3018" s="579">
        <v>4.68</v>
      </c>
    </row>
    <row r="3019" spans="1:5">
      <c r="A3019">
        <v>41426</v>
      </c>
      <c r="B3019" t="s">
        <v>14799</v>
      </c>
      <c r="C3019" t="s">
        <v>212</v>
      </c>
      <c r="D3019" t="s">
        <v>1252</v>
      </c>
      <c r="E3019" s="579">
        <v>8.4499999999999993</v>
      </c>
    </row>
    <row r="3020" spans="1:5">
      <c r="A3020">
        <v>41414</v>
      </c>
      <c r="B3020" t="s">
        <v>14800</v>
      </c>
      <c r="C3020" t="s">
        <v>212</v>
      </c>
      <c r="D3020" t="s">
        <v>1252</v>
      </c>
      <c r="E3020" s="579">
        <v>15.5</v>
      </c>
    </row>
    <row r="3021" spans="1:5">
      <c r="A3021">
        <v>41415</v>
      </c>
      <c r="B3021" t="s">
        <v>14801</v>
      </c>
      <c r="C3021" t="s">
        <v>212</v>
      </c>
      <c r="D3021" t="s">
        <v>1252</v>
      </c>
      <c r="E3021" s="579">
        <v>18.059999999999999</v>
      </c>
    </row>
    <row r="3022" spans="1:5">
      <c r="A3022">
        <v>37514</v>
      </c>
      <c r="B3022" t="s">
        <v>14802</v>
      </c>
      <c r="C3022" t="s">
        <v>212</v>
      </c>
      <c r="D3022" t="s">
        <v>1252</v>
      </c>
      <c r="E3022" s="579"/>
    </row>
    <row r="3023" spans="1:5">
      <c r="A3023">
        <v>37519</v>
      </c>
      <c r="B3023" t="s">
        <v>14803</v>
      </c>
      <c r="C3023" t="s">
        <v>212</v>
      </c>
      <c r="D3023" t="s">
        <v>1252</v>
      </c>
      <c r="E3023" s="579"/>
    </row>
    <row r="3024" spans="1:5">
      <c r="A3024">
        <v>37520</v>
      </c>
      <c r="B3024" t="s">
        <v>14804</v>
      </c>
      <c r="C3024" t="s">
        <v>212</v>
      </c>
      <c r="D3024" t="s">
        <v>1252</v>
      </c>
      <c r="E3024" s="579"/>
    </row>
    <row r="3025" spans="1:5">
      <c r="A3025">
        <v>37521</v>
      </c>
      <c r="B3025" t="s">
        <v>14805</v>
      </c>
      <c r="C3025" t="s">
        <v>212</v>
      </c>
      <c r="D3025" t="s">
        <v>1252</v>
      </c>
      <c r="E3025" s="579"/>
    </row>
    <row r="3026" spans="1:5">
      <c r="A3026">
        <v>37522</v>
      </c>
      <c r="B3026" t="s">
        <v>14806</v>
      </c>
      <c r="C3026" t="s">
        <v>212</v>
      </c>
      <c r="D3026" t="s">
        <v>1252</v>
      </c>
      <c r="E3026" s="579"/>
    </row>
    <row r="3027" spans="1:5">
      <c r="A3027">
        <v>37546</v>
      </c>
      <c r="B3027" t="s">
        <v>14807</v>
      </c>
      <c r="C3027" t="s">
        <v>212</v>
      </c>
      <c r="D3027" t="s">
        <v>1252</v>
      </c>
      <c r="E3027" s="579"/>
    </row>
    <row r="3028" spans="1:5">
      <c r="A3028">
        <v>37544</v>
      </c>
      <c r="B3028" t="s">
        <v>14808</v>
      </c>
      <c r="C3028" t="s">
        <v>212</v>
      </c>
      <c r="D3028" t="s">
        <v>1252</v>
      </c>
      <c r="E3028" s="579"/>
    </row>
    <row r="3029" spans="1:5">
      <c r="A3029">
        <v>37545</v>
      </c>
      <c r="B3029" t="s">
        <v>14809</v>
      </c>
      <c r="C3029" t="s">
        <v>212</v>
      </c>
      <c r="D3029" t="s">
        <v>1253</v>
      </c>
      <c r="E3029" s="2"/>
    </row>
    <row r="3030" spans="1:5">
      <c r="A3030">
        <v>36793</v>
      </c>
      <c r="B3030" t="s">
        <v>14810</v>
      </c>
      <c r="C3030" t="s">
        <v>212</v>
      </c>
      <c r="D3030" t="s">
        <v>1252</v>
      </c>
      <c r="E3030" s="579">
        <v>934.47</v>
      </c>
    </row>
    <row r="3031" spans="1:5">
      <c r="A3031">
        <v>11769</v>
      </c>
      <c r="B3031" t="s">
        <v>14811</v>
      </c>
      <c r="C3031" t="s">
        <v>212</v>
      </c>
      <c r="D3031" t="s">
        <v>1252</v>
      </c>
      <c r="E3031" s="2">
        <v>412.96</v>
      </c>
    </row>
    <row r="3032" spans="1:5">
      <c r="A3032">
        <v>11771</v>
      </c>
      <c r="B3032" t="s">
        <v>14812</v>
      </c>
      <c r="C3032" t="s">
        <v>212</v>
      </c>
      <c r="D3032" t="s">
        <v>1252</v>
      </c>
      <c r="E3032" s="579">
        <v>505.83</v>
      </c>
    </row>
    <row r="3033" spans="1:5">
      <c r="A3033">
        <v>39919</v>
      </c>
      <c r="B3033" t="s">
        <v>14813</v>
      </c>
      <c r="C3033" t="s">
        <v>212</v>
      </c>
      <c r="D3033" t="s">
        <v>1253</v>
      </c>
      <c r="E3033" s="2"/>
    </row>
    <row r="3034" spans="1:5">
      <c r="A3034">
        <v>38385</v>
      </c>
      <c r="B3034" t="s">
        <v>14814</v>
      </c>
      <c r="C3034" t="s">
        <v>212</v>
      </c>
      <c r="D3034" t="s">
        <v>1252</v>
      </c>
      <c r="E3034" s="579"/>
    </row>
    <row r="3035" spans="1:5">
      <c r="A3035">
        <v>36800</v>
      </c>
      <c r="B3035" t="s">
        <v>14815</v>
      </c>
      <c r="C3035" t="s">
        <v>212</v>
      </c>
      <c r="D3035" t="s">
        <v>1252</v>
      </c>
      <c r="E3035" s="579">
        <v>248.14</v>
      </c>
    </row>
    <row r="3036" spans="1:5">
      <c r="A3036">
        <v>37587</v>
      </c>
      <c r="B3036" t="s">
        <v>14816</v>
      </c>
      <c r="C3036" t="s">
        <v>212</v>
      </c>
      <c r="D3036" t="s">
        <v>1252</v>
      </c>
      <c r="E3036" s="579">
        <v>545.16999999999996</v>
      </c>
    </row>
    <row r="3037" spans="1:5">
      <c r="A3037">
        <v>11561</v>
      </c>
      <c r="B3037" t="s">
        <v>14817</v>
      </c>
      <c r="C3037" t="s">
        <v>212</v>
      </c>
      <c r="D3037" t="s">
        <v>1252</v>
      </c>
      <c r="E3037" s="579">
        <v>243.17</v>
      </c>
    </row>
    <row r="3038" spans="1:5">
      <c r="A3038">
        <v>43604</v>
      </c>
      <c r="B3038" t="s">
        <v>14818</v>
      </c>
      <c r="C3038" t="s">
        <v>212</v>
      </c>
      <c r="D3038" t="s">
        <v>1252</v>
      </c>
      <c r="E3038" s="579">
        <v>129.63999999999999</v>
      </c>
    </row>
    <row r="3039" spans="1:5">
      <c r="A3039">
        <v>11560</v>
      </c>
      <c r="B3039" t="s">
        <v>14819</v>
      </c>
      <c r="C3039" t="s">
        <v>212</v>
      </c>
      <c r="D3039" t="s">
        <v>1252</v>
      </c>
      <c r="E3039" s="2">
        <v>187.69</v>
      </c>
    </row>
    <row r="3040" spans="1:5">
      <c r="A3040">
        <v>11499</v>
      </c>
      <c r="B3040" t="s">
        <v>14820</v>
      </c>
      <c r="C3040" t="s">
        <v>212</v>
      </c>
      <c r="D3040" t="s">
        <v>1252</v>
      </c>
      <c r="E3040" s="579">
        <v>785.38</v>
      </c>
    </row>
    <row r="3041" spans="1:5">
      <c r="A3041">
        <v>34761</v>
      </c>
      <c r="B3041" t="s">
        <v>14821</v>
      </c>
      <c r="C3041" t="s">
        <v>87</v>
      </c>
      <c r="D3041" t="s">
        <v>1252</v>
      </c>
      <c r="E3041" s="579">
        <v>14.74</v>
      </c>
    </row>
    <row r="3042" spans="1:5">
      <c r="A3042">
        <v>40924</v>
      </c>
      <c r="B3042" t="s">
        <v>14822</v>
      </c>
      <c r="C3042" t="s">
        <v>218</v>
      </c>
      <c r="D3042" t="s">
        <v>1252</v>
      </c>
      <c r="E3042" s="579">
        <v>2580.09</v>
      </c>
    </row>
    <row r="3043" spans="1:5">
      <c r="A3043">
        <v>40983</v>
      </c>
      <c r="B3043" t="s">
        <v>14823</v>
      </c>
      <c r="C3043" t="s">
        <v>218</v>
      </c>
      <c r="D3043" t="s">
        <v>1252</v>
      </c>
      <c r="E3043" s="579">
        <v>2314.34</v>
      </c>
    </row>
    <row r="3044" spans="1:5">
      <c r="A3044">
        <v>44497</v>
      </c>
      <c r="B3044" t="s">
        <v>14824</v>
      </c>
      <c r="C3044" t="s">
        <v>87</v>
      </c>
      <c r="D3044" t="s">
        <v>1252</v>
      </c>
      <c r="E3044" s="579">
        <v>13.21</v>
      </c>
    </row>
    <row r="3045" spans="1:5">
      <c r="A3045">
        <v>2437</v>
      </c>
      <c r="B3045" t="s">
        <v>14825</v>
      </c>
      <c r="C3045" t="s">
        <v>87</v>
      </c>
      <c r="D3045" t="s">
        <v>1252</v>
      </c>
      <c r="E3045" s="579">
        <v>16.63</v>
      </c>
    </row>
    <row r="3046" spans="1:5">
      <c r="A3046">
        <v>40921</v>
      </c>
      <c r="B3046" t="s">
        <v>14826</v>
      </c>
      <c r="C3046" t="s">
        <v>218</v>
      </c>
      <c r="D3046" t="s">
        <v>1252</v>
      </c>
      <c r="E3046" s="579">
        <v>2911.68</v>
      </c>
    </row>
    <row r="3047" spans="1:5">
      <c r="A3047">
        <v>14252</v>
      </c>
      <c r="B3047" t="s">
        <v>14827</v>
      </c>
      <c r="C3047" t="s">
        <v>212</v>
      </c>
      <c r="D3047" t="s">
        <v>1252</v>
      </c>
      <c r="E3047" s="579">
        <v>3471.09</v>
      </c>
    </row>
    <row r="3048" spans="1:5">
      <c r="A3048">
        <v>730</v>
      </c>
      <c r="B3048" t="s">
        <v>14828</v>
      </c>
      <c r="C3048" t="s">
        <v>212</v>
      </c>
      <c r="D3048" t="s">
        <v>1252</v>
      </c>
      <c r="E3048" s="579">
        <v>9274.11</v>
      </c>
    </row>
    <row r="3049" spans="1:5">
      <c r="A3049">
        <v>723</v>
      </c>
      <c r="B3049" t="s">
        <v>14829</v>
      </c>
      <c r="C3049" t="s">
        <v>212</v>
      </c>
      <c r="D3049" t="s">
        <v>1253</v>
      </c>
      <c r="E3049" s="2">
        <v>4609.5600000000004</v>
      </c>
    </row>
    <row r="3050" spans="1:5">
      <c r="A3050">
        <v>36502</v>
      </c>
      <c r="B3050" t="s">
        <v>14830</v>
      </c>
      <c r="C3050" t="s">
        <v>212</v>
      </c>
      <c r="D3050" t="s">
        <v>1253</v>
      </c>
      <c r="E3050" s="2">
        <v>4332.4399999999996</v>
      </c>
    </row>
    <row r="3051" spans="1:5">
      <c r="A3051">
        <v>36503</v>
      </c>
      <c r="B3051" t="s">
        <v>14831</v>
      </c>
      <c r="C3051" t="s">
        <v>212</v>
      </c>
      <c r="D3051" t="s">
        <v>1253</v>
      </c>
      <c r="E3051" s="2">
        <v>5342.41</v>
      </c>
    </row>
    <row r="3052" spans="1:5">
      <c r="A3052">
        <v>4090</v>
      </c>
      <c r="B3052" t="s">
        <v>14832</v>
      </c>
      <c r="C3052" t="s">
        <v>212</v>
      </c>
      <c r="D3052" t="s">
        <v>1253</v>
      </c>
      <c r="E3052" s="2"/>
    </row>
    <row r="3053" spans="1:5">
      <c r="A3053">
        <v>13227</v>
      </c>
      <c r="B3053" t="s">
        <v>14833</v>
      </c>
      <c r="C3053" t="s">
        <v>212</v>
      </c>
      <c r="D3053" t="s">
        <v>1253</v>
      </c>
      <c r="E3053" s="2"/>
    </row>
    <row r="3054" spans="1:5">
      <c r="A3054">
        <v>10597</v>
      </c>
      <c r="B3054" t="s">
        <v>14834</v>
      </c>
      <c r="C3054" t="s">
        <v>212</v>
      </c>
      <c r="D3054" t="s">
        <v>1253</v>
      </c>
      <c r="E3054" s="579"/>
    </row>
    <row r="3055" spans="1:5">
      <c r="A3055">
        <v>39628</v>
      </c>
      <c r="B3055" t="s">
        <v>14835</v>
      </c>
      <c r="C3055" t="s">
        <v>212</v>
      </c>
      <c r="D3055" t="s">
        <v>1252</v>
      </c>
      <c r="E3055" s="2"/>
    </row>
    <row r="3056" spans="1:5">
      <c r="A3056">
        <v>39404</v>
      </c>
      <c r="B3056" t="s">
        <v>14836</v>
      </c>
      <c r="C3056" t="s">
        <v>212</v>
      </c>
      <c r="D3056" t="s">
        <v>1252</v>
      </c>
      <c r="E3056" s="2"/>
    </row>
    <row r="3057" spans="1:5">
      <c r="A3057">
        <v>39402</v>
      </c>
      <c r="B3057" t="s">
        <v>14837</v>
      </c>
      <c r="C3057" t="s">
        <v>212</v>
      </c>
      <c r="D3057" t="s">
        <v>1252</v>
      </c>
      <c r="E3057" s="2"/>
    </row>
    <row r="3058" spans="1:5">
      <c r="A3058">
        <v>39403</v>
      </c>
      <c r="B3058" t="s">
        <v>14838</v>
      </c>
      <c r="C3058" t="s">
        <v>212</v>
      </c>
      <c r="D3058" t="s">
        <v>1252</v>
      </c>
      <c r="E3058" s="579"/>
    </row>
    <row r="3059" spans="1:5">
      <c r="A3059">
        <v>4093</v>
      </c>
      <c r="B3059" t="s">
        <v>14839</v>
      </c>
      <c r="C3059" t="s">
        <v>87</v>
      </c>
      <c r="D3059" t="s">
        <v>1252</v>
      </c>
      <c r="E3059" s="579">
        <v>18.71</v>
      </c>
    </row>
    <row r="3060" spans="1:5">
      <c r="A3060">
        <v>10512</v>
      </c>
      <c r="B3060" t="s">
        <v>14840</v>
      </c>
      <c r="C3060" t="s">
        <v>218</v>
      </c>
      <c r="D3060" t="s">
        <v>1252</v>
      </c>
      <c r="E3060" s="579">
        <v>3273.67</v>
      </c>
    </row>
    <row r="3061" spans="1:5">
      <c r="A3061">
        <v>4243</v>
      </c>
      <c r="B3061" t="s">
        <v>14841</v>
      </c>
      <c r="C3061" t="s">
        <v>87</v>
      </c>
      <c r="D3061" t="s">
        <v>1252</v>
      </c>
      <c r="E3061" s="2">
        <v>16.84</v>
      </c>
    </row>
    <row r="3062" spans="1:5">
      <c r="A3062">
        <v>20020</v>
      </c>
      <c r="B3062" t="s">
        <v>14842</v>
      </c>
      <c r="C3062" t="s">
        <v>87</v>
      </c>
      <c r="D3062" t="s">
        <v>1252</v>
      </c>
      <c r="E3062" s="579">
        <v>19.440000000000001</v>
      </c>
    </row>
    <row r="3063" spans="1:5">
      <c r="A3063">
        <v>41038</v>
      </c>
      <c r="B3063" t="s">
        <v>14843</v>
      </c>
      <c r="C3063" t="s">
        <v>218</v>
      </c>
      <c r="D3063" t="s">
        <v>1252</v>
      </c>
      <c r="E3063" s="579">
        <v>3402</v>
      </c>
    </row>
    <row r="3064" spans="1:5">
      <c r="A3064">
        <v>4094</v>
      </c>
      <c r="B3064" t="s">
        <v>14844</v>
      </c>
      <c r="C3064" t="s">
        <v>87</v>
      </c>
      <c r="D3064" t="s">
        <v>1252</v>
      </c>
      <c r="E3064" s="579">
        <v>23.26</v>
      </c>
    </row>
    <row r="3065" spans="1:5">
      <c r="A3065">
        <v>40988</v>
      </c>
      <c r="B3065" t="s">
        <v>14845</v>
      </c>
      <c r="C3065" t="s">
        <v>218</v>
      </c>
      <c r="D3065" t="s">
        <v>1252</v>
      </c>
      <c r="E3065" s="579">
        <v>4071.86</v>
      </c>
    </row>
    <row r="3066" spans="1:5">
      <c r="A3066">
        <v>4095</v>
      </c>
      <c r="B3066" t="s">
        <v>14846</v>
      </c>
      <c r="C3066" t="s">
        <v>87</v>
      </c>
      <c r="D3066" t="s">
        <v>1252</v>
      </c>
      <c r="E3066" s="579">
        <v>15.58</v>
      </c>
    </row>
    <row r="3067" spans="1:5">
      <c r="A3067">
        <v>40990</v>
      </c>
      <c r="B3067" t="s">
        <v>14847</v>
      </c>
      <c r="C3067" t="s">
        <v>218</v>
      </c>
      <c r="D3067" t="s">
        <v>1252</v>
      </c>
      <c r="E3067" s="579">
        <v>2726.87</v>
      </c>
    </row>
    <row r="3068" spans="1:5">
      <c r="A3068">
        <v>4096</v>
      </c>
      <c r="B3068" t="s">
        <v>14848</v>
      </c>
      <c r="C3068" t="s">
        <v>87</v>
      </c>
      <c r="D3068" t="s">
        <v>1252</v>
      </c>
      <c r="E3068" s="579">
        <v>20.97</v>
      </c>
    </row>
    <row r="3069" spans="1:5">
      <c r="A3069">
        <v>40992</v>
      </c>
      <c r="B3069" t="s">
        <v>14849</v>
      </c>
      <c r="C3069" t="s">
        <v>218</v>
      </c>
      <c r="D3069" t="s">
        <v>1252</v>
      </c>
      <c r="E3069" s="579">
        <v>3671</v>
      </c>
    </row>
    <row r="3070" spans="1:5">
      <c r="A3070">
        <v>4114</v>
      </c>
      <c r="B3070" t="s">
        <v>14850</v>
      </c>
      <c r="C3070" t="s">
        <v>212</v>
      </c>
      <c r="D3070" t="s">
        <v>1252</v>
      </c>
      <c r="E3070" s="2">
        <v>57.09</v>
      </c>
    </row>
    <row r="3071" spans="1:5">
      <c r="A3071">
        <v>36797</v>
      </c>
      <c r="B3071" t="s">
        <v>14851</v>
      </c>
      <c r="C3071" t="s">
        <v>212</v>
      </c>
      <c r="D3071" t="s">
        <v>1252</v>
      </c>
      <c r="E3071" s="2">
        <v>50.83</v>
      </c>
    </row>
    <row r="3072" spans="1:5">
      <c r="A3072">
        <v>4107</v>
      </c>
      <c r="B3072" t="s">
        <v>14852</v>
      </c>
      <c r="C3072" t="s">
        <v>212</v>
      </c>
      <c r="D3072" t="s">
        <v>1252</v>
      </c>
      <c r="E3072" s="579">
        <v>47.92</v>
      </c>
    </row>
    <row r="3073" spans="1:5">
      <c r="A3073">
        <v>4102</v>
      </c>
      <c r="B3073" t="s">
        <v>14853</v>
      </c>
      <c r="C3073" t="s">
        <v>212</v>
      </c>
      <c r="D3073" t="s">
        <v>1252</v>
      </c>
      <c r="E3073" s="579">
        <v>58.5</v>
      </c>
    </row>
    <row r="3074" spans="1:5">
      <c r="A3074">
        <v>36799</v>
      </c>
      <c r="B3074" t="s">
        <v>14854</v>
      </c>
      <c r="C3074" t="s">
        <v>212</v>
      </c>
      <c r="D3074" t="s">
        <v>1252</v>
      </c>
      <c r="E3074" s="2">
        <v>49.33</v>
      </c>
    </row>
    <row r="3075" spans="1:5">
      <c r="A3075">
        <v>2747</v>
      </c>
      <c r="B3075" t="s">
        <v>14855</v>
      </c>
      <c r="C3075" t="s">
        <v>85</v>
      </c>
      <c r="D3075" t="s">
        <v>1252</v>
      </c>
      <c r="E3075" s="2"/>
    </row>
    <row r="3076" spans="1:5">
      <c r="A3076">
        <v>21138</v>
      </c>
      <c r="B3076" t="s">
        <v>14856</v>
      </c>
      <c r="C3076" t="s">
        <v>85</v>
      </c>
      <c r="D3076" t="s">
        <v>1252</v>
      </c>
      <c r="E3076" s="2"/>
    </row>
    <row r="3077" spans="1:5">
      <c r="A3077">
        <v>10826</v>
      </c>
      <c r="B3077" t="s">
        <v>14857</v>
      </c>
      <c r="C3077" t="s">
        <v>212</v>
      </c>
      <c r="D3077" t="s">
        <v>1252</v>
      </c>
      <c r="E3077" s="2"/>
    </row>
    <row r="3078" spans="1:5">
      <c r="A3078">
        <v>365</v>
      </c>
      <c r="B3078" t="s">
        <v>14858</v>
      </c>
      <c r="C3078" t="s">
        <v>212</v>
      </c>
      <c r="D3078" t="s">
        <v>1252</v>
      </c>
      <c r="E3078" s="2"/>
    </row>
    <row r="3079" spans="1:5">
      <c r="A3079">
        <v>38639</v>
      </c>
      <c r="B3079" t="s">
        <v>14859</v>
      </c>
      <c r="C3079" t="s">
        <v>212</v>
      </c>
      <c r="D3079" t="s">
        <v>1252</v>
      </c>
      <c r="E3079" s="2"/>
    </row>
    <row r="3080" spans="1:5">
      <c r="A3080">
        <v>38640</v>
      </c>
      <c r="B3080" t="s">
        <v>14860</v>
      </c>
      <c r="C3080" t="s">
        <v>212</v>
      </c>
      <c r="D3080" t="s">
        <v>1253</v>
      </c>
      <c r="E3080" s="2"/>
    </row>
    <row r="3081" spans="1:5">
      <c r="A3081">
        <v>358</v>
      </c>
      <c r="B3081" t="s">
        <v>14861</v>
      </c>
      <c r="C3081" t="s">
        <v>212</v>
      </c>
      <c r="D3081" t="s">
        <v>1253</v>
      </c>
      <c r="E3081" s="2"/>
    </row>
    <row r="3082" spans="1:5">
      <c r="A3082">
        <v>359</v>
      </c>
      <c r="B3082" t="s">
        <v>14862</v>
      </c>
      <c r="C3082" t="s">
        <v>212</v>
      </c>
      <c r="D3082" t="s">
        <v>1253</v>
      </c>
      <c r="E3082" s="2"/>
    </row>
    <row r="3083" spans="1:5">
      <c r="A3083">
        <v>38641</v>
      </c>
      <c r="B3083" t="s">
        <v>14863</v>
      </c>
      <c r="C3083" t="s">
        <v>212</v>
      </c>
      <c r="D3083" t="s">
        <v>1253</v>
      </c>
      <c r="E3083" s="2"/>
    </row>
    <row r="3084" spans="1:5">
      <c r="A3084">
        <v>360</v>
      </c>
      <c r="B3084" t="s">
        <v>14864</v>
      </c>
      <c r="C3084" t="s">
        <v>212</v>
      </c>
      <c r="D3084" t="s">
        <v>1253</v>
      </c>
      <c r="E3084" s="2"/>
    </row>
    <row r="3085" spans="1:5">
      <c r="A3085">
        <v>42430</v>
      </c>
      <c r="B3085" t="s">
        <v>14865</v>
      </c>
      <c r="C3085" t="s">
        <v>212</v>
      </c>
      <c r="D3085" t="s">
        <v>1253</v>
      </c>
      <c r="E3085" s="2"/>
    </row>
    <row r="3086" spans="1:5">
      <c r="A3086">
        <v>4209</v>
      </c>
      <c r="B3086" t="s">
        <v>14866</v>
      </c>
      <c r="C3086" t="s">
        <v>212</v>
      </c>
      <c r="D3086" t="s">
        <v>1253</v>
      </c>
      <c r="E3086" s="2"/>
    </row>
    <row r="3087" spans="1:5">
      <c r="A3087">
        <v>4180</v>
      </c>
      <c r="B3087" t="s">
        <v>14867</v>
      </c>
      <c r="C3087" t="s">
        <v>212</v>
      </c>
      <c r="D3087" t="s">
        <v>1250</v>
      </c>
      <c r="E3087" s="579"/>
    </row>
    <row r="3088" spans="1:5">
      <c r="A3088">
        <v>4179</v>
      </c>
      <c r="B3088" t="s">
        <v>14868</v>
      </c>
      <c r="C3088" t="s">
        <v>212</v>
      </c>
      <c r="D3088" t="s">
        <v>1252</v>
      </c>
      <c r="E3088" s="2"/>
    </row>
    <row r="3089" spans="1:5">
      <c r="A3089">
        <v>4177</v>
      </c>
      <c r="B3089" t="s">
        <v>14869</v>
      </c>
      <c r="C3089" t="s">
        <v>212</v>
      </c>
      <c r="D3089" t="s">
        <v>1252</v>
      </c>
      <c r="E3089" s="579"/>
    </row>
    <row r="3090" spans="1:5">
      <c r="A3090">
        <v>4208</v>
      </c>
      <c r="B3090" t="s">
        <v>14870</v>
      </c>
      <c r="C3090" t="s">
        <v>212</v>
      </c>
      <c r="D3090" t="s">
        <v>1252</v>
      </c>
      <c r="E3090" s="2"/>
    </row>
    <row r="3091" spans="1:5">
      <c r="A3091">
        <v>4181</v>
      </c>
      <c r="B3091" t="s">
        <v>14871</v>
      </c>
      <c r="C3091" t="s">
        <v>212</v>
      </c>
      <c r="D3091" t="s">
        <v>1252</v>
      </c>
      <c r="E3091" s="579"/>
    </row>
    <row r="3092" spans="1:5">
      <c r="A3092">
        <v>4182</v>
      </c>
      <c r="B3092" t="s">
        <v>14872</v>
      </c>
      <c r="C3092" t="s">
        <v>212</v>
      </c>
      <c r="D3092" t="s">
        <v>1252</v>
      </c>
      <c r="E3092" s="2"/>
    </row>
    <row r="3093" spans="1:5">
      <c r="A3093">
        <v>4178</v>
      </c>
      <c r="B3093" t="s">
        <v>14873</v>
      </c>
      <c r="C3093" t="s">
        <v>212</v>
      </c>
      <c r="D3093" t="s">
        <v>1252</v>
      </c>
      <c r="E3093" s="579"/>
    </row>
    <row r="3094" spans="1:5">
      <c r="A3094">
        <v>4183</v>
      </c>
      <c r="B3094" t="s">
        <v>14874</v>
      </c>
      <c r="C3094" t="s">
        <v>212</v>
      </c>
      <c r="D3094" t="s">
        <v>1252</v>
      </c>
      <c r="E3094" s="2"/>
    </row>
    <row r="3095" spans="1:5">
      <c r="A3095">
        <v>4184</v>
      </c>
      <c r="B3095" t="s">
        <v>14875</v>
      </c>
      <c r="C3095" t="s">
        <v>212</v>
      </c>
      <c r="D3095" t="s">
        <v>1252</v>
      </c>
      <c r="E3095" s="579"/>
    </row>
    <row r="3096" spans="1:5">
      <c r="A3096">
        <v>4185</v>
      </c>
      <c r="B3096" t="s">
        <v>14876</v>
      </c>
      <c r="C3096" t="s">
        <v>212</v>
      </c>
      <c r="D3096" t="s">
        <v>1252</v>
      </c>
      <c r="E3096" s="2"/>
    </row>
    <row r="3097" spans="1:5">
      <c r="A3097">
        <v>4205</v>
      </c>
      <c r="B3097" t="s">
        <v>14877</v>
      </c>
      <c r="C3097" t="s">
        <v>212</v>
      </c>
      <c r="D3097" t="s">
        <v>1252</v>
      </c>
      <c r="E3097" s="579"/>
    </row>
    <row r="3098" spans="1:5">
      <c r="A3098">
        <v>4192</v>
      </c>
      <c r="B3098" t="s">
        <v>14878</v>
      </c>
      <c r="C3098" t="s">
        <v>212</v>
      </c>
      <c r="D3098" t="s">
        <v>1252</v>
      </c>
      <c r="E3098" s="2"/>
    </row>
    <row r="3099" spans="1:5">
      <c r="A3099">
        <v>4191</v>
      </c>
      <c r="B3099" t="s">
        <v>14879</v>
      </c>
      <c r="C3099" t="s">
        <v>212</v>
      </c>
      <c r="D3099" t="s">
        <v>1252</v>
      </c>
      <c r="E3099" s="579"/>
    </row>
    <row r="3100" spans="1:5">
      <c r="A3100">
        <v>4206</v>
      </c>
      <c r="B3100" t="s">
        <v>14880</v>
      </c>
      <c r="C3100" t="s">
        <v>212</v>
      </c>
      <c r="D3100" t="s">
        <v>1252</v>
      </c>
      <c r="E3100" s="579"/>
    </row>
    <row r="3101" spans="1:5">
      <c r="A3101">
        <v>4207</v>
      </c>
      <c r="B3101" t="s">
        <v>14881</v>
      </c>
      <c r="C3101" t="s">
        <v>212</v>
      </c>
      <c r="D3101" t="s">
        <v>1252</v>
      </c>
      <c r="E3101" s="579"/>
    </row>
    <row r="3102" spans="1:5">
      <c r="A3102">
        <v>4190</v>
      </c>
      <c r="B3102" t="s">
        <v>14882</v>
      </c>
      <c r="C3102" t="s">
        <v>212</v>
      </c>
      <c r="D3102" t="s">
        <v>1250</v>
      </c>
      <c r="E3102" s="579"/>
    </row>
    <row r="3103" spans="1:5">
      <c r="A3103">
        <v>4188</v>
      </c>
      <c r="B3103" t="s">
        <v>14883</v>
      </c>
      <c r="C3103" t="s">
        <v>212</v>
      </c>
      <c r="D3103" t="s">
        <v>1252</v>
      </c>
      <c r="E3103" s="579"/>
    </row>
    <row r="3104" spans="1:5">
      <c r="A3104">
        <v>4189</v>
      </c>
      <c r="B3104" t="s">
        <v>14884</v>
      </c>
      <c r="C3104" t="s">
        <v>212</v>
      </c>
      <c r="D3104" t="s">
        <v>1253</v>
      </c>
      <c r="E3104" s="579"/>
    </row>
    <row r="3105" spans="1:5">
      <c r="A3105">
        <v>4186</v>
      </c>
      <c r="B3105" t="s">
        <v>14885</v>
      </c>
      <c r="C3105" t="s">
        <v>212</v>
      </c>
      <c r="D3105" t="s">
        <v>1253</v>
      </c>
      <c r="E3105" s="579"/>
    </row>
    <row r="3106" spans="1:5">
      <c r="A3106">
        <v>4197</v>
      </c>
      <c r="B3106" t="s">
        <v>14886</v>
      </c>
      <c r="C3106" t="s">
        <v>212</v>
      </c>
      <c r="D3106" t="s">
        <v>1253</v>
      </c>
      <c r="E3106" s="579"/>
    </row>
    <row r="3107" spans="1:5">
      <c r="A3107">
        <v>4194</v>
      </c>
      <c r="B3107" t="s">
        <v>14887</v>
      </c>
      <c r="C3107" t="s">
        <v>212</v>
      </c>
      <c r="D3107" t="s">
        <v>1253</v>
      </c>
      <c r="E3107" s="579"/>
    </row>
    <row r="3108" spans="1:5">
      <c r="A3108">
        <v>4193</v>
      </c>
      <c r="B3108" t="s">
        <v>14888</v>
      </c>
      <c r="C3108" t="s">
        <v>212</v>
      </c>
      <c r="D3108" t="s">
        <v>1253</v>
      </c>
      <c r="E3108" s="579"/>
    </row>
    <row r="3109" spans="1:5">
      <c r="A3109">
        <v>4204</v>
      </c>
      <c r="B3109" t="s">
        <v>14889</v>
      </c>
      <c r="C3109" t="s">
        <v>212</v>
      </c>
      <c r="D3109" t="s">
        <v>1253</v>
      </c>
      <c r="E3109" s="579"/>
    </row>
    <row r="3110" spans="1:5">
      <c r="A3110">
        <v>4202</v>
      </c>
      <c r="B3110" t="s">
        <v>14890</v>
      </c>
      <c r="C3110" t="s">
        <v>212</v>
      </c>
      <c r="D3110" t="s">
        <v>1253</v>
      </c>
      <c r="E3110" s="579"/>
    </row>
    <row r="3111" spans="1:5">
      <c r="A3111">
        <v>4203</v>
      </c>
      <c r="B3111" t="s">
        <v>14891</v>
      </c>
      <c r="C3111" t="s">
        <v>212</v>
      </c>
      <c r="D3111" t="s">
        <v>1253</v>
      </c>
      <c r="E3111" s="579"/>
    </row>
    <row r="3112" spans="1:5">
      <c r="A3112">
        <v>4187</v>
      </c>
      <c r="B3112" t="s">
        <v>14892</v>
      </c>
      <c r="C3112" t="s">
        <v>212</v>
      </c>
      <c r="D3112" t="s">
        <v>1253</v>
      </c>
      <c r="E3112" s="579"/>
    </row>
    <row r="3113" spans="1:5">
      <c r="A3113">
        <v>40368</v>
      </c>
      <c r="B3113" t="s">
        <v>14893</v>
      </c>
      <c r="C3113" t="s">
        <v>212</v>
      </c>
      <c r="D3113" t="s">
        <v>1253</v>
      </c>
      <c r="E3113" s="579"/>
    </row>
    <row r="3114" spans="1:5">
      <c r="A3114">
        <v>40365</v>
      </c>
      <c r="B3114" t="s">
        <v>14894</v>
      </c>
      <c r="C3114" t="s">
        <v>212</v>
      </c>
      <c r="D3114" t="s">
        <v>1253</v>
      </c>
      <c r="E3114" s="2"/>
    </row>
    <row r="3115" spans="1:5">
      <c r="A3115">
        <v>40362</v>
      </c>
      <c r="B3115" t="s">
        <v>14895</v>
      </c>
      <c r="C3115" t="s">
        <v>212</v>
      </c>
      <c r="D3115" t="s">
        <v>1253</v>
      </c>
      <c r="E3115" s="579"/>
    </row>
    <row r="3116" spans="1:5">
      <c r="A3116">
        <v>40356</v>
      </c>
      <c r="B3116" t="s">
        <v>14896</v>
      </c>
      <c r="C3116" t="s">
        <v>212</v>
      </c>
      <c r="D3116" t="s">
        <v>1253</v>
      </c>
      <c r="E3116" s="579"/>
    </row>
    <row r="3117" spans="1:5">
      <c r="A3117">
        <v>40374</v>
      </c>
      <c r="B3117" t="s">
        <v>14897</v>
      </c>
      <c r="C3117" t="s">
        <v>212</v>
      </c>
      <c r="D3117" t="s">
        <v>1253</v>
      </c>
      <c r="E3117" s="579"/>
    </row>
    <row r="3118" spans="1:5">
      <c r="A3118">
        <v>40371</v>
      </c>
      <c r="B3118" t="s">
        <v>14898</v>
      </c>
      <c r="C3118" t="s">
        <v>212</v>
      </c>
      <c r="D3118" t="s">
        <v>1253</v>
      </c>
      <c r="E3118" s="579"/>
    </row>
    <row r="3119" spans="1:5">
      <c r="A3119">
        <v>40359</v>
      </c>
      <c r="B3119" t="s">
        <v>14899</v>
      </c>
      <c r="C3119" t="s">
        <v>212</v>
      </c>
      <c r="D3119" t="s">
        <v>1253</v>
      </c>
      <c r="E3119" s="579"/>
    </row>
    <row r="3120" spans="1:5">
      <c r="A3120">
        <v>45201</v>
      </c>
      <c r="B3120" t="s">
        <v>14900</v>
      </c>
      <c r="C3120" t="s">
        <v>212</v>
      </c>
      <c r="D3120" t="s">
        <v>1253</v>
      </c>
      <c r="E3120" s="579"/>
    </row>
    <row r="3121" spans="1:5">
      <c r="A3121">
        <v>7595</v>
      </c>
      <c r="B3121" t="s">
        <v>14901</v>
      </c>
      <c r="C3121" t="s">
        <v>87</v>
      </c>
      <c r="D3121" t="s">
        <v>1253</v>
      </c>
      <c r="E3121" s="579">
        <v>13.92</v>
      </c>
    </row>
    <row r="3122" spans="1:5">
      <c r="A3122">
        <v>41094</v>
      </c>
      <c r="B3122" t="s">
        <v>14902</v>
      </c>
      <c r="C3122" t="s">
        <v>218</v>
      </c>
      <c r="D3122" t="s">
        <v>1253</v>
      </c>
      <c r="E3122" s="579">
        <v>2436.5300000000002</v>
      </c>
    </row>
    <row r="3123" spans="1:5">
      <c r="A3123">
        <v>39609</v>
      </c>
      <c r="B3123" t="s">
        <v>14903</v>
      </c>
      <c r="C3123" t="s">
        <v>212</v>
      </c>
      <c r="D3123" t="s">
        <v>1253</v>
      </c>
      <c r="E3123" s="579"/>
    </row>
    <row r="3124" spans="1:5">
      <c r="A3124">
        <v>39610</v>
      </c>
      <c r="B3124" t="s">
        <v>14904</v>
      </c>
      <c r="C3124" t="s">
        <v>212</v>
      </c>
      <c r="D3124" t="s">
        <v>1253</v>
      </c>
      <c r="E3124" s="579"/>
    </row>
    <row r="3125" spans="1:5">
      <c r="A3125">
        <v>39611</v>
      </c>
      <c r="B3125" t="s">
        <v>14905</v>
      </c>
      <c r="C3125" t="s">
        <v>212</v>
      </c>
      <c r="D3125" t="s">
        <v>1253</v>
      </c>
      <c r="E3125" s="579"/>
    </row>
    <row r="3126" spans="1:5">
      <c r="A3126">
        <v>39612</v>
      </c>
      <c r="B3126" t="s">
        <v>14906</v>
      </c>
      <c r="C3126" t="s">
        <v>212</v>
      </c>
      <c r="D3126" t="s">
        <v>1253</v>
      </c>
      <c r="E3126" s="579"/>
    </row>
    <row r="3127" spans="1:5">
      <c r="A3127">
        <v>39608</v>
      </c>
      <c r="B3127" t="s">
        <v>14907</v>
      </c>
      <c r="C3127" t="s">
        <v>212</v>
      </c>
      <c r="D3127" t="s">
        <v>1253</v>
      </c>
      <c r="E3127" s="579"/>
    </row>
    <row r="3128" spans="1:5">
      <c r="A3128">
        <v>38175</v>
      </c>
      <c r="B3128" t="s">
        <v>14908</v>
      </c>
      <c r="C3128" t="s">
        <v>212</v>
      </c>
      <c r="D3128" t="s">
        <v>1253</v>
      </c>
      <c r="E3128" s="579">
        <v>4.87</v>
      </c>
    </row>
    <row r="3129" spans="1:5">
      <c r="A3129">
        <v>38176</v>
      </c>
      <c r="B3129" t="s">
        <v>14909</v>
      </c>
      <c r="C3129" t="s">
        <v>212</v>
      </c>
      <c r="D3129" t="s">
        <v>1253</v>
      </c>
      <c r="E3129" s="579">
        <v>14.34</v>
      </c>
    </row>
    <row r="3130" spans="1:5">
      <c r="A3130">
        <v>36152</v>
      </c>
      <c r="B3130" t="s">
        <v>14910</v>
      </c>
      <c r="C3130" t="s">
        <v>212</v>
      </c>
      <c r="D3130" t="s">
        <v>1253</v>
      </c>
      <c r="E3130" s="579">
        <v>7.37</v>
      </c>
    </row>
    <row r="3131" spans="1:5">
      <c r="A3131">
        <v>45212</v>
      </c>
      <c r="B3131" t="s">
        <v>14911</v>
      </c>
      <c r="C3131" t="s">
        <v>212</v>
      </c>
      <c r="D3131" t="s">
        <v>1253</v>
      </c>
      <c r="E3131" s="579">
        <v>73.78</v>
      </c>
    </row>
    <row r="3132" spans="1:5">
      <c r="A3132">
        <v>4221</v>
      </c>
      <c r="B3132" t="s">
        <v>14912</v>
      </c>
      <c r="C3132" t="s">
        <v>130</v>
      </c>
      <c r="D3132" t="s">
        <v>1253</v>
      </c>
      <c r="E3132" s="579">
        <v>5.81</v>
      </c>
    </row>
    <row r="3133" spans="1:5">
      <c r="A3133">
        <v>4227</v>
      </c>
      <c r="B3133" t="s">
        <v>14913</v>
      </c>
      <c r="C3133" t="s">
        <v>130</v>
      </c>
      <c r="D3133" t="s">
        <v>1253</v>
      </c>
      <c r="E3133" s="579">
        <v>27.09</v>
      </c>
    </row>
    <row r="3134" spans="1:5">
      <c r="A3134">
        <v>38170</v>
      </c>
      <c r="B3134" t="s">
        <v>14914</v>
      </c>
      <c r="C3134" t="s">
        <v>212</v>
      </c>
      <c r="D3134" t="s">
        <v>1253</v>
      </c>
      <c r="E3134" s="579">
        <v>21.31</v>
      </c>
    </row>
    <row r="3135" spans="1:5">
      <c r="A3135">
        <v>4252</v>
      </c>
      <c r="B3135" t="s">
        <v>14915</v>
      </c>
      <c r="C3135" t="s">
        <v>87</v>
      </c>
      <c r="D3135" t="s">
        <v>1253</v>
      </c>
      <c r="E3135" s="579">
        <v>16.170000000000002</v>
      </c>
    </row>
    <row r="3136" spans="1:5">
      <c r="A3136">
        <v>40980</v>
      </c>
      <c r="B3136" t="s">
        <v>14916</v>
      </c>
      <c r="C3136" t="s">
        <v>218</v>
      </c>
      <c r="D3136" t="s">
        <v>1253</v>
      </c>
      <c r="E3136" s="579">
        <v>2832.05</v>
      </c>
    </row>
    <row r="3137" spans="1:5">
      <c r="A3137">
        <v>41031</v>
      </c>
      <c r="B3137" t="s">
        <v>14917</v>
      </c>
      <c r="C3137" t="s">
        <v>218</v>
      </c>
      <c r="D3137" t="s">
        <v>1253</v>
      </c>
      <c r="E3137" s="579">
        <v>2947.85</v>
      </c>
    </row>
    <row r="3138" spans="1:5">
      <c r="A3138">
        <v>37666</v>
      </c>
      <c r="B3138" t="s">
        <v>14918</v>
      </c>
      <c r="C3138" t="s">
        <v>87</v>
      </c>
      <c r="D3138" t="s">
        <v>1253</v>
      </c>
      <c r="E3138" s="579">
        <v>11.09</v>
      </c>
    </row>
    <row r="3139" spans="1:5">
      <c r="A3139">
        <v>40986</v>
      </c>
      <c r="B3139" t="s">
        <v>14919</v>
      </c>
      <c r="C3139" t="s">
        <v>218</v>
      </c>
      <c r="D3139" t="s">
        <v>1253</v>
      </c>
      <c r="E3139" s="579">
        <v>1943.67</v>
      </c>
    </row>
    <row r="3140" spans="1:5">
      <c r="A3140">
        <v>4250</v>
      </c>
      <c r="B3140" t="s">
        <v>14920</v>
      </c>
      <c r="C3140" t="s">
        <v>87</v>
      </c>
      <c r="D3140" t="s">
        <v>1253</v>
      </c>
      <c r="E3140" s="579">
        <v>12.83</v>
      </c>
    </row>
    <row r="3141" spans="1:5">
      <c r="A3141">
        <v>40978</v>
      </c>
      <c r="B3141" t="s">
        <v>14921</v>
      </c>
      <c r="C3141" t="s">
        <v>218</v>
      </c>
      <c r="D3141" t="s">
        <v>1253</v>
      </c>
      <c r="E3141" s="579">
        <v>2246.92</v>
      </c>
    </row>
    <row r="3142" spans="1:5">
      <c r="A3142">
        <v>44501</v>
      </c>
      <c r="B3142" t="s">
        <v>14922</v>
      </c>
      <c r="C3142" t="s">
        <v>87</v>
      </c>
      <c r="D3142" t="s">
        <v>1253</v>
      </c>
      <c r="E3142" s="579">
        <v>16.84</v>
      </c>
    </row>
    <row r="3143" spans="1:5">
      <c r="A3143">
        <v>41043</v>
      </c>
      <c r="B3143" t="s">
        <v>14923</v>
      </c>
      <c r="C3143" t="s">
        <v>218</v>
      </c>
      <c r="D3143" t="s">
        <v>1253</v>
      </c>
      <c r="E3143" s="579">
        <v>2947.85</v>
      </c>
    </row>
    <row r="3144" spans="1:5">
      <c r="A3144">
        <v>4234</v>
      </c>
      <c r="B3144" t="s">
        <v>14924</v>
      </c>
      <c r="C3144" t="s">
        <v>87</v>
      </c>
      <c r="D3144" t="s">
        <v>1253</v>
      </c>
      <c r="E3144" s="579">
        <v>18.71</v>
      </c>
    </row>
    <row r="3145" spans="1:5">
      <c r="A3145">
        <v>40987</v>
      </c>
      <c r="B3145" t="s">
        <v>14925</v>
      </c>
      <c r="C3145" t="s">
        <v>218</v>
      </c>
      <c r="D3145" t="s">
        <v>1253</v>
      </c>
      <c r="E3145" s="579">
        <v>3273.67</v>
      </c>
    </row>
    <row r="3146" spans="1:5">
      <c r="A3146">
        <v>4253</v>
      </c>
      <c r="B3146" t="s">
        <v>14926</v>
      </c>
      <c r="C3146" t="s">
        <v>87</v>
      </c>
      <c r="D3146" t="s">
        <v>1253</v>
      </c>
      <c r="E3146" s="579">
        <v>14.38</v>
      </c>
    </row>
    <row r="3147" spans="1:5">
      <c r="A3147">
        <v>40981</v>
      </c>
      <c r="B3147" t="s">
        <v>14927</v>
      </c>
      <c r="C3147" t="s">
        <v>218</v>
      </c>
      <c r="D3147" t="s">
        <v>1253</v>
      </c>
      <c r="E3147" s="579">
        <v>2517.15</v>
      </c>
    </row>
    <row r="3148" spans="1:5">
      <c r="A3148">
        <v>4254</v>
      </c>
      <c r="B3148" t="s">
        <v>14928</v>
      </c>
      <c r="C3148" t="s">
        <v>87</v>
      </c>
      <c r="D3148" t="s">
        <v>1253</v>
      </c>
      <c r="E3148" s="579">
        <v>22.25</v>
      </c>
    </row>
    <row r="3149" spans="1:5">
      <c r="A3149">
        <v>41036</v>
      </c>
      <c r="B3149" t="s">
        <v>14929</v>
      </c>
      <c r="C3149" t="s">
        <v>218</v>
      </c>
      <c r="D3149" t="s">
        <v>1252</v>
      </c>
      <c r="E3149" s="579">
        <v>3893.13</v>
      </c>
    </row>
    <row r="3150" spans="1:5">
      <c r="A3150">
        <v>4251</v>
      </c>
      <c r="B3150" t="s">
        <v>14930</v>
      </c>
      <c r="C3150" t="s">
        <v>87</v>
      </c>
      <c r="D3150" t="s">
        <v>1252</v>
      </c>
      <c r="E3150" s="2">
        <v>15.77</v>
      </c>
    </row>
    <row r="3151" spans="1:5">
      <c r="A3151">
        <v>40979</v>
      </c>
      <c r="B3151" t="s">
        <v>14931</v>
      </c>
      <c r="C3151" t="s">
        <v>218</v>
      </c>
      <c r="D3151" t="s">
        <v>1253</v>
      </c>
      <c r="E3151" s="2">
        <v>2760.08</v>
      </c>
    </row>
    <row r="3152" spans="1:5">
      <c r="A3152">
        <v>4230</v>
      </c>
      <c r="B3152" t="s">
        <v>14932</v>
      </c>
      <c r="C3152" t="s">
        <v>87</v>
      </c>
      <c r="D3152" t="s">
        <v>1253</v>
      </c>
      <c r="E3152" s="2">
        <v>17.399999999999999</v>
      </c>
    </row>
    <row r="3153" spans="1:5">
      <c r="A3153">
        <v>40998</v>
      </c>
      <c r="B3153" t="s">
        <v>14933</v>
      </c>
      <c r="C3153" t="s">
        <v>218</v>
      </c>
      <c r="D3153" t="s">
        <v>1253</v>
      </c>
      <c r="E3153" s="2">
        <v>3046.13</v>
      </c>
    </row>
    <row r="3154" spans="1:5">
      <c r="A3154">
        <v>4257</v>
      </c>
      <c r="B3154" t="s">
        <v>14934</v>
      </c>
      <c r="C3154" t="s">
        <v>87</v>
      </c>
      <c r="D3154" t="s">
        <v>1253</v>
      </c>
      <c r="E3154" s="2">
        <v>10.67</v>
      </c>
    </row>
    <row r="3155" spans="1:5">
      <c r="A3155">
        <v>40982</v>
      </c>
      <c r="B3155" t="s">
        <v>14935</v>
      </c>
      <c r="C3155" t="s">
        <v>218</v>
      </c>
      <c r="D3155" t="s">
        <v>1253</v>
      </c>
      <c r="E3155" s="2">
        <v>1869.02</v>
      </c>
    </row>
    <row r="3156" spans="1:5">
      <c r="A3156">
        <v>4240</v>
      </c>
      <c r="B3156" t="s">
        <v>14936</v>
      </c>
      <c r="C3156" t="s">
        <v>87</v>
      </c>
      <c r="D3156" t="s">
        <v>1252</v>
      </c>
      <c r="E3156" s="579">
        <v>25.49</v>
      </c>
    </row>
    <row r="3157" spans="1:5">
      <c r="A3157">
        <v>41026</v>
      </c>
      <c r="B3157" t="s">
        <v>14937</v>
      </c>
      <c r="C3157" t="s">
        <v>218</v>
      </c>
      <c r="D3157" t="s">
        <v>1252</v>
      </c>
      <c r="E3157" s="579">
        <v>4460.2</v>
      </c>
    </row>
    <row r="3158" spans="1:5">
      <c r="A3158">
        <v>4239</v>
      </c>
      <c r="B3158" t="s">
        <v>14938</v>
      </c>
      <c r="C3158" t="s">
        <v>87</v>
      </c>
      <c r="D3158" t="s">
        <v>1252</v>
      </c>
      <c r="E3158" s="579">
        <v>25.49</v>
      </c>
    </row>
    <row r="3159" spans="1:5">
      <c r="A3159">
        <v>41024</v>
      </c>
      <c r="B3159" t="s">
        <v>14939</v>
      </c>
      <c r="C3159" t="s">
        <v>218</v>
      </c>
      <c r="D3159" t="s">
        <v>1252</v>
      </c>
      <c r="E3159" s="579">
        <v>4460.2</v>
      </c>
    </row>
    <row r="3160" spans="1:5">
      <c r="A3160">
        <v>4248</v>
      </c>
      <c r="B3160" t="s">
        <v>14940</v>
      </c>
      <c r="C3160" t="s">
        <v>87</v>
      </c>
      <c r="D3160" t="s">
        <v>1250</v>
      </c>
      <c r="E3160" s="579">
        <v>16.84</v>
      </c>
    </row>
    <row r="3161" spans="1:5">
      <c r="A3161">
        <v>41033</v>
      </c>
      <c r="B3161" t="s">
        <v>14941</v>
      </c>
      <c r="C3161" t="s">
        <v>218</v>
      </c>
      <c r="D3161" t="s">
        <v>1250</v>
      </c>
      <c r="E3161" s="579">
        <v>2947.85</v>
      </c>
    </row>
    <row r="3162" spans="1:5">
      <c r="A3162">
        <v>44500</v>
      </c>
      <c r="B3162" t="s">
        <v>14942</v>
      </c>
      <c r="C3162" t="s">
        <v>87</v>
      </c>
      <c r="D3162" t="s">
        <v>1252</v>
      </c>
      <c r="E3162" s="579">
        <v>16.84</v>
      </c>
    </row>
    <row r="3163" spans="1:5">
      <c r="A3163">
        <v>41040</v>
      </c>
      <c r="B3163" t="s">
        <v>14943</v>
      </c>
      <c r="C3163" t="s">
        <v>218</v>
      </c>
      <c r="D3163" t="s">
        <v>1252</v>
      </c>
      <c r="E3163" s="579">
        <v>2947.85</v>
      </c>
    </row>
    <row r="3164" spans="1:5">
      <c r="A3164">
        <v>4238</v>
      </c>
      <c r="B3164" t="s">
        <v>14944</v>
      </c>
      <c r="C3164" t="s">
        <v>87</v>
      </c>
      <c r="D3164" t="s">
        <v>1252</v>
      </c>
      <c r="E3164" s="2">
        <v>17.84</v>
      </c>
    </row>
    <row r="3165" spans="1:5">
      <c r="A3165">
        <v>41012</v>
      </c>
      <c r="B3165" t="s">
        <v>14945</v>
      </c>
      <c r="C3165" t="s">
        <v>218</v>
      </c>
      <c r="D3165" t="s">
        <v>1252</v>
      </c>
      <c r="E3165" s="579">
        <v>3122.89</v>
      </c>
    </row>
    <row r="3166" spans="1:5">
      <c r="A3166">
        <v>4233</v>
      </c>
      <c r="B3166" t="s">
        <v>14946</v>
      </c>
      <c r="C3166" t="s">
        <v>87</v>
      </c>
      <c r="D3166" t="s">
        <v>1252</v>
      </c>
      <c r="E3166" s="2">
        <v>25.49</v>
      </c>
    </row>
    <row r="3167" spans="1:5">
      <c r="A3167">
        <v>41001</v>
      </c>
      <c r="B3167" t="s">
        <v>14947</v>
      </c>
      <c r="C3167" t="s">
        <v>218</v>
      </c>
      <c r="D3167" t="s">
        <v>1252</v>
      </c>
      <c r="E3167" s="579">
        <v>4460.2</v>
      </c>
    </row>
    <row r="3168" spans="1:5">
      <c r="A3168">
        <v>2</v>
      </c>
      <c r="B3168" t="s">
        <v>14948</v>
      </c>
      <c r="C3168" t="s">
        <v>90</v>
      </c>
      <c r="D3168" t="s">
        <v>1252</v>
      </c>
      <c r="E3168" s="2">
        <v>20.69</v>
      </c>
    </row>
    <row r="3169" spans="1:5">
      <c r="A3169">
        <v>14221</v>
      </c>
      <c r="B3169" t="s">
        <v>14949</v>
      </c>
      <c r="C3169" t="s">
        <v>212</v>
      </c>
      <c r="D3169" t="s">
        <v>1252</v>
      </c>
      <c r="E3169" s="579"/>
    </row>
    <row r="3170" spans="1:5">
      <c r="A3170">
        <v>36517</v>
      </c>
      <c r="B3170" t="s">
        <v>14950</v>
      </c>
      <c r="C3170" t="s">
        <v>212</v>
      </c>
      <c r="D3170" t="s">
        <v>1252</v>
      </c>
      <c r="E3170" s="2"/>
    </row>
    <row r="3171" spans="1:5">
      <c r="A3171">
        <v>4262</v>
      </c>
      <c r="B3171" t="s">
        <v>14951</v>
      </c>
      <c r="C3171" t="s">
        <v>212</v>
      </c>
      <c r="D3171" t="s">
        <v>1252</v>
      </c>
      <c r="E3171" s="2"/>
    </row>
    <row r="3172" spans="1:5">
      <c r="A3172">
        <v>4263</v>
      </c>
      <c r="B3172" t="s">
        <v>14952</v>
      </c>
      <c r="C3172" t="s">
        <v>212</v>
      </c>
      <c r="D3172" t="s">
        <v>1252</v>
      </c>
      <c r="E3172" s="579"/>
    </row>
    <row r="3173" spans="1:5">
      <c r="A3173">
        <v>36518</v>
      </c>
      <c r="B3173" t="s">
        <v>14953</v>
      </c>
      <c r="C3173" t="s">
        <v>212</v>
      </c>
      <c r="D3173" t="s">
        <v>1250</v>
      </c>
      <c r="E3173" s="579"/>
    </row>
    <row r="3174" spans="1:5">
      <c r="A3174">
        <v>38402</v>
      </c>
      <c r="B3174" t="s">
        <v>14954</v>
      </c>
      <c r="C3174" t="s">
        <v>212</v>
      </c>
      <c r="D3174" t="s">
        <v>1252</v>
      </c>
      <c r="E3174" s="2"/>
    </row>
    <row r="3175" spans="1:5">
      <c r="A3175">
        <v>45234</v>
      </c>
      <c r="B3175" t="s">
        <v>14955</v>
      </c>
      <c r="C3175" t="s">
        <v>212</v>
      </c>
      <c r="D3175" t="s">
        <v>1252</v>
      </c>
      <c r="E3175" s="579"/>
    </row>
    <row r="3176" spans="1:5">
      <c r="A3176">
        <v>3412</v>
      </c>
      <c r="B3176" t="s">
        <v>14956</v>
      </c>
      <c r="C3176" t="s">
        <v>93</v>
      </c>
      <c r="D3176" t="s">
        <v>1252</v>
      </c>
      <c r="E3176" s="2"/>
    </row>
    <row r="3177" spans="1:5">
      <c r="A3177">
        <v>3413</v>
      </c>
      <c r="B3177" t="s">
        <v>14957</v>
      </c>
      <c r="C3177" t="s">
        <v>93</v>
      </c>
      <c r="D3177" t="s">
        <v>1252</v>
      </c>
      <c r="E3177" s="579"/>
    </row>
    <row r="3178" spans="1:5">
      <c r="A3178">
        <v>39744</v>
      </c>
      <c r="B3178" t="s">
        <v>14958</v>
      </c>
      <c r="C3178" t="s">
        <v>93</v>
      </c>
      <c r="D3178" t="s">
        <v>1252</v>
      </c>
      <c r="E3178" s="2"/>
    </row>
    <row r="3179" spans="1:5">
      <c r="A3179">
        <v>39745</v>
      </c>
      <c r="B3179" t="s">
        <v>14959</v>
      </c>
      <c r="C3179" t="s">
        <v>93</v>
      </c>
      <c r="D3179" t="s">
        <v>1252</v>
      </c>
      <c r="E3179" s="579"/>
    </row>
    <row r="3180" spans="1:5">
      <c r="A3180">
        <v>39637</v>
      </c>
      <c r="B3180" t="s">
        <v>14960</v>
      </c>
      <c r="C3180" t="s">
        <v>93</v>
      </c>
      <c r="D3180" t="s">
        <v>1252</v>
      </c>
      <c r="E3180" s="2">
        <v>129.51</v>
      </c>
    </row>
    <row r="3181" spans="1:5">
      <c r="A3181">
        <v>39638</v>
      </c>
      <c r="B3181" t="s">
        <v>14961</v>
      </c>
      <c r="C3181" t="s">
        <v>93</v>
      </c>
      <c r="D3181" t="s">
        <v>1252</v>
      </c>
      <c r="E3181" s="579">
        <v>146.55000000000001</v>
      </c>
    </row>
    <row r="3182" spans="1:5">
      <c r="A3182">
        <v>39639</v>
      </c>
      <c r="B3182" t="s">
        <v>14962</v>
      </c>
      <c r="C3182" t="s">
        <v>93</v>
      </c>
      <c r="D3182" t="s">
        <v>1252</v>
      </c>
      <c r="E3182" s="2">
        <v>221.11</v>
      </c>
    </row>
    <row r="3183" spans="1:5">
      <c r="A3183">
        <v>39517</v>
      </c>
      <c r="B3183" t="s">
        <v>14963</v>
      </c>
      <c r="C3183" t="s">
        <v>93</v>
      </c>
      <c r="D3183" t="s">
        <v>1252</v>
      </c>
      <c r="E3183" s="579"/>
    </row>
    <row r="3184" spans="1:5">
      <c r="A3184">
        <v>39518</v>
      </c>
      <c r="B3184" t="s">
        <v>14964</v>
      </c>
      <c r="C3184" t="s">
        <v>93</v>
      </c>
      <c r="D3184" t="s">
        <v>1252</v>
      </c>
      <c r="E3184" s="2"/>
    </row>
    <row r="3185" spans="1:5">
      <c r="A3185">
        <v>38366</v>
      </c>
      <c r="B3185" t="s">
        <v>14965</v>
      </c>
      <c r="C3185" t="s">
        <v>93</v>
      </c>
      <c r="D3185" t="s">
        <v>1252</v>
      </c>
      <c r="E3185" s="579">
        <v>5.98</v>
      </c>
    </row>
    <row r="3186" spans="1:5">
      <c r="A3186">
        <v>11703</v>
      </c>
      <c r="B3186" t="s">
        <v>14966</v>
      </c>
      <c r="C3186" t="s">
        <v>212</v>
      </c>
      <c r="D3186" t="s">
        <v>1252</v>
      </c>
      <c r="E3186" s="2">
        <v>25.64</v>
      </c>
    </row>
    <row r="3187" spans="1:5">
      <c r="A3187">
        <v>37400</v>
      </c>
      <c r="B3187" t="s">
        <v>14967</v>
      </c>
      <c r="C3187" t="s">
        <v>212</v>
      </c>
      <c r="D3187" t="s">
        <v>1252</v>
      </c>
      <c r="E3187" s="579">
        <v>88.49</v>
      </c>
    </row>
    <row r="3188" spans="1:5">
      <c r="A3188">
        <v>25400</v>
      </c>
      <c r="B3188" t="s">
        <v>14968</v>
      </c>
      <c r="C3188" t="s">
        <v>212</v>
      </c>
      <c r="D3188" t="s">
        <v>1252</v>
      </c>
      <c r="E3188" s="2">
        <v>1694.19</v>
      </c>
    </row>
    <row r="3189" spans="1:5">
      <c r="A3189">
        <v>4276</v>
      </c>
      <c r="B3189" t="s">
        <v>14969</v>
      </c>
      <c r="C3189" t="s">
        <v>212</v>
      </c>
      <c r="D3189" t="s">
        <v>1252</v>
      </c>
      <c r="E3189" s="579">
        <v>124.81</v>
      </c>
    </row>
    <row r="3190" spans="1:5">
      <c r="A3190">
        <v>4273</v>
      </c>
      <c r="B3190" t="s">
        <v>14970</v>
      </c>
      <c r="C3190" t="s">
        <v>212</v>
      </c>
      <c r="D3190" t="s">
        <v>1252</v>
      </c>
      <c r="E3190" s="2">
        <v>226.6</v>
      </c>
    </row>
    <row r="3191" spans="1:5">
      <c r="A3191">
        <v>4274</v>
      </c>
      <c r="B3191" t="s">
        <v>14971</v>
      </c>
      <c r="C3191" t="s">
        <v>212</v>
      </c>
      <c r="D3191" t="s">
        <v>1252</v>
      </c>
      <c r="E3191" s="2">
        <v>82.9</v>
      </c>
    </row>
    <row r="3192" spans="1:5">
      <c r="A3192">
        <v>39438</v>
      </c>
      <c r="B3192" t="s">
        <v>14972</v>
      </c>
      <c r="C3192" t="s">
        <v>212</v>
      </c>
      <c r="D3192" t="s">
        <v>1252</v>
      </c>
      <c r="E3192" s="579"/>
    </row>
    <row r="3193" spans="1:5">
      <c r="A3193">
        <v>4379</v>
      </c>
      <c r="B3193" t="s">
        <v>14973</v>
      </c>
      <c r="C3193" t="s">
        <v>212</v>
      </c>
      <c r="D3193" t="s">
        <v>1252</v>
      </c>
      <c r="E3193" s="579"/>
    </row>
    <row r="3194" spans="1:5">
      <c r="A3194">
        <v>4377</v>
      </c>
      <c r="B3194" t="s">
        <v>14974</v>
      </c>
      <c r="C3194" t="s">
        <v>212</v>
      </c>
      <c r="D3194" t="s">
        <v>1252</v>
      </c>
      <c r="E3194" s="2"/>
    </row>
    <row r="3195" spans="1:5">
      <c r="A3195">
        <v>4356</v>
      </c>
      <c r="B3195" t="s">
        <v>14975</v>
      </c>
      <c r="C3195" t="s">
        <v>212</v>
      </c>
      <c r="D3195" t="s">
        <v>1252</v>
      </c>
      <c r="E3195" s="579"/>
    </row>
    <row r="3196" spans="1:5">
      <c r="A3196">
        <v>13246</v>
      </c>
      <c r="B3196" t="s">
        <v>14976</v>
      </c>
      <c r="C3196" t="s">
        <v>212</v>
      </c>
      <c r="D3196" t="s">
        <v>1252</v>
      </c>
      <c r="E3196" s="2"/>
    </row>
    <row r="3197" spans="1:5">
      <c r="A3197">
        <v>13294</v>
      </c>
      <c r="B3197" t="s">
        <v>14977</v>
      </c>
      <c r="C3197" t="s">
        <v>212</v>
      </c>
      <c r="D3197" t="s">
        <v>1252</v>
      </c>
      <c r="E3197" s="579"/>
    </row>
    <row r="3198" spans="1:5">
      <c r="A3198">
        <v>11963</v>
      </c>
      <c r="B3198" t="s">
        <v>14978</v>
      </c>
      <c r="C3198" t="s">
        <v>212</v>
      </c>
      <c r="D3198" t="s">
        <v>1252</v>
      </c>
      <c r="E3198" s="2"/>
    </row>
    <row r="3199" spans="1:5">
      <c r="A3199">
        <v>11964</v>
      </c>
      <c r="B3199" t="s">
        <v>14979</v>
      </c>
      <c r="C3199" t="s">
        <v>212</v>
      </c>
      <c r="D3199" t="s">
        <v>1252</v>
      </c>
      <c r="E3199" s="579"/>
    </row>
    <row r="3200" spans="1:5">
      <c r="A3200">
        <v>4346</v>
      </c>
      <c r="B3200" t="s">
        <v>14980</v>
      </c>
      <c r="C3200" t="s">
        <v>212</v>
      </c>
      <c r="D3200" t="s">
        <v>1253</v>
      </c>
      <c r="E3200" s="2"/>
    </row>
    <row r="3201" spans="1:5">
      <c r="A3201">
        <v>11955</v>
      </c>
      <c r="B3201" t="s">
        <v>14981</v>
      </c>
      <c r="C3201" t="s">
        <v>212</v>
      </c>
      <c r="D3201" t="s">
        <v>1253</v>
      </c>
      <c r="E3201" s="2"/>
    </row>
    <row r="3202" spans="1:5">
      <c r="A3202">
        <v>11960</v>
      </c>
      <c r="B3202" t="s">
        <v>14982</v>
      </c>
      <c r="C3202" t="s">
        <v>212</v>
      </c>
      <c r="D3202" t="s">
        <v>1253</v>
      </c>
      <c r="E3202" s="2"/>
    </row>
    <row r="3203" spans="1:5">
      <c r="A3203">
        <v>4333</v>
      </c>
      <c r="B3203" t="s">
        <v>14983</v>
      </c>
      <c r="C3203" t="s">
        <v>212</v>
      </c>
      <c r="D3203" t="s">
        <v>1253</v>
      </c>
      <c r="E3203" s="2"/>
    </row>
    <row r="3204" spans="1:5">
      <c r="A3204">
        <v>4358</v>
      </c>
      <c r="B3204" t="s">
        <v>14984</v>
      </c>
      <c r="C3204" t="s">
        <v>212</v>
      </c>
      <c r="D3204" t="s">
        <v>1253</v>
      </c>
      <c r="E3204" s="2"/>
    </row>
    <row r="3205" spans="1:5">
      <c r="A3205">
        <v>39435</v>
      </c>
      <c r="B3205" t="s">
        <v>14985</v>
      </c>
      <c r="C3205" t="s">
        <v>212</v>
      </c>
      <c r="D3205" t="s">
        <v>1252</v>
      </c>
      <c r="E3205" s="579"/>
    </row>
    <row r="3206" spans="1:5">
      <c r="A3206">
        <v>39436</v>
      </c>
      <c r="B3206" t="s">
        <v>14986</v>
      </c>
      <c r="C3206" t="s">
        <v>212</v>
      </c>
      <c r="D3206" t="s">
        <v>1253</v>
      </c>
      <c r="E3206" s="579"/>
    </row>
    <row r="3207" spans="1:5">
      <c r="A3207">
        <v>39437</v>
      </c>
      <c r="B3207" t="s">
        <v>14987</v>
      </c>
      <c r="C3207" t="s">
        <v>212</v>
      </c>
      <c r="D3207" t="s">
        <v>1253</v>
      </c>
      <c r="E3207" s="579"/>
    </row>
    <row r="3208" spans="1:5">
      <c r="A3208">
        <v>39439</v>
      </c>
      <c r="B3208" t="s">
        <v>14988</v>
      </c>
      <c r="C3208" t="s">
        <v>212</v>
      </c>
      <c r="D3208" t="s">
        <v>1253</v>
      </c>
      <c r="E3208" s="579"/>
    </row>
    <row r="3209" spans="1:5">
      <c r="A3209">
        <v>39440</v>
      </c>
      <c r="B3209" t="s">
        <v>14989</v>
      </c>
      <c r="C3209" t="s">
        <v>212</v>
      </c>
      <c r="D3209" t="s">
        <v>1253</v>
      </c>
      <c r="E3209" s="579"/>
    </row>
    <row r="3210" spans="1:5">
      <c r="A3210">
        <v>39441</v>
      </c>
      <c r="B3210" t="s">
        <v>14990</v>
      </c>
      <c r="C3210" t="s">
        <v>212</v>
      </c>
      <c r="D3210" t="s">
        <v>1252</v>
      </c>
      <c r="E3210" s="579"/>
    </row>
    <row r="3211" spans="1:5">
      <c r="A3211">
        <v>39442</v>
      </c>
      <c r="B3211" t="s">
        <v>14991</v>
      </c>
      <c r="C3211" t="s">
        <v>212</v>
      </c>
      <c r="D3211" t="s">
        <v>1252</v>
      </c>
      <c r="E3211" s="579"/>
    </row>
    <row r="3212" spans="1:5">
      <c r="A3212">
        <v>39443</v>
      </c>
      <c r="B3212" t="s">
        <v>14992</v>
      </c>
      <c r="C3212" t="s">
        <v>212</v>
      </c>
      <c r="D3212" t="s">
        <v>1252</v>
      </c>
      <c r="E3212" s="579"/>
    </row>
    <row r="3213" spans="1:5">
      <c r="A3213">
        <v>4329</v>
      </c>
      <c r="B3213" t="s">
        <v>14993</v>
      </c>
      <c r="C3213" t="s">
        <v>212</v>
      </c>
      <c r="D3213" t="s">
        <v>1253</v>
      </c>
      <c r="E3213" s="579"/>
    </row>
    <row r="3214" spans="1:5">
      <c r="A3214">
        <v>436</v>
      </c>
      <c r="B3214" t="s">
        <v>14994</v>
      </c>
      <c r="C3214" t="s">
        <v>212</v>
      </c>
      <c r="D3214" t="s">
        <v>1253</v>
      </c>
      <c r="E3214" s="579"/>
    </row>
    <row r="3215" spans="1:5">
      <c r="A3215">
        <v>442</v>
      </c>
      <c r="B3215" t="s">
        <v>14995</v>
      </c>
      <c r="C3215" t="s">
        <v>212</v>
      </c>
      <c r="D3215" t="s">
        <v>1252</v>
      </c>
      <c r="E3215" s="579"/>
    </row>
    <row r="3216" spans="1:5">
      <c r="A3216">
        <v>4383</v>
      </c>
      <c r="B3216" t="s">
        <v>14996</v>
      </c>
      <c r="C3216" t="s">
        <v>212</v>
      </c>
      <c r="D3216" t="s">
        <v>1252</v>
      </c>
      <c r="E3216" s="579"/>
    </row>
    <row r="3217" spans="1:5">
      <c r="A3217">
        <v>4344</v>
      </c>
      <c r="B3217" t="s">
        <v>14997</v>
      </c>
      <c r="C3217" t="s">
        <v>212</v>
      </c>
      <c r="D3217" t="s">
        <v>1252</v>
      </c>
      <c r="E3217" s="579"/>
    </row>
    <row r="3218" spans="1:5">
      <c r="A3218">
        <v>4335</v>
      </c>
      <c r="B3218" t="s">
        <v>14998</v>
      </c>
      <c r="C3218" t="s">
        <v>212</v>
      </c>
      <c r="D3218" t="s">
        <v>1252</v>
      </c>
      <c r="E3218" s="2"/>
    </row>
    <row r="3219" spans="1:5">
      <c r="A3219">
        <v>4334</v>
      </c>
      <c r="B3219" t="s">
        <v>14999</v>
      </c>
      <c r="C3219" t="s">
        <v>212</v>
      </c>
      <c r="D3219" t="s">
        <v>1252</v>
      </c>
      <c r="E3219" s="579"/>
    </row>
    <row r="3220" spans="1:5">
      <c r="A3220">
        <v>11953</v>
      </c>
      <c r="B3220" t="s">
        <v>15000</v>
      </c>
      <c r="C3220" t="s">
        <v>212</v>
      </c>
      <c r="D3220" t="s">
        <v>1252</v>
      </c>
      <c r="E3220" s="579"/>
    </row>
    <row r="3221" spans="1:5">
      <c r="A3221">
        <v>4343</v>
      </c>
      <c r="B3221" t="s">
        <v>15001</v>
      </c>
      <c r="C3221" t="s">
        <v>212</v>
      </c>
      <c r="D3221" t="s">
        <v>1250</v>
      </c>
      <c r="E3221" s="579"/>
    </row>
    <row r="3222" spans="1:5">
      <c r="A3222">
        <v>430</v>
      </c>
      <c r="B3222" t="s">
        <v>15002</v>
      </c>
      <c r="C3222" t="s">
        <v>212</v>
      </c>
      <c r="D3222" t="s">
        <v>1253</v>
      </c>
      <c r="E3222" s="579"/>
    </row>
    <row r="3223" spans="1:5">
      <c r="A3223">
        <v>441</v>
      </c>
      <c r="B3223" t="s">
        <v>15003</v>
      </c>
      <c r="C3223" t="s">
        <v>212</v>
      </c>
      <c r="D3223" t="s">
        <v>1253</v>
      </c>
      <c r="E3223" s="579"/>
    </row>
    <row r="3224" spans="1:5">
      <c r="A3224">
        <v>431</v>
      </c>
      <c r="B3224" t="s">
        <v>15004</v>
      </c>
      <c r="C3224" t="s">
        <v>212</v>
      </c>
      <c r="D3224" t="s">
        <v>1253</v>
      </c>
      <c r="E3224" s="579"/>
    </row>
    <row r="3225" spans="1:5">
      <c r="A3225">
        <v>432</v>
      </c>
      <c r="B3225" t="s">
        <v>15005</v>
      </c>
      <c r="C3225" t="s">
        <v>212</v>
      </c>
      <c r="D3225" t="s">
        <v>1253</v>
      </c>
      <c r="E3225" s="579"/>
    </row>
    <row r="3226" spans="1:5">
      <c r="A3226">
        <v>429</v>
      </c>
      <c r="B3226" t="s">
        <v>15006</v>
      </c>
      <c r="C3226" t="s">
        <v>212</v>
      </c>
      <c r="D3226" t="s">
        <v>1253</v>
      </c>
      <c r="E3226" s="579"/>
    </row>
    <row r="3227" spans="1:5">
      <c r="A3227">
        <v>439</v>
      </c>
      <c r="B3227" t="s">
        <v>15007</v>
      </c>
      <c r="C3227" t="s">
        <v>212</v>
      </c>
      <c r="D3227" t="s">
        <v>1253</v>
      </c>
      <c r="E3227" s="579"/>
    </row>
    <row r="3228" spans="1:5">
      <c r="A3228">
        <v>433</v>
      </c>
      <c r="B3228" t="s">
        <v>15008</v>
      </c>
      <c r="C3228" t="s">
        <v>212</v>
      </c>
      <c r="D3228" t="s">
        <v>1253</v>
      </c>
      <c r="E3228" s="579"/>
    </row>
    <row r="3229" spans="1:5">
      <c r="A3229">
        <v>437</v>
      </c>
      <c r="B3229" t="s">
        <v>15009</v>
      </c>
      <c r="C3229" t="s">
        <v>212</v>
      </c>
      <c r="D3229" t="s">
        <v>1253</v>
      </c>
      <c r="E3229" s="579"/>
    </row>
    <row r="3230" spans="1:5">
      <c r="A3230">
        <v>11790</v>
      </c>
      <c r="B3230" t="s">
        <v>15010</v>
      </c>
      <c r="C3230" t="s">
        <v>212</v>
      </c>
      <c r="D3230" t="s">
        <v>1253</v>
      </c>
      <c r="E3230" s="579"/>
    </row>
    <row r="3231" spans="1:5">
      <c r="A3231">
        <v>428</v>
      </c>
      <c r="B3231" t="s">
        <v>15011</v>
      </c>
      <c r="C3231" t="s">
        <v>212</v>
      </c>
      <c r="D3231" t="s">
        <v>1253</v>
      </c>
      <c r="E3231" s="579"/>
    </row>
    <row r="3232" spans="1:5">
      <c r="A3232">
        <v>4351</v>
      </c>
      <c r="B3232" t="s">
        <v>15012</v>
      </c>
      <c r="C3232" t="s">
        <v>212</v>
      </c>
      <c r="D3232" t="s">
        <v>1253</v>
      </c>
      <c r="E3232" s="579"/>
    </row>
    <row r="3233" spans="1:5">
      <c r="A3233">
        <v>4384</v>
      </c>
      <c r="B3233" t="s">
        <v>15013</v>
      </c>
      <c r="C3233" t="s">
        <v>212</v>
      </c>
      <c r="D3233" t="s">
        <v>1253</v>
      </c>
      <c r="E3233" s="579"/>
    </row>
    <row r="3234" spans="1:5">
      <c r="A3234">
        <v>11054</v>
      </c>
      <c r="B3234" t="s">
        <v>15014</v>
      </c>
      <c r="C3234" t="s">
        <v>212</v>
      </c>
      <c r="D3234" t="s">
        <v>1253</v>
      </c>
      <c r="E3234" s="579">
        <v>0.06</v>
      </c>
    </row>
    <row r="3235" spans="1:5">
      <c r="A3235">
        <v>11055</v>
      </c>
      <c r="B3235" t="s">
        <v>15015</v>
      </c>
      <c r="C3235" t="s">
        <v>212</v>
      </c>
      <c r="D3235" t="s">
        <v>1253</v>
      </c>
      <c r="E3235" s="579">
        <v>0.1</v>
      </c>
    </row>
    <row r="3236" spans="1:5">
      <c r="A3236">
        <v>11056</v>
      </c>
      <c r="B3236" t="s">
        <v>15016</v>
      </c>
      <c r="C3236" t="s">
        <v>212</v>
      </c>
      <c r="D3236" t="s">
        <v>1253</v>
      </c>
      <c r="E3236" s="579">
        <v>0.11</v>
      </c>
    </row>
    <row r="3237" spans="1:5">
      <c r="A3237">
        <v>11057</v>
      </c>
      <c r="B3237" t="s">
        <v>15017</v>
      </c>
      <c r="C3237" t="s">
        <v>212</v>
      </c>
      <c r="D3237" t="s">
        <v>1253</v>
      </c>
      <c r="E3237" s="579">
        <v>0.22</v>
      </c>
    </row>
    <row r="3238" spans="1:5">
      <c r="A3238">
        <v>11059</v>
      </c>
      <c r="B3238" t="s">
        <v>15018</v>
      </c>
      <c r="C3238" t="s">
        <v>212</v>
      </c>
      <c r="D3238" t="s">
        <v>1253</v>
      </c>
      <c r="E3238" s="579">
        <v>0.43</v>
      </c>
    </row>
    <row r="3239" spans="1:5">
      <c r="A3239">
        <v>11058</v>
      </c>
      <c r="B3239" t="s">
        <v>15019</v>
      </c>
      <c r="C3239" t="s">
        <v>212</v>
      </c>
      <c r="D3239" t="s">
        <v>1253</v>
      </c>
      <c r="E3239" s="579">
        <v>0.55000000000000004</v>
      </c>
    </row>
    <row r="3240" spans="1:5">
      <c r="A3240">
        <v>4320</v>
      </c>
      <c r="B3240" t="s">
        <v>15020</v>
      </c>
      <c r="C3240" t="s">
        <v>212</v>
      </c>
      <c r="D3240" t="s">
        <v>1253</v>
      </c>
      <c r="E3240" s="579">
        <v>4.41</v>
      </c>
    </row>
    <row r="3241" spans="1:5">
      <c r="A3241">
        <v>4318</v>
      </c>
      <c r="B3241" t="s">
        <v>15021</v>
      </c>
      <c r="C3241" t="s">
        <v>212</v>
      </c>
      <c r="D3241" t="s">
        <v>1253</v>
      </c>
      <c r="E3241" s="579">
        <v>2.15</v>
      </c>
    </row>
    <row r="3242" spans="1:5">
      <c r="A3242">
        <v>4380</v>
      </c>
      <c r="B3242" t="s">
        <v>15022</v>
      </c>
      <c r="C3242" t="s">
        <v>212</v>
      </c>
      <c r="D3242" t="s">
        <v>1253</v>
      </c>
      <c r="E3242" s="579">
        <v>1.86</v>
      </c>
    </row>
    <row r="3243" spans="1:5">
      <c r="A3243">
        <v>4299</v>
      </c>
      <c r="B3243" t="s">
        <v>15023</v>
      </c>
      <c r="C3243" t="s">
        <v>212</v>
      </c>
      <c r="D3243" t="s">
        <v>1253</v>
      </c>
      <c r="E3243" s="579">
        <v>1.75</v>
      </c>
    </row>
    <row r="3244" spans="1:5">
      <c r="A3244">
        <v>4304</v>
      </c>
      <c r="B3244" t="s">
        <v>15024</v>
      </c>
      <c r="C3244" t="s">
        <v>212</v>
      </c>
      <c r="D3244" t="s">
        <v>1253</v>
      </c>
      <c r="E3244" s="579">
        <v>2.38</v>
      </c>
    </row>
    <row r="3245" spans="1:5">
      <c r="A3245">
        <v>4305</v>
      </c>
      <c r="B3245" t="s">
        <v>15025</v>
      </c>
      <c r="C3245" t="s">
        <v>212</v>
      </c>
      <c r="D3245" t="s">
        <v>1253</v>
      </c>
      <c r="E3245" s="579">
        <v>2.77</v>
      </c>
    </row>
    <row r="3246" spans="1:5">
      <c r="A3246">
        <v>4306</v>
      </c>
      <c r="B3246" t="s">
        <v>15026</v>
      </c>
      <c r="C3246" t="s">
        <v>212</v>
      </c>
      <c r="D3246" t="s">
        <v>1253</v>
      </c>
      <c r="E3246" s="579">
        <v>3.22</v>
      </c>
    </row>
    <row r="3247" spans="1:5">
      <c r="A3247">
        <v>4308</v>
      </c>
      <c r="B3247" t="s">
        <v>15027</v>
      </c>
      <c r="C3247" t="s">
        <v>212</v>
      </c>
      <c r="D3247" t="s">
        <v>1253</v>
      </c>
      <c r="E3247" s="579">
        <v>6.66</v>
      </c>
    </row>
    <row r="3248" spans="1:5">
      <c r="A3248">
        <v>4302</v>
      </c>
      <c r="B3248" t="s">
        <v>15028</v>
      </c>
      <c r="C3248" t="s">
        <v>212</v>
      </c>
      <c r="D3248" t="s">
        <v>1253</v>
      </c>
      <c r="E3248" s="579">
        <v>5</v>
      </c>
    </row>
    <row r="3249" spans="1:5">
      <c r="A3249">
        <v>4300</v>
      </c>
      <c r="B3249" t="s">
        <v>15029</v>
      </c>
      <c r="C3249" t="s">
        <v>212</v>
      </c>
      <c r="D3249" t="s">
        <v>1253</v>
      </c>
      <c r="E3249" s="579">
        <v>1.19</v>
      </c>
    </row>
    <row r="3250" spans="1:5">
      <c r="A3250">
        <v>4301</v>
      </c>
      <c r="B3250" t="s">
        <v>15030</v>
      </c>
      <c r="C3250" t="s">
        <v>212</v>
      </c>
      <c r="D3250" t="s">
        <v>1253</v>
      </c>
      <c r="E3250" s="579">
        <v>1.45</v>
      </c>
    </row>
    <row r="3251" spans="1:5">
      <c r="A3251">
        <v>40547</v>
      </c>
      <c r="B3251" t="s">
        <v>15031</v>
      </c>
      <c r="C3251" t="s">
        <v>16689</v>
      </c>
      <c r="D3251" t="s">
        <v>1253</v>
      </c>
      <c r="E3251" s="579"/>
    </row>
    <row r="3252" spans="1:5">
      <c r="A3252">
        <v>11962</v>
      </c>
      <c r="B3252" t="s">
        <v>15032</v>
      </c>
      <c r="C3252" t="s">
        <v>212</v>
      </c>
      <c r="D3252" t="s">
        <v>1253</v>
      </c>
      <c r="E3252" s="579"/>
    </row>
    <row r="3253" spans="1:5">
      <c r="A3253">
        <v>4332</v>
      </c>
      <c r="B3253" t="s">
        <v>15033</v>
      </c>
      <c r="C3253" t="s">
        <v>212</v>
      </c>
      <c r="D3253" t="s">
        <v>1253</v>
      </c>
      <c r="E3253" s="579"/>
    </row>
    <row r="3254" spans="1:5">
      <c r="A3254">
        <v>4331</v>
      </c>
      <c r="B3254" t="s">
        <v>15034</v>
      </c>
      <c r="C3254" t="s">
        <v>212</v>
      </c>
      <c r="D3254" t="s">
        <v>1253</v>
      </c>
      <c r="E3254" s="579"/>
    </row>
    <row r="3255" spans="1:5">
      <c r="A3255">
        <v>4336</v>
      </c>
      <c r="B3255" t="s">
        <v>15035</v>
      </c>
      <c r="C3255" t="s">
        <v>212</v>
      </c>
      <c r="D3255" t="s">
        <v>1253</v>
      </c>
      <c r="E3255" s="579"/>
    </row>
    <row r="3256" spans="1:5">
      <c r="A3256">
        <v>11948</v>
      </c>
      <c r="B3256" t="s">
        <v>15036</v>
      </c>
      <c r="C3256" t="s">
        <v>212</v>
      </c>
      <c r="D3256" t="s">
        <v>1253</v>
      </c>
      <c r="E3256" s="579"/>
    </row>
    <row r="3257" spans="1:5">
      <c r="A3257">
        <v>4382</v>
      </c>
      <c r="B3257" t="s">
        <v>15037</v>
      </c>
      <c r="C3257" t="s">
        <v>212</v>
      </c>
      <c r="D3257" t="s">
        <v>1253</v>
      </c>
      <c r="E3257" s="579"/>
    </row>
    <row r="3258" spans="1:5">
      <c r="A3258">
        <v>4354</v>
      </c>
      <c r="B3258" t="s">
        <v>15038</v>
      </c>
      <c r="C3258" t="s">
        <v>212</v>
      </c>
      <c r="D3258" t="s">
        <v>1253</v>
      </c>
      <c r="E3258" s="579"/>
    </row>
    <row r="3259" spans="1:5">
      <c r="A3259">
        <v>40839</v>
      </c>
      <c r="B3259" t="s">
        <v>15039</v>
      </c>
      <c r="C3259" t="s">
        <v>16689</v>
      </c>
      <c r="D3259" t="s">
        <v>1253</v>
      </c>
      <c r="E3259" s="579"/>
    </row>
    <row r="3260" spans="1:5">
      <c r="A3260">
        <v>40552</v>
      </c>
      <c r="B3260" t="s">
        <v>15040</v>
      </c>
      <c r="C3260" t="s">
        <v>16689</v>
      </c>
      <c r="D3260" t="s">
        <v>1253</v>
      </c>
      <c r="E3260" s="579"/>
    </row>
    <row r="3261" spans="1:5">
      <c r="A3261">
        <v>40549</v>
      </c>
      <c r="B3261" t="s">
        <v>15041</v>
      </c>
      <c r="C3261" t="s">
        <v>16689</v>
      </c>
      <c r="D3261" t="s">
        <v>1253</v>
      </c>
      <c r="E3261" s="579"/>
    </row>
    <row r="3262" spans="1:5">
      <c r="A3262">
        <v>4385</v>
      </c>
      <c r="B3262" t="s">
        <v>15042</v>
      </c>
      <c r="C3262" t="s">
        <v>16691</v>
      </c>
      <c r="D3262" t="s">
        <v>1253</v>
      </c>
      <c r="E3262" s="579">
        <v>928.07</v>
      </c>
    </row>
    <row r="3263" spans="1:5">
      <c r="A3263">
        <v>45236</v>
      </c>
      <c r="B3263" t="s">
        <v>15043</v>
      </c>
      <c r="C3263" t="s">
        <v>92</v>
      </c>
      <c r="D3263" t="s">
        <v>1252</v>
      </c>
      <c r="E3263" s="579">
        <v>15.51</v>
      </c>
    </row>
    <row r="3264" spans="1:5">
      <c r="A3264">
        <v>20078</v>
      </c>
      <c r="B3264" t="s">
        <v>15044</v>
      </c>
      <c r="C3264" t="s">
        <v>212</v>
      </c>
      <c r="D3264" t="s">
        <v>1252</v>
      </c>
      <c r="E3264" s="579">
        <v>20.64</v>
      </c>
    </row>
    <row r="3265" spans="1:5">
      <c r="A3265">
        <v>39897</v>
      </c>
      <c r="B3265" t="s">
        <v>15045</v>
      </c>
      <c r="C3265" t="s">
        <v>212</v>
      </c>
      <c r="D3265" t="s">
        <v>1252</v>
      </c>
      <c r="E3265" s="579"/>
    </row>
    <row r="3266" spans="1:5">
      <c r="A3266">
        <v>118</v>
      </c>
      <c r="B3266" t="s">
        <v>15046</v>
      </c>
      <c r="C3266" t="s">
        <v>212</v>
      </c>
      <c r="D3266" t="s">
        <v>1252</v>
      </c>
      <c r="E3266" s="579">
        <v>43.64</v>
      </c>
    </row>
    <row r="3267" spans="1:5">
      <c r="A3267">
        <v>4396</v>
      </c>
      <c r="B3267" t="s">
        <v>15047</v>
      </c>
      <c r="C3267" t="s">
        <v>93</v>
      </c>
      <c r="D3267" t="s">
        <v>1252</v>
      </c>
      <c r="E3267" s="579">
        <v>327.93</v>
      </c>
    </row>
    <row r="3268" spans="1:5">
      <c r="A3268">
        <v>36881</v>
      </c>
      <c r="B3268" t="s">
        <v>15048</v>
      </c>
      <c r="C3268" t="s">
        <v>93</v>
      </c>
      <c r="D3268" t="s">
        <v>1252</v>
      </c>
      <c r="E3268" s="579">
        <v>239.4</v>
      </c>
    </row>
    <row r="3269" spans="1:5">
      <c r="A3269">
        <v>4397</v>
      </c>
      <c r="B3269" t="s">
        <v>15049</v>
      </c>
      <c r="C3269" t="s">
        <v>93</v>
      </c>
      <c r="D3269" t="s">
        <v>1252</v>
      </c>
      <c r="E3269" s="579">
        <v>333.39</v>
      </c>
    </row>
    <row r="3270" spans="1:5">
      <c r="A3270">
        <v>36882</v>
      </c>
      <c r="B3270" t="s">
        <v>15050</v>
      </c>
      <c r="C3270" t="s">
        <v>93</v>
      </c>
      <c r="D3270" t="s">
        <v>1250</v>
      </c>
      <c r="E3270" s="579">
        <v>244.11</v>
      </c>
    </row>
    <row r="3271" spans="1:5">
      <c r="A3271">
        <v>4751</v>
      </c>
      <c r="B3271" t="s">
        <v>15051</v>
      </c>
      <c r="C3271" t="s">
        <v>87</v>
      </c>
      <c r="D3271" t="s">
        <v>1252</v>
      </c>
      <c r="E3271" s="579">
        <v>17.420000000000002</v>
      </c>
    </row>
    <row r="3272" spans="1:5">
      <c r="A3272">
        <v>41066</v>
      </c>
      <c r="B3272" t="s">
        <v>15052</v>
      </c>
      <c r="C3272" t="s">
        <v>218</v>
      </c>
      <c r="D3272" t="s">
        <v>1252</v>
      </c>
      <c r="E3272" s="579">
        <v>3046.51</v>
      </c>
    </row>
    <row r="3273" spans="1:5">
      <c r="A3273">
        <v>39604</v>
      </c>
      <c r="B3273" t="s">
        <v>15053</v>
      </c>
      <c r="C3273" t="s">
        <v>212</v>
      </c>
      <c r="D3273" t="s">
        <v>1252</v>
      </c>
      <c r="E3273" s="579">
        <v>15.95</v>
      </c>
    </row>
    <row r="3274" spans="1:5">
      <c r="A3274">
        <v>39605</v>
      </c>
      <c r="B3274" t="s">
        <v>15054</v>
      </c>
      <c r="C3274" t="s">
        <v>212</v>
      </c>
      <c r="D3274" t="s">
        <v>1252</v>
      </c>
      <c r="E3274" s="579">
        <v>17.329999999999998</v>
      </c>
    </row>
    <row r="3275" spans="1:5">
      <c r="A3275">
        <v>39606</v>
      </c>
      <c r="B3275" t="s">
        <v>15055</v>
      </c>
      <c r="C3275" t="s">
        <v>212</v>
      </c>
      <c r="D3275" t="s">
        <v>1252</v>
      </c>
      <c r="E3275" s="579">
        <v>30.35</v>
      </c>
    </row>
    <row r="3276" spans="1:5">
      <c r="A3276">
        <v>39607</v>
      </c>
      <c r="B3276" t="s">
        <v>15056</v>
      </c>
      <c r="C3276" t="s">
        <v>212</v>
      </c>
      <c r="D3276" t="s">
        <v>1252</v>
      </c>
      <c r="E3276" s="579">
        <v>41.06</v>
      </c>
    </row>
    <row r="3277" spans="1:5">
      <c r="A3277">
        <v>39594</v>
      </c>
      <c r="B3277" t="s">
        <v>15057</v>
      </c>
      <c r="C3277" t="s">
        <v>212</v>
      </c>
      <c r="D3277" t="s">
        <v>1252</v>
      </c>
      <c r="E3277" s="579"/>
    </row>
    <row r="3278" spans="1:5">
      <c r="A3278">
        <v>39596</v>
      </c>
      <c r="B3278" t="s">
        <v>15058</v>
      </c>
      <c r="C3278" t="s">
        <v>212</v>
      </c>
      <c r="D3278" t="s">
        <v>1252</v>
      </c>
      <c r="E3278" s="579"/>
    </row>
    <row r="3279" spans="1:5">
      <c r="A3279">
        <v>39595</v>
      </c>
      <c r="B3279" t="s">
        <v>15059</v>
      </c>
      <c r="C3279" t="s">
        <v>212</v>
      </c>
      <c r="D3279" t="s">
        <v>1252</v>
      </c>
      <c r="E3279" s="579"/>
    </row>
    <row r="3280" spans="1:5">
      <c r="A3280">
        <v>39597</v>
      </c>
      <c r="B3280" t="s">
        <v>15060</v>
      </c>
      <c r="C3280" t="s">
        <v>212</v>
      </c>
      <c r="D3280" t="s">
        <v>1253</v>
      </c>
      <c r="E3280" s="579"/>
    </row>
    <row r="3281" spans="1:5">
      <c r="A3281">
        <v>10731</v>
      </c>
      <c r="B3281" t="s">
        <v>15061</v>
      </c>
      <c r="C3281" t="s">
        <v>93</v>
      </c>
      <c r="D3281" t="s">
        <v>1253</v>
      </c>
      <c r="E3281" s="579"/>
    </row>
    <row r="3282" spans="1:5">
      <c r="A3282">
        <v>4704</v>
      </c>
      <c r="B3282" t="s">
        <v>15062</v>
      </c>
      <c r="C3282" t="s">
        <v>93</v>
      </c>
      <c r="D3282" t="s">
        <v>1253</v>
      </c>
      <c r="E3282" s="579"/>
    </row>
    <row r="3283" spans="1:5">
      <c r="A3283">
        <v>10730</v>
      </c>
      <c r="B3283" t="s">
        <v>15063</v>
      </c>
      <c r="C3283" t="s">
        <v>93</v>
      </c>
      <c r="D3283" t="s">
        <v>1253</v>
      </c>
      <c r="E3283" s="579"/>
    </row>
    <row r="3284" spans="1:5">
      <c r="A3284">
        <v>4720</v>
      </c>
      <c r="B3284" t="s">
        <v>15064</v>
      </c>
      <c r="C3284" t="s">
        <v>90</v>
      </c>
      <c r="D3284" t="s">
        <v>1253</v>
      </c>
      <c r="E3284" s="579">
        <v>114.84</v>
      </c>
    </row>
    <row r="3285" spans="1:5">
      <c r="A3285">
        <v>4721</v>
      </c>
      <c r="B3285" t="s">
        <v>15065</v>
      </c>
      <c r="C3285" t="s">
        <v>90</v>
      </c>
      <c r="D3285" t="s">
        <v>1253</v>
      </c>
      <c r="E3285" s="579">
        <v>99.47</v>
      </c>
    </row>
    <row r="3286" spans="1:5">
      <c r="A3286">
        <v>4718</v>
      </c>
      <c r="B3286" t="s">
        <v>15066</v>
      </c>
      <c r="C3286" t="s">
        <v>90</v>
      </c>
      <c r="D3286" t="s">
        <v>1253</v>
      </c>
      <c r="E3286" s="579">
        <v>100</v>
      </c>
    </row>
    <row r="3287" spans="1:5">
      <c r="A3287">
        <v>4722</v>
      </c>
      <c r="B3287" t="s">
        <v>15067</v>
      </c>
      <c r="C3287" t="s">
        <v>90</v>
      </c>
      <c r="D3287" t="s">
        <v>1253</v>
      </c>
      <c r="E3287" s="579">
        <v>93.96</v>
      </c>
    </row>
    <row r="3288" spans="1:5">
      <c r="A3288">
        <v>4730</v>
      </c>
      <c r="B3288" t="s">
        <v>15068</v>
      </c>
      <c r="C3288" t="s">
        <v>90</v>
      </c>
      <c r="D3288" t="s">
        <v>1253</v>
      </c>
      <c r="E3288" s="579">
        <v>93.5</v>
      </c>
    </row>
    <row r="3289" spans="1:5">
      <c r="A3289">
        <v>13186</v>
      </c>
      <c r="B3289" t="s">
        <v>15069</v>
      </c>
      <c r="C3289" t="s">
        <v>90</v>
      </c>
      <c r="D3289" t="s">
        <v>1253</v>
      </c>
      <c r="E3289" s="579">
        <v>107.88</v>
      </c>
    </row>
    <row r="3290" spans="1:5">
      <c r="A3290">
        <v>10737</v>
      </c>
      <c r="B3290" t="s">
        <v>15070</v>
      </c>
      <c r="C3290" t="s">
        <v>93</v>
      </c>
      <c r="D3290" t="s">
        <v>1253</v>
      </c>
      <c r="E3290" s="579"/>
    </row>
    <row r="3291" spans="1:5">
      <c r="A3291">
        <v>10734</v>
      </c>
      <c r="B3291" t="s">
        <v>15071</v>
      </c>
      <c r="C3291" t="s">
        <v>93</v>
      </c>
      <c r="D3291" t="s">
        <v>1253</v>
      </c>
      <c r="E3291" s="579"/>
    </row>
    <row r="3292" spans="1:5">
      <c r="A3292">
        <v>4708</v>
      </c>
      <c r="B3292" t="s">
        <v>15072</v>
      </c>
      <c r="C3292" t="s">
        <v>93</v>
      </c>
      <c r="D3292" t="s">
        <v>1252</v>
      </c>
      <c r="E3292" s="2"/>
    </row>
    <row r="3293" spans="1:5">
      <c r="A3293">
        <v>4712</v>
      </c>
      <c r="B3293" t="s">
        <v>15073</v>
      </c>
      <c r="C3293" t="s">
        <v>93</v>
      </c>
      <c r="D3293" t="s">
        <v>1252</v>
      </c>
      <c r="E3293" s="579"/>
    </row>
    <row r="3294" spans="1:5">
      <c r="A3294">
        <v>4710</v>
      </c>
      <c r="B3294" t="s">
        <v>15074</v>
      </c>
      <c r="C3294" t="s">
        <v>93</v>
      </c>
      <c r="D3294" t="s">
        <v>1253</v>
      </c>
      <c r="E3294" s="579"/>
    </row>
    <row r="3295" spans="1:5">
      <c r="A3295">
        <v>4750</v>
      </c>
      <c r="B3295" t="s">
        <v>15075</v>
      </c>
      <c r="C3295" t="s">
        <v>87</v>
      </c>
      <c r="D3295" t="s">
        <v>1252</v>
      </c>
      <c r="E3295" s="579">
        <v>17.420000000000002</v>
      </c>
    </row>
    <row r="3296" spans="1:5">
      <c r="A3296">
        <v>41065</v>
      </c>
      <c r="B3296" t="s">
        <v>15076</v>
      </c>
      <c r="C3296" t="s">
        <v>218</v>
      </c>
      <c r="D3296" t="s">
        <v>1252</v>
      </c>
      <c r="E3296" s="579">
        <v>3046.51</v>
      </c>
    </row>
    <row r="3297" spans="1:5">
      <c r="A3297">
        <v>34747</v>
      </c>
      <c r="B3297" t="s">
        <v>15077</v>
      </c>
      <c r="C3297" t="s">
        <v>85</v>
      </c>
      <c r="D3297" t="s">
        <v>1252</v>
      </c>
      <c r="E3297" s="579">
        <v>94.46</v>
      </c>
    </row>
    <row r="3298" spans="1:5">
      <c r="A3298">
        <v>4826</v>
      </c>
      <c r="B3298" t="s">
        <v>15078</v>
      </c>
      <c r="C3298" t="s">
        <v>85</v>
      </c>
      <c r="D3298" t="s">
        <v>1252</v>
      </c>
      <c r="E3298" s="579">
        <v>101.57</v>
      </c>
    </row>
    <row r="3299" spans="1:5">
      <c r="A3299">
        <v>41975</v>
      </c>
      <c r="B3299" t="s">
        <v>15079</v>
      </c>
      <c r="C3299" t="s">
        <v>93</v>
      </c>
      <c r="D3299" t="s">
        <v>1252</v>
      </c>
      <c r="E3299" s="579"/>
    </row>
    <row r="3300" spans="1:5">
      <c r="A3300">
        <v>4825</v>
      </c>
      <c r="B3300" t="s">
        <v>15080</v>
      </c>
      <c r="C3300" t="s">
        <v>85</v>
      </c>
      <c r="D3300" t="s">
        <v>1252</v>
      </c>
      <c r="E3300" s="579">
        <v>140.59</v>
      </c>
    </row>
    <row r="3301" spans="1:5">
      <c r="A3301">
        <v>34744</v>
      </c>
      <c r="B3301" t="s">
        <v>15081</v>
      </c>
      <c r="C3301" t="s">
        <v>93</v>
      </c>
      <c r="D3301" t="s">
        <v>1252</v>
      </c>
      <c r="E3301" s="2"/>
    </row>
    <row r="3302" spans="1:5">
      <c r="A3302">
        <v>39430</v>
      </c>
      <c r="B3302" t="s">
        <v>15082</v>
      </c>
      <c r="C3302" t="s">
        <v>212</v>
      </c>
      <c r="D3302" t="s">
        <v>1252</v>
      </c>
      <c r="E3302" s="579"/>
    </row>
    <row r="3303" spans="1:5">
      <c r="A3303">
        <v>39573</v>
      </c>
      <c r="B3303" t="s">
        <v>15083</v>
      </c>
      <c r="C3303" t="s">
        <v>212</v>
      </c>
      <c r="D3303" t="s">
        <v>1252</v>
      </c>
      <c r="E3303" s="579"/>
    </row>
    <row r="3304" spans="1:5">
      <c r="A3304">
        <v>38410</v>
      </c>
      <c r="B3304" t="s">
        <v>15084</v>
      </c>
      <c r="C3304" t="s">
        <v>212</v>
      </c>
      <c r="D3304" t="s">
        <v>1252</v>
      </c>
      <c r="E3304" s="579"/>
    </row>
    <row r="3305" spans="1:5">
      <c r="A3305">
        <v>43082</v>
      </c>
      <c r="B3305" t="s">
        <v>15085</v>
      </c>
      <c r="C3305" t="s">
        <v>92</v>
      </c>
      <c r="D3305" t="s">
        <v>1252</v>
      </c>
      <c r="E3305" s="579"/>
    </row>
    <row r="3306" spans="1:5">
      <c r="A3306">
        <v>43083</v>
      </c>
      <c r="B3306" t="s">
        <v>15086</v>
      </c>
      <c r="C3306" t="s">
        <v>92</v>
      </c>
      <c r="D3306" t="s">
        <v>1253</v>
      </c>
      <c r="E3306" s="579"/>
    </row>
    <row r="3307" spans="1:5">
      <c r="A3307">
        <v>40535</v>
      </c>
      <c r="B3307" t="s">
        <v>15087</v>
      </c>
      <c r="C3307" t="s">
        <v>92</v>
      </c>
      <c r="D3307" t="s">
        <v>1253</v>
      </c>
      <c r="E3307" s="579"/>
    </row>
    <row r="3308" spans="1:5">
      <c r="A3308">
        <v>40598</v>
      </c>
      <c r="B3308" t="s">
        <v>15088</v>
      </c>
      <c r="C3308" t="s">
        <v>92</v>
      </c>
      <c r="D3308" t="s">
        <v>1253</v>
      </c>
      <c r="E3308" s="2"/>
    </row>
    <row r="3309" spans="1:5">
      <c r="A3309">
        <v>43692</v>
      </c>
      <c r="B3309" t="s">
        <v>15089</v>
      </c>
      <c r="C3309" t="s">
        <v>92</v>
      </c>
      <c r="D3309" t="s">
        <v>1253</v>
      </c>
      <c r="E3309" s="2"/>
    </row>
    <row r="3310" spans="1:5">
      <c r="A3310">
        <v>43665</v>
      </c>
      <c r="B3310" t="s">
        <v>15090</v>
      </c>
      <c r="C3310" t="s">
        <v>92</v>
      </c>
      <c r="D3310" t="s">
        <v>1253</v>
      </c>
      <c r="E3310" s="579"/>
    </row>
    <row r="3311" spans="1:5">
      <c r="A3311">
        <v>10966</v>
      </c>
      <c r="B3311" t="s">
        <v>15091</v>
      </c>
      <c r="C3311" t="s">
        <v>92</v>
      </c>
      <c r="D3311" t="s">
        <v>1253</v>
      </c>
      <c r="E3311" s="579"/>
    </row>
    <row r="3312" spans="1:5">
      <c r="A3312">
        <v>39427</v>
      </c>
      <c r="B3312" t="s">
        <v>15092</v>
      </c>
      <c r="C3312" t="s">
        <v>85</v>
      </c>
      <c r="D3312" t="s">
        <v>1253</v>
      </c>
      <c r="E3312" s="579"/>
    </row>
    <row r="3313" spans="1:5">
      <c r="A3313">
        <v>39424</v>
      </c>
      <c r="B3313" t="s">
        <v>15093</v>
      </c>
      <c r="C3313" t="s">
        <v>85</v>
      </c>
      <c r="D3313" t="s">
        <v>1252</v>
      </c>
      <c r="E3313" s="579"/>
    </row>
    <row r="3314" spans="1:5">
      <c r="A3314">
        <v>39425</v>
      </c>
      <c r="B3314" t="s">
        <v>15094</v>
      </c>
      <c r="C3314" t="s">
        <v>85</v>
      </c>
      <c r="D3314" t="s">
        <v>1252</v>
      </c>
      <c r="E3314" s="579"/>
    </row>
    <row r="3315" spans="1:5">
      <c r="A3315">
        <v>40664</v>
      </c>
      <c r="B3315" t="s">
        <v>15095</v>
      </c>
      <c r="C3315" t="s">
        <v>92</v>
      </c>
      <c r="D3315" t="s">
        <v>1252</v>
      </c>
      <c r="E3315" s="579"/>
    </row>
    <row r="3316" spans="1:5">
      <c r="A3316">
        <v>34360</v>
      </c>
      <c r="B3316" t="s">
        <v>15096</v>
      </c>
      <c r="C3316" t="s">
        <v>92</v>
      </c>
      <c r="D3316" t="s">
        <v>1250</v>
      </c>
      <c r="E3316" s="579"/>
    </row>
    <row r="3317" spans="1:5">
      <c r="A3317">
        <v>20259</v>
      </c>
      <c r="B3317" t="s">
        <v>15097</v>
      </c>
      <c r="C3317" t="s">
        <v>85</v>
      </c>
      <c r="D3317" t="s">
        <v>1252</v>
      </c>
      <c r="E3317" s="579"/>
    </row>
    <row r="3318" spans="1:5">
      <c r="A3318">
        <v>14077</v>
      </c>
      <c r="B3318" t="s">
        <v>15098</v>
      </c>
      <c r="C3318" t="s">
        <v>85</v>
      </c>
      <c r="D3318" t="s">
        <v>1252</v>
      </c>
      <c r="E3318" s="579"/>
    </row>
    <row r="3319" spans="1:5">
      <c r="A3319">
        <v>3678</v>
      </c>
      <c r="B3319" t="s">
        <v>15099</v>
      </c>
      <c r="C3319" t="s">
        <v>85</v>
      </c>
      <c r="D3319" t="s">
        <v>1252</v>
      </c>
      <c r="E3319" s="579"/>
    </row>
    <row r="3320" spans="1:5">
      <c r="A3320">
        <v>11552</v>
      </c>
      <c r="B3320" t="s">
        <v>15100</v>
      </c>
      <c r="C3320" t="s">
        <v>85</v>
      </c>
      <c r="D3320" t="s">
        <v>1252</v>
      </c>
      <c r="E3320" s="579">
        <v>7.52</v>
      </c>
    </row>
    <row r="3321" spans="1:5">
      <c r="A3321">
        <v>585</v>
      </c>
      <c r="B3321" t="s">
        <v>15101</v>
      </c>
      <c r="C3321" t="s">
        <v>92</v>
      </c>
      <c r="D3321" t="s">
        <v>1252</v>
      </c>
      <c r="E3321" s="579"/>
    </row>
    <row r="3322" spans="1:5">
      <c r="A3322">
        <v>39418</v>
      </c>
      <c r="B3322" t="s">
        <v>15102</v>
      </c>
      <c r="C3322" t="s">
        <v>85</v>
      </c>
      <c r="D3322" t="s">
        <v>1252</v>
      </c>
      <c r="E3322" s="579"/>
    </row>
    <row r="3323" spans="1:5">
      <c r="A3323">
        <v>39419</v>
      </c>
      <c r="B3323" t="s">
        <v>15103</v>
      </c>
      <c r="C3323" t="s">
        <v>85</v>
      </c>
      <c r="D3323" t="s">
        <v>1253</v>
      </c>
      <c r="E3323" s="579"/>
    </row>
    <row r="3324" spans="1:5">
      <c r="A3324">
        <v>39420</v>
      </c>
      <c r="B3324" t="s">
        <v>15104</v>
      </c>
      <c r="C3324" t="s">
        <v>85</v>
      </c>
      <c r="D3324" t="s">
        <v>1253</v>
      </c>
      <c r="E3324" s="579"/>
    </row>
    <row r="3325" spans="1:5">
      <c r="A3325">
        <v>39571</v>
      </c>
      <c r="B3325" t="s">
        <v>15105</v>
      </c>
      <c r="C3325" t="s">
        <v>85</v>
      </c>
      <c r="D3325" t="s">
        <v>1253</v>
      </c>
      <c r="E3325" s="579"/>
    </row>
    <row r="3326" spans="1:5">
      <c r="A3326">
        <v>39421</v>
      </c>
      <c r="B3326" t="s">
        <v>15106</v>
      </c>
      <c r="C3326" t="s">
        <v>85</v>
      </c>
      <c r="D3326" t="s">
        <v>1253</v>
      </c>
      <c r="E3326" s="579"/>
    </row>
    <row r="3327" spans="1:5">
      <c r="A3327">
        <v>39422</v>
      </c>
      <c r="B3327" t="s">
        <v>15107</v>
      </c>
      <c r="C3327" t="s">
        <v>85</v>
      </c>
      <c r="D3327" t="s">
        <v>1253</v>
      </c>
      <c r="E3327" s="579"/>
    </row>
    <row r="3328" spans="1:5">
      <c r="A3328">
        <v>39423</v>
      </c>
      <c r="B3328" t="s">
        <v>15108</v>
      </c>
      <c r="C3328" t="s">
        <v>85</v>
      </c>
      <c r="D3328" t="s">
        <v>1252</v>
      </c>
      <c r="E3328" s="579"/>
    </row>
    <row r="3329" spans="1:5">
      <c r="A3329">
        <v>39426</v>
      </c>
      <c r="B3329" t="s">
        <v>15109</v>
      </c>
      <c r="C3329" t="s">
        <v>85</v>
      </c>
      <c r="D3329" t="s">
        <v>1250</v>
      </c>
      <c r="E3329" s="579"/>
    </row>
    <row r="3330" spans="1:5">
      <c r="A3330">
        <v>39429</v>
      </c>
      <c r="B3330" t="s">
        <v>15110</v>
      </c>
      <c r="C3330" t="s">
        <v>85</v>
      </c>
      <c r="D3330" t="s">
        <v>1252</v>
      </c>
      <c r="E3330" s="2"/>
    </row>
    <row r="3331" spans="1:5">
      <c r="A3331">
        <v>39428</v>
      </c>
      <c r="B3331" t="s">
        <v>15111</v>
      </c>
      <c r="C3331" t="s">
        <v>85</v>
      </c>
      <c r="D3331" t="s">
        <v>1252</v>
      </c>
      <c r="E3331" s="579"/>
    </row>
    <row r="3332" spans="1:5">
      <c r="A3332">
        <v>39572</v>
      </c>
      <c r="B3332" t="s">
        <v>15112</v>
      </c>
      <c r="C3332" t="s">
        <v>85</v>
      </c>
      <c r="D3332" t="s">
        <v>1252</v>
      </c>
      <c r="E3332" s="579"/>
    </row>
    <row r="3333" spans="1:5">
      <c r="A3333">
        <v>39570</v>
      </c>
      <c r="B3333" t="s">
        <v>15113</v>
      </c>
      <c r="C3333" t="s">
        <v>85</v>
      </c>
      <c r="D3333" t="s">
        <v>1253</v>
      </c>
      <c r="E3333" s="579"/>
    </row>
    <row r="3334" spans="1:5">
      <c r="A3334">
        <v>39569</v>
      </c>
      <c r="B3334" t="s">
        <v>15114</v>
      </c>
      <c r="C3334" t="s">
        <v>85</v>
      </c>
      <c r="D3334" t="s">
        <v>1252</v>
      </c>
      <c r="E3334" s="579"/>
    </row>
    <row r="3335" spans="1:5">
      <c r="A3335">
        <v>39328</v>
      </c>
      <c r="B3335" t="s">
        <v>15115</v>
      </c>
      <c r="C3335" t="s">
        <v>85</v>
      </c>
      <c r="D3335" t="s">
        <v>1253</v>
      </c>
      <c r="E3335" s="579"/>
    </row>
    <row r="3336" spans="1:5">
      <c r="A3336">
        <v>39029</v>
      </c>
      <c r="B3336" t="s">
        <v>15116</v>
      </c>
      <c r="C3336" t="s">
        <v>85</v>
      </c>
      <c r="D3336" t="s">
        <v>1253</v>
      </c>
      <c r="E3336" s="579"/>
    </row>
    <row r="3337" spans="1:5">
      <c r="A3337">
        <v>39028</v>
      </c>
      <c r="B3337" t="s">
        <v>15117</v>
      </c>
      <c r="C3337" t="s">
        <v>85</v>
      </c>
      <c r="D3337" t="s">
        <v>1253</v>
      </c>
      <c r="E3337" s="579"/>
    </row>
    <row r="3338" spans="1:5">
      <c r="A3338">
        <v>38541</v>
      </c>
      <c r="B3338" t="s">
        <v>15118</v>
      </c>
      <c r="C3338" t="s">
        <v>212</v>
      </c>
      <c r="D3338" t="s">
        <v>1252</v>
      </c>
      <c r="E3338" s="2"/>
    </row>
    <row r="3339" spans="1:5">
      <c r="A3339">
        <v>38542</v>
      </c>
      <c r="B3339" t="s">
        <v>15119</v>
      </c>
      <c r="C3339" t="s">
        <v>212</v>
      </c>
      <c r="D3339" t="s">
        <v>1253</v>
      </c>
      <c r="E3339" s="579"/>
    </row>
    <row r="3340" spans="1:5">
      <c r="A3340">
        <v>45080</v>
      </c>
      <c r="B3340" t="s">
        <v>15120</v>
      </c>
      <c r="C3340" t="s">
        <v>212</v>
      </c>
      <c r="D3340" t="s">
        <v>1253</v>
      </c>
      <c r="E3340" s="579"/>
    </row>
    <row r="3341" spans="1:5">
      <c r="A3341">
        <v>38543</v>
      </c>
      <c r="B3341" t="s">
        <v>15121</v>
      </c>
      <c r="C3341" t="s">
        <v>212</v>
      </c>
      <c r="D3341" t="s">
        <v>1253</v>
      </c>
      <c r="E3341" s="579"/>
    </row>
    <row r="3342" spans="1:5">
      <c r="A3342">
        <v>44002</v>
      </c>
      <c r="B3342" t="s">
        <v>15122</v>
      </c>
      <c r="C3342" t="s">
        <v>212</v>
      </c>
      <c r="D3342" t="s">
        <v>1253</v>
      </c>
      <c r="E3342" s="579"/>
    </row>
    <row r="3343" spans="1:5">
      <c r="A3343">
        <v>43886</v>
      </c>
      <c r="B3343" t="s">
        <v>15123</v>
      </c>
      <c r="C3343" t="s">
        <v>212</v>
      </c>
      <c r="D3343" t="s">
        <v>1253</v>
      </c>
      <c r="E3343" s="579"/>
    </row>
    <row r="3344" spans="1:5">
      <c r="A3344">
        <v>40406</v>
      </c>
      <c r="B3344" t="s">
        <v>15124</v>
      </c>
      <c r="C3344" t="s">
        <v>212</v>
      </c>
      <c r="D3344" t="s">
        <v>1253</v>
      </c>
      <c r="E3344" s="579">
        <v>93605.85</v>
      </c>
    </row>
    <row r="3345" spans="1:5">
      <c r="A3345">
        <v>40789</v>
      </c>
      <c r="B3345" t="s">
        <v>15125</v>
      </c>
      <c r="C3345" t="s">
        <v>212</v>
      </c>
      <c r="D3345" t="s">
        <v>1253</v>
      </c>
      <c r="E3345" s="579">
        <v>13489.56</v>
      </c>
    </row>
    <row r="3346" spans="1:5">
      <c r="A3346">
        <v>40791</v>
      </c>
      <c r="B3346" t="s">
        <v>15126</v>
      </c>
      <c r="C3346" t="s">
        <v>212</v>
      </c>
      <c r="D3346" t="s">
        <v>1253</v>
      </c>
      <c r="E3346" s="579">
        <v>42228.2</v>
      </c>
    </row>
    <row r="3347" spans="1:5">
      <c r="A3347">
        <v>44003</v>
      </c>
      <c r="B3347" t="s">
        <v>15127</v>
      </c>
      <c r="C3347" t="s">
        <v>212</v>
      </c>
      <c r="D3347" t="s">
        <v>1253</v>
      </c>
      <c r="E3347" s="579"/>
    </row>
    <row r="3348" spans="1:5">
      <c r="A3348">
        <v>44548</v>
      </c>
      <c r="B3348" t="s">
        <v>15128</v>
      </c>
      <c r="C3348" t="s">
        <v>212</v>
      </c>
      <c r="D3348" t="s">
        <v>1253</v>
      </c>
      <c r="E3348" s="579"/>
    </row>
    <row r="3349" spans="1:5">
      <c r="A3349">
        <v>44550</v>
      </c>
      <c r="B3349" t="s">
        <v>15129</v>
      </c>
      <c r="C3349" t="s">
        <v>212</v>
      </c>
      <c r="D3349" t="s">
        <v>1253</v>
      </c>
      <c r="E3349" s="579"/>
    </row>
    <row r="3350" spans="1:5">
      <c r="A3350">
        <v>44549</v>
      </c>
      <c r="B3350" t="s">
        <v>15130</v>
      </c>
      <c r="C3350" t="s">
        <v>212</v>
      </c>
      <c r="D3350" t="s">
        <v>1253</v>
      </c>
      <c r="E3350" s="579"/>
    </row>
    <row r="3351" spans="1:5">
      <c r="A3351">
        <v>11651</v>
      </c>
      <c r="B3351" t="s">
        <v>15131</v>
      </c>
      <c r="C3351" t="s">
        <v>212</v>
      </c>
      <c r="D3351" t="s">
        <v>1253</v>
      </c>
      <c r="E3351" s="579">
        <v>23095.200000000001</v>
      </c>
    </row>
    <row r="3352" spans="1:5">
      <c r="A3352">
        <v>41982</v>
      </c>
      <c r="B3352" t="s">
        <v>15132</v>
      </c>
      <c r="C3352" t="s">
        <v>212</v>
      </c>
      <c r="D3352" t="s">
        <v>1253</v>
      </c>
      <c r="E3352" s="579"/>
    </row>
    <row r="3353" spans="1:5">
      <c r="A3353">
        <v>39012</v>
      </c>
      <c r="B3353" t="s">
        <v>15133</v>
      </c>
      <c r="C3353" t="s">
        <v>212</v>
      </c>
      <c r="D3353" t="s">
        <v>1253</v>
      </c>
      <c r="E3353" s="579"/>
    </row>
    <row r="3354" spans="1:5">
      <c r="A3354">
        <v>40435</v>
      </c>
      <c r="B3354" t="s">
        <v>15134</v>
      </c>
      <c r="C3354" t="s">
        <v>212</v>
      </c>
      <c r="D3354" t="s">
        <v>1253</v>
      </c>
      <c r="E3354" s="579"/>
    </row>
    <row r="3355" spans="1:5">
      <c r="A3355">
        <v>45265</v>
      </c>
      <c r="B3355" t="s">
        <v>15135</v>
      </c>
      <c r="C3355" t="s">
        <v>4059</v>
      </c>
      <c r="D3355" t="s">
        <v>1253</v>
      </c>
      <c r="E3355" s="579">
        <v>44.99</v>
      </c>
    </row>
    <row r="3356" spans="1:5">
      <c r="A3356">
        <v>13617</v>
      </c>
      <c r="B3356" t="s">
        <v>15136</v>
      </c>
      <c r="C3356" t="s">
        <v>212</v>
      </c>
      <c r="D3356" t="s">
        <v>1253</v>
      </c>
      <c r="E3356" s="579">
        <v>101951.92</v>
      </c>
    </row>
    <row r="3357" spans="1:5">
      <c r="A3357">
        <v>35274</v>
      </c>
      <c r="B3357" t="s">
        <v>15137</v>
      </c>
      <c r="C3357" t="s">
        <v>85</v>
      </c>
      <c r="D3357" t="s">
        <v>1253</v>
      </c>
      <c r="E3357" s="579">
        <v>43.46</v>
      </c>
    </row>
    <row r="3358" spans="1:5">
      <c r="A3358">
        <v>35275</v>
      </c>
      <c r="B3358" t="s">
        <v>15138</v>
      </c>
      <c r="C3358" t="s">
        <v>85</v>
      </c>
      <c r="D3358" t="s">
        <v>1253</v>
      </c>
      <c r="E3358" s="579">
        <v>92.25</v>
      </c>
    </row>
    <row r="3359" spans="1:5">
      <c r="A3359">
        <v>35276</v>
      </c>
      <c r="B3359" t="s">
        <v>15139</v>
      </c>
      <c r="C3359" t="s">
        <v>85</v>
      </c>
      <c r="D3359" t="s">
        <v>1253</v>
      </c>
      <c r="E3359" s="579">
        <v>160.52000000000001</v>
      </c>
    </row>
    <row r="3360" spans="1:5">
      <c r="A3360">
        <v>11091</v>
      </c>
      <c r="B3360" t="s">
        <v>15140</v>
      </c>
      <c r="C3360" t="s">
        <v>212</v>
      </c>
      <c r="D3360" t="s">
        <v>1253</v>
      </c>
      <c r="E3360" s="579">
        <v>2.13</v>
      </c>
    </row>
    <row r="3361" spans="1:5">
      <c r="A3361">
        <v>37586</v>
      </c>
      <c r="B3361" t="s">
        <v>15141</v>
      </c>
      <c r="C3361" t="s">
        <v>16689</v>
      </c>
      <c r="D3361" t="s">
        <v>1253</v>
      </c>
      <c r="E3361" s="579"/>
    </row>
    <row r="3362" spans="1:5">
      <c r="A3362">
        <v>37395</v>
      </c>
      <c r="B3362" t="s">
        <v>15142</v>
      </c>
      <c r="C3362" t="s">
        <v>16689</v>
      </c>
      <c r="D3362" t="s">
        <v>1253</v>
      </c>
      <c r="E3362" s="579"/>
    </row>
    <row r="3363" spans="1:5">
      <c r="A3363">
        <v>14147</v>
      </c>
      <c r="B3363" t="s">
        <v>15143</v>
      </c>
      <c r="C3363" t="s">
        <v>16689</v>
      </c>
      <c r="D3363" t="s">
        <v>1253</v>
      </c>
      <c r="E3363" s="579"/>
    </row>
    <row r="3364" spans="1:5">
      <c r="A3364">
        <v>37396</v>
      </c>
      <c r="B3364" t="s">
        <v>15144</v>
      </c>
      <c r="C3364" t="s">
        <v>16689</v>
      </c>
      <c r="D3364" t="s">
        <v>1253</v>
      </c>
      <c r="E3364" s="579"/>
    </row>
    <row r="3365" spans="1:5">
      <c r="A3365">
        <v>37397</v>
      </c>
      <c r="B3365" t="s">
        <v>15145</v>
      </c>
      <c r="C3365" t="s">
        <v>16689</v>
      </c>
      <c r="D3365" t="s">
        <v>1253</v>
      </c>
      <c r="E3365" s="579"/>
    </row>
    <row r="3366" spans="1:5">
      <c r="A3366">
        <v>43606</v>
      </c>
      <c r="B3366" t="s">
        <v>15146</v>
      </c>
      <c r="C3366" t="s">
        <v>212</v>
      </c>
      <c r="D3366" t="s">
        <v>1253</v>
      </c>
      <c r="E3366" s="579">
        <v>9.01</v>
      </c>
    </row>
    <row r="3367" spans="1:5">
      <c r="A3367">
        <v>444</v>
      </c>
      <c r="B3367" t="s">
        <v>15147</v>
      </c>
      <c r="C3367" t="s">
        <v>212</v>
      </c>
      <c r="D3367" t="s">
        <v>1253</v>
      </c>
      <c r="E3367" s="579">
        <v>32.36</v>
      </c>
    </row>
    <row r="3368" spans="1:5">
      <c r="A3368">
        <v>445</v>
      </c>
      <c r="B3368" t="s">
        <v>15148</v>
      </c>
      <c r="C3368" t="s">
        <v>212</v>
      </c>
      <c r="D3368" t="s">
        <v>1253</v>
      </c>
      <c r="E3368" s="579">
        <v>44.3</v>
      </c>
    </row>
    <row r="3369" spans="1:5">
      <c r="A3369">
        <v>4783</v>
      </c>
      <c r="B3369" t="s">
        <v>15149</v>
      </c>
      <c r="C3369" t="s">
        <v>87</v>
      </c>
      <c r="D3369" t="s">
        <v>1253</v>
      </c>
      <c r="E3369" s="579">
        <v>17.149999999999999</v>
      </c>
    </row>
    <row r="3370" spans="1:5">
      <c r="A3370">
        <v>41079</v>
      </c>
      <c r="B3370" t="s">
        <v>15150</v>
      </c>
      <c r="C3370" t="s">
        <v>218</v>
      </c>
      <c r="D3370" t="s">
        <v>1253</v>
      </c>
      <c r="E3370" s="579">
        <v>2999.75</v>
      </c>
    </row>
    <row r="3371" spans="1:5">
      <c r="A3371">
        <v>12874</v>
      </c>
      <c r="B3371" t="s">
        <v>15151</v>
      </c>
      <c r="C3371" t="s">
        <v>87</v>
      </c>
      <c r="D3371" t="s">
        <v>1253</v>
      </c>
      <c r="E3371" s="579">
        <v>16.649999999999999</v>
      </c>
    </row>
    <row r="3372" spans="1:5">
      <c r="A3372">
        <v>41082</v>
      </c>
      <c r="B3372" t="s">
        <v>15152</v>
      </c>
      <c r="C3372" t="s">
        <v>218</v>
      </c>
      <c r="D3372" t="s">
        <v>1252</v>
      </c>
      <c r="E3372" s="579">
        <v>2912.95</v>
      </c>
    </row>
    <row r="3373" spans="1:5">
      <c r="A3373">
        <v>4785</v>
      </c>
      <c r="B3373" t="s">
        <v>15153</v>
      </c>
      <c r="C3373" t="s">
        <v>87</v>
      </c>
      <c r="D3373" t="s">
        <v>1253</v>
      </c>
      <c r="E3373" s="579">
        <v>17.149999999999999</v>
      </c>
    </row>
    <row r="3374" spans="1:5">
      <c r="A3374">
        <v>41081</v>
      </c>
      <c r="B3374" t="s">
        <v>15154</v>
      </c>
      <c r="C3374" t="s">
        <v>218</v>
      </c>
      <c r="D3374" t="s">
        <v>1253</v>
      </c>
      <c r="E3374" s="579">
        <v>2999.75</v>
      </c>
    </row>
    <row r="3375" spans="1:5">
      <c r="A3375">
        <v>4801</v>
      </c>
      <c r="B3375" t="s">
        <v>15155</v>
      </c>
      <c r="C3375" t="s">
        <v>93</v>
      </c>
      <c r="D3375" t="s">
        <v>1253</v>
      </c>
      <c r="E3375" s="579">
        <v>95.22</v>
      </c>
    </row>
    <row r="3376" spans="1:5">
      <c r="A3376">
        <v>4794</v>
      </c>
      <c r="B3376" t="s">
        <v>15156</v>
      </c>
      <c r="C3376" t="s">
        <v>93</v>
      </c>
      <c r="D3376" t="s">
        <v>1253</v>
      </c>
      <c r="E3376" s="579">
        <v>433.67</v>
      </c>
    </row>
    <row r="3377" spans="1:5">
      <c r="A3377">
        <v>4796</v>
      </c>
      <c r="B3377" t="s">
        <v>15157</v>
      </c>
      <c r="C3377" t="s">
        <v>93</v>
      </c>
      <c r="D3377" t="s">
        <v>1253</v>
      </c>
      <c r="E3377" s="2">
        <v>263.39999999999998</v>
      </c>
    </row>
    <row r="3378" spans="1:5">
      <c r="A3378">
        <v>4800</v>
      </c>
      <c r="B3378" t="s">
        <v>15158</v>
      </c>
      <c r="C3378" t="s">
        <v>93</v>
      </c>
      <c r="D3378" t="s">
        <v>1253</v>
      </c>
      <c r="E3378" s="2">
        <v>72.44</v>
      </c>
    </row>
    <row r="3379" spans="1:5">
      <c r="A3379">
        <v>4795</v>
      </c>
      <c r="B3379" t="s">
        <v>15159</v>
      </c>
      <c r="C3379" t="s">
        <v>93</v>
      </c>
      <c r="D3379" t="s">
        <v>1253</v>
      </c>
      <c r="E3379" s="2">
        <v>422.15</v>
      </c>
    </row>
    <row r="3380" spans="1:5">
      <c r="A3380">
        <v>39694</v>
      </c>
      <c r="B3380" t="s">
        <v>15160</v>
      </c>
      <c r="C3380" t="s">
        <v>93</v>
      </c>
      <c r="D3380" t="s">
        <v>1252</v>
      </c>
      <c r="E3380" s="2">
        <v>328.27</v>
      </c>
    </row>
    <row r="3381" spans="1:5">
      <c r="A3381">
        <v>1292</v>
      </c>
      <c r="B3381" t="s">
        <v>15161</v>
      </c>
      <c r="C3381" t="s">
        <v>93</v>
      </c>
      <c r="D3381" t="s">
        <v>1252</v>
      </c>
      <c r="E3381" s="2">
        <v>48.39</v>
      </c>
    </row>
    <row r="3382" spans="1:5">
      <c r="A3382">
        <v>1287</v>
      </c>
      <c r="B3382" t="s">
        <v>15162</v>
      </c>
      <c r="C3382" t="s">
        <v>93</v>
      </c>
      <c r="D3382" t="s">
        <v>1252</v>
      </c>
      <c r="E3382" s="2">
        <v>38.74</v>
      </c>
    </row>
    <row r="3383" spans="1:5">
      <c r="A3383">
        <v>4786</v>
      </c>
      <c r="B3383" t="s">
        <v>15163</v>
      </c>
      <c r="C3383" t="s">
        <v>93</v>
      </c>
      <c r="D3383" t="s">
        <v>1252</v>
      </c>
      <c r="E3383" s="2"/>
    </row>
    <row r="3384" spans="1:5">
      <c r="A3384">
        <v>10840</v>
      </c>
      <c r="B3384" t="s">
        <v>15164</v>
      </c>
      <c r="C3384" t="s">
        <v>93</v>
      </c>
      <c r="D3384" t="s">
        <v>1253</v>
      </c>
      <c r="E3384" s="2">
        <v>350</v>
      </c>
    </row>
    <row r="3385" spans="1:5">
      <c r="A3385">
        <v>10841</v>
      </c>
      <c r="B3385" t="s">
        <v>15165</v>
      </c>
      <c r="C3385" t="s">
        <v>93</v>
      </c>
      <c r="D3385" t="s">
        <v>1253</v>
      </c>
      <c r="E3385" s="2">
        <v>264.14999999999998</v>
      </c>
    </row>
    <row r="3386" spans="1:5">
      <c r="A3386">
        <v>44540</v>
      </c>
      <c r="B3386" t="s">
        <v>15166</v>
      </c>
      <c r="C3386" t="s">
        <v>93</v>
      </c>
      <c r="D3386" t="s">
        <v>1252</v>
      </c>
      <c r="E3386" s="2">
        <v>337.52</v>
      </c>
    </row>
    <row r="3387" spans="1:5">
      <c r="A3387">
        <v>10842</v>
      </c>
      <c r="B3387" t="s">
        <v>15167</v>
      </c>
      <c r="C3387" t="s">
        <v>93</v>
      </c>
      <c r="D3387" t="s">
        <v>1252</v>
      </c>
      <c r="E3387" s="579">
        <v>381.55</v>
      </c>
    </row>
    <row r="3388" spans="1:5">
      <c r="A3388">
        <v>45190</v>
      </c>
      <c r="B3388" t="s">
        <v>15168</v>
      </c>
      <c r="C3388" t="s">
        <v>93</v>
      </c>
      <c r="D3388" t="s">
        <v>1252</v>
      </c>
      <c r="E3388" s="579">
        <v>79.900000000000006</v>
      </c>
    </row>
    <row r="3389" spans="1:5">
      <c r="A3389">
        <v>45191</v>
      </c>
      <c r="B3389" t="s">
        <v>15169</v>
      </c>
      <c r="C3389" t="s">
        <v>93</v>
      </c>
      <c r="D3389" t="s">
        <v>1252</v>
      </c>
      <c r="E3389" s="579">
        <v>135.55000000000001</v>
      </c>
    </row>
    <row r="3390" spans="1:5">
      <c r="A3390">
        <v>38180</v>
      </c>
      <c r="B3390" t="s">
        <v>15170</v>
      </c>
      <c r="C3390" t="s">
        <v>93</v>
      </c>
      <c r="D3390" t="s">
        <v>1252</v>
      </c>
      <c r="E3390" s="579">
        <v>212.07</v>
      </c>
    </row>
    <row r="3391" spans="1:5">
      <c r="A3391">
        <v>40648</v>
      </c>
      <c r="B3391" t="s">
        <v>15171</v>
      </c>
      <c r="C3391" t="s">
        <v>93</v>
      </c>
      <c r="D3391" t="s">
        <v>1252</v>
      </c>
      <c r="E3391" s="579"/>
    </row>
    <row r="3392" spans="1:5">
      <c r="A3392">
        <v>40649</v>
      </c>
      <c r="B3392" t="s">
        <v>15172</v>
      </c>
      <c r="C3392" t="s">
        <v>93</v>
      </c>
      <c r="D3392" t="s">
        <v>1253</v>
      </c>
      <c r="E3392" s="579"/>
    </row>
    <row r="3393" spans="1:5">
      <c r="A3393">
        <v>40650</v>
      </c>
      <c r="B3393" t="s">
        <v>15173</v>
      </c>
      <c r="C3393" t="s">
        <v>93</v>
      </c>
      <c r="D3393" t="s">
        <v>1253</v>
      </c>
      <c r="E3393" s="579"/>
    </row>
    <row r="3394" spans="1:5">
      <c r="A3394">
        <v>40651</v>
      </c>
      <c r="B3394" t="s">
        <v>15174</v>
      </c>
      <c r="C3394" t="s">
        <v>93</v>
      </c>
      <c r="D3394" t="s">
        <v>1253</v>
      </c>
      <c r="E3394" s="579"/>
    </row>
    <row r="3395" spans="1:5">
      <c r="A3395">
        <v>40652</v>
      </c>
      <c r="B3395" t="s">
        <v>15175</v>
      </c>
      <c r="C3395" t="s">
        <v>93</v>
      </c>
      <c r="D3395" t="s">
        <v>1253</v>
      </c>
      <c r="E3395" s="579"/>
    </row>
    <row r="3396" spans="1:5">
      <c r="A3396">
        <v>40647</v>
      </c>
      <c r="B3396" t="s">
        <v>15176</v>
      </c>
      <c r="C3396" t="s">
        <v>93</v>
      </c>
      <c r="D3396" t="s">
        <v>1253</v>
      </c>
      <c r="E3396" s="579"/>
    </row>
    <row r="3397" spans="1:5">
      <c r="A3397">
        <v>40653</v>
      </c>
      <c r="B3397" t="s">
        <v>15177</v>
      </c>
      <c r="C3397" t="s">
        <v>93</v>
      </c>
      <c r="D3397" t="s">
        <v>1252</v>
      </c>
      <c r="E3397" s="579"/>
    </row>
    <row r="3398" spans="1:5">
      <c r="A3398">
        <v>38135</v>
      </c>
      <c r="B3398" t="s">
        <v>15178</v>
      </c>
      <c r="C3398" t="s">
        <v>93</v>
      </c>
      <c r="D3398" t="s">
        <v>1252</v>
      </c>
      <c r="E3398" s="579">
        <v>75.400000000000006</v>
      </c>
    </row>
    <row r="3399" spans="1:5">
      <c r="A3399">
        <v>36178</v>
      </c>
      <c r="B3399" t="s">
        <v>15179</v>
      </c>
      <c r="C3399" t="s">
        <v>212</v>
      </c>
      <c r="D3399" t="s">
        <v>1252</v>
      </c>
      <c r="E3399" s="579">
        <v>12.61</v>
      </c>
    </row>
    <row r="3400" spans="1:5">
      <c r="A3400">
        <v>38181</v>
      </c>
      <c r="B3400" t="s">
        <v>15180</v>
      </c>
      <c r="C3400" t="s">
        <v>93</v>
      </c>
      <c r="D3400" t="s">
        <v>1250</v>
      </c>
      <c r="E3400" s="579">
        <v>289.51</v>
      </c>
    </row>
    <row r="3401" spans="1:5">
      <c r="A3401">
        <v>38182</v>
      </c>
      <c r="B3401" t="s">
        <v>15181</v>
      </c>
      <c r="C3401" t="s">
        <v>93</v>
      </c>
      <c r="D3401" t="s">
        <v>1252</v>
      </c>
      <c r="E3401" s="2">
        <v>275.77</v>
      </c>
    </row>
    <row r="3402" spans="1:5">
      <c r="A3402">
        <v>38186</v>
      </c>
      <c r="B3402" t="s">
        <v>15182</v>
      </c>
      <c r="C3402" t="s">
        <v>93</v>
      </c>
      <c r="D3402" t="s">
        <v>1252</v>
      </c>
      <c r="E3402" s="579">
        <v>716.82</v>
      </c>
    </row>
    <row r="3403" spans="1:5">
      <c r="A3403">
        <v>38185</v>
      </c>
      <c r="B3403" t="s">
        <v>15183</v>
      </c>
      <c r="C3403" t="s">
        <v>93</v>
      </c>
      <c r="D3403" t="s">
        <v>1252</v>
      </c>
      <c r="E3403" s="2">
        <v>638.22</v>
      </c>
    </row>
    <row r="3404" spans="1:5">
      <c r="A3404">
        <v>40654</v>
      </c>
      <c r="B3404" t="s">
        <v>15184</v>
      </c>
      <c r="C3404" t="s">
        <v>93</v>
      </c>
      <c r="D3404" t="s">
        <v>1252</v>
      </c>
      <c r="E3404" s="579"/>
    </row>
    <row r="3405" spans="1:5">
      <c r="A3405">
        <v>44541</v>
      </c>
      <c r="B3405" t="s">
        <v>15185</v>
      </c>
      <c r="C3405" t="s">
        <v>93</v>
      </c>
      <c r="D3405" t="s">
        <v>1252</v>
      </c>
      <c r="E3405" s="2">
        <v>278.82</v>
      </c>
    </row>
    <row r="3406" spans="1:5">
      <c r="A3406">
        <v>4822</v>
      </c>
      <c r="B3406" t="s">
        <v>15186</v>
      </c>
      <c r="C3406" t="s">
        <v>93</v>
      </c>
      <c r="D3406" t="s">
        <v>1252</v>
      </c>
      <c r="E3406" s="579">
        <v>389.16</v>
      </c>
    </row>
    <row r="3407" spans="1:5">
      <c r="A3407">
        <v>4818</v>
      </c>
      <c r="B3407" t="s">
        <v>15187</v>
      </c>
      <c r="C3407" t="s">
        <v>93</v>
      </c>
      <c r="D3407" t="s">
        <v>1252</v>
      </c>
      <c r="E3407" s="579">
        <v>400</v>
      </c>
    </row>
    <row r="3408" spans="1:5">
      <c r="A3408">
        <v>39567</v>
      </c>
      <c r="B3408" t="s">
        <v>15188</v>
      </c>
      <c r="C3408" t="s">
        <v>93</v>
      </c>
      <c r="D3408" t="s">
        <v>1252</v>
      </c>
      <c r="E3408" s="579">
        <v>43.55</v>
      </c>
    </row>
    <row r="3409" spans="1:5">
      <c r="A3409">
        <v>39566</v>
      </c>
      <c r="B3409" t="s">
        <v>15189</v>
      </c>
      <c r="C3409" t="s">
        <v>93</v>
      </c>
      <c r="D3409" t="s">
        <v>1252</v>
      </c>
      <c r="E3409" s="579">
        <v>46.1</v>
      </c>
    </row>
    <row r="3410" spans="1:5">
      <c r="A3410">
        <v>39416</v>
      </c>
      <c r="B3410" t="s">
        <v>15190</v>
      </c>
      <c r="C3410" t="s">
        <v>93</v>
      </c>
      <c r="D3410" t="s">
        <v>1252</v>
      </c>
      <c r="E3410" s="579">
        <v>28.1</v>
      </c>
    </row>
    <row r="3411" spans="1:5">
      <c r="A3411">
        <v>39417</v>
      </c>
      <c r="B3411" t="s">
        <v>15191</v>
      </c>
      <c r="C3411" t="s">
        <v>93</v>
      </c>
      <c r="D3411" t="s">
        <v>1252</v>
      </c>
      <c r="E3411" s="579">
        <v>27.4</v>
      </c>
    </row>
    <row r="3412" spans="1:5">
      <c r="A3412">
        <v>43742</v>
      </c>
      <c r="B3412" t="s">
        <v>15192</v>
      </c>
      <c r="C3412" t="s">
        <v>93</v>
      </c>
      <c r="D3412" t="s">
        <v>1252</v>
      </c>
      <c r="E3412" s="579">
        <v>29.56</v>
      </c>
    </row>
    <row r="3413" spans="1:5">
      <c r="A3413">
        <v>39414</v>
      </c>
      <c r="B3413" t="s">
        <v>15193</v>
      </c>
      <c r="C3413" t="s">
        <v>93</v>
      </c>
      <c r="D3413" t="s">
        <v>1250</v>
      </c>
      <c r="E3413" s="579">
        <v>26.61</v>
      </c>
    </row>
    <row r="3414" spans="1:5">
      <c r="A3414">
        <v>39415</v>
      </c>
      <c r="B3414" t="s">
        <v>15194</v>
      </c>
      <c r="C3414" t="s">
        <v>93</v>
      </c>
      <c r="D3414" t="s">
        <v>1252</v>
      </c>
      <c r="E3414" s="579">
        <v>22.93</v>
      </c>
    </row>
    <row r="3415" spans="1:5">
      <c r="A3415">
        <v>43740</v>
      </c>
      <c r="B3415" t="s">
        <v>15195</v>
      </c>
      <c r="C3415" t="s">
        <v>93</v>
      </c>
      <c r="D3415" t="s">
        <v>1253</v>
      </c>
      <c r="E3415" s="579">
        <v>28.01</v>
      </c>
    </row>
    <row r="3416" spans="1:5">
      <c r="A3416">
        <v>39412</v>
      </c>
      <c r="B3416" t="s">
        <v>15196</v>
      </c>
      <c r="C3416" t="s">
        <v>93</v>
      </c>
      <c r="D3416" t="s">
        <v>1250</v>
      </c>
      <c r="E3416" s="579">
        <v>19.21</v>
      </c>
    </row>
    <row r="3417" spans="1:5">
      <c r="A3417">
        <v>39413</v>
      </c>
      <c r="B3417" t="s">
        <v>15197</v>
      </c>
      <c r="C3417" t="s">
        <v>93</v>
      </c>
      <c r="D3417" t="s">
        <v>1252</v>
      </c>
      <c r="E3417" s="579">
        <v>20.77</v>
      </c>
    </row>
    <row r="3418" spans="1:5">
      <c r="A3418">
        <v>43741</v>
      </c>
      <c r="B3418" t="s">
        <v>15198</v>
      </c>
      <c r="C3418" t="s">
        <v>93</v>
      </c>
      <c r="D3418" t="s">
        <v>1252</v>
      </c>
      <c r="E3418" s="579">
        <v>22.14</v>
      </c>
    </row>
    <row r="3419" spans="1:5">
      <c r="A3419">
        <v>11062</v>
      </c>
      <c r="B3419" t="s">
        <v>15199</v>
      </c>
      <c r="C3419" t="s">
        <v>93</v>
      </c>
      <c r="D3419" t="s">
        <v>1252</v>
      </c>
      <c r="E3419" s="579">
        <v>67.400000000000006</v>
      </c>
    </row>
    <row r="3420" spans="1:5">
      <c r="A3420">
        <v>11063</v>
      </c>
      <c r="B3420" t="s">
        <v>15200</v>
      </c>
      <c r="C3420" t="s">
        <v>93</v>
      </c>
      <c r="D3420" t="s">
        <v>1252</v>
      </c>
      <c r="E3420" s="579">
        <v>41.25</v>
      </c>
    </row>
    <row r="3421" spans="1:5">
      <c r="A3421">
        <v>13521</v>
      </c>
      <c r="B3421" t="s">
        <v>15201</v>
      </c>
      <c r="C3421" t="s">
        <v>212</v>
      </c>
      <c r="D3421" t="s">
        <v>1252</v>
      </c>
      <c r="E3421" s="579"/>
    </row>
    <row r="3422" spans="1:5">
      <c r="A3422">
        <v>10851</v>
      </c>
      <c r="B3422" t="s">
        <v>15202</v>
      </c>
      <c r="C3422" t="s">
        <v>212</v>
      </c>
      <c r="D3422" t="s">
        <v>1253</v>
      </c>
      <c r="E3422" s="579"/>
    </row>
    <row r="3423" spans="1:5">
      <c r="A3423">
        <v>39515</v>
      </c>
      <c r="B3423" t="s">
        <v>15203</v>
      </c>
      <c r="C3423" t="s">
        <v>212</v>
      </c>
      <c r="D3423" t="s">
        <v>1253</v>
      </c>
      <c r="E3423" s="579"/>
    </row>
    <row r="3424" spans="1:5">
      <c r="A3424">
        <v>39516</v>
      </c>
      <c r="B3424" t="s">
        <v>15204</v>
      </c>
      <c r="C3424" t="s">
        <v>212</v>
      </c>
      <c r="D3424" t="s">
        <v>1253</v>
      </c>
      <c r="E3424" s="579"/>
    </row>
    <row r="3425" spans="1:6">
      <c r="A3425">
        <v>39514</v>
      </c>
      <c r="B3425" t="s">
        <v>15205</v>
      </c>
      <c r="C3425" t="s">
        <v>212</v>
      </c>
      <c r="D3425" t="s">
        <v>1253</v>
      </c>
      <c r="E3425" s="579"/>
    </row>
    <row r="3426" spans="1:6">
      <c r="A3426">
        <v>4812</v>
      </c>
      <c r="B3426" t="s">
        <v>15206</v>
      </c>
      <c r="C3426" t="s">
        <v>93</v>
      </c>
      <c r="D3426" t="s">
        <v>1253</v>
      </c>
      <c r="E3426" s="579">
        <v>11.52</v>
      </c>
    </row>
    <row r="3427" spans="1:6">
      <c r="A3427">
        <v>10849</v>
      </c>
      <c r="B3427" t="s">
        <v>15207</v>
      </c>
      <c r="C3427" t="s">
        <v>212</v>
      </c>
      <c r="D3427" t="s">
        <v>1253</v>
      </c>
      <c r="E3427" s="579"/>
    </row>
    <row r="3428" spans="1:6">
      <c r="A3428">
        <v>10848</v>
      </c>
      <c r="B3428" t="s">
        <v>15208</v>
      </c>
      <c r="C3428" t="s">
        <v>212</v>
      </c>
      <c r="D3428" t="s">
        <v>1253</v>
      </c>
      <c r="E3428" s="579"/>
    </row>
    <row r="3429" spans="1:6">
      <c r="A3429">
        <v>4813</v>
      </c>
      <c r="B3429" t="s">
        <v>15209</v>
      </c>
      <c r="C3429" t="s">
        <v>93</v>
      </c>
      <c r="D3429" t="s">
        <v>1252</v>
      </c>
      <c r="E3429" s="579">
        <v>377.5</v>
      </c>
      <c r="F3429" s="657" t="s">
        <v>16698</v>
      </c>
    </row>
    <row r="3430" spans="1:6">
      <c r="A3430">
        <v>37560</v>
      </c>
      <c r="B3430" t="s">
        <v>15210</v>
      </c>
      <c r="C3430" t="s">
        <v>212</v>
      </c>
      <c r="D3430" t="s">
        <v>1252</v>
      </c>
      <c r="E3430" s="579">
        <v>39.369999999999997</v>
      </c>
    </row>
    <row r="3431" spans="1:6">
      <c r="A3431">
        <v>37557</v>
      </c>
      <c r="B3431" t="s">
        <v>15211</v>
      </c>
      <c r="C3431" t="s">
        <v>212</v>
      </c>
      <c r="D3431" t="s">
        <v>1252</v>
      </c>
      <c r="E3431" s="579">
        <v>11.95</v>
      </c>
    </row>
    <row r="3432" spans="1:6">
      <c r="A3432">
        <v>37556</v>
      </c>
      <c r="B3432" t="s">
        <v>15212</v>
      </c>
      <c r="C3432" t="s">
        <v>212</v>
      </c>
      <c r="D3432" t="s">
        <v>1252</v>
      </c>
      <c r="E3432" s="579">
        <v>23.13</v>
      </c>
    </row>
    <row r="3433" spans="1:6">
      <c r="A3433">
        <v>37559</v>
      </c>
      <c r="B3433" t="s">
        <v>15213</v>
      </c>
      <c r="C3433" t="s">
        <v>212</v>
      </c>
      <c r="D3433" t="s">
        <v>1252</v>
      </c>
      <c r="E3433" s="579">
        <v>28.37</v>
      </c>
    </row>
    <row r="3434" spans="1:6">
      <c r="A3434">
        <v>37539</v>
      </c>
      <c r="B3434" t="s">
        <v>15214</v>
      </c>
      <c r="C3434" t="s">
        <v>212</v>
      </c>
      <c r="D3434" t="s">
        <v>1252</v>
      </c>
      <c r="E3434" s="579">
        <v>20</v>
      </c>
    </row>
    <row r="3435" spans="1:6">
      <c r="A3435">
        <v>37558</v>
      </c>
      <c r="B3435" t="s">
        <v>15215</v>
      </c>
      <c r="C3435" t="s">
        <v>212</v>
      </c>
      <c r="D3435" t="s">
        <v>1253</v>
      </c>
      <c r="E3435" s="579">
        <v>37.29</v>
      </c>
    </row>
    <row r="3436" spans="1:6">
      <c r="A3436">
        <v>34723</v>
      </c>
      <c r="B3436" t="s">
        <v>15216</v>
      </c>
      <c r="C3436" t="s">
        <v>93</v>
      </c>
      <c r="D3436" t="s">
        <v>1252</v>
      </c>
      <c r="E3436" s="579"/>
    </row>
    <row r="3437" spans="1:6">
      <c r="A3437">
        <v>34721</v>
      </c>
      <c r="B3437" t="s">
        <v>15217</v>
      </c>
      <c r="C3437" t="s">
        <v>93</v>
      </c>
      <c r="D3437" t="s">
        <v>1252</v>
      </c>
      <c r="E3437" s="579"/>
    </row>
    <row r="3438" spans="1:6">
      <c r="A3438">
        <v>4309</v>
      </c>
      <c r="B3438" t="s">
        <v>15218</v>
      </c>
      <c r="C3438" t="s">
        <v>212</v>
      </c>
      <c r="D3438" t="s">
        <v>1250</v>
      </c>
      <c r="E3438" s="579">
        <v>9.58</v>
      </c>
    </row>
    <row r="3439" spans="1:6">
      <c r="A3439">
        <v>4307</v>
      </c>
      <c r="B3439" t="s">
        <v>15219</v>
      </c>
      <c r="C3439" t="s">
        <v>212</v>
      </c>
      <c r="D3439" t="s">
        <v>1252</v>
      </c>
      <c r="E3439" s="579">
        <v>16.38</v>
      </c>
    </row>
    <row r="3440" spans="1:6">
      <c r="A3440">
        <v>10850</v>
      </c>
      <c r="B3440" t="s">
        <v>15220</v>
      </c>
      <c r="C3440" t="s">
        <v>212</v>
      </c>
      <c r="D3440" t="s">
        <v>1252</v>
      </c>
      <c r="E3440" s="579"/>
    </row>
    <row r="3441" spans="1:5">
      <c r="A3441">
        <v>42438</v>
      </c>
      <c r="B3441" t="s">
        <v>15221</v>
      </c>
      <c r="C3441" t="s">
        <v>212</v>
      </c>
      <c r="D3441" t="s">
        <v>1252</v>
      </c>
      <c r="E3441" s="579"/>
    </row>
    <row r="3442" spans="1:5">
      <c r="A3442">
        <v>4792</v>
      </c>
      <c r="B3442" t="s">
        <v>15222</v>
      </c>
      <c r="C3442" t="s">
        <v>93</v>
      </c>
      <c r="D3442" t="s">
        <v>1252</v>
      </c>
      <c r="E3442" s="579">
        <v>203.58</v>
      </c>
    </row>
    <row r="3443" spans="1:5">
      <c r="A3443">
        <v>4790</v>
      </c>
      <c r="B3443" t="s">
        <v>15223</v>
      </c>
      <c r="C3443" t="s">
        <v>93</v>
      </c>
      <c r="D3443" t="s">
        <v>1252</v>
      </c>
      <c r="E3443" s="579">
        <v>122.4</v>
      </c>
    </row>
    <row r="3444" spans="1:5">
      <c r="A3444">
        <v>40671</v>
      </c>
      <c r="B3444" t="s">
        <v>15224</v>
      </c>
      <c r="C3444" t="s">
        <v>93</v>
      </c>
      <c r="D3444" t="s">
        <v>1252</v>
      </c>
      <c r="E3444" s="579">
        <v>78.599999999999994</v>
      </c>
    </row>
    <row r="3445" spans="1:5">
      <c r="A3445">
        <v>7552</v>
      </c>
      <c r="B3445" t="s">
        <v>15225</v>
      </c>
      <c r="C3445" t="s">
        <v>212</v>
      </c>
      <c r="D3445" t="s">
        <v>1252</v>
      </c>
      <c r="E3445" s="579">
        <v>22.87</v>
      </c>
    </row>
    <row r="3446" spans="1:5">
      <c r="A3446">
        <v>4893</v>
      </c>
      <c r="B3446" t="s">
        <v>15226</v>
      </c>
      <c r="C3446" t="s">
        <v>212</v>
      </c>
      <c r="D3446" t="s">
        <v>1252</v>
      </c>
      <c r="E3446" s="579"/>
    </row>
    <row r="3447" spans="1:5">
      <c r="A3447">
        <v>4894</v>
      </c>
      <c r="B3447" t="s">
        <v>15227</v>
      </c>
      <c r="C3447" t="s">
        <v>212</v>
      </c>
      <c r="D3447" t="s">
        <v>1250</v>
      </c>
      <c r="E3447" s="579"/>
    </row>
    <row r="3448" spans="1:5">
      <c r="A3448">
        <v>4890</v>
      </c>
      <c r="B3448" t="s">
        <v>15228</v>
      </c>
      <c r="C3448" t="s">
        <v>212</v>
      </c>
      <c r="D3448" t="s">
        <v>1252</v>
      </c>
      <c r="E3448" s="579"/>
    </row>
    <row r="3449" spans="1:5">
      <c r="A3449">
        <v>4888</v>
      </c>
      <c r="B3449" t="s">
        <v>15229</v>
      </c>
      <c r="C3449" t="s">
        <v>212</v>
      </c>
      <c r="D3449" t="s">
        <v>1252</v>
      </c>
      <c r="E3449" s="579"/>
    </row>
    <row r="3450" spans="1:5">
      <c r="A3450">
        <v>12411</v>
      </c>
      <c r="B3450" t="s">
        <v>15230</v>
      </c>
      <c r="C3450" t="s">
        <v>212</v>
      </c>
      <c r="D3450" t="s">
        <v>1252</v>
      </c>
      <c r="E3450" s="579"/>
    </row>
    <row r="3451" spans="1:5">
      <c r="A3451">
        <v>4891</v>
      </c>
      <c r="B3451" t="s">
        <v>15231</v>
      </c>
      <c r="C3451" t="s">
        <v>212</v>
      </c>
      <c r="D3451" t="s">
        <v>1252</v>
      </c>
      <c r="E3451" s="579"/>
    </row>
    <row r="3452" spans="1:5">
      <c r="A3452">
        <v>4892</v>
      </c>
      <c r="B3452" t="s">
        <v>15232</v>
      </c>
      <c r="C3452" t="s">
        <v>212</v>
      </c>
      <c r="D3452" t="s">
        <v>1253</v>
      </c>
      <c r="E3452" s="579"/>
    </row>
    <row r="3453" spans="1:5">
      <c r="A3453">
        <v>4889</v>
      </c>
      <c r="B3453" t="s">
        <v>15233</v>
      </c>
      <c r="C3453" t="s">
        <v>212</v>
      </c>
      <c r="D3453" t="s">
        <v>1253</v>
      </c>
      <c r="E3453" s="579"/>
    </row>
    <row r="3454" spans="1:5">
      <c r="A3454">
        <v>12412</v>
      </c>
      <c r="B3454" t="s">
        <v>15234</v>
      </c>
      <c r="C3454" t="s">
        <v>212</v>
      </c>
      <c r="D3454" t="s">
        <v>1253</v>
      </c>
      <c r="E3454" s="579"/>
    </row>
    <row r="3455" spans="1:5">
      <c r="A3455">
        <v>4907</v>
      </c>
      <c r="B3455" t="s">
        <v>15235</v>
      </c>
      <c r="C3455" t="s">
        <v>212</v>
      </c>
      <c r="D3455" t="s">
        <v>1253</v>
      </c>
      <c r="E3455" s="579">
        <v>19.07</v>
      </c>
    </row>
    <row r="3456" spans="1:5">
      <c r="A3456">
        <v>4902</v>
      </c>
      <c r="B3456" t="s">
        <v>15236</v>
      </c>
      <c r="C3456" t="s">
        <v>212</v>
      </c>
      <c r="D3456" t="s">
        <v>1253</v>
      </c>
      <c r="E3456" s="579">
        <v>49.47</v>
      </c>
    </row>
    <row r="3457" spans="1:5">
      <c r="A3457">
        <v>4741</v>
      </c>
      <c r="B3457" t="s">
        <v>15237</v>
      </c>
      <c r="C3457" t="s">
        <v>90</v>
      </c>
      <c r="D3457" t="s">
        <v>1252</v>
      </c>
      <c r="E3457" s="579">
        <v>93.96</v>
      </c>
    </row>
    <row r="3458" spans="1:5">
      <c r="A3458">
        <v>4752</v>
      </c>
      <c r="B3458" t="s">
        <v>15238</v>
      </c>
      <c r="C3458" t="s">
        <v>87</v>
      </c>
      <c r="D3458" t="s">
        <v>1253</v>
      </c>
      <c r="E3458" s="2">
        <v>10.54</v>
      </c>
    </row>
    <row r="3459" spans="1:5">
      <c r="A3459">
        <v>41091</v>
      </c>
      <c r="B3459" t="s">
        <v>15239</v>
      </c>
      <c r="C3459" t="s">
        <v>218</v>
      </c>
      <c r="D3459" t="s">
        <v>1253</v>
      </c>
      <c r="E3459" s="579">
        <v>1845.69</v>
      </c>
    </row>
    <row r="3460" spans="1:5">
      <c r="A3460">
        <v>13954</v>
      </c>
      <c r="B3460" t="s">
        <v>15240</v>
      </c>
      <c r="C3460" t="s">
        <v>212</v>
      </c>
      <c r="D3460" t="s">
        <v>1253</v>
      </c>
      <c r="E3460" s="579"/>
    </row>
    <row r="3461" spans="1:5">
      <c r="A3461">
        <v>3411</v>
      </c>
      <c r="B3461" t="s">
        <v>15241</v>
      </c>
      <c r="C3461" t="s">
        <v>92</v>
      </c>
      <c r="D3461" t="s">
        <v>1252</v>
      </c>
      <c r="E3461" s="579"/>
    </row>
    <row r="3462" spans="1:5">
      <c r="A3462">
        <v>39995</v>
      </c>
      <c r="B3462" t="s">
        <v>15242</v>
      </c>
      <c r="C3462" t="s">
        <v>90</v>
      </c>
      <c r="D3462" t="s">
        <v>1252</v>
      </c>
      <c r="E3462" s="579"/>
    </row>
    <row r="3463" spans="1:5">
      <c r="A3463">
        <v>11615</v>
      </c>
      <c r="B3463" t="s">
        <v>15243</v>
      </c>
      <c r="C3463" t="s">
        <v>93</v>
      </c>
      <c r="D3463" t="s">
        <v>1252</v>
      </c>
      <c r="E3463" s="579"/>
    </row>
    <row r="3464" spans="1:5">
      <c r="A3464">
        <v>3408</v>
      </c>
      <c r="B3464" t="s">
        <v>15244</v>
      </c>
      <c r="C3464" t="s">
        <v>93</v>
      </c>
      <c r="D3464" t="s">
        <v>1252</v>
      </c>
      <c r="E3464" s="579"/>
    </row>
    <row r="3465" spans="1:5">
      <c r="A3465">
        <v>3409</v>
      </c>
      <c r="B3465" t="s">
        <v>15245</v>
      </c>
      <c r="C3465" t="s">
        <v>93</v>
      </c>
      <c r="D3465" t="s">
        <v>1250</v>
      </c>
      <c r="E3465" s="579"/>
    </row>
    <row r="3466" spans="1:5">
      <c r="A3466">
        <v>11427</v>
      </c>
      <c r="B3466" t="s">
        <v>15246</v>
      </c>
      <c r="C3466" t="s">
        <v>92</v>
      </c>
      <c r="D3466" t="s">
        <v>1252</v>
      </c>
      <c r="E3466" s="579"/>
    </row>
    <row r="3467" spans="1:5">
      <c r="A3467">
        <v>4491</v>
      </c>
      <c r="B3467" t="s">
        <v>15247</v>
      </c>
      <c r="C3467" t="s">
        <v>85</v>
      </c>
      <c r="D3467" t="s">
        <v>1253</v>
      </c>
      <c r="E3467" s="579">
        <v>12.03</v>
      </c>
    </row>
    <row r="3468" spans="1:5">
      <c r="A3468">
        <v>2745</v>
      </c>
      <c r="B3468" t="s">
        <v>15248</v>
      </c>
      <c r="C3468" t="s">
        <v>85</v>
      </c>
      <c r="D3468" t="s">
        <v>1253</v>
      </c>
      <c r="E3468" s="579"/>
    </row>
    <row r="3469" spans="1:5">
      <c r="A3469">
        <v>14439</v>
      </c>
      <c r="B3469" t="s">
        <v>15249</v>
      </c>
      <c r="C3469" t="s">
        <v>85</v>
      </c>
      <c r="D3469" t="s">
        <v>1252</v>
      </c>
      <c r="E3469" s="579"/>
    </row>
    <row r="3470" spans="1:5">
      <c r="A3470">
        <v>45238</v>
      </c>
      <c r="B3470" t="s">
        <v>15250</v>
      </c>
      <c r="C3470" t="s">
        <v>212</v>
      </c>
      <c r="D3470" t="s">
        <v>1252</v>
      </c>
      <c r="E3470" s="579"/>
    </row>
    <row r="3471" spans="1:5">
      <c r="A3471">
        <v>44496</v>
      </c>
      <c r="B3471" t="s">
        <v>15251</v>
      </c>
      <c r="C3471" t="s">
        <v>212</v>
      </c>
      <c r="D3471" t="s">
        <v>1253</v>
      </c>
      <c r="E3471" s="579"/>
    </row>
    <row r="3472" spans="1:5">
      <c r="A3472">
        <v>12362</v>
      </c>
      <c r="B3472" t="s">
        <v>15252</v>
      </c>
      <c r="C3472" t="s">
        <v>212</v>
      </c>
      <c r="D3472" t="s">
        <v>1253</v>
      </c>
      <c r="E3472" s="2">
        <v>17.59</v>
      </c>
    </row>
    <row r="3473" spans="1:5">
      <c r="A3473">
        <v>421</v>
      </c>
      <c r="B3473" t="s">
        <v>15253</v>
      </c>
      <c r="C3473" t="s">
        <v>212</v>
      </c>
      <c r="D3473" t="s">
        <v>1252</v>
      </c>
      <c r="E3473" s="579"/>
    </row>
    <row r="3474" spans="1:5">
      <c r="A3474">
        <v>14148</v>
      </c>
      <c r="B3474" t="s">
        <v>15254</v>
      </c>
      <c r="C3474" t="s">
        <v>212</v>
      </c>
      <c r="D3474" t="s">
        <v>1250</v>
      </c>
      <c r="E3474" s="579"/>
    </row>
    <row r="3475" spans="1:5">
      <c r="A3475">
        <v>4341</v>
      </c>
      <c r="B3475" t="s">
        <v>15255</v>
      </c>
      <c r="C3475" t="s">
        <v>212</v>
      </c>
      <c r="D3475" t="s">
        <v>1252</v>
      </c>
      <c r="E3475" s="579"/>
    </row>
    <row r="3476" spans="1:5">
      <c r="A3476">
        <v>4337</v>
      </c>
      <c r="B3476" t="s">
        <v>15256</v>
      </c>
      <c r="C3476" t="s">
        <v>212</v>
      </c>
      <c r="D3476" t="s">
        <v>1252</v>
      </c>
      <c r="E3476" s="579"/>
    </row>
    <row r="3477" spans="1:5">
      <c r="A3477">
        <v>11971</v>
      </c>
      <c r="B3477" t="s">
        <v>15257</v>
      </c>
      <c r="C3477" t="s">
        <v>212</v>
      </c>
      <c r="D3477" t="s">
        <v>1253</v>
      </c>
      <c r="E3477" s="579"/>
    </row>
    <row r="3478" spans="1:5">
      <c r="A3478">
        <v>4339</v>
      </c>
      <c r="B3478" t="s">
        <v>15258</v>
      </c>
      <c r="C3478" t="s">
        <v>212</v>
      </c>
      <c r="D3478" t="s">
        <v>1253</v>
      </c>
      <c r="E3478" s="579"/>
    </row>
    <row r="3479" spans="1:5">
      <c r="A3479">
        <v>39997</v>
      </c>
      <c r="B3479" t="s">
        <v>15259</v>
      </c>
      <c r="C3479" t="s">
        <v>212</v>
      </c>
      <c r="D3479" t="s">
        <v>1253</v>
      </c>
      <c r="E3479" s="579"/>
    </row>
    <row r="3480" spans="1:5">
      <c r="A3480">
        <v>4342</v>
      </c>
      <c r="B3480" t="s">
        <v>15260</v>
      </c>
      <c r="C3480" t="s">
        <v>212</v>
      </c>
      <c r="D3480" t="s">
        <v>1253</v>
      </c>
      <c r="E3480" s="579"/>
    </row>
    <row r="3481" spans="1:5">
      <c r="A3481">
        <v>4330</v>
      </c>
      <c r="B3481" t="s">
        <v>15261</v>
      </c>
      <c r="C3481" t="s">
        <v>212</v>
      </c>
      <c r="D3481" t="s">
        <v>1253</v>
      </c>
      <c r="E3481" s="579"/>
    </row>
    <row r="3482" spans="1:5">
      <c r="A3482">
        <v>4340</v>
      </c>
      <c r="B3482" t="s">
        <v>15262</v>
      </c>
      <c r="C3482" t="s">
        <v>212</v>
      </c>
      <c r="D3482" t="s">
        <v>1253</v>
      </c>
      <c r="E3482" s="579"/>
    </row>
    <row r="3483" spans="1:5">
      <c r="A3483">
        <v>5088</v>
      </c>
      <c r="B3483" t="s">
        <v>15263</v>
      </c>
      <c r="C3483" t="s">
        <v>212</v>
      </c>
      <c r="D3483" t="s">
        <v>1253</v>
      </c>
      <c r="E3483" s="579">
        <v>7.03</v>
      </c>
    </row>
    <row r="3484" spans="1:5">
      <c r="A3484">
        <v>11154</v>
      </c>
      <c r="B3484" t="s">
        <v>15264</v>
      </c>
      <c r="C3484" t="s">
        <v>212</v>
      </c>
      <c r="D3484" t="s">
        <v>1253</v>
      </c>
      <c r="E3484" s="579"/>
    </row>
    <row r="3485" spans="1:5">
      <c r="A3485">
        <v>4989</v>
      </c>
      <c r="B3485" t="s">
        <v>15265</v>
      </c>
      <c r="C3485" t="s">
        <v>212</v>
      </c>
      <c r="D3485" t="s">
        <v>1253</v>
      </c>
      <c r="E3485" s="579">
        <v>355.34</v>
      </c>
    </row>
    <row r="3486" spans="1:5">
      <c r="A3486">
        <v>4982</v>
      </c>
      <c r="B3486" t="s">
        <v>15266</v>
      </c>
      <c r="C3486" t="s">
        <v>212</v>
      </c>
      <c r="D3486" t="s">
        <v>1252</v>
      </c>
      <c r="E3486" s="579">
        <v>333.3</v>
      </c>
    </row>
    <row r="3487" spans="1:5">
      <c r="A3487">
        <v>4962</v>
      </c>
      <c r="B3487" t="s">
        <v>15267</v>
      </c>
      <c r="C3487" t="s">
        <v>212</v>
      </c>
      <c r="D3487" t="s">
        <v>1252</v>
      </c>
      <c r="E3487" s="579">
        <v>262.85000000000002</v>
      </c>
    </row>
    <row r="3488" spans="1:5">
      <c r="A3488">
        <v>4981</v>
      </c>
      <c r="B3488" t="s">
        <v>15268</v>
      </c>
      <c r="C3488" t="s">
        <v>212</v>
      </c>
      <c r="D3488" t="s">
        <v>1252</v>
      </c>
      <c r="E3488" s="579">
        <v>234</v>
      </c>
    </row>
    <row r="3489" spans="1:5">
      <c r="A3489">
        <v>4964</v>
      </c>
      <c r="B3489" t="s">
        <v>15269</v>
      </c>
      <c r="C3489" t="s">
        <v>212</v>
      </c>
      <c r="D3489" t="s">
        <v>1252</v>
      </c>
      <c r="E3489" s="579">
        <v>296.86</v>
      </c>
    </row>
    <row r="3490" spans="1:5">
      <c r="A3490">
        <v>4992</v>
      </c>
      <c r="B3490" t="s">
        <v>15270</v>
      </c>
      <c r="C3490" t="s">
        <v>212</v>
      </c>
      <c r="D3490" t="s">
        <v>1252</v>
      </c>
      <c r="E3490" s="579">
        <v>289.98</v>
      </c>
    </row>
    <row r="3491" spans="1:5">
      <c r="A3491">
        <v>4987</v>
      </c>
      <c r="B3491" t="s">
        <v>15271</v>
      </c>
      <c r="C3491" t="s">
        <v>212</v>
      </c>
      <c r="D3491" t="s">
        <v>1252</v>
      </c>
      <c r="E3491" s="2">
        <v>331.75</v>
      </c>
    </row>
    <row r="3492" spans="1:5">
      <c r="A3492">
        <v>4930</v>
      </c>
      <c r="B3492" t="s">
        <v>15272</v>
      </c>
      <c r="C3492" t="s">
        <v>93</v>
      </c>
      <c r="D3492" t="s">
        <v>1253</v>
      </c>
      <c r="E3492" s="2"/>
    </row>
    <row r="3493" spans="1:5">
      <c r="A3493">
        <v>4998</v>
      </c>
      <c r="B3493" t="s">
        <v>15273</v>
      </c>
      <c r="C3493" t="s">
        <v>93</v>
      </c>
      <c r="D3493" t="s">
        <v>1253</v>
      </c>
      <c r="E3493" s="579">
        <v>1124.1300000000001</v>
      </c>
    </row>
    <row r="3494" spans="1:5">
      <c r="A3494">
        <v>39021</v>
      </c>
      <c r="B3494" t="s">
        <v>15274</v>
      </c>
      <c r="C3494" t="s">
        <v>212</v>
      </c>
      <c r="D3494" t="s">
        <v>1253</v>
      </c>
      <c r="E3494" s="579"/>
    </row>
    <row r="3495" spans="1:5">
      <c r="A3495">
        <v>39022</v>
      </c>
      <c r="B3495" t="s">
        <v>15275</v>
      </c>
      <c r="C3495" t="s">
        <v>212</v>
      </c>
      <c r="D3495" t="s">
        <v>1253</v>
      </c>
      <c r="E3495" s="579"/>
    </row>
    <row r="3496" spans="1:5">
      <c r="A3496">
        <v>39024</v>
      </c>
      <c r="B3496" t="s">
        <v>15276</v>
      </c>
      <c r="C3496" t="s">
        <v>212</v>
      </c>
      <c r="D3496" t="s">
        <v>1253</v>
      </c>
      <c r="E3496" s="579"/>
    </row>
    <row r="3497" spans="1:5">
      <c r="A3497">
        <v>4914</v>
      </c>
      <c r="B3497" t="s">
        <v>15277</v>
      </c>
      <c r="C3497" t="s">
        <v>93</v>
      </c>
      <c r="D3497" t="s">
        <v>1253</v>
      </c>
      <c r="E3497" s="579"/>
    </row>
    <row r="3498" spans="1:5">
      <c r="A3498">
        <v>4917</v>
      </c>
      <c r="B3498" t="s">
        <v>15278</v>
      </c>
      <c r="C3498" t="s">
        <v>93</v>
      </c>
      <c r="D3498" t="s">
        <v>1253</v>
      </c>
      <c r="E3498" s="579"/>
    </row>
    <row r="3499" spans="1:5">
      <c r="A3499">
        <v>39025</v>
      </c>
      <c r="B3499" t="s">
        <v>15279</v>
      </c>
      <c r="C3499" t="s">
        <v>212</v>
      </c>
      <c r="D3499" t="s">
        <v>1252</v>
      </c>
      <c r="E3499" s="579"/>
    </row>
    <row r="3500" spans="1:5">
      <c r="A3500">
        <v>4922</v>
      </c>
      <c r="B3500" t="s">
        <v>15280</v>
      </c>
      <c r="C3500" t="s">
        <v>93</v>
      </c>
      <c r="D3500" t="s">
        <v>1253</v>
      </c>
      <c r="E3500" s="579"/>
    </row>
    <row r="3501" spans="1:5">
      <c r="A3501">
        <v>4911</v>
      </c>
      <c r="B3501" t="s">
        <v>15281</v>
      </c>
      <c r="C3501" t="s">
        <v>93</v>
      </c>
      <c r="D3501" t="s">
        <v>1253</v>
      </c>
      <c r="E3501" s="579">
        <v>286.44</v>
      </c>
    </row>
    <row r="3502" spans="1:5">
      <c r="A3502">
        <v>37518</v>
      </c>
      <c r="B3502" t="s">
        <v>15282</v>
      </c>
      <c r="C3502" t="s">
        <v>93</v>
      </c>
      <c r="D3502" t="s">
        <v>1252</v>
      </c>
      <c r="E3502" s="579">
        <v>465.46</v>
      </c>
    </row>
    <row r="3503" spans="1:5">
      <c r="A3503">
        <v>4910</v>
      </c>
      <c r="B3503" t="s">
        <v>15283</v>
      </c>
      <c r="C3503" t="s">
        <v>93</v>
      </c>
      <c r="D3503" t="s">
        <v>1252</v>
      </c>
      <c r="E3503" s="579">
        <v>392.39</v>
      </c>
    </row>
    <row r="3504" spans="1:5">
      <c r="A3504">
        <v>4943</v>
      </c>
      <c r="B3504" t="s">
        <v>15284</v>
      </c>
      <c r="C3504" t="s">
        <v>93</v>
      </c>
      <c r="D3504" t="s">
        <v>1253</v>
      </c>
      <c r="E3504" s="579">
        <v>584.57000000000005</v>
      </c>
    </row>
    <row r="3505" spans="1:5">
      <c r="A3505">
        <v>5002</v>
      </c>
      <c r="B3505" t="s">
        <v>15285</v>
      </c>
      <c r="C3505" t="s">
        <v>93</v>
      </c>
      <c r="D3505" t="s">
        <v>1253</v>
      </c>
      <c r="E3505" s="579">
        <v>819.47</v>
      </c>
    </row>
    <row r="3506" spans="1:5">
      <c r="A3506">
        <v>4977</v>
      </c>
      <c r="B3506" t="s">
        <v>15286</v>
      </c>
      <c r="C3506" t="s">
        <v>93</v>
      </c>
      <c r="D3506" t="s">
        <v>1253</v>
      </c>
      <c r="E3506" s="579">
        <v>553.16999999999996</v>
      </c>
    </row>
    <row r="3507" spans="1:5">
      <c r="A3507">
        <v>11364</v>
      </c>
      <c r="B3507" t="s">
        <v>15287</v>
      </c>
      <c r="C3507" t="s">
        <v>212</v>
      </c>
      <c r="D3507" t="s">
        <v>1253</v>
      </c>
      <c r="E3507" s="579">
        <v>201.03</v>
      </c>
    </row>
    <row r="3508" spans="1:5">
      <c r="A3508">
        <v>11365</v>
      </c>
      <c r="B3508" t="s">
        <v>15288</v>
      </c>
      <c r="C3508" t="s">
        <v>212</v>
      </c>
      <c r="D3508" t="s">
        <v>1253</v>
      </c>
      <c r="E3508" s="579">
        <v>208.61</v>
      </c>
    </row>
    <row r="3509" spans="1:5">
      <c r="A3509">
        <v>11366</v>
      </c>
      <c r="B3509" t="s">
        <v>15289</v>
      </c>
      <c r="C3509" t="s">
        <v>212</v>
      </c>
      <c r="D3509" t="s">
        <v>1253</v>
      </c>
      <c r="E3509" s="579">
        <v>221.76</v>
      </c>
    </row>
    <row r="3510" spans="1:5">
      <c r="A3510">
        <v>43777</v>
      </c>
      <c r="B3510" t="s">
        <v>15290</v>
      </c>
      <c r="C3510" t="s">
        <v>212</v>
      </c>
      <c r="D3510" t="s">
        <v>1253</v>
      </c>
      <c r="E3510" s="579">
        <v>260.49</v>
      </c>
    </row>
    <row r="3511" spans="1:5">
      <c r="A3511">
        <v>20322</v>
      </c>
      <c r="B3511" t="s">
        <v>15291</v>
      </c>
      <c r="C3511" t="s">
        <v>212</v>
      </c>
      <c r="D3511" t="s">
        <v>1253</v>
      </c>
      <c r="E3511" s="579">
        <v>241.81</v>
      </c>
    </row>
    <row r="3512" spans="1:5">
      <c r="A3512">
        <v>10553</v>
      </c>
      <c r="B3512" t="s">
        <v>15292</v>
      </c>
      <c r="C3512" t="s">
        <v>212</v>
      </c>
      <c r="D3512" t="s">
        <v>1253</v>
      </c>
      <c r="E3512" s="579">
        <v>219.56</v>
      </c>
    </row>
    <row r="3513" spans="1:5">
      <c r="A3513">
        <v>5020</v>
      </c>
      <c r="B3513" t="s">
        <v>15293</v>
      </c>
      <c r="C3513" t="s">
        <v>212</v>
      </c>
      <c r="D3513" t="s">
        <v>1253</v>
      </c>
      <c r="E3513" s="579">
        <v>231.49</v>
      </c>
    </row>
    <row r="3514" spans="1:5">
      <c r="A3514">
        <v>10554</v>
      </c>
      <c r="B3514" t="s">
        <v>15294</v>
      </c>
      <c r="C3514" t="s">
        <v>212</v>
      </c>
      <c r="D3514" t="s">
        <v>1252</v>
      </c>
      <c r="E3514" s="579">
        <v>221.51</v>
      </c>
    </row>
    <row r="3515" spans="1:5">
      <c r="A3515">
        <v>10555</v>
      </c>
      <c r="B3515" t="s">
        <v>15295</v>
      </c>
      <c r="C3515" t="s">
        <v>212</v>
      </c>
      <c r="D3515" t="s">
        <v>1253</v>
      </c>
      <c r="E3515" s="2">
        <v>241.56</v>
      </c>
    </row>
    <row r="3516" spans="1:5">
      <c r="A3516">
        <v>10556</v>
      </c>
      <c r="B3516" t="s">
        <v>15296</v>
      </c>
      <c r="C3516" t="s">
        <v>212</v>
      </c>
      <c r="D3516" t="s">
        <v>1252</v>
      </c>
      <c r="E3516" s="579">
        <v>321.19</v>
      </c>
    </row>
    <row r="3517" spans="1:5">
      <c r="A3517">
        <v>39502</v>
      </c>
      <c r="B3517" t="s">
        <v>15297</v>
      </c>
      <c r="C3517" t="s">
        <v>212</v>
      </c>
      <c r="D3517" t="s">
        <v>1252</v>
      </c>
      <c r="E3517" s="579">
        <v>451.02</v>
      </c>
    </row>
    <row r="3518" spans="1:5">
      <c r="A3518">
        <v>39504</v>
      </c>
      <c r="B3518" t="s">
        <v>15298</v>
      </c>
      <c r="C3518" t="s">
        <v>212</v>
      </c>
      <c r="D3518" t="s">
        <v>1252</v>
      </c>
      <c r="E3518" s="579">
        <v>498.74</v>
      </c>
    </row>
    <row r="3519" spans="1:5">
      <c r="A3519">
        <v>39503</v>
      </c>
      <c r="B3519" t="s">
        <v>15299</v>
      </c>
      <c r="C3519" t="s">
        <v>212</v>
      </c>
      <c r="D3519" t="s">
        <v>1250</v>
      </c>
      <c r="E3519" s="579">
        <v>524.91</v>
      </c>
    </row>
    <row r="3520" spans="1:5">
      <c r="A3520">
        <v>39505</v>
      </c>
      <c r="B3520" t="s">
        <v>15300</v>
      </c>
      <c r="C3520" t="s">
        <v>212</v>
      </c>
      <c r="D3520" t="s">
        <v>1252</v>
      </c>
      <c r="E3520" s="579">
        <v>565.66</v>
      </c>
    </row>
    <row r="3521" spans="1:5">
      <c r="A3521">
        <v>5028</v>
      </c>
      <c r="B3521" t="s">
        <v>15301</v>
      </c>
      <c r="C3521" t="s">
        <v>93</v>
      </c>
      <c r="D3521" t="s">
        <v>1252</v>
      </c>
      <c r="E3521" s="579">
        <v>1353.52</v>
      </c>
    </row>
    <row r="3522" spans="1:5">
      <c r="A3522">
        <v>4969</v>
      </c>
      <c r="B3522" t="s">
        <v>15302</v>
      </c>
      <c r="C3522" t="s">
        <v>93</v>
      </c>
      <c r="D3522" t="s">
        <v>1252</v>
      </c>
      <c r="E3522" s="579">
        <v>782.35</v>
      </c>
    </row>
    <row r="3523" spans="1:5">
      <c r="A3523">
        <v>44471</v>
      </c>
      <c r="B3523" t="s">
        <v>15303</v>
      </c>
      <c r="C3523" t="s">
        <v>212</v>
      </c>
      <c r="D3523" t="s">
        <v>1253</v>
      </c>
      <c r="E3523" s="579"/>
    </row>
    <row r="3524" spans="1:5">
      <c r="A3524">
        <v>4944</v>
      </c>
      <c r="B3524" t="s">
        <v>15304</v>
      </c>
      <c r="C3524" t="s">
        <v>93</v>
      </c>
      <c r="D3524" t="s">
        <v>1253</v>
      </c>
      <c r="E3524" s="579">
        <v>873.93</v>
      </c>
    </row>
    <row r="3525" spans="1:5">
      <c r="A3525">
        <v>21102</v>
      </c>
      <c r="B3525" t="s">
        <v>15305</v>
      </c>
      <c r="C3525" t="s">
        <v>212</v>
      </c>
      <c r="D3525" t="s">
        <v>1253</v>
      </c>
      <c r="E3525" s="579">
        <v>30.51</v>
      </c>
    </row>
    <row r="3526" spans="1:5">
      <c r="A3526">
        <v>21101</v>
      </c>
      <c r="B3526" t="s">
        <v>15306</v>
      </c>
      <c r="C3526" t="s">
        <v>212</v>
      </c>
      <c r="D3526" t="s">
        <v>1253</v>
      </c>
      <c r="E3526" s="579">
        <v>19.59</v>
      </c>
    </row>
    <row r="3527" spans="1:5">
      <c r="A3527">
        <v>34713</v>
      </c>
      <c r="B3527" t="s">
        <v>15307</v>
      </c>
      <c r="C3527" t="s">
        <v>93</v>
      </c>
      <c r="D3527" t="s">
        <v>1253</v>
      </c>
      <c r="E3527" s="579">
        <v>488.21</v>
      </c>
    </row>
    <row r="3528" spans="1:5">
      <c r="A3528">
        <v>37563</v>
      </c>
      <c r="B3528" t="s">
        <v>15308</v>
      </c>
      <c r="C3528" t="s">
        <v>93</v>
      </c>
      <c r="D3528" t="s">
        <v>1253</v>
      </c>
      <c r="E3528" s="579"/>
    </row>
    <row r="3529" spans="1:5">
      <c r="A3529">
        <v>4948</v>
      </c>
      <c r="B3529" t="s">
        <v>15309</v>
      </c>
      <c r="C3529" t="s">
        <v>93</v>
      </c>
      <c r="D3529" t="s">
        <v>1253</v>
      </c>
      <c r="E3529" s="579"/>
    </row>
    <row r="3530" spans="1:5">
      <c r="A3530">
        <v>37561</v>
      </c>
      <c r="B3530" t="s">
        <v>15310</v>
      </c>
      <c r="C3530" t="s">
        <v>93</v>
      </c>
      <c r="D3530" t="s">
        <v>1253</v>
      </c>
      <c r="E3530" s="579"/>
    </row>
    <row r="3531" spans="1:5">
      <c r="A3531">
        <v>37562</v>
      </c>
      <c r="B3531" t="s">
        <v>15311</v>
      </c>
      <c r="C3531" t="s">
        <v>93</v>
      </c>
      <c r="D3531" t="s">
        <v>1252</v>
      </c>
      <c r="E3531" s="579"/>
    </row>
    <row r="3532" spans="1:5">
      <c r="A3532">
        <v>14164</v>
      </c>
      <c r="B3532" t="s">
        <v>15312</v>
      </c>
      <c r="C3532" t="s">
        <v>212</v>
      </c>
      <c r="D3532" t="s">
        <v>1252</v>
      </c>
      <c r="E3532" s="579"/>
    </row>
    <row r="3533" spans="1:5">
      <c r="A3533">
        <v>14163</v>
      </c>
      <c r="B3533" t="s">
        <v>15313</v>
      </c>
      <c r="C3533" t="s">
        <v>212</v>
      </c>
      <c r="D3533" t="s">
        <v>1252</v>
      </c>
      <c r="E3533" s="579"/>
    </row>
    <row r="3534" spans="1:5">
      <c r="A3534">
        <v>5051</v>
      </c>
      <c r="B3534" t="s">
        <v>15314</v>
      </c>
      <c r="C3534" t="s">
        <v>212</v>
      </c>
      <c r="D3534" t="s">
        <v>1252</v>
      </c>
      <c r="E3534" s="579"/>
    </row>
    <row r="3535" spans="1:5">
      <c r="A3535">
        <v>5052</v>
      </c>
      <c r="B3535" t="s">
        <v>15315</v>
      </c>
      <c r="C3535" t="s">
        <v>212</v>
      </c>
      <c r="D3535" t="s">
        <v>1252</v>
      </c>
      <c r="E3535" s="579"/>
    </row>
    <row r="3536" spans="1:5">
      <c r="A3536">
        <v>14162</v>
      </c>
      <c r="B3536" t="s">
        <v>15316</v>
      </c>
      <c r="C3536" t="s">
        <v>212</v>
      </c>
      <c r="D3536" t="s">
        <v>1252</v>
      </c>
      <c r="E3536" s="579"/>
    </row>
    <row r="3537" spans="1:5">
      <c r="A3537">
        <v>14166</v>
      </c>
      <c r="B3537" t="s">
        <v>15317</v>
      </c>
      <c r="C3537" t="s">
        <v>212</v>
      </c>
      <c r="D3537" t="s">
        <v>1252</v>
      </c>
      <c r="E3537" s="579"/>
    </row>
    <row r="3538" spans="1:5">
      <c r="A3538">
        <v>14165</v>
      </c>
      <c r="B3538" t="s">
        <v>15318</v>
      </c>
      <c r="C3538" t="s">
        <v>212</v>
      </c>
      <c r="D3538" t="s">
        <v>1252</v>
      </c>
      <c r="E3538" s="579"/>
    </row>
    <row r="3539" spans="1:5">
      <c r="A3539">
        <v>5050</v>
      </c>
      <c r="B3539" t="s">
        <v>15319</v>
      </c>
      <c r="C3539" t="s">
        <v>212</v>
      </c>
      <c r="D3539" t="s">
        <v>1250</v>
      </c>
      <c r="E3539" s="579"/>
    </row>
    <row r="3540" spans="1:5">
      <c r="A3540">
        <v>12366</v>
      </c>
      <c r="B3540" t="s">
        <v>15320</v>
      </c>
      <c r="C3540" t="s">
        <v>212</v>
      </c>
      <c r="D3540" t="s">
        <v>1252</v>
      </c>
      <c r="E3540" s="579"/>
    </row>
    <row r="3541" spans="1:5">
      <c r="A3541">
        <v>5045</v>
      </c>
      <c r="B3541" t="s">
        <v>15321</v>
      </c>
      <c r="C3541" t="s">
        <v>212</v>
      </c>
      <c r="D3541" t="s">
        <v>1252</v>
      </c>
      <c r="E3541" s="579"/>
    </row>
    <row r="3542" spans="1:5">
      <c r="A3542">
        <v>5035</v>
      </c>
      <c r="B3542" t="s">
        <v>15322</v>
      </c>
      <c r="C3542" t="s">
        <v>212</v>
      </c>
      <c r="D3542" t="s">
        <v>1252</v>
      </c>
      <c r="E3542" s="579"/>
    </row>
    <row r="3543" spans="1:5">
      <c r="A3543">
        <v>41180</v>
      </c>
      <c r="B3543" t="s">
        <v>15323</v>
      </c>
      <c r="C3543" t="s">
        <v>212</v>
      </c>
      <c r="D3543" t="s">
        <v>1252</v>
      </c>
      <c r="E3543" s="579"/>
    </row>
    <row r="3544" spans="1:5">
      <c r="A3544">
        <v>41181</v>
      </c>
      <c r="B3544" t="s">
        <v>15324</v>
      </c>
      <c r="C3544" t="s">
        <v>212</v>
      </c>
      <c r="D3544" t="s">
        <v>1252</v>
      </c>
      <c r="E3544" s="579"/>
    </row>
    <row r="3545" spans="1:5">
      <c r="A3545">
        <v>41182</v>
      </c>
      <c r="B3545" t="s">
        <v>15325</v>
      </c>
      <c r="C3545" t="s">
        <v>212</v>
      </c>
      <c r="D3545" t="s">
        <v>1252</v>
      </c>
      <c r="E3545" s="579"/>
    </row>
    <row r="3546" spans="1:5">
      <c r="A3546">
        <v>41183</v>
      </c>
      <c r="B3546" t="s">
        <v>15326</v>
      </c>
      <c r="C3546" t="s">
        <v>212</v>
      </c>
      <c r="D3546" t="s">
        <v>1252</v>
      </c>
      <c r="E3546" s="579"/>
    </row>
    <row r="3547" spans="1:5">
      <c r="A3547">
        <v>41184</v>
      </c>
      <c r="B3547" t="s">
        <v>15327</v>
      </c>
      <c r="C3547" t="s">
        <v>212</v>
      </c>
      <c r="D3547" t="s">
        <v>1252</v>
      </c>
      <c r="E3547" s="579"/>
    </row>
    <row r="3548" spans="1:5">
      <c r="A3548">
        <v>41185</v>
      </c>
      <c r="B3548" t="s">
        <v>15328</v>
      </c>
      <c r="C3548" t="s">
        <v>212</v>
      </c>
      <c r="D3548" t="s">
        <v>1252</v>
      </c>
      <c r="E3548" s="579"/>
    </row>
    <row r="3549" spans="1:5">
      <c r="A3549">
        <v>41186</v>
      </c>
      <c r="B3549" t="s">
        <v>15329</v>
      </c>
      <c r="C3549" t="s">
        <v>212</v>
      </c>
      <c r="D3549" t="s">
        <v>1252</v>
      </c>
      <c r="E3549" s="579"/>
    </row>
    <row r="3550" spans="1:5">
      <c r="A3550">
        <v>41187</v>
      </c>
      <c r="B3550" t="s">
        <v>15330</v>
      </c>
      <c r="C3550" t="s">
        <v>212</v>
      </c>
      <c r="D3550" t="s">
        <v>1252</v>
      </c>
      <c r="E3550" s="579"/>
    </row>
    <row r="3551" spans="1:5">
      <c r="A3551">
        <v>41188</v>
      </c>
      <c r="B3551" t="s">
        <v>15331</v>
      </c>
      <c r="C3551" t="s">
        <v>212</v>
      </c>
      <c r="D3551" t="s">
        <v>1252</v>
      </c>
      <c r="E3551" s="579"/>
    </row>
    <row r="3552" spans="1:5">
      <c r="A3552">
        <v>5036</v>
      </c>
      <c r="B3552" t="s">
        <v>15332</v>
      </c>
      <c r="C3552" t="s">
        <v>212</v>
      </c>
      <c r="D3552" t="s">
        <v>1252</v>
      </c>
      <c r="E3552" s="579"/>
    </row>
    <row r="3553" spans="1:5">
      <c r="A3553">
        <v>41189</v>
      </c>
      <c r="B3553" t="s">
        <v>15333</v>
      </c>
      <c r="C3553" t="s">
        <v>212</v>
      </c>
      <c r="D3553" t="s">
        <v>1252</v>
      </c>
      <c r="E3553" s="579"/>
    </row>
    <row r="3554" spans="1:5">
      <c r="A3554">
        <v>41190</v>
      </c>
      <c r="B3554" t="s">
        <v>15334</v>
      </c>
      <c r="C3554" t="s">
        <v>212</v>
      </c>
      <c r="D3554" t="s">
        <v>1253</v>
      </c>
      <c r="E3554" s="579"/>
    </row>
    <row r="3555" spans="1:5">
      <c r="A3555">
        <v>41191</v>
      </c>
      <c r="B3555" t="s">
        <v>15335</v>
      </c>
      <c r="C3555" t="s">
        <v>212</v>
      </c>
      <c r="D3555" t="s">
        <v>1252</v>
      </c>
      <c r="E3555" s="579"/>
    </row>
    <row r="3556" spans="1:5">
      <c r="A3556">
        <v>41192</v>
      </c>
      <c r="B3556" t="s">
        <v>15336</v>
      </c>
      <c r="C3556" t="s">
        <v>212</v>
      </c>
      <c r="D3556" t="s">
        <v>1252</v>
      </c>
      <c r="E3556" s="579"/>
    </row>
    <row r="3557" spans="1:5">
      <c r="A3557">
        <v>41193</v>
      </c>
      <c r="B3557" t="s">
        <v>15337</v>
      </c>
      <c r="C3557" t="s">
        <v>212</v>
      </c>
      <c r="D3557" t="s">
        <v>1252</v>
      </c>
      <c r="E3557" s="579"/>
    </row>
    <row r="3558" spans="1:5">
      <c r="A3558">
        <v>41194</v>
      </c>
      <c r="B3558" t="s">
        <v>15338</v>
      </c>
      <c r="C3558" t="s">
        <v>212</v>
      </c>
      <c r="D3558" t="s">
        <v>1252</v>
      </c>
      <c r="E3558" s="579"/>
    </row>
    <row r="3559" spans="1:5">
      <c r="A3559">
        <v>5044</v>
      </c>
      <c r="B3559" t="s">
        <v>15339</v>
      </c>
      <c r="C3559" t="s">
        <v>212</v>
      </c>
      <c r="D3559" t="s">
        <v>1253</v>
      </c>
      <c r="E3559" s="579"/>
    </row>
    <row r="3560" spans="1:5">
      <c r="A3560">
        <v>5059</v>
      </c>
      <c r="B3560" t="s">
        <v>15340</v>
      </c>
      <c r="C3560" t="s">
        <v>212</v>
      </c>
      <c r="D3560" t="s">
        <v>1253</v>
      </c>
      <c r="E3560" s="579"/>
    </row>
    <row r="3561" spans="1:5">
      <c r="A3561">
        <v>41201</v>
      </c>
      <c r="B3561" t="s">
        <v>15341</v>
      </c>
      <c r="C3561" t="s">
        <v>212</v>
      </c>
      <c r="D3561" t="s">
        <v>1253</v>
      </c>
      <c r="E3561" s="579"/>
    </row>
    <row r="3562" spans="1:5">
      <c r="A3562">
        <v>41199</v>
      </c>
      <c r="B3562" t="s">
        <v>15342</v>
      </c>
      <c r="C3562" t="s">
        <v>212</v>
      </c>
      <c r="D3562" t="s">
        <v>1253</v>
      </c>
      <c r="E3562" s="579"/>
    </row>
    <row r="3563" spans="1:5">
      <c r="A3563">
        <v>5057</v>
      </c>
      <c r="B3563" t="s">
        <v>15343</v>
      </c>
      <c r="C3563" t="s">
        <v>212</v>
      </c>
      <c r="D3563" t="s">
        <v>1253</v>
      </c>
      <c r="E3563" s="2"/>
    </row>
    <row r="3564" spans="1:5">
      <c r="A3564">
        <v>41200</v>
      </c>
      <c r="B3564" t="s">
        <v>15344</v>
      </c>
      <c r="C3564" t="s">
        <v>212</v>
      </c>
      <c r="D3564" t="s">
        <v>1253</v>
      </c>
      <c r="E3564" s="2"/>
    </row>
    <row r="3565" spans="1:5">
      <c r="A3565">
        <v>41205</v>
      </c>
      <c r="B3565" t="s">
        <v>15345</v>
      </c>
      <c r="C3565" t="s">
        <v>212</v>
      </c>
      <c r="D3565" t="s">
        <v>1253</v>
      </c>
      <c r="E3565" s="2"/>
    </row>
    <row r="3566" spans="1:5">
      <c r="A3566">
        <v>41202</v>
      </c>
      <c r="B3566" t="s">
        <v>15346</v>
      </c>
      <c r="C3566" t="s">
        <v>212</v>
      </c>
      <c r="D3566" t="s">
        <v>1253</v>
      </c>
      <c r="E3566" s="2"/>
    </row>
    <row r="3567" spans="1:5">
      <c r="A3567">
        <v>41206</v>
      </c>
      <c r="B3567" t="s">
        <v>15347</v>
      </c>
      <c r="C3567" t="s">
        <v>212</v>
      </c>
      <c r="D3567" t="s">
        <v>1253</v>
      </c>
      <c r="E3567" s="2"/>
    </row>
    <row r="3568" spans="1:5">
      <c r="A3568">
        <v>12372</v>
      </c>
      <c r="B3568" t="s">
        <v>15348</v>
      </c>
      <c r="C3568" t="s">
        <v>212</v>
      </c>
      <c r="D3568" t="s">
        <v>1253</v>
      </c>
      <c r="E3568" s="2"/>
    </row>
    <row r="3569" spans="1:5">
      <c r="A3569">
        <v>41207</v>
      </c>
      <c r="B3569" t="s">
        <v>15349</v>
      </c>
      <c r="C3569" t="s">
        <v>212</v>
      </c>
      <c r="D3569" t="s">
        <v>1253</v>
      </c>
      <c r="E3569" s="2"/>
    </row>
    <row r="3570" spans="1:5">
      <c r="A3570">
        <v>41203</v>
      </c>
      <c r="B3570" t="s">
        <v>15350</v>
      </c>
      <c r="C3570" t="s">
        <v>212</v>
      </c>
      <c r="D3570" t="s">
        <v>1253</v>
      </c>
      <c r="E3570" s="579"/>
    </row>
    <row r="3571" spans="1:5">
      <c r="A3571">
        <v>41204</v>
      </c>
      <c r="B3571" t="s">
        <v>15351</v>
      </c>
      <c r="C3571" t="s">
        <v>212</v>
      </c>
      <c r="D3571" t="s">
        <v>1253</v>
      </c>
      <c r="E3571" s="2"/>
    </row>
    <row r="3572" spans="1:5">
      <c r="A3572">
        <v>41210</v>
      </c>
      <c r="B3572" t="s">
        <v>15352</v>
      </c>
      <c r="C3572" t="s">
        <v>212</v>
      </c>
      <c r="D3572" t="s">
        <v>1253</v>
      </c>
      <c r="E3572" s="2"/>
    </row>
    <row r="3573" spans="1:5">
      <c r="A3573">
        <v>41208</v>
      </c>
      <c r="B3573" t="s">
        <v>15353</v>
      </c>
      <c r="C3573" t="s">
        <v>212</v>
      </c>
      <c r="D3573" t="s">
        <v>1253</v>
      </c>
      <c r="E3573" s="2"/>
    </row>
    <row r="3574" spans="1:5">
      <c r="A3574">
        <v>41211</v>
      </c>
      <c r="B3574" t="s">
        <v>15354</v>
      </c>
      <c r="C3574" t="s">
        <v>212</v>
      </c>
      <c r="D3574" t="s">
        <v>1253</v>
      </c>
      <c r="E3574" s="2"/>
    </row>
    <row r="3575" spans="1:5">
      <c r="A3575">
        <v>13339</v>
      </c>
      <c r="B3575" t="s">
        <v>15355</v>
      </c>
      <c r="C3575" t="s">
        <v>212</v>
      </c>
      <c r="D3575" t="s">
        <v>1253</v>
      </c>
      <c r="E3575" s="2"/>
    </row>
    <row r="3576" spans="1:5">
      <c r="A3576">
        <v>41213</v>
      </c>
      <c r="B3576" t="s">
        <v>15356</v>
      </c>
      <c r="C3576" t="s">
        <v>212</v>
      </c>
      <c r="D3576" t="s">
        <v>1253</v>
      </c>
      <c r="E3576" s="2"/>
    </row>
    <row r="3577" spans="1:5">
      <c r="A3577">
        <v>41209</v>
      </c>
      <c r="B3577" t="s">
        <v>15357</v>
      </c>
      <c r="C3577" t="s">
        <v>212</v>
      </c>
      <c r="D3577" t="s">
        <v>1253</v>
      </c>
      <c r="E3577" s="2"/>
    </row>
    <row r="3578" spans="1:5">
      <c r="A3578">
        <v>41216</v>
      </c>
      <c r="B3578" t="s">
        <v>15358</v>
      </c>
      <c r="C3578" t="s">
        <v>212</v>
      </c>
      <c r="D3578" t="s">
        <v>1253</v>
      </c>
      <c r="E3578" s="2"/>
    </row>
    <row r="3579" spans="1:5">
      <c r="A3579">
        <v>41217</v>
      </c>
      <c r="B3579" t="s">
        <v>15359</v>
      </c>
      <c r="C3579" t="s">
        <v>212</v>
      </c>
      <c r="D3579" t="s">
        <v>1253</v>
      </c>
      <c r="E3579" s="2"/>
    </row>
    <row r="3580" spans="1:5">
      <c r="A3580">
        <v>41218</v>
      </c>
      <c r="B3580" t="s">
        <v>15360</v>
      </c>
      <c r="C3580" t="s">
        <v>212</v>
      </c>
      <c r="D3580" t="s">
        <v>1253</v>
      </c>
      <c r="E3580" s="2"/>
    </row>
    <row r="3581" spans="1:5">
      <c r="A3581">
        <v>41214</v>
      </c>
      <c r="B3581" t="s">
        <v>15361</v>
      </c>
      <c r="C3581" t="s">
        <v>212</v>
      </c>
      <c r="D3581" t="s">
        <v>1253</v>
      </c>
      <c r="E3581" s="2"/>
    </row>
    <row r="3582" spans="1:5">
      <c r="A3582">
        <v>41215</v>
      </c>
      <c r="B3582" t="s">
        <v>15362</v>
      </c>
      <c r="C3582" t="s">
        <v>212</v>
      </c>
      <c r="D3582" t="s">
        <v>1253</v>
      </c>
      <c r="E3582" s="2"/>
    </row>
    <row r="3583" spans="1:5">
      <c r="A3583">
        <v>41221</v>
      </c>
      <c r="B3583" t="s">
        <v>15363</v>
      </c>
      <c r="C3583" t="s">
        <v>212</v>
      </c>
      <c r="D3583" t="s">
        <v>1253</v>
      </c>
      <c r="E3583" s="2"/>
    </row>
    <row r="3584" spans="1:5">
      <c r="A3584">
        <v>41222</v>
      </c>
      <c r="B3584" t="s">
        <v>15364</v>
      </c>
      <c r="C3584" t="s">
        <v>212</v>
      </c>
      <c r="D3584" t="s">
        <v>1253</v>
      </c>
      <c r="E3584" s="2"/>
    </row>
    <row r="3585" spans="1:5">
      <c r="A3585">
        <v>41195</v>
      </c>
      <c r="B3585" t="s">
        <v>15365</v>
      </c>
      <c r="C3585" t="s">
        <v>212</v>
      </c>
      <c r="D3585" t="s">
        <v>1253</v>
      </c>
      <c r="E3585" s="2"/>
    </row>
    <row r="3586" spans="1:5">
      <c r="A3586">
        <v>41198</v>
      </c>
      <c r="B3586" t="s">
        <v>15366</v>
      </c>
      <c r="C3586" t="s">
        <v>212</v>
      </c>
      <c r="D3586" t="s">
        <v>1253</v>
      </c>
      <c r="E3586" s="2"/>
    </row>
    <row r="3587" spans="1:5">
      <c r="A3587">
        <v>41196</v>
      </c>
      <c r="B3587" t="s">
        <v>15367</v>
      </c>
      <c r="C3587" t="s">
        <v>212</v>
      </c>
      <c r="D3587" t="s">
        <v>1253</v>
      </c>
      <c r="E3587" s="2"/>
    </row>
    <row r="3588" spans="1:5">
      <c r="A3588">
        <v>5033</v>
      </c>
      <c r="B3588" t="s">
        <v>15368</v>
      </c>
      <c r="C3588" t="s">
        <v>212</v>
      </c>
      <c r="D3588" t="s">
        <v>1253</v>
      </c>
      <c r="E3588" s="2"/>
    </row>
    <row r="3589" spans="1:5">
      <c r="A3589">
        <v>41197</v>
      </c>
      <c r="B3589" t="s">
        <v>15369</v>
      </c>
      <c r="C3589" t="s">
        <v>212</v>
      </c>
      <c r="D3589" t="s">
        <v>1253</v>
      </c>
      <c r="E3589" s="2"/>
    </row>
    <row r="3590" spans="1:5">
      <c r="A3590">
        <v>12388</v>
      </c>
      <c r="B3590" t="s">
        <v>15370</v>
      </c>
      <c r="C3590" t="s">
        <v>212</v>
      </c>
      <c r="D3590" t="s">
        <v>1253</v>
      </c>
      <c r="E3590" s="579"/>
    </row>
    <row r="3591" spans="1:5">
      <c r="A3591">
        <v>2731</v>
      </c>
      <c r="B3591" t="s">
        <v>15371</v>
      </c>
      <c r="C3591" t="s">
        <v>85</v>
      </c>
      <c r="D3591" t="s">
        <v>1253</v>
      </c>
      <c r="E3591" s="2"/>
    </row>
    <row r="3592" spans="1:5">
      <c r="A3592">
        <v>41457</v>
      </c>
      <c r="B3592" t="s">
        <v>15372</v>
      </c>
      <c r="C3592" t="s">
        <v>212</v>
      </c>
      <c r="D3592" t="s">
        <v>1253</v>
      </c>
      <c r="E3592" s="2">
        <v>977.48</v>
      </c>
    </row>
    <row r="3593" spans="1:5">
      <c r="A3593">
        <v>41458</v>
      </c>
      <c r="B3593" t="s">
        <v>15373</v>
      </c>
      <c r="C3593" t="s">
        <v>212</v>
      </c>
      <c r="D3593" t="s">
        <v>1253</v>
      </c>
      <c r="E3593" s="579">
        <v>1364.61</v>
      </c>
    </row>
    <row r="3594" spans="1:5">
      <c r="A3594">
        <v>41459</v>
      </c>
      <c r="B3594" t="s">
        <v>15374</v>
      </c>
      <c r="C3594" t="s">
        <v>212</v>
      </c>
      <c r="D3594" t="s">
        <v>1253</v>
      </c>
      <c r="E3594" s="579">
        <v>1903.53</v>
      </c>
    </row>
    <row r="3595" spans="1:5">
      <c r="A3595">
        <v>41461</v>
      </c>
      <c r="B3595" t="s">
        <v>15375</v>
      </c>
      <c r="C3595" t="s">
        <v>212</v>
      </c>
      <c r="D3595" t="s">
        <v>1253</v>
      </c>
      <c r="E3595" s="2">
        <v>2595.37</v>
      </c>
    </row>
    <row r="3596" spans="1:5">
      <c r="A3596">
        <v>44537</v>
      </c>
      <c r="B3596" t="s">
        <v>15376</v>
      </c>
      <c r="C3596" t="s">
        <v>123</v>
      </c>
      <c r="D3596" t="s">
        <v>1253</v>
      </c>
      <c r="E3596" s="2">
        <v>461.69</v>
      </c>
    </row>
    <row r="3597" spans="1:5">
      <c r="A3597">
        <v>11844</v>
      </c>
      <c r="B3597" t="s">
        <v>15377</v>
      </c>
      <c r="C3597" t="s">
        <v>85</v>
      </c>
      <c r="D3597" t="s">
        <v>1253</v>
      </c>
      <c r="E3597" s="579">
        <v>45.51</v>
      </c>
    </row>
    <row r="3598" spans="1:5">
      <c r="A3598">
        <v>4465</v>
      </c>
      <c r="B3598" t="s">
        <v>15378</v>
      </c>
      <c r="C3598" t="s">
        <v>85</v>
      </c>
      <c r="D3598" t="s">
        <v>1253</v>
      </c>
      <c r="E3598" s="2">
        <v>37.82</v>
      </c>
    </row>
    <row r="3599" spans="1:5">
      <c r="A3599">
        <v>35273</v>
      </c>
      <c r="B3599" t="s">
        <v>15379</v>
      </c>
      <c r="C3599" t="s">
        <v>85</v>
      </c>
      <c r="D3599" t="s">
        <v>1253</v>
      </c>
      <c r="E3599" s="579">
        <v>45.36</v>
      </c>
    </row>
    <row r="3600" spans="1:5">
      <c r="A3600">
        <v>4470</v>
      </c>
      <c r="B3600" t="s">
        <v>15380</v>
      </c>
      <c r="C3600" t="s">
        <v>85</v>
      </c>
      <c r="D3600" t="s">
        <v>1253</v>
      </c>
      <c r="E3600" s="2">
        <v>104.69</v>
      </c>
    </row>
    <row r="3601" spans="1:5">
      <c r="A3601">
        <v>20204</v>
      </c>
      <c r="B3601" t="s">
        <v>15381</v>
      </c>
      <c r="C3601" t="s">
        <v>85</v>
      </c>
      <c r="D3601" t="s">
        <v>1253</v>
      </c>
      <c r="E3601" s="2">
        <v>69.790000000000006</v>
      </c>
    </row>
    <row r="3602" spans="1:5">
      <c r="A3602">
        <v>20208</v>
      </c>
      <c r="B3602" t="s">
        <v>15382</v>
      </c>
      <c r="C3602" t="s">
        <v>85</v>
      </c>
      <c r="D3602" t="s">
        <v>1253</v>
      </c>
      <c r="E3602" s="2">
        <v>94.22</v>
      </c>
    </row>
    <row r="3603" spans="1:5">
      <c r="A3603">
        <v>4437</v>
      </c>
      <c r="B3603" t="s">
        <v>15383</v>
      </c>
      <c r="C3603" t="s">
        <v>85</v>
      </c>
      <c r="D3603" t="s">
        <v>1253</v>
      </c>
      <c r="E3603" s="2">
        <v>78.510000000000005</v>
      </c>
    </row>
    <row r="3604" spans="1:5">
      <c r="A3604">
        <v>14580</v>
      </c>
      <c r="B3604" t="s">
        <v>15384</v>
      </c>
      <c r="C3604" t="s">
        <v>85</v>
      </c>
      <c r="D3604" t="s">
        <v>1253</v>
      </c>
      <c r="E3604" s="579">
        <v>78.510000000000005</v>
      </c>
    </row>
    <row r="3605" spans="1:5">
      <c r="A3605">
        <v>5065</v>
      </c>
      <c r="B3605" t="s">
        <v>15385</v>
      </c>
      <c r="C3605" t="s">
        <v>92</v>
      </c>
      <c r="D3605" t="s">
        <v>1253</v>
      </c>
      <c r="E3605" s="2">
        <v>40.630000000000003</v>
      </c>
    </row>
    <row r="3606" spans="1:5">
      <c r="A3606">
        <v>5072</v>
      </c>
      <c r="B3606" t="s">
        <v>15386</v>
      </c>
      <c r="C3606" t="s">
        <v>92</v>
      </c>
      <c r="D3606" t="s">
        <v>1253</v>
      </c>
      <c r="E3606" s="2">
        <v>37.590000000000003</v>
      </c>
    </row>
    <row r="3607" spans="1:5">
      <c r="A3607">
        <v>5066</v>
      </c>
      <c r="B3607" t="s">
        <v>15387</v>
      </c>
      <c r="C3607" t="s">
        <v>92</v>
      </c>
      <c r="D3607" t="s">
        <v>1253</v>
      </c>
      <c r="E3607" s="2">
        <v>28.15</v>
      </c>
    </row>
    <row r="3608" spans="1:5">
      <c r="A3608">
        <v>5063</v>
      </c>
      <c r="B3608" t="s">
        <v>15388</v>
      </c>
      <c r="C3608" t="s">
        <v>92</v>
      </c>
      <c r="D3608" t="s">
        <v>1253</v>
      </c>
      <c r="E3608" s="2">
        <v>25.49</v>
      </c>
    </row>
    <row r="3609" spans="1:5">
      <c r="A3609">
        <v>20247</v>
      </c>
      <c r="B3609" t="s">
        <v>15389</v>
      </c>
      <c r="C3609" t="s">
        <v>92</v>
      </c>
      <c r="D3609" t="s">
        <v>1253</v>
      </c>
      <c r="E3609" s="2">
        <v>23.65</v>
      </c>
    </row>
    <row r="3610" spans="1:5">
      <c r="A3610">
        <v>5074</v>
      </c>
      <c r="B3610" t="s">
        <v>15390</v>
      </c>
      <c r="C3610" t="s">
        <v>92</v>
      </c>
      <c r="D3610" t="s">
        <v>1253</v>
      </c>
      <c r="E3610" s="2">
        <v>23.93</v>
      </c>
    </row>
    <row r="3611" spans="1:5">
      <c r="A3611">
        <v>5067</v>
      </c>
      <c r="B3611" t="s">
        <v>15391</v>
      </c>
      <c r="C3611" t="s">
        <v>92</v>
      </c>
      <c r="D3611" t="s">
        <v>1253</v>
      </c>
      <c r="E3611" s="2">
        <v>22.77</v>
      </c>
    </row>
    <row r="3612" spans="1:5">
      <c r="A3612">
        <v>5078</v>
      </c>
      <c r="B3612" t="s">
        <v>15392</v>
      </c>
      <c r="C3612" t="s">
        <v>92</v>
      </c>
      <c r="D3612" t="s">
        <v>1253</v>
      </c>
      <c r="E3612" s="2">
        <v>22.51</v>
      </c>
    </row>
    <row r="3613" spans="1:5">
      <c r="A3613">
        <v>5068</v>
      </c>
      <c r="B3613" t="s">
        <v>15393</v>
      </c>
      <c r="C3613" t="s">
        <v>92</v>
      </c>
      <c r="D3613" t="s">
        <v>1253</v>
      </c>
      <c r="E3613" s="2">
        <v>21.36</v>
      </c>
    </row>
    <row r="3614" spans="1:5">
      <c r="A3614">
        <v>5073</v>
      </c>
      <c r="B3614" t="s">
        <v>15394</v>
      </c>
      <c r="C3614" t="s">
        <v>92</v>
      </c>
      <c r="D3614" t="s">
        <v>1253</v>
      </c>
      <c r="E3614" s="2">
        <v>21.77</v>
      </c>
    </row>
    <row r="3615" spans="1:5">
      <c r="A3615">
        <v>5069</v>
      </c>
      <c r="B3615" t="s">
        <v>15395</v>
      </c>
      <c r="C3615" t="s">
        <v>92</v>
      </c>
      <c r="D3615" t="s">
        <v>1253</v>
      </c>
      <c r="E3615" s="2">
        <v>21.77</v>
      </c>
    </row>
    <row r="3616" spans="1:5">
      <c r="A3616">
        <v>5070</v>
      </c>
      <c r="B3616" t="s">
        <v>15396</v>
      </c>
      <c r="C3616" t="s">
        <v>92</v>
      </c>
      <c r="D3616" t="s">
        <v>1253</v>
      </c>
      <c r="E3616" s="579">
        <v>22.01</v>
      </c>
    </row>
    <row r="3617" spans="1:5">
      <c r="A3617">
        <v>5071</v>
      </c>
      <c r="B3617" t="s">
        <v>15397</v>
      </c>
      <c r="C3617" t="s">
        <v>92</v>
      </c>
      <c r="D3617" t="s">
        <v>1253</v>
      </c>
      <c r="E3617" s="2">
        <v>21.36</v>
      </c>
    </row>
    <row r="3618" spans="1:5">
      <c r="A3618">
        <v>5061</v>
      </c>
      <c r="B3618" t="s">
        <v>15398</v>
      </c>
      <c r="C3618" t="s">
        <v>92</v>
      </c>
      <c r="D3618" t="s">
        <v>1253</v>
      </c>
      <c r="E3618" s="579">
        <v>21</v>
      </c>
    </row>
    <row r="3619" spans="1:5">
      <c r="A3619">
        <v>5075</v>
      </c>
      <c r="B3619" t="s">
        <v>15399</v>
      </c>
      <c r="C3619" t="s">
        <v>92</v>
      </c>
      <c r="D3619" t="s">
        <v>1253</v>
      </c>
      <c r="E3619" s="579">
        <v>21.36</v>
      </c>
    </row>
    <row r="3620" spans="1:5">
      <c r="A3620">
        <v>5062</v>
      </c>
      <c r="B3620" t="s">
        <v>15400</v>
      </c>
      <c r="C3620" t="s">
        <v>92</v>
      </c>
      <c r="D3620" t="s">
        <v>1253</v>
      </c>
      <c r="E3620" s="2">
        <v>21.64</v>
      </c>
    </row>
    <row r="3621" spans="1:5">
      <c r="A3621">
        <v>39027</v>
      </c>
      <c r="B3621" t="s">
        <v>15401</v>
      </c>
      <c r="C3621" t="s">
        <v>92</v>
      </c>
      <c r="D3621" t="s">
        <v>1253</v>
      </c>
      <c r="E3621" s="579">
        <v>21.34</v>
      </c>
    </row>
    <row r="3622" spans="1:5">
      <c r="A3622">
        <v>40568</v>
      </c>
      <c r="B3622" t="s">
        <v>15402</v>
      </c>
      <c r="C3622" t="s">
        <v>92</v>
      </c>
      <c r="D3622" t="s">
        <v>1253</v>
      </c>
      <c r="E3622" s="579">
        <v>21.52</v>
      </c>
    </row>
    <row r="3623" spans="1:5">
      <c r="A3623">
        <v>40304</v>
      </c>
      <c r="B3623" t="s">
        <v>15403</v>
      </c>
      <c r="C3623" t="s">
        <v>92</v>
      </c>
      <c r="D3623" t="s">
        <v>1252</v>
      </c>
      <c r="E3623" s="579">
        <v>26.37</v>
      </c>
    </row>
    <row r="3624" spans="1:5">
      <c r="A3624">
        <v>39026</v>
      </c>
      <c r="B3624" t="s">
        <v>15404</v>
      </c>
      <c r="C3624" t="s">
        <v>92</v>
      </c>
      <c r="D3624" t="s">
        <v>1252</v>
      </c>
      <c r="E3624" s="2">
        <v>24.02</v>
      </c>
    </row>
    <row r="3625" spans="1:5">
      <c r="A3625">
        <v>42431</v>
      </c>
      <c r="B3625" t="s">
        <v>15405</v>
      </c>
      <c r="C3625" t="s">
        <v>212</v>
      </c>
      <c r="D3625" t="s">
        <v>1252</v>
      </c>
      <c r="E3625" s="2"/>
    </row>
    <row r="3626" spans="1:5">
      <c r="A3626">
        <v>44074</v>
      </c>
      <c r="B3626" t="s">
        <v>15406</v>
      </c>
      <c r="C3626" t="s">
        <v>130</v>
      </c>
      <c r="D3626" t="s">
        <v>1252</v>
      </c>
      <c r="E3626" s="2">
        <v>737.45</v>
      </c>
    </row>
    <row r="3627" spans="1:5">
      <c r="A3627">
        <v>44072</v>
      </c>
      <c r="B3627" t="s">
        <v>15407</v>
      </c>
      <c r="C3627" t="s">
        <v>130</v>
      </c>
      <c r="D3627" t="s">
        <v>1252</v>
      </c>
      <c r="E3627" s="579">
        <v>109.62</v>
      </c>
    </row>
    <row r="3628" spans="1:5">
      <c r="A3628">
        <v>511</v>
      </c>
      <c r="B3628" t="s">
        <v>15408</v>
      </c>
      <c r="C3628" t="s">
        <v>130</v>
      </c>
      <c r="D3628" t="s">
        <v>1252</v>
      </c>
      <c r="E3628" s="579">
        <v>21</v>
      </c>
    </row>
    <row r="3629" spans="1:5">
      <c r="A3629">
        <v>37540</v>
      </c>
      <c r="B3629" t="s">
        <v>15409</v>
      </c>
      <c r="C3629" t="s">
        <v>212</v>
      </c>
      <c r="D3629" t="s">
        <v>1252</v>
      </c>
      <c r="E3629" s="579"/>
    </row>
    <row r="3630" spans="1:5">
      <c r="A3630">
        <v>37548</v>
      </c>
      <c r="B3630" t="s">
        <v>15410</v>
      </c>
      <c r="C3630" t="s">
        <v>212</v>
      </c>
      <c r="D3630" t="s">
        <v>1252</v>
      </c>
      <c r="E3630" s="579"/>
    </row>
    <row r="3631" spans="1:5">
      <c r="A3631">
        <v>39828</v>
      </c>
      <c r="B3631" t="s">
        <v>15411</v>
      </c>
      <c r="C3631" t="s">
        <v>212</v>
      </c>
      <c r="D3631" t="s">
        <v>1252</v>
      </c>
      <c r="E3631" s="579"/>
    </row>
    <row r="3632" spans="1:5">
      <c r="A3632">
        <v>38392</v>
      </c>
      <c r="B3632" t="s">
        <v>15412</v>
      </c>
      <c r="C3632" t="s">
        <v>212</v>
      </c>
      <c r="D3632" t="s">
        <v>1252</v>
      </c>
      <c r="E3632" s="579">
        <v>46.55</v>
      </c>
    </row>
    <row r="3633" spans="1:5">
      <c r="A3633">
        <v>11735</v>
      </c>
      <c r="B3633" t="s">
        <v>15413</v>
      </c>
      <c r="C3633" t="s">
        <v>212</v>
      </c>
      <c r="D3633" t="s">
        <v>1252</v>
      </c>
      <c r="E3633" s="579">
        <v>7.56</v>
      </c>
    </row>
    <row r="3634" spans="1:5">
      <c r="A3634">
        <v>11737</v>
      </c>
      <c r="B3634" t="s">
        <v>15414</v>
      </c>
      <c r="C3634" t="s">
        <v>212</v>
      </c>
      <c r="D3634" t="s">
        <v>1252</v>
      </c>
      <c r="E3634" s="579">
        <v>10.72</v>
      </c>
    </row>
    <row r="3635" spans="1:5">
      <c r="A3635">
        <v>11738</v>
      </c>
      <c r="B3635" t="s">
        <v>15415</v>
      </c>
      <c r="C3635" t="s">
        <v>212</v>
      </c>
      <c r="D3635" t="s">
        <v>1252</v>
      </c>
      <c r="E3635" s="579">
        <v>13.51</v>
      </c>
    </row>
    <row r="3636" spans="1:5">
      <c r="A3636">
        <v>36143</v>
      </c>
      <c r="B3636" t="s">
        <v>15416</v>
      </c>
      <c r="C3636" t="s">
        <v>212</v>
      </c>
      <c r="D3636" t="s">
        <v>1252</v>
      </c>
      <c r="E3636" s="579">
        <v>115.97</v>
      </c>
    </row>
    <row r="3637" spans="1:5">
      <c r="A3637">
        <v>36142</v>
      </c>
      <c r="B3637" t="s">
        <v>15417</v>
      </c>
      <c r="C3637" t="s">
        <v>212</v>
      </c>
      <c r="D3637" t="s">
        <v>1252</v>
      </c>
      <c r="E3637" s="579">
        <v>2.86</v>
      </c>
    </row>
    <row r="3638" spans="1:5">
      <c r="A3638">
        <v>45227</v>
      </c>
      <c r="B3638" t="s">
        <v>15418</v>
      </c>
      <c r="C3638" t="s">
        <v>212</v>
      </c>
      <c r="D3638" t="s">
        <v>1252</v>
      </c>
      <c r="E3638" s="579">
        <v>1105.0899999999999</v>
      </c>
    </row>
    <row r="3639" spans="1:5">
      <c r="A3639">
        <v>45209</v>
      </c>
      <c r="B3639" t="s">
        <v>15419</v>
      </c>
      <c r="C3639" t="s">
        <v>212</v>
      </c>
      <c r="D3639" t="s">
        <v>1252</v>
      </c>
      <c r="E3639" s="579">
        <v>48.4</v>
      </c>
    </row>
    <row r="3640" spans="1:5">
      <c r="A3640">
        <v>36146</v>
      </c>
      <c r="B3640" t="s">
        <v>15420</v>
      </c>
      <c r="C3640" t="s">
        <v>212</v>
      </c>
      <c r="D3640" t="s">
        <v>1252</v>
      </c>
      <c r="E3640" s="579">
        <v>306.88</v>
      </c>
    </row>
    <row r="3641" spans="1:5">
      <c r="A3641">
        <v>39015</v>
      </c>
      <c r="B3641" t="s">
        <v>15421</v>
      </c>
      <c r="C3641" t="s">
        <v>212</v>
      </c>
      <c r="D3641" t="s">
        <v>1252</v>
      </c>
      <c r="E3641" s="579"/>
    </row>
    <row r="3642" spans="1:5">
      <c r="A3642">
        <v>38377</v>
      </c>
      <c r="B3642" t="s">
        <v>15422</v>
      </c>
      <c r="C3642" t="s">
        <v>212</v>
      </c>
      <c r="D3642" t="s">
        <v>1252</v>
      </c>
      <c r="E3642" s="579"/>
    </row>
    <row r="3643" spans="1:5">
      <c r="A3643">
        <v>38376</v>
      </c>
      <c r="B3643" t="s">
        <v>15423</v>
      </c>
      <c r="C3643" t="s">
        <v>212</v>
      </c>
      <c r="D3643" t="s">
        <v>1252</v>
      </c>
      <c r="E3643" s="579"/>
    </row>
    <row r="3644" spans="1:5">
      <c r="A3644">
        <v>38116</v>
      </c>
      <c r="B3644" t="s">
        <v>15424</v>
      </c>
      <c r="C3644" t="s">
        <v>212</v>
      </c>
      <c r="D3644" t="s">
        <v>1252</v>
      </c>
      <c r="E3644" s="579">
        <v>5.17</v>
      </c>
    </row>
    <row r="3645" spans="1:5">
      <c r="A3645">
        <v>38066</v>
      </c>
      <c r="B3645" t="s">
        <v>15425</v>
      </c>
      <c r="C3645" t="s">
        <v>212</v>
      </c>
      <c r="D3645" t="s">
        <v>1252</v>
      </c>
      <c r="E3645" s="579">
        <v>8.5299999999999994</v>
      </c>
    </row>
    <row r="3646" spans="1:5">
      <c r="A3646">
        <v>38117</v>
      </c>
      <c r="B3646" t="s">
        <v>15426</v>
      </c>
      <c r="C3646" t="s">
        <v>212</v>
      </c>
      <c r="D3646" t="s">
        <v>1252</v>
      </c>
      <c r="E3646" s="579">
        <v>8.8000000000000007</v>
      </c>
    </row>
    <row r="3647" spans="1:5">
      <c r="A3647">
        <v>38067</v>
      </c>
      <c r="B3647" t="s">
        <v>15427</v>
      </c>
      <c r="C3647" t="s">
        <v>212</v>
      </c>
      <c r="D3647" t="s">
        <v>1252</v>
      </c>
      <c r="E3647" s="579">
        <v>12.01</v>
      </c>
    </row>
    <row r="3648" spans="1:5">
      <c r="A3648">
        <v>44313</v>
      </c>
      <c r="B3648" t="s">
        <v>15428</v>
      </c>
      <c r="C3648" t="s">
        <v>212</v>
      </c>
      <c r="D3648" t="s">
        <v>1252</v>
      </c>
      <c r="E3648" s="579"/>
    </row>
    <row r="3649" spans="1:5">
      <c r="A3649">
        <v>11522</v>
      </c>
      <c r="B3649" t="s">
        <v>15429</v>
      </c>
      <c r="C3649" t="s">
        <v>212</v>
      </c>
      <c r="D3649" t="s">
        <v>1252</v>
      </c>
      <c r="E3649" s="579">
        <v>13.63</v>
      </c>
    </row>
    <row r="3650" spans="1:5">
      <c r="A3650">
        <v>43600</v>
      </c>
      <c r="B3650" t="s">
        <v>15430</v>
      </c>
      <c r="C3650" t="s">
        <v>212</v>
      </c>
      <c r="D3650" t="s">
        <v>1250</v>
      </c>
      <c r="E3650" s="579">
        <v>54.62</v>
      </c>
    </row>
    <row r="3651" spans="1:5">
      <c r="A3651">
        <v>5080</v>
      </c>
      <c r="B3651" t="s">
        <v>15431</v>
      </c>
      <c r="C3651" t="s">
        <v>212</v>
      </c>
      <c r="D3651" t="s">
        <v>1252</v>
      </c>
      <c r="E3651" s="579">
        <v>21.3</v>
      </c>
    </row>
    <row r="3652" spans="1:5">
      <c r="A3652">
        <v>38168</v>
      </c>
      <c r="B3652" t="s">
        <v>15432</v>
      </c>
      <c r="C3652" t="s">
        <v>212</v>
      </c>
      <c r="D3652" t="s">
        <v>1252</v>
      </c>
      <c r="E3652" s="579">
        <v>148.69999999999999</v>
      </c>
    </row>
    <row r="3653" spans="1:5">
      <c r="A3653">
        <v>43601</v>
      </c>
      <c r="B3653" t="s">
        <v>15433</v>
      </c>
      <c r="C3653" t="s">
        <v>212</v>
      </c>
      <c r="D3653" t="s">
        <v>1252</v>
      </c>
      <c r="E3653" s="579">
        <v>74.349999999999994</v>
      </c>
    </row>
    <row r="3654" spans="1:5">
      <c r="A3654">
        <v>13393</v>
      </c>
      <c r="B3654" t="s">
        <v>15434</v>
      </c>
      <c r="C3654" t="s">
        <v>212</v>
      </c>
      <c r="D3654" t="s">
        <v>1252</v>
      </c>
      <c r="E3654" s="579">
        <v>297.20999999999998</v>
      </c>
    </row>
    <row r="3655" spans="1:5">
      <c r="A3655">
        <v>13395</v>
      </c>
      <c r="B3655" t="s">
        <v>15435</v>
      </c>
      <c r="C3655" t="s">
        <v>212</v>
      </c>
      <c r="D3655" t="s">
        <v>1252</v>
      </c>
      <c r="E3655" s="579">
        <v>416.5</v>
      </c>
    </row>
    <row r="3656" spans="1:5">
      <c r="A3656">
        <v>12039</v>
      </c>
      <c r="B3656" t="s">
        <v>15436</v>
      </c>
      <c r="C3656" t="s">
        <v>212</v>
      </c>
      <c r="D3656" t="s">
        <v>1253</v>
      </c>
      <c r="E3656" s="2">
        <v>437.7</v>
      </c>
    </row>
    <row r="3657" spans="1:5">
      <c r="A3657">
        <v>13396</v>
      </c>
      <c r="B3657" t="s">
        <v>15437</v>
      </c>
      <c r="C3657" t="s">
        <v>212</v>
      </c>
      <c r="D3657" t="s">
        <v>1252</v>
      </c>
      <c r="E3657" s="579">
        <v>614.72</v>
      </c>
    </row>
    <row r="3658" spans="1:5">
      <c r="A3658">
        <v>12041</v>
      </c>
      <c r="B3658" t="s">
        <v>15438</v>
      </c>
      <c r="C3658" t="s">
        <v>212</v>
      </c>
      <c r="D3658" t="s">
        <v>1252</v>
      </c>
      <c r="E3658" s="579">
        <v>501.96</v>
      </c>
    </row>
    <row r="3659" spans="1:5">
      <c r="A3659">
        <v>12043</v>
      </c>
      <c r="B3659" t="s">
        <v>15439</v>
      </c>
      <c r="C3659" t="s">
        <v>212</v>
      </c>
      <c r="D3659" t="s">
        <v>1250</v>
      </c>
      <c r="E3659" s="579">
        <v>1059.81</v>
      </c>
    </row>
    <row r="3660" spans="1:5">
      <c r="A3660">
        <v>39762</v>
      </c>
      <c r="B3660" t="s">
        <v>15440</v>
      </c>
      <c r="C3660" t="s">
        <v>212</v>
      </c>
      <c r="D3660" t="s">
        <v>1252</v>
      </c>
      <c r="E3660" s="2">
        <v>504.49</v>
      </c>
    </row>
    <row r="3661" spans="1:5">
      <c r="A3661">
        <v>12042</v>
      </c>
      <c r="B3661" t="s">
        <v>15441</v>
      </c>
      <c r="C3661" t="s">
        <v>212</v>
      </c>
      <c r="D3661" t="s">
        <v>1252</v>
      </c>
      <c r="E3661" s="2">
        <v>736.55</v>
      </c>
    </row>
    <row r="3662" spans="1:5">
      <c r="A3662">
        <v>39763</v>
      </c>
      <c r="B3662" t="s">
        <v>15442</v>
      </c>
      <c r="C3662" t="s">
        <v>212</v>
      </c>
      <c r="D3662" t="s">
        <v>1252</v>
      </c>
      <c r="E3662" s="579">
        <v>862.03</v>
      </c>
    </row>
    <row r="3663" spans="1:5">
      <c r="A3663">
        <v>39760</v>
      </c>
      <c r="B3663" t="s">
        <v>15443</v>
      </c>
      <c r="C3663" t="s">
        <v>212</v>
      </c>
      <c r="D3663" t="s">
        <v>1253</v>
      </c>
      <c r="E3663" s="579">
        <v>859.2</v>
      </c>
    </row>
    <row r="3664" spans="1:5">
      <c r="A3664">
        <v>39756</v>
      </c>
      <c r="B3664" t="s">
        <v>15444</v>
      </c>
      <c r="C3664" t="s">
        <v>212</v>
      </c>
      <c r="D3664" t="s">
        <v>1252</v>
      </c>
      <c r="E3664" s="579">
        <v>308.5</v>
      </c>
    </row>
    <row r="3665" spans="1:5">
      <c r="A3665">
        <v>12038</v>
      </c>
      <c r="B3665" t="s">
        <v>15445</v>
      </c>
      <c r="C3665" t="s">
        <v>212</v>
      </c>
      <c r="D3665" t="s">
        <v>1252</v>
      </c>
      <c r="E3665" s="579">
        <v>385.48</v>
      </c>
    </row>
    <row r="3666" spans="1:5">
      <c r="A3666">
        <v>39757</v>
      </c>
      <c r="B3666" t="s">
        <v>15446</v>
      </c>
      <c r="C3666" t="s">
        <v>212</v>
      </c>
      <c r="D3666" t="s">
        <v>1252</v>
      </c>
      <c r="E3666" s="579">
        <v>356.45</v>
      </c>
    </row>
    <row r="3667" spans="1:5">
      <c r="A3667">
        <v>39758</v>
      </c>
      <c r="B3667" t="s">
        <v>15447</v>
      </c>
      <c r="C3667" t="s">
        <v>212</v>
      </c>
      <c r="D3667" t="s">
        <v>1252</v>
      </c>
      <c r="E3667" s="579">
        <v>519.48</v>
      </c>
    </row>
    <row r="3668" spans="1:5">
      <c r="A3668">
        <v>39759</v>
      </c>
      <c r="B3668" t="s">
        <v>15448</v>
      </c>
      <c r="C3668" t="s">
        <v>212</v>
      </c>
      <c r="D3668" t="s">
        <v>1252</v>
      </c>
      <c r="E3668" s="579">
        <v>641.55999999999995</v>
      </c>
    </row>
    <row r="3669" spans="1:5">
      <c r="A3669">
        <v>39761</v>
      </c>
      <c r="B3669" t="s">
        <v>15449</v>
      </c>
      <c r="C3669" t="s">
        <v>212</v>
      </c>
      <c r="D3669" t="s">
        <v>1252</v>
      </c>
      <c r="E3669" s="579">
        <v>771.18</v>
      </c>
    </row>
    <row r="3670" spans="1:5">
      <c r="A3670">
        <v>39805</v>
      </c>
      <c r="B3670" t="s">
        <v>15450</v>
      </c>
      <c r="C3670" t="s">
        <v>212</v>
      </c>
      <c r="D3670" t="s">
        <v>1252</v>
      </c>
      <c r="E3670" s="579">
        <v>206.34</v>
      </c>
    </row>
    <row r="3671" spans="1:5">
      <c r="A3671">
        <v>39806</v>
      </c>
      <c r="B3671" t="s">
        <v>15451</v>
      </c>
      <c r="C3671" t="s">
        <v>212</v>
      </c>
      <c r="D3671" t="s">
        <v>1253</v>
      </c>
      <c r="E3671" s="579">
        <v>382.29</v>
      </c>
    </row>
    <row r="3672" spans="1:5">
      <c r="A3672">
        <v>39807</v>
      </c>
      <c r="B3672" t="s">
        <v>15452</v>
      </c>
      <c r="C3672" t="s">
        <v>212</v>
      </c>
      <c r="D3672" t="s">
        <v>1252</v>
      </c>
      <c r="E3672" s="579">
        <v>828.52</v>
      </c>
    </row>
    <row r="3673" spans="1:5">
      <c r="A3673">
        <v>43100</v>
      </c>
      <c r="B3673" t="s">
        <v>15453</v>
      </c>
      <c r="C3673" t="s">
        <v>212</v>
      </c>
      <c r="D3673" t="s">
        <v>1252</v>
      </c>
      <c r="E3673" s="579">
        <v>647.73</v>
      </c>
    </row>
    <row r="3674" spans="1:5">
      <c r="A3674">
        <v>39804</v>
      </c>
      <c r="B3674" t="s">
        <v>15454</v>
      </c>
      <c r="C3674" t="s">
        <v>212</v>
      </c>
      <c r="D3674" t="s">
        <v>1252</v>
      </c>
      <c r="E3674" s="579">
        <v>121.16</v>
      </c>
    </row>
    <row r="3675" spans="1:5">
      <c r="A3675">
        <v>39796</v>
      </c>
      <c r="B3675" t="s">
        <v>15455</v>
      </c>
      <c r="C3675" t="s">
        <v>212</v>
      </c>
      <c r="D3675" t="s">
        <v>1252</v>
      </c>
      <c r="E3675" s="579">
        <v>125.49</v>
      </c>
    </row>
    <row r="3676" spans="1:5">
      <c r="A3676">
        <v>39797</v>
      </c>
      <c r="B3676" t="s">
        <v>15456</v>
      </c>
      <c r="C3676" t="s">
        <v>212</v>
      </c>
      <c r="D3676" t="s">
        <v>1252</v>
      </c>
      <c r="E3676" s="579">
        <v>197</v>
      </c>
    </row>
    <row r="3677" spans="1:5">
      <c r="A3677">
        <v>39798</v>
      </c>
      <c r="B3677" t="s">
        <v>15457</v>
      </c>
      <c r="C3677" t="s">
        <v>212</v>
      </c>
      <c r="D3677" t="s">
        <v>1252</v>
      </c>
      <c r="E3677" s="579">
        <v>337.92</v>
      </c>
    </row>
    <row r="3678" spans="1:5">
      <c r="A3678">
        <v>39794</v>
      </c>
      <c r="B3678" t="s">
        <v>15458</v>
      </c>
      <c r="C3678" t="s">
        <v>212</v>
      </c>
      <c r="D3678" t="s">
        <v>1252</v>
      </c>
      <c r="E3678" s="579">
        <v>53.27</v>
      </c>
    </row>
    <row r="3679" spans="1:5">
      <c r="A3679">
        <v>39795</v>
      </c>
      <c r="B3679" t="s">
        <v>15459</v>
      </c>
      <c r="C3679" t="s">
        <v>212</v>
      </c>
      <c r="D3679" t="s">
        <v>1252</v>
      </c>
      <c r="E3679" s="579">
        <v>84.16</v>
      </c>
    </row>
    <row r="3680" spans="1:5">
      <c r="A3680">
        <v>39801</v>
      </c>
      <c r="B3680" t="s">
        <v>15460</v>
      </c>
      <c r="C3680" t="s">
        <v>212</v>
      </c>
      <c r="D3680" t="s">
        <v>1252</v>
      </c>
      <c r="E3680" s="579">
        <v>177.71</v>
      </c>
    </row>
    <row r="3681" spans="1:5">
      <c r="A3681">
        <v>39802</v>
      </c>
      <c r="B3681" t="s">
        <v>15461</v>
      </c>
      <c r="C3681" t="s">
        <v>212</v>
      </c>
      <c r="D3681" t="s">
        <v>1252</v>
      </c>
      <c r="E3681" s="579">
        <v>260.49</v>
      </c>
    </row>
    <row r="3682" spans="1:5">
      <c r="A3682">
        <v>39803</v>
      </c>
      <c r="B3682" t="s">
        <v>15462</v>
      </c>
      <c r="C3682" t="s">
        <v>212</v>
      </c>
      <c r="D3682" t="s">
        <v>1252</v>
      </c>
      <c r="E3682" s="579">
        <v>363.38</v>
      </c>
    </row>
    <row r="3683" spans="1:5">
      <c r="A3683">
        <v>39799</v>
      </c>
      <c r="B3683" t="s">
        <v>15463</v>
      </c>
      <c r="C3683" t="s">
        <v>212</v>
      </c>
      <c r="D3683" t="s">
        <v>1252</v>
      </c>
      <c r="E3683" s="579">
        <v>62.09</v>
      </c>
    </row>
    <row r="3684" spans="1:5">
      <c r="A3684">
        <v>39800</v>
      </c>
      <c r="B3684" t="s">
        <v>15464</v>
      </c>
      <c r="C3684" t="s">
        <v>212</v>
      </c>
      <c r="D3684" t="s">
        <v>1252</v>
      </c>
      <c r="E3684" s="579">
        <v>105.77</v>
      </c>
    </row>
    <row r="3685" spans="1:5">
      <c r="A3685">
        <v>43837</v>
      </c>
      <c r="B3685" t="s">
        <v>15465</v>
      </c>
      <c r="C3685" t="s">
        <v>212</v>
      </c>
      <c r="D3685" t="s">
        <v>1252</v>
      </c>
      <c r="E3685" s="579"/>
    </row>
    <row r="3686" spans="1:5">
      <c r="A3686">
        <v>43836</v>
      </c>
      <c r="B3686" t="s">
        <v>15466</v>
      </c>
      <c r="C3686" t="s">
        <v>212</v>
      </c>
      <c r="D3686" t="s">
        <v>1252</v>
      </c>
      <c r="E3686" s="579"/>
    </row>
    <row r="3687" spans="1:5">
      <c r="A3687">
        <v>21059</v>
      </c>
      <c r="B3687" t="s">
        <v>15467</v>
      </c>
      <c r="C3687" t="s">
        <v>212</v>
      </c>
      <c r="D3687" t="s">
        <v>1252</v>
      </c>
      <c r="E3687" s="579"/>
    </row>
    <row r="3688" spans="1:5">
      <c r="A3688">
        <v>11234</v>
      </c>
      <c r="B3688" t="s">
        <v>15468</v>
      </c>
      <c r="C3688" t="s">
        <v>212</v>
      </c>
      <c r="D3688" t="s">
        <v>1252</v>
      </c>
      <c r="E3688" s="2"/>
    </row>
    <row r="3689" spans="1:5">
      <c r="A3689">
        <v>21060</v>
      </c>
      <c r="B3689" t="s">
        <v>15469</v>
      </c>
      <c r="C3689" t="s">
        <v>212</v>
      </c>
      <c r="D3689" t="s">
        <v>1252</v>
      </c>
      <c r="E3689" s="579"/>
    </row>
    <row r="3690" spans="1:5">
      <c r="A3690">
        <v>21061</v>
      </c>
      <c r="B3690" t="s">
        <v>15470</v>
      </c>
      <c r="C3690" t="s">
        <v>212</v>
      </c>
      <c r="D3690" t="s">
        <v>1252</v>
      </c>
      <c r="E3690" s="579"/>
    </row>
    <row r="3691" spans="1:5">
      <c r="A3691">
        <v>21062</v>
      </c>
      <c r="B3691" t="s">
        <v>15471</v>
      </c>
      <c r="C3691" t="s">
        <v>212</v>
      </c>
      <c r="D3691" t="s">
        <v>1252</v>
      </c>
      <c r="E3691" s="579"/>
    </row>
    <row r="3692" spans="1:5">
      <c r="A3692">
        <v>11708</v>
      </c>
      <c r="B3692" t="s">
        <v>15472</v>
      </c>
      <c r="C3692" t="s">
        <v>212</v>
      </c>
      <c r="D3692" t="s">
        <v>1252</v>
      </c>
      <c r="E3692" s="579"/>
    </row>
    <row r="3693" spans="1:5">
      <c r="A3693">
        <v>11709</v>
      </c>
      <c r="B3693" t="s">
        <v>15473</v>
      </c>
      <c r="C3693" t="s">
        <v>212</v>
      </c>
      <c r="D3693" t="s">
        <v>1252</v>
      </c>
      <c r="E3693" s="579"/>
    </row>
    <row r="3694" spans="1:5">
      <c r="A3694">
        <v>11710</v>
      </c>
      <c r="B3694" t="s">
        <v>15474</v>
      </c>
      <c r="C3694" t="s">
        <v>212</v>
      </c>
      <c r="D3694" t="s">
        <v>1252</v>
      </c>
      <c r="E3694" s="579"/>
    </row>
    <row r="3695" spans="1:5">
      <c r="A3695">
        <v>11707</v>
      </c>
      <c r="B3695" t="s">
        <v>15475</v>
      </c>
      <c r="C3695" t="s">
        <v>212</v>
      </c>
      <c r="D3695" t="s">
        <v>1252</v>
      </c>
      <c r="E3695" s="579"/>
    </row>
    <row r="3696" spans="1:5">
      <c r="A3696">
        <v>5102</v>
      </c>
      <c r="B3696" t="s">
        <v>15476</v>
      </c>
      <c r="C3696" t="s">
        <v>212</v>
      </c>
      <c r="D3696" t="s">
        <v>1252</v>
      </c>
      <c r="E3696" s="579">
        <v>10.62</v>
      </c>
    </row>
    <row r="3697" spans="1:5">
      <c r="A3697">
        <v>11711</v>
      </c>
      <c r="B3697" t="s">
        <v>15477</v>
      </c>
      <c r="C3697" t="s">
        <v>212</v>
      </c>
      <c r="D3697" t="s">
        <v>1252</v>
      </c>
      <c r="E3697" s="579">
        <v>8.85</v>
      </c>
    </row>
    <row r="3698" spans="1:5">
      <c r="A3698">
        <v>11739</v>
      </c>
      <c r="B3698" t="s">
        <v>15478</v>
      </c>
      <c r="C3698" t="s">
        <v>212</v>
      </c>
      <c r="D3698" t="s">
        <v>1252</v>
      </c>
      <c r="E3698" s="579">
        <v>7.57</v>
      </c>
    </row>
    <row r="3699" spans="1:5">
      <c r="A3699">
        <v>11741</v>
      </c>
      <c r="B3699" t="s">
        <v>15479</v>
      </c>
      <c r="C3699" t="s">
        <v>212</v>
      </c>
      <c r="D3699" t="s">
        <v>1252</v>
      </c>
      <c r="E3699" s="579">
        <v>9.6300000000000008</v>
      </c>
    </row>
    <row r="3700" spans="1:5">
      <c r="A3700">
        <v>11745</v>
      </c>
      <c r="B3700" t="s">
        <v>15480</v>
      </c>
      <c r="C3700" t="s">
        <v>212</v>
      </c>
      <c r="D3700" t="s">
        <v>1252</v>
      </c>
      <c r="E3700" s="579">
        <v>12.7</v>
      </c>
    </row>
    <row r="3701" spans="1:5">
      <c r="A3701">
        <v>11743</v>
      </c>
      <c r="B3701" t="s">
        <v>15481</v>
      </c>
      <c r="C3701" t="s">
        <v>212</v>
      </c>
      <c r="D3701" t="s">
        <v>1252</v>
      </c>
      <c r="E3701" s="579">
        <v>8.09</v>
      </c>
    </row>
    <row r="3702" spans="1:5">
      <c r="A3702">
        <v>5104</v>
      </c>
      <c r="B3702" t="s">
        <v>15482</v>
      </c>
      <c r="C3702" t="s">
        <v>92</v>
      </c>
      <c r="D3702" t="s">
        <v>1252</v>
      </c>
      <c r="E3702" s="579"/>
    </row>
    <row r="3703" spans="1:5">
      <c r="A3703">
        <v>44530</v>
      </c>
      <c r="B3703" t="s">
        <v>15483</v>
      </c>
      <c r="C3703" t="s">
        <v>212</v>
      </c>
      <c r="D3703" t="s">
        <v>1252</v>
      </c>
      <c r="E3703" s="579"/>
    </row>
    <row r="3704" spans="1:5">
      <c r="A3704">
        <v>2710</v>
      </c>
      <c r="B3704" t="s">
        <v>15484</v>
      </c>
      <c r="C3704" t="s">
        <v>212</v>
      </c>
      <c r="D3704" t="s">
        <v>1252</v>
      </c>
      <c r="E3704" s="579"/>
    </row>
    <row r="3705" spans="1:5">
      <c r="A3705">
        <v>14575</v>
      </c>
      <c r="B3705" t="s">
        <v>15485</v>
      </c>
      <c r="C3705" t="s">
        <v>212</v>
      </c>
      <c r="D3705" t="s">
        <v>1250</v>
      </c>
      <c r="E3705" s="579"/>
    </row>
    <row r="3706" spans="1:5">
      <c r="A3706">
        <v>20043</v>
      </c>
      <c r="B3706" t="s">
        <v>15486</v>
      </c>
      <c r="C3706" t="s">
        <v>212</v>
      </c>
      <c r="D3706" t="s">
        <v>1252</v>
      </c>
      <c r="E3706" s="579">
        <v>8.0299999999999994</v>
      </c>
    </row>
    <row r="3707" spans="1:5">
      <c r="A3707">
        <v>20044</v>
      </c>
      <c r="B3707" t="s">
        <v>15487</v>
      </c>
      <c r="C3707" t="s">
        <v>212</v>
      </c>
      <c r="D3707" t="s">
        <v>1252</v>
      </c>
      <c r="E3707" s="579">
        <v>9.31</v>
      </c>
    </row>
    <row r="3708" spans="1:5">
      <c r="A3708">
        <v>20042</v>
      </c>
      <c r="B3708" t="s">
        <v>15488</v>
      </c>
      <c r="C3708" t="s">
        <v>212</v>
      </c>
      <c r="D3708" t="s">
        <v>1252</v>
      </c>
      <c r="E3708" s="579">
        <v>6.97</v>
      </c>
    </row>
    <row r="3709" spans="1:5">
      <c r="A3709">
        <v>20046</v>
      </c>
      <c r="B3709" t="s">
        <v>15489</v>
      </c>
      <c r="C3709" t="s">
        <v>212</v>
      </c>
      <c r="D3709" t="s">
        <v>1252</v>
      </c>
      <c r="E3709" s="579">
        <v>16.489999999999998</v>
      </c>
    </row>
    <row r="3710" spans="1:5">
      <c r="A3710">
        <v>20047</v>
      </c>
      <c r="B3710" t="s">
        <v>15490</v>
      </c>
      <c r="C3710" t="s">
        <v>212</v>
      </c>
      <c r="D3710" t="s">
        <v>1252</v>
      </c>
      <c r="E3710" s="579">
        <v>49.45</v>
      </c>
    </row>
    <row r="3711" spans="1:5">
      <c r="A3711">
        <v>20045</v>
      </c>
      <c r="B3711" t="s">
        <v>15491</v>
      </c>
      <c r="C3711" t="s">
        <v>212</v>
      </c>
      <c r="D3711" t="s">
        <v>1252</v>
      </c>
      <c r="E3711" s="579">
        <v>8.34</v>
      </c>
    </row>
    <row r="3712" spans="1:5">
      <c r="A3712">
        <v>20972</v>
      </c>
      <c r="B3712" t="s">
        <v>15492</v>
      </c>
      <c r="C3712" t="s">
        <v>212</v>
      </c>
      <c r="D3712" t="s">
        <v>1252</v>
      </c>
      <c r="E3712" s="579">
        <v>142.85</v>
      </c>
    </row>
    <row r="3713" spans="1:5">
      <c r="A3713">
        <v>11321</v>
      </c>
      <c r="B3713" t="s">
        <v>15493</v>
      </c>
      <c r="C3713" t="s">
        <v>212</v>
      </c>
      <c r="D3713" t="s">
        <v>1252</v>
      </c>
      <c r="E3713" s="579"/>
    </row>
    <row r="3714" spans="1:5">
      <c r="A3714">
        <v>11323</v>
      </c>
      <c r="B3714" t="s">
        <v>15494</v>
      </c>
      <c r="C3714" t="s">
        <v>212</v>
      </c>
      <c r="D3714" t="s">
        <v>1253</v>
      </c>
      <c r="E3714" s="2"/>
    </row>
    <row r="3715" spans="1:5">
      <c r="A3715">
        <v>20327</v>
      </c>
      <c r="B3715" t="s">
        <v>15495</v>
      </c>
      <c r="C3715" t="s">
        <v>212</v>
      </c>
      <c r="D3715" t="s">
        <v>1253</v>
      </c>
      <c r="E3715" s="2"/>
    </row>
    <row r="3716" spans="1:5">
      <c r="A3716">
        <v>6034</v>
      </c>
      <c r="B3716" t="s">
        <v>15496</v>
      </c>
      <c r="C3716" t="s">
        <v>212</v>
      </c>
      <c r="D3716" t="s">
        <v>1253</v>
      </c>
      <c r="E3716" s="579">
        <v>8.8699999999999992</v>
      </c>
    </row>
    <row r="3717" spans="1:5">
      <c r="A3717">
        <v>6036</v>
      </c>
      <c r="B3717" t="s">
        <v>15497</v>
      </c>
      <c r="C3717" t="s">
        <v>212</v>
      </c>
      <c r="D3717" t="s">
        <v>1253</v>
      </c>
      <c r="E3717" s="579">
        <v>12.08</v>
      </c>
    </row>
    <row r="3718" spans="1:5">
      <c r="A3718">
        <v>6031</v>
      </c>
      <c r="B3718" t="s">
        <v>15498</v>
      </c>
      <c r="C3718" t="s">
        <v>212</v>
      </c>
      <c r="D3718" t="s">
        <v>1253</v>
      </c>
      <c r="E3718" s="579">
        <v>14.2</v>
      </c>
    </row>
    <row r="3719" spans="1:5">
      <c r="A3719">
        <v>6029</v>
      </c>
      <c r="B3719" t="s">
        <v>15499</v>
      </c>
      <c r="C3719" t="s">
        <v>212</v>
      </c>
      <c r="D3719" t="s">
        <v>1253</v>
      </c>
      <c r="E3719" s="579">
        <v>14.35</v>
      </c>
    </row>
    <row r="3720" spans="1:5">
      <c r="A3720">
        <v>6033</v>
      </c>
      <c r="B3720" t="s">
        <v>15500</v>
      </c>
      <c r="C3720" t="s">
        <v>212</v>
      </c>
      <c r="D3720" t="s">
        <v>1253</v>
      </c>
      <c r="E3720" s="579">
        <v>18.91</v>
      </c>
    </row>
    <row r="3721" spans="1:5">
      <c r="A3721">
        <v>11672</v>
      </c>
      <c r="B3721" t="s">
        <v>15501</v>
      </c>
      <c r="C3721" t="s">
        <v>212</v>
      </c>
      <c r="D3721" t="s">
        <v>1253</v>
      </c>
      <c r="E3721" s="579">
        <v>41.14</v>
      </c>
    </row>
    <row r="3722" spans="1:5">
      <c r="A3722">
        <v>11669</v>
      </c>
      <c r="B3722" t="s">
        <v>15502</v>
      </c>
      <c r="C3722" t="s">
        <v>212</v>
      </c>
      <c r="D3722" t="s">
        <v>1253</v>
      </c>
      <c r="E3722" s="579">
        <v>39.18</v>
      </c>
    </row>
    <row r="3723" spans="1:5">
      <c r="A3723">
        <v>20055</v>
      </c>
      <c r="B3723" t="s">
        <v>15503</v>
      </c>
      <c r="C3723" t="s">
        <v>212</v>
      </c>
      <c r="D3723" t="s">
        <v>1253</v>
      </c>
      <c r="E3723" s="579">
        <v>29.34</v>
      </c>
    </row>
    <row r="3724" spans="1:5">
      <c r="A3724">
        <v>11670</v>
      </c>
      <c r="B3724" t="s">
        <v>15504</v>
      </c>
      <c r="C3724" t="s">
        <v>212</v>
      </c>
      <c r="D3724" t="s">
        <v>1253</v>
      </c>
      <c r="E3724" s="579">
        <v>15.01</v>
      </c>
    </row>
    <row r="3725" spans="1:5">
      <c r="A3725">
        <v>11671</v>
      </c>
      <c r="B3725" t="s">
        <v>15505</v>
      </c>
      <c r="C3725" t="s">
        <v>212</v>
      </c>
      <c r="D3725" t="s">
        <v>1252</v>
      </c>
      <c r="E3725" s="579">
        <v>62.97</v>
      </c>
    </row>
    <row r="3726" spans="1:5">
      <c r="A3726">
        <v>6032</v>
      </c>
      <c r="B3726" t="s">
        <v>15506</v>
      </c>
      <c r="C3726" t="s">
        <v>212</v>
      </c>
      <c r="D3726" t="s">
        <v>1252</v>
      </c>
      <c r="E3726" s="579">
        <v>17.98</v>
      </c>
    </row>
    <row r="3727" spans="1:5">
      <c r="A3727">
        <v>11673</v>
      </c>
      <c r="B3727" t="s">
        <v>15507</v>
      </c>
      <c r="C3727" t="s">
        <v>212</v>
      </c>
      <c r="D3727" t="s">
        <v>1252</v>
      </c>
      <c r="E3727" s="579">
        <v>14.16</v>
      </c>
    </row>
    <row r="3728" spans="1:5">
      <c r="A3728">
        <v>11674</v>
      </c>
      <c r="B3728" t="s">
        <v>15508</v>
      </c>
      <c r="C3728" t="s">
        <v>212</v>
      </c>
      <c r="D3728" t="s">
        <v>1252</v>
      </c>
      <c r="E3728" s="579">
        <v>18.239999999999998</v>
      </c>
    </row>
    <row r="3729" spans="1:5">
      <c r="A3729">
        <v>11675</v>
      </c>
      <c r="B3729" t="s">
        <v>15509</v>
      </c>
      <c r="C3729" t="s">
        <v>212</v>
      </c>
      <c r="D3729" t="s">
        <v>1252</v>
      </c>
      <c r="E3729" s="579">
        <v>28.95</v>
      </c>
    </row>
    <row r="3730" spans="1:5">
      <c r="A3730">
        <v>11676</v>
      </c>
      <c r="B3730" t="s">
        <v>15510</v>
      </c>
      <c r="C3730" t="s">
        <v>212</v>
      </c>
      <c r="D3730" t="s">
        <v>1252</v>
      </c>
      <c r="E3730" s="579">
        <v>38.72</v>
      </c>
    </row>
    <row r="3731" spans="1:5">
      <c r="A3731">
        <v>11677</v>
      </c>
      <c r="B3731" t="s">
        <v>15511</v>
      </c>
      <c r="C3731" t="s">
        <v>212</v>
      </c>
      <c r="D3731" t="s">
        <v>1252</v>
      </c>
      <c r="E3731" s="2">
        <v>39.99</v>
      </c>
    </row>
    <row r="3732" spans="1:5">
      <c r="A3732">
        <v>11678</v>
      </c>
      <c r="B3732" t="s">
        <v>15512</v>
      </c>
      <c r="C3732" t="s">
        <v>212</v>
      </c>
      <c r="D3732" t="s">
        <v>1252</v>
      </c>
      <c r="E3732" s="579">
        <v>73.239999999999995</v>
      </c>
    </row>
    <row r="3733" spans="1:5">
      <c r="A3733">
        <v>6038</v>
      </c>
      <c r="B3733" t="s">
        <v>15513</v>
      </c>
      <c r="C3733" t="s">
        <v>212</v>
      </c>
      <c r="D3733" t="s">
        <v>1253</v>
      </c>
      <c r="E3733" s="579">
        <v>4.6399999999999997</v>
      </c>
    </row>
    <row r="3734" spans="1:5">
      <c r="A3734">
        <v>11718</v>
      </c>
      <c r="B3734" t="s">
        <v>15514</v>
      </c>
      <c r="C3734" t="s">
        <v>212</v>
      </c>
      <c r="D3734" t="s">
        <v>1253</v>
      </c>
      <c r="E3734" s="579">
        <v>13.25</v>
      </c>
    </row>
    <row r="3735" spans="1:5">
      <c r="A3735">
        <v>6037</v>
      </c>
      <c r="B3735" t="s">
        <v>15515</v>
      </c>
      <c r="C3735" t="s">
        <v>212</v>
      </c>
      <c r="D3735" t="s">
        <v>1253</v>
      </c>
      <c r="E3735" s="579">
        <v>9.66</v>
      </c>
    </row>
    <row r="3736" spans="1:5">
      <c r="A3736">
        <v>11719</v>
      </c>
      <c r="B3736" t="s">
        <v>15516</v>
      </c>
      <c r="C3736" t="s">
        <v>212</v>
      </c>
      <c r="D3736" t="s">
        <v>1253</v>
      </c>
      <c r="E3736" s="579">
        <v>10.75</v>
      </c>
    </row>
    <row r="3737" spans="1:5">
      <c r="A3737">
        <v>6010</v>
      </c>
      <c r="B3737" t="s">
        <v>15517</v>
      </c>
      <c r="C3737" t="s">
        <v>212</v>
      </c>
      <c r="D3737" t="s">
        <v>1253</v>
      </c>
      <c r="E3737" s="579">
        <v>99.64</v>
      </c>
    </row>
    <row r="3738" spans="1:5">
      <c r="A3738">
        <v>6017</v>
      </c>
      <c r="B3738" t="s">
        <v>15518</v>
      </c>
      <c r="C3738" t="s">
        <v>212</v>
      </c>
      <c r="D3738" t="s">
        <v>1250</v>
      </c>
      <c r="E3738" s="579">
        <v>78.92</v>
      </c>
    </row>
    <row r="3739" spans="1:5">
      <c r="A3739">
        <v>6019</v>
      </c>
      <c r="B3739" t="s">
        <v>15519</v>
      </c>
      <c r="C3739" t="s">
        <v>212</v>
      </c>
      <c r="D3739" t="s">
        <v>1253</v>
      </c>
      <c r="E3739" s="579">
        <v>57.91</v>
      </c>
    </row>
    <row r="3740" spans="1:5">
      <c r="A3740">
        <v>6020</v>
      </c>
      <c r="B3740" t="s">
        <v>15520</v>
      </c>
      <c r="C3740" t="s">
        <v>212</v>
      </c>
      <c r="D3740" t="s">
        <v>1253</v>
      </c>
      <c r="E3740" s="579">
        <v>34.78</v>
      </c>
    </row>
    <row r="3741" spans="1:5">
      <c r="A3741">
        <v>6011</v>
      </c>
      <c r="B3741" t="s">
        <v>15521</v>
      </c>
      <c r="C3741" t="s">
        <v>212</v>
      </c>
      <c r="D3741" t="s">
        <v>1253</v>
      </c>
      <c r="E3741" s="579">
        <v>287.82</v>
      </c>
    </row>
    <row r="3742" spans="1:5">
      <c r="A3742">
        <v>6028</v>
      </c>
      <c r="B3742" t="s">
        <v>15522</v>
      </c>
      <c r="C3742" t="s">
        <v>212</v>
      </c>
      <c r="D3742" t="s">
        <v>1253</v>
      </c>
      <c r="E3742" s="579">
        <v>138.78</v>
      </c>
    </row>
    <row r="3743" spans="1:5">
      <c r="A3743">
        <v>6012</v>
      </c>
      <c r="B3743" t="s">
        <v>15523</v>
      </c>
      <c r="C3743" t="s">
        <v>212</v>
      </c>
      <c r="D3743" t="s">
        <v>1253</v>
      </c>
      <c r="E3743" s="579">
        <v>348.45</v>
      </c>
    </row>
    <row r="3744" spans="1:5">
      <c r="A3744">
        <v>6016</v>
      </c>
      <c r="B3744" t="s">
        <v>15524</v>
      </c>
      <c r="C3744" t="s">
        <v>212</v>
      </c>
      <c r="D3744" t="s">
        <v>1252</v>
      </c>
      <c r="E3744" s="579">
        <v>36.68</v>
      </c>
    </row>
    <row r="3745" spans="1:5">
      <c r="A3745">
        <v>6027</v>
      </c>
      <c r="B3745" t="s">
        <v>15525</v>
      </c>
      <c r="C3745" t="s">
        <v>212</v>
      </c>
      <c r="D3745" t="s">
        <v>1252</v>
      </c>
      <c r="E3745" s="579">
        <v>726.06</v>
      </c>
    </row>
    <row r="3746" spans="1:5">
      <c r="A3746">
        <v>6015</v>
      </c>
      <c r="B3746" t="s">
        <v>15526</v>
      </c>
      <c r="C3746" t="s">
        <v>212</v>
      </c>
      <c r="D3746" t="s">
        <v>1253</v>
      </c>
      <c r="E3746" s="2">
        <v>159.32</v>
      </c>
    </row>
    <row r="3747" spans="1:5">
      <c r="A3747">
        <v>6014</v>
      </c>
      <c r="B3747" t="s">
        <v>15527</v>
      </c>
      <c r="C3747" t="s">
        <v>212</v>
      </c>
      <c r="D3747" t="s">
        <v>1252</v>
      </c>
      <c r="E3747" s="579">
        <v>152.32</v>
      </c>
    </row>
    <row r="3748" spans="1:5">
      <c r="A3748">
        <v>6013</v>
      </c>
      <c r="B3748" t="s">
        <v>15528</v>
      </c>
      <c r="C3748" t="s">
        <v>212</v>
      </c>
      <c r="D3748" t="s">
        <v>1252</v>
      </c>
      <c r="E3748" s="579">
        <v>109.56</v>
      </c>
    </row>
    <row r="3749" spans="1:5">
      <c r="A3749">
        <v>6006</v>
      </c>
      <c r="B3749" t="s">
        <v>15529</v>
      </c>
      <c r="C3749" t="s">
        <v>212</v>
      </c>
      <c r="D3749" t="s">
        <v>1252</v>
      </c>
      <c r="E3749" s="579">
        <v>79.34</v>
      </c>
    </row>
    <row r="3750" spans="1:5">
      <c r="A3750">
        <v>6005</v>
      </c>
      <c r="B3750" t="s">
        <v>15530</v>
      </c>
      <c r="C3750" t="s">
        <v>212</v>
      </c>
      <c r="D3750" t="s">
        <v>1252</v>
      </c>
      <c r="E3750" s="579">
        <v>89.5</v>
      </c>
    </row>
    <row r="3751" spans="1:5">
      <c r="A3751">
        <v>11756</v>
      </c>
      <c r="B3751" t="s">
        <v>15531</v>
      </c>
      <c r="C3751" t="s">
        <v>212</v>
      </c>
      <c r="D3751" t="s">
        <v>1252</v>
      </c>
      <c r="E3751" s="579">
        <v>42.74</v>
      </c>
    </row>
    <row r="3752" spans="1:5">
      <c r="A3752">
        <v>10904</v>
      </c>
      <c r="B3752" t="s">
        <v>15532</v>
      </c>
      <c r="C3752" t="s">
        <v>212</v>
      </c>
      <c r="D3752" t="s">
        <v>1252</v>
      </c>
      <c r="E3752" s="579">
        <v>200</v>
      </c>
    </row>
    <row r="3753" spans="1:5">
      <c r="A3753">
        <v>11752</v>
      </c>
      <c r="B3753" t="s">
        <v>15533</v>
      </c>
      <c r="C3753" t="s">
        <v>212</v>
      </c>
      <c r="D3753" t="s">
        <v>1252</v>
      </c>
      <c r="E3753" s="579">
        <v>24.65</v>
      </c>
    </row>
    <row r="3754" spans="1:5">
      <c r="A3754">
        <v>11753</v>
      </c>
      <c r="B3754" t="s">
        <v>15534</v>
      </c>
      <c r="C3754" t="s">
        <v>212</v>
      </c>
      <c r="D3754" t="s">
        <v>1253</v>
      </c>
      <c r="E3754" s="579">
        <v>29.43</v>
      </c>
    </row>
    <row r="3755" spans="1:5">
      <c r="A3755">
        <v>6021</v>
      </c>
      <c r="B3755" t="s">
        <v>15535</v>
      </c>
      <c r="C3755" t="s">
        <v>212</v>
      </c>
      <c r="D3755" t="s">
        <v>1253</v>
      </c>
      <c r="E3755" s="579">
        <v>81.66</v>
      </c>
    </row>
    <row r="3756" spans="1:5">
      <c r="A3756">
        <v>6024</v>
      </c>
      <c r="B3756" t="s">
        <v>15536</v>
      </c>
      <c r="C3756" t="s">
        <v>212</v>
      </c>
      <c r="D3756" t="s">
        <v>1253</v>
      </c>
      <c r="E3756" s="579">
        <v>84.41</v>
      </c>
    </row>
    <row r="3757" spans="1:5">
      <c r="A3757">
        <v>45394</v>
      </c>
      <c r="B3757" t="s">
        <v>15537</v>
      </c>
      <c r="C3757" t="s">
        <v>212</v>
      </c>
      <c r="D3757" t="s">
        <v>1253</v>
      </c>
      <c r="E3757" s="579"/>
    </row>
    <row r="3758" spans="1:5">
      <c r="A3758">
        <v>13897</v>
      </c>
      <c r="B3758" t="s">
        <v>15538</v>
      </c>
      <c r="C3758" t="s">
        <v>212</v>
      </c>
      <c r="D3758" t="s">
        <v>1252</v>
      </c>
      <c r="E3758" s="579"/>
    </row>
    <row r="3759" spans="1:5">
      <c r="A3759">
        <v>10640</v>
      </c>
      <c r="B3759" t="s">
        <v>15539</v>
      </c>
      <c r="C3759" t="s">
        <v>212</v>
      </c>
      <c r="D3759" t="s">
        <v>1252</v>
      </c>
      <c r="E3759" s="579"/>
    </row>
    <row r="3760" spans="1:5">
      <c r="A3760">
        <v>34357</v>
      </c>
      <c r="B3760" t="s">
        <v>15540</v>
      </c>
      <c r="C3760" t="s">
        <v>92</v>
      </c>
      <c r="D3760" t="s">
        <v>1250</v>
      </c>
      <c r="E3760" s="579">
        <v>5.05</v>
      </c>
    </row>
    <row r="3761" spans="1:5">
      <c r="A3761">
        <v>37329</v>
      </c>
      <c r="B3761" t="s">
        <v>15541</v>
      </c>
      <c r="C3761" t="s">
        <v>92</v>
      </c>
      <c r="D3761" t="s">
        <v>1252</v>
      </c>
      <c r="E3761" s="579">
        <v>106.35</v>
      </c>
    </row>
    <row r="3762" spans="1:5">
      <c r="A3762">
        <v>2510</v>
      </c>
      <c r="B3762" t="s">
        <v>15542</v>
      </c>
      <c r="C3762" t="s">
        <v>212</v>
      </c>
      <c r="D3762" t="s">
        <v>1252</v>
      </c>
      <c r="E3762" s="579"/>
    </row>
    <row r="3763" spans="1:5">
      <c r="A3763">
        <v>12359</v>
      </c>
      <c r="B3763" t="s">
        <v>15543</v>
      </c>
      <c r="C3763" t="s">
        <v>212</v>
      </c>
      <c r="D3763" t="s">
        <v>1252</v>
      </c>
      <c r="E3763" s="579"/>
    </row>
    <row r="3764" spans="1:5">
      <c r="A3764">
        <v>7353</v>
      </c>
      <c r="B3764" t="s">
        <v>15544</v>
      </c>
      <c r="C3764" t="s">
        <v>130</v>
      </c>
      <c r="D3764" t="s">
        <v>1252</v>
      </c>
      <c r="E3764" s="579">
        <v>31.65</v>
      </c>
    </row>
    <row r="3765" spans="1:5">
      <c r="A3765">
        <v>45264</v>
      </c>
      <c r="B3765" t="s">
        <v>15545</v>
      </c>
      <c r="C3765" t="s">
        <v>212</v>
      </c>
      <c r="D3765" t="s">
        <v>1252</v>
      </c>
      <c r="E3765" s="579">
        <v>36.11</v>
      </c>
    </row>
    <row r="3766" spans="1:5">
      <c r="A3766">
        <v>36144</v>
      </c>
      <c r="B3766" t="s">
        <v>15546</v>
      </c>
      <c r="C3766" t="s">
        <v>212</v>
      </c>
      <c r="D3766" t="s">
        <v>1252</v>
      </c>
      <c r="E3766" s="579">
        <v>2.25</v>
      </c>
    </row>
    <row r="3767" spans="1:5">
      <c r="A3767">
        <v>10518</v>
      </c>
      <c r="B3767" t="s">
        <v>15547</v>
      </c>
      <c r="C3767" t="s">
        <v>212</v>
      </c>
      <c r="D3767" t="s">
        <v>1252</v>
      </c>
      <c r="E3767" s="579"/>
    </row>
    <row r="3768" spans="1:5">
      <c r="A3768">
        <v>36530</v>
      </c>
      <c r="B3768" t="s">
        <v>15548</v>
      </c>
      <c r="C3768" t="s">
        <v>212</v>
      </c>
      <c r="D3768" t="s">
        <v>1252</v>
      </c>
      <c r="E3768" s="579"/>
    </row>
    <row r="3769" spans="1:5">
      <c r="A3769">
        <v>6046</v>
      </c>
      <c r="B3769" t="s">
        <v>15549</v>
      </c>
      <c r="C3769" t="s">
        <v>212</v>
      </c>
      <c r="D3769" t="s">
        <v>1252</v>
      </c>
      <c r="E3769" s="579"/>
    </row>
    <row r="3770" spans="1:5">
      <c r="A3770">
        <v>36531</v>
      </c>
      <c r="B3770" t="s">
        <v>15550</v>
      </c>
      <c r="C3770" t="s">
        <v>212</v>
      </c>
      <c r="D3770" t="s">
        <v>1252</v>
      </c>
      <c r="E3770" s="579"/>
    </row>
    <row r="3771" spans="1:5">
      <c r="A3771">
        <v>34684</v>
      </c>
      <c r="B3771" t="s">
        <v>15551</v>
      </c>
      <c r="C3771" t="s">
        <v>93</v>
      </c>
      <c r="D3771" t="s">
        <v>1252</v>
      </c>
      <c r="E3771" s="579"/>
    </row>
    <row r="3772" spans="1:5">
      <c r="A3772">
        <v>34683</v>
      </c>
      <c r="B3772" t="s">
        <v>15552</v>
      </c>
      <c r="C3772" t="s">
        <v>93</v>
      </c>
      <c r="D3772" t="s">
        <v>1252</v>
      </c>
      <c r="E3772" s="579"/>
    </row>
    <row r="3773" spans="1:5">
      <c r="A3773">
        <v>44954</v>
      </c>
      <c r="B3773" t="s">
        <v>15553</v>
      </c>
      <c r="C3773" t="s">
        <v>93</v>
      </c>
      <c r="D3773" t="s">
        <v>1252</v>
      </c>
      <c r="E3773" s="579">
        <v>128.87</v>
      </c>
    </row>
    <row r="3774" spans="1:5">
      <c r="A3774">
        <v>44955</v>
      </c>
      <c r="B3774" t="s">
        <v>15554</v>
      </c>
      <c r="C3774" t="s">
        <v>93</v>
      </c>
      <c r="D3774" t="s">
        <v>1252</v>
      </c>
      <c r="E3774" s="579">
        <v>188.32</v>
      </c>
    </row>
    <row r="3775" spans="1:5">
      <c r="A3775">
        <v>10515</v>
      </c>
      <c r="B3775" t="s">
        <v>15555</v>
      </c>
      <c r="C3775" t="s">
        <v>93</v>
      </c>
      <c r="D3775" t="s">
        <v>1252</v>
      </c>
      <c r="E3775" s="579">
        <v>63.97</v>
      </c>
    </row>
    <row r="3776" spans="1:5">
      <c r="A3776">
        <v>153</v>
      </c>
      <c r="B3776" t="s">
        <v>15556</v>
      </c>
      <c r="C3776" t="s">
        <v>130</v>
      </c>
      <c r="D3776" t="s">
        <v>1252</v>
      </c>
      <c r="E3776" s="579">
        <v>127.87</v>
      </c>
    </row>
    <row r="3777" spans="1:5">
      <c r="A3777">
        <v>34682</v>
      </c>
      <c r="B3777" t="s">
        <v>15557</v>
      </c>
      <c r="C3777" t="s">
        <v>93</v>
      </c>
      <c r="D3777" t="s">
        <v>1252</v>
      </c>
      <c r="E3777" s="579"/>
    </row>
    <row r="3778" spans="1:5">
      <c r="A3778">
        <v>536</v>
      </c>
      <c r="B3778" t="s">
        <v>15558</v>
      </c>
      <c r="C3778" t="s">
        <v>93</v>
      </c>
      <c r="D3778" t="s">
        <v>1252</v>
      </c>
      <c r="E3778" s="579">
        <v>36.03</v>
      </c>
    </row>
    <row r="3779" spans="1:5">
      <c r="A3779">
        <v>20205</v>
      </c>
      <c r="B3779" t="s">
        <v>15559</v>
      </c>
      <c r="C3779" t="s">
        <v>85</v>
      </c>
      <c r="D3779" t="s">
        <v>1252</v>
      </c>
      <c r="E3779" s="579">
        <v>2.9</v>
      </c>
    </row>
    <row r="3780" spans="1:5">
      <c r="A3780">
        <v>4412</v>
      </c>
      <c r="B3780" t="s">
        <v>15560</v>
      </c>
      <c r="C3780" t="s">
        <v>85</v>
      </c>
      <c r="D3780" t="s">
        <v>1252</v>
      </c>
      <c r="E3780" s="579">
        <v>1.74</v>
      </c>
    </row>
    <row r="3781" spans="1:5">
      <c r="A3781">
        <v>4408</v>
      </c>
      <c r="B3781" t="s">
        <v>15561</v>
      </c>
      <c r="C3781" t="s">
        <v>85</v>
      </c>
      <c r="D3781" t="s">
        <v>1252</v>
      </c>
      <c r="E3781" s="579">
        <v>2.17</v>
      </c>
    </row>
    <row r="3782" spans="1:5">
      <c r="A3782">
        <v>45213</v>
      </c>
      <c r="B3782" t="s">
        <v>15562</v>
      </c>
      <c r="C3782" t="s">
        <v>212</v>
      </c>
      <c r="D3782" t="s">
        <v>1252</v>
      </c>
      <c r="E3782" s="579"/>
    </row>
    <row r="3783" spans="1:5">
      <c r="A3783">
        <v>36250</v>
      </c>
      <c r="B3783" t="s">
        <v>15563</v>
      </c>
      <c r="C3783" t="s">
        <v>85</v>
      </c>
      <c r="D3783" t="s">
        <v>1252</v>
      </c>
      <c r="E3783" s="579">
        <v>3.88</v>
      </c>
    </row>
    <row r="3784" spans="1:5">
      <c r="A3784">
        <v>10857</v>
      </c>
      <c r="B3784" t="s">
        <v>15564</v>
      </c>
      <c r="C3784" t="s">
        <v>85</v>
      </c>
      <c r="D3784" t="s">
        <v>1252</v>
      </c>
      <c r="E3784" s="579"/>
    </row>
    <row r="3785" spans="1:5">
      <c r="A3785">
        <v>4803</v>
      </c>
      <c r="B3785" t="s">
        <v>15565</v>
      </c>
      <c r="C3785" t="s">
        <v>85</v>
      </c>
      <c r="D3785" t="s">
        <v>1252</v>
      </c>
      <c r="E3785" s="579">
        <v>38.71</v>
      </c>
    </row>
    <row r="3786" spans="1:5">
      <c r="A3786">
        <v>6186</v>
      </c>
      <c r="B3786" t="s">
        <v>15566</v>
      </c>
      <c r="C3786" t="s">
        <v>85</v>
      </c>
      <c r="D3786" t="s">
        <v>1252</v>
      </c>
      <c r="E3786" s="579"/>
    </row>
    <row r="3787" spans="1:5">
      <c r="A3787">
        <v>4829</v>
      </c>
      <c r="B3787" t="s">
        <v>15567</v>
      </c>
      <c r="C3787" t="s">
        <v>85</v>
      </c>
      <c r="D3787" t="s">
        <v>1252</v>
      </c>
      <c r="E3787" s="579">
        <v>47.62</v>
      </c>
    </row>
    <row r="3788" spans="1:5">
      <c r="A3788">
        <v>39829</v>
      </c>
      <c r="B3788" t="s">
        <v>15568</v>
      </c>
      <c r="C3788" t="s">
        <v>85</v>
      </c>
      <c r="D3788" t="s">
        <v>1252</v>
      </c>
      <c r="E3788" s="579">
        <v>53.4</v>
      </c>
    </row>
    <row r="3789" spans="1:5">
      <c r="A3789">
        <v>20231</v>
      </c>
      <c r="B3789" t="s">
        <v>15569</v>
      </c>
      <c r="C3789" t="s">
        <v>85</v>
      </c>
      <c r="D3789" t="s">
        <v>1252</v>
      </c>
      <c r="E3789" s="579">
        <v>52.09</v>
      </c>
    </row>
    <row r="3790" spans="1:5">
      <c r="A3790">
        <v>4804</v>
      </c>
      <c r="B3790" t="s">
        <v>15570</v>
      </c>
      <c r="C3790" t="s">
        <v>85</v>
      </c>
      <c r="D3790" t="s">
        <v>1252</v>
      </c>
      <c r="E3790" s="579">
        <v>29.72</v>
      </c>
    </row>
    <row r="3791" spans="1:5">
      <c r="A3791">
        <v>34680</v>
      </c>
      <c r="B3791" t="s">
        <v>15571</v>
      </c>
      <c r="C3791" t="s">
        <v>85</v>
      </c>
      <c r="D3791" t="s">
        <v>1252</v>
      </c>
      <c r="E3791" s="579"/>
    </row>
    <row r="3792" spans="1:5">
      <c r="A3792">
        <v>11573</v>
      </c>
      <c r="B3792" t="s">
        <v>15572</v>
      </c>
      <c r="C3792" t="s">
        <v>212</v>
      </c>
      <c r="D3792" t="s">
        <v>1250</v>
      </c>
      <c r="E3792" s="579">
        <v>6.1</v>
      </c>
    </row>
    <row r="3793" spans="1:5">
      <c r="A3793">
        <v>38401</v>
      </c>
      <c r="B3793" t="s">
        <v>15573</v>
      </c>
      <c r="C3793" t="s">
        <v>212</v>
      </c>
      <c r="D3793" t="s">
        <v>1252</v>
      </c>
      <c r="E3793" s="579">
        <v>42.41</v>
      </c>
    </row>
    <row r="3794" spans="1:5">
      <c r="A3794">
        <v>11575</v>
      </c>
      <c r="B3794" t="s">
        <v>15574</v>
      </c>
      <c r="C3794" t="s">
        <v>212</v>
      </c>
      <c r="D3794" t="s">
        <v>1250</v>
      </c>
      <c r="E3794" s="579">
        <v>58.82</v>
      </c>
    </row>
    <row r="3795" spans="1:5">
      <c r="A3795">
        <v>38179</v>
      </c>
      <c r="B3795" t="s">
        <v>15575</v>
      </c>
      <c r="C3795" t="s">
        <v>212</v>
      </c>
      <c r="D3795" t="s">
        <v>1252</v>
      </c>
      <c r="E3795" s="579">
        <v>48.63</v>
      </c>
    </row>
    <row r="3796" spans="1:5">
      <c r="A3796">
        <v>20256</v>
      </c>
      <c r="B3796" t="s">
        <v>15576</v>
      </c>
      <c r="C3796" t="s">
        <v>212</v>
      </c>
      <c r="D3796" t="s">
        <v>1252</v>
      </c>
      <c r="E3796" s="579">
        <v>0.27</v>
      </c>
    </row>
    <row r="3797" spans="1:5">
      <c r="A3797">
        <v>14511</v>
      </c>
      <c r="B3797" t="s">
        <v>15577</v>
      </c>
      <c r="C3797" t="s">
        <v>212</v>
      </c>
      <c r="D3797" t="s">
        <v>1252</v>
      </c>
      <c r="E3797" s="579"/>
    </row>
    <row r="3798" spans="1:5">
      <c r="A3798">
        <v>10642</v>
      </c>
      <c r="B3798" t="s">
        <v>15578</v>
      </c>
      <c r="C3798" t="s">
        <v>212</v>
      </c>
      <c r="D3798" t="s">
        <v>1252</v>
      </c>
      <c r="E3798" s="579"/>
    </row>
    <row r="3799" spans="1:5">
      <c r="A3799">
        <v>14489</v>
      </c>
      <c r="B3799" t="s">
        <v>15579</v>
      </c>
      <c r="C3799" t="s">
        <v>212</v>
      </c>
      <c r="D3799" t="s">
        <v>1252</v>
      </c>
      <c r="E3799" s="579"/>
    </row>
    <row r="3800" spans="1:5">
      <c r="A3800">
        <v>14513</v>
      </c>
      <c r="B3800" t="s">
        <v>15580</v>
      </c>
      <c r="C3800" t="s">
        <v>212</v>
      </c>
      <c r="D3800" t="s">
        <v>1253</v>
      </c>
      <c r="E3800" s="2"/>
    </row>
    <row r="3801" spans="1:5">
      <c r="A3801">
        <v>13600</v>
      </c>
      <c r="B3801" t="s">
        <v>15581</v>
      </c>
      <c r="C3801" t="s">
        <v>212</v>
      </c>
      <c r="D3801" t="s">
        <v>1253</v>
      </c>
      <c r="E3801" s="2"/>
    </row>
    <row r="3802" spans="1:5">
      <c r="A3802">
        <v>10646</v>
      </c>
      <c r="B3802" t="s">
        <v>15582</v>
      </c>
      <c r="C3802" t="s">
        <v>212</v>
      </c>
      <c r="D3802" t="s">
        <v>1252</v>
      </c>
      <c r="E3802" s="579"/>
    </row>
    <row r="3803" spans="1:5">
      <c r="A3803">
        <v>6070</v>
      </c>
      <c r="B3803" t="s">
        <v>15583</v>
      </c>
      <c r="C3803" t="s">
        <v>212</v>
      </c>
      <c r="D3803" t="s">
        <v>1252</v>
      </c>
      <c r="E3803" s="579"/>
    </row>
    <row r="3804" spans="1:5">
      <c r="A3804">
        <v>6069</v>
      </c>
      <c r="B3804" t="s">
        <v>15584</v>
      </c>
      <c r="C3804" t="s">
        <v>212</v>
      </c>
      <c r="D3804" t="s">
        <v>1253</v>
      </c>
      <c r="E3804" s="579"/>
    </row>
    <row r="3805" spans="1:5">
      <c r="A3805">
        <v>14626</v>
      </c>
      <c r="B3805" t="s">
        <v>15585</v>
      </c>
      <c r="C3805" t="s">
        <v>212</v>
      </c>
      <c r="D3805" t="s">
        <v>1252</v>
      </c>
      <c r="E3805" s="579"/>
    </row>
    <row r="3806" spans="1:5">
      <c r="A3806">
        <v>6067</v>
      </c>
      <c r="B3806" t="s">
        <v>15586</v>
      </c>
      <c r="C3806" t="s">
        <v>212</v>
      </c>
      <c r="D3806" t="s">
        <v>1252</v>
      </c>
      <c r="E3806" s="579"/>
    </row>
    <row r="3807" spans="1:5">
      <c r="A3807">
        <v>38393</v>
      </c>
      <c r="B3807" t="s">
        <v>15587</v>
      </c>
      <c r="C3807" t="s">
        <v>212</v>
      </c>
      <c r="D3807" t="s">
        <v>1252</v>
      </c>
      <c r="E3807" s="579">
        <v>14.9</v>
      </c>
    </row>
    <row r="3808" spans="1:5">
      <c r="A3808">
        <v>45233</v>
      </c>
      <c r="B3808" t="s">
        <v>15588</v>
      </c>
      <c r="C3808" t="s">
        <v>212</v>
      </c>
      <c r="D3808" t="s">
        <v>1253</v>
      </c>
      <c r="E3808" s="579">
        <v>6.39</v>
      </c>
    </row>
    <row r="3809" spans="1:5">
      <c r="A3809">
        <v>38390</v>
      </c>
      <c r="B3809" t="s">
        <v>15589</v>
      </c>
      <c r="C3809" t="s">
        <v>212</v>
      </c>
      <c r="D3809" t="s">
        <v>1253</v>
      </c>
      <c r="E3809" s="2">
        <v>36.6</v>
      </c>
    </row>
    <row r="3810" spans="1:5">
      <c r="A3810">
        <v>11578</v>
      </c>
      <c r="B3810" t="s">
        <v>15590</v>
      </c>
      <c r="C3810" t="s">
        <v>212</v>
      </c>
      <c r="D3810" t="s">
        <v>1253</v>
      </c>
      <c r="E3810" s="2">
        <v>12.7</v>
      </c>
    </row>
    <row r="3811" spans="1:5">
      <c r="A3811">
        <v>11577</v>
      </c>
      <c r="B3811" t="s">
        <v>15591</v>
      </c>
      <c r="C3811" t="s">
        <v>212</v>
      </c>
      <c r="D3811" t="s">
        <v>1253</v>
      </c>
      <c r="E3811" s="2">
        <v>12.12</v>
      </c>
    </row>
    <row r="3812" spans="1:5">
      <c r="A3812">
        <v>42432</v>
      </c>
      <c r="B3812" t="s">
        <v>15592</v>
      </c>
      <c r="C3812" t="s">
        <v>212</v>
      </c>
      <c r="D3812" t="s">
        <v>1253</v>
      </c>
      <c r="E3812" s="579"/>
    </row>
    <row r="3813" spans="1:5">
      <c r="A3813">
        <v>42437</v>
      </c>
      <c r="B3813" t="s">
        <v>15593</v>
      </c>
      <c r="C3813" t="s">
        <v>212</v>
      </c>
      <c r="D3813" t="s">
        <v>1253</v>
      </c>
      <c r="E3813" s="579"/>
    </row>
    <row r="3814" spans="1:5">
      <c r="A3814">
        <v>1116</v>
      </c>
      <c r="B3814" t="s">
        <v>15594</v>
      </c>
      <c r="C3814" t="s">
        <v>85</v>
      </c>
      <c r="D3814" t="s">
        <v>1252</v>
      </c>
      <c r="E3814" s="579">
        <v>17.07</v>
      </c>
    </row>
    <row r="3815" spans="1:5">
      <c r="A3815">
        <v>1115</v>
      </c>
      <c r="B3815" t="s">
        <v>15595</v>
      </c>
      <c r="C3815" t="s">
        <v>85</v>
      </c>
      <c r="D3815" t="s">
        <v>1252</v>
      </c>
      <c r="E3815" s="579">
        <v>20.46</v>
      </c>
    </row>
    <row r="3816" spans="1:5">
      <c r="A3816">
        <v>1113</v>
      </c>
      <c r="B3816" t="s">
        <v>15596</v>
      </c>
      <c r="C3816" t="s">
        <v>85</v>
      </c>
      <c r="D3816" t="s">
        <v>1250</v>
      </c>
      <c r="E3816" s="579">
        <v>23.92</v>
      </c>
    </row>
    <row r="3817" spans="1:5">
      <c r="A3817">
        <v>1114</v>
      </c>
      <c r="B3817" t="s">
        <v>15597</v>
      </c>
      <c r="C3817" t="s">
        <v>85</v>
      </c>
      <c r="D3817" t="s">
        <v>1252</v>
      </c>
      <c r="E3817" s="579">
        <v>28.49</v>
      </c>
    </row>
    <row r="3818" spans="1:5">
      <c r="A3818">
        <v>40873</v>
      </c>
      <c r="B3818" t="s">
        <v>15598</v>
      </c>
      <c r="C3818" t="s">
        <v>85</v>
      </c>
      <c r="D3818" t="s">
        <v>1253</v>
      </c>
      <c r="E3818" s="579">
        <v>22.3</v>
      </c>
    </row>
    <row r="3819" spans="1:5">
      <c r="A3819">
        <v>20214</v>
      </c>
      <c r="B3819" t="s">
        <v>15599</v>
      </c>
      <c r="C3819" t="s">
        <v>212</v>
      </c>
      <c r="D3819" t="s">
        <v>1252</v>
      </c>
      <c r="E3819" s="579">
        <v>75.599999999999994</v>
      </c>
    </row>
    <row r="3820" spans="1:5">
      <c r="A3820">
        <v>7237</v>
      </c>
      <c r="B3820" t="s">
        <v>15600</v>
      </c>
      <c r="C3820" t="s">
        <v>212</v>
      </c>
      <c r="D3820" t="s">
        <v>1252</v>
      </c>
      <c r="E3820" s="579">
        <v>74.010000000000005</v>
      </c>
    </row>
    <row r="3821" spans="1:5">
      <c r="A3821">
        <v>11757</v>
      </c>
      <c r="B3821" t="s">
        <v>15601</v>
      </c>
      <c r="C3821" t="s">
        <v>212</v>
      </c>
      <c r="D3821" t="s">
        <v>1252</v>
      </c>
      <c r="E3821" s="579">
        <v>25</v>
      </c>
    </row>
    <row r="3822" spans="1:5">
      <c r="A3822">
        <v>11758</v>
      </c>
      <c r="B3822" t="s">
        <v>15602</v>
      </c>
      <c r="C3822" t="s">
        <v>212</v>
      </c>
      <c r="D3822" t="s">
        <v>1252</v>
      </c>
      <c r="E3822" s="579">
        <v>85</v>
      </c>
    </row>
    <row r="3823" spans="1:5">
      <c r="A3823">
        <v>37526</v>
      </c>
      <c r="B3823" t="s">
        <v>15603</v>
      </c>
      <c r="C3823" t="s">
        <v>212</v>
      </c>
      <c r="D3823" t="s">
        <v>1253</v>
      </c>
      <c r="E3823" s="579"/>
    </row>
    <row r="3824" spans="1:5">
      <c r="A3824">
        <v>6076</v>
      </c>
      <c r="B3824" t="s">
        <v>15604</v>
      </c>
      <c r="C3824" t="s">
        <v>90</v>
      </c>
      <c r="D3824" t="s">
        <v>1252</v>
      </c>
      <c r="E3824" s="579"/>
    </row>
    <row r="3825" spans="1:5">
      <c r="A3825">
        <v>13109</v>
      </c>
      <c r="B3825" t="s">
        <v>15605</v>
      </c>
      <c r="C3825" t="s">
        <v>212</v>
      </c>
      <c r="D3825" t="s">
        <v>1253</v>
      </c>
      <c r="E3825" s="579"/>
    </row>
    <row r="3826" spans="1:5">
      <c r="A3826">
        <v>13110</v>
      </c>
      <c r="B3826" t="s">
        <v>15606</v>
      </c>
      <c r="C3826" t="s">
        <v>212</v>
      </c>
      <c r="D3826" t="s">
        <v>1252</v>
      </c>
      <c r="E3826" s="579"/>
    </row>
    <row r="3827" spans="1:5">
      <c r="A3827">
        <v>7581</v>
      </c>
      <c r="B3827" t="s">
        <v>15607</v>
      </c>
      <c r="C3827" t="s">
        <v>212</v>
      </c>
      <c r="D3827" t="s">
        <v>1250</v>
      </c>
      <c r="E3827" s="579">
        <v>4.6399999999999997</v>
      </c>
    </row>
    <row r="3828" spans="1:5">
      <c r="A3828">
        <v>4509</v>
      </c>
      <c r="B3828" t="s">
        <v>15608</v>
      </c>
      <c r="C3828" t="s">
        <v>85</v>
      </c>
      <c r="D3828" t="s">
        <v>1252</v>
      </c>
      <c r="E3828" s="579">
        <v>6.1</v>
      </c>
    </row>
    <row r="3829" spans="1:5">
      <c r="A3829">
        <v>4512</v>
      </c>
      <c r="B3829" t="s">
        <v>15609</v>
      </c>
      <c r="C3829" t="s">
        <v>85</v>
      </c>
      <c r="D3829" t="s">
        <v>1252</v>
      </c>
      <c r="E3829" s="579">
        <v>2.91</v>
      </c>
    </row>
    <row r="3830" spans="1:5">
      <c r="A3830">
        <v>4517</v>
      </c>
      <c r="B3830" t="s">
        <v>15610</v>
      </c>
      <c r="C3830" t="s">
        <v>85</v>
      </c>
      <c r="D3830" t="s">
        <v>1253</v>
      </c>
      <c r="E3830" s="579">
        <v>4.21</v>
      </c>
    </row>
    <row r="3831" spans="1:5">
      <c r="A3831">
        <v>20206</v>
      </c>
      <c r="B3831" t="s">
        <v>15611</v>
      </c>
      <c r="C3831" t="s">
        <v>85</v>
      </c>
      <c r="D3831" t="s">
        <v>1252</v>
      </c>
      <c r="E3831" s="579">
        <v>7.85</v>
      </c>
    </row>
    <row r="3832" spans="1:5">
      <c r="A3832">
        <v>4460</v>
      </c>
      <c r="B3832" t="s">
        <v>15612</v>
      </c>
      <c r="C3832" t="s">
        <v>85</v>
      </c>
      <c r="D3832" t="s">
        <v>1252</v>
      </c>
      <c r="E3832" s="579">
        <v>8.06</v>
      </c>
    </row>
    <row r="3833" spans="1:5">
      <c r="A3833">
        <v>4415</v>
      </c>
      <c r="B3833" t="s">
        <v>15613</v>
      </c>
      <c r="C3833" t="s">
        <v>85</v>
      </c>
      <c r="D3833" t="s">
        <v>1252</v>
      </c>
      <c r="E3833" s="579">
        <v>4.3099999999999996</v>
      </c>
    </row>
    <row r="3834" spans="1:5">
      <c r="A3834">
        <v>4417</v>
      </c>
      <c r="B3834" t="s">
        <v>15614</v>
      </c>
      <c r="C3834" t="s">
        <v>85</v>
      </c>
      <c r="D3834" t="s">
        <v>1252</v>
      </c>
      <c r="E3834" s="579">
        <v>6.21</v>
      </c>
    </row>
    <row r="3835" spans="1:5">
      <c r="A3835">
        <v>37373</v>
      </c>
      <c r="B3835" t="s">
        <v>15615</v>
      </c>
      <c r="C3835" t="s">
        <v>87</v>
      </c>
      <c r="D3835" t="s">
        <v>1252</v>
      </c>
      <c r="E3835" s="579">
        <v>0.08</v>
      </c>
    </row>
    <row r="3836" spans="1:5">
      <c r="A3836">
        <v>40864</v>
      </c>
      <c r="B3836" t="s">
        <v>15616</v>
      </c>
      <c r="C3836" t="s">
        <v>218</v>
      </c>
      <c r="D3836" t="s">
        <v>1253</v>
      </c>
      <c r="E3836" s="2">
        <v>15.46</v>
      </c>
    </row>
    <row r="3837" spans="1:5">
      <c r="A3837">
        <v>4734</v>
      </c>
      <c r="B3837" t="s">
        <v>15617</v>
      </c>
      <c r="C3837" t="s">
        <v>90</v>
      </c>
      <c r="D3837" t="s">
        <v>1253</v>
      </c>
      <c r="E3837" s="2">
        <v>327</v>
      </c>
    </row>
    <row r="3838" spans="1:5">
      <c r="A3838">
        <v>6085</v>
      </c>
      <c r="B3838" t="s">
        <v>15618</v>
      </c>
      <c r="C3838" t="s">
        <v>130</v>
      </c>
      <c r="D3838" t="s">
        <v>1253</v>
      </c>
      <c r="E3838" s="2">
        <v>9.1300000000000008</v>
      </c>
    </row>
    <row r="3839" spans="1:5">
      <c r="A3839">
        <v>38396</v>
      </c>
      <c r="B3839" t="s">
        <v>15619</v>
      </c>
      <c r="C3839" t="s">
        <v>212</v>
      </c>
      <c r="D3839" t="s">
        <v>1253</v>
      </c>
      <c r="E3839" s="2"/>
    </row>
    <row r="3840" spans="1:5">
      <c r="A3840">
        <v>11622</v>
      </c>
      <c r="B3840" t="s">
        <v>15620</v>
      </c>
      <c r="C3840" t="s">
        <v>92</v>
      </c>
      <c r="D3840" t="s">
        <v>1253</v>
      </c>
      <c r="E3840" s="2">
        <v>96.35</v>
      </c>
    </row>
    <row r="3841" spans="1:5">
      <c r="A3841">
        <v>43143</v>
      </c>
      <c r="B3841" t="s">
        <v>15621</v>
      </c>
      <c r="C3841" t="s">
        <v>130</v>
      </c>
      <c r="D3841" t="s">
        <v>1253</v>
      </c>
      <c r="E3841" s="2">
        <v>36.39</v>
      </c>
    </row>
    <row r="3842" spans="1:5">
      <c r="A3842">
        <v>7317</v>
      </c>
      <c r="B3842" t="s">
        <v>15622</v>
      </c>
      <c r="C3842" t="s">
        <v>92</v>
      </c>
      <c r="D3842" t="s">
        <v>1253</v>
      </c>
      <c r="E3842" s="2">
        <v>54.61</v>
      </c>
    </row>
    <row r="3843" spans="1:5">
      <c r="A3843">
        <v>142</v>
      </c>
      <c r="B3843" t="s">
        <v>15623</v>
      </c>
      <c r="C3843" t="s">
        <v>16692</v>
      </c>
      <c r="D3843" t="s">
        <v>1253</v>
      </c>
      <c r="E3843" s="2">
        <v>45.46</v>
      </c>
    </row>
    <row r="3844" spans="1:5">
      <c r="A3844">
        <v>43142</v>
      </c>
      <c r="B3844" t="s">
        <v>15624</v>
      </c>
      <c r="C3844" t="s">
        <v>130</v>
      </c>
      <c r="D3844" t="s">
        <v>1253</v>
      </c>
      <c r="E3844" s="2">
        <v>206.52</v>
      </c>
    </row>
    <row r="3845" spans="1:5">
      <c r="A3845">
        <v>38123</v>
      </c>
      <c r="B3845" t="s">
        <v>15625</v>
      </c>
      <c r="C3845" t="s">
        <v>92</v>
      </c>
      <c r="D3845" t="s">
        <v>1253</v>
      </c>
      <c r="E3845" s="2">
        <v>57.72</v>
      </c>
    </row>
    <row r="3846" spans="1:5">
      <c r="A3846">
        <v>42699</v>
      </c>
      <c r="B3846" t="s">
        <v>15626</v>
      </c>
      <c r="C3846" t="s">
        <v>212</v>
      </c>
      <c r="D3846" t="s">
        <v>1250</v>
      </c>
      <c r="E3846" s="579">
        <v>28.9</v>
      </c>
    </row>
    <row r="3847" spans="1:5">
      <c r="A3847">
        <v>37743</v>
      </c>
      <c r="B3847" t="s">
        <v>15627</v>
      </c>
      <c r="C3847" t="s">
        <v>212</v>
      </c>
      <c r="D3847" t="s">
        <v>1252</v>
      </c>
      <c r="E3847" s="579"/>
    </row>
    <row r="3848" spans="1:5">
      <c r="A3848">
        <v>37744</v>
      </c>
      <c r="B3848" t="s">
        <v>15628</v>
      </c>
      <c r="C3848" t="s">
        <v>212</v>
      </c>
      <c r="D3848" t="s">
        <v>1252</v>
      </c>
      <c r="E3848" s="2"/>
    </row>
    <row r="3849" spans="1:5">
      <c r="A3849">
        <v>37741</v>
      </c>
      <c r="B3849" t="s">
        <v>15629</v>
      </c>
      <c r="C3849" t="s">
        <v>212</v>
      </c>
      <c r="D3849" t="s">
        <v>1252</v>
      </c>
      <c r="E3849" s="579"/>
    </row>
    <row r="3850" spans="1:5">
      <c r="A3850">
        <v>39396</v>
      </c>
      <c r="B3850" t="s">
        <v>15630</v>
      </c>
      <c r="C3850" t="s">
        <v>212</v>
      </c>
      <c r="D3850" t="s">
        <v>1252</v>
      </c>
      <c r="E3850" s="579"/>
    </row>
    <row r="3851" spans="1:5">
      <c r="A3851">
        <v>39392</v>
      </c>
      <c r="B3851" t="s">
        <v>15631</v>
      </c>
      <c r="C3851" t="s">
        <v>212</v>
      </c>
      <c r="D3851" t="s">
        <v>1253</v>
      </c>
      <c r="E3851" s="2"/>
    </row>
    <row r="3852" spans="1:5">
      <c r="A3852">
        <v>39393</v>
      </c>
      <c r="B3852" t="s">
        <v>15632</v>
      </c>
      <c r="C3852" t="s">
        <v>212</v>
      </c>
      <c r="D3852" t="s">
        <v>1253</v>
      </c>
      <c r="E3852" s="2"/>
    </row>
    <row r="3853" spans="1:5">
      <c r="A3853">
        <v>39394</v>
      </c>
      <c r="B3853" t="s">
        <v>15633</v>
      </c>
      <c r="C3853" t="s">
        <v>212</v>
      </c>
      <c r="D3853" t="s">
        <v>1252</v>
      </c>
      <c r="E3853" s="579"/>
    </row>
    <row r="3854" spans="1:5">
      <c r="A3854">
        <v>39395</v>
      </c>
      <c r="B3854" t="s">
        <v>15634</v>
      </c>
      <c r="C3854" t="s">
        <v>212</v>
      </c>
      <c r="D3854" t="s">
        <v>1252</v>
      </c>
      <c r="E3854" s="579"/>
    </row>
    <row r="3855" spans="1:5">
      <c r="A3855">
        <v>14618</v>
      </c>
      <c r="B3855" t="s">
        <v>15635</v>
      </c>
      <c r="C3855" t="s">
        <v>212</v>
      </c>
      <c r="D3855" t="s">
        <v>1252</v>
      </c>
      <c r="E3855" s="579">
        <v>1192.76</v>
      </c>
    </row>
    <row r="3856" spans="1:5">
      <c r="A3856">
        <v>40269</v>
      </c>
      <c r="B3856" t="s">
        <v>15636</v>
      </c>
      <c r="C3856" t="s">
        <v>212</v>
      </c>
      <c r="D3856" t="s">
        <v>1252</v>
      </c>
      <c r="E3856" s="579">
        <v>4805.57</v>
      </c>
    </row>
    <row r="3857" spans="1:5">
      <c r="A3857">
        <v>6110</v>
      </c>
      <c r="B3857" t="s">
        <v>15637</v>
      </c>
      <c r="C3857" t="s">
        <v>87</v>
      </c>
      <c r="D3857" t="s">
        <v>1252</v>
      </c>
      <c r="E3857" s="579">
        <v>17.420000000000002</v>
      </c>
    </row>
    <row r="3858" spans="1:5">
      <c r="A3858">
        <v>40910</v>
      </c>
      <c r="B3858" t="s">
        <v>15638</v>
      </c>
      <c r="C3858" t="s">
        <v>218</v>
      </c>
      <c r="D3858" t="s">
        <v>1252</v>
      </c>
      <c r="E3858" s="579">
        <v>3046.51</v>
      </c>
    </row>
    <row r="3859" spans="1:5">
      <c r="A3859">
        <v>45255</v>
      </c>
      <c r="B3859" t="s">
        <v>15639</v>
      </c>
      <c r="C3859" t="s">
        <v>212</v>
      </c>
      <c r="D3859" t="s">
        <v>1252</v>
      </c>
      <c r="E3859" s="579"/>
    </row>
    <row r="3860" spans="1:5">
      <c r="A3860">
        <v>6111</v>
      </c>
      <c r="B3860" t="s">
        <v>15640</v>
      </c>
      <c r="C3860" t="s">
        <v>87</v>
      </c>
      <c r="D3860" t="s">
        <v>1250</v>
      </c>
      <c r="E3860" s="579">
        <v>13.17</v>
      </c>
    </row>
    <row r="3861" spans="1:5">
      <c r="A3861">
        <v>41084</v>
      </c>
      <c r="B3861" t="s">
        <v>15641</v>
      </c>
      <c r="C3861" t="s">
        <v>218</v>
      </c>
      <c r="D3861" t="s">
        <v>1250</v>
      </c>
      <c r="E3861" s="579">
        <v>2304.9299999999998</v>
      </c>
    </row>
    <row r="3862" spans="1:5">
      <c r="A3862">
        <v>44535</v>
      </c>
      <c r="B3862" t="s">
        <v>15642</v>
      </c>
      <c r="C3862" t="s">
        <v>90</v>
      </c>
      <c r="D3862" t="s">
        <v>1253</v>
      </c>
      <c r="E3862" s="579">
        <v>54.49</v>
      </c>
    </row>
    <row r="3863" spans="1:5">
      <c r="A3863">
        <v>44945</v>
      </c>
      <c r="B3863" t="s">
        <v>15643</v>
      </c>
      <c r="C3863" t="s">
        <v>212</v>
      </c>
      <c r="D3863" t="s">
        <v>1253</v>
      </c>
      <c r="E3863" s="579">
        <v>8.25</v>
      </c>
    </row>
    <row r="3864" spans="1:5">
      <c r="A3864">
        <v>38637</v>
      </c>
      <c r="B3864" t="s">
        <v>15644</v>
      </c>
      <c r="C3864" t="s">
        <v>212</v>
      </c>
      <c r="D3864" t="s">
        <v>1253</v>
      </c>
      <c r="E3864" s="579"/>
    </row>
    <row r="3865" spans="1:5">
      <c r="A3865">
        <v>6150</v>
      </c>
      <c r="B3865" t="s">
        <v>15645</v>
      </c>
      <c r="C3865" t="s">
        <v>212</v>
      </c>
      <c r="D3865" t="s">
        <v>1253</v>
      </c>
      <c r="E3865" s="579"/>
    </row>
    <row r="3866" spans="1:5">
      <c r="A3866">
        <v>6136</v>
      </c>
      <c r="B3866" t="s">
        <v>15646</v>
      </c>
      <c r="C3866" t="s">
        <v>212</v>
      </c>
      <c r="D3866" t="s">
        <v>1252</v>
      </c>
      <c r="E3866" s="579"/>
    </row>
    <row r="3867" spans="1:5">
      <c r="A3867">
        <v>38638</v>
      </c>
      <c r="B3867" t="s">
        <v>15647</v>
      </c>
      <c r="C3867" t="s">
        <v>212</v>
      </c>
      <c r="D3867" t="s">
        <v>1252</v>
      </c>
      <c r="E3867" s="579"/>
    </row>
    <row r="3868" spans="1:5">
      <c r="A3868">
        <v>20262</v>
      </c>
      <c r="B3868" t="s">
        <v>15648</v>
      </c>
      <c r="C3868" t="s">
        <v>212</v>
      </c>
      <c r="D3868" t="s">
        <v>1252</v>
      </c>
      <c r="E3868" s="579">
        <v>15.11</v>
      </c>
    </row>
    <row r="3869" spans="1:5">
      <c r="A3869">
        <v>6145</v>
      </c>
      <c r="B3869" t="s">
        <v>15649</v>
      </c>
      <c r="C3869" t="s">
        <v>212</v>
      </c>
      <c r="D3869" t="s">
        <v>1252</v>
      </c>
      <c r="E3869" s="579">
        <v>16.690000000000001</v>
      </c>
    </row>
    <row r="3870" spans="1:5">
      <c r="A3870">
        <v>6149</v>
      </c>
      <c r="B3870" t="s">
        <v>15650</v>
      </c>
      <c r="C3870" t="s">
        <v>212</v>
      </c>
      <c r="D3870" t="s">
        <v>1252</v>
      </c>
      <c r="E3870" s="579">
        <v>11.03</v>
      </c>
    </row>
    <row r="3871" spans="1:5">
      <c r="A3871">
        <v>6146</v>
      </c>
      <c r="B3871" t="s">
        <v>15651</v>
      </c>
      <c r="C3871" t="s">
        <v>212</v>
      </c>
      <c r="D3871" t="s">
        <v>1252</v>
      </c>
      <c r="E3871" s="579">
        <v>15.86</v>
      </c>
    </row>
    <row r="3872" spans="1:5">
      <c r="A3872">
        <v>44536</v>
      </c>
      <c r="B3872" t="s">
        <v>15652</v>
      </c>
      <c r="C3872" t="s">
        <v>92</v>
      </c>
      <c r="D3872" t="s">
        <v>1252</v>
      </c>
      <c r="E3872" s="579">
        <v>3.82</v>
      </c>
    </row>
    <row r="3873" spans="1:5">
      <c r="A3873">
        <v>39961</v>
      </c>
      <c r="B3873" t="s">
        <v>15653</v>
      </c>
      <c r="C3873" t="s">
        <v>212</v>
      </c>
      <c r="D3873" t="s">
        <v>1252</v>
      </c>
      <c r="E3873" s="579">
        <v>30.04</v>
      </c>
    </row>
    <row r="3874" spans="1:5">
      <c r="A3874">
        <v>42433</v>
      </c>
      <c r="B3874" t="s">
        <v>15654</v>
      </c>
      <c r="C3874" t="s">
        <v>212</v>
      </c>
      <c r="D3874" t="s">
        <v>1250</v>
      </c>
      <c r="E3874" s="579"/>
    </row>
    <row r="3875" spans="1:5">
      <c r="A3875">
        <v>42434</v>
      </c>
      <c r="B3875" t="s">
        <v>15655</v>
      </c>
      <c r="C3875" t="s">
        <v>212</v>
      </c>
      <c r="D3875" t="s">
        <v>1250</v>
      </c>
      <c r="E3875" s="579"/>
    </row>
    <row r="3876" spans="1:5">
      <c r="A3876">
        <v>42435</v>
      </c>
      <c r="B3876" t="s">
        <v>15656</v>
      </c>
      <c r="C3876" t="s">
        <v>212</v>
      </c>
      <c r="D3876" t="s">
        <v>1252</v>
      </c>
      <c r="E3876" s="579"/>
    </row>
    <row r="3877" spans="1:5">
      <c r="A3877">
        <v>38061</v>
      </c>
      <c r="B3877" t="s">
        <v>15657</v>
      </c>
      <c r="C3877" t="s">
        <v>212</v>
      </c>
      <c r="D3877" t="s">
        <v>1250</v>
      </c>
      <c r="E3877" s="579">
        <v>29.55</v>
      </c>
    </row>
    <row r="3878" spans="1:5">
      <c r="A3878">
        <v>20250</v>
      </c>
      <c r="B3878" t="s">
        <v>15658</v>
      </c>
      <c r="C3878" t="s">
        <v>92</v>
      </c>
      <c r="D3878" t="s">
        <v>1252</v>
      </c>
      <c r="E3878" s="579"/>
    </row>
    <row r="3879" spans="1:5">
      <c r="A3879">
        <v>13388</v>
      </c>
      <c r="B3879" t="s">
        <v>15659</v>
      </c>
      <c r="C3879" t="s">
        <v>92</v>
      </c>
      <c r="D3879" t="s">
        <v>1252</v>
      </c>
      <c r="E3879" s="579">
        <v>138.35</v>
      </c>
    </row>
    <row r="3880" spans="1:5">
      <c r="A3880">
        <v>39914</v>
      </c>
      <c r="B3880" t="s">
        <v>15660</v>
      </c>
      <c r="C3880" t="s">
        <v>92</v>
      </c>
      <c r="D3880" t="s">
        <v>1252</v>
      </c>
      <c r="E3880" s="579"/>
    </row>
    <row r="3881" spans="1:5">
      <c r="A3881">
        <v>12732</v>
      </c>
      <c r="B3881" t="s">
        <v>15661</v>
      </c>
      <c r="C3881" t="s">
        <v>212</v>
      </c>
      <c r="D3881" t="s">
        <v>1252</v>
      </c>
      <c r="E3881" s="579"/>
    </row>
    <row r="3882" spans="1:5">
      <c r="A3882">
        <v>6160</v>
      </c>
      <c r="B3882" t="s">
        <v>15662</v>
      </c>
      <c r="C3882" t="s">
        <v>87</v>
      </c>
      <c r="D3882" t="s">
        <v>1252</v>
      </c>
      <c r="E3882" s="579">
        <v>16.8</v>
      </c>
    </row>
    <row r="3883" spans="1:5">
      <c r="A3883">
        <v>41087</v>
      </c>
      <c r="B3883" t="s">
        <v>15663</v>
      </c>
      <c r="C3883" t="s">
        <v>218</v>
      </c>
      <c r="D3883" t="s">
        <v>1252</v>
      </c>
      <c r="E3883" s="579">
        <v>2939.62</v>
      </c>
    </row>
    <row r="3884" spans="1:5">
      <c r="A3884">
        <v>6166</v>
      </c>
      <c r="B3884" t="s">
        <v>15664</v>
      </c>
      <c r="C3884" t="s">
        <v>87</v>
      </c>
      <c r="D3884" t="s">
        <v>1252</v>
      </c>
      <c r="E3884" s="579">
        <v>19.75</v>
      </c>
    </row>
    <row r="3885" spans="1:5">
      <c r="A3885">
        <v>41088</v>
      </c>
      <c r="B3885" t="s">
        <v>15665</v>
      </c>
      <c r="C3885" t="s">
        <v>218</v>
      </c>
      <c r="D3885" t="s">
        <v>1252</v>
      </c>
      <c r="E3885" s="579">
        <v>3454.42</v>
      </c>
    </row>
    <row r="3886" spans="1:5">
      <c r="A3886">
        <v>20232</v>
      </c>
      <c r="B3886" t="s">
        <v>15666</v>
      </c>
      <c r="C3886" t="s">
        <v>85</v>
      </c>
      <c r="D3886" t="s">
        <v>1253</v>
      </c>
      <c r="E3886" s="2">
        <v>73.739999999999995</v>
      </c>
    </row>
    <row r="3887" spans="1:5">
      <c r="A3887">
        <v>10856</v>
      </c>
      <c r="B3887" t="s">
        <v>15667</v>
      </c>
      <c r="C3887" t="s">
        <v>85</v>
      </c>
      <c r="D3887" t="s">
        <v>1253</v>
      </c>
      <c r="E3887" s="2"/>
    </row>
    <row r="3888" spans="1:5">
      <c r="A3888">
        <v>4828</v>
      </c>
      <c r="B3888" t="s">
        <v>15668</v>
      </c>
      <c r="C3888" t="s">
        <v>85</v>
      </c>
      <c r="D3888" t="s">
        <v>1253</v>
      </c>
      <c r="E3888" s="2">
        <v>71.069999999999993</v>
      </c>
    </row>
    <row r="3889" spans="1:5">
      <c r="A3889">
        <v>20249</v>
      </c>
      <c r="B3889" t="s">
        <v>15669</v>
      </c>
      <c r="C3889" t="s">
        <v>85</v>
      </c>
      <c r="D3889" t="s">
        <v>1253</v>
      </c>
      <c r="E3889" s="579">
        <v>38.92</v>
      </c>
    </row>
    <row r="3890" spans="1:5">
      <c r="A3890">
        <v>11609</v>
      </c>
      <c r="B3890" t="s">
        <v>15670</v>
      </c>
      <c r="C3890" t="s">
        <v>130</v>
      </c>
      <c r="D3890" t="s">
        <v>1253</v>
      </c>
      <c r="E3890" s="579">
        <v>16.010000000000002</v>
      </c>
    </row>
    <row r="3891" spans="1:5">
      <c r="A3891">
        <v>20083</v>
      </c>
      <c r="B3891" t="s">
        <v>15671</v>
      </c>
      <c r="C3891" t="s">
        <v>212</v>
      </c>
      <c r="D3891" t="s">
        <v>1253</v>
      </c>
      <c r="E3891" s="579">
        <v>56.66</v>
      </c>
    </row>
    <row r="3892" spans="1:5">
      <c r="A3892">
        <v>10691</v>
      </c>
      <c r="B3892" t="s">
        <v>15672</v>
      </c>
      <c r="C3892" t="s">
        <v>130</v>
      </c>
      <c r="D3892" t="s">
        <v>1253</v>
      </c>
      <c r="E3892" s="579"/>
    </row>
    <row r="3893" spans="1:5">
      <c r="A3893">
        <v>12295</v>
      </c>
      <c r="B3893" t="s">
        <v>15673</v>
      </c>
      <c r="C3893" t="s">
        <v>212</v>
      </c>
      <c r="D3893" t="s">
        <v>1253</v>
      </c>
      <c r="E3893" s="579">
        <v>2.3199999999999998</v>
      </c>
    </row>
    <row r="3894" spans="1:5">
      <c r="A3894">
        <v>12296</v>
      </c>
      <c r="B3894" t="s">
        <v>15674</v>
      </c>
      <c r="C3894" t="s">
        <v>212</v>
      </c>
      <c r="D3894" t="s">
        <v>1252</v>
      </c>
      <c r="E3894" s="2">
        <v>3.01</v>
      </c>
    </row>
    <row r="3895" spans="1:5">
      <c r="A3895">
        <v>12294</v>
      </c>
      <c r="B3895" t="s">
        <v>15675</v>
      </c>
      <c r="C3895" t="s">
        <v>212</v>
      </c>
      <c r="D3895" t="s">
        <v>1252</v>
      </c>
      <c r="E3895" s="2">
        <v>7.23</v>
      </c>
    </row>
    <row r="3896" spans="1:5">
      <c r="A3896">
        <v>14543</v>
      </c>
      <c r="B3896" t="s">
        <v>15676</v>
      </c>
      <c r="C3896" t="s">
        <v>212</v>
      </c>
      <c r="D3896" t="s">
        <v>1252</v>
      </c>
      <c r="E3896" s="579">
        <v>5.16</v>
      </c>
    </row>
    <row r="3897" spans="1:5">
      <c r="A3897">
        <v>13329</v>
      </c>
      <c r="B3897" t="s">
        <v>15677</v>
      </c>
      <c r="C3897" t="s">
        <v>212</v>
      </c>
      <c r="D3897" t="s">
        <v>1252</v>
      </c>
      <c r="E3897" s="2">
        <v>3.03</v>
      </c>
    </row>
    <row r="3898" spans="1:5">
      <c r="A3898">
        <v>21047</v>
      </c>
      <c r="B3898" t="s">
        <v>15678</v>
      </c>
      <c r="C3898" t="s">
        <v>212</v>
      </c>
      <c r="D3898" t="s">
        <v>1250</v>
      </c>
      <c r="E3898" s="579"/>
    </row>
    <row r="3899" spans="1:5">
      <c r="A3899">
        <v>21042</v>
      </c>
      <c r="B3899" t="s">
        <v>15679</v>
      </c>
      <c r="C3899" t="s">
        <v>212</v>
      </c>
      <c r="D3899" t="s">
        <v>1252</v>
      </c>
      <c r="E3899" s="2"/>
    </row>
    <row r="3900" spans="1:5">
      <c r="A3900">
        <v>21043</v>
      </c>
      <c r="B3900" t="s">
        <v>15680</v>
      </c>
      <c r="C3900" t="s">
        <v>212</v>
      </c>
      <c r="D3900" t="s">
        <v>1252</v>
      </c>
      <c r="E3900" s="579"/>
    </row>
    <row r="3901" spans="1:5">
      <c r="A3901">
        <v>21044</v>
      </c>
      <c r="B3901" t="s">
        <v>15681</v>
      </c>
      <c r="C3901" t="s">
        <v>212</v>
      </c>
      <c r="D3901" t="s">
        <v>1250</v>
      </c>
      <c r="E3901" s="579"/>
    </row>
    <row r="3902" spans="1:5">
      <c r="A3902">
        <v>21045</v>
      </c>
      <c r="B3902" t="s">
        <v>15682</v>
      </c>
      <c r="C3902" t="s">
        <v>212</v>
      </c>
      <c r="D3902" t="s">
        <v>1253</v>
      </c>
      <c r="E3902" s="579"/>
    </row>
    <row r="3903" spans="1:5">
      <c r="A3903">
        <v>21041</v>
      </c>
      <c r="B3903" t="s">
        <v>15683</v>
      </c>
      <c r="C3903" t="s">
        <v>212</v>
      </c>
      <c r="D3903" t="s">
        <v>1253</v>
      </c>
      <c r="E3903" s="579"/>
    </row>
    <row r="3904" spans="1:5">
      <c r="A3904">
        <v>21040</v>
      </c>
      <c r="B3904" t="s">
        <v>15684</v>
      </c>
      <c r="C3904" t="s">
        <v>212</v>
      </c>
      <c r="D3904" t="s">
        <v>1253</v>
      </c>
      <c r="E3904" s="579"/>
    </row>
    <row r="3905" spans="1:6">
      <c r="A3905">
        <v>14149</v>
      </c>
      <c r="B3905" t="s">
        <v>15685</v>
      </c>
      <c r="C3905" t="s">
        <v>16689</v>
      </c>
      <c r="D3905" t="s">
        <v>1253</v>
      </c>
      <c r="E3905" s="579"/>
    </row>
    <row r="3906" spans="1:6">
      <c r="A3906">
        <v>38099</v>
      </c>
      <c r="B3906" t="s">
        <v>15686</v>
      </c>
      <c r="C3906" t="s">
        <v>212</v>
      </c>
      <c r="D3906" t="s">
        <v>1252</v>
      </c>
      <c r="E3906" s="579">
        <v>1.35</v>
      </c>
    </row>
    <row r="3907" spans="1:6">
      <c r="A3907">
        <v>38100</v>
      </c>
      <c r="B3907" t="s">
        <v>15687</v>
      </c>
      <c r="C3907" t="s">
        <v>212</v>
      </c>
      <c r="D3907" t="s">
        <v>1252</v>
      </c>
      <c r="E3907" s="579">
        <v>2.2200000000000002</v>
      </c>
    </row>
    <row r="3908" spans="1:6">
      <c r="A3908">
        <v>7576</v>
      </c>
      <c r="B3908" t="s">
        <v>15688</v>
      </c>
      <c r="C3908" t="s">
        <v>212</v>
      </c>
      <c r="D3908" t="s">
        <v>1252</v>
      </c>
      <c r="E3908" s="579">
        <v>190.57</v>
      </c>
    </row>
    <row r="3909" spans="1:6">
      <c r="A3909">
        <v>3384</v>
      </c>
      <c r="B3909" t="s">
        <v>15689</v>
      </c>
      <c r="C3909" t="s">
        <v>212</v>
      </c>
      <c r="D3909" t="s">
        <v>1252</v>
      </c>
      <c r="E3909" s="579">
        <v>8.81</v>
      </c>
    </row>
    <row r="3910" spans="1:6">
      <c r="A3910">
        <v>7572</v>
      </c>
      <c r="B3910" t="s">
        <v>15690</v>
      </c>
      <c r="C3910" t="s">
        <v>212</v>
      </c>
      <c r="D3910" t="s">
        <v>1252</v>
      </c>
      <c r="E3910" s="579">
        <v>4.83</v>
      </c>
    </row>
    <row r="3911" spans="1:6">
      <c r="A3911">
        <v>3396</v>
      </c>
      <c r="B3911" t="s">
        <v>15691</v>
      </c>
      <c r="C3911" t="s">
        <v>212</v>
      </c>
      <c r="D3911" t="s">
        <v>1252</v>
      </c>
      <c r="E3911" s="579">
        <v>3.26</v>
      </c>
    </row>
    <row r="3912" spans="1:6">
      <c r="A3912">
        <v>45230</v>
      </c>
      <c r="B3912" t="s">
        <v>15692</v>
      </c>
      <c r="C3912" t="s">
        <v>212</v>
      </c>
      <c r="D3912" t="s">
        <v>1253</v>
      </c>
      <c r="E3912" s="2">
        <v>30.2</v>
      </c>
    </row>
    <row r="3913" spans="1:6">
      <c r="A3913">
        <v>37590</v>
      </c>
      <c r="B3913" t="s">
        <v>15693</v>
      </c>
      <c r="C3913" t="s">
        <v>212</v>
      </c>
      <c r="D3913" t="s">
        <v>1253</v>
      </c>
      <c r="E3913" s="2">
        <v>19.39</v>
      </c>
      <c r="F3913" s="657" t="s">
        <v>16698</v>
      </c>
    </row>
    <row r="3914" spans="1:6">
      <c r="A3914">
        <v>37591</v>
      </c>
      <c r="B3914" t="s">
        <v>15694</v>
      </c>
      <c r="C3914" t="s">
        <v>212</v>
      </c>
      <c r="D3914" t="s">
        <v>1253</v>
      </c>
      <c r="E3914" s="2"/>
    </row>
    <row r="3915" spans="1:6">
      <c r="A3915">
        <v>12626</v>
      </c>
      <c r="B3915" t="s">
        <v>15695</v>
      </c>
      <c r="C3915" t="s">
        <v>212</v>
      </c>
      <c r="D3915" t="s">
        <v>1252</v>
      </c>
      <c r="E3915" s="579">
        <v>36.549999999999997</v>
      </c>
    </row>
    <row r="3916" spans="1:6">
      <c r="A3916">
        <v>11033</v>
      </c>
      <c r="B3916" t="s">
        <v>15696</v>
      </c>
      <c r="C3916" t="s">
        <v>212</v>
      </c>
      <c r="D3916" t="s">
        <v>1253</v>
      </c>
      <c r="E3916" s="579">
        <v>9.16</v>
      </c>
    </row>
    <row r="3917" spans="1:6">
      <c r="A3917">
        <v>390</v>
      </c>
      <c r="B3917" t="s">
        <v>15697</v>
      </c>
      <c r="C3917" t="s">
        <v>212</v>
      </c>
      <c r="D3917" t="s">
        <v>1252</v>
      </c>
      <c r="E3917" s="579">
        <v>5.91</v>
      </c>
    </row>
    <row r="3918" spans="1:6">
      <c r="A3918">
        <v>42436</v>
      </c>
      <c r="B3918" t="s">
        <v>15698</v>
      </c>
      <c r="C3918" t="s">
        <v>212</v>
      </c>
      <c r="D3918" t="s">
        <v>1253</v>
      </c>
      <c r="E3918" s="579"/>
    </row>
    <row r="3919" spans="1:6">
      <c r="A3919">
        <v>6194</v>
      </c>
      <c r="B3919" t="s">
        <v>15699</v>
      </c>
      <c r="C3919" t="s">
        <v>85</v>
      </c>
      <c r="D3919" t="s">
        <v>1253</v>
      </c>
      <c r="E3919" s="579">
        <v>8.58</v>
      </c>
    </row>
    <row r="3920" spans="1:6">
      <c r="A3920">
        <v>10567</v>
      </c>
      <c r="B3920" t="s">
        <v>15700</v>
      </c>
      <c r="C3920" t="s">
        <v>85</v>
      </c>
      <c r="D3920" t="s">
        <v>1250</v>
      </c>
      <c r="E3920" s="579">
        <v>13.59</v>
      </c>
    </row>
    <row r="3921" spans="1:5">
      <c r="A3921">
        <v>6212</v>
      </c>
      <c r="B3921" t="s">
        <v>15701</v>
      </c>
      <c r="C3921" t="s">
        <v>85</v>
      </c>
      <c r="D3921" t="s">
        <v>1252</v>
      </c>
      <c r="E3921" s="2">
        <v>19.940000000000001</v>
      </c>
    </row>
    <row r="3922" spans="1:5">
      <c r="A3922">
        <v>3993</v>
      </c>
      <c r="B3922" t="s">
        <v>15702</v>
      </c>
      <c r="C3922" t="s">
        <v>93</v>
      </c>
      <c r="D3922" t="s">
        <v>1252</v>
      </c>
      <c r="E3922" s="579">
        <v>104.31</v>
      </c>
    </row>
    <row r="3923" spans="1:5">
      <c r="A3923">
        <v>3990</v>
      </c>
      <c r="B3923" t="s">
        <v>15703</v>
      </c>
      <c r="C3923" t="s">
        <v>85</v>
      </c>
      <c r="D3923" t="s">
        <v>1252</v>
      </c>
      <c r="E3923" s="2">
        <v>19.62</v>
      </c>
    </row>
    <row r="3924" spans="1:5">
      <c r="A3924">
        <v>3992</v>
      </c>
      <c r="B3924" t="s">
        <v>15704</v>
      </c>
      <c r="C3924" t="s">
        <v>85</v>
      </c>
      <c r="D3924" t="s">
        <v>1252</v>
      </c>
      <c r="E3924" s="579">
        <v>26.49</v>
      </c>
    </row>
    <row r="3925" spans="1:5">
      <c r="A3925">
        <v>6178</v>
      </c>
      <c r="B3925" t="s">
        <v>15705</v>
      </c>
      <c r="C3925" t="s">
        <v>93</v>
      </c>
      <c r="D3925" t="s">
        <v>1253</v>
      </c>
      <c r="E3925" s="579"/>
    </row>
    <row r="3926" spans="1:5">
      <c r="A3926">
        <v>6180</v>
      </c>
      <c r="B3926" t="s">
        <v>15706</v>
      </c>
      <c r="C3926" t="s">
        <v>93</v>
      </c>
      <c r="D3926" t="s">
        <v>1252</v>
      </c>
      <c r="E3926" s="579"/>
    </row>
    <row r="3927" spans="1:5">
      <c r="A3927">
        <v>6182</v>
      </c>
      <c r="B3927" t="s">
        <v>15707</v>
      </c>
      <c r="C3927" t="s">
        <v>93</v>
      </c>
      <c r="D3927" t="s">
        <v>1252</v>
      </c>
      <c r="E3927" s="579"/>
    </row>
    <row r="3928" spans="1:5">
      <c r="A3928">
        <v>43614</v>
      </c>
      <c r="B3928" t="s">
        <v>15708</v>
      </c>
      <c r="C3928" t="s">
        <v>85</v>
      </c>
      <c r="D3928" t="s">
        <v>1252</v>
      </c>
      <c r="E3928" s="579">
        <v>13.26</v>
      </c>
    </row>
    <row r="3929" spans="1:5">
      <c r="A3929">
        <v>6193</v>
      </c>
      <c r="B3929" t="s">
        <v>15709</v>
      </c>
      <c r="C3929" t="s">
        <v>85</v>
      </c>
      <c r="D3929" t="s">
        <v>1252</v>
      </c>
      <c r="E3929" s="579">
        <v>16.13</v>
      </c>
    </row>
    <row r="3930" spans="1:5">
      <c r="A3930">
        <v>6189</v>
      </c>
      <c r="B3930" t="s">
        <v>15710</v>
      </c>
      <c r="C3930" t="s">
        <v>85</v>
      </c>
      <c r="D3930" t="s">
        <v>1253</v>
      </c>
      <c r="E3930" s="579">
        <v>23.55</v>
      </c>
    </row>
    <row r="3931" spans="1:5">
      <c r="A3931">
        <v>6214</v>
      </c>
      <c r="B3931" t="s">
        <v>15711</v>
      </c>
      <c r="C3931" t="s">
        <v>93</v>
      </c>
      <c r="D3931" t="s">
        <v>1252</v>
      </c>
      <c r="E3931" s="579"/>
    </row>
    <row r="3932" spans="1:5">
      <c r="A3932">
        <v>36153</v>
      </c>
      <c r="B3932" t="s">
        <v>15712</v>
      </c>
      <c r="C3932" t="s">
        <v>212</v>
      </c>
      <c r="D3932" t="s">
        <v>1252</v>
      </c>
      <c r="E3932" s="579">
        <v>271.45999999999998</v>
      </c>
    </row>
    <row r="3933" spans="1:5">
      <c r="A3933">
        <v>10740</v>
      </c>
      <c r="B3933" t="s">
        <v>15713</v>
      </c>
      <c r="C3933" t="s">
        <v>212</v>
      </c>
      <c r="D3933" t="s">
        <v>1252</v>
      </c>
      <c r="E3933" s="579"/>
    </row>
    <row r="3934" spans="1:5">
      <c r="A3934">
        <v>13914</v>
      </c>
      <c r="B3934" t="s">
        <v>15714</v>
      </c>
      <c r="C3934" t="s">
        <v>212</v>
      </c>
      <c r="D3934" t="s">
        <v>1252</v>
      </c>
      <c r="E3934" s="579"/>
    </row>
    <row r="3935" spans="1:5">
      <c r="A3935">
        <v>10742</v>
      </c>
      <c r="B3935" t="s">
        <v>15715</v>
      </c>
      <c r="C3935" t="s">
        <v>212</v>
      </c>
      <c r="D3935" t="s">
        <v>1250</v>
      </c>
      <c r="E3935" s="579"/>
    </row>
    <row r="3936" spans="1:5">
      <c r="A3936">
        <v>45239</v>
      </c>
      <c r="B3936" t="s">
        <v>15716</v>
      </c>
      <c r="C3936" t="s">
        <v>212</v>
      </c>
      <c r="D3936" t="s">
        <v>1253</v>
      </c>
      <c r="E3936" s="579"/>
    </row>
    <row r="3937" spans="1:5">
      <c r="A3937">
        <v>38465</v>
      </c>
      <c r="B3937" t="s">
        <v>15717</v>
      </c>
      <c r="C3937" t="s">
        <v>212</v>
      </c>
      <c r="D3937" t="s">
        <v>1253</v>
      </c>
      <c r="E3937" s="579"/>
    </row>
    <row r="3938" spans="1:5">
      <c r="A3938">
        <v>7543</v>
      </c>
      <c r="B3938" t="s">
        <v>15718</v>
      </c>
      <c r="C3938" t="s">
        <v>212</v>
      </c>
      <c r="D3938" t="s">
        <v>1253</v>
      </c>
      <c r="E3938" s="579">
        <v>2.95</v>
      </c>
    </row>
    <row r="3939" spans="1:5">
      <c r="A3939">
        <v>43427</v>
      </c>
      <c r="B3939" t="s">
        <v>15719</v>
      </c>
      <c r="C3939" t="s">
        <v>212</v>
      </c>
      <c r="D3939" t="s">
        <v>1253</v>
      </c>
      <c r="E3939" s="579"/>
    </row>
    <row r="3940" spans="1:5">
      <c r="A3940">
        <v>41613</v>
      </c>
      <c r="B3940" t="s">
        <v>15720</v>
      </c>
      <c r="C3940" t="s">
        <v>212</v>
      </c>
      <c r="D3940" t="s">
        <v>1253</v>
      </c>
      <c r="E3940" s="579"/>
    </row>
    <row r="3941" spans="1:5">
      <c r="A3941">
        <v>41614</v>
      </c>
      <c r="B3941" t="s">
        <v>15721</v>
      </c>
      <c r="C3941" t="s">
        <v>212</v>
      </c>
      <c r="D3941" t="s">
        <v>1253</v>
      </c>
      <c r="E3941" s="579"/>
    </row>
    <row r="3942" spans="1:5">
      <c r="A3942">
        <v>41615</v>
      </c>
      <c r="B3942" t="s">
        <v>15722</v>
      </c>
      <c r="C3942" t="s">
        <v>212</v>
      </c>
      <c r="D3942" t="s">
        <v>1253</v>
      </c>
      <c r="E3942" s="579"/>
    </row>
    <row r="3943" spans="1:5">
      <c r="A3943">
        <v>41616</v>
      </c>
      <c r="B3943" t="s">
        <v>15723</v>
      </c>
      <c r="C3943" t="s">
        <v>212</v>
      </c>
      <c r="D3943" t="s">
        <v>1253</v>
      </c>
      <c r="E3943" s="579"/>
    </row>
    <row r="3944" spans="1:5">
      <c r="A3944">
        <v>41617</v>
      </c>
      <c r="B3944" t="s">
        <v>15724</v>
      </c>
      <c r="C3944" t="s">
        <v>212</v>
      </c>
      <c r="D3944" t="s">
        <v>1252</v>
      </c>
      <c r="E3944" s="579"/>
    </row>
    <row r="3945" spans="1:5">
      <c r="A3945">
        <v>41618</v>
      </c>
      <c r="B3945" t="s">
        <v>15725</v>
      </c>
      <c r="C3945" t="s">
        <v>212</v>
      </c>
      <c r="D3945" t="s">
        <v>1252</v>
      </c>
      <c r="E3945" s="579"/>
    </row>
    <row r="3946" spans="1:5">
      <c r="A3946">
        <v>43428</v>
      </c>
      <c r="B3946" t="s">
        <v>15726</v>
      </c>
      <c r="C3946" t="s">
        <v>212</v>
      </c>
      <c r="D3946" t="s">
        <v>1252</v>
      </c>
      <c r="E3946" s="579"/>
    </row>
    <row r="3947" spans="1:5">
      <c r="A3947">
        <v>41619</v>
      </c>
      <c r="B3947" t="s">
        <v>15727</v>
      </c>
      <c r="C3947" t="s">
        <v>212</v>
      </c>
      <c r="D3947" t="s">
        <v>1252</v>
      </c>
      <c r="E3947" s="579"/>
    </row>
    <row r="3948" spans="1:5">
      <c r="A3948">
        <v>41620</v>
      </c>
      <c r="B3948" t="s">
        <v>15728</v>
      </c>
      <c r="C3948" t="s">
        <v>212</v>
      </c>
      <c r="D3948" t="s">
        <v>1252</v>
      </c>
      <c r="E3948" s="579"/>
    </row>
    <row r="3949" spans="1:5">
      <c r="A3949">
        <v>41622</v>
      </c>
      <c r="B3949" t="s">
        <v>15729</v>
      </c>
      <c r="C3949" t="s">
        <v>212</v>
      </c>
      <c r="D3949" t="s">
        <v>1252</v>
      </c>
      <c r="E3949" s="579"/>
    </row>
    <row r="3950" spans="1:5">
      <c r="A3950">
        <v>41623</v>
      </c>
      <c r="B3950" t="s">
        <v>15730</v>
      </c>
      <c r="C3950" t="s">
        <v>212</v>
      </c>
      <c r="D3950" t="s">
        <v>1253</v>
      </c>
      <c r="E3950" s="579"/>
    </row>
    <row r="3951" spans="1:5">
      <c r="A3951">
        <v>41624</v>
      </c>
      <c r="B3951" t="s">
        <v>15731</v>
      </c>
      <c r="C3951" t="s">
        <v>212</v>
      </c>
      <c r="D3951" t="s">
        <v>1253</v>
      </c>
      <c r="E3951" s="579"/>
    </row>
    <row r="3952" spans="1:5">
      <c r="A3952">
        <v>41625</v>
      </c>
      <c r="B3952" t="s">
        <v>15732</v>
      </c>
      <c r="C3952" t="s">
        <v>212</v>
      </c>
      <c r="D3952" t="s">
        <v>1252</v>
      </c>
      <c r="E3952" s="579"/>
    </row>
    <row r="3953" spans="1:5">
      <c r="A3953">
        <v>39346</v>
      </c>
      <c r="B3953" t="s">
        <v>15733</v>
      </c>
      <c r="C3953" t="s">
        <v>212</v>
      </c>
      <c r="D3953" t="s">
        <v>1252</v>
      </c>
      <c r="E3953" s="579">
        <v>1.82</v>
      </c>
    </row>
    <row r="3954" spans="1:5">
      <c r="A3954">
        <v>39350</v>
      </c>
      <c r="B3954" t="s">
        <v>15734</v>
      </c>
      <c r="C3954" t="s">
        <v>212</v>
      </c>
      <c r="D3954" t="s">
        <v>1252</v>
      </c>
      <c r="E3954" s="579">
        <v>1.96</v>
      </c>
    </row>
    <row r="3955" spans="1:5">
      <c r="A3955">
        <v>39351</v>
      </c>
      <c r="B3955" t="s">
        <v>15735</v>
      </c>
      <c r="C3955" t="s">
        <v>212</v>
      </c>
      <c r="D3955" t="s">
        <v>1253</v>
      </c>
      <c r="E3955" s="2">
        <v>2.27</v>
      </c>
    </row>
    <row r="3956" spans="1:5">
      <c r="A3956">
        <v>39352</v>
      </c>
      <c r="B3956" t="s">
        <v>15736</v>
      </c>
      <c r="C3956" t="s">
        <v>212</v>
      </c>
      <c r="D3956" t="s">
        <v>1252</v>
      </c>
      <c r="E3956" s="579">
        <v>1.82</v>
      </c>
    </row>
    <row r="3957" spans="1:5">
      <c r="A3957">
        <v>38837</v>
      </c>
      <c r="B3957" t="s">
        <v>15737</v>
      </c>
      <c r="C3957" t="s">
        <v>212</v>
      </c>
      <c r="D3957" t="s">
        <v>1252</v>
      </c>
      <c r="E3957" s="579"/>
    </row>
    <row r="3958" spans="1:5">
      <c r="A3958">
        <v>38836</v>
      </c>
      <c r="B3958" t="s">
        <v>15738</v>
      </c>
      <c r="C3958" t="s">
        <v>212</v>
      </c>
      <c r="D3958" t="s">
        <v>1252</v>
      </c>
      <c r="E3958" s="579"/>
    </row>
    <row r="3959" spans="1:5">
      <c r="A3959">
        <v>2666</v>
      </c>
      <c r="B3959" t="s">
        <v>15739</v>
      </c>
      <c r="C3959" t="s">
        <v>212</v>
      </c>
      <c r="D3959" t="s">
        <v>1250</v>
      </c>
      <c r="E3959" s="579">
        <v>9.93</v>
      </c>
    </row>
    <row r="3960" spans="1:5">
      <c r="A3960">
        <v>2668</v>
      </c>
      <c r="B3960" t="s">
        <v>15740</v>
      </c>
      <c r="C3960" t="s">
        <v>212</v>
      </c>
      <c r="D3960" t="s">
        <v>1252</v>
      </c>
      <c r="E3960" s="579">
        <v>11.34</v>
      </c>
    </row>
    <row r="3961" spans="1:5">
      <c r="A3961">
        <v>2664</v>
      </c>
      <c r="B3961" t="s">
        <v>15741</v>
      </c>
      <c r="C3961" t="s">
        <v>212</v>
      </c>
      <c r="D3961" t="s">
        <v>1252</v>
      </c>
      <c r="E3961" s="579">
        <v>16.73</v>
      </c>
    </row>
    <row r="3962" spans="1:5">
      <c r="A3962">
        <v>2662</v>
      </c>
      <c r="B3962" t="s">
        <v>15742</v>
      </c>
      <c r="C3962" t="s">
        <v>212</v>
      </c>
      <c r="D3962" t="s">
        <v>1252</v>
      </c>
      <c r="E3962" s="579">
        <v>20.52</v>
      </c>
    </row>
    <row r="3963" spans="1:5">
      <c r="A3963">
        <v>20964</v>
      </c>
      <c r="B3963" t="s">
        <v>15743</v>
      </c>
      <c r="C3963" t="s">
        <v>212</v>
      </c>
      <c r="D3963" t="s">
        <v>1253</v>
      </c>
      <c r="E3963" s="579">
        <v>78.09</v>
      </c>
    </row>
    <row r="3964" spans="1:5">
      <c r="A3964">
        <v>10905</v>
      </c>
      <c r="B3964" t="s">
        <v>15744</v>
      </c>
      <c r="C3964" t="s">
        <v>212</v>
      </c>
      <c r="D3964" t="s">
        <v>1253</v>
      </c>
      <c r="E3964" s="579">
        <v>104.76</v>
      </c>
    </row>
    <row r="3965" spans="1:5">
      <c r="A3965">
        <v>11289</v>
      </c>
      <c r="B3965" t="s">
        <v>15745</v>
      </c>
      <c r="C3965" t="s">
        <v>212</v>
      </c>
      <c r="D3965" t="s">
        <v>1253</v>
      </c>
      <c r="E3965" s="579"/>
    </row>
    <row r="3966" spans="1:5">
      <c r="A3966">
        <v>11241</v>
      </c>
      <c r="B3966" t="s">
        <v>15746</v>
      </c>
      <c r="C3966" t="s">
        <v>212</v>
      </c>
      <c r="D3966" t="s">
        <v>1252</v>
      </c>
      <c r="E3966" s="579"/>
    </row>
    <row r="3967" spans="1:5">
      <c r="A3967">
        <v>11301</v>
      </c>
      <c r="B3967" t="s">
        <v>15747</v>
      </c>
      <c r="C3967" t="s">
        <v>212</v>
      </c>
      <c r="D3967" t="s">
        <v>1252</v>
      </c>
      <c r="E3967" s="579"/>
    </row>
    <row r="3968" spans="1:5">
      <c r="A3968">
        <v>21090</v>
      </c>
      <c r="B3968" t="s">
        <v>15748</v>
      </c>
      <c r="C3968" t="s">
        <v>212</v>
      </c>
      <c r="D3968" t="s">
        <v>1253</v>
      </c>
      <c r="E3968" s="579"/>
    </row>
    <row r="3969" spans="1:5">
      <c r="A3969">
        <v>11315</v>
      </c>
      <c r="B3969" t="s">
        <v>15749</v>
      </c>
      <c r="C3969" t="s">
        <v>212</v>
      </c>
      <c r="D3969" t="s">
        <v>1252</v>
      </c>
      <c r="E3969" s="579"/>
    </row>
    <row r="3970" spans="1:5">
      <c r="A3970">
        <v>21071</v>
      </c>
      <c r="B3970" t="s">
        <v>15750</v>
      </c>
      <c r="C3970" t="s">
        <v>212</v>
      </c>
      <c r="D3970" t="s">
        <v>1252</v>
      </c>
      <c r="E3970" s="2"/>
    </row>
    <row r="3971" spans="1:5">
      <c r="A3971">
        <v>14112</v>
      </c>
      <c r="B3971" t="s">
        <v>15751</v>
      </c>
      <c r="C3971" t="s">
        <v>212</v>
      </c>
      <c r="D3971" t="s">
        <v>1252</v>
      </c>
      <c r="E3971" s="579"/>
    </row>
    <row r="3972" spans="1:5">
      <c r="A3972">
        <v>11316</v>
      </c>
      <c r="B3972" t="s">
        <v>15752</v>
      </c>
      <c r="C3972" t="s">
        <v>212</v>
      </c>
      <c r="D3972" t="s">
        <v>1250</v>
      </c>
      <c r="E3972" s="2"/>
    </row>
    <row r="3973" spans="1:5">
      <c r="A3973">
        <v>6243</v>
      </c>
      <c r="B3973" t="s">
        <v>15753</v>
      </c>
      <c r="C3973" t="s">
        <v>212</v>
      </c>
      <c r="D3973" t="s">
        <v>1252</v>
      </c>
      <c r="E3973" s="579"/>
    </row>
    <row r="3974" spans="1:5">
      <c r="A3974">
        <v>6240</v>
      </c>
      <c r="B3974" t="s">
        <v>15754</v>
      </c>
      <c r="C3974" t="s">
        <v>212</v>
      </c>
      <c r="D3974" t="s">
        <v>1252</v>
      </c>
      <c r="E3974" s="579"/>
    </row>
    <row r="3975" spans="1:5">
      <c r="A3975">
        <v>11296</v>
      </c>
      <c r="B3975" t="s">
        <v>15755</v>
      </c>
      <c r="C3975" t="s">
        <v>212</v>
      </c>
      <c r="D3975" t="s">
        <v>1253</v>
      </c>
      <c r="E3975" s="2"/>
    </row>
    <row r="3976" spans="1:5">
      <c r="A3976">
        <v>11299</v>
      </c>
      <c r="B3976" t="s">
        <v>15756</v>
      </c>
      <c r="C3976" t="s">
        <v>212</v>
      </c>
      <c r="D3976" t="s">
        <v>1253</v>
      </c>
      <c r="E3976" s="579"/>
    </row>
    <row r="3977" spans="1:5">
      <c r="A3977">
        <v>11688</v>
      </c>
      <c r="B3977" t="s">
        <v>15757</v>
      </c>
      <c r="C3977" t="s">
        <v>212</v>
      </c>
      <c r="D3977" t="s">
        <v>1253</v>
      </c>
      <c r="E3977" s="579">
        <v>568.69000000000005</v>
      </c>
    </row>
    <row r="3978" spans="1:5">
      <c r="A3978">
        <v>37736</v>
      </c>
      <c r="B3978" t="s">
        <v>15758</v>
      </c>
      <c r="C3978" t="s">
        <v>212</v>
      </c>
      <c r="D3978" t="s">
        <v>1253</v>
      </c>
      <c r="E3978" s="579"/>
    </row>
    <row r="3979" spans="1:5">
      <c r="A3979">
        <v>37739</v>
      </c>
      <c r="B3979" t="s">
        <v>15759</v>
      </c>
      <c r="C3979" t="s">
        <v>212</v>
      </c>
      <c r="D3979" t="s">
        <v>1253</v>
      </c>
      <c r="E3979" s="579"/>
    </row>
    <row r="3980" spans="1:5">
      <c r="A3980">
        <v>37740</v>
      </c>
      <c r="B3980" t="s">
        <v>15760</v>
      </c>
      <c r="C3980" t="s">
        <v>212</v>
      </c>
      <c r="D3980" t="s">
        <v>1253</v>
      </c>
      <c r="E3980" s="579"/>
    </row>
    <row r="3981" spans="1:5">
      <c r="A3981">
        <v>37738</v>
      </c>
      <c r="B3981" t="s">
        <v>15761</v>
      </c>
      <c r="C3981" t="s">
        <v>212</v>
      </c>
      <c r="D3981" t="s">
        <v>1253</v>
      </c>
      <c r="E3981" s="2"/>
    </row>
    <row r="3982" spans="1:5">
      <c r="A3982">
        <v>37737</v>
      </c>
      <c r="B3982" t="s">
        <v>15762</v>
      </c>
      <c r="C3982" t="s">
        <v>212</v>
      </c>
      <c r="D3982" t="s">
        <v>1253</v>
      </c>
      <c r="E3982" s="2"/>
    </row>
    <row r="3983" spans="1:5">
      <c r="A3983">
        <v>25014</v>
      </c>
      <c r="B3983" t="s">
        <v>15763</v>
      </c>
      <c r="C3983" t="s">
        <v>212</v>
      </c>
      <c r="D3983" t="s">
        <v>1253</v>
      </c>
      <c r="E3983" s="579"/>
    </row>
    <row r="3984" spans="1:5">
      <c r="A3984">
        <v>25013</v>
      </c>
      <c r="B3984" t="s">
        <v>15764</v>
      </c>
      <c r="C3984" t="s">
        <v>212</v>
      </c>
      <c r="D3984" t="s">
        <v>1253</v>
      </c>
      <c r="E3984" s="579"/>
    </row>
    <row r="3985" spans="1:5">
      <c r="A3985">
        <v>14405</v>
      </c>
      <c r="B3985" t="s">
        <v>15765</v>
      </c>
      <c r="C3985" t="s">
        <v>212</v>
      </c>
      <c r="D3985" t="s">
        <v>1253</v>
      </c>
      <c r="E3985" s="579"/>
    </row>
    <row r="3986" spans="1:5">
      <c r="A3986">
        <v>20271</v>
      </c>
      <c r="B3986" t="s">
        <v>15766</v>
      </c>
      <c r="C3986" t="s">
        <v>212</v>
      </c>
      <c r="D3986" t="s">
        <v>1253</v>
      </c>
      <c r="E3986" s="579">
        <v>579.11</v>
      </c>
    </row>
    <row r="3987" spans="1:5">
      <c r="A3987">
        <v>10423</v>
      </c>
      <c r="B3987" t="s">
        <v>15767</v>
      </c>
      <c r="C3987" t="s">
        <v>212</v>
      </c>
      <c r="D3987" t="s">
        <v>1253</v>
      </c>
      <c r="E3987" s="579">
        <v>425.2</v>
      </c>
    </row>
    <row r="3988" spans="1:5">
      <c r="A3988">
        <v>36790</v>
      </c>
      <c r="B3988" t="s">
        <v>15768</v>
      </c>
      <c r="C3988" t="s">
        <v>212</v>
      </c>
      <c r="D3988" t="s">
        <v>1253</v>
      </c>
      <c r="E3988" s="2">
        <v>199.49</v>
      </c>
    </row>
    <row r="3989" spans="1:5">
      <c r="A3989">
        <v>37589</v>
      </c>
      <c r="B3989" t="s">
        <v>15769</v>
      </c>
      <c r="C3989" t="s">
        <v>212</v>
      </c>
      <c r="D3989" t="s">
        <v>1252</v>
      </c>
      <c r="E3989" s="579">
        <v>244.43</v>
      </c>
    </row>
    <row r="3990" spans="1:5">
      <c r="A3990">
        <v>11690</v>
      </c>
      <c r="B3990" t="s">
        <v>15770</v>
      </c>
      <c r="C3990" t="s">
        <v>212</v>
      </c>
      <c r="D3990" t="s">
        <v>1252</v>
      </c>
      <c r="E3990" s="579">
        <v>129.85</v>
      </c>
    </row>
    <row r="3991" spans="1:5">
      <c r="A3991">
        <v>20234</v>
      </c>
      <c r="B3991" t="s">
        <v>15771</v>
      </c>
      <c r="C3991" t="s">
        <v>212</v>
      </c>
      <c r="D3991" t="s">
        <v>1252</v>
      </c>
      <c r="E3991" s="579">
        <v>164.32</v>
      </c>
    </row>
    <row r="3992" spans="1:5">
      <c r="A3992">
        <v>44480</v>
      </c>
      <c r="B3992" t="s">
        <v>15772</v>
      </c>
      <c r="C3992" t="s">
        <v>90</v>
      </c>
      <c r="D3992" t="s">
        <v>1252</v>
      </c>
      <c r="E3992" s="579">
        <v>14.57</v>
      </c>
    </row>
    <row r="3993" spans="1:5">
      <c r="A3993">
        <v>11457</v>
      </c>
      <c r="B3993" t="s">
        <v>15773</v>
      </c>
      <c r="C3993" t="s">
        <v>212</v>
      </c>
      <c r="D3993" t="s">
        <v>1253</v>
      </c>
      <c r="E3993" s="579">
        <v>48.08</v>
      </c>
    </row>
    <row r="3994" spans="1:5">
      <c r="A3994">
        <v>44073</v>
      </c>
      <c r="B3994" t="s">
        <v>15774</v>
      </c>
      <c r="C3994" t="s">
        <v>85</v>
      </c>
      <c r="D3994" t="s">
        <v>1253</v>
      </c>
      <c r="E3994" s="579">
        <v>0.68</v>
      </c>
    </row>
    <row r="3995" spans="1:5">
      <c r="A3995">
        <v>3593</v>
      </c>
      <c r="B3995" t="s">
        <v>15775</v>
      </c>
      <c r="C3995" t="s">
        <v>212</v>
      </c>
      <c r="D3995" t="s">
        <v>1252</v>
      </c>
      <c r="E3995" s="579"/>
    </row>
    <row r="3996" spans="1:5">
      <c r="A3996">
        <v>3588</v>
      </c>
      <c r="B3996" t="s">
        <v>15776</v>
      </c>
      <c r="C3996" t="s">
        <v>212</v>
      </c>
      <c r="D3996" t="s">
        <v>1252</v>
      </c>
      <c r="E3996" s="579"/>
    </row>
    <row r="3997" spans="1:5">
      <c r="A3997">
        <v>3587</v>
      </c>
      <c r="B3997" t="s">
        <v>15777</v>
      </c>
      <c r="C3997" t="s">
        <v>212</v>
      </c>
      <c r="D3997" t="s">
        <v>1252</v>
      </c>
      <c r="E3997" s="579"/>
    </row>
    <row r="3998" spans="1:5">
      <c r="A3998">
        <v>3585</v>
      </c>
      <c r="B3998" t="s">
        <v>15778</v>
      </c>
      <c r="C3998" t="s">
        <v>212</v>
      </c>
      <c r="D3998" t="s">
        <v>1252</v>
      </c>
      <c r="E3998" s="579"/>
    </row>
    <row r="3999" spans="1:5">
      <c r="A3999">
        <v>3590</v>
      </c>
      <c r="B3999" t="s">
        <v>15779</v>
      </c>
      <c r="C3999" t="s">
        <v>212</v>
      </c>
      <c r="D3999" t="s">
        <v>1252</v>
      </c>
      <c r="E3999" s="579"/>
    </row>
    <row r="4000" spans="1:5">
      <c r="A4000">
        <v>3589</v>
      </c>
      <c r="B4000" t="s">
        <v>15780</v>
      </c>
      <c r="C4000" t="s">
        <v>212</v>
      </c>
      <c r="D4000" t="s">
        <v>1252</v>
      </c>
      <c r="E4000" s="579"/>
    </row>
    <row r="4001" spans="1:5">
      <c r="A4001">
        <v>3592</v>
      </c>
      <c r="B4001" t="s">
        <v>15781</v>
      </c>
      <c r="C4001" t="s">
        <v>212</v>
      </c>
      <c r="D4001" t="s">
        <v>1253</v>
      </c>
      <c r="E4001" s="579"/>
    </row>
    <row r="4002" spans="1:5">
      <c r="A4002">
        <v>3586</v>
      </c>
      <c r="B4002" t="s">
        <v>15782</v>
      </c>
      <c r="C4002" t="s">
        <v>212</v>
      </c>
      <c r="D4002" t="s">
        <v>1253</v>
      </c>
      <c r="E4002" s="579"/>
    </row>
    <row r="4003" spans="1:5">
      <c r="A4003">
        <v>3591</v>
      </c>
      <c r="B4003" t="s">
        <v>15783</v>
      </c>
      <c r="C4003" t="s">
        <v>212</v>
      </c>
      <c r="D4003" t="s">
        <v>1253</v>
      </c>
      <c r="E4003" s="579"/>
    </row>
    <row r="4004" spans="1:5">
      <c r="A4004">
        <v>40396</v>
      </c>
      <c r="B4004" t="s">
        <v>15784</v>
      </c>
      <c r="C4004" t="s">
        <v>212</v>
      </c>
      <c r="D4004" t="s">
        <v>1253</v>
      </c>
      <c r="E4004" s="579"/>
    </row>
    <row r="4005" spans="1:5">
      <c r="A4005">
        <v>40395</v>
      </c>
      <c r="B4005" t="s">
        <v>15785</v>
      </c>
      <c r="C4005" t="s">
        <v>212</v>
      </c>
      <c r="D4005" t="s">
        <v>1253</v>
      </c>
      <c r="E4005" s="579"/>
    </row>
    <row r="4006" spans="1:5">
      <c r="A4006">
        <v>40394</v>
      </c>
      <c r="B4006" t="s">
        <v>15786</v>
      </c>
      <c r="C4006" t="s">
        <v>212</v>
      </c>
      <c r="D4006" t="s">
        <v>1253</v>
      </c>
      <c r="E4006" s="579"/>
    </row>
    <row r="4007" spans="1:5">
      <c r="A4007">
        <v>40392</v>
      </c>
      <c r="B4007" t="s">
        <v>15787</v>
      </c>
      <c r="C4007" t="s">
        <v>212</v>
      </c>
      <c r="D4007" t="s">
        <v>1253</v>
      </c>
      <c r="E4007" s="579"/>
    </row>
    <row r="4008" spans="1:5">
      <c r="A4008">
        <v>40398</v>
      </c>
      <c r="B4008" t="s">
        <v>15788</v>
      </c>
      <c r="C4008" t="s">
        <v>212</v>
      </c>
      <c r="D4008" t="s">
        <v>1253</v>
      </c>
      <c r="E4008" s="579"/>
    </row>
    <row r="4009" spans="1:5">
      <c r="A4009">
        <v>40397</v>
      </c>
      <c r="B4009" t="s">
        <v>15789</v>
      </c>
      <c r="C4009" t="s">
        <v>212</v>
      </c>
      <c r="D4009" t="s">
        <v>1253</v>
      </c>
      <c r="E4009" s="579"/>
    </row>
    <row r="4010" spans="1:5">
      <c r="A4010">
        <v>40399</v>
      </c>
      <c r="B4010" t="s">
        <v>15790</v>
      </c>
      <c r="C4010" t="s">
        <v>212</v>
      </c>
      <c r="D4010" t="s">
        <v>1253</v>
      </c>
      <c r="E4010" s="579"/>
    </row>
    <row r="4011" spans="1:5">
      <c r="A4011">
        <v>40393</v>
      </c>
      <c r="B4011" t="s">
        <v>15791</v>
      </c>
      <c r="C4011" t="s">
        <v>212</v>
      </c>
      <c r="D4011" t="s">
        <v>1253</v>
      </c>
      <c r="E4011" s="2"/>
    </row>
    <row r="4012" spans="1:5">
      <c r="A4012">
        <v>44253</v>
      </c>
      <c r="B4012" t="s">
        <v>15792</v>
      </c>
      <c r="C4012" t="s">
        <v>212</v>
      </c>
      <c r="D4012" t="s">
        <v>1253</v>
      </c>
      <c r="E4012" s="579"/>
    </row>
    <row r="4013" spans="1:5">
      <c r="A4013">
        <v>21121</v>
      </c>
      <c r="B4013" t="s">
        <v>15793</v>
      </c>
      <c r="C4013" t="s">
        <v>212</v>
      </c>
      <c r="D4013" t="s">
        <v>1252</v>
      </c>
      <c r="E4013" s="579"/>
    </row>
    <row r="4014" spans="1:5">
      <c r="A4014">
        <v>38010</v>
      </c>
      <c r="B4014" t="s">
        <v>15794</v>
      </c>
      <c r="C4014" t="s">
        <v>212</v>
      </c>
      <c r="D4014" t="s">
        <v>1253</v>
      </c>
      <c r="E4014" s="2"/>
    </row>
    <row r="4015" spans="1:5">
      <c r="A4015">
        <v>38011</v>
      </c>
      <c r="B4015" t="s">
        <v>15795</v>
      </c>
      <c r="C4015" t="s">
        <v>212</v>
      </c>
      <c r="D4015" t="s">
        <v>1253</v>
      </c>
      <c r="E4015" s="2"/>
    </row>
    <row r="4016" spans="1:5">
      <c r="A4016">
        <v>38012</v>
      </c>
      <c r="B4016" t="s">
        <v>15796</v>
      </c>
      <c r="C4016" t="s">
        <v>212</v>
      </c>
      <c r="D4016" t="s">
        <v>1253</v>
      </c>
      <c r="E4016" s="2"/>
    </row>
    <row r="4017" spans="1:5">
      <c r="A4017">
        <v>38013</v>
      </c>
      <c r="B4017" t="s">
        <v>15797</v>
      </c>
      <c r="C4017" t="s">
        <v>212</v>
      </c>
      <c r="D4017" t="s">
        <v>1253</v>
      </c>
      <c r="E4017" s="2"/>
    </row>
    <row r="4018" spans="1:5">
      <c r="A4018">
        <v>38014</v>
      </c>
      <c r="B4018" t="s">
        <v>15798</v>
      </c>
      <c r="C4018" t="s">
        <v>212</v>
      </c>
      <c r="D4018" t="s">
        <v>1253</v>
      </c>
      <c r="E4018" s="2"/>
    </row>
    <row r="4019" spans="1:5">
      <c r="A4019">
        <v>38015</v>
      </c>
      <c r="B4019" t="s">
        <v>15799</v>
      </c>
      <c r="C4019" t="s">
        <v>212</v>
      </c>
      <c r="D4019" t="s">
        <v>1253</v>
      </c>
      <c r="E4019" s="2"/>
    </row>
    <row r="4020" spans="1:5">
      <c r="A4020">
        <v>38016</v>
      </c>
      <c r="B4020" t="s">
        <v>15800</v>
      </c>
      <c r="C4020" t="s">
        <v>212</v>
      </c>
      <c r="D4020" t="s">
        <v>1253</v>
      </c>
      <c r="E4020" s="2"/>
    </row>
    <row r="4021" spans="1:5">
      <c r="A4021">
        <v>12741</v>
      </c>
      <c r="B4021" t="s">
        <v>15801</v>
      </c>
      <c r="C4021" t="s">
        <v>212</v>
      </c>
      <c r="D4021" t="s">
        <v>1253</v>
      </c>
      <c r="E4021" s="2"/>
    </row>
    <row r="4022" spans="1:5">
      <c r="A4022">
        <v>12733</v>
      </c>
      <c r="B4022" t="s">
        <v>15802</v>
      </c>
      <c r="C4022" t="s">
        <v>212</v>
      </c>
      <c r="D4022" t="s">
        <v>1252</v>
      </c>
      <c r="E4022" s="579"/>
    </row>
    <row r="4023" spans="1:5">
      <c r="A4023">
        <v>12734</v>
      </c>
      <c r="B4023" t="s">
        <v>15803</v>
      </c>
      <c r="C4023" t="s">
        <v>212</v>
      </c>
      <c r="D4023" t="s">
        <v>1252</v>
      </c>
      <c r="E4023" s="579"/>
    </row>
    <row r="4024" spans="1:5">
      <c r="A4024">
        <v>12735</v>
      </c>
      <c r="B4024" t="s">
        <v>15804</v>
      </c>
      <c r="C4024" t="s">
        <v>212</v>
      </c>
      <c r="D4024" t="s">
        <v>1252</v>
      </c>
      <c r="E4024" s="579"/>
    </row>
    <row r="4025" spans="1:5">
      <c r="A4025">
        <v>12736</v>
      </c>
      <c r="B4025" t="s">
        <v>15805</v>
      </c>
      <c r="C4025" t="s">
        <v>212</v>
      </c>
      <c r="D4025" t="s">
        <v>1252</v>
      </c>
      <c r="E4025" s="579"/>
    </row>
    <row r="4026" spans="1:5">
      <c r="A4026">
        <v>12737</v>
      </c>
      <c r="B4026" t="s">
        <v>15806</v>
      </c>
      <c r="C4026" t="s">
        <v>212</v>
      </c>
      <c r="D4026" t="s">
        <v>1252</v>
      </c>
      <c r="E4026" s="579"/>
    </row>
    <row r="4027" spans="1:5">
      <c r="A4027">
        <v>12738</v>
      </c>
      <c r="B4027" t="s">
        <v>15807</v>
      </c>
      <c r="C4027" t="s">
        <v>212</v>
      </c>
      <c r="D4027" t="s">
        <v>1252</v>
      </c>
      <c r="E4027" s="579"/>
    </row>
    <row r="4028" spans="1:5">
      <c r="A4028">
        <v>12739</v>
      </c>
      <c r="B4028" t="s">
        <v>15808</v>
      </c>
      <c r="C4028" t="s">
        <v>212</v>
      </c>
      <c r="D4028" t="s">
        <v>1252</v>
      </c>
      <c r="E4028" s="579"/>
    </row>
    <row r="4029" spans="1:5">
      <c r="A4029">
        <v>12740</v>
      </c>
      <c r="B4029" t="s">
        <v>15809</v>
      </c>
      <c r="C4029" t="s">
        <v>212</v>
      </c>
      <c r="D4029" t="s">
        <v>1252</v>
      </c>
      <c r="E4029" s="2"/>
    </row>
    <row r="4030" spans="1:5">
      <c r="A4030">
        <v>6297</v>
      </c>
      <c r="B4030" t="s">
        <v>15810</v>
      </c>
      <c r="C4030" t="s">
        <v>212</v>
      </c>
      <c r="D4030" t="s">
        <v>1252</v>
      </c>
      <c r="E4030" s="579"/>
    </row>
    <row r="4031" spans="1:5">
      <c r="A4031">
        <v>6296</v>
      </c>
      <c r="B4031" t="s">
        <v>15811</v>
      </c>
      <c r="C4031" t="s">
        <v>212</v>
      </c>
      <c r="D4031" t="s">
        <v>1252</v>
      </c>
      <c r="E4031" s="579"/>
    </row>
    <row r="4032" spans="1:5">
      <c r="A4032">
        <v>6323</v>
      </c>
      <c r="B4032" t="s">
        <v>15812</v>
      </c>
      <c r="C4032" t="s">
        <v>212</v>
      </c>
      <c r="D4032" t="s">
        <v>1252</v>
      </c>
      <c r="E4032" s="579"/>
    </row>
    <row r="4033" spans="1:5">
      <c r="A4033">
        <v>6294</v>
      </c>
      <c r="B4033" t="s">
        <v>15813</v>
      </c>
      <c r="C4033" t="s">
        <v>212</v>
      </c>
      <c r="D4033" t="s">
        <v>1252</v>
      </c>
      <c r="E4033" s="579"/>
    </row>
    <row r="4034" spans="1:5">
      <c r="A4034">
        <v>6299</v>
      </c>
      <c r="B4034" t="s">
        <v>15814</v>
      </c>
      <c r="C4034" t="s">
        <v>212</v>
      </c>
      <c r="D4034" t="s">
        <v>1252</v>
      </c>
      <c r="E4034" s="579"/>
    </row>
    <row r="4035" spans="1:5">
      <c r="A4035">
        <v>6298</v>
      </c>
      <c r="B4035" t="s">
        <v>15815</v>
      </c>
      <c r="C4035" t="s">
        <v>212</v>
      </c>
      <c r="D4035" t="s">
        <v>1252</v>
      </c>
      <c r="E4035" s="579"/>
    </row>
    <row r="4036" spans="1:5">
      <c r="A4036">
        <v>6322</v>
      </c>
      <c r="B4036" t="s">
        <v>15816</v>
      </c>
      <c r="C4036" t="s">
        <v>212</v>
      </c>
      <c r="D4036" t="s">
        <v>1252</v>
      </c>
      <c r="E4036" s="579"/>
    </row>
    <row r="4037" spans="1:5">
      <c r="A4037">
        <v>6295</v>
      </c>
      <c r="B4037" t="s">
        <v>15817</v>
      </c>
      <c r="C4037" t="s">
        <v>212</v>
      </c>
      <c r="D4037" t="s">
        <v>1252</v>
      </c>
      <c r="E4037" s="579"/>
    </row>
    <row r="4038" spans="1:5">
      <c r="A4038">
        <v>6300</v>
      </c>
      <c r="B4038" t="s">
        <v>15818</v>
      </c>
      <c r="C4038" t="s">
        <v>212</v>
      </c>
      <c r="D4038" t="s">
        <v>1252</v>
      </c>
      <c r="E4038" s="579"/>
    </row>
    <row r="4039" spans="1:5">
      <c r="A4039">
        <v>6321</v>
      </c>
      <c r="B4039" t="s">
        <v>15819</v>
      </c>
      <c r="C4039" t="s">
        <v>212</v>
      </c>
      <c r="D4039" t="s">
        <v>1252</v>
      </c>
      <c r="E4039" s="579"/>
    </row>
    <row r="4040" spans="1:5">
      <c r="A4040">
        <v>6301</v>
      </c>
      <c r="B4040" t="s">
        <v>15820</v>
      </c>
      <c r="C4040" t="s">
        <v>212</v>
      </c>
      <c r="D4040" t="s">
        <v>1252</v>
      </c>
      <c r="E4040" s="579"/>
    </row>
    <row r="4041" spans="1:5">
      <c r="A4041">
        <v>7105</v>
      </c>
      <c r="B4041" t="s">
        <v>15821</v>
      </c>
      <c r="C4041" t="s">
        <v>212</v>
      </c>
      <c r="D4041" t="s">
        <v>1252</v>
      </c>
      <c r="E4041" s="579">
        <v>36.729999999999997</v>
      </c>
    </row>
    <row r="4042" spans="1:5">
      <c r="A4042">
        <v>20183</v>
      </c>
      <c r="B4042" t="s">
        <v>15822</v>
      </c>
      <c r="C4042" t="s">
        <v>212</v>
      </c>
      <c r="D4042" t="s">
        <v>1253</v>
      </c>
      <c r="E4042" s="2">
        <v>45.25</v>
      </c>
    </row>
    <row r="4043" spans="1:5">
      <c r="A4043">
        <v>38448</v>
      </c>
      <c r="B4043" t="s">
        <v>15823</v>
      </c>
      <c r="C4043" t="s">
        <v>212</v>
      </c>
      <c r="D4043" t="s">
        <v>1253</v>
      </c>
      <c r="E4043" s="579">
        <v>205.36</v>
      </c>
    </row>
    <row r="4044" spans="1:5">
      <c r="A4044">
        <v>20182</v>
      </c>
      <c r="B4044" t="s">
        <v>15824</v>
      </c>
      <c r="C4044" t="s">
        <v>212</v>
      </c>
      <c r="D4044" t="s">
        <v>1253</v>
      </c>
      <c r="E4044" s="579">
        <v>26.31</v>
      </c>
    </row>
    <row r="4045" spans="1:5">
      <c r="A4045">
        <v>7119</v>
      </c>
      <c r="B4045" t="s">
        <v>15825</v>
      </c>
      <c r="C4045" t="s">
        <v>212</v>
      </c>
      <c r="D4045" t="s">
        <v>1253</v>
      </c>
      <c r="E4045" s="579">
        <v>11.16</v>
      </c>
    </row>
    <row r="4046" spans="1:5">
      <c r="A4046">
        <v>7126</v>
      </c>
      <c r="B4046" t="s">
        <v>15826</v>
      </c>
      <c r="C4046" t="s">
        <v>212</v>
      </c>
      <c r="D4046" t="s">
        <v>1253</v>
      </c>
      <c r="E4046" s="579">
        <v>22.77</v>
      </c>
    </row>
    <row r="4047" spans="1:5">
      <c r="A4047">
        <v>7120</v>
      </c>
      <c r="B4047" t="s">
        <v>15827</v>
      </c>
      <c r="C4047" t="s">
        <v>212</v>
      </c>
      <c r="D4047" t="s">
        <v>1253</v>
      </c>
      <c r="E4047" s="579">
        <v>8.56</v>
      </c>
    </row>
    <row r="4048" spans="1:5">
      <c r="A4048">
        <v>6319</v>
      </c>
      <c r="B4048" t="s">
        <v>15828</v>
      </c>
      <c r="C4048" t="s">
        <v>212</v>
      </c>
      <c r="D4048" t="s">
        <v>1253</v>
      </c>
      <c r="E4048" s="579"/>
    </row>
    <row r="4049" spans="1:5">
      <c r="A4049">
        <v>6304</v>
      </c>
      <c r="B4049" t="s">
        <v>15829</v>
      </c>
      <c r="C4049" t="s">
        <v>212</v>
      </c>
      <c r="D4049" t="s">
        <v>1253</v>
      </c>
      <c r="E4049" s="579"/>
    </row>
    <row r="4050" spans="1:5">
      <c r="A4050">
        <v>21116</v>
      </c>
      <c r="B4050" t="s">
        <v>15830</v>
      </c>
      <c r="C4050" t="s">
        <v>212</v>
      </c>
      <c r="D4050" t="s">
        <v>1253</v>
      </c>
      <c r="E4050" s="579"/>
    </row>
    <row r="4051" spans="1:5">
      <c r="A4051">
        <v>6320</v>
      </c>
      <c r="B4051" t="s">
        <v>15831</v>
      </c>
      <c r="C4051" t="s">
        <v>212</v>
      </c>
      <c r="D4051" t="s">
        <v>1253</v>
      </c>
      <c r="E4051" s="579"/>
    </row>
    <row r="4052" spans="1:5">
      <c r="A4052">
        <v>6303</v>
      </c>
      <c r="B4052" t="s">
        <v>15832</v>
      </c>
      <c r="C4052" t="s">
        <v>212</v>
      </c>
      <c r="D4052" t="s">
        <v>1253</v>
      </c>
      <c r="E4052" s="579"/>
    </row>
    <row r="4053" spans="1:5">
      <c r="A4053">
        <v>6308</v>
      </c>
      <c r="B4053" t="s">
        <v>15833</v>
      </c>
      <c r="C4053" t="s">
        <v>212</v>
      </c>
      <c r="D4053" t="s">
        <v>1253</v>
      </c>
      <c r="E4053" s="579"/>
    </row>
    <row r="4054" spans="1:5">
      <c r="A4054">
        <v>6317</v>
      </c>
      <c r="B4054" t="s">
        <v>15834</v>
      </c>
      <c r="C4054" t="s">
        <v>212</v>
      </c>
      <c r="D4054" t="s">
        <v>1253</v>
      </c>
      <c r="E4054" s="579"/>
    </row>
    <row r="4055" spans="1:5">
      <c r="A4055">
        <v>6307</v>
      </c>
      <c r="B4055" t="s">
        <v>15835</v>
      </c>
      <c r="C4055" t="s">
        <v>212</v>
      </c>
      <c r="D4055" t="s">
        <v>1253</v>
      </c>
      <c r="E4055" s="579"/>
    </row>
    <row r="4056" spans="1:5">
      <c r="A4056">
        <v>6309</v>
      </c>
      <c r="B4056" t="s">
        <v>15836</v>
      </c>
      <c r="C4056" t="s">
        <v>212</v>
      </c>
      <c r="D4056" t="s">
        <v>1253</v>
      </c>
      <c r="E4056" s="579"/>
    </row>
    <row r="4057" spans="1:5">
      <c r="A4057">
        <v>6318</v>
      </c>
      <c r="B4057" t="s">
        <v>15837</v>
      </c>
      <c r="C4057" t="s">
        <v>212</v>
      </c>
      <c r="D4057" t="s">
        <v>1253</v>
      </c>
      <c r="E4057" s="579"/>
    </row>
    <row r="4058" spans="1:5">
      <c r="A4058">
        <v>6306</v>
      </c>
      <c r="B4058" t="s">
        <v>15838</v>
      </c>
      <c r="C4058" t="s">
        <v>212</v>
      </c>
      <c r="D4058" t="s">
        <v>1253</v>
      </c>
      <c r="E4058" s="579"/>
    </row>
    <row r="4059" spans="1:5">
      <c r="A4059">
        <v>6305</v>
      </c>
      <c r="B4059" t="s">
        <v>15839</v>
      </c>
      <c r="C4059" t="s">
        <v>212</v>
      </c>
      <c r="D4059" t="s">
        <v>1253</v>
      </c>
      <c r="E4059" s="579"/>
    </row>
    <row r="4060" spans="1:5">
      <c r="A4060">
        <v>6312</v>
      </c>
      <c r="B4060" t="s">
        <v>15840</v>
      </c>
      <c r="C4060" t="s">
        <v>212</v>
      </c>
      <c r="D4060" t="s">
        <v>1253</v>
      </c>
      <c r="E4060" s="579"/>
    </row>
    <row r="4061" spans="1:5">
      <c r="A4061">
        <v>6311</v>
      </c>
      <c r="B4061" t="s">
        <v>15841</v>
      </c>
      <c r="C4061" t="s">
        <v>212</v>
      </c>
      <c r="D4061" t="s">
        <v>1253</v>
      </c>
      <c r="E4061" s="2"/>
    </row>
    <row r="4062" spans="1:5">
      <c r="A4062">
        <v>6310</v>
      </c>
      <c r="B4062" t="s">
        <v>15842</v>
      </c>
      <c r="C4062" t="s">
        <v>212</v>
      </c>
      <c r="D4062" t="s">
        <v>1252</v>
      </c>
      <c r="E4062" s="579"/>
    </row>
    <row r="4063" spans="1:5">
      <c r="A4063">
        <v>6314</v>
      </c>
      <c r="B4063" t="s">
        <v>15843</v>
      </c>
      <c r="C4063" t="s">
        <v>212</v>
      </c>
      <c r="D4063" t="s">
        <v>1252</v>
      </c>
      <c r="E4063" s="579"/>
    </row>
    <row r="4064" spans="1:5">
      <c r="A4064">
        <v>6313</v>
      </c>
      <c r="B4064" t="s">
        <v>15844</v>
      </c>
      <c r="C4064" t="s">
        <v>212</v>
      </c>
      <c r="D4064" t="s">
        <v>1252</v>
      </c>
      <c r="E4064" s="579"/>
    </row>
    <row r="4065" spans="1:5">
      <c r="A4065">
        <v>6302</v>
      </c>
      <c r="B4065" t="s">
        <v>15845</v>
      </c>
      <c r="C4065" t="s">
        <v>212</v>
      </c>
      <c r="D4065" t="s">
        <v>1252</v>
      </c>
      <c r="E4065" s="579"/>
    </row>
    <row r="4066" spans="1:5">
      <c r="A4066">
        <v>6315</v>
      </c>
      <c r="B4066" t="s">
        <v>15846</v>
      </c>
      <c r="C4066" t="s">
        <v>212</v>
      </c>
      <c r="D4066" t="s">
        <v>1252</v>
      </c>
      <c r="E4066" s="579"/>
    </row>
    <row r="4067" spans="1:5">
      <c r="A4067">
        <v>6316</v>
      </c>
      <c r="B4067" t="s">
        <v>15847</v>
      </c>
      <c r="C4067" t="s">
        <v>212</v>
      </c>
      <c r="D4067" t="s">
        <v>1252</v>
      </c>
      <c r="E4067" s="579"/>
    </row>
    <row r="4068" spans="1:5">
      <c r="A4068">
        <v>39324</v>
      </c>
      <c r="B4068" t="s">
        <v>15848</v>
      </c>
      <c r="C4068" t="s">
        <v>212</v>
      </c>
      <c r="D4068" t="s">
        <v>1252</v>
      </c>
      <c r="E4068" s="579"/>
    </row>
    <row r="4069" spans="1:5">
      <c r="A4069">
        <v>39325</v>
      </c>
      <c r="B4069" t="s">
        <v>15849</v>
      </c>
      <c r="C4069" t="s">
        <v>212</v>
      </c>
      <c r="D4069" t="s">
        <v>1253</v>
      </c>
      <c r="E4069" s="579"/>
    </row>
    <row r="4070" spans="1:5">
      <c r="A4070">
        <v>39326</v>
      </c>
      <c r="B4070" t="s">
        <v>15850</v>
      </c>
      <c r="C4070" t="s">
        <v>212</v>
      </c>
      <c r="D4070" t="s">
        <v>1253</v>
      </c>
      <c r="E4070" s="579"/>
    </row>
    <row r="4071" spans="1:5">
      <c r="A4071">
        <v>39327</v>
      </c>
      <c r="B4071" t="s">
        <v>15851</v>
      </c>
      <c r="C4071" t="s">
        <v>212</v>
      </c>
      <c r="D4071" t="s">
        <v>1253</v>
      </c>
      <c r="E4071" s="579"/>
    </row>
    <row r="4072" spans="1:5">
      <c r="A4072">
        <v>11378</v>
      </c>
      <c r="B4072" t="s">
        <v>15852</v>
      </c>
      <c r="C4072" t="s">
        <v>212</v>
      </c>
      <c r="D4072" t="s">
        <v>1253</v>
      </c>
      <c r="E4072" s="579"/>
    </row>
    <row r="4073" spans="1:5">
      <c r="A4073">
        <v>11379</v>
      </c>
      <c r="B4073" t="s">
        <v>15853</v>
      </c>
      <c r="C4073" t="s">
        <v>212</v>
      </c>
      <c r="D4073" t="s">
        <v>1253</v>
      </c>
      <c r="E4073" s="579"/>
    </row>
    <row r="4074" spans="1:5">
      <c r="A4074">
        <v>11493</v>
      </c>
      <c r="B4074" t="s">
        <v>15854</v>
      </c>
      <c r="C4074" t="s">
        <v>212</v>
      </c>
      <c r="D4074" t="s">
        <v>1253</v>
      </c>
      <c r="E4074" s="579"/>
    </row>
    <row r="4075" spans="1:5">
      <c r="A4075">
        <v>7106</v>
      </c>
      <c r="B4075" t="s">
        <v>15855</v>
      </c>
      <c r="C4075" t="s">
        <v>212</v>
      </c>
      <c r="D4075" t="s">
        <v>1253</v>
      </c>
      <c r="E4075" s="579">
        <v>140.91</v>
      </c>
    </row>
    <row r="4076" spans="1:5">
      <c r="A4076">
        <v>7104</v>
      </c>
      <c r="B4076" t="s">
        <v>15856</v>
      </c>
      <c r="C4076" t="s">
        <v>212</v>
      </c>
      <c r="D4076" t="s">
        <v>1253</v>
      </c>
      <c r="E4076" s="579">
        <v>3.8</v>
      </c>
    </row>
    <row r="4077" spans="1:5">
      <c r="A4077">
        <v>7136</v>
      </c>
      <c r="B4077" t="s">
        <v>15857</v>
      </c>
      <c r="C4077" t="s">
        <v>212</v>
      </c>
      <c r="D4077" t="s">
        <v>1253</v>
      </c>
      <c r="E4077" s="579">
        <v>6.61</v>
      </c>
    </row>
    <row r="4078" spans="1:5">
      <c r="A4078">
        <v>7128</v>
      </c>
      <c r="B4078" t="s">
        <v>15858</v>
      </c>
      <c r="C4078" t="s">
        <v>212</v>
      </c>
      <c r="D4078" t="s">
        <v>1253</v>
      </c>
      <c r="E4078" s="579">
        <v>8.58</v>
      </c>
    </row>
    <row r="4079" spans="1:5">
      <c r="A4079">
        <v>7108</v>
      </c>
      <c r="B4079" t="s">
        <v>15859</v>
      </c>
      <c r="C4079" t="s">
        <v>212</v>
      </c>
      <c r="D4079" t="s">
        <v>1253</v>
      </c>
      <c r="E4079" s="579">
        <v>8.56</v>
      </c>
    </row>
    <row r="4080" spans="1:5">
      <c r="A4080">
        <v>7129</v>
      </c>
      <c r="B4080" t="s">
        <v>15860</v>
      </c>
      <c r="C4080" t="s">
        <v>212</v>
      </c>
      <c r="D4080" t="s">
        <v>1253</v>
      </c>
      <c r="E4080" s="579">
        <v>10.07</v>
      </c>
    </row>
    <row r="4081" spans="1:5">
      <c r="A4081">
        <v>7130</v>
      </c>
      <c r="B4081" t="s">
        <v>15861</v>
      </c>
      <c r="C4081" t="s">
        <v>212</v>
      </c>
      <c r="D4081" t="s">
        <v>1253</v>
      </c>
      <c r="E4081" s="579">
        <v>14.64</v>
      </c>
    </row>
    <row r="4082" spans="1:5">
      <c r="A4082">
        <v>7131</v>
      </c>
      <c r="B4082" t="s">
        <v>15862</v>
      </c>
      <c r="C4082" t="s">
        <v>212</v>
      </c>
      <c r="D4082" t="s">
        <v>1253</v>
      </c>
      <c r="E4082" s="579">
        <v>17.899999999999999</v>
      </c>
    </row>
    <row r="4083" spans="1:5">
      <c r="A4083">
        <v>7132</v>
      </c>
      <c r="B4083" t="s">
        <v>15863</v>
      </c>
      <c r="C4083" t="s">
        <v>212</v>
      </c>
      <c r="D4083" t="s">
        <v>1253</v>
      </c>
      <c r="E4083" s="579">
        <v>42.15</v>
      </c>
    </row>
    <row r="4084" spans="1:5">
      <c r="A4084">
        <v>7133</v>
      </c>
      <c r="B4084" t="s">
        <v>15864</v>
      </c>
      <c r="C4084" t="s">
        <v>212</v>
      </c>
      <c r="D4084" t="s">
        <v>1253</v>
      </c>
      <c r="E4084" s="579">
        <v>97.4</v>
      </c>
    </row>
    <row r="4085" spans="1:5">
      <c r="A4085">
        <v>37422</v>
      </c>
      <c r="B4085" t="s">
        <v>15865</v>
      </c>
      <c r="C4085" t="s">
        <v>212</v>
      </c>
      <c r="D4085" t="s">
        <v>1253</v>
      </c>
      <c r="E4085" s="579"/>
    </row>
    <row r="4086" spans="1:5">
      <c r="A4086">
        <v>37420</v>
      </c>
      <c r="B4086" t="s">
        <v>15866</v>
      </c>
      <c r="C4086" t="s">
        <v>212</v>
      </c>
      <c r="D4086" t="s">
        <v>1253</v>
      </c>
      <c r="E4086" s="579"/>
    </row>
    <row r="4087" spans="1:5">
      <c r="A4087">
        <v>37421</v>
      </c>
      <c r="B4087" t="s">
        <v>15867</v>
      </c>
      <c r="C4087" t="s">
        <v>212</v>
      </c>
      <c r="D4087" t="s">
        <v>1253</v>
      </c>
      <c r="E4087" s="579"/>
    </row>
    <row r="4088" spans="1:5">
      <c r="A4088">
        <v>37443</v>
      </c>
      <c r="B4088" t="s">
        <v>15868</v>
      </c>
      <c r="C4088" t="s">
        <v>212</v>
      </c>
      <c r="D4088" t="s">
        <v>1253</v>
      </c>
      <c r="E4088" s="579"/>
    </row>
    <row r="4089" spans="1:5">
      <c r="A4089">
        <v>37444</v>
      </c>
      <c r="B4089" t="s">
        <v>15869</v>
      </c>
      <c r="C4089" t="s">
        <v>212</v>
      </c>
      <c r="D4089" t="s">
        <v>1252</v>
      </c>
      <c r="E4089" s="579"/>
    </row>
    <row r="4090" spans="1:5">
      <c r="A4090">
        <v>37445</v>
      </c>
      <c r="B4090" t="s">
        <v>15870</v>
      </c>
      <c r="C4090" t="s">
        <v>212</v>
      </c>
      <c r="D4090" t="s">
        <v>1252</v>
      </c>
      <c r="E4090" s="579"/>
    </row>
    <row r="4091" spans="1:5">
      <c r="A4091">
        <v>37446</v>
      </c>
      <c r="B4091" t="s">
        <v>15871</v>
      </c>
      <c r="C4091" t="s">
        <v>212</v>
      </c>
      <c r="D4091" t="s">
        <v>1252</v>
      </c>
      <c r="E4091" s="579"/>
    </row>
    <row r="4092" spans="1:5">
      <c r="A4092">
        <v>37447</v>
      </c>
      <c r="B4092" t="s">
        <v>15872</v>
      </c>
      <c r="C4092" t="s">
        <v>212</v>
      </c>
      <c r="D4092" t="s">
        <v>1252</v>
      </c>
      <c r="E4092" s="579"/>
    </row>
    <row r="4093" spans="1:5">
      <c r="A4093">
        <v>37448</v>
      </c>
      <c r="B4093" t="s">
        <v>15873</v>
      </c>
      <c r="C4093" t="s">
        <v>212</v>
      </c>
      <c r="D4093" t="s">
        <v>1253</v>
      </c>
      <c r="E4093" s="579"/>
    </row>
    <row r="4094" spans="1:5">
      <c r="A4094">
        <v>37440</v>
      </c>
      <c r="B4094" t="s">
        <v>15874</v>
      </c>
      <c r="C4094" t="s">
        <v>212</v>
      </c>
      <c r="D4094" t="s">
        <v>1253</v>
      </c>
      <c r="E4094" s="579"/>
    </row>
    <row r="4095" spans="1:5">
      <c r="A4095">
        <v>37441</v>
      </c>
      <c r="B4095" t="s">
        <v>15875</v>
      </c>
      <c r="C4095" t="s">
        <v>212</v>
      </c>
      <c r="D4095" t="s">
        <v>1253</v>
      </c>
      <c r="E4095" s="579"/>
    </row>
    <row r="4096" spans="1:5">
      <c r="A4096">
        <v>37442</v>
      </c>
      <c r="B4096" t="s">
        <v>15876</v>
      </c>
      <c r="C4096" t="s">
        <v>212</v>
      </c>
      <c r="D4096" t="s">
        <v>1252</v>
      </c>
      <c r="E4096" s="579"/>
    </row>
    <row r="4097" spans="1:5">
      <c r="A4097">
        <v>38017</v>
      </c>
      <c r="B4097" t="s">
        <v>15877</v>
      </c>
      <c r="C4097" t="s">
        <v>212</v>
      </c>
      <c r="D4097" t="s">
        <v>1252</v>
      </c>
      <c r="E4097" s="579"/>
    </row>
    <row r="4098" spans="1:5">
      <c r="A4098">
        <v>38018</v>
      </c>
      <c r="B4098" t="s">
        <v>15878</v>
      </c>
      <c r="C4098" t="s">
        <v>212</v>
      </c>
      <c r="D4098" t="s">
        <v>1252</v>
      </c>
      <c r="E4098" s="579"/>
    </row>
    <row r="4099" spans="1:5">
      <c r="A4099">
        <v>39895</v>
      </c>
      <c r="B4099" t="s">
        <v>15879</v>
      </c>
      <c r="C4099" t="s">
        <v>212</v>
      </c>
      <c r="D4099" t="s">
        <v>1252</v>
      </c>
      <c r="E4099" s="579"/>
    </row>
    <row r="4100" spans="1:5">
      <c r="A4100">
        <v>39896</v>
      </c>
      <c r="B4100" t="s">
        <v>15880</v>
      </c>
      <c r="C4100" t="s">
        <v>212</v>
      </c>
      <c r="D4100" t="s">
        <v>1252</v>
      </c>
      <c r="E4100" s="579"/>
    </row>
    <row r="4101" spans="1:5">
      <c r="A4101">
        <v>38873</v>
      </c>
      <c r="B4101" t="s">
        <v>15881</v>
      </c>
      <c r="C4101" t="s">
        <v>212</v>
      </c>
      <c r="D4101" t="s">
        <v>1252</v>
      </c>
      <c r="E4101" s="579"/>
    </row>
    <row r="4102" spans="1:5">
      <c r="A4102">
        <v>38874</v>
      </c>
      <c r="B4102" t="s">
        <v>15882</v>
      </c>
      <c r="C4102" t="s">
        <v>212</v>
      </c>
      <c r="D4102" t="s">
        <v>1252</v>
      </c>
      <c r="E4102" s="579"/>
    </row>
    <row r="4103" spans="1:5">
      <c r="A4103">
        <v>38875</v>
      </c>
      <c r="B4103" t="s">
        <v>15883</v>
      </c>
      <c r="C4103" t="s">
        <v>212</v>
      </c>
      <c r="D4103" t="s">
        <v>1252</v>
      </c>
      <c r="E4103" s="579"/>
    </row>
    <row r="4104" spans="1:5">
      <c r="A4104">
        <v>38876</v>
      </c>
      <c r="B4104" t="s">
        <v>15884</v>
      </c>
      <c r="C4104" t="s">
        <v>212</v>
      </c>
      <c r="D4104" t="s">
        <v>1252</v>
      </c>
      <c r="E4104" s="579"/>
    </row>
    <row r="4105" spans="1:5">
      <c r="A4105">
        <v>39000</v>
      </c>
      <c r="B4105" t="s">
        <v>15885</v>
      </c>
      <c r="C4105" t="s">
        <v>212</v>
      </c>
      <c r="D4105" t="s">
        <v>1252</v>
      </c>
      <c r="E4105" s="579"/>
    </row>
    <row r="4106" spans="1:5">
      <c r="A4106">
        <v>38674</v>
      </c>
      <c r="B4106" t="s">
        <v>15886</v>
      </c>
      <c r="C4106" t="s">
        <v>212</v>
      </c>
      <c r="D4106" t="s">
        <v>1253</v>
      </c>
      <c r="E4106" s="579"/>
    </row>
    <row r="4107" spans="1:5">
      <c r="A4107">
        <v>38019</v>
      </c>
      <c r="B4107" t="s">
        <v>15887</v>
      </c>
      <c r="C4107" t="s">
        <v>212</v>
      </c>
      <c r="D4107" t="s">
        <v>1253</v>
      </c>
      <c r="E4107" s="579"/>
    </row>
    <row r="4108" spans="1:5">
      <c r="A4108">
        <v>38020</v>
      </c>
      <c r="B4108" t="s">
        <v>15888</v>
      </c>
      <c r="C4108" t="s">
        <v>212</v>
      </c>
      <c r="D4108" t="s">
        <v>1253</v>
      </c>
      <c r="E4108" s="579"/>
    </row>
    <row r="4109" spans="1:5">
      <c r="A4109">
        <v>38454</v>
      </c>
      <c r="B4109" t="s">
        <v>15889</v>
      </c>
      <c r="C4109" t="s">
        <v>212</v>
      </c>
      <c r="D4109" t="s">
        <v>1253</v>
      </c>
      <c r="E4109" s="579"/>
    </row>
    <row r="4110" spans="1:5">
      <c r="A4110">
        <v>38455</v>
      </c>
      <c r="B4110" t="s">
        <v>15890</v>
      </c>
      <c r="C4110" t="s">
        <v>212</v>
      </c>
      <c r="D4110" t="s">
        <v>1253</v>
      </c>
      <c r="E4110" s="579"/>
    </row>
    <row r="4111" spans="1:5">
      <c r="A4111">
        <v>38462</v>
      </c>
      <c r="B4111" t="s">
        <v>15891</v>
      </c>
      <c r="C4111" t="s">
        <v>212</v>
      </c>
      <c r="D4111" t="s">
        <v>1253</v>
      </c>
      <c r="E4111" s="579"/>
    </row>
    <row r="4112" spans="1:5">
      <c r="A4112">
        <v>36362</v>
      </c>
      <c r="B4112" t="s">
        <v>15892</v>
      </c>
      <c r="C4112" t="s">
        <v>212</v>
      </c>
      <c r="D4112" t="s">
        <v>1253</v>
      </c>
      <c r="E4112" s="579"/>
    </row>
    <row r="4113" spans="1:5">
      <c r="A4113">
        <v>36298</v>
      </c>
      <c r="B4113" t="s">
        <v>15893</v>
      </c>
      <c r="C4113" t="s">
        <v>212</v>
      </c>
      <c r="D4113" t="s">
        <v>1253</v>
      </c>
      <c r="E4113" s="579"/>
    </row>
    <row r="4114" spans="1:5">
      <c r="A4114">
        <v>38456</v>
      </c>
      <c r="B4114" t="s">
        <v>15894</v>
      </c>
      <c r="C4114" t="s">
        <v>212</v>
      </c>
      <c r="D4114" t="s">
        <v>1253</v>
      </c>
      <c r="E4114" s="579"/>
    </row>
    <row r="4115" spans="1:5">
      <c r="A4115">
        <v>38457</v>
      </c>
      <c r="B4115" t="s">
        <v>15895</v>
      </c>
      <c r="C4115" t="s">
        <v>212</v>
      </c>
      <c r="D4115" t="s">
        <v>1253</v>
      </c>
      <c r="E4115" s="579"/>
    </row>
    <row r="4116" spans="1:5">
      <c r="A4116">
        <v>38458</v>
      </c>
      <c r="B4116" t="s">
        <v>15896</v>
      </c>
      <c r="C4116" t="s">
        <v>212</v>
      </c>
      <c r="D4116" t="s">
        <v>1253</v>
      </c>
      <c r="E4116" s="579"/>
    </row>
    <row r="4117" spans="1:5">
      <c r="A4117">
        <v>38459</v>
      </c>
      <c r="B4117" t="s">
        <v>15897</v>
      </c>
      <c r="C4117" t="s">
        <v>212</v>
      </c>
      <c r="D4117" t="s">
        <v>1253</v>
      </c>
      <c r="E4117" s="579"/>
    </row>
    <row r="4118" spans="1:5">
      <c r="A4118">
        <v>38460</v>
      </c>
      <c r="B4118" t="s">
        <v>15898</v>
      </c>
      <c r="C4118" t="s">
        <v>212</v>
      </c>
      <c r="D4118" t="s">
        <v>1252</v>
      </c>
      <c r="E4118" s="579"/>
    </row>
    <row r="4119" spans="1:5">
      <c r="A4119">
        <v>38461</v>
      </c>
      <c r="B4119" t="s">
        <v>15899</v>
      </c>
      <c r="C4119" t="s">
        <v>212</v>
      </c>
      <c r="D4119" t="s">
        <v>1252</v>
      </c>
      <c r="E4119" s="579"/>
    </row>
    <row r="4120" spans="1:5">
      <c r="A4120">
        <v>7094</v>
      </c>
      <c r="B4120" t="s">
        <v>15900</v>
      </c>
      <c r="C4120" t="s">
        <v>212</v>
      </c>
      <c r="D4120" t="s">
        <v>1253</v>
      </c>
      <c r="E4120" s="579">
        <v>12.4</v>
      </c>
    </row>
    <row r="4121" spans="1:5">
      <c r="A4121">
        <v>7116</v>
      </c>
      <c r="B4121" t="s">
        <v>15901</v>
      </c>
      <c r="C4121" t="s">
        <v>212</v>
      </c>
      <c r="D4121" t="s">
        <v>1253</v>
      </c>
      <c r="E4121" s="579">
        <v>3.29</v>
      </c>
    </row>
    <row r="4122" spans="1:5">
      <c r="A4122">
        <v>7118</v>
      </c>
      <c r="B4122" t="s">
        <v>15902</v>
      </c>
      <c r="C4122" t="s">
        <v>212</v>
      </c>
      <c r="D4122" t="s">
        <v>1253</v>
      </c>
      <c r="E4122" s="579">
        <v>25.5</v>
      </c>
    </row>
    <row r="4123" spans="1:5">
      <c r="A4123">
        <v>7098</v>
      </c>
      <c r="B4123" t="s">
        <v>15903</v>
      </c>
      <c r="C4123" t="s">
        <v>212</v>
      </c>
      <c r="D4123" t="s">
        <v>1253</v>
      </c>
      <c r="E4123" s="579">
        <v>3.79</v>
      </c>
    </row>
    <row r="4124" spans="1:5">
      <c r="A4124">
        <v>7110</v>
      </c>
      <c r="B4124" t="s">
        <v>15904</v>
      </c>
      <c r="C4124" t="s">
        <v>212</v>
      </c>
      <c r="D4124" t="s">
        <v>1253</v>
      </c>
      <c r="E4124" s="579">
        <v>48.48</v>
      </c>
    </row>
    <row r="4125" spans="1:5">
      <c r="A4125">
        <v>7123</v>
      </c>
      <c r="B4125" t="s">
        <v>15905</v>
      </c>
      <c r="C4125" t="s">
        <v>212</v>
      </c>
      <c r="D4125" t="s">
        <v>1253</v>
      </c>
      <c r="E4125" s="579">
        <v>4.58</v>
      </c>
    </row>
    <row r="4126" spans="1:5">
      <c r="A4126">
        <v>7121</v>
      </c>
      <c r="B4126" t="s">
        <v>15906</v>
      </c>
      <c r="C4126" t="s">
        <v>212</v>
      </c>
      <c r="D4126" t="s">
        <v>1253</v>
      </c>
      <c r="E4126" s="579">
        <v>9.07</v>
      </c>
    </row>
    <row r="4127" spans="1:5">
      <c r="A4127">
        <v>7137</v>
      </c>
      <c r="B4127" t="s">
        <v>15907</v>
      </c>
      <c r="C4127" t="s">
        <v>212</v>
      </c>
      <c r="D4127" t="s">
        <v>1252</v>
      </c>
      <c r="E4127" s="579">
        <v>9.9</v>
      </c>
    </row>
    <row r="4128" spans="1:5">
      <c r="A4128">
        <v>7122</v>
      </c>
      <c r="B4128" t="s">
        <v>15908</v>
      </c>
      <c r="C4128" t="s">
        <v>212</v>
      </c>
      <c r="D4128" t="s">
        <v>1252</v>
      </c>
      <c r="E4128" s="579">
        <v>10.9</v>
      </c>
    </row>
    <row r="4129" spans="1:5">
      <c r="A4129">
        <v>7114</v>
      </c>
      <c r="B4129" t="s">
        <v>15909</v>
      </c>
      <c r="C4129" t="s">
        <v>212</v>
      </c>
      <c r="D4129" t="s">
        <v>1252</v>
      </c>
      <c r="E4129" s="579">
        <v>12.68</v>
      </c>
    </row>
    <row r="4130" spans="1:5">
      <c r="A4130">
        <v>7109</v>
      </c>
      <c r="B4130" t="s">
        <v>15910</v>
      </c>
      <c r="C4130" t="s">
        <v>212</v>
      </c>
      <c r="D4130" t="s">
        <v>1253</v>
      </c>
      <c r="E4130" s="579">
        <v>2.5099999999999998</v>
      </c>
    </row>
    <row r="4131" spans="1:5">
      <c r="A4131">
        <v>7135</v>
      </c>
      <c r="B4131" t="s">
        <v>15911</v>
      </c>
      <c r="C4131" t="s">
        <v>212</v>
      </c>
      <c r="D4131" t="s">
        <v>1253</v>
      </c>
      <c r="E4131" s="579">
        <v>5.14</v>
      </c>
    </row>
    <row r="4132" spans="1:5">
      <c r="A4132">
        <v>37947</v>
      </c>
      <c r="B4132" t="s">
        <v>15912</v>
      </c>
      <c r="C4132" t="s">
        <v>212</v>
      </c>
      <c r="D4132" t="s">
        <v>1253</v>
      </c>
      <c r="E4132" s="579">
        <v>4.18</v>
      </c>
    </row>
    <row r="4133" spans="1:5">
      <c r="A4133">
        <v>7103</v>
      </c>
      <c r="B4133" t="s">
        <v>15913</v>
      </c>
      <c r="C4133" t="s">
        <v>212</v>
      </c>
      <c r="D4133" t="s">
        <v>1253</v>
      </c>
      <c r="E4133" s="579">
        <v>13.63</v>
      </c>
    </row>
    <row r="4134" spans="1:5">
      <c r="A4134">
        <v>40419</v>
      </c>
      <c r="B4134" t="s">
        <v>15914</v>
      </c>
      <c r="C4134" t="s">
        <v>212</v>
      </c>
      <c r="D4134" t="s">
        <v>1253</v>
      </c>
      <c r="E4134" s="579"/>
    </row>
    <row r="4135" spans="1:5">
      <c r="A4135">
        <v>40420</v>
      </c>
      <c r="B4135" t="s">
        <v>15915</v>
      </c>
      <c r="C4135" t="s">
        <v>212</v>
      </c>
      <c r="D4135" t="s">
        <v>1253</v>
      </c>
      <c r="E4135" s="579"/>
    </row>
    <row r="4136" spans="1:5">
      <c r="A4136">
        <v>40421</v>
      </c>
      <c r="B4136" t="s">
        <v>15916</v>
      </c>
      <c r="C4136" t="s">
        <v>212</v>
      </c>
      <c r="D4136" t="s">
        <v>1253</v>
      </c>
      <c r="E4136" s="579"/>
    </row>
    <row r="4137" spans="1:5">
      <c r="A4137">
        <v>38905</v>
      </c>
      <c r="B4137" t="s">
        <v>15917</v>
      </c>
      <c r="C4137" t="s">
        <v>212</v>
      </c>
      <c r="D4137" t="s">
        <v>1253</v>
      </c>
      <c r="E4137" s="579"/>
    </row>
    <row r="4138" spans="1:5">
      <c r="A4138">
        <v>38907</v>
      </c>
      <c r="B4138" t="s">
        <v>15918</v>
      </c>
      <c r="C4138" t="s">
        <v>212</v>
      </c>
      <c r="D4138" t="s">
        <v>1253</v>
      </c>
      <c r="E4138" s="579"/>
    </row>
    <row r="4139" spans="1:5">
      <c r="A4139">
        <v>38910</v>
      </c>
      <c r="B4139" t="s">
        <v>15919</v>
      </c>
      <c r="C4139" t="s">
        <v>212</v>
      </c>
      <c r="D4139" t="s">
        <v>1253</v>
      </c>
      <c r="E4139" s="579"/>
    </row>
    <row r="4140" spans="1:5">
      <c r="A4140">
        <v>11655</v>
      </c>
      <c r="B4140" t="s">
        <v>15920</v>
      </c>
      <c r="C4140" t="s">
        <v>212</v>
      </c>
      <c r="D4140" t="s">
        <v>1253</v>
      </c>
      <c r="E4140" s="579">
        <v>15.22</v>
      </c>
    </row>
    <row r="4141" spans="1:5">
      <c r="A4141">
        <v>11656</v>
      </c>
      <c r="B4141" t="s">
        <v>15921</v>
      </c>
      <c r="C4141" t="s">
        <v>212</v>
      </c>
      <c r="D4141" t="s">
        <v>1252</v>
      </c>
      <c r="E4141" s="579">
        <v>17.48</v>
      </c>
    </row>
    <row r="4142" spans="1:5">
      <c r="A4142">
        <v>7091</v>
      </c>
      <c r="B4142" t="s">
        <v>15922</v>
      </c>
      <c r="C4142" t="s">
        <v>212</v>
      </c>
      <c r="D4142" t="s">
        <v>1252</v>
      </c>
      <c r="E4142" s="579">
        <v>14.32</v>
      </c>
    </row>
    <row r="4143" spans="1:5">
      <c r="A4143">
        <v>37948</v>
      </c>
      <c r="B4143" t="s">
        <v>15923</v>
      </c>
      <c r="C4143" t="s">
        <v>212</v>
      </c>
      <c r="D4143" t="s">
        <v>1252</v>
      </c>
      <c r="E4143" s="579">
        <v>3.31</v>
      </c>
    </row>
    <row r="4144" spans="1:5">
      <c r="A4144">
        <v>7097</v>
      </c>
      <c r="B4144" t="s">
        <v>15924</v>
      </c>
      <c r="C4144" t="s">
        <v>212</v>
      </c>
      <c r="D4144" t="s">
        <v>1252</v>
      </c>
      <c r="E4144" s="579">
        <v>6.72</v>
      </c>
    </row>
    <row r="4145" spans="1:5">
      <c r="A4145">
        <v>11658</v>
      </c>
      <c r="B4145" t="s">
        <v>15925</v>
      </c>
      <c r="C4145" t="s">
        <v>212</v>
      </c>
      <c r="D4145" t="s">
        <v>1252</v>
      </c>
      <c r="E4145" s="579">
        <v>14.86</v>
      </c>
    </row>
    <row r="4146" spans="1:5">
      <c r="A4146">
        <v>7146</v>
      </c>
      <c r="B4146" t="s">
        <v>15926</v>
      </c>
      <c r="C4146" t="s">
        <v>212</v>
      </c>
      <c r="D4146" t="s">
        <v>1252</v>
      </c>
      <c r="E4146" s="579">
        <v>165.93</v>
      </c>
    </row>
    <row r="4147" spans="1:5">
      <c r="A4147">
        <v>7138</v>
      </c>
      <c r="B4147" t="s">
        <v>15927</v>
      </c>
      <c r="C4147" t="s">
        <v>212</v>
      </c>
      <c r="D4147" t="s">
        <v>1252</v>
      </c>
      <c r="E4147" s="579">
        <v>1.05</v>
      </c>
    </row>
    <row r="4148" spans="1:5">
      <c r="A4148">
        <v>7139</v>
      </c>
      <c r="B4148" t="s">
        <v>15928</v>
      </c>
      <c r="C4148" t="s">
        <v>212</v>
      </c>
      <c r="D4148" t="s">
        <v>1252</v>
      </c>
      <c r="E4148" s="579">
        <v>1.19</v>
      </c>
    </row>
    <row r="4149" spans="1:5">
      <c r="A4149">
        <v>7140</v>
      </c>
      <c r="B4149" t="s">
        <v>15929</v>
      </c>
      <c r="C4149" t="s">
        <v>212</v>
      </c>
      <c r="D4149" t="s">
        <v>1252</v>
      </c>
      <c r="E4149" s="579">
        <v>3.73</v>
      </c>
    </row>
    <row r="4150" spans="1:5">
      <c r="A4150">
        <v>7141</v>
      </c>
      <c r="B4150" t="s">
        <v>15930</v>
      </c>
      <c r="C4150" t="s">
        <v>212</v>
      </c>
      <c r="D4150" t="s">
        <v>1252</v>
      </c>
      <c r="E4150" s="579">
        <v>9.1300000000000008</v>
      </c>
    </row>
    <row r="4151" spans="1:5">
      <c r="A4151">
        <v>7143</v>
      </c>
      <c r="B4151" t="s">
        <v>15931</v>
      </c>
      <c r="C4151" t="s">
        <v>212</v>
      </c>
      <c r="D4151" t="s">
        <v>1252</v>
      </c>
      <c r="E4151" s="579">
        <v>30.63</v>
      </c>
    </row>
    <row r="4152" spans="1:5">
      <c r="A4152">
        <v>7144</v>
      </c>
      <c r="B4152" t="s">
        <v>15932</v>
      </c>
      <c r="C4152" t="s">
        <v>212</v>
      </c>
      <c r="D4152" t="s">
        <v>1252</v>
      </c>
      <c r="E4152" s="579">
        <v>56.83</v>
      </c>
    </row>
    <row r="4153" spans="1:5">
      <c r="A4153">
        <v>7145</v>
      </c>
      <c r="B4153" t="s">
        <v>15933</v>
      </c>
      <c r="C4153" t="s">
        <v>212</v>
      </c>
      <c r="D4153" t="s">
        <v>1252</v>
      </c>
      <c r="E4153" s="579">
        <v>77.28</v>
      </c>
    </row>
    <row r="4154" spans="1:5">
      <c r="A4154">
        <v>7142</v>
      </c>
      <c r="B4154" t="s">
        <v>15934</v>
      </c>
      <c r="C4154" t="s">
        <v>212</v>
      </c>
      <c r="D4154" t="s">
        <v>1252</v>
      </c>
      <c r="E4154" s="579">
        <v>9.5399999999999991</v>
      </c>
    </row>
    <row r="4155" spans="1:5">
      <c r="A4155">
        <v>39322</v>
      </c>
      <c r="B4155" t="s">
        <v>15935</v>
      </c>
      <c r="C4155" t="s">
        <v>212</v>
      </c>
      <c r="D4155" t="s">
        <v>1253</v>
      </c>
      <c r="E4155" s="579"/>
    </row>
    <row r="4156" spans="1:5">
      <c r="A4156">
        <v>39289</v>
      </c>
      <c r="B4156" t="s">
        <v>15936</v>
      </c>
      <c r="C4156" t="s">
        <v>212</v>
      </c>
      <c r="D4156" t="s">
        <v>1253</v>
      </c>
      <c r="E4156" s="579"/>
    </row>
    <row r="4157" spans="1:5">
      <c r="A4157">
        <v>39290</v>
      </c>
      <c r="B4157" t="s">
        <v>15937</v>
      </c>
      <c r="C4157" t="s">
        <v>212</v>
      </c>
      <c r="D4157" t="s">
        <v>1253</v>
      </c>
      <c r="E4157" s="579"/>
    </row>
    <row r="4158" spans="1:5">
      <c r="A4158">
        <v>39291</v>
      </c>
      <c r="B4158" t="s">
        <v>15938</v>
      </c>
      <c r="C4158" t="s">
        <v>212</v>
      </c>
      <c r="D4158" t="s">
        <v>1253</v>
      </c>
      <c r="E4158" s="579"/>
    </row>
    <row r="4159" spans="1:5">
      <c r="A4159">
        <v>41892</v>
      </c>
      <c r="B4159" t="s">
        <v>15939</v>
      </c>
      <c r="C4159" t="s">
        <v>212</v>
      </c>
      <c r="D4159" t="s">
        <v>1253</v>
      </c>
      <c r="E4159" s="579"/>
    </row>
    <row r="4160" spans="1:5">
      <c r="A4160">
        <v>7048</v>
      </c>
      <c r="B4160" t="s">
        <v>15940</v>
      </c>
      <c r="C4160" t="s">
        <v>212</v>
      </c>
      <c r="D4160" t="s">
        <v>1253</v>
      </c>
      <c r="E4160" s="579"/>
    </row>
    <row r="4161" spans="1:5">
      <c r="A4161">
        <v>7088</v>
      </c>
      <c r="B4161" t="s">
        <v>15941</v>
      </c>
      <c r="C4161" t="s">
        <v>212</v>
      </c>
      <c r="D4161" t="s">
        <v>1252</v>
      </c>
      <c r="E4161" s="579"/>
    </row>
    <row r="4162" spans="1:5">
      <c r="A4162">
        <v>7070</v>
      </c>
      <c r="B4162" t="s">
        <v>15942</v>
      </c>
      <c r="C4162" t="s">
        <v>212</v>
      </c>
      <c r="D4162" t="s">
        <v>1252</v>
      </c>
      <c r="E4162" s="579">
        <v>184.2</v>
      </c>
    </row>
    <row r="4163" spans="1:5">
      <c r="A4163">
        <v>20179</v>
      </c>
      <c r="B4163" t="s">
        <v>15943</v>
      </c>
      <c r="C4163" t="s">
        <v>212</v>
      </c>
      <c r="D4163" t="s">
        <v>1252</v>
      </c>
      <c r="E4163" s="579">
        <v>39.18</v>
      </c>
    </row>
    <row r="4164" spans="1:5">
      <c r="A4164">
        <v>20178</v>
      </c>
      <c r="B4164" t="s">
        <v>15944</v>
      </c>
      <c r="C4164" t="s">
        <v>212</v>
      </c>
      <c r="D4164" t="s">
        <v>1252</v>
      </c>
      <c r="E4164" s="579">
        <v>46.96</v>
      </c>
    </row>
    <row r="4165" spans="1:5">
      <c r="A4165">
        <v>20180</v>
      </c>
      <c r="B4165" t="s">
        <v>15945</v>
      </c>
      <c r="C4165" t="s">
        <v>212</v>
      </c>
      <c r="D4165" t="s">
        <v>1252</v>
      </c>
      <c r="E4165" s="579">
        <v>77.5</v>
      </c>
    </row>
    <row r="4166" spans="1:5">
      <c r="A4166">
        <v>20181</v>
      </c>
      <c r="B4166" t="s">
        <v>15946</v>
      </c>
      <c r="C4166" t="s">
        <v>212</v>
      </c>
      <c r="D4166" t="s">
        <v>1252</v>
      </c>
      <c r="E4166" s="579">
        <v>103.77</v>
      </c>
    </row>
    <row r="4167" spans="1:5">
      <c r="A4167">
        <v>20177</v>
      </c>
      <c r="B4167" t="s">
        <v>15947</v>
      </c>
      <c r="C4167" t="s">
        <v>212</v>
      </c>
      <c r="D4167" t="s">
        <v>1252</v>
      </c>
      <c r="E4167" s="579">
        <v>25.67</v>
      </c>
    </row>
    <row r="4168" spans="1:5">
      <c r="A4168">
        <v>40945</v>
      </c>
      <c r="B4168" t="s">
        <v>15948</v>
      </c>
      <c r="C4168" t="s">
        <v>87</v>
      </c>
      <c r="D4168" t="s">
        <v>1252</v>
      </c>
      <c r="E4168" s="579">
        <v>18.47</v>
      </c>
    </row>
    <row r="4169" spans="1:5">
      <c r="A4169">
        <v>40946</v>
      </c>
      <c r="B4169" t="s">
        <v>15949</v>
      </c>
      <c r="C4169" t="s">
        <v>218</v>
      </c>
      <c r="D4169" t="s">
        <v>1252</v>
      </c>
      <c r="E4169" s="579">
        <v>3230.62</v>
      </c>
    </row>
    <row r="4170" spans="1:5">
      <c r="A4170">
        <v>7153</v>
      </c>
      <c r="B4170" t="s">
        <v>15950</v>
      </c>
      <c r="C4170" t="s">
        <v>87</v>
      </c>
      <c r="D4170" t="s">
        <v>1252</v>
      </c>
      <c r="E4170" s="579">
        <v>24.33</v>
      </c>
    </row>
    <row r="4171" spans="1:5">
      <c r="A4171">
        <v>41089</v>
      </c>
      <c r="B4171" t="s">
        <v>15951</v>
      </c>
      <c r="C4171" t="s">
        <v>218</v>
      </c>
      <c r="D4171" t="s">
        <v>1252</v>
      </c>
      <c r="E4171" s="579">
        <v>4256.13</v>
      </c>
    </row>
    <row r="4172" spans="1:5">
      <c r="A4172">
        <v>40943</v>
      </c>
      <c r="B4172" t="s">
        <v>15952</v>
      </c>
      <c r="C4172" t="s">
        <v>87</v>
      </c>
      <c r="D4172" t="s">
        <v>1252</v>
      </c>
      <c r="E4172" s="579">
        <v>24.39</v>
      </c>
    </row>
    <row r="4173" spans="1:5">
      <c r="A4173">
        <v>40944</v>
      </c>
      <c r="B4173" t="s">
        <v>15953</v>
      </c>
      <c r="C4173" t="s">
        <v>218</v>
      </c>
      <c r="D4173" t="s">
        <v>1252</v>
      </c>
      <c r="E4173" s="579">
        <v>4268.96</v>
      </c>
    </row>
    <row r="4174" spans="1:5">
      <c r="A4174">
        <v>6175</v>
      </c>
      <c r="B4174" t="s">
        <v>15954</v>
      </c>
      <c r="C4174" t="s">
        <v>87</v>
      </c>
      <c r="D4174" t="s">
        <v>1252</v>
      </c>
      <c r="E4174" s="579">
        <v>44.9</v>
      </c>
    </row>
    <row r="4175" spans="1:5">
      <c r="A4175">
        <v>41092</v>
      </c>
      <c r="B4175" t="s">
        <v>15955</v>
      </c>
      <c r="C4175" t="s">
        <v>218</v>
      </c>
      <c r="D4175" t="s">
        <v>1252</v>
      </c>
      <c r="E4175" s="579">
        <v>7856.44</v>
      </c>
    </row>
    <row r="4176" spans="1:5">
      <c r="A4176">
        <v>37712</v>
      </c>
      <c r="B4176" t="s">
        <v>15956</v>
      </c>
      <c r="C4176" t="s">
        <v>93</v>
      </c>
      <c r="D4176" t="s">
        <v>1253</v>
      </c>
      <c r="E4176" s="579">
        <v>74.84</v>
      </c>
    </row>
    <row r="4177" spans="1:6">
      <c r="A4177">
        <v>34558</v>
      </c>
      <c r="B4177" t="s">
        <v>15957</v>
      </c>
      <c r="C4177" t="s">
        <v>85</v>
      </c>
      <c r="D4177" t="s">
        <v>1253</v>
      </c>
      <c r="E4177" s="579"/>
    </row>
    <row r="4178" spans="1:6">
      <c r="A4178">
        <v>34547</v>
      </c>
      <c r="B4178" t="s">
        <v>15958</v>
      </c>
      <c r="C4178" t="s">
        <v>85</v>
      </c>
      <c r="D4178" t="s">
        <v>1253</v>
      </c>
      <c r="E4178" s="579"/>
    </row>
    <row r="4179" spans="1:6">
      <c r="A4179">
        <v>34548</v>
      </c>
      <c r="B4179" t="s">
        <v>15959</v>
      </c>
      <c r="C4179" t="s">
        <v>85</v>
      </c>
      <c r="D4179" t="s">
        <v>1253</v>
      </c>
      <c r="E4179" s="579"/>
    </row>
    <row r="4180" spans="1:6">
      <c r="A4180">
        <v>34550</v>
      </c>
      <c r="B4180" t="s">
        <v>15960</v>
      </c>
      <c r="C4180" t="s">
        <v>85</v>
      </c>
      <c r="D4180" t="s">
        <v>1253</v>
      </c>
      <c r="E4180" s="579"/>
    </row>
    <row r="4181" spans="1:6">
      <c r="A4181">
        <v>34557</v>
      </c>
      <c r="B4181" t="s">
        <v>15961</v>
      </c>
      <c r="C4181" t="s">
        <v>85</v>
      </c>
      <c r="D4181" t="s">
        <v>1253</v>
      </c>
      <c r="E4181" s="579"/>
    </row>
    <row r="4182" spans="1:6">
      <c r="A4182">
        <v>37411</v>
      </c>
      <c r="B4182" t="s">
        <v>15962</v>
      </c>
      <c r="C4182" t="s">
        <v>93</v>
      </c>
      <c r="D4182" t="s">
        <v>1253</v>
      </c>
      <c r="E4182" s="579"/>
    </row>
    <row r="4183" spans="1:6">
      <c r="A4183">
        <v>39508</v>
      </c>
      <c r="B4183" t="s">
        <v>15963</v>
      </c>
      <c r="C4183" t="s">
        <v>93</v>
      </c>
      <c r="D4183" t="s">
        <v>1253</v>
      </c>
      <c r="E4183" s="579"/>
    </row>
    <row r="4184" spans="1:6">
      <c r="A4184">
        <v>39507</v>
      </c>
      <c r="B4184" t="s">
        <v>15964</v>
      </c>
      <c r="C4184" t="s">
        <v>93</v>
      </c>
      <c r="D4184" t="s">
        <v>1253</v>
      </c>
      <c r="E4184" s="579"/>
    </row>
    <row r="4185" spans="1:6">
      <c r="A4185">
        <v>7155</v>
      </c>
      <c r="B4185" t="s">
        <v>15965</v>
      </c>
      <c r="C4185" t="s">
        <v>93</v>
      </c>
      <c r="D4185" t="s">
        <v>1253</v>
      </c>
      <c r="E4185" s="579"/>
    </row>
    <row r="4186" spans="1:6">
      <c r="A4186">
        <v>42406</v>
      </c>
      <c r="B4186" t="s">
        <v>15966</v>
      </c>
      <c r="C4186" t="s">
        <v>93</v>
      </c>
      <c r="D4186" t="s">
        <v>1253</v>
      </c>
      <c r="E4186" s="579"/>
    </row>
    <row r="4187" spans="1:6">
      <c r="A4187">
        <v>7156</v>
      </c>
      <c r="B4187" t="s">
        <v>15967</v>
      </c>
      <c r="C4187" t="s">
        <v>93</v>
      </c>
      <c r="D4187" t="s">
        <v>1253</v>
      </c>
      <c r="E4187" s="579">
        <v>26.25</v>
      </c>
      <c r="F4187" s="657" t="s">
        <v>16699</v>
      </c>
    </row>
    <row r="4188" spans="1:6">
      <c r="A4188">
        <v>43127</v>
      </c>
      <c r="B4188" t="s">
        <v>15968</v>
      </c>
      <c r="C4188" t="s">
        <v>93</v>
      </c>
      <c r="D4188" t="s">
        <v>1253</v>
      </c>
      <c r="E4188" s="579"/>
    </row>
    <row r="4189" spans="1:6">
      <c r="A4189">
        <v>10917</v>
      </c>
      <c r="B4189" t="s">
        <v>15969</v>
      </c>
      <c r="C4189" t="s">
        <v>93</v>
      </c>
      <c r="D4189" t="s">
        <v>1253</v>
      </c>
      <c r="E4189" s="579"/>
    </row>
    <row r="4190" spans="1:6">
      <c r="A4190">
        <v>21141</v>
      </c>
      <c r="B4190" t="s">
        <v>15970</v>
      </c>
      <c r="C4190" t="s">
        <v>93</v>
      </c>
      <c r="D4190" t="s">
        <v>1253</v>
      </c>
      <c r="E4190" s="579"/>
    </row>
    <row r="4191" spans="1:6">
      <c r="A4191">
        <v>39509</v>
      </c>
      <c r="B4191" t="s">
        <v>15971</v>
      </c>
      <c r="C4191" t="s">
        <v>93</v>
      </c>
      <c r="D4191" t="s">
        <v>1253</v>
      </c>
      <c r="E4191" s="579"/>
    </row>
    <row r="4192" spans="1:6">
      <c r="A4192">
        <v>44529</v>
      </c>
      <c r="B4192" t="s">
        <v>15972</v>
      </c>
      <c r="C4192" t="s">
        <v>93</v>
      </c>
      <c r="D4192" t="s">
        <v>1253</v>
      </c>
      <c r="E4192" s="579"/>
    </row>
    <row r="4193" spans="1:5">
      <c r="A4193">
        <v>7167</v>
      </c>
      <c r="B4193" t="s">
        <v>15973</v>
      </c>
      <c r="C4193" t="s">
        <v>93</v>
      </c>
      <c r="D4193" t="s">
        <v>1253</v>
      </c>
      <c r="E4193" s="579"/>
    </row>
    <row r="4194" spans="1:5">
      <c r="A4194">
        <v>10928</v>
      </c>
      <c r="B4194" t="s">
        <v>15974</v>
      </c>
      <c r="C4194" t="s">
        <v>93</v>
      </c>
      <c r="D4194" t="s">
        <v>1253</v>
      </c>
      <c r="E4194" s="579"/>
    </row>
    <row r="4195" spans="1:5">
      <c r="A4195">
        <v>10933</v>
      </c>
      <c r="B4195" t="s">
        <v>15975</v>
      </c>
      <c r="C4195" t="s">
        <v>93</v>
      </c>
      <c r="D4195" t="s">
        <v>1253</v>
      </c>
      <c r="E4195" s="579"/>
    </row>
    <row r="4196" spans="1:5">
      <c r="A4196">
        <v>7158</v>
      </c>
      <c r="B4196" t="s">
        <v>15976</v>
      </c>
      <c r="C4196" t="s">
        <v>93</v>
      </c>
      <c r="D4196" t="s">
        <v>1253</v>
      </c>
      <c r="E4196" s="579"/>
    </row>
    <row r="4197" spans="1:5">
      <c r="A4197">
        <v>10927</v>
      </c>
      <c r="B4197" t="s">
        <v>15977</v>
      </c>
      <c r="C4197" t="s">
        <v>93</v>
      </c>
      <c r="D4197" t="s">
        <v>1253</v>
      </c>
      <c r="E4197" s="579"/>
    </row>
    <row r="4198" spans="1:5">
      <c r="A4198">
        <v>7162</v>
      </c>
      <c r="B4198" t="s">
        <v>15978</v>
      </c>
      <c r="C4198" t="s">
        <v>93</v>
      </c>
      <c r="D4198" t="s">
        <v>1253</v>
      </c>
      <c r="E4198" s="579"/>
    </row>
    <row r="4199" spans="1:5">
      <c r="A4199">
        <v>10932</v>
      </c>
      <c r="B4199" t="s">
        <v>15979</v>
      </c>
      <c r="C4199" t="s">
        <v>93</v>
      </c>
      <c r="D4199" t="s">
        <v>1253</v>
      </c>
      <c r="E4199" s="579"/>
    </row>
    <row r="4200" spans="1:5">
      <c r="A4200">
        <v>10937</v>
      </c>
      <c r="B4200" t="s">
        <v>15980</v>
      </c>
      <c r="C4200" t="s">
        <v>93</v>
      </c>
      <c r="D4200" t="s">
        <v>1252</v>
      </c>
      <c r="E4200" s="579"/>
    </row>
    <row r="4201" spans="1:5">
      <c r="A4201">
        <v>10935</v>
      </c>
      <c r="B4201" t="s">
        <v>15981</v>
      </c>
      <c r="C4201" t="s">
        <v>93</v>
      </c>
      <c r="D4201" t="s">
        <v>1252</v>
      </c>
      <c r="E4201" s="579"/>
    </row>
    <row r="4202" spans="1:5">
      <c r="A4202">
        <v>10931</v>
      </c>
      <c r="B4202" t="s">
        <v>15982</v>
      </c>
      <c r="C4202" t="s">
        <v>93</v>
      </c>
      <c r="D4202" t="s">
        <v>1252</v>
      </c>
      <c r="E4202" s="579"/>
    </row>
    <row r="4203" spans="1:5">
      <c r="A4203">
        <v>7164</v>
      </c>
      <c r="B4203" t="s">
        <v>15983</v>
      </c>
      <c r="C4203" t="s">
        <v>93</v>
      </c>
      <c r="D4203" t="s">
        <v>1252</v>
      </c>
      <c r="E4203" s="579"/>
    </row>
    <row r="4204" spans="1:5">
      <c r="A4204">
        <v>36887</v>
      </c>
      <c r="B4204" t="s">
        <v>15984</v>
      </c>
      <c r="C4204" t="s">
        <v>93</v>
      </c>
      <c r="D4204" t="s">
        <v>1252</v>
      </c>
      <c r="E4204" s="579">
        <v>10.78</v>
      </c>
    </row>
    <row r="4205" spans="1:5">
      <c r="A4205">
        <v>34630</v>
      </c>
      <c r="B4205" t="s">
        <v>15985</v>
      </c>
      <c r="C4205" t="s">
        <v>212</v>
      </c>
      <c r="D4205" t="s">
        <v>1252</v>
      </c>
      <c r="E4205" s="579">
        <v>1216.3800000000001</v>
      </c>
    </row>
    <row r="4206" spans="1:5">
      <c r="A4206">
        <v>7161</v>
      </c>
      <c r="B4206" t="s">
        <v>15986</v>
      </c>
      <c r="C4206" t="s">
        <v>93</v>
      </c>
      <c r="D4206" t="s">
        <v>1252</v>
      </c>
      <c r="E4206" s="579"/>
    </row>
    <row r="4207" spans="1:5">
      <c r="A4207">
        <v>7170</v>
      </c>
      <c r="B4207" t="s">
        <v>15987</v>
      </c>
      <c r="C4207" t="s">
        <v>93</v>
      </c>
      <c r="D4207" t="s">
        <v>1252</v>
      </c>
      <c r="E4207" s="2">
        <v>2.6</v>
      </c>
    </row>
    <row r="4208" spans="1:5">
      <c r="A4208">
        <v>37524</v>
      </c>
      <c r="B4208" t="s">
        <v>15988</v>
      </c>
      <c r="C4208" t="s">
        <v>85</v>
      </c>
      <c r="D4208" t="s">
        <v>1252</v>
      </c>
      <c r="E4208" s="579">
        <v>2.38</v>
      </c>
    </row>
    <row r="4209" spans="1:5">
      <c r="A4209">
        <v>37525</v>
      </c>
      <c r="B4209" t="s">
        <v>15989</v>
      </c>
      <c r="C4209" t="s">
        <v>85</v>
      </c>
      <c r="D4209" t="s">
        <v>1252</v>
      </c>
      <c r="E4209" s="2">
        <v>3.25</v>
      </c>
    </row>
    <row r="4210" spans="1:5">
      <c r="A4210">
        <v>36789</v>
      </c>
      <c r="B4210" t="s">
        <v>15990</v>
      </c>
      <c r="C4210" t="s">
        <v>212</v>
      </c>
      <c r="D4210" t="s">
        <v>1252</v>
      </c>
      <c r="E4210" s="579">
        <v>1.48</v>
      </c>
    </row>
    <row r="4211" spans="1:5">
      <c r="A4211">
        <v>7173</v>
      </c>
      <c r="B4211" t="s">
        <v>15991</v>
      </c>
      <c r="C4211" t="s">
        <v>16691</v>
      </c>
      <c r="D4211" t="s">
        <v>1252</v>
      </c>
      <c r="E4211" s="2">
        <v>960</v>
      </c>
    </row>
    <row r="4212" spans="1:5">
      <c r="A4212">
        <v>7175</v>
      </c>
      <c r="B4212" t="s">
        <v>15992</v>
      </c>
      <c r="C4212" t="s">
        <v>212</v>
      </c>
      <c r="D4212" t="s">
        <v>1252</v>
      </c>
      <c r="E4212" s="579">
        <v>1.08</v>
      </c>
    </row>
    <row r="4213" spans="1:5">
      <c r="A4213">
        <v>40741</v>
      </c>
      <c r="B4213" t="s">
        <v>15993</v>
      </c>
      <c r="C4213" t="s">
        <v>212</v>
      </c>
      <c r="D4213" t="s">
        <v>1252</v>
      </c>
      <c r="E4213" s="2">
        <v>3.11</v>
      </c>
    </row>
    <row r="4214" spans="1:5">
      <c r="A4214">
        <v>7184</v>
      </c>
      <c r="B4214" t="s">
        <v>15994</v>
      </c>
      <c r="C4214" t="s">
        <v>93</v>
      </c>
      <c r="D4214" t="s">
        <v>1252</v>
      </c>
      <c r="E4214" s="579"/>
    </row>
    <row r="4215" spans="1:5">
      <c r="A4215">
        <v>34458</v>
      </c>
      <c r="B4215" t="s">
        <v>15995</v>
      </c>
      <c r="C4215" t="s">
        <v>212</v>
      </c>
      <c r="D4215" t="s">
        <v>1253</v>
      </c>
      <c r="E4215" s="579">
        <v>206.48</v>
      </c>
    </row>
    <row r="4216" spans="1:5">
      <c r="A4216">
        <v>34464</v>
      </c>
      <c r="B4216" t="s">
        <v>15996</v>
      </c>
      <c r="C4216" t="s">
        <v>212</v>
      </c>
      <c r="D4216" t="s">
        <v>1253</v>
      </c>
      <c r="E4216" s="579">
        <v>307.36</v>
      </c>
    </row>
    <row r="4217" spans="1:5">
      <c r="A4217">
        <v>34468</v>
      </c>
      <c r="B4217" t="s">
        <v>15997</v>
      </c>
      <c r="C4217" t="s">
        <v>212</v>
      </c>
      <c r="D4217" t="s">
        <v>1253</v>
      </c>
      <c r="E4217" s="579">
        <v>387.5</v>
      </c>
    </row>
    <row r="4218" spans="1:5">
      <c r="A4218">
        <v>34473</v>
      </c>
      <c r="B4218" t="s">
        <v>15998</v>
      </c>
      <c r="C4218" t="s">
        <v>212</v>
      </c>
      <c r="D4218" t="s">
        <v>1253</v>
      </c>
      <c r="E4218" s="579">
        <v>235.06</v>
      </c>
    </row>
    <row r="4219" spans="1:5">
      <c r="A4219">
        <v>34480</v>
      </c>
      <c r="B4219" t="s">
        <v>15999</v>
      </c>
      <c r="C4219" t="s">
        <v>212</v>
      </c>
      <c r="D4219" t="s">
        <v>1253</v>
      </c>
      <c r="E4219" s="579">
        <v>434.41</v>
      </c>
    </row>
    <row r="4220" spans="1:5">
      <c r="A4220">
        <v>34486</v>
      </c>
      <c r="B4220" t="s">
        <v>16000</v>
      </c>
      <c r="C4220" t="s">
        <v>212</v>
      </c>
      <c r="D4220" t="s">
        <v>1253</v>
      </c>
      <c r="E4220" s="579">
        <v>514.32000000000005</v>
      </c>
    </row>
    <row r="4221" spans="1:5">
      <c r="A4221">
        <v>7190</v>
      </c>
      <c r="B4221" t="s">
        <v>16001</v>
      </c>
      <c r="C4221" t="s">
        <v>212</v>
      </c>
      <c r="D4221" t="s">
        <v>1253</v>
      </c>
      <c r="E4221" s="579">
        <v>17.170000000000002</v>
      </c>
    </row>
    <row r="4222" spans="1:5">
      <c r="A4222">
        <v>34417</v>
      </c>
      <c r="B4222" t="s">
        <v>16002</v>
      </c>
      <c r="C4222" t="s">
        <v>212</v>
      </c>
      <c r="D4222" t="s">
        <v>1253</v>
      </c>
      <c r="E4222" s="579">
        <v>27.48</v>
      </c>
    </row>
    <row r="4223" spans="1:5">
      <c r="A4223">
        <v>7213</v>
      </c>
      <c r="B4223" t="s">
        <v>16003</v>
      </c>
      <c r="C4223" t="s">
        <v>93</v>
      </c>
      <c r="D4223" t="s">
        <v>1253</v>
      </c>
      <c r="E4223" s="579">
        <v>25.2</v>
      </c>
    </row>
    <row r="4224" spans="1:5">
      <c r="A4224">
        <v>7195</v>
      </c>
      <c r="B4224" t="s">
        <v>16004</v>
      </c>
      <c r="C4224" t="s">
        <v>212</v>
      </c>
      <c r="D4224" t="s">
        <v>1253</v>
      </c>
      <c r="E4224" s="579">
        <v>73.989999999999995</v>
      </c>
    </row>
    <row r="4225" spans="1:5">
      <c r="A4225">
        <v>7186</v>
      </c>
      <c r="B4225" t="s">
        <v>16005</v>
      </c>
      <c r="C4225" t="s">
        <v>212</v>
      </c>
      <c r="D4225" t="s">
        <v>1253</v>
      </c>
      <c r="E4225" s="579">
        <v>80.599999999999994</v>
      </c>
    </row>
    <row r="4226" spans="1:5">
      <c r="A4226">
        <v>7194</v>
      </c>
      <c r="B4226" t="s">
        <v>16006</v>
      </c>
      <c r="C4226" t="s">
        <v>93</v>
      </c>
      <c r="D4226" t="s">
        <v>1253</v>
      </c>
      <c r="E4226" s="579">
        <v>37.159999999999997</v>
      </c>
    </row>
    <row r="4227" spans="1:5">
      <c r="A4227">
        <v>7197</v>
      </c>
      <c r="B4227" t="s">
        <v>16007</v>
      </c>
      <c r="C4227" t="s">
        <v>212</v>
      </c>
      <c r="D4227" t="s">
        <v>1253</v>
      </c>
      <c r="E4227" s="579">
        <v>156.85</v>
      </c>
    </row>
    <row r="4228" spans="1:5">
      <c r="A4228">
        <v>7192</v>
      </c>
      <c r="B4228" t="s">
        <v>16008</v>
      </c>
      <c r="C4228" t="s">
        <v>212</v>
      </c>
      <c r="D4228" t="s">
        <v>1253</v>
      </c>
      <c r="E4228" s="579">
        <v>140.52000000000001</v>
      </c>
    </row>
    <row r="4229" spans="1:5">
      <c r="A4229">
        <v>7193</v>
      </c>
      <c r="B4229" t="s">
        <v>16009</v>
      </c>
      <c r="C4229" t="s">
        <v>212</v>
      </c>
      <c r="D4229" t="s">
        <v>1253</v>
      </c>
      <c r="E4229" s="579">
        <v>158.21</v>
      </c>
    </row>
    <row r="4230" spans="1:5">
      <c r="A4230">
        <v>7189</v>
      </c>
      <c r="B4230" t="s">
        <v>16010</v>
      </c>
      <c r="C4230" t="s">
        <v>212</v>
      </c>
      <c r="D4230" t="s">
        <v>1253</v>
      </c>
      <c r="E4230" s="579">
        <v>183.85</v>
      </c>
    </row>
    <row r="4231" spans="1:5">
      <c r="A4231">
        <v>34402</v>
      </c>
      <c r="B4231" t="s">
        <v>16011</v>
      </c>
      <c r="C4231" t="s">
        <v>212</v>
      </c>
      <c r="D4231" t="s">
        <v>1253</v>
      </c>
      <c r="E4231" s="579">
        <v>259.57</v>
      </c>
    </row>
    <row r="4232" spans="1:5">
      <c r="A4232">
        <v>7245</v>
      </c>
      <c r="B4232" t="s">
        <v>16012</v>
      </c>
      <c r="C4232" t="s">
        <v>212</v>
      </c>
      <c r="D4232" t="s">
        <v>1253</v>
      </c>
      <c r="E4232" s="579"/>
    </row>
    <row r="4233" spans="1:5">
      <c r="A4233">
        <v>34425</v>
      </c>
      <c r="B4233" t="s">
        <v>16013</v>
      </c>
      <c r="C4233" t="s">
        <v>212</v>
      </c>
      <c r="D4233" t="s">
        <v>1253</v>
      </c>
      <c r="E4233" s="579">
        <v>166.74</v>
      </c>
    </row>
    <row r="4234" spans="1:5">
      <c r="A4234">
        <v>7223</v>
      </c>
      <c r="B4234" t="s">
        <v>16014</v>
      </c>
      <c r="C4234" t="s">
        <v>212</v>
      </c>
      <c r="D4234" t="s">
        <v>1253</v>
      </c>
      <c r="E4234" s="579">
        <v>185.82</v>
      </c>
    </row>
    <row r="4235" spans="1:5">
      <c r="A4235">
        <v>7234</v>
      </c>
      <c r="B4235" t="s">
        <v>16015</v>
      </c>
      <c r="C4235" t="s">
        <v>212</v>
      </c>
      <c r="D4235" t="s">
        <v>1253</v>
      </c>
      <c r="E4235" s="579">
        <v>280.39999999999998</v>
      </c>
    </row>
    <row r="4236" spans="1:5">
      <c r="A4236">
        <v>7224</v>
      </c>
      <c r="B4236" t="s">
        <v>16016</v>
      </c>
      <c r="C4236" t="s">
        <v>212</v>
      </c>
      <c r="D4236" t="s">
        <v>1253</v>
      </c>
      <c r="E4236" s="579">
        <v>341.6</v>
      </c>
    </row>
    <row r="4237" spans="1:5">
      <c r="A4237">
        <v>7225</v>
      </c>
      <c r="B4237" t="s">
        <v>16017</v>
      </c>
      <c r="C4237" t="s">
        <v>212</v>
      </c>
      <c r="D4237" t="s">
        <v>1253</v>
      </c>
      <c r="E4237" s="579">
        <v>366.28</v>
      </c>
    </row>
    <row r="4238" spans="1:5">
      <c r="A4238">
        <v>7226</v>
      </c>
      <c r="B4238" t="s">
        <v>16018</v>
      </c>
      <c r="C4238" t="s">
        <v>212</v>
      </c>
      <c r="D4238" t="s">
        <v>1253</v>
      </c>
      <c r="E4238" s="579">
        <v>390.87</v>
      </c>
    </row>
    <row r="4239" spans="1:5">
      <c r="A4239">
        <v>7227</v>
      </c>
      <c r="B4239" t="s">
        <v>16019</v>
      </c>
      <c r="C4239" t="s">
        <v>212</v>
      </c>
      <c r="D4239" t="s">
        <v>1253</v>
      </c>
      <c r="E4239" s="579">
        <v>444.92</v>
      </c>
    </row>
    <row r="4240" spans="1:5">
      <c r="A4240">
        <v>7212</v>
      </c>
      <c r="B4240" t="s">
        <v>16020</v>
      </c>
      <c r="C4240" t="s">
        <v>212</v>
      </c>
      <c r="D4240" t="s">
        <v>1253</v>
      </c>
      <c r="E4240" s="579">
        <v>488.86</v>
      </c>
    </row>
    <row r="4241" spans="1:5">
      <c r="A4241">
        <v>7229</v>
      </c>
      <c r="B4241" t="s">
        <v>16021</v>
      </c>
      <c r="C4241" t="s">
        <v>212</v>
      </c>
      <c r="D4241" t="s">
        <v>1253</v>
      </c>
      <c r="E4241" s="579">
        <v>309.87</v>
      </c>
    </row>
    <row r="4242" spans="1:5">
      <c r="A4242">
        <v>7230</v>
      </c>
      <c r="B4242" t="s">
        <v>16022</v>
      </c>
      <c r="C4242" t="s">
        <v>212</v>
      </c>
      <c r="D4242" t="s">
        <v>1252</v>
      </c>
      <c r="E4242" s="579">
        <v>515.87</v>
      </c>
    </row>
    <row r="4243" spans="1:5">
      <c r="A4243">
        <v>7231</v>
      </c>
      <c r="B4243" t="s">
        <v>16023</v>
      </c>
      <c r="C4243" t="s">
        <v>212</v>
      </c>
      <c r="D4243" t="s">
        <v>1252</v>
      </c>
      <c r="E4243" s="2">
        <v>731.81</v>
      </c>
    </row>
    <row r="4244" spans="1:5">
      <c r="A4244">
        <v>7220</v>
      </c>
      <c r="B4244" t="s">
        <v>16024</v>
      </c>
      <c r="C4244" t="s">
        <v>212</v>
      </c>
      <c r="D4244" t="s">
        <v>1253</v>
      </c>
      <c r="E4244" s="579">
        <v>903.34</v>
      </c>
    </row>
    <row r="4245" spans="1:5">
      <c r="A4245">
        <v>34447</v>
      </c>
      <c r="B4245" t="s">
        <v>16025</v>
      </c>
      <c r="C4245" t="s">
        <v>212</v>
      </c>
      <c r="D4245" t="s">
        <v>1252</v>
      </c>
      <c r="E4245" s="579">
        <v>1010.07</v>
      </c>
    </row>
    <row r="4246" spans="1:5">
      <c r="A4246">
        <v>7233</v>
      </c>
      <c r="B4246" t="s">
        <v>16026</v>
      </c>
      <c r="C4246" t="s">
        <v>212</v>
      </c>
      <c r="D4246" t="s">
        <v>1250</v>
      </c>
      <c r="E4246" s="579">
        <v>1158.71</v>
      </c>
    </row>
    <row r="4247" spans="1:5">
      <c r="A4247">
        <v>40740</v>
      </c>
      <c r="B4247" t="s">
        <v>16027</v>
      </c>
      <c r="C4247" t="s">
        <v>93</v>
      </c>
      <c r="D4247" t="s">
        <v>1252</v>
      </c>
      <c r="E4247" s="579"/>
    </row>
    <row r="4248" spans="1:5">
      <c r="A4248">
        <v>25007</v>
      </c>
      <c r="B4248" t="s">
        <v>16028</v>
      </c>
      <c r="C4248" t="s">
        <v>93</v>
      </c>
      <c r="D4248" t="s">
        <v>1252</v>
      </c>
      <c r="E4248" s="579"/>
    </row>
    <row r="4249" spans="1:5">
      <c r="A4249">
        <v>43071</v>
      </c>
      <c r="B4249" t="s">
        <v>16029</v>
      </c>
      <c r="C4249" t="s">
        <v>93</v>
      </c>
      <c r="D4249" t="s">
        <v>1250</v>
      </c>
      <c r="E4249" s="579"/>
    </row>
    <row r="4250" spans="1:5">
      <c r="A4250">
        <v>39520</v>
      </c>
      <c r="B4250" t="s">
        <v>16030</v>
      </c>
      <c r="C4250" t="s">
        <v>93</v>
      </c>
      <c r="D4250" t="s">
        <v>1252</v>
      </c>
      <c r="E4250" s="579"/>
    </row>
    <row r="4251" spans="1:5">
      <c r="A4251">
        <v>39521</v>
      </c>
      <c r="B4251" t="s">
        <v>16031</v>
      </c>
      <c r="C4251" t="s">
        <v>93</v>
      </c>
      <c r="D4251" t="s">
        <v>1252</v>
      </c>
      <c r="E4251" s="579"/>
    </row>
    <row r="4252" spans="1:5">
      <c r="A4252">
        <v>39522</v>
      </c>
      <c r="B4252" t="s">
        <v>16032</v>
      </c>
      <c r="C4252" t="s">
        <v>93</v>
      </c>
      <c r="D4252" t="s">
        <v>1253</v>
      </c>
      <c r="E4252" s="579"/>
    </row>
    <row r="4253" spans="1:5">
      <c r="A4253">
        <v>7243</v>
      </c>
      <c r="B4253" t="s">
        <v>16033</v>
      </c>
      <c r="C4253" t="s">
        <v>93</v>
      </c>
      <c r="D4253" t="s">
        <v>1252</v>
      </c>
      <c r="E4253" s="579"/>
    </row>
    <row r="4254" spans="1:5">
      <c r="A4254">
        <v>11067</v>
      </c>
      <c r="B4254" t="s">
        <v>16034</v>
      </c>
      <c r="C4254" t="s">
        <v>212</v>
      </c>
      <c r="D4254" t="s">
        <v>1252</v>
      </c>
      <c r="E4254" s="579"/>
    </row>
    <row r="4255" spans="1:5">
      <c r="A4255">
        <v>11068</v>
      </c>
      <c r="B4255" t="s">
        <v>16035</v>
      </c>
      <c r="C4255" t="s">
        <v>212</v>
      </c>
      <c r="D4255" t="s">
        <v>1252</v>
      </c>
      <c r="E4255" s="579"/>
    </row>
    <row r="4256" spans="1:5">
      <c r="A4256">
        <v>7246</v>
      </c>
      <c r="B4256" t="s">
        <v>16036</v>
      </c>
      <c r="C4256" t="s">
        <v>212</v>
      </c>
      <c r="D4256" t="s">
        <v>1252</v>
      </c>
      <c r="E4256" s="579"/>
    </row>
    <row r="4257" spans="1:5">
      <c r="A4257">
        <v>12869</v>
      </c>
      <c r="B4257" t="s">
        <v>16037</v>
      </c>
      <c r="C4257" t="s">
        <v>87</v>
      </c>
      <c r="D4257" t="s">
        <v>1252</v>
      </c>
      <c r="E4257" s="579">
        <v>17.010000000000002</v>
      </c>
    </row>
    <row r="4258" spans="1:5">
      <c r="A4258">
        <v>41097</v>
      </c>
      <c r="B4258" t="s">
        <v>16038</v>
      </c>
      <c r="C4258" t="s">
        <v>218</v>
      </c>
      <c r="D4258" t="s">
        <v>1252</v>
      </c>
      <c r="E4258" s="579">
        <v>2977.29</v>
      </c>
    </row>
    <row r="4259" spans="1:5">
      <c r="A4259">
        <v>1574</v>
      </c>
      <c r="B4259" t="s">
        <v>16039</v>
      </c>
      <c r="C4259" t="s">
        <v>212</v>
      </c>
      <c r="D4259" t="s">
        <v>1252</v>
      </c>
      <c r="E4259" s="579">
        <v>1.49</v>
      </c>
    </row>
    <row r="4260" spans="1:5">
      <c r="A4260">
        <v>1581</v>
      </c>
      <c r="B4260" t="s">
        <v>16040</v>
      </c>
      <c r="C4260" t="s">
        <v>212</v>
      </c>
      <c r="D4260" t="s">
        <v>1252</v>
      </c>
      <c r="E4260" s="579">
        <v>10.36</v>
      </c>
    </row>
    <row r="4261" spans="1:5">
      <c r="A4261">
        <v>1575</v>
      </c>
      <c r="B4261" t="s">
        <v>16041</v>
      </c>
      <c r="C4261" t="s">
        <v>212</v>
      </c>
      <c r="D4261" t="s">
        <v>1252</v>
      </c>
      <c r="E4261" s="579">
        <v>1.77</v>
      </c>
    </row>
    <row r="4262" spans="1:5">
      <c r="A4262">
        <v>1570</v>
      </c>
      <c r="B4262" t="s">
        <v>16042</v>
      </c>
      <c r="C4262" t="s">
        <v>212</v>
      </c>
      <c r="D4262" t="s">
        <v>1252</v>
      </c>
      <c r="E4262" s="579">
        <v>0.89</v>
      </c>
    </row>
    <row r="4263" spans="1:5">
      <c r="A4263">
        <v>1576</v>
      </c>
      <c r="B4263" t="s">
        <v>16043</v>
      </c>
      <c r="C4263" t="s">
        <v>212</v>
      </c>
      <c r="D4263" t="s">
        <v>1250</v>
      </c>
      <c r="E4263" s="579">
        <v>2.4500000000000002</v>
      </c>
    </row>
    <row r="4264" spans="1:5">
      <c r="A4264">
        <v>1577</v>
      </c>
      <c r="B4264" t="s">
        <v>16044</v>
      </c>
      <c r="C4264" t="s">
        <v>212</v>
      </c>
      <c r="D4264" t="s">
        <v>1252</v>
      </c>
      <c r="E4264" s="579">
        <v>2.76</v>
      </c>
    </row>
    <row r="4265" spans="1:5">
      <c r="A4265">
        <v>1571</v>
      </c>
      <c r="B4265" t="s">
        <v>16045</v>
      </c>
      <c r="C4265" t="s">
        <v>212</v>
      </c>
      <c r="D4265" t="s">
        <v>1252</v>
      </c>
      <c r="E4265" s="579">
        <v>1.1599999999999999</v>
      </c>
    </row>
    <row r="4266" spans="1:5">
      <c r="A4266">
        <v>1578</v>
      </c>
      <c r="B4266" t="s">
        <v>16046</v>
      </c>
      <c r="C4266" t="s">
        <v>212</v>
      </c>
      <c r="D4266" t="s">
        <v>1252</v>
      </c>
      <c r="E4266" s="579">
        <v>4.8</v>
      </c>
    </row>
    <row r="4267" spans="1:5">
      <c r="A4267">
        <v>1573</v>
      </c>
      <c r="B4267" t="s">
        <v>16047</v>
      </c>
      <c r="C4267" t="s">
        <v>212</v>
      </c>
      <c r="D4267" t="s">
        <v>1252</v>
      </c>
      <c r="E4267" s="579">
        <v>1.38</v>
      </c>
    </row>
    <row r="4268" spans="1:5">
      <c r="A4268">
        <v>1579</v>
      </c>
      <c r="B4268" t="s">
        <v>16048</v>
      </c>
      <c r="C4268" t="s">
        <v>212</v>
      </c>
      <c r="D4268" t="s">
        <v>1252</v>
      </c>
      <c r="E4268" s="579">
        <v>5.98</v>
      </c>
    </row>
    <row r="4269" spans="1:5">
      <c r="A4269">
        <v>1580</v>
      </c>
      <c r="B4269" t="s">
        <v>16049</v>
      </c>
      <c r="C4269" t="s">
        <v>212</v>
      </c>
      <c r="D4269" t="s">
        <v>1252</v>
      </c>
      <c r="E4269" s="579">
        <v>7.36</v>
      </c>
    </row>
    <row r="4270" spans="1:5">
      <c r="A4270">
        <v>39321</v>
      </c>
      <c r="B4270" t="s">
        <v>16050</v>
      </c>
      <c r="C4270" t="s">
        <v>212</v>
      </c>
      <c r="D4270" t="s">
        <v>1253</v>
      </c>
      <c r="E4270" s="579">
        <v>19.63</v>
      </c>
    </row>
    <row r="4271" spans="1:5">
      <c r="A4271">
        <v>39319</v>
      </c>
      <c r="B4271" t="s">
        <v>16051</v>
      </c>
      <c r="C4271" t="s">
        <v>212</v>
      </c>
      <c r="D4271" t="s">
        <v>1252</v>
      </c>
      <c r="E4271" s="579">
        <v>8.17</v>
      </c>
    </row>
    <row r="4272" spans="1:5">
      <c r="A4272">
        <v>39320</v>
      </c>
      <c r="B4272" t="s">
        <v>16052</v>
      </c>
      <c r="C4272" t="s">
        <v>212</v>
      </c>
      <c r="D4272" t="s">
        <v>1252</v>
      </c>
      <c r="E4272" s="579">
        <v>15.7</v>
      </c>
    </row>
    <row r="4273" spans="1:5">
      <c r="A4273">
        <v>1542</v>
      </c>
      <c r="B4273" t="s">
        <v>16053</v>
      </c>
      <c r="C4273" t="s">
        <v>212</v>
      </c>
      <c r="D4273" t="s">
        <v>1252</v>
      </c>
      <c r="E4273" s="579">
        <v>20.399999999999999</v>
      </c>
    </row>
    <row r="4274" spans="1:5">
      <c r="A4274">
        <v>1591</v>
      </c>
      <c r="B4274" t="s">
        <v>16054</v>
      </c>
      <c r="C4274" t="s">
        <v>212</v>
      </c>
      <c r="D4274" t="s">
        <v>1252</v>
      </c>
      <c r="E4274" s="579">
        <v>22.84</v>
      </c>
    </row>
    <row r="4275" spans="1:5">
      <c r="A4275">
        <v>1547</v>
      </c>
      <c r="B4275" t="s">
        <v>16055</v>
      </c>
      <c r="C4275" t="s">
        <v>212</v>
      </c>
      <c r="D4275" t="s">
        <v>1252</v>
      </c>
      <c r="E4275" s="579">
        <v>119.67</v>
      </c>
    </row>
    <row r="4276" spans="1:5">
      <c r="A4276">
        <v>38196</v>
      </c>
      <c r="B4276" t="s">
        <v>16056</v>
      </c>
      <c r="C4276" t="s">
        <v>212</v>
      </c>
      <c r="D4276" t="s">
        <v>1252</v>
      </c>
      <c r="E4276" s="579">
        <v>23.31</v>
      </c>
    </row>
    <row r="4277" spans="1:5">
      <c r="A4277">
        <v>1543</v>
      </c>
      <c r="B4277" t="s">
        <v>16057</v>
      </c>
      <c r="C4277" t="s">
        <v>212</v>
      </c>
      <c r="D4277" t="s">
        <v>1252</v>
      </c>
      <c r="E4277" s="579">
        <v>24.77</v>
      </c>
    </row>
    <row r="4278" spans="1:5">
      <c r="A4278">
        <v>1585</v>
      </c>
      <c r="B4278" t="s">
        <v>16058</v>
      </c>
      <c r="C4278" t="s">
        <v>212</v>
      </c>
      <c r="D4278" t="s">
        <v>1252</v>
      </c>
      <c r="E4278" s="579">
        <v>4.8</v>
      </c>
    </row>
    <row r="4279" spans="1:5">
      <c r="A4279">
        <v>1593</v>
      </c>
      <c r="B4279" t="s">
        <v>16059</v>
      </c>
      <c r="C4279" t="s">
        <v>212</v>
      </c>
      <c r="D4279" t="s">
        <v>1252</v>
      </c>
      <c r="E4279" s="579">
        <v>25.47</v>
      </c>
    </row>
    <row r="4280" spans="1:5">
      <c r="A4280">
        <v>11838</v>
      </c>
      <c r="B4280" t="s">
        <v>16060</v>
      </c>
      <c r="C4280" t="s">
        <v>212</v>
      </c>
      <c r="D4280" t="s">
        <v>1252</v>
      </c>
      <c r="E4280" s="579">
        <v>33.61</v>
      </c>
    </row>
    <row r="4281" spans="1:5">
      <c r="A4281">
        <v>1594</v>
      </c>
      <c r="B4281" t="s">
        <v>16061</v>
      </c>
      <c r="C4281" t="s">
        <v>212</v>
      </c>
      <c r="D4281" t="s">
        <v>1252</v>
      </c>
      <c r="E4281" s="579">
        <v>33.979999999999997</v>
      </c>
    </row>
    <row r="4282" spans="1:5">
      <c r="A4282">
        <v>1586</v>
      </c>
      <c r="B4282" t="s">
        <v>16062</v>
      </c>
      <c r="C4282" t="s">
        <v>212</v>
      </c>
      <c r="D4282" t="s">
        <v>1252</v>
      </c>
      <c r="E4282" s="579">
        <v>6.07</v>
      </c>
    </row>
    <row r="4283" spans="1:5">
      <c r="A4283">
        <v>11839</v>
      </c>
      <c r="B4283" t="s">
        <v>16063</v>
      </c>
      <c r="C4283" t="s">
        <v>212</v>
      </c>
      <c r="D4283" t="s">
        <v>1252</v>
      </c>
      <c r="E4283" s="2">
        <v>48.91</v>
      </c>
    </row>
    <row r="4284" spans="1:5">
      <c r="A4284">
        <v>1587</v>
      </c>
      <c r="B4284" t="s">
        <v>16064</v>
      </c>
      <c r="C4284" t="s">
        <v>212</v>
      </c>
      <c r="D4284" t="s">
        <v>1252</v>
      </c>
      <c r="E4284" s="2">
        <v>6.18</v>
      </c>
    </row>
    <row r="4285" spans="1:5">
      <c r="A4285">
        <v>1545</v>
      </c>
      <c r="B4285" t="s">
        <v>16065</v>
      </c>
      <c r="C4285" t="s">
        <v>212</v>
      </c>
      <c r="D4285" t="s">
        <v>1253</v>
      </c>
      <c r="E4285" s="579">
        <v>58.68</v>
      </c>
    </row>
    <row r="4286" spans="1:5">
      <c r="A4286">
        <v>1588</v>
      </c>
      <c r="B4286" t="s">
        <v>16066</v>
      </c>
      <c r="C4286" t="s">
        <v>212</v>
      </c>
      <c r="D4286" t="s">
        <v>1253</v>
      </c>
      <c r="E4286" s="579">
        <v>8.48</v>
      </c>
    </row>
    <row r="4287" spans="1:5">
      <c r="A4287">
        <v>1535</v>
      </c>
      <c r="B4287" t="s">
        <v>16067</v>
      </c>
      <c r="C4287" t="s">
        <v>212</v>
      </c>
      <c r="D4287" t="s">
        <v>1253</v>
      </c>
      <c r="E4287" s="579">
        <v>4.88</v>
      </c>
    </row>
    <row r="4288" spans="1:5">
      <c r="A4288">
        <v>1589</v>
      </c>
      <c r="B4288" t="s">
        <v>16068</v>
      </c>
      <c r="C4288" t="s">
        <v>212</v>
      </c>
      <c r="D4288" t="s">
        <v>1253</v>
      </c>
      <c r="E4288" s="579">
        <v>8.75</v>
      </c>
    </row>
    <row r="4289" spans="1:5">
      <c r="A4289">
        <v>1546</v>
      </c>
      <c r="B4289" t="s">
        <v>16069</v>
      </c>
      <c r="C4289" t="s">
        <v>212</v>
      </c>
      <c r="D4289" t="s">
        <v>1253</v>
      </c>
      <c r="E4289" s="579">
        <v>99.03</v>
      </c>
    </row>
    <row r="4290" spans="1:5">
      <c r="A4290">
        <v>1590</v>
      </c>
      <c r="B4290" t="s">
        <v>16070</v>
      </c>
      <c r="C4290" t="s">
        <v>212</v>
      </c>
      <c r="D4290" t="s">
        <v>1253</v>
      </c>
      <c r="E4290" s="579">
        <v>15.4</v>
      </c>
    </row>
    <row r="4291" spans="1:5">
      <c r="A4291">
        <v>38415</v>
      </c>
      <c r="B4291" t="s">
        <v>16071</v>
      </c>
      <c r="C4291" t="s">
        <v>212</v>
      </c>
      <c r="D4291" t="s">
        <v>1253</v>
      </c>
      <c r="E4291" s="579">
        <v>884.49</v>
      </c>
    </row>
    <row r="4292" spans="1:5">
      <c r="A4292">
        <v>38414</v>
      </c>
      <c r="B4292" t="s">
        <v>16072</v>
      </c>
      <c r="C4292" t="s">
        <v>212</v>
      </c>
      <c r="D4292" t="s">
        <v>1253</v>
      </c>
      <c r="E4292" s="579">
        <v>1241.3900000000001</v>
      </c>
    </row>
    <row r="4293" spans="1:5">
      <c r="A4293">
        <v>38128</v>
      </c>
      <c r="B4293" t="s">
        <v>16073</v>
      </c>
      <c r="C4293" t="s">
        <v>92</v>
      </c>
      <c r="D4293" t="s">
        <v>1253</v>
      </c>
      <c r="E4293" s="579">
        <v>0.67</v>
      </c>
    </row>
    <row r="4294" spans="1:5">
      <c r="A4294">
        <v>7253</v>
      </c>
      <c r="B4294" t="s">
        <v>16074</v>
      </c>
      <c r="C4294" t="s">
        <v>90</v>
      </c>
      <c r="D4294" t="s">
        <v>1253</v>
      </c>
      <c r="E4294" s="579">
        <v>143.57</v>
      </c>
    </row>
    <row r="4295" spans="1:5">
      <c r="A4295">
        <v>4806</v>
      </c>
      <c r="B4295" t="s">
        <v>16075</v>
      </c>
      <c r="C4295" t="s">
        <v>85</v>
      </c>
      <c r="D4295" t="s">
        <v>1252</v>
      </c>
      <c r="E4295" s="2">
        <v>22.48</v>
      </c>
    </row>
    <row r="4296" spans="1:5">
      <c r="A4296">
        <v>34401</v>
      </c>
      <c r="B4296" t="s">
        <v>16076</v>
      </c>
      <c r="C4296" t="s">
        <v>212</v>
      </c>
      <c r="D4296" t="s">
        <v>1252</v>
      </c>
      <c r="E4296" s="579">
        <v>1.64</v>
      </c>
    </row>
    <row r="4297" spans="1:5">
      <c r="A4297">
        <v>7256</v>
      </c>
      <c r="B4297" t="s">
        <v>16077</v>
      </c>
      <c r="C4297" t="s">
        <v>212</v>
      </c>
      <c r="D4297" t="s">
        <v>1252</v>
      </c>
      <c r="E4297" s="579">
        <v>1.17</v>
      </c>
    </row>
    <row r="4298" spans="1:5">
      <c r="A4298">
        <v>7260</v>
      </c>
      <c r="B4298" t="s">
        <v>16078</v>
      </c>
      <c r="C4298" t="s">
        <v>212</v>
      </c>
      <c r="D4298" t="s">
        <v>1252</v>
      </c>
      <c r="E4298" s="579">
        <v>2.21</v>
      </c>
    </row>
    <row r="4299" spans="1:5">
      <c r="A4299">
        <v>7258</v>
      </c>
      <c r="B4299" t="s">
        <v>16079</v>
      </c>
      <c r="C4299" t="s">
        <v>212</v>
      </c>
      <c r="D4299" t="s">
        <v>1252</v>
      </c>
      <c r="E4299" s="579">
        <v>0.56999999999999995</v>
      </c>
    </row>
    <row r="4300" spans="1:5">
      <c r="A4300">
        <v>34400</v>
      </c>
      <c r="B4300" t="s">
        <v>16080</v>
      </c>
      <c r="C4300" t="s">
        <v>212</v>
      </c>
      <c r="D4300" t="s">
        <v>1252</v>
      </c>
      <c r="E4300" s="579">
        <v>4.5599999999999996</v>
      </c>
    </row>
    <row r="4301" spans="1:5">
      <c r="A4301">
        <v>10617</v>
      </c>
      <c r="B4301" t="s">
        <v>16081</v>
      </c>
      <c r="C4301" t="s">
        <v>212</v>
      </c>
      <c r="D4301" t="s">
        <v>1252</v>
      </c>
      <c r="E4301" s="579">
        <v>5.88</v>
      </c>
    </row>
    <row r="4302" spans="1:5">
      <c r="A4302">
        <v>44261</v>
      </c>
      <c r="B4302" t="s">
        <v>16082</v>
      </c>
      <c r="C4302" t="s">
        <v>212</v>
      </c>
      <c r="D4302" t="s">
        <v>1252</v>
      </c>
      <c r="E4302" s="579">
        <v>130.41999999999999</v>
      </c>
    </row>
    <row r="4303" spans="1:5">
      <c r="A4303">
        <v>7274</v>
      </c>
      <c r="B4303" t="s">
        <v>16083</v>
      </c>
      <c r="C4303" t="s">
        <v>212</v>
      </c>
      <c r="D4303" t="s">
        <v>1252</v>
      </c>
      <c r="E4303" s="579">
        <v>63.14</v>
      </c>
    </row>
    <row r="4304" spans="1:5">
      <c r="A4304">
        <v>44326</v>
      </c>
      <c r="B4304" t="s">
        <v>16084</v>
      </c>
      <c r="C4304" t="s">
        <v>212</v>
      </c>
      <c r="D4304" t="s">
        <v>1252</v>
      </c>
      <c r="E4304" s="579">
        <v>1363.67</v>
      </c>
    </row>
    <row r="4305" spans="1:5">
      <c r="A4305">
        <v>154</v>
      </c>
      <c r="B4305" t="s">
        <v>16085</v>
      </c>
      <c r="C4305" t="s">
        <v>130</v>
      </c>
      <c r="D4305" t="s">
        <v>1252</v>
      </c>
      <c r="E4305" s="579">
        <v>96.12</v>
      </c>
    </row>
    <row r="4306" spans="1:5">
      <c r="A4306">
        <v>38121</v>
      </c>
      <c r="B4306" t="s">
        <v>16086</v>
      </c>
      <c r="C4306" t="s">
        <v>130</v>
      </c>
      <c r="D4306" t="s">
        <v>1252</v>
      </c>
      <c r="E4306" s="579">
        <v>19.100000000000001</v>
      </c>
    </row>
    <row r="4307" spans="1:5">
      <c r="A4307">
        <v>43776</v>
      </c>
      <c r="B4307" t="s">
        <v>16087</v>
      </c>
      <c r="C4307" t="s">
        <v>130</v>
      </c>
      <c r="D4307" t="s">
        <v>1252</v>
      </c>
      <c r="E4307" s="579">
        <v>24.57</v>
      </c>
    </row>
    <row r="4308" spans="1:5">
      <c r="A4308">
        <v>7343</v>
      </c>
      <c r="B4308" t="s">
        <v>16088</v>
      </c>
      <c r="C4308" t="s">
        <v>130</v>
      </c>
      <c r="D4308" t="s">
        <v>1252</v>
      </c>
      <c r="E4308" s="579">
        <v>28.09</v>
      </c>
    </row>
    <row r="4309" spans="1:5">
      <c r="A4309">
        <v>7348</v>
      </c>
      <c r="B4309" t="s">
        <v>16089</v>
      </c>
      <c r="C4309" t="s">
        <v>130</v>
      </c>
      <c r="D4309" t="s">
        <v>1252</v>
      </c>
      <c r="E4309" s="579">
        <v>19.149999999999999</v>
      </c>
    </row>
    <row r="4310" spans="1:5">
      <c r="A4310">
        <v>7313</v>
      </c>
      <c r="B4310" t="s">
        <v>16090</v>
      </c>
      <c r="C4310" t="s">
        <v>130</v>
      </c>
      <c r="D4310" t="s">
        <v>1252</v>
      </c>
      <c r="E4310" s="579">
        <v>28.84</v>
      </c>
    </row>
    <row r="4311" spans="1:5">
      <c r="A4311">
        <v>7319</v>
      </c>
      <c r="B4311" t="s">
        <v>16091</v>
      </c>
      <c r="C4311" t="s">
        <v>130</v>
      </c>
      <c r="D4311" t="s">
        <v>1252</v>
      </c>
      <c r="E4311" s="579">
        <v>16.5</v>
      </c>
    </row>
    <row r="4312" spans="1:5">
      <c r="A4312">
        <v>7314</v>
      </c>
      <c r="B4312" t="s">
        <v>16092</v>
      </c>
      <c r="C4312" t="s">
        <v>130</v>
      </c>
      <c r="D4312" t="s">
        <v>1252</v>
      </c>
      <c r="E4312" s="579">
        <v>66.760000000000005</v>
      </c>
    </row>
    <row r="4313" spans="1:5">
      <c r="A4313">
        <v>7304</v>
      </c>
      <c r="B4313" t="s">
        <v>16093</v>
      </c>
      <c r="C4313" t="s">
        <v>130</v>
      </c>
      <c r="D4313" t="s">
        <v>1252</v>
      </c>
      <c r="E4313" s="579">
        <v>72.81</v>
      </c>
    </row>
    <row r="4314" spans="1:5">
      <c r="A4314">
        <v>43649</v>
      </c>
      <c r="B4314" t="s">
        <v>16094</v>
      </c>
      <c r="C4314" t="s">
        <v>130</v>
      </c>
      <c r="D4314" t="s">
        <v>1252</v>
      </c>
      <c r="E4314" s="579">
        <v>37.65</v>
      </c>
    </row>
    <row r="4315" spans="1:5">
      <c r="A4315">
        <v>43650</v>
      </c>
      <c r="B4315" t="s">
        <v>16095</v>
      </c>
      <c r="C4315" t="s">
        <v>130</v>
      </c>
      <c r="D4315" t="s">
        <v>1252</v>
      </c>
      <c r="E4315" s="579">
        <v>35.58</v>
      </c>
    </row>
    <row r="4316" spans="1:5">
      <c r="A4316">
        <v>7311</v>
      </c>
      <c r="B4316" t="s">
        <v>16096</v>
      </c>
      <c r="C4316" t="s">
        <v>130</v>
      </c>
      <c r="D4316" t="s">
        <v>1252</v>
      </c>
      <c r="E4316" s="579">
        <v>36.450000000000003</v>
      </c>
    </row>
    <row r="4317" spans="1:5">
      <c r="A4317">
        <v>7292</v>
      </c>
      <c r="B4317" t="s">
        <v>16097</v>
      </c>
      <c r="C4317" t="s">
        <v>130</v>
      </c>
      <c r="D4317" t="s">
        <v>1252</v>
      </c>
      <c r="E4317" s="579">
        <v>35.29</v>
      </c>
    </row>
    <row r="4318" spans="1:5">
      <c r="A4318">
        <v>7293</v>
      </c>
      <c r="B4318" t="s">
        <v>16098</v>
      </c>
      <c r="C4318" t="s">
        <v>130</v>
      </c>
      <c r="D4318" t="s">
        <v>1252</v>
      </c>
      <c r="E4318" s="579">
        <v>39.04</v>
      </c>
    </row>
    <row r="4319" spans="1:5">
      <c r="A4319">
        <v>7306</v>
      </c>
      <c r="B4319" t="s">
        <v>16099</v>
      </c>
      <c r="C4319" t="s">
        <v>130</v>
      </c>
      <c r="D4319" t="s">
        <v>1252</v>
      </c>
      <c r="E4319" s="579">
        <v>43.08</v>
      </c>
    </row>
    <row r="4320" spans="1:5">
      <c r="A4320">
        <v>7288</v>
      </c>
      <c r="B4320" t="s">
        <v>16100</v>
      </c>
      <c r="C4320" t="s">
        <v>130</v>
      </c>
      <c r="D4320" t="s">
        <v>1252</v>
      </c>
      <c r="E4320" s="579">
        <v>35.770000000000003</v>
      </c>
    </row>
    <row r="4321" spans="1:5">
      <c r="A4321">
        <v>43625</v>
      </c>
      <c r="B4321" t="s">
        <v>16101</v>
      </c>
      <c r="C4321" t="s">
        <v>130</v>
      </c>
      <c r="D4321" t="s">
        <v>1252</v>
      </c>
      <c r="E4321" s="579">
        <v>28.88</v>
      </c>
    </row>
    <row r="4322" spans="1:5">
      <c r="A4322">
        <v>43647</v>
      </c>
      <c r="B4322" t="s">
        <v>16102</v>
      </c>
      <c r="C4322" t="s">
        <v>130</v>
      </c>
      <c r="D4322" t="s">
        <v>1252</v>
      </c>
      <c r="E4322" s="579">
        <v>26.24</v>
      </c>
    </row>
    <row r="4323" spans="1:5">
      <c r="A4323">
        <v>43648</v>
      </c>
      <c r="B4323" t="s">
        <v>16103</v>
      </c>
      <c r="C4323" t="s">
        <v>130</v>
      </c>
      <c r="D4323" t="s">
        <v>1252</v>
      </c>
      <c r="E4323" s="579">
        <v>25.32</v>
      </c>
    </row>
    <row r="4324" spans="1:5">
      <c r="A4324">
        <v>35693</v>
      </c>
      <c r="B4324" t="s">
        <v>16104</v>
      </c>
      <c r="C4324" t="s">
        <v>130</v>
      </c>
      <c r="D4324" t="s">
        <v>1252</v>
      </c>
      <c r="E4324" s="579">
        <v>11.91</v>
      </c>
    </row>
    <row r="4325" spans="1:5">
      <c r="A4325">
        <v>7356</v>
      </c>
      <c r="B4325" t="s">
        <v>16105</v>
      </c>
      <c r="C4325" t="s">
        <v>130</v>
      </c>
      <c r="D4325" t="s">
        <v>1252</v>
      </c>
      <c r="E4325" s="579">
        <v>28.56</v>
      </c>
    </row>
    <row r="4326" spans="1:5">
      <c r="A4326">
        <v>35692</v>
      </c>
      <c r="B4326" t="s">
        <v>16106</v>
      </c>
      <c r="C4326" t="s">
        <v>130</v>
      </c>
      <c r="D4326" t="s">
        <v>1252</v>
      </c>
      <c r="E4326" s="579">
        <v>18.690000000000001</v>
      </c>
    </row>
    <row r="4327" spans="1:5">
      <c r="A4327">
        <v>43624</v>
      </c>
      <c r="B4327" t="s">
        <v>16107</v>
      </c>
      <c r="C4327" t="s">
        <v>130</v>
      </c>
      <c r="D4327" t="s">
        <v>1252</v>
      </c>
      <c r="E4327" s="579">
        <v>34.81</v>
      </c>
    </row>
    <row r="4328" spans="1:5">
      <c r="A4328">
        <v>7342</v>
      </c>
      <c r="B4328" t="s">
        <v>16108</v>
      </c>
      <c r="C4328" t="s">
        <v>92</v>
      </c>
      <c r="D4328" t="s">
        <v>1252</v>
      </c>
      <c r="E4328" s="579">
        <v>3.16</v>
      </c>
    </row>
    <row r="4329" spans="1:5">
      <c r="A4329">
        <v>7350</v>
      </c>
      <c r="B4329" t="s">
        <v>16109</v>
      </c>
      <c r="C4329" t="s">
        <v>130</v>
      </c>
      <c r="D4329" t="s">
        <v>1252</v>
      </c>
      <c r="E4329" s="2">
        <v>41.22</v>
      </c>
    </row>
    <row r="4330" spans="1:5">
      <c r="A4330">
        <v>39574</v>
      </c>
      <c r="B4330" t="s">
        <v>16110</v>
      </c>
      <c r="C4330" t="s">
        <v>212</v>
      </c>
      <c r="D4330" t="s">
        <v>1252</v>
      </c>
      <c r="E4330" s="2"/>
    </row>
    <row r="4331" spans="1:5">
      <c r="A4331">
        <v>11060</v>
      </c>
      <c r="B4331" t="s">
        <v>16111</v>
      </c>
      <c r="C4331" t="s">
        <v>212</v>
      </c>
      <c r="D4331" t="s">
        <v>1250</v>
      </c>
      <c r="E4331" s="579">
        <v>54.3</v>
      </c>
    </row>
    <row r="4332" spans="1:5">
      <c r="A4332">
        <v>37401</v>
      </c>
      <c r="B4332" t="s">
        <v>16112</v>
      </c>
      <c r="C4332" t="s">
        <v>212</v>
      </c>
      <c r="D4332" t="s">
        <v>1252</v>
      </c>
      <c r="E4332" s="579">
        <v>88.49</v>
      </c>
    </row>
    <row r="4333" spans="1:5">
      <c r="A4333">
        <v>38101</v>
      </c>
      <c r="B4333" t="s">
        <v>16113</v>
      </c>
      <c r="C4333" t="s">
        <v>212</v>
      </c>
      <c r="D4333" t="s">
        <v>1252</v>
      </c>
      <c r="E4333" s="579">
        <v>7.02</v>
      </c>
    </row>
    <row r="4334" spans="1:5">
      <c r="A4334">
        <v>7528</v>
      </c>
      <c r="B4334" t="s">
        <v>16114</v>
      </c>
      <c r="C4334" t="s">
        <v>212</v>
      </c>
      <c r="D4334" t="s">
        <v>1252</v>
      </c>
      <c r="E4334" s="579">
        <v>8.25</v>
      </c>
    </row>
    <row r="4335" spans="1:5">
      <c r="A4335">
        <v>12147</v>
      </c>
      <c r="B4335" t="s">
        <v>16115</v>
      </c>
      <c r="C4335" t="s">
        <v>212</v>
      </c>
      <c r="D4335" t="s">
        <v>1252</v>
      </c>
      <c r="E4335" s="579">
        <v>12.58</v>
      </c>
    </row>
    <row r="4336" spans="1:5">
      <c r="A4336">
        <v>38075</v>
      </c>
      <c r="B4336" t="s">
        <v>16116</v>
      </c>
      <c r="C4336" t="s">
        <v>212</v>
      </c>
      <c r="D4336" t="s">
        <v>1252</v>
      </c>
      <c r="E4336" s="579">
        <v>14.29</v>
      </c>
    </row>
    <row r="4337" spans="1:5">
      <c r="A4337">
        <v>38102</v>
      </c>
      <c r="B4337" t="s">
        <v>16117</v>
      </c>
      <c r="C4337" t="s">
        <v>212</v>
      </c>
      <c r="D4337" t="s">
        <v>1252</v>
      </c>
      <c r="E4337" s="579">
        <v>8.98</v>
      </c>
    </row>
    <row r="4338" spans="1:5">
      <c r="A4338">
        <v>7525</v>
      </c>
      <c r="B4338" t="s">
        <v>16118</v>
      </c>
      <c r="C4338" t="s">
        <v>212</v>
      </c>
      <c r="D4338" t="s">
        <v>1252</v>
      </c>
      <c r="E4338" s="579">
        <v>40.619999999999997</v>
      </c>
    </row>
    <row r="4339" spans="1:5">
      <c r="A4339">
        <v>7524</v>
      </c>
      <c r="B4339" t="s">
        <v>16119</v>
      </c>
      <c r="C4339" t="s">
        <v>212</v>
      </c>
      <c r="D4339" t="s">
        <v>1252</v>
      </c>
      <c r="E4339" s="579">
        <v>38.28</v>
      </c>
    </row>
    <row r="4340" spans="1:5">
      <c r="A4340">
        <v>38105</v>
      </c>
      <c r="B4340" t="s">
        <v>16120</v>
      </c>
      <c r="C4340" t="s">
        <v>212</v>
      </c>
      <c r="D4340" t="s">
        <v>1252</v>
      </c>
      <c r="E4340" s="579">
        <v>9.83</v>
      </c>
    </row>
    <row r="4341" spans="1:5">
      <c r="A4341">
        <v>38084</v>
      </c>
      <c r="B4341" t="s">
        <v>16121</v>
      </c>
      <c r="C4341" t="s">
        <v>212</v>
      </c>
      <c r="D4341" t="s">
        <v>1252</v>
      </c>
      <c r="E4341" s="579">
        <v>13.96</v>
      </c>
    </row>
    <row r="4342" spans="1:5">
      <c r="A4342">
        <v>38103</v>
      </c>
      <c r="B4342" t="s">
        <v>16122</v>
      </c>
      <c r="C4342" t="s">
        <v>212</v>
      </c>
      <c r="D4342" t="s">
        <v>1252</v>
      </c>
      <c r="E4342" s="2">
        <v>14.76</v>
      </c>
    </row>
    <row r="4343" spans="1:5">
      <c r="A4343">
        <v>38082</v>
      </c>
      <c r="B4343" t="s">
        <v>16123</v>
      </c>
      <c r="C4343" t="s">
        <v>212</v>
      </c>
      <c r="D4343" t="s">
        <v>1252</v>
      </c>
      <c r="E4343" s="579">
        <v>18.18</v>
      </c>
    </row>
    <row r="4344" spans="1:5">
      <c r="A4344">
        <v>38104</v>
      </c>
      <c r="B4344" t="s">
        <v>16124</v>
      </c>
      <c r="C4344" t="s">
        <v>212</v>
      </c>
      <c r="D4344" t="s">
        <v>1252</v>
      </c>
      <c r="E4344" s="579">
        <v>28.9</v>
      </c>
    </row>
    <row r="4345" spans="1:5">
      <c r="A4345">
        <v>38083</v>
      </c>
      <c r="B4345" t="s">
        <v>16125</v>
      </c>
      <c r="C4345" t="s">
        <v>212</v>
      </c>
      <c r="D4345" t="s">
        <v>1252</v>
      </c>
      <c r="E4345" s="579">
        <v>32.090000000000003</v>
      </c>
    </row>
    <row r="4346" spans="1:5">
      <c r="A4346">
        <v>38076</v>
      </c>
      <c r="B4346" t="s">
        <v>16126</v>
      </c>
      <c r="C4346" t="s">
        <v>212</v>
      </c>
      <c r="D4346" t="s">
        <v>1252</v>
      </c>
      <c r="E4346" s="579">
        <v>16.02</v>
      </c>
    </row>
    <row r="4347" spans="1:5">
      <c r="A4347">
        <v>7592</v>
      </c>
      <c r="B4347" t="s">
        <v>16127</v>
      </c>
      <c r="C4347" t="s">
        <v>87</v>
      </c>
      <c r="D4347" t="s">
        <v>1252</v>
      </c>
      <c r="E4347" s="579">
        <v>23.37</v>
      </c>
    </row>
    <row r="4348" spans="1:5">
      <c r="A4348">
        <v>40820</v>
      </c>
      <c r="B4348" t="s">
        <v>16128</v>
      </c>
      <c r="C4348" t="s">
        <v>218</v>
      </c>
      <c r="D4348" t="s">
        <v>1252</v>
      </c>
      <c r="E4348" s="579">
        <v>4088.74</v>
      </c>
    </row>
    <row r="4349" spans="1:5">
      <c r="A4349">
        <v>11826</v>
      </c>
      <c r="B4349" t="s">
        <v>16129</v>
      </c>
      <c r="C4349" t="s">
        <v>212</v>
      </c>
      <c r="D4349" t="s">
        <v>1252</v>
      </c>
      <c r="E4349" s="579">
        <v>85.8</v>
      </c>
    </row>
    <row r="4350" spans="1:5">
      <c r="A4350">
        <v>7606</v>
      </c>
      <c r="B4350" t="s">
        <v>16130</v>
      </c>
      <c r="C4350" t="s">
        <v>212</v>
      </c>
      <c r="D4350" t="s">
        <v>1252</v>
      </c>
      <c r="E4350" s="579">
        <v>103.19</v>
      </c>
    </row>
    <row r="4351" spans="1:5">
      <c r="A4351">
        <v>11825</v>
      </c>
      <c r="B4351" t="s">
        <v>16131</v>
      </c>
      <c r="C4351" t="s">
        <v>212</v>
      </c>
      <c r="D4351" t="s">
        <v>1252</v>
      </c>
      <c r="E4351" s="579">
        <v>108.55</v>
      </c>
    </row>
    <row r="4352" spans="1:5">
      <c r="A4352">
        <v>11767</v>
      </c>
      <c r="B4352" t="s">
        <v>16132</v>
      </c>
      <c r="C4352" t="s">
        <v>212</v>
      </c>
      <c r="D4352" t="s">
        <v>1252</v>
      </c>
      <c r="E4352" s="579">
        <v>289.11</v>
      </c>
    </row>
    <row r="4353" spans="1:5">
      <c r="A4353">
        <v>11763</v>
      </c>
      <c r="B4353" t="s">
        <v>16133</v>
      </c>
      <c r="C4353" t="s">
        <v>212</v>
      </c>
      <c r="D4353" t="s">
        <v>1252</v>
      </c>
      <c r="E4353" s="579">
        <v>225.33</v>
      </c>
    </row>
    <row r="4354" spans="1:5">
      <c r="A4354">
        <v>11764</v>
      </c>
      <c r="B4354" t="s">
        <v>16134</v>
      </c>
      <c r="C4354" t="s">
        <v>212</v>
      </c>
      <c r="D4354" t="s">
        <v>1252</v>
      </c>
      <c r="E4354" s="579">
        <v>184.87</v>
      </c>
    </row>
    <row r="4355" spans="1:5">
      <c r="A4355">
        <v>11829</v>
      </c>
      <c r="B4355" t="s">
        <v>16135</v>
      </c>
      <c r="C4355" t="s">
        <v>212</v>
      </c>
      <c r="D4355" t="s">
        <v>1250</v>
      </c>
      <c r="E4355" s="579">
        <v>44.68</v>
      </c>
    </row>
    <row r="4356" spans="1:5">
      <c r="A4356">
        <v>11830</v>
      </c>
      <c r="B4356" t="s">
        <v>16136</v>
      </c>
      <c r="C4356" t="s">
        <v>212</v>
      </c>
      <c r="D4356" t="s">
        <v>1252</v>
      </c>
      <c r="E4356" s="579">
        <v>48.25</v>
      </c>
    </row>
    <row r="4357" spans="1:5">
      <c r="A4357">
        <v>11765</v>
      </c>
      <c r="B4357" t="s">
        <v>16137</v>
      </c>
      <c r="C4357" t="s">
        <v>212</v>
      </c>
      <c r="D4357" t="s">
        <v>1252</v>
      </c>
      <c r="E4357" s="579">
        <v>123.21</v>
      </c>
    </row>
    <row r="4358" spans="1:5">
      <c r="A4358">
        <v>11766</v>
      </c>
      <c r="B4358" t="s">
        <v>16138</v>
      </c>
      <c r="C4358" t="s">
        <v>212</v>
      </c>
      <c r="D4358" t="s">
        <v>1252</v>
      </c>
      <c r="E4358" s="579">
        <v>67.39</v>
      </c>
    </row>
    <row r="4359" spans="1:5">
      <c r="A4359">
        <v>11824</v>
      </c>
      <c r="B4359" t="s">
        <v>16139</v>
      </c>
      <c r="C4359" t="s">
        <v>212</v>
      </c>
      <c r="D4359" t="s">
        <v>1252</v>
      </c>
      <c r="E4359" s="579">
        <v>79.27</v>
      </c>
    </row>
    <row r="4360" spans="1:5">
      <c r="A4360">
        <v>44045</v>
      </c>
      <c r="B4360" t="s">
        <v>16140</v>
      </c>
      <c r="C4360" t="s">
        <v>212</v>
      </c>
      <c r="D4360" t="s">
        <v>1252</v>
      </c>
      <c r="E4360" s="579">
        <v>348.56</v>
      </c>
    </row>
    <row r="4361" spans="1:5">
      <c r="A4361">
        <v>39702</v>
      </c>
      <c r="B4361" t="s">
        <v>16141</v>
      </c>
      <c r="C4361" t="s">
        <v>212</v>
      </c>
      <c r="D4361" t="s">
        <v>1252</v>
      </c>
      <c r="E4361" s="579">
        <v>2314.9</v>
      </c>
    </row>
    <row r="4362" spans="1:5">
      <c r="A4362">
        <v>13415</v>
      </c>
      <c r="B4362" t="s">
        <v>16142</v>
      </c>
      <c r="C4362" t="s">
        <v>212</v>
      </c>
      <c r="D4362" t="s">
        <v>1252</v>
      </c>
      <c r="E4362" s="579">
        <v>76</v>
      </c>
    </row>
    <row r="4363" spans="1:5">
      <c r="A4363">
        <v>7602</v>
      </c>
      <c r="B4363" t="s">
        <v>16143</v>
      </c>
      <c r="C4363" t="s">
        <v>212</v>
      </c>
      <c r="D4363" t="s">
        <v>1250</v>
      </c>
      <c r="E4363" s="579">
        <v>48.5</v>
      </c>
    </row>
    <row r="4364" spans="1:5">
      <c r="A4364">
        <v>7603</v>
      </c>
      <c r="B4364" t="s">
        <v>16144</v>
      </c>
      <c r="C4364" t="s">
        <v>212</v>
      </c>
      <c r="D4364" t="s">
        <v>1252</v>
      </c>
      <c r="E4364" s="579">
        <v>41.14</v>
      </c>
    </row>
    <row r="4365" spans="1:5">
      <c r="A4365">
        <v>11777</v>
      </c>
      <c r="B4365" t="s">
        <v>16145</v>
      </c>
      <c r="C4365" t="s">
        <v>212</v>
      </c>
      <c r="D4365" t="s">
        <v>1252</v>
      </c>
      <c r="E4365" s="579">
        <v>195.15</v>
      </c>
    </row>
    <row r="4366" spans="1:5">
      <c r="A4366">
        <v>13417</v>
      </c>
      <c r="B4366" t="s">
        <v>16146</v>
      </c>
      <c r="C4366" t="s">
        <v>212</v>
      </c>
      <c r="D4366" t="s">
        <v>1252</v>
      </c>
      <c r="E4366" s="579">
        <v>98.98</v>
      </c>
    </row>
    <row r="4367" spans="1:5">
      <c r="A4367">
        <v>36791</v>
      </c>
      <c r="B4367" t="s">
        <v>16147</v>
      </c>
      <c r="C4367" t="s">
        <v>212</v>
      </c>
      <c r="D4367" t="s">
        <v>1252</v>
      </c>
      <c r="E4367" s="579">
        <v>148.56</v>
      </c>
    </row>
    <row r="4368" spans="1:5">
      <c r="A4368">
        <v>36795</v>
      </c>
      <c r="B4368" t="s">
        <v>16148</v>
      </c>
      <c r="C4368" t="s">
        <v>212</v>
      </c>
      <c r="D4368" t="s">
        <v>1253</v>
      </c>
      <c r="E4368" s="579">
        <v>1878.33</v>
      </c>
    </row>
    <row r="4369" spans="1:5">
      <c r="A4369">
        <v>36796</v>
      </c>
      <c r="B4369" t="s">
        <v>16149</v>
      </c>
      <c r="C4369" t="s">
        <v>212</v>
      </c>
      <c r="D4369" t="s">
        <v>1252</v>
      </c>
      <c r="E4369" s="579">
        <v>156.09</v>
      </c>
    </row>
    <row r="4370" spans="1:5">
      <c r="A4370">
        <v>36792</v>
      </c>
      <c r="B4370" t="s">
        <v>16150</v>
      </c>
      <c r="C4370" t="s">
        <v>212</v>
      </c>
      <c r="D4370" t="s">
        <v>1252</v>
      </c>
      <c r="E4370" s="579">
        <v>197.72</v>
      </c>
    </row>
    <row r="4371" spans="1:5">
      <c r="A4371">
        <v>11773</v>
      </c>
      <c r="B4371" t="s">
        <v>16151</v>
      </c>
      <c r="C4371" t="s">
        <v>212</v>
      </c>
      <c r="D4371" t="s">
        <v>1252</v>
      </c>
      <c r="E4371" s="579">
        <v>131.62</v>
      </c>
    </row>
    <row r="4372" spans="1:5">
      <c r="A4372">
        <v>11762</v>
      </c>
      <c r="B4372" t="s">
        <v>16152</v>
      </c>
      <c r="C4372" t="s">
        <v>212</v>
      </c>
      <c r="D4372" t="s">
        <v>1252</v>
      </c>
      <c r="E4372" s="579">
        <v>62.43</v>
      </c>
    </row>
    <row r="4373" spans="1:5">
      <c r="A4373">
        <v>7604</v>
      </c>
      <c r="B4373" t="s">
        <v>16153</v>
      </c>
      <c r="C4373" t="s">
        <v>212</v>
      </c>
      <c r="D4373" t="s">
        <v>1252</v>
      </c>
      <c r="E4373" s="579">
        <v>52.86</v>
      </c>
    </row>
    <row r="4374" spans="1:5">
      <c r="A4374">
        <v>13984</v>
      </c>
      <c r="B4374" t="s">
        <v>16154</v>
      </c>
      <c r="C4374" t="s">
        <v>212</v>
      </c>
      <c r="D4374" t="s">
        <v>1252</v>
      </c>
      <c r="E4374" s="579">
        <v>76.819999999999993</v>
      </c>
    </row>
    <row r="4375" spans="1:5">
      <c r="A4375">
        <v>11772</v>
      </c>
      <c r="B4375" t="s">
        <v>16155</v>
      </c>
      <c r="C4375" t="s">
        <v>212</v>
      </c>
      <c r="D4375" t="s">
        <v>1252</v>
      </c>
      <c r="E4375" s="579">
        <v>132.03</v>
      </c>
    </row>
    <row r="4376" spans="1:5">
      <c r="A4376">
        <v>13983</v>
      </c>
      <c r="B4376" t="s">
        <v>16156</v>
      </c>
      <c r="C4376" t="s">
        <v>212</v>
      </c>
      <c r="D4376" t="s">
        <v>1252</v>
      </c>
      <c r="E4376" s="579">
        <v>99.99</v>
      </c>
    </row>
    <row r="4377" spans="1:5">
      <c r="A4377">
        <v>13416</v>
      </c>
      <c r="B4377" t="s">
        <v>16157</v>
      </c>
      <c r="C4377" t="s">
        <v>212</v>
      </c>
      <c r="D4377" t="s">
        <v>1252</v>
      </c>
      <c r="E4377" s="579">
        <v>88.81</v>
      </c>
    </row>
    <row r="4378" spans="1:5">
      <c r="A4378">
        <v>40329</v>
      </c>
      <c r="B4378" t="s">
        <v>16158</v>
      </c>
      <c r="C4378" t="s">
        <v>212</v>
      </c>
      <c r="D4378" t="s">
        <v>1252</v>
      </c>
      <c r="E4378" s="579">
        <v>28</v>
      </c>
    </row>
    <row r="4379" spans="1:5">
      <c r="A4379">
        <v>11823</v>
      </c>
      <c r="B4379" t="s">
        <v>16159</v>
      </c>
      <c r="C4379" t="s">
        <v>212</v>
      </c>
      <c r="D4379" t="s">
        <v>1252</v>
      </c>
      <c r="E4379" s="579">
        <v>11.79</v>
      </c>
    </row>
    <row r="4380" spans="1:5">
      <c r="A4380">
        <v>11822</v>
      </c>
      <c r="B4380" t="s">
        <v>16160</v>
      </c>
      <c r="C4380" t="s">
        <v>212</v>
      </c>
      <c r="D4380" t="s">
        <v>1250</v>
      </c>
      <c r="E4380" s="579">
        <v>26.23</v>
      </c>
    </row>
    <row r="4381" spans="1:5">
      <c r="A4381">
        <v>11831</v>
      </c>
      <c r="B4381" t="s">
        <v>16161</v>
      </c>
      <c r="C4381" t="s">
        <v>212</v>
      </c>
      <c r="D4381" t="s">
        <v>1252</v>
      </c>
      <c r="E4381" s="579">
        <v>15.78</v>
      </c>
    </row>
    <row r="4382" spans="1:5">
      <c r="A4382">
        <v>45249</v>
      </c>
      <c r="B4382" t="s">
        <v>16162</v>
      </c>
      <c r="C4382" t="s">
        <v>212</v>
      </c>
      <c r="D4382" t="s">
        <v>1252</v>
      </c>
      <c r="E4382" s="579"/>
    </row>
    <row r="4383" spans="1:5">
      <c r="A4383">
        <v>7613</v>
      </c>
      <c r="B4383" t="s">
        <v>16163</v>
      </c>
      <c r="C4383" t="s">
        <v>212</v>
      </c>
      <c r="D4383" t="s">
        <v>1252</v>
      </c>
      <c r="E4383" s="579"/>
    </row>
    <row r="4384" spans="1:5">
      <c r="A4384">
        <v>7619</v>
      </c>
      <c r="B4384" t="s">
        <v>16164</v>
      </c>
      <c r="C4384" t="s">
        <v>212</v>
      </c>
      <c r="D4384" t="s">
        <v>1252</v>
      </c>
      <c r="E4384" s="579"/>
    </row>
    <row r="4385" spans="1:5">
      <c r="A4385">
        <v>12076</v>
      </c>
      <c r="B4385" t="s">
        <v>16165</v>
      </c>
      <c r="C4385" t="s">
        <v>212</v>
      </c>
      <c r="D4385" t="s">
        <v>1250</v>
      </c>
      <c r="E4385" s="579"/>
    </row>
    <row r="4386" spans="1:5">
      <c r="A4386">
        <v>7614</v>
      </c>
      <c r="B4386" t="s">
        <v>16166</v>
      </c>
      <c r="C4386" t="s">
        <v>212</v>
      </c>
      <c r="D4386" t="s">
        <v>1252</v>
      </c>
      <c r="E4386" s="2"/>
    </row>
    <row r="4387" spans="1:5">
      <c r="A4387">
        <v>7618</v>
      </c>
      <c r="B4387" t="s">
        <v>16167</v>
      </c>
      <c r="C4387" t="s">
        <v>212</v>
      </c>
      <c r="D4387" t="s">
        <v>1252</v>
      </c>
      <c r="E4387" s="579"/>
    </row>
    <row r="4388" spans="1:5">
      <c r="A4388">
        <v>7620</v>
      </c>
      <c r="B4388" t="s">
        <v>16168</v>
      </c>
      <c r="C4388" t="s">
        <v>212</v>
      </c>
      <c r="D4388" t="s">
        <v>1252</v>
      </c>
      <c r="E4388" s="579"/>
    </row>
    <row r="4389" spans="1:5">
      <c r="A4389">
        <v>7610</v>
      </c>
      <c r="B4389" t="s">
        <v>16169</v>
      </c>
      <c r="C4389" t="s">
        <v>212</v>
      </c>
      <c r="D4389" t="s">
        <v>1252</v>
      </c>
      <c r="E4389" s="579"/>
    </row>
    <row r="4390" spans="1:5">
      <c r="A4390">
        <v>7615</v>
      </c>
      <c r="B4390" t="s">
        <v>16170</v>
      </c>
      <c r="C4390" t="s">
        <v>212</v>
      </c>
      <c r="D4390" t="s">
        <v>1252</v>
      </c>
      <c r="E4390" s="579"/>
    </row>
    <row r="4391" spans="1:5">
      <c r="A4391">
        <v>7617</v>
      </c>
      <c r="B4391" t="s">
        <v>16171</v>
      </c>
      <c r="C4391" t="s">
        <v>212</v>
      </c>
      <c r="D4391" t="s">
        <v>1252</v>
      </c>
      <c r="E4391" s="579"/>
    </row>
    <row r="4392" spans="1:5">
      <c r="A4392">
        <v>7616</v>
      </c>
      <c r="B4392" t="s">
        <v>16172</v>
      </c>
      <c r="C4392" t="s">
        <v>212</v>
      </c>
      <c r="D4392" t="s">
        <v>1252</v>
      </c>
      <c r="E4392" s="579"/>
    </row>
    <row r="4393" spans="1:5">
      <c r="A4393">
        <v>7611</v>
      </c>
      <c r="B4393" t="s">
        <v>16173</v>
      </c>
      <c r="C4393" t="s">
        <v>212</v>
      </c>
      <c r="D4393" t="s">
        <v>1252</v>
      </c>
      <c r="E4393" s="579"/>
    </row>
    <row r="4394" spans="1:5">
      <c r="A4394">
        <v>7612</v>
      </c>
      <c r="B4394" t="s">
        <v>16174</v>
      </c>
      <c r="C4394" t="s">
        <v>212</v>
      </c>
      <c r="D4394" t="s">
        <v>1252</v>
      </c>
      <c r="E4394" s="579"/>
    </row>
    <row r="4395" spans="1:5">
      <c r="A4395">
        <v>37371</v>
      </c>
      <c r="B4395" t="s">
        <v>16175</v>
      </c>
      <c r="C4395" t="s">
        <v>87</v>
      </c>
      <c r="D4395" t="s">
        <v>1252</v>
      </c>
      <c r="E4395" s="579">
        <v>0.8</v>
      </c>
    </row>
    <row r="4396" spans="1:5">
      <c r="A4396">
        <v>40861</v>
      </c>
      <c r="B4396" t="s">
        <v>16176</v>
      </c>
      <c r="C4396" t="s">
        <v>218</v>
      </c>
      <c r="D4396" t="s">
        <v>1252</v>
      </c>
      <c r="E4396" s="579">
        <v>150.77000000000001</v>
      </c>
    </row>
    <row r="4397" spans="1:5">
      <c r="A4397">
        <v>36509</v>
      </c>
      <c r="B4397" t="s">
        <v>16177</v>
      </c>
      <c r="C4397" t="s">
        <v>212</v>
      </c>
      <c r="D4397" t="s">
        <v>1252</v>
      </c>
      <c r="E4397" s="579"/>
    </row>
    <row r="4398" spans="1:5">
      <c r="A4398">
        <v>36510</v>
      </c>
      <c r="B4398" t="s">
        <v>16178</v>
      </c>
      <c r="C4398" t="s">
        <v>212</v>
      </c>
      <c r="D4398" t="s">
        <v>1252</v>
      </c>
      <c r="E4398" s="579"/>
    </row>
    <row r="4399" spans="1:5">
      <c r="A4399">
        <v>25020</v>
      </c>
      <c r="B4399" t="s">
        <v>16179</v>
      </c>
      <c r="C4399" t="s">
        <v>212</v>
      </c>
      <c r="D4399" t="s">
        <v>1252</v>
      </c>
      <c r="E4399" s="2"/>
    </row>
    <row r="4400" spans="1:5">
      <c r="A4400">
        <v>7622</v>
      </c>
      <c r="B4400" t="s">
        <v>16180</v>
      </c>
      <c r="C4400" t="s">
        <v>212</v>
      </c>
      <c r="D4400" t="s">
        <v>1250</v>
      </c>
      <c r="E4400" s="579"/>
    </row>
    <row r="4401" spans="1:5">
      <c r="A4401">
        <v>7624</v>
      </c>
      <c r="B4401" t="s">
        <v>16181</v>
      </c>
      <c r="C4401" t="s">
        <v>212</v>
      </c>
      <c r="D4401" t="s">
        <v>1252</v>
      </c>
      <c r="E4401" s="579"/>
    </row>
    <row r="4402" spans="1:5">
      <c r="A4402">
        <v>7625</v>
      </c>
      <c r="B4402" t="s">
        <v>16182</v>
      </c>
      <c r="C4402" t="s">
        <v>212</v>
      </c>
      <c r="D4402" t="s">
        <v>1252</v>
      </c>
      <c r="E4402" s="579"/>
    </row>
    <row r="4403" spans="1:5">
      <c r="A4403">
        <v>7623</v>
      </c>
      <c r="B4403" t="s">
        <v>16183</v>
      </c>
      <c r="C4403" t="s">
        <v>212</v>
      </c>
      <c r="D4403" t="s">
        <v>1252</v>
      </c>
      <c r="E4403" s="579"/>
    </row>
    <row r="4404" spans="1:5">
      <c r="A4404">
        <v>36508</v>
      </c>
      <c r="B4404" t="s">
        <v>16184</v>
      </c>
      <c r="C4404" t="s">
        <v>212</v>
      </c>
      <c r="D4404" t="s">
        <v>1252</v>
      </c>
      <c r="E4404" s="579"/>
    </row>
    <row r="4405" spans="1:5">
      <c r="A4405">
        <v>13238</v>
      </c>
      <c r="B4405" t="s">
        <v>16185</v>
      </c>
      <c r="C4405" t="s">
        <v>212</v>
      </c>
      <c r="D4405" t="s">
        <v>1252</v>
      </c>
      <c r="E4405" s="579"/>
    </row>
    <row r="4406" spans="1:5">
      <c r="A4406">
        <v>36511</v>
      </c>
      <c r="B4406" t="s">
        <v>16186</v>
      </c>
      <c r="C4406" t="s">
        <v>212</v>
      </c>
      <c r="D4406" t="s">
        <v>1252</v>
      </c>
      <c r="E4406" s="2"/>
    </row>
    <row r="4407" spans="1:5">
      <c r="A4407">
        <v>36515</v>
      </c>
      <c r="B4407" t="s">
        <v>16187</v>
      </c>
      <c r="C4407" t="s">
        <v>212</v>
      </c>
      <c r="D4407" t="s">
        <v>1252</v>
      </c>
      <c r="E4407" s="579"/>
    </row>
    <row r="4408" spans="1:5">
      <c r="A4408">
        <v>10598</v>
      </c>
      <c r="B4408" t="s">
        <v>16188</v>
      </c>
      <c r="C4408" t="s">
        <v>212</v>
      </c>
      <c r="D4408" t="s">
        <v>1252</v>
      </c>
      <c r="E4408" s="579"/>
    </row>
    <row r="4409" spans="1:5">
      <c r="A4409">
        <v>7640</v>
      </c>
      <c r="B4409" t="s">
        <v>16189</v>
      </c>
      <c r="C4409" t="s">
        <v>212</v>
      </c>
      <c r="D4409" t="s">
        <v>1252</v>
      </c>
      <c r="E4409" s="579"/>
    </row>
    <row r="4410" spans="1:5">
      <c r="A4410">
        <v>36513</v>
      </c>
      <c r="B4410" t="s">
        <v>16190</v>
      </c>
      <c r="C4410" t="s">
        <v>212</v>
      </c>
      <c r="D4410" t="s">
        <v>1252</v>
      </c>
      <c r="E4410" s="579"/>
    </row>
    <row r="4411" spans="1:5">
      <c r="A4411">
        <v>36514</v>
      </c>
      <c r="B4411" t="s">
        <v>16191</v>
      </c>
      <c r="C4411" t="s">
        <v>212</v>
      </c>
      <c r="D4411" t="s">
        <v>1252</v>
      </c>
      <c r="E4411" s="579"/>
    </row>
    <row r="4412" spans="1:5">
      <c r="A4412">
        <v>11572</v>
      </c>
      <c r="B4412" t="s">
        <v>16192</v>
      </c>
      <c r="C4412" t="s">
        <v>212</v>
      </c>
      <c r="D4412" t="s">
        <v>1252</v>
      </c>
      <c r="E4412" s="579">
        <v>32.68</v>
      </c>
    </row>
    <row r="4413" spans="1:5">
      <c r="A4413">
        <v>36149</v>
      </c>
      <c r="B4413" t="s">
        <v>16193</v>
      </c>
      <c r="C4413" t="s">
        <v>212</v>
      </c>
      <c r="D4413" t="s">
        <v>1252</v>
      </c>
      <c r="E4413" s="579">
        <v>238.06</v>
      </c>
    </row>
    <row r="4414" spans="1:5">
      <c r="A4414">
        <v>42407</v>
      </c>
      <c r="B4414" t="s">
        <v>16194</v>
      </c>
      <c r="C4414" t="s">
        <v>85</v>
      </c>
      <c r="D4414" t="s">
        <v>1252</v>
      </c>
      <c r="E4414" s="579"/>
    </row>
    <row r="4415" spans="1:5">
      <c r="A4415">
        <v>45200</v>
      </c>
      <c r="B4415" t="s">
        <v>16195</v>
      </c>
      <c r="C4415" t="s">
        <v>212</v>
      </c>
      <c r="D4415" t="s">
        <v>1252</v>
      </c>
      <c r="E4415" s="579"/>
    </row>
    <row r="4416" spans="1:5">
      <c r="A4416">
        <v>11581</v>
      </c>
      <c r="B4416" t="s">
        <v>16196</v>
      </c>
      <c r="C4416" t="s">
        <v>85</v>
      </c>
      <c r="D4416" t="s">
        <v>1250</v>
      </c>
      <c r="E4416" s="579">
        <v>21.57</v>
      </c>
    </row>
    <row r="4417" spans="1:5">
      <c r="A4417">
        <v>43605</v>
      </c>
      <c r="B4417" t="s">
        <v>16197</v>
      </c>
      <c r="C4417" t="s">
        <v>85</v>
      </c>
      <c r="D4417" t="s">
        <v>1252</v>
      </c>
      <c r="E4417" s="579">
        <v>44.14</v>
      </c>
    </row>
    <row r="4418" spans="1:5">
      <c r="A4418">
        <v>11580</v>
      </c>
      <c r="B4418" t="s">
        <v>16198</v>
      </c>
      <c r="C4418" t="s">
        <v>85</v>
      </c>
      <c r="D4418" t="s">
        <v>1252</v>
      </c>
      <c r="E4418" s="579">
        <v>8.65</v>
      </c>
    </row>
    <row r="4419" spans="1:5">
      <c r="A4419">
        <v>38386</v>
      </c>
      <c r="B4419" t="s">
        <v>16199</v>
      </c>
      <c r="C4419" t="s">
        <v>212</v>
      </c>
      <c r="D4419" t="s">
        <v>1252</v>
      </c>
      <c r="E4419" s="579">
        <v>4.53</v>
      </c>
    </row>
    <row r="4420" spans="1:5">
      <c r="A4420">
        <v>45231</v>
      </c>
      <c r="B4420" t="s">
        <v>16200</v>
      </c>
      <c r="C4420" t="s">
        <v>212</v>
      </c>
      <c r="D4420" t="s">
        <v>1253</v>
      </c>
      <c r="E4420" s="2">
        <v>4.1399999999999997</v>
      </c>
    </row>
    <row r="4421" spans="1:5">
      <c r="A4421">
        <v>45232</v>
      </c>
      <c r="B4421" t="s">
        <v>16201</v>
      </c>
      <c r="C4421" t="s">
        <v>212</v>
      </c>
      <c r="D4421" t="s">
        <v>1253</v>
      </c>
      <c r="E4421" s="2">
        <v>7.29</v>
      </c>
    </row>
    <row r="4422" spans="1:5">
      <c r="A4422">
        <v>10743</v>
      </c>
      <c r="B4422" t="s">
        <v>16202</v>
      </c>
      <c r="C4422" t="s">
        <v>212</v>
      </c>
      <c r="D4422" t="s">
        <v>1253</v>
      </c>
      <c r="E4422" s="2"/>
    </row>
    <row r="4423" spans="1:5">
      <c r="A4423">
        <v>39848</v>
      </c>
      <c r="B4423" t="s">
        <v>16203</v>
      </c>
      <c r="C4423" t="s">
        <v>85</v>
      </c>
      <c r="D4423" t="s">
        <v>1253</v>
      </c>
      <c r="E4423" s="2"/>
    </row>
    <row r="4424" spans="1:5">
      <c r="A4424">
        <v>7667</v>
      </c>
      <c r="B4424" t="s">
        <v>16204</v>
      </c>
      <c r="C4424" t="s">
        <v>85</v>
      </c>
      <c r="D4424" t="s">
        <v>1253</v>
      </c>
      <c r="E4424" s="2"/>
    </row>
    <row r="4425" spans="1:5">
      <c r="A4425">
        <v>7660</v>
      </c>
      <c r="B4425" t="s">
        <v>16205</v>
      </c>
      <c r="C4425" t="s">
        <v>85</v>
      </c>
      <c r="D4425" t="s">
        <v>1253</v>
      </c>
      <c r="E4425" s="2"/>
    </row>
    <row r="4426" spans="1:5">
      <c r="A4426">
        <v>7676</v>
      </c>
      <c r="B4426" t="s">
        <v>16206</v>
      </c>
      <c r="C4426" t="s">
        <v>85</v>
      </c>
      <c r="D4426" t="s">
        <v>1253</v>
      </c>
      <c r="E4426" s="2"/>
    </row>
    <row r="4427" spans="1:5">
      <c r="A4427">
        <v>20999</v>
      </c>
      <c r="B4427" t="s">
        <v>16207</v>
      </c>
      <c r="C4427" t="s">
        <v>85</v>
      </c>
      <c r="D4427" t="s">
        <v>1253</v>
      </c>
      <c r="E4427" s="2"/>
    </row>
    <row r="4428" spans="1:5">
      <c r="A4428">
        <v>21001</v>
      </c>
      <c r="B4428" t="s">
        <v>16208</v>
      </c>
      <c r="C4428" t="s">
        <v>85</v>
      </c>
      <c r="D4428" t="s">
        <v>1253</v>
      </c>
      <c r="E4428" s="2"/>
    </row>
    <row r="4429" spans="1:5">
      <c r="A4429">
        <v>21003</v>
      </c>
      <c r="B4429" t="s">
        <v>16209</v>
      </c>
      <c r="C4429" t="s">
        <v>85</v>
      </c>
      <c r="D4429" t="s">
        <v>1253</v>
      </c>
      <c r="E4429" s="2"/>
    </row>
    <row r="4430" spans="1:5">
      <c r="A4430">
        <v>21006</v>
      </c>
      <c r="B4430" t="s">
        <v>16210</v>
      </c>
      <c r="C4430" t="s">
        <v>85</v>
      </c>
      <c r="D4430" t="s">
        <v>1253</v>
      </c>
      <c r="E4430" s="2"/>
    </row>
    <row r="4431" spans="1:5">
      <c r="A4431">
        <v>21019</v>
      </c>
      <c r="B4431" t="s">
        <v>16211</v>
      </c>
      <c r="C4431" t="s">
        <v>85</v>
      </c>
      <c r="D4431" t="s">
        <v>1253</v>
      </c>
      <c r="E4431" s="2"/>
    </row>
    <row r="4432" spans="1:5">
      <c r="A4432">
        <v>21021</v>
      </c>
      <c r="B4432" t="s">
        <v>16212</v>
      </c>
      <c r="C4432" t="s">
        <v>85</v>
      </c>
      <c r="D4432" t="s">
        <v>1250</v>
      </c>
      <c r="E4432" s="579"/>
    </row>
    <row r="4433" spans="1:5">
      <c r="A4433">
        <v>21024</v>
      </c>
      <c r="B4433" t="s">
        <v>16213</v>
      </c>
      <c r="C4433" t="s">
        <v>85</v>
      </c>
      <c r="D4433" t="s">
        <v>1250</v>
      </c>
      <c r="E4433" s="579"/>
    </row>
    <row r="4434" spans="1:5">
      <c r="A4434">
        <v>40624</v>
      </c>
      <c r="B4434" t="s">
        <v>16214</v>
      </c>
      <c r="C4434" t="s">
        <v>85</v>
      </c>
      <c r="D4434" t="s">
        <v>1253</v>
      </c>
      <c r="E4434" s="2"/>
    </row>
    <row r="4435" spans="1:5">
      <c r="A4435">
        <v>42575</v>
      </c>
      <c r="B4435" t="s">
        <v>16215</v>
      </c>
      <c r="C4435" t="s">
        <v>85</v>
      </c>
      <c r="D4435" t="s">
        <v>1253</v>
      </c>
      <c r="E4435" s="2"/>
    </row>
    <row r="4436" spans="1:5">
      <c r="A4436">
        <v>42574</v>
      </c>
      <c r="B4436" t="s">
        <v>16216</v>
      </c>
      <c r="C4436" t="s">
        <v>85</v>
      </c>
      <c r="D4436" t="s">
        <v>1253</v>
      </c>
      <c r="E4436" s="2"/>
    </row>
    <row r="4437" spans="1:5">
      <c r="A4437">
        <v>13127</v>
      </c>
      <c r="B4437" t="s">
        <v>16217</v>
      </c>
      <c r="C4437" t="s">
        <v>85</v>
      </c>
      <c r="D4437" t="s">
        <v>1253</v>
      </c>
      <c r="E4437" s="2"/>
    </row>
    <row r="4438" spans="1:5">
      <c r="A4438">
        <v>13137</v>
      </c>
      <c r="B4438" t="s">
        <v>16218</v>
      </c>
      <c r="C4438" t="s">
        <v>85</v>
      </c>
      <c r="D4438" t="s">
        <v>1253</v>
      </c>
      <c r="E4438" s="2"/>
    </row>
    <row r="4439" spans="1:5">
      <c r="A4439">
        <v>20989</v>
      </c>
      <c r="B4439" t="s">
        <v>16219</v>
      </c>
      <c r="C4439" t="s">
        <v>85</v>
      </c>
      <c r="D4439" t="s">
        <v>1253</v>
      </c>
      <c r="E4439" s="2"/>
    </row>
    <row r="4440" spans="1:5">
      <c r="A4440">
        <v>21147</v>
      </c>
      <c r="B4440" t="s">
        <v>16220</v>
      </c>
      <c r="C4440" t="s">
        <v>85</v>
      </c>
      <c r="D4440" t="s">
        <v>1253</v>
      </c>
      <c r="E4440" s="2"/>
    </row>
    <row r="4441" spans="1:5">
      <c r="A4441">
        <v>21148</v>
      </c>
      <c r="B4441" t="s">
        <v>16221</v>
      </c>
      <c r="C4441" t="s">
        <v>85</v>
      </c>
      <c r="D4441" t="s">
        <v>1253</v>
      </c>
      <c r="E4441" s="2"/>
    </row>
    <row r="4442" spans="1:5">
      <c r="A4442">
        <v>20984</v>
      </c>
      <c r="B4442" t="s">
        <v>16222</v>
      </c>
      <c r="C4442" t="s">
        <v>85</v>
      </c>
      <c r="D4442" t="s">
        <v>1253</v>
      </c>
      <c r="E4442" s="2"/>
    </row>
    <row r="4443" spans="1:5">
      <c r="A4443">
        <v>13042</v>
      </c>
      <c r="B4443" t="s">
        <v>16223</v>
      </c>
      <c r="C4443" t="s">
        <v>85</v>
      </c>
      <c r="D4443" t="s">
        <v>1253</v>
      </c>
      <c r="E4443" s="2"/>
    </row>
    <row r="4444" spans="1:5">
      <c r="A4444">
        <v>42576</v>
      </c>
      <c r="B4444" t="s">
        <v>16224</v>
      </c>
      <c r="C4444" t="s">
        <v>85</v>
      </c>
      <c r="D4444" t="s">
        <v>1253</v>
      </c>
      <c r="E4444" s="2"/>
    </row>
    <row r="4445" spans="1:5">
      <c r="A4445">
        <v>21150</v>
      </c>
      <c r="B4445" t="s">
        <v>16225</v>
      </c>
      <c r="C4445" t="s">
        <v>85</v>
      </c>
      <c r="D4445" t="s">
        <v>1253</v>
      </c>
      <c r="E4445" s="2"/>
    </row>
    <row r="4446" spans="1:5">
      <c r="A4446">
        <v>13141</v>
      </c>
      <c r="B4446" t="s">
        <v>16226</v>
      </c>
      <c r="C4446" t="s">
        <v>85</v>
      </c>
      <c r="D4446" t="s">
        <v>1253</v>
      </c>
      <c r="E4446" s="2"/>
    </row>
    <row r="4447" spans="1:5">
      <c r="A4447">
        <v>21151</v>
      </c>
      <c r="B4447" t="s">
        <v>16227</v>
      </c>
      <c r="C4447" t="s">
        <v>85</v>
      </c>
      <c r="D4447" t="s">
        <v>1253</v>
      </c>
      <c r="E4447" s="2"/>
    </row>
    <row r="4448" spans="1:5">
      <c r="A4448">
        <v>13142</v>
      </c>
      <c r="B4448" t="s">
        <v>16228</v>
      </c>
      <c r="C4448" t="s">
        <v>85</v>
      </c>
      <c r="D4448" t="s">
        <v>1253</v>
      </c>
      <c r="E4448" s="2"/>
    </row>
    <row r="4449" spans="1:5">
      <c r="A4449">
        <v>42577</v>
      </c>
      <c r="B4449" t="s">
        <v>16229</v>
      </c>
      <c r="C4449" t="s">
        <v>85</v>
      </c>
      <c r="D4449" t="s">
        <v>1252</v>
      </c>
      <c r="E4449" s="579"/>
    </row>
    <row r="4450" spans="1:5">
      <c r="A4450">
        <v>20994</v>
      </c>
      <c r="B4450" t="s">
        <v>16230</v>
      </c>
      <c r="C4450" t="s">
        <v>85</v>
      </c>
      <c r="D4450" t="s">
        <v>1252</v>
      </c>
      <c r="E4450" s="579"/>
    </row>
    <row r="4451" spans="1:5">
      <c r="A4451">
        <v>7672</v>
      </c>
      <c r="B4451" t="s">
        <v>16231</v>
      </c>
      <c r="C4451" t="s">
        <v>85</v>
      </c>
      <c r="D4451" t="s">
        <v>1253</v>
      </c>
      <c r="E4451" s="579"/>
    </row>
    <row r="4452" spans="1:5">
      <c r="A4452">
        <v>20995</v>
      </c>
      <c r="B4452" t="s">
        <v>16232</v>
      </c>
      <c r="C4452" t="s">
        <v>85</v>
      </c>
      <c r="D4452" t="s">
        <v>1252</v>
      </c>
      <c r="E4452" s="579"/>
    </row>
    <row r="4453" spans="1:5">
      <c r="A4453">
        <v>7690</v>
      </c>
      <c r="B4453" t="s">
        <v>16233</v>
      </c>
      <c r="C4453" t="s">
        <v>85</v>
      </c>
      <c r="D4453" t="s">
        <v>1252</v>
      </c>
      <c r="E4453" s="579"/>
    </row>
    <row r="4454" spans="1:5">
      <c r="A4454">
        <v>20980</v>
      </c>
      <c r="B4454" t="s">
        <v>16234</v>
      </c>
      <c r="C4454" t="s">
        <v>85</v>
      </c>
      <c r="D4454" t="s">
        <v>1252</v>
      </c>
      <c r="E4454" s="579"/>
    </row>
    <row r="4455" spans="1:5">
      <c r="A4455">
        <v>7661</v>
      </c>
      <c r="B4455" t="s">
        <v>16235</v>
      </c>
      <c r="C4455" t="s">
        <v>85</v>
      </c>
      <c r="D4455" t="s">
        <v>1252</v>
      </c>
      <c r="E4455" s="579"/>
    </row>
    <row r="4456" spans="1:5">
      <c r="A4456">
        <v>21016</v>
      </c>
      <c r="B4456" t="s">
        <v>16236</v>
      </c>
      <c r="C4456" t="s">
        <v>85</v>
      </c>
      <c r="D4456" t="s">
        <v>1253</v>
      </c>
      <c r="E4456" s="579"/>
    </row>
    <row r="4457" spans="1:5">
      <c r="A4457">
        <v>21008</v>
      </c>
      <c r="B4457" t="s">
        <v>16237</v>
      </c>
      <c r="C4457" t="s">
        <v>85</v>
      </c>
      <c r="D4457" t="s">
        <v>1253</v>
      </c>
      <c r="E4457" s="579"/>
    </row>
    <row r="4458" spans="1:5">
      <c r="A4458">
        <v>21009</v>
      </c>
      <c r="B4458" t="s">
        <v>16238</v>
      </c>
      <c r="C4458" t="s">
        <v>85</v>
      </c>
      <c r="D4458" t="s">
        <v>1253</v>
      </c>
      <c r="E4458" s="579"/>
    </row>
    <row r="4459" spans="1:5">
      <c r="A4459">
        <v>21010</v>
      </c>
      <c r="B4459" t="s">
        <v>16239</v>
      </c>
      <c r="C4459" t="s">
        <v>85</v>
      </c>
      <c r="D4459" t="s">
        <v>1253</v>
      </c>
      <c r="E4459" s="579"/>
    </row>
    <row r="4460" spans="1:5">
      <c r="A4460">
        <v>21011</v>
      </c>
      <c r="B4460" t="s">
        <v>16240</v>
      </c>
      <c r="C4460" t="s">
        <v>85</v>
      </c>
      <c r="D4460" t="s">
        <v>1253</v>
      </c>
      <c r="E4460" s="579"/>
    </row>
    <row r="4461" spans="1:5">
      <c r="A4461">
        <v>21012</v>
      </c>
      <c r="B4461" t="s">
        <v>16241</v>
      </c>
      <c r="C4461" t="s">
        <v>85</v>
      </c>
      <c r="D4461" t="s">
        <v>1253</v>
      </c>
      <c r="E4461" s="579"/>
    </row>
    <row r="4462" spans="1:5">
      <c r="A4462">
        <v>21013</v>
      </c>
      <c r="B4462" t="s">
        <v>16242</v>
      </c>
      <c r="C4462" t="s">
        <v>85</v>
      </c>
      <c r="D4462" t="s">
        <v>1253</v>
      </c>
      <c r="E4462" s="579"/>
    </row>
    <row r="4463" spans="1:5">
      <c r="A4463">
        <v>21014</v>
      </c>
      <c r="B4463" t="s">
        <v>16243</v>
      </c>
      <c r="C4463" t="s">
        <v>85</v>
      </c>
      <c r="D4463" t="s">
        <v>1253</v>
      </c>
      <c r="E4463" s="579"/>
    </row>
    <row r="4464" spans="1:5">
      <c r="A4464">
        <v>21015</v>
      </c>
      <c r="B4464" t="s">
        <v>16244</v>
      </c>
      <c r="C4464" t="s">
        <v>85</v>
      </c>
      <c r="D4464" t="s">
        <v>1253</v>
      </c>
      <c r="E4464" s="579"/>
    </row>
    <row r="4465" spans="1:5">
      <c r="A4465">
        <v>40626</v>
      </c>
      <c r="B4465" t="s">
        <v>16245</v>
      </c>
      <c r="C4465" t="s">
        <v>85</v>
      </c>
      <c r="D4465" t="s">
        <v>1253</v>
      </c>
      <c r="E4465" s="579"/>
    </row>
    <row r="4466" spans="1:5">
      <c r="A4466">
        <v>7697</v>
      </c>
      <c r="B4466" t="s">
        <v>16246</v>
      </c>
      <c r="C4466" t="s">
        <v>85</v>
      </c>
      <c r="D4466" t="s">
        <v>1253</v>
      </c>
      <c r="E4466" s="579"/>
    </row>
    <row r="4467" spans="1:5">
      <c r="A4467">
        <v>7698</v>
      </c>
      <c r="B4467" t="s">
        <v>16247</v>
      </c>
      <c r="C4467" t="s">
        <v>85</v>
      </c>
      <c r="D4467" t="s">
        <v>1253</v>
      </c>
      <c r="E4467" s="579"/>
    </row>
    <row r="4468" spans="1:5">
      <c r="A4468">
        <v>7691</v>
      </c>
      <c r="B4468" t="s">
        <v>16248</v>
      </c>
      <c r="C4468" t="s">
        <v>85</v>
      </c>
      <c r="D4468" t="s">
        <v>1253</v>
      </c>
      <c r="E4468" s="579"/>
    </row>
    <row r="4469" spans="1:5">
      <c r="A4469">
        <v>7696</v>
      </c>
      <c r="B4469" t="s">
        <v>16249</v>
      </c>
      <c r="C4469" t="s">
        <v>85</v>
      </c>
      <c r="D4469" t="s">
        <v>1253</v>
      </c>
      <c r="E4469" s="2"/>
    </row>
    <row r="4470" spans="1:5">
      <c r="A4470">
        <v>7701</v>
      </c>
      <c r="B4470" t="s">
        <v>16250</v>
      </c>
      <c r="C4470" t="s">
        <v>85</v>
      </c>
      <c r="D4470" t="s">
        <v>1253</v>
      </c>
      <c r="E4470" s="579"/>
    </row>
    <row r="4471" spans="1:5">
      <c r="A4471">
        <v>7694</v>
      </c>
      <c r="B4471" t="s">
        <v>16251</v>
      </c>
      <c r="C4471" t="s">
        <v>85</v>
      </c>
      <c r="D4471" t="s">
        <v>1253</v>
      </c>
      <c r="E4471" s="579"/>
    </row>
    <row r="4472" spans="1:5">
      <c r="A4472">
        <v>7700</v>
      </c>
      <c r="B4472" t="s">
        <v>16252</v>
      </c>
      <c r="C4472" t="s">
        <v>85</v>
      </c>
      <c r="D4472" t="s">
        <v>1253</v>
      </c>
      <c r="E4472" s="2"/>
    </row>
    <row r="4473" spans="1:5">
      <c r="A4473">
        <v>7693</v>
      </c>
      <c r="B4473" t="s">
        <v>16253</v>
      </c>
      <c r="C4473" t="s">
        <v>85</v>
      </c>
      <c r="D4473" t="s">
        <v>1253</v>
      </c>
      <c r="E4473" s="2"/>
    </row>
    <row r="4474" spans="1:5">
      <c r="A4474">
        <v>7692</v>
      </c>
      <c r="B4474" t="s">
        <v>16254</v>
      </c>
      <c r="C4474" t="s">
        <v>85</v>
      </c>
      <c r="D4474" t="s">
        <v>1253</v>
      </c>
      <c r="E4474" s="579"/>
    </row>
    <row r="4475" spans="1:5">
      <c r="A4475">
        <v>7695</v>
      </c>
      <c r="B4475" t="s">
        <v>16255</v>
      </c>
      <c r="C4475" t="s">
        <v>85</v>
      </c>
      <c r="D4475" t="s">
        <v>1253</v>
      </c>
      <c r="E4475" s="579"/>
    </row>
    <row r="4476" spans="1:5">
      <c r="A4476">
        <v>13356</v>
      </c>
      <c r="B4476" t="s">
        <v>16256</v>
      </c>
      <c r="C4476" t="s">
        <v>85</v>
      </c>
      <c r="D4476" t="s">
        <v>1253</v>
      </c>
      <c r="E4476" s="579"/>
    </row>
    <row r="4477" spans="1:5">
      <c r="A4477">
        <v>36365</v>
      </c>
      <c r="B4477" t="s">
        <v>16257</v>
      </c>
      <c r="C4477" t="s">
        <v>85</v>
      </c>
      <c r="D4477" t="s">
        <v>1253</v>
      </c>
      <c r="E4477" s="579">
        <v>35.92</v>
      </c>
    </row>
    <row r="4478" spans="1:5">
      <c r="A4478">
        <v>41930</v>
      </c>
      <c r="B4478" t="s">
        <v>16258</v>
      </c>
      <c r="C4478" t="s">
        <v>85</v>
      </c>
      <c r="D4478" t="s">
        <v>1253</v>
      </c>
      <c r="E4478" s="579">
        <v>119.66</v>
      </c>
    </row>
    <row r="4479" spans="1:5">
      <c r="A4479">
        <v>41931</v>
      </c>
      <c r="B4479" t="s">
        <v>16259</v>
      </c>
      <c r="C4479" t="s">
        <v>85</v>
      </c>
      <c r="D4479" t="s">
        <v>1253</v>
      </c>
      <c r="E4479" s="579">
        <v>187.42</v>
      </c>
    </row>
    <row r="4480" spans="1:5">
      <c r="A4480">
        <v>41932</v>
      </c>
      <c r="B4480" t="s">
        <v>16260</v>
      </c>
      <c r="C4480" t="s">
        <v>85</v>
      </c>
      <c r="D4480" t="s">
        <v>1253</v>
      </c>
      <c r="E4480" s="579">
        <v>288.47000000000003</v>
      </c>
    </row>
    <row r="4481" spans="1:5">
      <c r="A4481">
        <v>41933</v>
      </c>
      <c r="B4481" t="s">
        <v>16261</v>
      </c>
      <c r="C4481" t="s">
        <v>85</v>
      </c>
      <c r="D4481" t="s">
        <v>1253</v>
      </c>
      <c r="E4481" s="579">
        <v>407.68</v>
      </c>
    </row>
    <row r="4482" spans="1:5">
      <c r="A4482">
        <v>41934</v>
      </c>
      <c r="B4482" t="s">
        <v>16262</v>
      </c>
      <c r="C4482" t="s">
        <v>85</v>
      </c>
      <c r="D4482" t="s">
        <v>1253</v>
      </c>
      <c r="E4482" s="2">
        <v>474.79</v>
      </c>
    </row>
    <row r="4483" spans="1:5">
      <c r="A4483">
        <v>41936</v>
      </c>
      <c r="B4483" t="s">
        <v>16263</v>
      </c>
      <c r="C4483" t="s">
        <v>85</v>
      </c>
      <c r="D4483" t="s">
        <v>1253</v>
      </c>
      <c r="E4483" s="579">
        <v>70.459999999999994</v>
      </c>
    </row>
    <row r="4484" spans="1:5">
      <c r="A4484">
        <v>44812</v>
      </c>
      <c r="B4484" t="s">
        <v>16264</v>
      </c>
      <c r="C4484" t="s">
        <v>85</v>
      </c>
      <c r="D4484" t="s">
        <v>1253</v>
      </c>
      <c r="E4484" s="579">
        <v>686.08</v>
      </c>
    </row>
    <row r="4485" spans="1:5">
      <c r="A4485">
        <v>41785</v>
      </c>
      <c r="B4485" t="s">
        <v>16265</v>
      </c>
      <c r="C4485" t="s">
        <v>85</v>
      </c>
      <c r="D4485" t="s">
        <v>1253</v>
      </c>
      <c r="E4485" s="579">
        <v>2542.54</v>
      </c>
    </row>
    <row r="4486" spans="1:5">
      <c r="A4486">
        <v>41781</v>
      </c>
      <c r="B4486" t="s">
        <v>16266</v>
      </c>
      <c r="C4486" t="s">
        <v>85</v>
      </c>
      <c r="D4486" t="s">
        <v>1253</v>
      </c>
      <c r="E4486" s="579">
        <v>459.1</v>
      </c>
    </row>
    <row r="4487" spans="1:5">
      <c r="A4487">
        <v>41783</v>
      </c>
      <c r="B4487" t="s">
        <v>16267</v>
      </c>
      <c r="C4487" t="s">
        <v>85</v>
      </c>
      <c r="D4487" t="s">
        <v>1253</v>
      </c>
      <c r="E4487" s="579">
        <v>1650.49</v>
      </c>
    </row>
    <row r="4488" spans="1:5">
      <c r="A4488">
        <v>41786</v>
      </c>
      <c r="B4488" t="s">
        <v>16268</v>
      </c>
      <c r="C4488" t="s">
        <v>85</v>
      </c>
      <c r="D4488" t="s">
        <v>1253</v>
      </c>
      <c r="E4488" s="579">
        <v>3513.95</v>
      </c>
    </row>
    <row r="4489" spans="1:5">
      <c r="A4489">
        <v>41779</v>
      </c>
      <c r="B4489" t="s">
        <v>16269</v>
      </c>
      <c r="C4489" t="s">
        <v>85</v>
      </c>
      <c r="D4489" t="s">
        <v>1253</v>
      </c>
      <c r="E4489" s="579">
        <v>180.81</v>
      </c>
    </row>
    <row r="4490" spans="1:5">
      <c r="A4490">
        <v>41780</v>
      </c>
      <c r="B4490" t="s">
        <v>16270</v>
      </c>
      <c r="C4490" t="s">
        <v>85</v>
      </c>
      <c r="D4490" t="s">
        <v>1253</v>
      </c>
      <c r="E4490" s="579">
        <v>283.27</v>
      </c>
    </row>
    <row r="4491" spans="1:5">
      <c r="A4491">
        <v>41782</v>
      </c>
      <c r="B4491" t="s">
        <v>16271</v>
      </c>
      <c r="C4491" t="s">
        <v>85</v>
      </c>
      <c r="D4491" t="s">
        <v>1253</v>
      </c>
      <c r="E4491" s="579">
        <v>1014.73</v>
      </c>
    </row>
    <row r="4492" spans="1:5">
      <c r="A4492">
        <v>38130</v>
      </c>
      <c r="B4492" t="s">
        <v>16272</v>
      </c>
      <c r="C4492" t="s">
        <v>85</v>
      </c>
      <c r="D4492" t="s">
        <v>1253</v>
      </c>
      <c r="E4492" s="579"/>
    </row>
    <row r="4493" spans="1:5">
      <c r="A4493">
        <v>44260</v>
      </c>
      <c r="B4493" t="s">
        <v>16273</v>
      </c>
      <c r="C4493" t="s">
        <v>85</v>
      </c>
      <c r="D4493" t="s">
        <v>1253</v>
      </c>
      <c r="E4493" s="579"/>
    </row>
    <row r="4494" spans="1:5">
      <c r="A4494">
        <v>21123</v>
      </c>
      <c r="B4494" t="s">
        <v>16274</v>
      </c>
      <c r="C4494" t="s">
        <v>85</v>
      </c>
      <c r="D4494" t="s">
        <v>1253</v>
      </c>
      <c r="E4494" s="579"/>
    </row>
    <row r="4495" spans="1:5">
      <c r="A4495">
        <v>21124</v>
      </c>
      <c r="B4495" t="s">
        <v>16275</v>
      </c>
      <c r="C4495" t="s">
        <v>85</v>
      </c>
      <c r="D4495" t="s">
        <v>1253</v>
      </c>
      <c r="E4495" s="579"/>
    </row>
    <row r="4496" spans="1:5">
      <c r="A4496">
        <v>21125</v>
      </c>
      <c r="B4496" t="s">
        <v>16276</v>
      </c>
      <c r="C4496" t="s">
        <v>85</v>
      </c>
      <c r="D4496" t="s">
        <v>1253</v>
      </c>
      <c r="E4496" s="579"/>
    </row>
    <row r="4497" spans="1:5">
      <c r="A4497">
        <v>38028</v>
      </c>
      <c r="B4497" t="s">
        <v>16277</v>
      </c>
      <c r="C4497" t="s">
        <v>85</v>
      </c>
      <c r="D4497" t="s">
        <v>1253</v>
      </c>
      <c r="E4497" s="579"/>
    </row>
    <row r="4498" spans="1:5">
      <c r="A4498">
        <v>38029</v>
      </c>
      <c r="B4498" t="s">
        <v>16278</v>
      </c>
      <c r="C4498" t="s">
        <v>85</v>
      </c>
      <c r="D4498" t="s">
        <v>1253</v>
      </c>
      <c r="E4498" s="579"/>
    </row>
    <row r="4499" spans="1:5">
      <c r="A4499">
        <v>38030</v>
      </c>
      <c r="B4499" t="s">
        <v>16279</v>
      </c>
      <c r="C4499" t="s">
        <v>85</v>
      </c>
      <c r="D4499" t="s">
        <v>1253</v>
      </c>
      <c r="E4499" s="579"/>
    </row>
    <row r="4500" spans="1:5">
      <c r="A4500">
        <v>38031</v>
      </c>
      <c r="B4500" t="s">
        <v>16280</v>
      </c>
      <c r="C4500" t="s">
        <v>85</v>
      </c>
      <c r="D4500" t="s">
        <v>1253</v>
      </c>
      <c r="E4500" s="579"/>
    </row>
    <row r="4501" spans="1:5">
      <c r="A4501">
        <v>39735</v>
      </c>
      <c r="B4501" t="s">
        <v>16281</v>
      </c>
      <c r="C4501" t="s">
        <v>85</v>
      </c>
      <c r="D4501" t="s">
        <v>1253</v>
      </c>
      <c r="E4501" s="579">
        <v>55.44</v>
      </c>
    </row>
    <row r="4502" spans="1:5">
      <c r="A4502">
        <v>39734</v>
      </c>
      <c r="B4502" t="s">
        <v>16282</v>
      </c>
      <c r="C4502" t="s">
        <v>85</v>
      </c>
      <c r="D4502" t="s">
        <v>1253</v>
      </c>
      <c r="E4502" s="579">
        <v>65.760000000000005</v>
      </c>
    </row>
    <row r="4503" spans="1:5">
      <c r="A4503">
        <v>39736</v>
      </c>
      <c r="B4503" t="s">
        <v>16283</v>
      </c>
      <c r="C4503" t="s">
        <v>85</v>
      </c>
      <c r="D4503" t="s">
        <v>1253</v>
      </c>
      <c r="E4503" s="579">
        <v>75.05</v>
      </c>
    </row>
    <row r="4504" spans="1:5">
      <c r="A4504">
        <v>39739</v>
      </c>
      <c r="B4504" t="s">
        <v>16284</v>
      </c>
      <c r="C4504" t="s">
        <v>85</v>
      </c>
      <c r="D4504" t="s">
        <v>1253</v>
      </c>
      <c r="E4504" s="579">
        <v>51.9</v>
      </c>
    </row>
    <row r="4505" spans="1:5">
      <c r="A4505">
        <v>39737</v>
      </c>
      <c r="B4505" t="s">
        <v>16285</v>
      </c>
      <c r="C4505" t="s">
        <v>85</v>
      </c>
      <c r="D4505" t="s">
        <v>1253</v>
      </c>
      <c r="E4505" s="579">
        <v>10.09</v>
      </c>
    </row>
    <row r="4506" spans="1:5">
      <c r="A4506">
        <v>39738</v>
      </c>
      <c r="B4506" t="s">
        <v>16286</v>
      </c>
      <c r="C4506" t="s">
        <v>85</v>
      </c>
      <c r="D4506" t="s">
        <v>1253</v>
      </c>
      <c r="E4506" s="579">
        <v>3.65</v>
      </c>
    </row>
    <row r="4507" spans="1:5">
      <c r="A4507">
        <v>39733</v>
      </c>
      <c r="B4507" t="s">
        <v>16287</v>
      </c>
      <c r="C4507" t="s">
        <v>85</v>
      </c>
      <c r="D4507" t="s">
        <v>1252</v>
      </c>
      <c r="E4507" s="579">
        <v>89.82</v>
      </c>
    </row>
    <row r="4508" spans="1:5">
      <c r="A4508">
        <v>39854</v>
      </c>
      <c r="B4508" t="s">
        <v>16288</v>
      </c>
      <c r="C4508" t="s">
        <v>85</v>
      </c>
      <c r="D4508" t="s">
        <v>1252</v>
      </c>
      <c r="E4508" s="579">
        <v>91.09</v>
      </c>
    </row>
    <row r="4509" spans="1:5">
      <c r="A4509">
        <v>39740</v>
      </c>
      <c r="B4509" t="s">
        <v>16289</v>
      </c>
      <c r="C4509" t="s">
        <v>85</v>
      </c>
      <c r="D4509" t="s">
        <v>1252</v>
      </c>
      <c r="E4509" s="579">
        <v>49.84</v>
      </c>
    </row>
    <row r="4510" spans="1:5">
      <c r="A4510">
        <v>39741</v>
      </c>
      <c r="B4510" t="s">
        <v>16290</v>
      </c>
      <c r="C4510" t="s">
        <v>85</v>
      </c>
      <c r="D4510" t="s">
        <v>1252</v>
      </c>
      <c r="E4510" s="579">
        <v>9.18</v>
      </c>
    </row>
    <row r="4511" spans="1:5">
      <c r="A4511">
        <v>39853</v>
      </c>
      <c r="B4511" t="s">
        <v>16291</v>
      </c>
      <c r="C4511" t="s">
        <v>85</v>
      </c>
      <c r="D4511" t="s">
        <v>1252</v>
      </c>
      <c r="E4511" s="579">
        <v>12.06</v>
      </c>
    </row>
    <row r="4512" spans="1:5">
      <c r="A4512">
        <v>39742</v>
      </c>
      <c r="B4512" t="s">
        <v>16292</v>
      </c>
      <c r="C4512" t="s">
        <v>85</v>
      </c>
      <c r="D4512" t="s">
        <v>1252</v>
      </c>
      <c r="E4512" s="579">
        <v>40.06</v>
      </c>
    </row>
    <row r="4513" spans="1:5">
      <c r="A4513">
        <v>39751</v>
      </c>
      <c r="B4513" t="s">
        <v>16293</v>
      </c>
      <c r="C4513" t="s">
        <v>85</v>
      </c>
      <c r="D4513" t="s">
        <v>1252</v>
      </c>
      <c r="E4513" s="579"/>
    </row>
    <row r="4514" spans="1:5">
      <c r="A4514">
        <v>39750</v>
      </c>
      <c r="B4514" t="s">
        <v>16294</v>
      </c>
      <c r="C4514" t="s">
        <v>85</v>
      </c>
      <c r="D4514" t="s">
        <v>1252</v>
      </c>
      <c r="E4514" s="579"/>
    </row>
    <row r="4515" spans="1:5">
      <c r="A4515">
        <v>39749</v>
      </c>
      <c r="B4515" t="s">
        <v>16295</v>
      </c>
      <c r="C4515" t="s">
        <v>85</v>
      </c>
      <c r="D4515" t="s">
        <v>1252</v>
      </c>
      <c r="E4515" s="2"/>
    </row>
    <row r="4516" spans="1:5">
      <c r="A4516">
        <v>39747</v>
      </c>
      <c r="B4516" t="s">
        <v>16296</v>
      </c>
      <c r="C4516" t="s">
        <v>85</v>
      </c>
      <c r="D4516" t="s">
        <v>1252</v>
      </c>
      <c r="E4516" s="579"/>
    </row>
    <row r="4517" spans="1:5">
      <c r="A4517">
        <v>39753</v>
      </c>
      <c r="B4517" t="s">
        <v>16297</v>
      </c>
      <c r="C4517" t="s">
        <v>85</v>
      </c>
      <c r="D4517" t="s">
        <v>1252</v>
      </c>
      <c r="E4517" s="2"/>
    </row>
    <row r="4518" spans="1:5">
      <c r="A4518">
        <v>39752</v>
      </c>
      <c r="B4518" t="s">
        <v>16298</v>
      </c>
      <c r="C4518" t="s">
        <v>85</v>
      </c>
      <c r="D4518" t="s">
        <v>1252</v>
      </c>
      <c r="E4518" s="2"/>
    </row>
    <row r="4519" spans="1:5">
      <c r="A4519">
        <v>39754</v>
      </c>
      <c r="B4519" t="s">
        <v>16299</v>
      </c>
      <c r="C4519" t="s">
        <v>85</v>
      </c>
      <c r="D4519" t="s">
        <v>1252</v>
      </c>
      <c r="E4519" s="579"/>
    </row>
    <row r="4520" spans="1:5">
      <c r="A4520">
        <v>39748</v>
      </c>
      <c r="B4520" t="s">
        <v>16300</v>
      </c>
      <c r="C4520" t="s">
        <v>85</v>
      </c>
      <c r="D4520" t="s">
        <v>1252</v>
      </c>
      <c r="E4520" s="579"/>
    </row>
    <row r="4521" spans="1:5">
      <c r="A4521">
        <v>39755</v>
      </c>
      <c r="B4521" t="s">
        <v>16301</v>
      </c>
      <c r="C4521" t="s">
        <v>85</v>
      </c>
      <c r="D4521" t="s">
        <v>1252</v>
      </c>
      <c r="E4521" s="2"/>
    </row>
    <row r="4522" spans="1:5">
      <c r="A4522">
        <v>12742</v>
      </c>
      <c r="B4522" t="s">
        <v>16302</v>
      </c>
      <c r="C4522" t="s">
        <v>85</v>
      </c>
      <c r="D4522" t="s">
        <v>1252</v>
      </c>
      <c r="E4522" s="579"/>
    </row>
    <row r="4523" spans="1:5">
      <c r="A4523">
        <v>12713</v>
      </c>
      <c r="B4523" t="s">
        <v>16303</v>
      </c>
      <c r="C4523" t="s">
        <v>85</v>
      </c>
      <c r="D4523" t="s">
        <v>1252</v>
      </c>
      <c r="E4523" s="579"/>
    </row>
    <row r="4524" spans="1:5">
      <c r="A4524">
        <v>12743</v>
      </c>
      <c r="B4524" t="s">
        <v>16304</v>
      </c>
      <c r="C4524" t="s">
        <v>85</v>
      </c>
      <c r="D4524" t="s">
        <v>1250</v>
      </c>
      <c r="E4524" s="579"/>
    </row>
    <row r="4525" spans="1:5">
      <c r="A4525">
        <v>12744</v>
      </c>
      <c r="B4525" t="s">
        <v>16305</v>
      </c>
      <c r="C4525" t="s">
        <v>85</v>
      </c>
      <c r="D4525" t="s">
        <v>1252</v>
      </c>
      <c r="E4525" s="579"/>
    </row>
    <row r="4526" spans="1:5">
      <c r="A4526">
        <v>12745</v>
      </c>
      <c r="B4526" t="s">
        <v>16306</v>
      </c>
      <c r="C4526" t="s">
        <v>85</v>
      </c>
      <c r="D4526" t="s">
        <v>1252</v>
      </c>
      <c r="E4526" s="579"/>
    </row>
    <row r="4527" spans="1:5">
      <c r="A4527">
        <v>12746</v>
      </c>
      <c r="B4527" t="s">
        <v>16307</v>
      </c>
      <c r="C4527" t="s">
        <v>85</v>
      </c>
      <c r="D4527" t="s">
        <v>1252</v>
      </c>
      <c r="E4527" s="579"/>
    </row>
    <row r="4528" spans="1:5">
      <c r="A4528">
        <v>12747</v>
      </c>
      <c r="B4528" t="s">
        <v>16308</v>
      </c>
      <c r="C4528" t="s">
        <v>85</v>
      </c>
      <c r="D4528" t="s">
        <v>1252</v>
      </c>
      <c r="E4528" s="579"/>
    </row>
    <row r="4529" spans="1:5">
      <c r="A4529">
        <v>12748</v>
      </c>
      <c r="B4529" t="s">
        <v>16309</v>
      </c>
      <c r="C4529" t="s">
        <v>85</v>
      </c>
      <c r="D4529" t="s">
        <v>1252</v>
      </c>
      <c r="E4529" s="579"/>
    </row>
    <row r="4530" spans="1:5">
      <c r="A4530">
        <v>12749</v>
      </c>
      <c r="B4530" t="s">
        <v>16310</v>
      </c>
      <c r="C4530" t="s">
        <v>85</v>
      </c>
      <c r="D4530" t="s">
        <v>1252</v>
      </c>
      <c r="E4530" s="579"/>
    </row>
    <row r="4531" spans="1:5">
      <c r="A4531">
        <v>39660</v>
      </c>
      <c r="B4531" t="s">
        <v>16311</v>
      </c>
      <c r="C4531" t="s">
        <v>85</v>
      </c>
      <c r="D4531" t="s">
        <v>1253</v>
      </c>
      <c r="E4531" s="579"/>
    </row>
    <row r="4532" spans="1:5">
      <c r="A4532">
        <v>39662</v>
      </c>
      <c r="B4532" t="s">
        <v>16312</v>
      </c>
      <c r="C4532" t="s">
        <v>85</v>
      </c>
      <c r="D4532" t="s">
        <v>1253</v>
      </c>
      <c r="E4532" s="579"/>
    </row>
    <row r="4533" spans="1:5">
      <c r="A4533">
        <v>39661</v>
      </c>
      <c r="B4533" t="s">
        <v>16313</v>
      </c>
      <c r="C4533" t="s">
        <v>85</v>
      </c>
      <c r="D4533" t="s">
        <v>1253</v>
      </c>
      <c r="E4533" s="579"/>
    </row>
    <row r="4534" spans="1:5">
      <c r="A4534">
        <v>39666</v>
      </c>
      <c r="B4534" t="s">
        <v>16314</v>
      </c>
      <c r="C4534" t="s">
        <v>85</v>
      </c>
      <c r="D4534" t="s">
        <v>1253</v>
      </c>
      <c r="E4534" s="579"/>
    </row>
    <row r="4535" spans="1:5">
      <c r="A4535">
        <v>39664</v>
      </c>
      <c r="B4535" t="s">
        <v>16315</v>
      </c>
      <c r="C4535" t="s">
        <v>85</v>
      </c>
      <c r="D4535" t="s">
        <v>1253</v>
      </c>
      <c r="E4535" s="579"/>
    </row>
    <row r="4536" spans="1:5">
      <c r="A4536">
        <v>39663</v>
      </c>
      <c r="B4536" t="s">
        <v>16316</v>
      </c>
      <c r="C4536" t="s">
        <v>85</v>
      </c>
      <c r="D4536" t="s">
        <v>1253</v>
      </c>
      <c r="E4536" s="579"/>
    </row>
    <row r="4537" spans="1:5">
      <c r="A4537">
        <v>39665</v>
      </c>
      <c r="B4537" t="s">
        <v>16317</v>
      </c>
      <c r="C4537" t="s">
        <v>85</v>
      </c>
      <c r="D4537" t="s">
        <v>1253</v>
      </c>
      <c r="E4537" s="579"/>
    </row>
    <row r="4538" spans="1:5">
      <c r="A4538">
        <v>7753</v>
      </c>
      <c r="B4538" t="s">
        <v>16318</v>
      </c>
      <c r="C4538" t="s">
        <v>85</v>
      </c>
      <c r="D4538" t="s">
        <v>1253</v>
      </c>
      <c r="E4538" s="579"/>
    </row>
    <row r="4539" spans="1:5">
      <c r="A4539">
        <v>13256</v>
      </c>
      <c r="B4539" t="s">
        <v>16319</v>
      </c>
      <c r="C4539" t="s">
        <v>85</v>
      </c>
      <c r="D4539" t="s">
        <v>1253</v>
      </c>
      <c r="E4539" s="579"/>
    </row>
    <row r="4540" spans="1:5">
      <c r="A4540">
        <v>7757</v>
      </c>
      <c r="B4540" t="s">
        <v>16320</v>
      </c>
      <c r="C4540" t="s">
        <v>85</v>
      </c>
      <c r="D4540" t="s">
        <v>1253</v>
      </c>
      <c r="E4540" s="579"/>
    </row>
    <row r="4541" spans="1:5">
      <c r="A4541">
        <v>7758</v>
      </c>
      <c r="B4541" t="s">
        <v>16321</v>
      </c>
      <c r="C4541" t="s">
        <v>85</v>
      </c>
      <c r="D4541" t="s">
        <v>1253</v>
      </c>
      <c r="E4541" s="579"/>
    </row>
    <row r="4542" spans="1:5">
      <c r="A4542">
        <v>7759</v>
      </c>
      <c r="B4542" t="s">
        <v>16322</v>
      </c>
      <c r="C4542" t="s">
        <v>85</v>
      </c>
      <c r="D4542" t="s">
        <v>1253</v>
      </c>
      <c r="E4542" s="579"/>
    </row>
    <row r="4543" spans="1:5">
      <c r="A4543">
        <v>40334</v>
      </c>
      <c r="B4543" t="s">
        <v>16323</v>
      </c>
      <c r="C4543" t="s">
        <v>85</v>
      </c>
      <c r="D4543" t="s">
        <v>1253</v>
      </c>
      <c r="E4543" s="579"/>
    </row>
    <row r="4544" spans="1:5">
      <c r="A4544">
        <v>7745</v>
      </c>
      <c r="B4544" t="s">
        <v>16324</v>
      </c>
      <c r="C4544" t="s">
        <v>85</v>
      </c>
      <c r="D4544" t="s">
        <v>1253</v>
      </c>
      <c r="E4544" s="579"/>
    </row>
    <row r="4545" spans="1:5">
      <c r="A4545">
        <v>7742</v>
      </c>
      <c r="B4545" t="s">
        <v>16325</v>
      </c>
      <c r="C4545" t="s">
        <v>85</v>
      </c>
      <c r="D4545" t="s">
        <v>1253</v>
      </c>
      <c r="E4545" s="579"/>
    </row>
    <row r="4546" spans="1:5">
      <c r="A4546">
        <v>7750</v>
      </c>
      <c r="B4546" t="s">
        <v>16326</v>
      </c>
      <c r="C4546" t="s">
        <v>85</v>
      </c>
      <c r="D4546" t="s">
        <v>1253</v>
      </c>
      <c r="E4546" s="579"/>
    </row>
    <row r="4547" spans="1:5">
      <c r="A4547">
        <v>7756</v>
      </c>
      <c r="B4547" t="s">
        <v>16327</v>
      </c>
      <c r="C4547" t="s">
        <v>85</v>
      </c>
      <c r="D4547" t="s">
        <v>1253</v>
      </c>
      <c r="E4547" s="579"/>
    </row>
    <row r="4548" spans="1:5">
      <c r="A4548">
        <v>7725</v>
      </c>
      <c r="B4548" t="s">
        <v>16328</v>
      </c>
      <c r="C4548" t="s">
        <v>85</v>
      </c>
      <c r="D4548" t="s">
        <v>1253</v>
      </c>
      <c r="E4548" s="579"/>
    </row>
    <row r="4549" spans="1:5">
      <c r="A4549">
        <v>7765</v>
      </c>
      <c r="B4549" t="s">
        <v>16329</v>
      </c>
      <c r="C4549" t="s">
        <v>85</v>
      </c>
      <c r="D4549" t="s">
        <v>1253</v>
      </c>
      <c r="E4549" s="579"/>
    </row>
    <row r="4550" spans="1:5">
      <c r="A4550">
        <v>12569</v>
      </c>
      <c r="B4550" t="s">
        <v>16330</v>
      </c>
      <c r="C4550" t="s">
        <v>85</v>
      </c>
      <c r="D4550" t="s">
        <v>1253</v>
      </c>
      <c r="E4550" s="579"/>
    </row>
    <row r="4551" spans="1:5">
      <c r="A4551">
        <v>7766</v>
      </c>
      <c r="B4551" t="s">
        <v>16331</v>
      </c>
      <c r="C4551" t="s">
        <v>85</v>
      </c>
      <c r="D4551" t="s">
        <v>1253</v>
      </c>
      <c r="E4551" s="579"/>
    </row>
    <row r="4552" spans="1:5">
      <c r="A4552">
        <v>7767</v>
      </c>
      <c r="B4552" t="s">
        <v>16332</v>
      </c>
      <c r="C4552" t="s">
        <v>85</v>
      </c>
      <c r="D4552" t="s">
        <v>1253</v>
      </c>
      <c r="E4552" s="579"/>
    </row>
    <row r="4553" spans="1:5">
      <c r="A4553">
        <v>7727</v>
      </c>
      <c r="B4553" t="s">
        <v>16333</v>
      </c>
      <c r="C4553" t="s">
        <v>85</v>
      </c>
      <c r="D4553" t="s">
        <v>1253</v>
      </c>
      <c r="E4553" s="579"/>
    </row>
    <row r="4554" spans="1:5">
      <c r="A4554">
        <v>7760</v>
      </c>
      <c r="B4554" t="s">
        <v>16334</v>
      </c>
      <c r="C4554" t="s">
        <v>85</v>
      </c>
      <c r="D4554" t="s">
        <v>1253</v>
      </c>
      <c r="E4554" s="579"/>
    </row>
    <row r="4555" spans="1:5">
      <c r="A4555">
        <v>7761</v>
      </c>
      <c r="B4555" t="s">
        <v>16335</v>
      </c>
      <c r="C4555" t="s">
        <v>85</v>
      </c>
      <c r="D4555" t="s">
        <v>1253</v>
      </c>
      <c r="E4555" s="579"/>
    </row>
    <row r="4556" spans="1:5">
      <c r="A4556">
        <v>7752</v>
      </c>
      <c r="B4556" t="s">
        <v>16336</v>
      </c>
      <c r="C4556" t="s">
        <v>85</v>
      </c>
      <c r="D4556" t="s">
        <v>1253</v>
      </c>
      <c r="E4556" s="579"/>
    </row>
    <row r="4557" spans="1:5">
      <c r="A4557">
        <v>7762</v>
      </c>
      <c r="B4557" t="s">
        <v>16337</v>
      </c>
      <c r="C4557" t="s">
        <v>85</v>
      </c>
      <c r="D4557" t="s">
        <v>1253</v>
      </c>
      <c r="E4557" s="579"/>
    </row>
    <row r="4558" spans="1:5">
      <c r="A4558">
        <v>7722</v>
      </c>
      <c r="B4558" t="s">
        <v>16338</v>
      </c>
      <c r="C4558" t="s">
        <v>85</v>
      </c>
      <c r="D4558" t="s">
        <v>1253</v>
      </c>
      <c r="E4558" s="579"/>
    </row>
    <row r="4559" spans="1:5">
      <c r="A4559">
        <v>7763</v>
      </c>
      <c r="B4559" t="s">
        <v>16339</v>
      </c>
      <c r="C4559" t="s">
        <v>85</v>
      </c>
      <c r="D4559" t="s">
        <v>1253</v>
      </c>
      <c r="E4559" s="579"/>
    </row>
    <row r="4560" spans="1:5">
      <c r="A4560">
        <v>7764</v>
      </c>
      <c r="B4560" t="s">
        <v>16340</v>
      </c>
      <c r="C4560" t="s">
        <v>85</v>
      </c>
      <c r="D4560" t="s">
        <v>1253</v>
      </c>
      <c r="E4560" s="579"/>
    </row>
    <row r="4561" spans="1:5">
      <c r="A4561">
        <v>12572</v>
      </c>
      <c r="B4561" t="s">
        <v>16341</v>
      </c>
      <c r="C4561" t="s">
        <v>85</v>
      </c>
      <c r="D4561" t="s">
        <v>1253</v>
      </c>
      <c r="E4561" s="579"/>
    </row>
    <row r="4562" spans="1:5">
      <c r="A4562">
        <v>12573</v>
      </c>
      <c r="B4562" t="s">
        <v>16342</v>
      </c>
      <c r="C4562" t="s">
        <v>85</v>
      </c>
      <c r="D4562" t="s">
        <v>1253</v>
      </c>
      <c r="E4562" s="579"/>
    </row>
    <row r="4563" spans="1:5">
      <c r="A4563">
        <v>12574</v>
      </c>
      <c r="B4563" t="s">
        <v>16343</v>
      </c>
      <c r="C4563" t="s">
        <v>85</v>
      </c>
      <c r="D4563" t="s">
        <v>1253</v>
      </c>
      <c r="E4563" s="579"/>
    </row>
    <row r="4564" spans="1:5">
      <c r="A4564">
        <v>12575</v>
      </c>
      <c r="B4564" t="s">
        <v>16344</v>
      </c>
      <c r="C4564" t="s">
        <v>85</v>
      </c>
      <c r="D4564" t="s">
        <v>1253</v>
      </c>
      <c r="E4564" s="579"/>
    </row>
    <row r="4565" spans="1:5">
      <c r="A4565">
        <v>12576</v>
      </c>
      <c r="B4565" t="s">
        <v>16345</v>
      </c>
      <c r="C4565" t="s">
        <v>85</v>
      </c>
      <c r="D4565" t="s">
        <v>1253</v>
      </c>
      <c r="E4565" s="579"/>
    </row>
    <row r="4566" spans="1:5">
      <c r="A4566">
        <v>12577</v>
      </c>
      <c r="B4566" t="s">
        <v>16346</v>
      </c>
      <c r="C4566" t="s">
        <v>85</v>
      </c>
      <c r="D4566" t="s">
        <v>1253</v>
      </c>
      <c r="E4566" s="579"/>
    </row>
    <row r="4567" spans="1:5">
      <c r="A4567">
        <v>12578</v>
      </c>
      <c r="B4567" t="s">
        <v>16347</v>
      </c>
      <c r="C4567" t="s">
        <v>85</v>
      </c>
      <c r="D4567" t="s">
        <v>1253</v>
      </c>
      <c r="E4567" s="579"/>
    </row>
    <row r="4568" spans="1:5">
      <c r="A4568">
        <v>12579</v>
      </c>
      <c r="B4568" t="s">
        <v>16348</v>
      </c>
      <c r="C4568" t="s">
        <v>85</v>
      </c>
      <c r="D4568" t="s">
        <v>1253</v>
      </c>
      <c r="E4568" s="579"/>
    </row>
    <row r="4569" spans="1:5">
      <c r="A4569">
        <v>12580</v>
      </c>
      <c r="B4569" t="s">
        <v>16349</v>
      </c>
      <c r="C4569" t="s">
        <v>85</v>
      </c>
      <c r="D4569" t="s">
        <v>1253</v>
      </c>
      <c r="E4569" s="579"/>
    </row>
    <row r="4570" spans="1:5">
      <c r="A4570">
        <v>12581</v>
      </c>
      <c r="B4570" t="s">
        <v>16350</v>
      </c>
      <c r="C4570" t="s">
        <v>85</v>
      </c>
      <c r="D4570" t="s">
        <v>1253</v>
      </c>
      <c r="E4570" s="579"/>
    </row>
    <row r="4571" spans="1:5">
      <c r="A4571">
        <v>7720</v>
      </c>
      <c r="B4571" t="s">
        <v>16351</v>
      </c>
      <c r="C4571" t="s">
        <v>85</v>
      </c>
      <c r="D4571" t="s">
        <v>1253</v>
      </c>
      <c r="E4571" s="579"/>
    </row>
    <row r="4572" spans="1:5">
      <c r="A4572">
        <v>40335</v>
      </c>
      <c r="B4572" t="s">
        <v>16352</v>
      </c>
      <c r="C4572" t="s">
        <v>85</v>
      </c>
      <c r="D4572" t="s">
        <v>1253</v>
      </c>
      <c r="E4572" s="579"/>
    </row>
    <row r="4573" spans="1:5">
      <c r="A4573">
        <v>7740</v>
      </c>
      <c r="B4573" t="s">
        <v>16353</v>
      </c>
      <c r="C4573" t="s">
        <v>85</v>
      </c>
      <c r="D4573" t="s">
        <v>1253</v>
      </c>
      <c r="E4573" s="579"/>
    </row>
    <row r="4574" spans="1:5">
      <c r="A4574">
        <v>7741</v>
      </c>
      <c r="B4574" t="s">
        <v>16354</v>
      </c>
      <c r="C4574" t="s">
        <v>85</v>
      </c>
      <c r="D4574" t="s">
        <v>1253</v>
      </c>
      <c r="E4574" s="579"/>
    </row>
    <row r="4575" spans="1:5">
      <c r="A4575">
        <v>7774</v>
      </c>
      <c r="B4575" t="s">
        <v>16355</v>
      </c>
      <c r="C4575" t="s">
        <v>85</v>
      </c>
      <c r="D4575" t="s">
        <v>1253</v>
      </c>
      <c r="E4575" s="579"/>
    </row>
    <row r="4576" spans="1:5">
      <c r="A4576">
        <v>7744</v>
      </c>
      <c r="B4576" t="s">
        <v>16356</v>
      </c>
      <c r="C4576" t="s">
        <v>85</v>
      </c>
      <c r="D4576" t="s">
        <v>1253</v>
      </c>
      <c r="E4576" s="579"/>
    </row>
    <row r="4577" spans="1:5">
      <c r="A4577">
        <v>7773</v>
      </c>
      <c r="B4577" t="s">
        <v>16357</v>
      </c>
      <c r="C4577" t="s">
        <v>85</v>
      </c>
      <c r="D4577" t="s">
        <v>1253</v>
      </c>
      <c r="E4577" s="579"/>
    </row>
    <row r="4578" spans="1:5">
      <c r="A4578">
        <v>7754</v>
      </c>
      <c r="B4578" t="s">
        <v>16358</v>
      </c>
      <c r="C4578" t="s">
        <v>85</v>
      </c>
      <c r="D4578" t="s">
        <v>1253</v>
      </c>
      <c r="E4578" s="579"/>
    </row>
    <row r="4579" spans="1:5">
      <c r="A4579">
        <v>7735</v>
      </c>
      <c r="B4579" t="s">
        <v>16359</v>
      </c>
      <c r="C4579" t="s">
        <v>85</v>
      </c>
      <c r="D4579" t="s">
        <v>1253</v>
      </c>
      <c r="E4579" s="579"/>
    </row>
    <row r="4580" spans="1:5">
      <c r="A4580">
        <v>7755</v>
      </c>
      <c r="B4580" t="s">
        <v>16360</v>
      </c>
      <c r="C4580" t="s">
        <v>85</v>
      </c>
      <c r="D4580" t="s">
        <v>1253</v>
      </c>
      <c r="E4580" s="579"/>
    </row>
    <row r="4581" spans="1:5">
      <c r="A4581">
        <v>7776</v>
      </c>
      <c r="B4581" t="s">
        <v>16361</v>
      </c>
      <c r="C4581" t="s">
        <v>85</v>
      </c>
      <c r="D4581" t="s">
        <v>1253</v>
      </c>
      <c r="E4581" s="579"/>
    </row>
    <row r="4582" spans="1:5">
      <c r="A4582">
        <v>7743</v>
      </c>
      <c r="B4582" t="s">
        <v>16362</v>
      </c>
      <c r="C4582" t="s">
        <v>85</v>
      </c>
      <c r="D4582" t="s">
        <v>1253</v>
      </c>
      <c r="E4582" s="2"/>
    </row>
    <row r="4583" spans="1:5">
      <c r="A4583">
        <v>7733</v>
      </c>
      <c r="B4583" t="s">
        <v>16363</v>
      </c>
      <c r="C4583" t="s">
        <v>85</v>
      </c>
      <c r="D4583" t="s">
        <v>1253</v>
      </c>
      <c r="E4583" s="579"/>
    </row>
    <row r="4584" spans="1:5">
      <c r="A4584">
        <v>7775</v>
      </c>
      <c r="B4584" t="s">
        <v>16364</v>
      </c>
      <c r="C4584" t="s">
        <v>85</v>
      </c>
      <c r="D4584" t="s">
        <v>1253</v>
      </c>
      <c r="E4584" s="579"/>
    </row>
    <row r="4585" spans="1:5">
      <c r="A4585">
        <v>7734</v>
      </c>
      <c r="B4585" t="s">
        <v>16365</v>
      </c>
      <c r="C4585" t="s">
        <v>85</v>
      </c>
      <c r="D4585" t="s">
        <v>1253</v>
      </c>
      <c r="E4585" s="579"/>
    </row>
    <row r="4586" spans="1:5">
      <c r="A4586">
        <v>7714</v>
      </c>
      <c r="B4586" t="s">
        <v>16366</v>
      </c>
      <c r="C4586" t="s">
        <v>85</v>
      </c>
      <c r="D4586" t="s">
        <v>1253</v>
      </c>
      <c r="E4586" s="579"/>
    </row>
    <row r="4587" spans="1:5">
      <c r="A4587">
        <v>37449</v>
      </c>
      <c r="B4587" t="s">
        <v>16367</v>
      </c>
      <c r="C4587" t="s">
        <v>85</v>
      </c>
      <c r="D4587" t="s">
        <v>1253</v>
      </c>
      <c r="E4587" s="579"/>
    </row>
    <row r="4588" spans="1:5">
      <c r="A4588">
        <v>37450</v>
      </c>
      <c r="B4588" t="s">
        <v>16368</v>
      </c>
      <c r="C4588" t="s">
        <v>85</v>
      </c>
      <c r="D4588" t="s">
        <v>1253</v>
      </c>
      <c r="E4588" s="579"/>
    </row>
    <row r="4589" spans="1:5">
      <c r="A4589">
        <v>37451</v>
      </c>
      <c r="B4589" t="s">
        <v>16369</v>
      </c>
      <c r="C4589" t="s">
        <v>85</v>
      </c>
      <c r="D4589" t="s">
        <v>1253</v>
      </c>
      <c r="E4589" s="579"/>
    </row>
    <row r="4590" spans="1:5">
      <c r="A4590">
        <v>37452</v>
      </c>
      <c r="B4590" t="s">
        <v>16370</v>
      </c>
      <c r="C4590" t="s">
        <v>85</v>
      </c>
      <c r="D4590" t="s">
        <v>1253</v>
      </c>
      <c r="E4590" s="579"/>
    </row>
    <row r="4591" spans="1:5">
      <c r="A4591">
        <v>37453</v>
      </c>
      <c r="B4591" t="s">
        <v>16371</v>
      </c>
      <c r="C4591" t="s">
        <v>85</v>
      </c>
      <c r="D4591" t="s">
        <v>1253</v>
      </c>
      <c r="E4591" s="579"/>
    </row>
    <row r="4592" spans="1:5">
      <c r="A4592">
        <v>7778</v>
      </c>
      <c r="B4592" t="s">
        <v>16372</v>
      </c>
      <c r="C4592" t="s">
        <v>85</v>
      </c>
      <c r="D4592" t="s">
        <v>1253</v>
      </c>
      <c r="E4592" s="579"/>
    </row>
    <row r="4593" spans="1:5">
      <c r="A4593">
        <v>7796</v>
      </c>
      <c r="B4593" t="s">
        <v>16373</v>
      </c>
      <c r="C4593" t="s">
        <v>85</v>
      </c>
      <c r="D4593" t="s">
        <v>1253</v>
      </c>
      <c r="E4593" s="2"/>
    </row>
    <row r="4594" spans="1:5">
      <c r="A4594">
        <v>7781</v>
      </c>
      <c r="B4594" t="s">
        <v>16374</v>
      </c>
      <c r="C4594" t="s">
        <v>85</v>
      </c>
      <c r="D4594" t="s">
        <v>1253</v>
      </c>
      <c r="E4594" s="579"/>
    </row>
    <row r="4595" spans="1:5">
      <c r="A4595">
        <v>7795</v>
      </c>
      <c r="B4595" t="s">
        <v>16375</v>
      </c>
      <c r="C4595" t="s">
        <v>85</v>
      </c>
      <c r="D4595" t="s">
        <v>1253</v>
      </c>
      <c r="E4595" s="579"/>
    </row>
    <row r="4596" spans="1:5">
      <c r="A4596">
        <v>7791</v>
      </c>
      <c r="B4596" t="s">
        <v>16376</v>
      </c>
      <c r="C4596" t="s">
        <v>85</v>
      </c>
      <c r="D4596" t="s">
        <v>1253</v>
      </c>
      <c r="E4596" s="579"/>
    </row>
    <row r="4597" spans="1:5">
      <c r="A4597">
        <v>7783</v>
      </c>
      <c r="B4597" t="s">
        <v>16377</v>
      </c>
      <c r="C4597" t="s">
        <v>85</v>
      </c>
      <c r="D4597" t="s">
        <v>1253</v>
      </c>
      <c r="E4597" s="579"/>
    </row>
    <row r="4598" spans="1:5">
      <c r="A4598">
        <v>7790</v>
      </c>
      <c r="B4598" t="s">
        <v>16378</v>
      </c>
      <c r="C4598" t="s">
        <v>85</v>
      </c>
      <c r="D4598" t="s">
        <v>1253</v>
      </c>
      <c r="E4598" s="579"/>
    </row>
    <row r="4599" spans="1:5">
      <c r="A4599">
        <v>7785</v>
      </c>
      <c r="B4599" t="s">
        <v>16379</v>
      </c>
      <c r="C4599" t="s">
        <v>85</v>
      </c>
      <c r="D4599" t="s">
        <v>1253</v>
      </c>
      <c r="E4599" s="579"/>
    </row>
    <row r="4600" spans="1:5">
      <c r="A4600">
        <v>7792</v>
      </c>
      <c r="B4600" t="s">
        <v>16380</v>
      </c>
      <c r="C4600" t="s">
        <v>85</v>
      </c>
      <c r="D4600" t="s">
        <v>1253</v>
      </c>
      <c r="E4600" s="579"/>
    </row>
    <row r="4601" spans="1:5">
      <c r="A4601">
        <v>7793</v>
      </c>
      <c r="B4601" t="s">
        <v>16381</v>
      </c>
      <c r="C4601" t="s">
        <v>85</v>
      </c>
      <c r="D4601" t="s">
        <v>1253</v>
      </c>
      <c r="E4601" s="579"/>
    </row>
    <row r="4602" spans="1:5">
      <c r="A4602">
        <v>13159</v>
      </c>
      <c r="B4602" t="s">
        <v>16382</v>
      </c>
      <c r="C4602" t="s">
        <v>85</v>
      </c>
      <c r="D4602" t="s">
        <v>1253</v>
      </c>
      <c r="E4602" s="579"/>
    </row>
    <row r="4603" spans="1:5">
      <c r="A4603">
        <v>13168</v>
      </c>
      <c r="B4603" t="s">
        <v>16383</v>
      </c>
      <c r="C4603" t="s">
        <v>85</v>
      </c>
      <c r="D4603" t="s">
        <v>1253</v>
      </c>
      <c r="E4603" s="579"/>
    </row>
    <row r="4604" spans="1:5">
      <c r="A4604">
        <v>13173</v>
      </c>
      <c r="B4604" t="s">
        <v>16384</v>
      </c>
      <c r="C4604" t="s">
        <v>85</v>
      </c>
      <c r="D4604" t="s">
        <v>1253</v>
      </c>
      <c r="E4604" s="2"/>
    </row>
    <row r="4605" spans="1:5">
      <c r="A4605">
        <v>12583</v>
      </c>
      <c r="B4605" t="s">
        <v>16385</v>
      </c>
      <c r="C4605" t="s">
        <v>85</v>
      </c>
      <c r="D4605" t="s">
        <v>1253</v>
      </c>
      <c r="E4605" s="579"/>
    </row>
    <row r="4606" spans="1:5">
      <c r="A4606">
        <v>12584</v>
      </c>
      <c r="B4606" t="s">
        <v>16386</v>
      </c>
      <c r="C4606" t="s">
        <v>85</v>
      </c>
      <c r="D4606" t="s">
        <v>1253</v>
      </c>
      <c r="E4606" s="579"/>
    </row>
    <row r="4607" spans="1:5">
      <c r="A4607">
        <v>12613</v>
      </c>
      <c r="B4607" t="s">
        <v>16387</v>
      </c>
      <c r="C4607" t="s">
        <v>212</v>
      </c>
      <c r="D4607" t="s">
        <v>1253</v>
      </c>
      <c r="E4607" s="579">
        <v>16.149999999999999</v>
      </c>
    </row>
    <row r="4608" spans="1:5">
      <c r="A4608">
        <v>1031</v>
      </c>
      <c r="B4608" t="s">
        <v>16388</v>
      </c>
      <c r="C4608" t="s">
        <v>212</v>
      </c>
      <c r="D4608" t="s">
        <v>1253</v>
      </c>
      <c r="E4608" s="579">
        <v>15.15</v>
      </c>
    </row>
    <row r="4609" spans="1:5">
      <c r="A4609">
        <v>39707</v>
      </c>
      <c r="B4609" t="s">
        <v>16389</v>
      </c>
      <c r="C4609" t="s">
        <v>85</v>
      </c>
      <c r="D4609" t="s">
        <v>1253</v>
      </c>
      <c r="E4609" s="579">
        <v>4.43</v>
      </c>
    </row>
    <row r="4610" spans="1:5">
      <c r="A4610">
        <v>39708</v>
      </c>
      <c r="B4610" t="s">
        <v>16390</v>
      </c>
      <c r="C4610" t="s">
        <v>85</v>
      </c>
      <c r="D4610" t="s">
        <v>1253</v>
      </c>
      <c r="E4610" s="579">
        <v>4.29</v>
      </c>
    </row>
    <row r="4611" spans="1:5">
      <c r="A4611">
        <v>39710</v>
      </c>
      <c r="B4611" t="s">
        <v>16391</v>
      </c>
      <c r="C4611" t="s">
        <v>85</v>
      </c>
      <c r="D4611" t="s">
        <v>1253</v>
      </c>
      <c r="E4611" s="579">
        <v>3.02</v>
      </c>
    </row>
    <row r="4612" spans="1:5">
      <c r="A4612">
        <v>39709</v>
      </c>
      <c r="B4612" t="s">
        <v>16392</v>
      </c>
      <c r="C4612" t="s">
        <v>85</v>
      </c>
      <c r="D4612" t="s">
        <v>1253</v>
      </c>
      <c r="E4612" s="579">
        <v>4.1900000000000004</v>
      </c>
    </row>
    <row r="4613" spans="1:5">
      <c r="A4613">
        <v>39711</v>
      </c>
      <c r="B4613" t="s">
        <v>16393</v>
      </c>
      <c r="C4613" t="s">
        <v>85</v>
      </c>
      <c r="D4613" t="s">
        <v>1253</v>
      </c>
      <c r="E4613" s="579">
        <v>4.7</v>
      </c>
    </row>
    <row r="4614" spans="1:5">
      <c r="A4614">
        <v>39714</v>
      </c>
      <c r="B4614" t="s">
        <v>16394</v>
      </c>
      <c r="C4614" t="s">
        <v>85</v>
      </c>
      <c r="D4614" t="s">
        <v>1253</v>
      </c>
      <c r="E4614" s="579">
        <v>2.99</v>
      </c>
    </row>
    <row r="4615" spans="1:5">
      <c r="A4615">
        <v>39712</v>
      </c>
      <c r="B4615" t="s">
        <v>16395</v>
      </c>
      <c r="C4615" t="s">
        <v>85</v>
      </c>
      <c r="D4615" t="s">
        <v>1253</v>
      </c>
      <c r="E4615" s="579">
        <v>1.65</v>
      </c>
    </row>
    <row r="4616" spans="1:5">
      <c r="A4616">
        <v>39713</v>
      </c>
      <c r="B4616" t="s">
        <v>16396</v>
      </c>
      <c r="C4616" t="s">
        <v>85</v>
      </c>
      <c r="D4616" t="s">
        <v>1253</v>
      </c>
      <c r="E4616" s="579">
        <v>1.3</v>
      </c>
    </row>
    <row r="4617" spans="1:5">
      <c r="A4617">
        <v>39715</v>
      </c>
      <c r="B4617" t="s">
        <v>16397</v>
      </c>
      <c r="C4617" t="s">
        <v>85</v>
      </c>
      <c r="D4617" t="s">
        <v>1253</v>
      </c>
      <c r="E4617" s="579">
        <v>2.13</v>
      </c>
    </row>
    <row r="4618" spans="1:5">
      <c r="A4618">
        <v>39716</v>
      </c>
      <c r="B4618" t="s">
        <v>16398</v>
      </c>
      <c r="C4618" t="s">
        <v>85</v>
      </c>
      <c r="D4618" t="s">
        <v>1253</v>
      </c>
      <c r="E4618" s="579">
        <v>1.61</v>
      </c>
    </row>
    <row r="4619" spans="1:5">
      <c r="A4619">
        <v>39718</v>
      </c>
      <c r="B4619" t="s">
        <v>16399</v>
      </c>
      <c r="C4619" t="s">
        <v>85</v>
      </c>
      <c r="D4619" t="s">
        <v>1253</v>
      </c>
      <c r="E4619" s="2">
        <v>2.75</v>
      </c>
    </row>
    <row r="4620" spans="1:5">
      <c r="A4620">
        <v>9813</v>
      </c>
      <c r="B4620" t="s">
        <v>16400</v>
      </c>
      <c r="C4620" t="s">
        <v>85</v>
      </c>
      <c r="D4620" t="s">
        <v>1253</v>
      </c>
      <c r="E4620" s="579"/>
    </row>
    <row r="4621" spans="1:5">
      <c r="A4621">
        <v>9815</v>
      </c>
      <c r="B4621" t="s">
        <v>16401</v>
      </c>
      <c r="C4621" t="s">
        <v>85</v>
      </c>
      <c r="D4621" t="s">
        <v>1253</v>
      </c>
      <c r="E4621" s="579"/>
    </row>
    <row r="4622" spans="1:5">
      <c r="A4622">
        <v>44543</v>
      </c>
      <c r="B4622" t="s">
        <v>16402</v>
      </c>
      <c r="C4622" t="s">
        <v>85</v>
      </c>
      <c r="D4622" t="s">
        <v>1253</v>
      </c>
      <c r="E4622" s="579"/>
    </row>
    <row r="4623" spans="1:5">
      <c r="A4623">
        <v>44526</v>
      </c>
      <c r="B4623" t="s">
        <v>16403</v>
      </c>
      <c r="C4623" t="s">
        <v>85</v>
      </c>
      <c r="D4623" t="s">
        <v>1253</v>
      </c>
      <c r="E4623" s="579"/>
    </row>
    <row r="4624" spans="1:5">
      <c r="A4624">
        <v>44545</v>
      </c>
      <c r="B4624" t="s">
        <v>16404</v>
      </c>
      <c r="C4624" t="s">
        <v>85</v>
      </c>
      <c r="D4624" t="s">
        <v>1253</v>
      </c>
      <c r="E4624" s="579"/>
    </row>
    <row r="4625" spans="1:5">
      <c r="A4625">
        <v>44525</v>
      </c>
      <c r="B4625" t="s">
        <v>16405</v>
      </c>
      <c r="C4625" t="s">
        <v>85</v>
      </c>
      <c r="D4625" t="s">
        <v>1253</v>
      </c>
      <c r="E4625" s="579"/>
    </row>
    <row r="4626" spans="1:5">
      <c r="A4626">
        <v>44547</v>
      </c>
      <c r="B4626" t="s">
        <v>16406</v>
      </c>
      <c r="C4626" t="s">
        <v>85</v>
      </c>
      <c r="D4626" t="s">
        <v>1253</v>
      </c>
      <c r="E4626" s="579"/>
    </row>
    <row r="4627" spans="1:5">
      <c r="A4627">
        <v>44519</v>
      </c>
      <c r="B4627" t="s">
        <v>16407</v>
      </c>
      <c r="C4627" t="s">
        <v>85</v>
      </c>
      <c r="D4627" t="s">
        <v>1253</v>
      </c>
      <c r="E4627" s="579"/>
    </row>
    <row r="4628" spans="1:5">
      <c r="A4628">
        <v>44520</v>
      </c>
      <c r="B4628" t="s">
        <v>16408</v>
      </c>
      <c r="C4628" t="s">
        <v>85</v>
      </c>
      <c r="D4628" t="s">
        <v>1253</v>
      </c>
      <c r="E4628" s="579"/>
    </row>
    <row r="4629" spans="1:5">
      <c r="A4629">
        <v>44521</v>
      </c>
      <c r="B4629" t="s">
        <v>16409</v>
      </c>
      <c r="C4629" t="s">
        <v>85</v>
      </c>
      <c r="D4629" t="s">
        <v>1253</v>
      </c>
      <c r="E4629" s="579"/>
    </row>
    <row r="4630" spans="1:5">
      <c r="A4630">
        <v>44522</v>
      </c>
      <c r="B4630" t="s">
        <v>16410</v>
      </c>
      <c r="C4630" t="s">
        <v>85</v>
      </c>
      <c r="D4630" t="s">
        <v>1253</v>
      </c>
      <c r="E4630" s="579"/>
    </row>
    <row r="4631" spans="1:5">
      <c r="A4631">
        <v>44523</v>
      </c>
      <c r="B4631" t="s">
        <v>16411</v>
      </c>
      <c r="C4631" t="s">
        <v>85</v>
      </c>
      <c r="D4631" t="s">
        <v>1253</v>
      </c>
      <c r="E4631" s="579"/>
    </row>
    <row r="4632" spans="1:5">
      <c r="A4632">
        <v>44527</v>
      </c>
      <c r="B4632" t="s">
        <v>16412</v>
      </c>
      <c r="C4632" t="s">
        <v>85</v>
      </c>
      <c r="D4632" t="s">
        <v>1253</v>
      </c>
      <c r="E4632" s="579"/>
    </row>
    <row r="4633" spans="1:5">
      <c r="A4633">
        <v>44524</v>
      </c>
      <c r="B4633" t="s">
        <v>16413</v>
      </c>
      <c r="C4633" t="s">
        <v>85</v>
      </c>
      <c r="D4633" t="s">
        <v>1253</v>
      </c>
      <c r="E4633" s="579"/>
    </row>
    <row r="4634" spans="1:5">
      <c r="A4634">
        <v>44542</v>
      </c>
      <c r="B4634" t="s">
        <v>16414</v>
      </c>
      <c r="C4634" t="s">
        <v>85</v>
      </c>
      <c r="D4634" t="s">
        <v>1253</v>
      </c>
      <c r="E4634" s="579"/>
    </row>
    <row r="4635" spans="1:5">
      <c r="A4635">
        <v>9877</v>
      </c>
      <c r="B4635" t="s">
        <v>16415</v>
      </c>
      <c r="C4635" t="s">
        <v>85</v>
      </c>
      <c r="D4635" t="s">
        <v>1253</v>
      </c>
      <c r="E4635" s="579">
        <v>110.69</v>
      </c>
    </row>
    <row r="4636" spans="1:5">
      <c r="A4636">
        <v>9878</v>
      </c>
      <c r="B4636" t="s">
        <v>16416</v>
      </c>
      <c r="C4636" t="s">
        <v>85</v>
      </c>
      <c r="D4636" t="s">
        <v>1253</v>
      </c>
      <c r="E4636" s="579">
        <v>136.27000000000001</v>
      </c>
    </row>
    <row r="4637" spans="1:5">
      <c r="A4637">
        <v>41986</v>
      </c>
      <c r="B4637" t="s">
        <v>16417</v>
      </c>
      <c r="C4637" t="s">
        <v>85</v>
      </c>
      <c r="D4637" t="s">
        <v>1253</v>
      </c>
      <c r="E4637" s="579"/>
    </row>
    <row r="4638" spans="1:5">
      <c r="A4638">
        <v>43422</v>
      </c>
      <c r="B4638" t="s">
        <v>16418</v>
      </c>
      <c r="C4638" t="s">
        <v>85</v>
      </c>
      <c r="D4638" t="s">
        <v>1253</v>
      </c>
      <c r="E4638" s="579"/>
    </row>
    <row r="4639" spans="1:5">
      <c r="A4639">
        <v>41987</v>
      </c>
      <c r="B4639" t="s">
        <v>16419</v>
      </c>
      <c r="C4639" t="s">
        <v>85</v>
      </c>
      <c r="D4639" t="s">
        <v>1253</v>
      </c>
      <c r="E4639" s="579"/>
    </row>
    <row r="4640" spans="1:5">
      <c r="A4640">
        <v>41988</v>
      </c>
      <c r="B4640" t="s">
        <v>16420</v>
      </c>
      <c r="C4640" t="s">
        <v>85</v>
      </c>
      <c r="D4640" t="s">
        <v>1253</v>
      </c>
      <c r="E4640" s="579"/>
    </row>
    <row r="4641" spans="1:5">
      <c r="A4641">
        <v>41697</v>
      </c>
      <c r="B4641" t="s">
        <v>16421</v>
      </c>
      <c r="C4641" t="s">
        <v>85</v>
      </c>
      <c r="D4641" t="s">
        <v>1253</v>
      </c>
      <c r="E4641" s="579"/>
    </row>
    <row r="4642" spans="1:5">
      <c r="A4642">
        <v>41985</v>
      </c>
      <c r="B4642" t="s">
        <v>16422</v>
      </c>
      <c r="C4642" t="s">
        <v>85</v>
      </c>
      <c r="D4642" t="s">
        <v>1253</v>
      </c>
      <c r="E4642" s="579"/>
    </row>
    <row r="4643" spans="1:5">
      <c r="A4643">
        <v>41699</v>
      </c>
      <c r="B4643" t="s">
        <v>16423</v>
      </c>
      <c r="C4643" t="s">
        <v>85</v>
      </c>
      <c r="D4643" t="s">
        <v>1253</v>
      </c>
      <c r="E4643" s="579"/>
    </row>
    <row r="4644" spans="1:5">
      <c r="A4644">
        <v>38053</v>
      </c>
      <c r="B4644" t="s">
        <v>16424</v>
      </c>
      <c r="C4644" t="s">
        <v>85</v>
      </c>
      <c r="D4644" t="s">
        <v>1253</v>
      </c>
      <c r="E4644" s="579"/>
    </row>
    <row r="4645" spans="1:5">
      <c r="A4645">
        <v>38054</v>
      </c>
      <c r="B4645" t="s">
        <v>16425</v>
      </c>
      <c r="C4645" t="s">
        <v>85</v>
      </c>
      <c r="D4645" t="s">
        <v>1253</v>
      </c>
      <c r="E4645" s="579"/>
    </row>
    <row r="4646" spans="1:5">
      <c r="A4646">
        <v>38052</v>
      </c>
      <c r="B4646" t="s">
        <v>16426</v>
      </c>
      <c r="C4646" t="s">
        <v>85</v>
      </c>
      <c r="D4646" t="s">
        <v>1252</v>
      </c>
      <c r="E4646" s="579"/>
    </row>
    <row r="4647" spans="1:5">
      <c r="A4647">
        <v>38051</v>
      </c>
      <c r="B4647" t="s">
        <v>16427</v>
      </c>
      <c r="C4647" t="s">
        <v>85</v>
      </c>
      <c r="D4647" t="s">
        <v>1252</v>
      </c>
      <c r="E4647" s="579"/>
    </row>
    <row r="4648" spans="1:5">
      <c r="A4648">
        <v>38787</v>
      </c>
      <c r="B4648" t="s">
        <v>16428</v>
      </c>
      <c r="C4648" t="s">
        <v>85</v>
      </c>
      <c r="D4648" t="s">
        <v>1253</v>
      </c>
      <c r="E4648" s="579"/>
    </row>
    <row r="4649" spans="1:5">
      <c r="A4649">
        <v>38825</v>
      </c>
      <c r="B4649" t="s">
        <v>16429</v>
      </c>
      <c r="C4649" t="s">
        <v>85</v>
      </c>
      <c r="D4649" t="s">
        <v>1253</v>
      </c>
      <c r="E4649" s="579"/>
    </row>
    <row r="4650" spans="1:5">
      <c r="A4650">
        <v>38826</v>
      </c>
      <c r="B4650" t="s">
        <v>16430</v>
      </c>
      <c r="C4650" t="s">
        <v>85</v>
      </c>
      <c r="D4650" t="s">
        <v>1253</v>
      </c>
      <c r="E4650" s="579"/>
    </row>
    <row r="4651" spans="1:5">
      <c r="A4651">
        <v>38827</v>
      </c>
      <c r="B4651" t="s">
        <v>16431</v>
      </c>
      <c r="C4651" t="s">
        <v>85</v>
      </c>
      <c r="D4651" t="s">
        <v>1253</v>
      </c>
      <c r="E4651" s="579"/>
    </row>
    <row r="4652" spans="1:5">
      <c r="A4652">
        <v>38828</v>
      </c>
      <c r="B4652" t="s">
        <v>16432</v>
      </c>
      <c r="C4652" t="s">
        <v>85</v>
      </c>
      <c r="D4652" t="s">
        <v>1253</v>
      </c>
      <c r="E4652" s="579"/>
    </row>
    <row r="4653" spans="1:5">
      <c r="A4653">
        <v>38829</v>
      </c>
      <c r="B4653" t="s">
        <v>16433</v>
      </c>
      <c r="C4653" t="s">
        <v>85</v>
      </c>
      <c r="D4653" t="s">
        <v>1253</v>
      </c>
      <c r="E4653" s="579"/>
    </row>
    <row r="4654" spans="1:5">
      <c r="A4654">
        <v>38830</v>
      </c>
      <c r="B4654" t="s">
        <v>16434</v>
      </c>
      <c r="C4654" t="s">
        <v>85</v>
      </c>
      <c r="D4654" t="s">
        <v>1253</v>
      </c>
      <c r="E4654" s="579"/>
    </row>
    <row r="4655" spans="1:5">
      <c r="A4655">
        <v>38831</v>
      </c>
      <c r="B4655" t="s">
        <v>16435</v>
      </c>
      <c r="C4655" t="s">
        <v>85</v>
      </c>
      <c r="D4655" t="s">
        <v>1253</v>
      </c>
      <c r="E4655" s="579"/>
    </row>
    <row r="4656" spans="1:5">
      <c r="A4656">
        <v>36274</v>
      </c>
      <c r="B4656" t="s">
        <v>16436</v>
      </c>
      <c r="C4656" t="s">
        <v>85</v>
      </c>
      <c r="D4656" t="s">
        <v>1253</v>
      </c>
      <c r="E4656" s="579"/>
    </row>
    <row r="4657" spans="1:5">
      <c r="A4657">
        <v>36278</v>
      </c>
      <c r="B4657" t="s">
        <v>16437</v>
      </c>
      <c r="C4657" t="s">
        <v>85</v>
      </c>
      <c r="D4657" t="s">
        <v>1253</v>
      </c>
      <c r="E4657" s="579"/>
    </row>
    <row r="4658" spans="1:5">
      <c r="A4658">
        <v>38977</v>
      </c>
      <c r="B4658" t="s">
        <v>16438</v>
      </c>
      <c r="C4658" t="s">
        <v>85</v>
      </c>
      <c r="D4658" t="s">
        <v>1253</v>
      </c>
      <c r="E4658" s="579"/>
    </row>
    <row r="4659" spans="1:5">
      <c r="A4659">
        <v>38971</v>
      </c>
      <c r="B4659" t="s">
        <v>16439</v>
      </c>
      <c r="C4659" t="s">
        <v>85</v>
      </c>
      <c r="D4659" t="s">
        <v>1253</v>
      </c>
      <c r="E4659" s="579"/>
    </row>
    <row r="4660" spans="1:5">
      <c r="A4660">
        <v>38972</v>
      </c>
      <c r="B4660" t="s">
        <v>16440</v>
      </c>
      <c r="C4660" t="s">
        <v>85</v>
      </c>
      <c r="D4660" t="s">
        <v>1253</v>
      </c>
      <c r="E4660" s="579"/>
    </row>
    <row r="4661" spans="1:5">
      <c r="A4661">
        <v>38973</v>
      </c>
      <c r="B4661" t="s">
        <v>16441</v>
      </c>
      <c r="C4661" t="s">
        <v>85</v>
      </c>
      <c r="D4661" t="s">
        <v>1253</v>
      </c>
      <c r="E4661" s="2"/>
    </row>
    <row r="4662" spans="1:5">
      <c r="A4662">
        <v>38974</v>
      </c>
      <c r="B4662" t="s">
        <v>16442</v>
      </c>
      <c r="C4662" t="s">
        <v>85</v>
      </c>
      <c r="D4662" t="s">
        <v>1253</v>
      </c>
      <c r="E4662" s="579"/>
    </row>
    <row r="4663" spans="1:5">
      <c r="A4663">
        <v>38975</v>
      </c>
      <c r="B4663" t="s">
        <v>16443</v>
      </c>
      <c r="C4663" t="s">
        <v>85</v>
      </c>
      <c r="D4663" t="s">
        <v>1253</v>
      </c>
      <c r="E4663" s="2"/>
    </row>
    <row r="4664" spans="1:5">
      <c r="A4664">
        <v>38976</v>
      </c>
      <c r="B4664" t="s">
        <v>16444</v>
      </c>
      <c r="C4664" t="s">
        <v>85</v>
      </c>
      <c r="D4664" t="s">
        <v>1253</v>
      </c>
      <c r="E4664" s="2"/>
    </row>
    <row r="4665" spans="1:5">
      <c r="A4665">
        <v>44176</v>
      </c>
      <c r="B4665" t="s">
        <v>16445</v>
      </c>
      <c r="C4665" t="s">
        <v>85</v>
      </c>
      <c r="D4665" t="s">
        <v>1253</v>
      </c>
      <c r="E4665" s="579"/>
    </row>
    <row r="4666" spans="1:5">
      <c r="A4666">
        <v>38986</v>
      </c>
      <c r="B4666" t="s">
        <v>16446</v>
      </c>
      <c r="C4666" t="s">
        <v>85</v>
      </c>
      <c r="D4666" t="s">
        <v>1253</v>
      </c>
      <c r="E4666" s="2"/>
    </row>
    <row r="4667" spans="1:5">
      <c r="A4667">
        <v>38978</v>
      </c>
      <c r="B4667" t="s">
        <v>16447</v>
      </c>
      <c r="C4667" t="s">
        <v>85</v>
      </c>
      <c r="D4667" t="s">
        <v>1253</v>
      </c>
      <c r="E4667" s="2"/>
    </row>
    <row r="4668" spans="1:5">
      <c r="A4668">
        <v>38979</v>
      </c>
      <c r="B4668" t="s">
        <v>16448</v>
      </c>
      <c r="C4668" t="s">
        <v>85</v>
      </c>
      <c r="D4668" t="s">
        <v>1253</v>
      </c>
      <c r="E4668" s="579"/>
    </row>
    <row r="4669" spans="1:5">
      <c r="A4669">
        <v>38980</v>
      </c>
      <c r="B4669" t="s">
        <v>16449</v>
      </c>
      <c r="C4669" t="s">
        <v>85</v>
      </c>
      <c r="D4669" t="s">
        <v>1253</v>
      </c>
      <c r="E4669" s="2"/>
    </row>
    <row r="4670" spans="1:5">
      <c r="A4670">
        <v>38981</v>
      </c>
      <c r="B4670" t="s">
        <v>16450</v>
      </c>
      <c r="C4670" t="s">
        <v>85</v>
      </c>
      <c r="D4670" t="s">
        <v>1253</v>
      </c>
      <c r="E4670" s="2"/>
    </row>
    <row r="4671" spans="1:5">
      <c r="A4671">
        <v>38982</v>
      </c>
      <c r="B4671" t="s">
        <v>16451</v>
      </c>
      <c r="C4671" t="s">
        <v>85</v>
      </c>
      <c r="D4671" t="s">
        <v>1253</v>
      </c>
      <c r="E4671" s="579"/>
    </row>
    <row r="4672" spans="1:5">
      <c r="A4672">
        <v>38983</v>
      </c>
      <c r="B4672" t="s">
        <v>16452</v>
      </c>
      <c r="C4672" t="s">
        <v>85</v>
      </c>
      <c r="D4672" t="s">
        <v>1253</v>
      </c>
      <c r="E4672" s="2"/>
    </row>
    <row r="4673" spans="1:5">
      <c r="A4673">
        <v>38984</v>
      </c>
      <c r="B4673" t="s">
        <v>16453</v>
      </c>
      <c r="C4673" t="s">
        <v>85</v>
      </c>
      <c r="D4673" t="s">
        <v>1253</v>
      </c>
      <c r="E4673" s="2"/>
    </row>
    <row r="4674" spans="1:5">
      <c r="A4674">
        <v>38985</v>
      </c>
      <c r="B4674" t="s">
        <v>16454</v>
      </c>
      <c r="C4674" t="s">
        <v>85</v>
      </c>
      <c r="D4674" t="s">
        <v>1253</v>
      </c>
      <c r="E4674" s="2"/>
    </row>
    <row r="4675" spans="1:5">
      <c r="A4675">
        <v>38032</v>
      </c>
      <c r="B4675" t="s">
        <v>16455</v>
      </c>
      <c r="C4675" t="s">
        <v>85</v>
      </c>
      <c r="D4675" t="s">
        <v>1253</v>
      </c>
      <c r="E4675" s="579">
        <v>52.71</v>
      </c>
    </row>
    <row r="4676" spans="1:5">
      <c r="A4676">
        <v>38033</v>
      </c>
      <c r="B4676" t="s">
        <v>16456</v>
      </c>
      <c r="C4676" t="s">
        <v>85</v>
      </c>
      <c r="D4676" t="s">
        <v>1253</v>
      </c>
      <c r="E4676" s="2">
        <v>89.6</v>
      </c>
    </row>
    <row r="4677" spans="1:5">
      <c r="A4677">
        <v>38034</v>
      </c>
      <c r="B4677" t="s">
        <v>16457</v>
      </c>
      <c r="C4677" t="s">
        <v>85</v>
      </c>
      <c r="D4677" t="s">
        <v>1252</v>
      </c>
      <c r="E4677" s="579">
        <v>140.36000000000001</v>
      </c>
    </row>
    <row r="4678" spans="1:5">
      <c r="A4678">
        <v>38035</v>
      </c>
      <c r="B4678" t="s">
        <v>16458</v>
      </c>
      <c r="C4678" t="s">
        <v>85</v>
      </c>
      <c r="D4678" t="s">
        <v>1252</v>
      </c>
      <c r="E4678" s="579">
        <v>206.49</v>
      </c>
    </row>
    <row r="4679" spans="1:5">
      <c r="A4679">
        <v>38036</v>
      </c>
      <c r="B4679" t="s">
        <v>16459</v>
      </c>
      <c r="C4679" t="s">
        <v>85</v>
      </c>
      <c r="D4679" t="s">
        <v>1253</v>
      </c>
      <c r="E4679" s="2">
        <v>278.17</v>
      </c>
    </row>
    <row r="4680" spans="1:5">
      <c r="A4680">
        <v>38037</v>
      </c>
      <c r="B4680" t="s">
        <v>16460</v>
      </c>
      <c r="C4680" t="s">
        <v>85</v>
      </c>
      <c r="D4680" t="s">
        <v>1253</v>
      </c>
      <c r="E4680" s="2">
        <v>367.43</v>
      </c>
    </row>
    <row r="4681" spans="1:5">
      <c r="A4681">
        <v>9850</v>
      </c>
      <c r="B4681" t="s">
        <v>16461</v>
      </c>
      <c r="C4681" t="s">
        <v>85</v>
      </c>
      <c r="D4681" t="s">
        <v>1253</v>
      </c>
      <c r="E4681" s="2"/>
    </row>
    <row r="4682" spans="1:5">
      <c r="A4682">
        <v>9853</v>
      </c>
      <c r="B4682" t="s">
        <v>16462</v>
      </c>
      <c r="C4682" t="s">
        <v>85</v>
      </c>
      <c r="D4682" t="s">
        <v>1253</v>
      </c>
      <c r="E4682" s="2"/>
    </row>
    <row r="4683" spans="1:5">
      <c r="A4683">
        <v>9854</v>
      </c>
      <c r="B4683" t="s">
        <v>16463</v>
      </c>
      <c r="C4683" t="s">
        <v>85</v>
      </c>
      <c r="D4683" t="s">
        <v>1253</v>
      </c>
      <c r="E4683" s="2"/>
    </row>
    <row r="4684" spans="1:5">
      <c r="A4684">
        <v>9851</v>
      </c>
      <c r="B4684" t="s">
        <v>16464</v>
      </c>
      <c r="C4684" t="s">
        <v>85</v>
      </c>
      <c r="D4684" t="s">
        <v>1253</v>
      </c>
      <c r="E4684" s="2"/>
    </row>
    <row r="4685" spans="1:5">
      <c r="A4685">
        <v>9825</v>
      </c>
      <c r="B4685" t="s">
        <v>16465</v>
      </c>
      <c r="C4685" t="s">
        <v>85</v>
      </c>
      <c r="D4685" t="s">
        <v>1253</v>
      </c>
      <c r="E4685" s="2"/>
    </row>
    <row r="4686" spans="1:5">
      <c r="A4686">
        <v>9828</v>
      </c>
      <c r="B4686" t="s">
        <v>16466</v>
      </c>
      <c r="C4686" t="s">
        <v>85</v>
      </c>
      <c r="D4686" t="s">
        <v>1253</v>
      </c>
      <c r="E4686" s="579"/>
    </row>
    <row r="4687" spans="1:5">
      <c r="A4687">
        <v>9829</v>
      </c>
      <c r="B4687" t="s">
        <v>16467</v>
      </c>
      <c r="C4687" t="s">
        <v>85</v>
      </c>
      <c r="D4687" t="s">
        <v>1253</v>
      </c>
      <c r="E4687" s="579"/>
    </row>
    <row r="4688" spans="1:5">
      <c r="A4688">
        <v>9826</v>
      </c>
      <c r="B4688" t="s">
        <v>16468</v>
      </c>
      <c r="C4688" t="s">
        <v>85</v>
      </c>
      <c r="D4688" t="s">
        <v>1253</v>
      </c>
      <c r="E4688" s="579"/>
    </row>
    <row r="4689" spans="1:5">
      <c r="A4689">
        <v>9827</v>
      </c>
      <c r="B4689" t="s">
        <v>16469</v>
      </c>
      <c r="C4689" t="s">
        <v>85</v>
      </c>
      <c r="D4689" t="s">
        <v>1253</v>
      </c>
      <c r="E4689" s="579"/>
    </row>
    <row r="4690" spans="1:5">
      <c r="A4690">
        <v>36374</v>
      </c>
      <c r="B4690" t="s">
        <v>16470</v>
      </c>
      <c r="C4690" t="s">
        <v>85</v>
      </c>
      <c r="D4690" t="s">
        <v>1253</v>
      </c>
      <c r="E4690" s="579"/>
    </row>
    <row r="4691" spans="1:5">
      <c r="A4691">
        <v>36084</v>
      </c>
      <c r="B4691" t="s">
        <v>16471</v>
      </c>
      <c r="C4691" t="s">
        <v>85</v>
      </c>
      <c r="D4691" t="s">
        <v>1253</v>
      </c>
      <c r="E4691" s="579"/>
    </row>
    <row r="4692" spans="1:5">
      <c r="A4692">
        <v>36373</v>
      </c>
      <c r="B4692" t="s">
        <v>16472</v>
      </c>
      <c r="C4692" t="s">
        <v>85</v>
      </c>
      <c r="D4692" t="s">
        <v>1253</v>
      </c>
      <c r="E4692" s="579"/>
    </row>
    <row r="4693" spans="1:5">
      <c r="A4693">
        <v>36377</v>
      </c>
      <c r="B4693" t="s">
        <v>16473</v>
      </c>
      <c r="C4693" t="s">
        <v>85</v>
      </c>
      <c r="D4693" t="s">
        <v>1253</v>
      </c>
      <c r="E4693" s="579"/>
    </row>
    <row r="4694" spans="1:5">
      <c r="A4694">
        <v>36375</v>
      </c>
      <c r="B4694" t="s">
        <v>16474</v>
      </c>
      <c r="C4694" t="s">
        <v>85</v>
      </c>
      <c r="D4694" t="s">
        <v>1253</v>
      </c>
      <c r="E4694" s="579"/>
    </row>
    <row r="4695" spans="1:5">
      <c r="A4695">
        <v>36376</v>
      </c>
      <c r="B4695" t="s">
        <v>16475</v>
      </c>
      <c r="C4695" t="s">
        <v>85</v>
      </c>
      <c r="D4695" t="s">
        <v>1253</v>
      </c>
      <c r="E4695" s="579"/>
    </row>
    <row r="4696" spans="1:5">
      <c r="A4696">
        <v>36380</v>
      </c>
      <c r="B4696" t="s">
        <v>16476</v>
      </c>
      <c r="C4696" t="s">
        <v>85</v>
      </c>
      <c r="D4696" t="s">
        <v>1253</v>
      </c>
      <c r="E4696" s="579"/>
    </row>
    <row r="4697" spans="1:5">
      <c r="A4697">
        <v>36378</v>
      </c>
      <c r="B4697" t="s">
        <v>16477</v>
      </c>
      <c r="C4697" t="s">
        <v>85</v>
      </c>
      <c r="D4697" t="s">
        <v>1253</v>
      </c>
      <c r="E4697" s="579"/>
    </row>
    <row r="4698" spans="1:5">
      <c r="A4698">
        <v>36379</v>
      </c>
      <c r="B4698" t="s">
        <v>16478</v>
      </c>
      <c r="C4698" t="s">
        <v>85</v>
      </c>
      <c r="D4698" t="s">
        <v>1253</v>
      </c>
      <c r="E4698" s="579"/>
    </row>
    <row r="4699" spans="1:5">
      <c r="A4699">
        <v>9859</v>
      </c>
      <c r="B4699" t="s">
        <v>16479</v>
      </c>
      <c r="C4699" t="s">
        <v>85</v>
      </c>
      <c r="D4699" t="s">
        <v>1253</v>
      </c>
      <c r="E4699" s="579">
        <v>10.06</v>
      </c>
    </row>
    <row r="4700" spans="1:5">
      <c r="A4700">
        <v>9836</v>
      </c>
      <c r="B4700" t="s">
        <v>16480</v>
      </c>
      <c r="C4700" t="s">
        <v>85</v>
      </c>
      <c r="D4700" t="s">
        <v>1253</v>
      </c>
      <c r="E4700" s="579">
        <v>13.34</v>
      </c>
    </row>
    <row r="4701" spans="1:5">
      <c r="A4701">
        <v>20065</v>
      </c>
      <c r="B4701" t="s">
        <v>16481</v>
      </c>
      <c r="C4701" t="s">
        <v>85</v>
      </c>
      <c r="D4701" t="s">
        <v>1253</v>
      </c>
      <c r="E4701" s="579">
        <v>34.869999999999997</v>
      </c>
    </row>
    <row r="4702" spans="1:5">
      <c r="A4702">
        <v>9835</v>
      </c>
      <c r="B4702" t="s">
        <v>16482</v>
      </c>
      <c r="C4702" t="s">
        <v>85</v>
      </c>
      <c r="D4702" t="s">
        <v>1253</v>
      </c>
      <c r="E4702" s="579">
        <v>5.83</v>
      </c>
    </row>
    <row r="4703" spans="1:5">
      <c r="A4703">
        <v>9838</v>
      </c>
      <c r="B4703" t="s">
        <v>16483</v>
      </c>
      <c r="C4703" t="s">
        <v>85</v>
      </c>
      <c r="D4703" t="s">
        <v>1253</v>
      </c>
      <c r="E4703" s="579">
        <v>9.6199999999999992</v>
      </c>
    </row>
    <row r="4704" spans="1:5">
      <c r="A4704">
        <v>9837</v>
      </c>
      <c r="B4704" t="s">
        <v>16484</v>
      </c>
      <c r="C4704" t="s">
        <v>85</v>
      </c>
      <c r="D4704" t="s">
        <v>1253</v>
      </c>
      <c r="E4704" s="579">
        <v>12.63</v>
      </c>
    </row>
    <row r="4705" spans="1:5">
      <c r="A4705">
        <v>44315</v>
      </c>
      <c r="B4705" t="s">
        <v>16485</v>
      </c>
      <c r="C4705" t="s">
        <v>85</v>
      </c>
      <c r="D4705" t="s">
        <v>1253</v>
      </c>
      <c r="E4705" s="579">
        <v>52.23</v>
      </c>
    </row>
    <row r="4706" spans="1:5">
      <c r="A4706">
        <v>9862</v>
      </c>
      <c r="B4706" t="s">
        <v>16486</v>
      </c>
      <c r="C4706" t="s">
        <v>85</v>
      </c>
      <c r="D4706" t="s">
        <v>1253</v>
      </c>
      <c r="E4706" s="579">
        <v>31.01</v>
      </c>
    </row>
    <row r="4707" spans="1:5">
      <c r="A4707">
        <v>9861</v>
      </c>
      <c r="B4707" t="s">
        <v>16487</v>
      </c>
      <c r="C4707" t="s">
        <v>85</v>
      </c>
      <c r="D4707" t="s">
        <v>1253</v>
      </c>
      <c r="E4707" s="579">
        <v>24.35</v>
      </c>
    </row>
    <row r="4708" spans="1:5">
      <c r="A4708">
        <v>9866</v>
      </c>
      <c r="B4708" t="s">
        <v>16488</v>
      </c>
      <c r="C4708" t="s">
        <v>85</v>
      </c>
      <c r="D4708" t="s">
        <v>1253</v>
      </c>
      <c r="E4708" s="579">
        <v>21.02</v>
      </c>
    </row>
    <row r="4709" spans="1:5">
      <c r="A4709">
        <v>9856</v>
      </c>
      <c r="B4709" t="s">
        <v>16489</v>
      </c>
      <c r="C4709" t="s">
        <v>85</v>
      </c>
      <c r="D4709" t="s">
        <v>1253</v>
      </c>
      <c r="E4709" s="579">
        <v>7.85</v>
      </c>
    </row>
    <row r="4710" spans="1:5">
      <c r="A4710">
        <v>9863</v>
      </c>
      <c r="B4710" t="s">
        <v>16490</v>
      </c>
      <c r="C4710" t="s">
        <v>85</v>
      </c>
      <c r="D4710" t="s">
        <v>1253</v>
      </c>
      <c r="E4710" s="579">
        <v>60.79</v>
      </c>
    </row>
    <row r="4711" spans="1:5">
      <c r="A4711">
        <v>9860</v>
      </c>
      <c r="B4711" t="s">
        <v>16491</v>
      </c>
      <c r="C4711" t="s">
        <v>85</v>
      </c>
      <c r="D4711" t="s">
        <v>1253</v>
      </c>
      <c r="E4711" s="579">
        <v>44.38</v>
      </c>
    </row>
    <row r="4712" spans="1:5">
      <c r="A4712">
        <v>9841</v>
      </c>
      <c r="B4712" t="s">
        <v>16492</v>
      </c>
      <c r="C4712" t="s">
        <v>85</v>
      </c>
      <c r="D4712" t="s">
        <v>1253</v>
      </c>
      <c r="E4712" s="579">
        <v>25.12</v>
      </c>
    </row>
    <row r="4713" spans="1:5">
      <c r="A4713">
        <v>9840</v>
      </c>
      <c r="B4713" t="s">
        <v>16493</v>
      </c>
      <c r="C4713" t="s">
        <v>85</v>
      </c>
      <c r="D4713" t="s">
        <v>1253</v>
      </c>
      <c r="E4713" s="579">
        <v>53.06</v>
      </c>
    </row>
    <row r="4714" spans="1:5">
      <c r="A4714">
        <v>20067</v>
      </c>
      <c r="B4714" t="s">
        <v>16494</v>
      </c>
      <c r="C4714" t="s">
        <v>85</v>
      </c>
      <c r="D4714" t="s">
        <v>1253</v>
      </c>
      <c r="E4714" s="579">
        <v>8.15</v>
      </c>
    </row>
    <row r="4715" spans="1:5">
      <c r="A4715">
        <v>20068</v>
      </c>
      <c r="B4715" t="s">
        <v>16495</v>
      </c>
      <c r="C4715" t="s">
        <v>85</v>
      </c>
      <c r="D4715" t="s">
        <v>1253</v>
      </c>
      <c r="E4715" s="579">
        <v>11.47</v>
      </c>
    </row>
    <row r="4716" spans="1:5">
      <c r="A4716">
        <v>9839</v>
      </c>
      <c r="B4716" t="s">
        <v>16496</v>
      </c>
      <c r="C4716" t="s">
        <v>85</v>
      </c>
      <c r="D4716" t="s">
        <v>1253</v>
      </c>
      <c r="E4716" s="579">
        <v>20.81</v>
      </c>
    </row>
    <row r="4717" spans="1:5">
      <c r="A4717">
        <v>9870</v>
      </c>
      <c r="B4717" t="s">
        <v>16497</v>
      </c>
      <c r="C4717" t="s">
        <v>85</v>
      </c>
      <c r="D4717" t="s">
        <v>1250</v>
      </c>
      <c r="E4717" s="579">
        <v>90.67</v>
      </c>
    </row>
    <row r="4718" spans="1:5">
      <c r="A4718">
        <v>9867</v>
      </c>
      <c r="B4718" t="s">
        <v>16498</v>
      </c>
      <c r="C4718" t="s">
        <v>85</v>
      </c>
      <c r="D4718" t="s">
        <v>1252</v>
      </c>
      <c r="E4718" s="579">
        <v>3.64</v>
      </c>
    </row>
    <row r="4719" spans="1:5">
      <c r="A4719">
        <v>9868</v>
      </c>
      <c r="B4719" t="s">
        <v>16499</v>
      </c>
      <c r="C4719" t="s">
        <v>85</v>
      </c>
      <c r="D4719" t="s">
        <v>1252</v>
      </c>
      <c r="E4719" s="579">
        <v>4.1100000000000003</v>
      </c>
    </row>
    <row r="4720" spans="1:5">
      <c r="A4720">
        <v>9869</v>
      </c>
      <c r="B4720" t="s">
        <v>16500</v>
      </c>
      <c r="C4720" t="s">
        <v>85</v>
      </c>
      <c r="D4720" t="s">
        <v>1252</v>
      </c>
      <c r="E4720" s="579">
        <v>8.8699999999999992</v>
      </c>
    </row>
    <row r="4721" spans="1:5">
      <c r="A4721">
        <v>9874</v>
      </c>
      <c r="B4721" t="s">
        <v>16501</v>
      </c>
      <c r="C4721" t="s">
        <v>85</v>
      </c>
      <c r="D4721" t="s">
        <v>1252</v>
      </c>
      <c r="E4721" s="579">
        <v>13.93</v>
      </c>
    </row>
    <row r="4722" spans="1:5">
      <c r="A4722">
        <v>9875</v>
      </c>
      <c r="B4722" t="s">
        <v>16502</v>
      </c>
      <c r="C4722" t="s">
        <v>85</v>
      </c>
      <c r="D4722" t="s">
        <v>1252</v>
      </c>
      <c r="E4722" s="579">
        <v>15.28</v>
      </c>
    </row>
    <row r="4723" spans="1:5">
      <c r="A4723">
        <v>9873</v>
      </c>
      <c r="B4723" t="s">
        <v>16503</v>
      </c>
      <c r="C4723" t="s">
        <v>85</v>
      </c>
      <c r="D4723" t="s">
        <v>1252</v>
      </c>
      <c r="E4723" s="579">
        <v>25.13</v>
      </c>
    </row>
    <row r="4724" spans="1:5">
      <c r="A4724">
        <v>9871</v>
      </c>
      <c r="B4724" t="s">
        <v>16504</v>
      </c>
      <c r="C4724" t="s">
        <v>85</v>
      </c>
      <c r="D4724" t="s">
        <v>1252</v>
      </c>
      <c r="E4724" s="579">
        <v>41.65</v>
      </c>
    </row>
    <row r="4725" spans="1:5">
      <c r="A4725">
        <v>9872</v>
      </c>
      <c r="B4725" t="s">
        <v>16505</v>
      </c>
      <c r="C4725" t="s">
        <v>85</v>
      </c>
      <c r="D4725" t="s">
        <v>1252</v>
      </c>
      <c r="E4725" s="579">
        <v>57.94</v>
      </c>
    </row>
    <row r="4726" spans="1:5">
      <c r="A4726">
        <v>12425</v>
      </c>
      <c r="B4726" t="s">
        <v>16506</v>
      </c>
      <c r="C4726" t="s">
        <v>212</v>
      </c>
      <c r="D4726" t="s">
        <v>1253</v>
      </c>
      <c r="E4726" s="579"/>
    </row>
    <row r="4727" spans="1:5">
      <c r="A4727">
        <v>12426</v>
      </c>
      <c r="B4727" t="s">
        <v>16507</v>
      </c>
      <c r="C4727" t="s">
        <v>212</v>
      </c>
      <c r="D4727" t="s">
        <v>1253</v>
      </c>
      <c r="E4727" s="579"/>
    </row>
    <row r="4728" spans="1:5">
      <c r="A4728">
        <v>12427</v>
      </c>
      <c r="B4728" t="s">
        <v>16508</v>
      </c>
      <c r="C4728" t="s">
        <v>212</v>
      </c>
      <c r="D4728" t="s">
        <v>1253</v>
      </c>
      <c r="E4728" s="579"/>
    </row>
    <row r="4729" spans="1:5">
      <c r="A4729">
        <v>12428</v>
      </c>
      <c r="B4729" t="s">
        <v>16509</v>
      </c>
      <c r="C4729" t="s">
        <v>212</v>
      </c>
      <c r="D4729" t="s">
        <v>1253</v>
      </c>
      <c r="E4729" s="579"/>
    </row>
    <row r="4730" spans="1:5">
      <c r="A4730">
        <v>12429</v>
      </c>
      <c r="B4730" t="s">
        <v>16510</v>
      </c>
      <c r="C4730" t="s">
        <v>212</v>
      </c>
      <c r="D4730" t="s">
        <v>1253</v>
      </c>
      <c r="E4730" s="579"/>
    </row>
    <row r="4731" spans="1:5">
      <c r="A4731">
        <v>12430</v>
      </c>
      <c r="B4731" t="s">
        <v>16511</v>
      </c>
      <c r="C4731" t="s">
        <v>212</v>
      </c>
      <c r="D4731" t="s">
        <v>1253</v>
      </c>
      <c r="E4731" s="579"/>
    </row>
    <row r="4732" spans="1:5">
      <c r="A4732">
        <v>12431</v>
      </c>
      <c r="B4732" t="s">
        <v>16512</v>
      </c>
      <c r="C4732" t="s">
        <v>212</v>
      </c>
      <c r="D4732" t="s">
        <v>1253</v>
      </c>
      <c r="E4732" s="579"/>
    </row>
    <row r="4733" spans="1:5">
      <c r="A4733">
        <v>12432</v>
      </c>
      <c r="B4733" t="s">
        <v>16513</v>
      </c>
      <c r="C4733" t="s">
        <v>212</v>
      </c>
      <c r="D4733" t="s">
        <v>1253</v>
      </c>
      <c r="E4733" s="579"/>
    </row>
    <row r="4734" spans="1:5">
      <c r="A4734">
        <v>12433</v>
      </c>
      <c r="B4734" t="s">
        <v>16514</v>
      </c>
      <c r="C4734" t="s">
        <v>212</v>
      </c>
      <c r="D4734" t="s">
        <v>1253</v>
      </c>
      <c r="E4734" s="579"/>
    </row>
    <row r="4735" spans="1:5">
      <c r="A4735">
        <v>12434</v>
      </c>
      <c r="B4735" t="s">
        <v>16515</v>
      </c>
      <c r="C4735" t="s">
        <v>212</v>
      </c>
      <c r="D4735" t="s">
        <v>1253</v>
      </c>
      <c r="E4735" s="579"/>
    </row>
    <row r="4736" spans="1:5">
      <c r="A4736">
        <v>12435</v>
      </c>
      <c r="B4736" t="s">
        <v>16516</v>
      </c>
      <c r="C4736" t="s">
        <v>212</v>
      </c>
      <c r="D4736" t="s">
        <v>1253</v>
      </c>
      <c r="E4736" s="579"/>
    </row>
    <row r="4737" spans="1:5">
      <c r="A4737">
        <v>12437</v>
      </c>
      <c r="B4737" t="s">
        <v>16517</v>
      </c>
      <c r="C4737" t="s">
        <v>212</v>
      </c>
      <c r="D4737" t="s">
        <v>1253</v>
      </c>
      <c r="E4737" s="579"/>
    </row>
    <row r="4738" spans="1:5">
      <c r="A4738">
        <v>12438</v>
      </c>
      <c r="B4738" t="s">
        <v>16518</v>
      </c>
      <c r="C4738" t="s">
        <v>212</v>
      </c>
      <c r="D4738" t="s">
        <v>1253</v>
      </c>
      <c r="E4738" s="579"/>
    </row>
    <row r="4739" spans="1:5">
      <c r="A4739">
        <v>12439</v>
      </c>
      <c r="B4739" t="s">
        <v>16519</v>
      </c>
      <c r="C4739" t="s">
        <v>212</v>
      </c>
      <c r="D4739" t="s">
        <v>1253</v>
      </c>
      <c r="E4739" s="579"/>
    </row>
    <row r="4740" spans="1:5">
      <c r="A4740">
        <v>12436</v>
      </c>
      <c r="B4740" t="s">
        <v>16520</v>
      </c>
      <c r="C4740" t="s">
        <v>212</v>
      </c>
      <c r="D4740" t="s">
        <v>1253</v>
      </c>
      <c r="E4740" s="579"/>
    </row>
    <row r="4741" spans="1:5">
      <c r="A4741">
        <v>36357</v>
      </c>
      <c r="B4741" t="s">
        <v>16521</v>
      </c>
      <c r="C4741" t="s">
        <v>212</v>
      </c>
      <c r="D4741" t="s">
        <v>1253</v>
      </c>
      <c r="E4741" s="579"/>
    </row>
    <row r="4742" spans="1:5">
      <c r="A4742">
        <v>12424</v>
      </c>
      <c r="B4742" t="s">
        <v>16522</v>
      </c>
      <c r="C4742" t="s">
        <v>212</v>
      </c>
      <c r="D4742" t="s">
        <v>1253</v>
      </c>
      <c r="E4742" s="579"/>
    </row>
    <row r="4743" spans="1:5">
      <c r="A4743">
        <v>12440</v>
      </c>
      <c r="B4743" t="s">
        <v>16523</v>
      </c>
      <c r="C4743" t="s">
        <v>212</v>
      </c>
      <c r="D4743" t="s">
        <v>1253</v>
      </c>
      <c r="E4743" s="579"/>
    </row>
    <row r="4744" spans="1:5">
      <c r="A4744">
        <v>9884</v>
      </c>
      <c r="B4744" t="s">
        <v>16524</v>
      </c>
      <c r="C4744" t="s">
        <v>212</v>
      </c>
      <c r="D4744" t="s">
        <v>1253</v>
      </c>
      <c r="E4744" s="579"/>
    </row>
    <row r="4745" spans="1:5">
      <c r="A4745">
        <v>9888</v>
      </c>
      <c r="B4745" t="s">
        <v>16525</v>
      </c>
      <c r="C4745" t="s">
        <v>212</v>
      </c>
      <c r="D4745" t="s">
        <v>1252</v>
      </c>
      <c r="E4745" s="579"/>
    </row>
    <row r="4746" spans="1:5">
      <c r="A4746">
        <v>9886</v>
      </c>
      <c r="B4746" t="s">
        <v>16526</v>
      </c>
      <c r="C4746" t="s">
        <v>212</v>
      </c>
      <c r="D4746" t="s">
        <v>1252</v>
      </c>
      <c r="E4746" s="579"/>
    </row>
    <row r="4747" spans="1:5">
      <c r="A4747">
        <v>9883</v>
      </c>
      <c r="B4747" t="s">
        <v>16527</v>
      </c>
      <c r="C4747" t="s">
        <v>212</v>
      </c>
      <c r="D4747" t="s">
        <v>1252</v>
      </c>
      <c r="E4747" s="579"/>
    </row>
    <row r="4748" spans="1:5">
      <c r="A4748">
        <v>9889</v>
      </c>
      <c r="B4748" t="s">
        <v>16528</v>
      </c>
      <c r="C4748" t="s">
        <v>212</v>
      </c>
      <c r="D4748" t="s">
        <v>1252</v>
      </c>
      <c r="E4748" s="579"/>
    </row>
    <row r="4749" spans="1:5">
      <c r="A4749">
        <v>9887</v>
      </c>
      <c r="B4749" t="s">
        <v>16529</v>
      </c>
      <c r="C4749" t="s">
        <v>212</v>
      </c>
      <c r="D4749" t="s">
        <v>1252</v>
      </c>
      <c r="E4749" s="579"/>
    </row>
    <row r="4750" spans="1:5">
      <c r="A4750">
        <v>9890</v>
      </c>
      <c r="B4750" t="s">
        <v>16530</v>
      </c>
      <c r="C4750" t="s">
        <v>212</v>
      </c>
      <c r="D4750" t="s">
        <v>1252</v>
      </c>
      <c r="E4750" s="579"/>
    </row>
    <row r="4751" spans="1:5">
      <c r="A4751">
        <v>9885</v>
      </c>
      <c r="B4751" t="s">
        <v>16531</v>
      </c>
      <c r="C4751" t="s">
        <v>212</v>
      </c>
      <c r="D4751" t="s">
        <v>1252</v>
      </c>
      <c r="E4751" s="579"/>
    </row>
    <row r="4752" spans="1:5">
      <c r="A4752">
        <v>9891</v>
      </c>
      <c r="B4752" t="s">
        <v>16532</v>
      </c>
      <c r="C4752" t="s">
        <v>212</v>
      </c>
      <c r="D4752" t="s">
        <v>1252</v>
      </c>
      <c r="E4752" s="579"/>
    </row>
    <row r="4753" spans="1:5">
      <c r="A4753">
        <v>36316</v>
      </c>
      <c r="B4753" t="s">
        <v>16533</v>
      </c>
      <c r="C4753" t="s">
        <v>212</v>
      </c>
      <c r="D4753" t="s">
        <v>1252</v>
      </c>
      <c r="E4753" s="579"/>
    </row>
    <row r="4754" spans="1:5">
      <c r="A4754">
        <v>36313</v>
      </c>
      <c r="B4754" t="s">
        <v>16534</v>
      </c>
      <c r="C4754" t="s">
        <v>212</v>
      </c>
      <c r="D4754" t="s">
        <v>1252</v>
      </c>
      <c r="E4754" s="579"/>
    </row>
    <row r="4755" spans="1:5">
      <c r="A4755">
        <v>64</v>
      </c>
      <c r="B4755" t="s">
        <v>16535</v>
      </c>
      <c r="C4755" t="s">
        <v>212</v>
      </c>
      <c r="D4755" t="s">
        <v>1252</v>
      </c>
      <c r="E4755" s="579"/>
    </row>
    <row r="4756" spans="1:5">
      <c r="A4756">
        <v>37423</v>
      </c>
      <c r="B4756" t="s">
        <v>16536</v>
      </c>
      <c r="C4756" t="s">
        <v>212</v>
      </c>
      <c r="D4756" t="s">
        <v>1252</v>
      </c>
      <c r="E4756" s="579"/>
    </row>
    <row r="4757" spans="1:5">
      <c r="A4757">
        <v>9892</v>
      </c>
      <c r="B4757" t="s">
        <v>16537</v>
      </c>
      <c r="C4757" t="s">
        <v>212</v>
      </c>
      <c r="D4757" t="s">
        <v>1252</v>
      </c>
      <c r="E4757" s="579">
        <v>6.67</v>
      </c>
    </row>
    <row r="4758" spans="1:5">
      <c r="A4758">
        <v>9901</v>
      </c>
      <c r="B4758" t="s">
        <v>16538</v>
      </c>
      <c r="C4758" t="s">
        <v>212</v>
      </c>
      <c r="D4758" t="s">
        <v>1252</v>
      </c>
      <c r="E4758" s="579">
        <v>32.270000000000003</v>
      </c>
    </row>
    <row r="4759" spans="1:5">
      <c r="A4759">
        <v>9900</v>
      </c>
      <c r="B4759" t="s">
        <v>16539</v>
      </c>
      <c r="C4759" t="s">
        <v>212</v>
      </c>
      <c r="D4759" t="s">
        <v>1252</v>
      </c>
      <c r="E4759" s="579">
        <v>18.7</v>
      </c>
    </row>
    <row r="4760" spans="1:5">
      <c r="A4760">
        <v>9899</v>
      </c>
      <c r="B4760" t="s">
        <v>16540</v>
      </c>
      <c r="C4760" t="s">
        <v>212</v>
      </c>
      <c r="D4760" t="s">
        <v>1252</v>
      </c>
      <c r="E4760" s="579">
        <v>8.3800000000000008</v>
      </c>
    </row>
    <row r="4761" spans="1:5">
      <c r="A4761">
        <v>9908</v>
      </c>
      <c r="B4761" t="s">
        <v>16541</v>
      </c>
      <c r="C4761" t="s">
        <v>212</v>
      </c>
      <c r="D4761" t="s">
        <v>1252</v>
      </c>
      <c r="E4761" s="579">
        <v>376.95</v>
      </c>
    </row>
    <row r="4762" spans="1:5">
      <c r="A4762">
        <v>9905</v>
      </c>
      <c r="B4762" t="s">
        <v>16542</v>
      </c>
      <c r="C4762" t="s">
        <v>212</v>
      </c>
      <c r="D4762" t="s">
        <v>1250</v>
      </c>
      <c r="E4762" s="579">
        <v>6.56</v>
      </c>
    </row>
    <row r="4763" spans="1:5">
      <c r="A4763">
        <v>9906</v>
      </c>
      <c r="B4763" t="s">
        <v>16543</v>
      </c>
      <c r="C4763" t="s">
        <v>212</v>
      </c>
      <c r="D4763" t="s">
        <v>1252</v>
      </c>
      <c r="E4763" s="579">
        <v>7.91</v>
      </c>
    </row>
    <row r="4764" spans="1:5">
      <c r="A4764">
        <v>9895</v>
      </c>
      <c r="B4764" t="s">
        <v>16544</v>
      </c>
      <c r="C4764" t="s">
        <v>212</v>
      </c>
      <c r="D4764" t="s">
        <v>1252</v>
      </c>
      <c r="E4764" s="579">
        <v>13.32</v>
      </c>
    </row>
    <row r="4765" spans="1:5">
      <c r="A4765">
        <v>9894</v>
      </c>
      <c r="B4765" t="s">
        <v>16545</v>
      </c>
      <c r="C4765" t="s">
        <v>212</v>
      </c>
      <c r="D4765" t="s">
        <v>1252</v>
      </c>
      <c r="E4765" s="579">
        <v>25.61</v>
      </c>
    </row>
    <row r="4766" spans="1:5">
      <c r="A4766">
        <v>9897</v>
      </c>
      <c r="B4766" t="s">
        <v>16546</v>
      </c>
      <c r="C4766" t="s">
        <v>212</v>
      </c>
      <c r="D4766" t="s">
        <v>1252</v>
      </c>
      <c r="E4766" s="579">
        <v>27.35</v>
      </c>
    </row>
    <row r="4767" spans="1:5">
      <c r="A4767">
        <v>9910</v>
      </c>
      <c r="B4767" t="s">
        <v>16547</v>
      </c>
      <c r="C4767" t="s">
        <v>212</v>
      </c>
      <c r="D4767" t="s">
        <v>1252</v>
      </c>
      <c r="E4767" s="579">
        <v>71.150000000000006</v>
      </c>
    </row>
    <row r="4768" spans="1:5">
      <c r="A4768">
        <v>9909</v>
      </c>
      <c r="B4768" t="s">
        <v>16548</v>
      </c>
      <c r="C4768" t="s">
        <v>212</v>
      </c>
      <c r="D4768" t="s">
        <v>1252</v>
      </c>
      <c r="E4768" s="579">
        <v>144.91</v>
      </c>
    </row>
    <row r="4769" spans="1:5">
      <c r="A4769">
        <v>9907</v>
      </c>
      <c r="B4769" t="s">
        <v>16549</v>
      </c>
      <c r="C4769" t="s">
        <v>212</v>
      </c>
      <c r="D4769" t="s">
        <v>1253</v>
      </c>
      <c r="E4769" s="2">
        <v>171.09</v>
      </c>
    </row>
    <row r="4770" spans="1:5">
      <c r="A4770">
        <v>20973</v>
      </c>
      <c r="B4770" t="s">
        <v>16550</v>
      </c>
      <c r="C4770" t="s">
        <v>212</v>
      </c>
      <c r="D4770" t="s">
        <v>1253</v>
      </c>
      <c r="E4770" s="2">
        <v>122.48</v>
      </c>
    </row>
    <row r="4771" spans="1:5">
      <c r="A4771">
        <v>20974</v>
      </c>
      <c r="B4771" t="s">
        <v>16551</v>
      </c>
      <c r="C4771" t="s">
        <v>212</v>
      </c>
      <c r="D4771" t="s">
        <v>1253</v>
      </c>
      <c r="E4771" s="2">
        <v>175.23</v>
      </c>
    </row>
    <row r="4772" spans="1:5">
      <c r="A4772">
        <v>37989</v>
      </c>
      <c r="B4772" t="s">
        <v>16552</v>
      </c>
      <c r="C4772" t="s">
        <v>212</v>
      </c>
      <c r="D4772" t="s">
        <v>1253</v>
      </c>
      <c r="E4772" s="579"/>
    </row>
    <row r="4773" spans="1:5">
      <c r="A4773">
        <v>37990</v>
      </c>
      <c r="B4773" t="s">
        <v>16553</v>
      </c>
      <c r="C4773" t="s">
        <v>212</v>
      </c>
      <c r="D4773" t="s">
        <v>1253</v>
      </c>
      <c r="E4773" s="579"/>
    </row>
    <row r="4774" spans="1:5">
      <c r="A4774">
        <v>37991</v>
      </c>
      <c r="B4774" t="s">
        <v>16554</v>
      </c>
      <c r="C4774" t="s">
        <v>212</v>
      </c>
      <c r="D4774" t="s">
        <v>1253</v>
      </c>
      <c r="E4774" s="579"/>
    </row>
    <row r="4775" spans="1:5">
      <c r="A4775">
        <v>37992</v>
      </c>
      <c r="B4775" t="s">
        <v>16555</v>
      </c>
      <c r="C4775" t="s">
        <v>212</v>
      </c>
      <c r="D4775" t="s">
        <v>1253</v>
      </c>
      <c r="E4775" s="579"/>
    </row>
    <row r="4776" spans="1:5">
      <c r="A4776">
        <v>37993</v>
      </c>
      <c r="B4776" t="s">
        <v>16556</v>
      </c>
      <c r="C4776" t="s">
        <v>212</v>
      </c>
      <c r="D4776" t="s">
        <v>1253</v>
      </c>
      <c r="E4776" s="579"/>
    </row>
    <row r="4777" spans="1:5">
      <c r="A4777">
        <v>37994</v>
      </c>
      <c r="B4777" t="s">
        <v>16557</v>
      </c>
      <c r="C4777" t="s">
        <v>212</v>
      </c>
      <c r="D4777" t="s">
        <v>1253</v>
      </c>
      <c r="E4777" s="579"/>
    </row>
    <row r="4778" spans="1:5">
      <c r="A4778">
        <v>37995</v>
      </c>
      <c r="B4778" t="s">
        <v>16558</v>
      </c>
      <c r="C4778" t="s">
        <v>212</v>
      </c>
      <c r="D4778" t="s">
        <v>1253</v>
      </c>
      <c r="E4778" s="579"/>
    </row>
    <row r="4779" spans="1:5">
      <c r="A4779">
        <v>37996</v>
      </c>
      <c r="B4779" t="s">
        <v>16559</v>
      </c>
      <c r="C4779" t="s">
        <v>212</v>
      </c>
      <c r="D4779" t="s">
        <v>1253</v>
      </c>
      <c r="E4779" s="579"/>
    </row>
    <row r="4780" spans="1:5">
      <c r="A4780">
        <v>45267</v>
      </c>
      <c r="B4780" t="s">
        <v>16560</v>
      </c>
      <c r="C4780" t="s">
        <v>212</v>
      </c>
      <c r="D4780" t="s">
        <v>1253</v>
      </c>
      <c r="E4780" s="579">
        <v>245.79</v>
      </c>
    </row>
    <row r="4781" spans="1:5">
      <c r="A4781">
        <v>13883</v>
      </c>
      <c r="B4781" t="s">
        <v>16561</v>
      </c>
      <c r="C4781" t="s">
        <v>212</v>
      </c>
      <c r="D4781" t="s">
        <v>1253</v>
      </c>
      <c r="E4781" s="579"/>
    </row>
    <row r="4782" spans="1:5">
      <c r="A4782">
        <v>38604</v>
      </c>
      <c r="B4782" t="s">
        <v>16562</v>
      </c>
      <c r="C4782" t="s">
        <v>212</v>
      </c>
      <c r="D4782" t="s">
        <v>1253</v>
      </c>
      <c r="E4782" s="579"/>
    </row>
    <row r="4783" spans="1:5">
      <c r="A4783">
        <v>10601</v>
      </c>
      <c r="B4783" t="s">
        <v>16563</v>
      </c>
      <c r="C4783" t="s">
        <v>212</v>
      </c>
      <c r="D4783" t="s">
        <v>1253</v>
      </c>
      <c r="E4783" s="579"/>
    </row>
    <row r="4784" spans="1:5">
      <c r="A4784">
        <v>44469</v>
      </c>
      <c r="B4784" t="s">
        <v>16564</v>
      </c>
      <c r="C4784" t="s">
        <v>212</v>
      </c>
      <c r="D4784" t="s">
        <v>1253</v>
      </c>
      <c r="E4784" s="579"/>
    </row>
    <row r="4785" spans="1:5">
      <c r="A4785">
        <v>13894</v>
      </c>
      <c r="B4785" t="s">
        <v>16565</v>
      </c>
      <c r="C4785" t="s">
        <v>212</v>
      </c>
      <c r="D4785" t="s">
        <v>1253</v>
      </c>
      <c r="E4785" s="579"/>
    </row>
    <row r="4786" spans="1:5">
      <c r="A4786">
        <v>13895</v>
      </c>
      <c r="B4786" t="s">
        <v>16566</v>
      </c>
      <c r="C4786" t="s">
        <v>212</v>
      </c>
      <c r="D4786" t="s">
        <v>1253</v>
      </c>
      <c r="E4786" s="579"/>
    </row>
    <row r="4787" spans="1:5">
      <c r="A4787">
        <v>13892</v>
      </c>
      <c r="B4787" t="s">
        <v>16567</v>
      </c>
      <c r="C4787" t="s">
        <v>212</v>
      </c>
      <c r="D4787" t="s">
        <v>1253</v>
      </c>
      <c r="E4787" s="579"/>
    </row>
    <row r="4788" spans="1:5">
      <c r="A4788">
        <v>9914</v>
      </c>
      <c r="B4788" t="s">
        <v>16568</v>
      </c>
      <c r="C4788" t="s">
        <v>212</v>
      </c>
      <c r="D4788" t="s">
        <v>1253</v>
      </c>
      <c r="E4788" s="579"/>
    </row>
    <row r="4789" spans="1:5">
      <c r="A4789">
        <v>36485</v>
      </c>
      <c r="B4789" t="s">
        <v>16569</v>
      </c>
      <c r="C4789" t="s">
        <v>212</v>
      </c>
      <c r="D4789" t="s">
        <v>1253</v>
      </c>
      <c r="E4789" s="579"/>
    </row>
    <row r="4790" spans="1:5">
      <c r="A4790">
        <v>9912</v>
      </c>
      <c r="B4790" t="s">
        <v>16570</v>
      </c>
      <c r="C4790" t="s">
        <v>212</v>
      </c>
      <c r="D4790" t="s">
        <v>1253</v>
      </c>
      <c r="E4790" s="579"/>
    </row>
    <row r="4791" spans="1:5">
      <c r="A4791">
        <v>9921</v>
      </c>
      <c r="B4791" t="s">
        <v>16571</v>
      </c>
      <c r="C4791" t="s">
        <v>212</v>
      </c>
      <c r="D4791" t="s">
        <v>1253</v>
      </c>
      <c r="E4791" s="579"/>
    </row>
    <row r="4792" spans="1:5">
      <c r="A4792">
        <v>21112</v>
      </c>
      <c r="B4792" t="s">
        <v>16572</v>
      </c>
      <c r="C4792" t="s">
        <v>212</v>
      </c>
      <c r="D4792" t="s">
        <v>1253</v>
      </c>
      <c r="E4792" s="579">
        <v>229.79</v>
      </c>
    </row>
    <row r="4793" spans="1:5">
      <c r="A4793">
        <v>10228</v>
      </c>
      <c r="B4793" t="s">
        <v>16573</v>
      </c>
      <c r="C4793" t="s">
        <v>212</v>
      </c>
      <c r="D4793" t="s">
        <v>1253</v>
      </c>
      <c r="E4793" s="579">
        <v>266.95</v>
      </c>
    </row>
    <row r="4794" spans="1:5">
      <c r="A4794">
        <v>11781</v>
      </c>
      <c r="B4794" t="s">
        <v>16574</v>
      </c>
      <c r="C4794" t="s">
        <v>212</v>
      </c>
      <c r="D4794" t="s">
        <v>1253</v>
      </c>
      <c r="E4794" s="579">
        <v>216.26</v>
      </c>
    </row>
    <row r="4795" spans="1:5">
      <c r="A4795">
        <v>37588</v>
      </c>
      <c r="B4795" t="s">
        <v>16575</v>
      </c>
      <c r="C4795" t="s">
        <v>212</v>
      </c>
      <c r="D4795" t="s">
        <v>1253</v>
      </c>
      <c r="E4795" s="579"/>
    </row>
    <row r="4796" spans="1:5">
      <c r="A4796">
        <v>11751</v>
      </c>
      <c r="B4796" t="s">
        <v>16576</v>
      </c>
      <c r="C4796" t="s">
        <v>212</v>
      </c>
      <c r="D4796" t="s">
        <v>1253</v>
      </c>
      <c r="E4796" s="579">
        <v>145.91999999999999</v>
      </c>
    </row>
    <row r="4797" spans="1:5">
      <c r="A4797">
        <v>11750</v>
      </c>
      <c r="B4797" t="s">
        <v>16577</v>
      </c>
      <c r="C4797" t="s">
        <v>212</v>
      </c>
      <c r="D4797" t="s">
        <v>1253</v>
      </c>
      <c r="E4797" s="579">
        <v>121.09</v>
      </c>
    </row>
    <row r="4798" spans="1:5">
      <c r="A4798">
        <v>11746</v>
      </c>
      <c r="B4798" t="s">
        <v>16578</v>
      </c>
      <c r="C4798" t="s">
        <v>212</v>
      </c>
      <c r="D4798" t="s">
        <v>1253</v>
      </c>
      <c r="E4798" s="579">
        <v>81.239999999999995</v>
      </c>
    </row>
    <row r="4799" spans="1:5">
      <c r="A4799">
        <v>11748</v>
      </c>
      <c r="B4799" t="s">
        <v>16579</v>
      </c>
      <c r="C4799" t="s">
        <v>212</v>
      </c>
      <c r="D4799" t="s">
        <v>1253</v>
      </c>
      <c r="E4799" s="579">
        <v>52.14</v>
      </c>
    </row>
    <row r="4800" spans="1:5">
      <c r="A4800">
        <v>11747</v>
      </c>
      <c r="B4800" t="s">
        <v>16580</v>
      </c>
      <c r="C4800" t="s">
        <v>212</v>
      </c>
      <c r="D4800" t="s">
        <v>1253</v>
      </c>
      <c r="E4800" s="579">
        <v>225.01</v>
      </c>
    </row>
    <row r="4801" spans="1:5">
      <c r="A4801">
        <v>11749</v>
      </c>
      <c r="B4801" t="s">
        <v>16581</v>
      </c>
      <c r="C4801" t="s">
        <v>212</v>
      </c>
      <c r="D4801" t="s">
        <v>1253</v>
      </c>
      <c r="E4801" s="579">
        <v>60.18</v>
      </c>
    </row>
    <row r="4802" spans="1:5">
      <c r="A4802">
        <v>10236</v>
      </c>
      <c r="B4802" t="s">
        <v>16582</v>
      </c>
      <c r="C4802" t="s">
        <v>212</v>
      </c>
      <c r="D4802" t="s">
        <v>1253</v>
      </c>
      <c r="E4802" s="579"/>
    </row>
    <row r="4803" spans="1:5">
      <c r="A4803">
        <v>10233</v>
      </c>
      <c r="B4803" t="s">
        <v>16583</v>
      </c>
      <c r="C4803" t="s">
        <v>212</v>
      </c>
      <c r="D4803" t="s">
        <v>1252</v>
      </c>
      <c r="E4803" s="579"/>
    </row>
    <row r="4804" spans="1:5">
      <c r="A4804">
        <v>10234</v>
      </c>
      <c r="B4804" t="s">
        <v>16584</v>
      </c>
      <c r="C4804" t="s">
        <v>212</v>
      </c>
      <c r="D4804" t="s">
        <v>1252</v>
      </c>
      <c r="E4804" s="579"/>
    </row>
    <row r="4805" spans="1:5">
      <c r="A4805">
        <v>10231</v>
      </c>
      <c r="B4805" t="s">
        <v>16585</v>
      </c>
      <c r="C4805" t="s">
        <v>212</v>
      </c>
      <c r="D4805" t="s">
        <v>1252</v>
      </c>
      <c r="E4805" s="579"/>
    </row>
    <row r="4806" spans="1:5">
      <c r="A4806">
        <v>10232</v>
      </c>
      <c r="B4806" t="s">
        <v>16586</v>
      </c>
      <c r="C4806" t="s">
        <v>212</v>
      </c>
      <c r="D4806" t="s">
        <v>1252</v>
      </c>
      <c r="E4806" s="579"/>
    </row>
    <row r="4807" spans="1:5">
      <c r="A4807">
        <v>10235</v>
      </c>
      <c r="B4807" t="s">
        <v>16587</v>
      </c>
      <c r="C4807" t="s">
        <v>212</v>
      </c>
      <c r="D4807" t="s">
        <v>1252</v>
      </c>
      <c r="E4807" s="579"/>
    </row>
    <row r="4808" spans="1:5">
      <c r="A4808">
        <v>10229</v>
      </c>
      <c r="B4808" t="s">
        <v>16588</v>
      </c>
      <c r="C4808" t="s">
        <v>212</v>
      </c>
      <c r="D4808" t="s">
        <v>1252</v>
      </c>
      <c r="E4808" s="579"/>
    </row>
    <row r="4809" spans="1:5">
      <c r="A4809">
        <v>10230</v>
      </c>
      <c r="B4809" t="s">
        <v>16589</v>
      </c>
      <c r="C4809" t="s">
        <v>212</v>
      </c>
      <c r="D4809" t="s">
        <v>1252</v>
      </c>
      <c r="E4809" s="579"/>
    </row>
    <row r="4810" spans="1:5">
      <c r="A4810">
        <v>10409</v>
      </c>
      <c r="B4810" t="s">
        <v>16590</v>
      </c>
      <c r="C4810" t="s">
        <v>212</v>
      </c>
      <c r="D4810" t="s">
        <v>1252</v>
      </c>
      <c r="E4810" s="579"/>
    </row>
    <row r="4811" spans="1:5">
      <c r="A4811">
        <v>10411</v>
      </c>
      <c r="B4811" t="s">
        <v>16591</v>
      </c>
      <c r="C4811" t="s">
        <v>212</v>
      </c>
      <c r="D4811" t="s">
        <v>1252</v>
      </c>
      <c r="E4811" s="579"/>
    </row>
    <row r="4812" spans="1:5">
      <c r="A4812">
        <v>10410</v>
      </c>
      <c r="B4812" t="s">
        <v>16592</v>
      </c>
      <c r="C4812" t="s">
        <v>212</v>
      </c>
      <c r="D4812" t="s">
        <v>1252</v>
      </c>
      <c r="E4812" s="579"/>
    </row>
    <row r="4813" spans="1:5">
      <c r="A4813">
        <v>10404</v>
      </c>
      <c r="B4813" t="s">
        <v>16593</v>
      </c>
      <c r="C4813" t="s">
        <v>212</v>
      </c>
      <c r="D4813" t="s">
        <v>1252</v>
      </c>
      <c r="E4813" s="579"/>
    </row>
    <row r="4814" spans="1:5">
      <c r="A4814">
        <v>10405</v>
      </c>
      <c r="B4814" t="s">
        <v>16594</v>
      </c>
      <c r="C4814" t="s">
        <v>212</v>
      </c>
      <c r="D4814" t="s">
        <v>1252</v>
      </c>
      <c r="E4814" s="579"/>
    </row>
    <row r="4815" spans="1:5">
      <c r="A4815">
        <v>10408</v>
      </c>
      <c r="B4815" t="s">
        <v>16595</v>
      </c>
      <c r="C4815" t="s">
        <v>212</v>
      </c>
      <c r="D4815" t="s">
        <v>1252</v>
      </c>
      <c r="E4815" s="579"/>
    </row>
    <row r="4816" spans="1:5">
      <c r="A4816">
        <v>10406</v>
      </c>
      <c r="B4816" t="s">
        <v>16596</v>
      </c>
      <c r="C4816" t="s">
        <v>212</v>
      </c>
      <c r="D4816" t="s">
        <v>1252</v>
      </c>
      <c r="E4816" s="579"/>
    </row>
    <row r="4817" spans="1:5">
      <c r="A4817">
        <v>10412</v>
      </c>
      <c r="B4817" t="s">
        <v>16597</v>
      </c>
      <c r="C4817" t="s">
        <v>212</v>
      </c>
      <c r="D4817" t="s">
        <v>1252</v>
      </c>
      <c r="E4817" s="579"/>
    </row>
    <row r="4818" spans="1:5">
      <c r="A4818">
        <v>10407</v>
      </c>
      <c r="B4818" t="s">
        <v>16598</v>
      </c>
      <c r="C4818" t="s">
        <v>212</v>
      </c>
      <c r="D4818" t="s">
        <v>1252</v>
      </c>
      <c r="E4818" s="579"/>
    </row>
    <row r="4819" spans="1:5">
      <c r="A4819">
        <v>10416</v>
      </c>
      <c r="B4819" t="s">
        <v>16599</v>
      </c>
      <c r="C4819" t="s">
        <v>212</v>
      </c>
      <c r="D4819" t="s">
        <v>1252</v>
      </c>
      <c r="E4819" s="579"/>
    </row>
    <row r="4820" spans="1:5">
      <c r="A4820">
        <v>10419</v>
      </c>
      <c r="B4820" t="s">
        <v>16600</v>
      </c>
      <c r="C4820" t="s">
        <v>212</v>
      </c>
      <c r="D4820" t="s">
        <v>1252</v>
      </c>
      <c r="E4820" s="579"/>
    </row>
    <row r="4821" spans="1:5">
      <c r="A4821">
        <v>10418</v>
      </c>
      <c r="B4821" t="s">
        <v>16601</v>
      </c>
      <c r="C4821" t="s">
        <v>212</v>
      </c>
      <c r="D4821" t="s">
        <v>1252</v>
      </c>
      <c r="E4821" s="579"/>
    </row>
    <row r="4822" spans="1:5">
      <c r="A4822">
        <v>21092</v>
      </c>
      <c r="B4822" t="s">
        <v>16602</v>
      </c>
      <c r="C4822" t="s">
        <v>212</v>
      </c>
      <c r="D4822" t="s">
        <v>1252</v>
      </c>
      <c r="E4822" s="579"/>
    </row>
    <row r="4823" spans="1:5">
      <c r="A4823">
        <v>12657</v>
      </c>
      <c r="B4823" t="s">
        <v>16603</v>
      </c>
      <c r="C4823" t="s">
        <v>212</v>
      </c>
      <c r="D4823" t="s">
        <v>1252</v>
      </c>
      <c r="E4823" s="579"/>
    </row>
    <row r="4824" spans="1:5">
      <c r="A4824">
        <v>10417</v>
      </c>
      <c r="B4824" t="s">
        <v>16604</v>
      </c>
      <c r="C4824" t="s">
        <v>212</v>
      </c>
      <c r="D4824" t="s">
        <v>1252</v>
      </c>
      <c r="E4824" s="579"/>
    </row>
    <row r="4825" spans="1:5">
      <c r="A4825">
        <v>10414</v>
      </c>
      <c r="B4825" t="s">
        <v>16605</v>
      </c>
      <c r="C4825" t="s">
        <v>212</v>
      </c>
      <c r="D4825" t="s">
        <v>1252</v>
      </c>
      <c r="E4825" s="579"/>
    </row>
    <row r="4826" spans="1:5">
      <c r="A4826">
        <v>10413</v>
      </c>
      <c r="B4826" t="s">
        <v>16606</v>
      </c>
      <c r="C4826" t="s">
        <v>212</v>
      </c>
      <c r="D4826" t="s">
        <v>1253</v>
      </c>
      <c r="E4826" s="2"/>
    </row>
    <row r="4827" spans="1:5">
      <c r="A4827">
        <v>10415</v>
      </c>
      <c r="B4827" t="s">
        <v>16607</v>
      </c>
      <c r="C4827" t="s">
        <v>212</v>
      </c>
      <c r="D4827" t="s">
        <v>1253</v>
      </c>
      <c r="E4827" s="2"/>
    </row>
    <row r="4828" spans="1:5">
      <c r="A4828">
        <v>38643</v>
      </c>
      <c r="B4828" t="s">
        <v>16608</v>
      </c>
      <c r="C4828" t="s">
        <v>212</v>
      </c>
      <c r="D4828" t="s">
        <v>1253</v>
      </c>
      <c r="E4828" s="2"/>
    </row>
    <row r="4829" spans="1:5">
      <c r="A4829">
        <v>6157</v>
      </c>
      <c r="B4829" t="s">
        <v>16609</v>
      </c>
      <c r="C4829" t="s">
        <v>212</v>
      </c>
      <c r="D4829" t="s">
        <v>1253</v>
      </c>
      <c r="E4829" s="2"/>
    </row>
    <row r="4830" spans="1:5">
      <c r="A4830">
        <v>6158</v>
      </c>
      <c r="B4830" t="s">
        <v>16610</v>
      </c>
      <c r="C4830" t="s">
        <v>212</v>
      </c>
      <c r="D4830" t="s">
        <v>1253</v>
      </c>
      <c r="E4830" s="2">
        <v>7.05</v>
      </c>
    </row>
    <row r="4831" spans="1:5">
      <c r="A4831">
        <v>6156</v>
      </c>
      <c r="B4831" t="s">
        <v>16611</v>
      </c>
      <c r="C4831" t="s">
        <v>212</v>
      </c>
      <c r="D4831" t="s">
        <v>1253</v>
      </c>
      <c r="E4831" s="2">
        <v>6.04</v>
      </c>
    </row>
    <row r="4832" spans="1:5">
      <c r="A4832">
        <v>6153</v>
      </c>
      <c r="B4832" t="s">
        <v>16612</v>
      </c>
      <c r="C4832" t="s">
        <v>212</v>
      </c>
      <c r="D4832" t="s">
        <v>1253</v>
      </c>
      <c r="E4832" s="2">
        <v>4.8499999999999996</v>
      </c>
    </row>
    <row r="4833" spans="1:5">
      <c r="A4833">
        <v>6154</v>
      </c>
      <c r="B4833" t="s">
        <v>16613</v>
      </c>
      <c r="C4833" t="s">
        <v>212</v>
      </c>
      <c r="D4833" t="s">
        <v>1253</v>
      </c>
      <c r="E4833" s="2">
        <v>8.6199999999999992</v>
      </c>
    </row>
    <row r="4834" spans="1:5">
      <c r="A4834">
        <v>6155</v>
      </c>
      <c r="B4834" t="s">
        <v>16614</v>
      </c>
      <c r="C4834" t="s">
        <v>212</v>
      </c>
      <c r="D4834" t="s">
        <v>1253</v>
      </c>
      <c r="E4834" s="2">
        <v>19.84</v>
      </c>
    </row>
    <row r="4835" spans="1:5">
      <c r="A4835">
        <v>43595</v>
      </c>
      <c r="B4835" t="s">
        <v>16615</v>
      </c>
      <c r="C4835" t="s">
        <v>212</v>
      </c>
      <c r="D4835" t="s">
        <v>1253</v>
      </c>
      <c r="E4835" s="2">
        <v>19.55</v>
      </c>
    </row>
    <row r="4836" spans="1:5">
      <c r="A4836">
        <v>43596</v>
      </c>
      <c r="B4836" t="s">
        <v>16616</v>
      </c>
      <c r="C4836" t="s">
        <v>212</v>
      </c>
      <c r="D4836" t="s">
        <v>1253</v>
      </c>
      <c r="E4836" s="2">
        <v>22.59</v>
      </c>
    </row>
    <row r="4837" spans="1:5">
      <c r="A4837">
        <v>38108</v>
      </c>
      <c r="B4837" t="s">
        <v>16617</v>
      </c>
      <c r="C4837" t="s">
        <v>212</v>
      </c>
      <c r="D4837" t="s">
        <v>1252</v>
      </c>
      <c r="E4837" s="579">
        <v>42.96</v>
      </c>
    </row>
    <row r="4838" spans="1:5">
      <c r="A4838">
        <v>38087</v>
      </c>
      <c r="B4838" t="s">
        <v>16618</v>
      </c>
      <c r="C4838" t="s">
        <v>212</v>
      </c>
      <c r="D4838" t="s">
        <v>1250</v>
      </c>
      <c r="E4838" s="579">
        <v>55.26</v>
      </c>
    </row>
    <row r="4839" spans="1:5">
      <c r="A4839">
        <v>38109</v>
      </c>
      <c r="B4839" t="s">
        <v>16619</v>
      </c>
      <c r="C4839" t="s">
        <v>212</v>
      </c>
      <c r="D4839" t="s">
        <v>1252</v>
      </c>
      <c r="E4839" s="579">
        <v>68.67</v>
      </c>
    </row>
    <row r="4840" spans="1:5">
      <c r="A4840">
        <v>38088</v>
      </c>
      <c r="B4840" t="s">
        <v>16620</v>
      </c>
      <c r="C4840" t="s">
        <v>212</v>
      </c>
      <c r="D4840" t="s">
        <v>1253</v>
      </c>
      <c r="E4840" s="579">
        <v>72.2</v>
      </c>
    </row>
    <row r="4841" spans="1:5">
      <c r="A4841">
        <v>38110</v>
      </c>
      <c r="B4841" t="s">
        <v>16621</v>
      </c>
      <c r="C4841" t="s">
        <v>212</v>
      </c>
      <c r="D4841" t="s">
        <v>1252</v>
      </c>
      <c r="E4841" s="579">
        <v>26.41</v>
      </c>
    </row>
    <row r="4842" spans="1:5">
      <c r="A4842">
        <v>38089</v>
      </c>
      <c r="B4842" t="s">
        <v>16622</v>
      </c>
      <c r="C4842" t="s">
        <v>212</v>
      </c>
      <c r="D4842" t="s">
        <v>1252</v>
      </c>
      <c r="E4842" s="579">
        <v>46.03</v>
      </c>
    </row>
    <row r="4843" spans="1:5">
      <c r="A4843">
        <v>38111</v>
      </c>
      <c r="B4843" t="s">
        <v>16623</v>
      </c>
      <c r="C4843" t="s">
        <v>212</v>
      </c>
      <c r="D4843" t="s">
        <v>1252</v>
      </c>
      <c r="E4843" s="579">
        <v>29.54</v>
      </c>
    </row>
    <row r="4844" spans="1:5">
      <c r="A4844">
        <v>38090</v>
      </c>
      <c r="B4844" t="s">
        <v>16624</v>
      </c>
      <c r="C4844" t="s">
        <v>212</v>
      </c>
      <c r="D4844" t="s">
        <v>1252</v>
      </c>
      <c r="E4844" s="579">
        <v>47.57</v>
      </c>
    </row>
    <row r="4845" spans="1:5">
      <c r="A4845">
        <v>38400</v>
      </c>
      <c r="B4845" t="s">
        <v>16625</v>
      </c>
      <c r="C4845" t="s">
        <v>212</v>
      </c>
      <c r="D4845" t="s">
        <v>1252</v>
      </c>
      <c r="E4845" s="579">
        <v>35.14</v>
      </c>
    </row>
    <row r="4846" spans="1:5">
      <c r="A4846">
        <v>13726</v>
      </c>
      <c r="B4846" t="s">
        <v>16626</v>
      </c>
      <c r="C4846" t="s">
        <v>212</v>
      </c>
      <c r="D4846" t="s">
        <v>1252</v>
      </c>
      <c r="E4846" s="579"/>
    </row>
    <row r="4847" spans="1:5">
      <c r="A4847">
        <v>12627</v>
      </c>
      <c r="B4847" t="s">
        <v>16627</v>
      </c>
      <c r="C4847" t="s">
        <v>212</v>
      </c>
      <c r="D4847" t="s">
        <v>1253</v>
      </c>
      <c r="E4847" s="579">
        <v>1.1499999999999999</v>
      </c>
    </row>
    <row r="4848" spans="1:5">
      <c r="A4848">
        <v>39996</v>
      </c>
      <c r="B4848" t="s">
        <v>16628</v>
      </c>
      <c r="C4848" t="s">
        <v>85</v>
      </c>
      <c r="D4848" t="s">
        <v>1253</v>
      </c>
      <c r="E4848" s="579"/>
    </row>
    <row r="4849" spans="1:5">
      <c r="A4849">
        <v>10478</v>
      </c>
      <c r="B4849" t="s">
        <v>16629</v>
      </c>
      <c r="C4849" t="s">
        <v>130</v>
      </c>
      <c r="D4849" t="s">
        <v>1253</v>
      </c>
      <c r="E4849" s="579">
        <v>36.44</v>
      </c>
    </row>
    <row r="4850" spans="1:5">
      <c r="A4850">
        <v>10481</v>
      </c>
      <c r="B4850" t="s">
        <v>16630</v>
      </c>
      <c r="C4850" t="s">
        <v>130</v>
      </c>
      <c r="D4850" t="s">
        <v>1253</v>
      </c>
      <c r="E4850" s="579">
        <v>32.4</v>
      </c>
    </row>
    <row r="4851" spans="1:5">
      <c r="A4851">
        <v>10475</v>
      </c>
      <c r="B4851" t="s">
        <v>16631</v>
      </c>
      <c r="C4851" t="s">
        <v>130</v>
      </c>
      <c r="D4851" t="s">
        <v>1253</v>
      </c>
      <c r="E4851" s="579">
        <v>31.36</v>
      </c>
    </row>
    <row r="4852" spans="1:5">
      <c r="A4852">
        <v>4030</v>
      </c>
      <c r="B4852" t="s">
        <v>16632</v>
      </c>
      <c r="C4852" t="s">
        <v>93</v>
      </c>
      <c r="D4852" t="s">
        <v>1253</v>
      </c>
      <c r="E4852" s="579">
        <v>7.64</v>
      </c>
    </row>
    <row r="4853" spans="1:5">
      <c r="A4853">
        <v>4031</v>
      </c>
      <c r="B4853" t="s">
        <v>16633</v>
      </c>
      <c r="C4853" t="s">
        <v>93</v>
      </c>
      <c r="D4853" t="s">
        <v>1253</v>
      </c>
      <c r="E4853" s="579">
        <v>35.909999999999997</v>
      </c>
    </row>
    <row r="4854" spans="1:5">
      <c r="A4854">
        <v>39399</v>
      </c>
      <c r="B4854" t="s">
        <v>16634</v>
      </c>
      <c r="C4854" t="s">
        <v>212</v>
      </c>
      <c r="D4854" t="s">
        <v>1253</v>
      </c>
      <c r="E4854" s="579"/>
    </row>
    <row r="4855" spans="1:5">
      <c r="A4855">
        <v>39400</v>
      </c>
      <c r="B4855" t="s">
        <v>16635</v>
      </c>
      <c r="C4855" t="s">
        <v>212</v>
      </c>
      <c r="D4855" t="s">
        <v>1253</v>
      </c>
      <c r="E4855" s="579"/>
    </row>
    <row r="4856" spans="1:5">
      <c r="A4856">
        <v>39401</v>
      </c>
      <c r="B4856" t="s">
        <v>16636</v>
      </c>
      <c r="C4856" t="s">
        <v>212</v>
      </c>
      <c r="D4856" t="s">
        <v>1253</v>
      </c>
      <c r="E4856" s="579"/>
    </row>
    <row r="4857" spans="1:5">
      <c r="A4857">
        <v>11652</v>
      </c>
      <c r="B4857" t="s">
        <v>16637</v>
      </c>
      <c r="C4857" t="s">
        <v>212</v>
      </c>
      <c r="D4857" t="s">
        <v>1253</v>
      </c>
      <c r="E4857" s="579"/>
    </row>
    <row r="4858" spans="1:5">
      <c r="A4858">
        <v>13475</v>
      </c>
      <c r="B4858" t="s">
        <v>16638</v>
      </c>
      <c r="C4858" t="s">
        <v>212</v>
      </c>
      <c r="D4858" t="s">
        <v>1253</v>
      </c>
      <c r="E4858" s="579"/>
    </row>
    <row r="4859" spans="1:5">
      <c r="A4859">
        <v>13896</v>
      </c>
      <c r="B4859" t="s">
        <v>16639</v>
      </c>
      <c r="C4859" t="s">
        <v>212</v>
      </c>
      <c r="D4859" t="s">
        <v>1253</v>
      </c>
      <c r="E4859" s="579"/>
    </row>
    <row r="4860" spans="1:5">
      <c r="A4860">
        <v>44470</v>
      </c>
      <c r="B4860" t="s">
        <v>16640</v>
      </c>
      <c r="C4860" t="s">
        <v>212</v>
      </c>
      <c r="D4860" t="s">
        <v>1253</v>
      </c>
      <c r="E4860" s="579"/>
    </row>
    <row r="4861" spans="1:5">
      <c r="A4861">
        <v>13476</v>
      </c>
      <c r="B4861" t="s">
        <v>16641</v>
      </c>
      <c r="C4861" t="s">
        <v>212</v>
      </c>
      <c r="D4861" t="s">
        <v>1253</v>
      </c>
      <c r="E4861" s="579"/>
    </row>
    <row r="4862" spans="1:5">
      <c r="A4862">
        <v>44491</v>
      </c>
      <c r="B4862" t="s">
        <v>16642</v>
      </c>
      <c r="C4862" t="s">
        <v>212</v>
      </c>
      <c r="D4862" t="s">
        <v>1253</v>
      </c>
      <c r="E4862" s="579"/>
    </row>
    <row r="4863" spans="1:5">
      <c r="A4863">
        <v>10488</v>
      </c>
      <c r="B4863" t="s">
        <v>16643</v>
      </c>
      <c r="C4863" t="s">
        <v>212</v>
      </c>
      <c r="D4863" t="s">
        <v>1253</v>
      </c>
      <c r="E4863" s="2"/>
    </row>
    <row r="4864" spans="1:5">
      <c r="A4864">
        <v>13606</v>
      </c>
      <c r="B4864" t="s">
        <v>16644</v>
      </c>
      <c r="C4864" t="s">
        <v>212</v>
      </c>
      <c r="D4864" t="s">
        <v>1253</v>
      </c>
      <c r="E4864" s="579"/>
    </row>
    <row r="4865" spans="1:5">
      <c r="A4865">
        <v>10489</v>
      </c>
      <c r="B4865" t="s">
        <v>16645</v>
      </c>
      <c r="C4865" t="s">
        <v>87</v>
      </c>
      <c r="D4865" t="s">
        <v>1253</v>
      </c>
      <c r="E4865" s="579">
        <v>13.71</v>
      </c>
    </row>
    <row r="4866" spans="1:5">
      <c r="A4866">
        <v>41073</v>
      </c>
      <c r="B4866" t="s">
        <v>16646</v>
      </c>
      <c r="C4866" t="s">
        <v>218</v>
      </c>
      <c r="D4866" t="s">
        <v>1253</v>
      </c>
      <c r="E4866" s="579">
        <v>2400.84</v>
      </c>
    </row>
    <row r="4867" spans="1:5">
      <c r="A4867">
        <v>34391</v>
      </c>
      <c r="B4867" t="s">
        <v>16647</v>
      </c>
      <c r="C4867" t="s">
        <v>93</v>
      </c>
      <c r="D4867" t="s">
        <v>1253</v>
      </c>
      <c r="E4867" s="579">
        <v>885.68</v>
      </c>
    </row>
    <row r="4868" spans="1:5">
      <c r="A4868">
        <v>10496</v>
      </c>
      <c r="B4868" t="s">
        <v>16648</v>
      </c>
      <c r="C4868" t="s">
        <v>93</v>
      </c>
      <c r="D4868" t="s">
        <v>1253</v>
      </c>
      <c r="E4868" s="579">
        <v>770.83</v>
      </c>
    </row>
    <row r="4869" spans="1:5">
      <c r="A4869">
        <v>10497</v>
      </c>
      <c r="B4869" t="s">
        <v>16649</v>
      </c>
      <c r="C4869" t="s">
        <v>93</v>
      </c>
      <c r="D4869" t="s">
        <v>1253</v>
      </c>
      <c r="E4869" s="579">
        <v>2004.16</v>
      </c>
    </row>
    <row r="4870" spans="1:5">
      <c r="A4870">
        <v>10504</v>
      </c>
      <c r="B4870" t="s">
        <v>16650</v>
      </c>
      <c r="C4870" t="s">
        <v>93</v>
      </c>
      <c r="D4870" t="s">
        <v>1253</v>
      </c>
      <c r="E4870" s="579">
        <v>2343.33</v>
      </c>
    </row>
    <row r="4871" spans="1:5">
      <c r="A4871">
        <v>34390</v>
      </c>
      <c r="B4871" t="s">
        <v>16651</v>
      </c>
      <c r="C4871" t="s">
        <v>93</v>
      </c>
      <c r="D4871" t="s">
        <v>1253</v>
      </c>
      <c r="E4871" s="579">
        <v>690.66</v>
      </c>
    </row>
    <row r="4872" spans="1:5">
      <c r="A4872">
        <v>34389</v>
      </c>
      <c r="B4872" t="s">
        <v>16652</v>
      </c>
      <c r="C4872" t="s">
        <v>93</v>
      </c>
      <c r="D4872" t="s">
        <v>1253</v>
      </c>
      <c r="E4872" s="579">
        <v>215.83</v>
      </c>
    </row>
    <row r="4873" spans="1:5">
      <c r="A4873">
        <v>34388</v>
      </c>
      <c r="B4873" t="s">
        <v>16653</v>
      </c>
      <c r="C4873" t="s">
        <v>93</v>
      </c>
      <c r="D4873" t="s">
        <v>1253</v>
      </c>
      <c r="E4873" s="579">
        <v>306.76</v>
      </c>
    </row>
    <row r="4874" spans="1:5">
      <c r="A4874">
        <v>34387</v>
      </c>
      <c r="B4874" t="s">
        <v>16654</v>
      </c>
      <c r="C4874" t="s">
        <v>93</v>
      </c>
      <c r="D4874" t="s">
        <v>1253</v>
      </c>
      <c r="E4874" s="579">
        <v>497.95</v>
      </c>
    </row>
    <row r="4875" spans="1:5">
      <c r="A4875">
        <v>11188</v>
      </c>
      <c r="B4875" t="s">
        <v>16655</v>
      </c>
      <c r="C4875" t="s">
        <v>93</v>
      </c>
      <c r="D4875" t="s">
        <v>1252</v>
      </c>
      <c r="E4875" s="579">
        <v>246.66</v>
      </c>
    </row>
    <row r="4876" spans="1:5">
      <c r="A4876">
        <v>11189</v>
      </c>
      <c r="B4876" t="s">
        <v>16656</v>
      </c>
      <c r="C4876" t="s">
        <v>93</v>
      </c>
      <c r="D4876" t="s">
        <v>1252</v>
      </c>
      <c r="E4876" s="579">
        <v>370</v>
      </c>
    </row>
    <row r="4877" spans="1:5">
      <c r="A4877">
        <v>21107</v>
      </c>
      <c r="B4877" t="s">
        <v>16657</v>
      </c>
      <c r="C4877" t="s">
        <v>93</v>
      </c>
      <c r="D4877" t="s">
        <v>1252</v>
      </c>
      <c r="E4877" s="579">
        <v>266.27</v>
      </c>
    </row>
    <row r="4878" spans="1:5">
      <c r="A4878">
        <v>34386</v>
      </c>
      <c r="B4878" t="s">
        <v>16658</v>
      </c>
      <c r="C4878" t="s">
        <v>93</v>
      </c>
      <c r="D4878" t="s">
        <v>1252</v>
      </c>
      <c r="E4878" s="579">
        <v>462.5</v>
      </c>
    </row>
    <row r="4879" spans="1:5">
      <c r="A4879">
        <v>10490</v>
      </c>
      <c r="B4879" t="s">
        <v>16659</v>
      </c>
      <c r="C4879" t="s">
        <v>93</v>
      </c>
      <c r="D4879" t="s">
        <v>1252</v>
      </c>
      <c r="E4879" s="579">
        <v>161.87</v>
      </c>
    </row>
    <row r="4880" spans="1:5">
      <c r="A4880">
        <v>10492</v>
      </c>
      <c r="B4880" t="s">
        <v>16660</v>
      </c>
      <c r="C4880" t="s">
        <v>93</v>
      </c>
      <c r="D4880" t="s">
        <v>1252</v>
      </c>
      <c r="E4880" s="579">
        <v>185</v>
      </c>
    </row>
    <row r="4881" spans="1:5">
      <c r="A4881">
        <v>10493</v>
      </c>
      <c r="B4881" t="s">
        <v>16661</v>
      </c>
      <c r="C4881" t="s">
        <v>93</v>
      </c>
      <c r="D4881" t="s">
        <v>1252</v>
      </c>
      <c r="E4881" s="579">
        <v>215.83</v>
      </c>
    </row>
    <row r="4882" spans="1:5">
      <c r="A4882">
        <v>10491</v>
      </c>
      <c r="B4882" t="s">
        <v>16662</v>
      </c>
      <c r="C4882" t="s">
        <v>93</v>
      </c>
      <c r="D4882" t="s">
        <v>1252</v>
      </c>
      <c r="E4882" s="579">
        <v>262.08</v>
      </c>
    </row>
    <row r="4883" spans="1:5">
      <c r="A4883">
        <v>34385</v>
      </c>
      <c r="B4883" t="s">
        <v>16663</v>
      </c>
      <c r="C4883" t="s">
        <v>93</v>
      </c>
      <c r="D4883" t="s">
        <v>1252</v>
      </c>
      <c r="E4883" s="579">
        <v>382.33</v>
      </c>
    </row>
    <row r="4884" spans="1:5">
      <c r="A4884">
        <v>10499</v>
      </c>
      <c r="B4884" t="s">
        <v>16664</v>
      </c>
      <c r="C4884" t="s">
        <v>93</v>
      </c>
      <c r="D4884" t="s">
        <v>1252</v>
      </c>
      <c r="E4884" s="579">
        <v>154.16</v>
      </c>
    </row>
    <row r="4885" spans="1:5">
      <c r="A4885">
        <v>34384</v>
      </c>
      <c r="B4885" t="s">
        <v>16665</v>
      </c>
      <c r="C4885" t="s">
        <v>93</v>
      </c>
      <c r="D4885" t="s">
        <v>1252</v>
      </c>
      <c r="E4885" s="579">
        <v>462.5</v>
      </c>
    </row>
    <row r="4886" spans="1:5">
      <c r="A4886">
        <v>11185</v>
      </c>
      <c r="B4886" t="s">
        <v>16666</v>
      </c>
      <c r="C4886" t="s">
        <v>93</v>
      </c>
      <c r="D4886" t="s">
        <v>1252</v>
      </c>
      <c r="E4886" s="579">
        <v>477.91</v>
      </c>
    </row>
    <row r="4887" spans="1:5">
      <c r="A4887">
        <v>10507</v>
      </c>
      <c r="B4887" t="s">
        <v>16667</v>
      </c>
      <c r="C4887" t="s">
        <v>93</v>
      </c>
      <c r="D4887" t="s">
        <v>1252</v>
      </c>
      <c r="E4887" s="579">
        <v>476.14</v>
      </c>
    </row>
    <row r="4888" spans="1:5">
      <c r="A4888">
        <v>10505</v>
      </c>
      <c r="B4888" t="s">
        <v>16668</v>
      </c>
      <c r="C4888" t="s">
        <v>93</v>
      </c>
      <c r="D4888" t="s">
        <v>1252</v>
      </c>
      <c r="E4888" s="579">
        <v>280.95999999999998</v>
      </c>
    </row>
    <row r="4889" spans="1:5">
      <c r="A4889">
        <v>10506</v>
      </c>
      <c r="B4889" t="s">
        <v>16669</v>
      </c>
      <c r="C4889" t="s">
        <v>93</v>
      </c>
      <c r="D4889" t="s">
        <v>1252</v>
      </c>
      <c r="E4889" s="579">
        <v>366.77</v>
      </c>
    </row>
    <row r="4890" spans="1:5">
      <c r="A4890">
        <v>5031</v>
      </c>
      <c r="B4890" t="s">
        <v>16670</v>
      </c>
      <c r="C4890" t="s">
        <v>93</v>
      </c>
      <c r="D4890" t="s">
        <v>1253</v>
      </c>
      <c r="E4890" s="2">
        <v>515</v>
      </c>
    </row>
    <row r="4891" spans="1:5">
      <c r="A4891">
        <v>10502</v>
      </c>
      <c r="B4891" t="s">
        <v>16671</v>
      </c>
      <c r="C4891" t="s">
        <v>93</v>
      </c>
      <c r="D4891" t="s">
        <v>1252</v>
      </c>
      <c r="E4891" s="579">
        <v>600.09</v>
      </c>
    </row>
    <row r="4892" spans="1:5">
      <c r="A4892">
        <v>10501</v>
      </c>
      <c r="B4892" t="s">
        <v>16672</v>
      </c>
      <c r="C4892" t="s">
        <v>93</v>
      </c>
      <c r="D4892" t="s">
        <v>1252</v>
      </c>
      <c r="E4892" s="579">
        <v>339.03</v>
      </c>
    </row>
    <row r="4893" spans="1:5">
      <c r="A4893">
        <v>10503</v>
      </c>
      <c r="B4893" t="s">
        <v>16673</v>
      </c>
      <c r="C4893" t="s">
        <v>93</v>
      </c>
      <c r="D4893" t="s">
        <v>1253</v>
      </c>
      <c r="E4893" s="579">
        <v>458.04</v>
      </c>
    </row>
    <row r="4894" spans="1:5">
      <c r="A4894">
        <v>4500</v>
      </c>
      <c r="B4894" t="s">
        <v>16674</v>
      </c>
      <c r="C4894" t="s">
        <v>85</v>
      </c>
      <c r="D4894" t="s">
        <v>1250</v>
      </c>
      <c r="E4894" s="579">
        <v>23.18</v>
      </c>
    </row>
    <row r="4895" spans="1:5">
      <c r="A4895">
        <v>4448</v>
      </c>
      <c r="B4895" t="s">
        <v>16675</v>
      </c>
      <c r="C4895" t="s">
        <v>85</v>
      </c>
      <c r="D4895" t="s">
        <v>1252</v>
      </c>
      <c r="E4895" s="579">
        <v>31.84</v>
      </c>
    </row>
    <row r="4896" spans="1:5">
      <c r="A4896">
        <v>20213</v>
      </c>
      <c r="B4896" t="s">
        <v>16676</v>
      </c>
      <c r="C4896" t="s">
        <v>85</v>
      </c>
      <c r="D4896" t="s">
        <v>1252</v>
      </c>
      <c r="E4896" s="579">
        <v>22.07</v>
      </c>
    </row>
    <row r="4897" spans="1:5">
      <c r="A4897">
        <v>20211</v>
      </c>
      <c r="B4897" t="s">
        <v>16677</v>
      </c>
      <c r="C4897" t="s">
        <v>85</v>
      </c>
      <c r="D4897" t="s">
        <v>1252</v>
      </c>
      <c r="E4897" s="579">
        <v>29.22</v>
      </c>
    </row>
    <row r="4898" spans="1:5">
      <c r="A4898">
        <v>40270</v>
      </c>
      <c r="B4898" t="s">
        <v>16678</v>
      </c>
      <c r="C4898" t="s">
        <v>85</v>
      </c>
      <c r="D4898" t="s">
        <v>1252</v>
      </c>
      <c r="E4898" s="579"/>
    </row>
    <row r="4899" spans="1:5">
      <c r="A4899">
        <v>4425</v>
      </c>
      <c r="B4899" t="s">
        <v>16679</v>
      </c>
      <c r="C4899" t="s">
        <v>85</v>
      </c>
      <c r="D4899" t="s">
        <v>1253</v>
      </c>
      <c r="E4899" s="2">
        <v>24.15</v>
      </c>
    </row>
    <row r="4900" spans="1:5">
      <c r="A4900">
        <v>4472</v>
      </c>
      <c r="B4900" t="s">
        <v>16680</v>
      </c>
      <c r="C4900" t="s">
        <v>85</v>
      </c>
      <c r="D4900" t="s">
        <v>1253</v>
      </c>
      <c r="E4900" s="2">
        <v>30.17</v>
      </c>
    </row>
    <row r="4901" spans="1:5">
      <c r="A4901">
        <v>35272</v>
      </c>
      <c r="B4901" t="s">
        <v>16681</v>
      </c>
      <c r="C4901" t="s">
        <v>85</v>
      </c>
      <c r="D4901" t="s">
        <v>1253</v>
      </c>
      <c r="E4901" s="2">
        <v>43.62</v>
      </c>
    </row>
    <row r="4902" spans="1:5">
      <c r="A4902">
        <v>4481</v>
      </c>
      <c r="B4902" t="s">
        <v>16682</v>
      </c>
      <c r="C4902" t="s">
        <v>85</v>
      </c>
      <c r="D4902" t="s">
        <v>1253</v>
      </c>
      <c r="E4902" s="2">
        <v>46.69</v>
      </c>
    </row>
    <row r="4903" spans="1:5">
      <c r="A4903">
        <v>34345</v>
      </c>
      <c r="B4903" t="s">
        <v>16683</v>
      </c>
      <c r="C4903" t="s">
        <v>87</v>
      </c>
      <c r="D4903" t="s">
        <v>1253</v>
      </c>
      <c r="E4903" s="2">
        <v>13.56</v>
      </c>
    </row>
    <row r="4904" spans="1:5">
      <c r="A4904">
        <v>41096</v>
      </c>
      <c r="B4904" t="s">
        <v>16684</v>
      </c>
      <c r="C4904" t="s">
        <v>218</v>
      </c>
      <c r="D4904" t="s">
        <v>1253</v>
      </c>
      <c r="E4904" s="2">
        <v>2372.94</v>
      </c>
    </row>
    <row r="4905" spans="1:5">
      <c r="D4905" t="s">
        <v>1253</v>
      </c>
      <c r="E4905" s="2"/>
    </row>
    <row r="4906" spans="1:5">
      <c r="D4906" t="s">
        <v>1253</v>
      </c>
      <c r="E4906" s="2"/>
    </row>
    <row r="4907" spans="1:5">
      <c r="D4907" t="s">
        <v>1253</v>
      </c>
      <c r="E4907" s="2"/>
    </row>
    <row r="4908" spans="1:5">
      <c r="D4908" t="s">
        <v>1253</v>
      </c>
      <c r="E4908" s="2"/>
    </row>
    <row r="4909" spans="1:5">
      <c r="D4909" t="s">
        <v>1253</v>
      </c>
      <c r="E4909" s="2"/>
    </row>
    <row r="4910" spans="1:5">
      <c r="D4910" t="s">
        <v>1252</v>
      </c>
      <c r="E4910" s="579"/>
    </row>
    <row r="4911" spans="1:5">
      <c r="D4911" t="s">
        <v>1252</v>
      </c>
      <c r="E4911" s="2"/>
    </row>
    <row r="4912" spans="1:5">
      <c r="D4912" t="s">
        <v>1252</v>
      </c>
      <c r="E4912" s="579"/>
    </row>
    <row r="4913" spans="4:5">
      <c r="D4913" t="s">
        <v>1252</v>
      </c>
      <c r="E4913" s="579"/>
    </row>
    <row r="4914" spans="4:5">
      <c r="D4914" t="s">
        <v>1252</v>
      </c>
      <c r="E4914" s="2"/>
    </row>
    <row r="4915" spans="4:5">
      <c r="D4915" t="s">
        <v>1252</v>
      </c>
      <c r="E4915" s="2"/>
    </row>
    <row r="4916" spans="4:5">
      <c r="D4916" t="s">
        <v>1252</v>
      </c>
      <c r="E4916" s="579"/>
    </row>
    <row r="4917" spans="4:5">
      <c r="D4917" t="s">
        <v>1252</v>
      </c>
      <c r="E4917" s="579"/>
    </row>
    <row r="4918" spans="4:5">
      <c r="D4918" t="s">
        <v>1252</v>
      </c>
      <c r="E4918" s="579"/>
    </row>
    <row r="4919" spans="4:5">
      <c r="D4919" t="s">
        <v>1252</v>
      </c>
      <c r="E4919" s="579"/>
    </row>
    <row r="4920" spans="4:5">
      <c r="D4920" t="s">
        <v>1252</v>
      </c>
      <c r="E4920" s="579"/>
    </row>
    <row r="4921" spans="4:5">
      <c r="D4921" t="s">
        <v>1252</v>
      </c>
      <c r="E4921" s="579"/>
    </row>
    <row r="4922" spans="4:5">
      <c r="D4922" t="s">
        <v>1252</v>
      </c>
      <c r="E4922" s="579"/>
    </row>
    <row r="4923" spans="4:5">
      <c r="D4923" t="s">
        <v>1252</v>
      </c>
      <c r="E4923" s="579"/>
    </row>
    <row r="4924" spans="4:5">
      <c r="D4924" t="s">
        <v>1252</v>
      </c>
      <c r="E4924" s="579"/>
    </row>
    <row r="4925" spans="4:5">
      <c r="D4925" t="s">
        <v>1250</v>
      </c>
      <c r="E4925" s="579"/>
    </row>
    <row r="4926" spans="4:5">
      <c r="D4926" t="s">
        <v>1252</v>
      </c>
      <c r="E4926" s="579"/>
    </row>
    <row r="4927" spans="4:5">
      <c r="D4927" t="s">
        <v>1252</v>
      </c>
      <c r="E4927" s="579"/>
    </row>
    <row r="4928" spans="4:5">
      <c r="D4928" t="s">
        <v>1252</v>
      </c>
      <c r="E4928" s="579"/>
    </row>
    <row r="4929" spans="4:5">
      <c r="D4929" t="s">
        <v>1252</v>
      </c>
      <c r="E4929" s="579"/>
    </row>
    <row r="4930" spans="4:5">
      <c r="D4930" t="s">
        <v>1252</v>
      </c>
      <c r="E4930" s="579"/>
    </row>
    <row r="4931" spans="4:5">
      <c r="D4931" t="s">
        <v>1252</v>
      </c>
      <c r="E4931" s="579"/>
    </row>
    <row r="4932" spans="4:5">
      <c r="D4932" t="s">
        <v>1252</v>
      </c>
      <c r="E4932" s="579"/>
    </row>
    <row r="4933" spans="4:5">
      <c r="D4933" t="s">
        <v>1252</v>
      </c>
      <c r="E4933" s="579"/>
    </row>
    <row r="4934" spans="4:5">
      <c r="D4934" t="s">
        <v>1252</v>
      </c>
      <c r="E4934" s="579"/>
    </row>
    <row r="4935" spans="4:5">
      <c r="D4935" t="s">
        <v>1250</v>
      </c>
      <c r="E4935" s="579"/>
    </row>
    <row r="4936" spans="4:5">
      <c r="D4936" t="s">
        <v>1252</v>
      </c>
      <c r="E4936" s="579"/>
    </row>
    <row r="4937" spans="4:5">
      <c r="D4937" t="s">
        <v>1252</v>
      </c>
      <c r="E4937" s="579"/>
    </row>
    <row r="4938" spans="4:5">
      <c r="D4938" t="s">
        <v>1252</v>
      </c>
      <c r="E4938" s="579"/>
    </row>
    <row r="4939" spans="4:5">
      <c r="D4939" t="s">
        <v>1252</v>
      </c>
      <c r="E4939" s="579"/>
    </row>
    <row r="4940" spans="4:5">
      <c r="D4940" t="s">
        <v>1252</v>
      </c>
      <c r="E4940" s="579"/>
    </row>
    <row r="4941" spans="4:5">
      <c r="D4941" t="s">
        <v>1252</v>
      </c>
      <c r="E4941" s="579"/>
    </row>
    <row r="4942" spans="4:5">
      <c r="D4942" t="s">
        <v>1252</v>
      </c>
      <c r="E4942" s="579"/>
    </row>
    <row r="4943" spans="4:5">
      <c r="D4943" t="s">
        <v>1253</v>
      </c>
      <c r="E4943" s="579"/>
    </row>
    <row r="4944" spans="4:5">
      <c r="D4944" t="s">
        <v>1252</v>
      </c>
      <c r="E4944" s="579"/>
    </row>
    <row r="4945" spans="4:5">
      <c r="D4945" t="s">
        <v>1252</v>
      </c>
      <c r="E4945" s="579"/>
    </row>
    <row r="4946" spans="4:5">
      <c r="D4946" t="s">
        <v>1252</v>
      </c>
      <c r="E4946" s="579"/>
    </row>
    <row r="4947" spans="4:5">
      <c r="D4947" t="s">
        <v>1252</v>
      </c>
      <c r="E4947" s="579"/>
    </row>
    <row r="4948" spans="4:5">
      <c r="D4948" t="s">
        <v>1252</v>
      </c>
      <c r="E4948" s="579"/>
    </row>
    <row r="4949" spans="4:5">
      <c r="D4949" t="s">
        <v>1252</v>
      </c>
      <c r="E4949" s="2"/>
    </row>
    <row r="4950" spans="4:5">
      <c r="D4950" t="s">
        <v>1252</v>
      </c>
      <c r="E4950" s="579"/>
    </row>
  </sheetData>
  <autoFilter ref="A7:WVM5196" xr:uid="{00000000-0009-0000-0000-00000E000000}"/>
  <pageMargins left="0.78740157499999996" right="0.78740157499999996" top="0.984251969" bottom="0.984251969" header="0.5" footer="0.5"/>
  <pageSetup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R31"/>
  <sheetViews>
    <sheetView view="pageBreakPreview" zoomScale="110" zoomScaleNormal="85" zoomScaleSheetLayoutView="110" workbookViewId="0">
      <selection activeCell="Q93" sqref="Q93"/>
    </sheetView>
  </sheetViews>
  <sheetFormatPr defaultRowHeight="15"/>
  <cols>
    <col min="15" max="15" width="2.7109375" customWidth="1"/>
    <col min="17" max="17" width="16.140625" customWidth="1"/>
    <col min="18" max="18" width="15.28515625" customWidth="1"/>
  </cols>
  <sheetData>
    <row r="1" spans="1:18" ht="15.75" thickBot="1">
      <c r="A1" s="316"/>
    </row>
    <row r="2" spans="1:18">
      <c r="Q2" s="936" t="s">
        <v>1796</v>
      </c>
      <c r="R2" s="937"/>
    </row>
    <row r="3" spans="1:18">
      <c r="Q3" s="326" t="s">
        <v>1797</v>
      </c>
      <c r="R3" s="327">
        <v>24.735099999999999</v>
      </c>
    </row>
    <row r="4" spans="1:18">
      <c r="Q4" s="326" t="s">
        <v>1798</v>
      </c>
      <c r="R4" s="327">
        <v>23.9129</v>
      </c>
    </row>
    <row r="5" spans="1:18">
      <c r="Q5" s="326" t="s">
        <v>1799</v>
      </c>
      <c r="R5" s="327">
        <v>27.971800000000002</v>
      </c>
    </row>
    <row r="6" spans="1:18">
      <c r="Q6" s="326" t="s">
        <v>1800</v>
      </c>
      <c r="R6" s="327">
        <v>16.919499999999999</v>
      </c>
    </row>
    <row r="7" spans="1:18">
      <c r="Q7" s="326" t="s">
        <v>1801</v>
      </c>
      <c r="R7" s="327">
        <v>19.122</v>
      </c>
    </row>
    <row r="8" spans="1:18">
      <c r="Q8" s="326" t="s">
        <v>1802</v>
      </c>
      <c r="R8" s="327">
        <v>7.1520000000000001</v>
      </c>
    </row>
    <row r="9" spans="1:18">
      <c r="Q9" s="326" t="s">
        <v>1803</v>
      </c>
      <c r="R9" s="327">
        <v>6.9649999999999999</v>
      </c>
    </row>
    <row r="10" spans="1:18">
      <c r="Q10" s="326" t="s">
        <v>1804</v>
      </c>
      <c r="R10" s="327">
        <v>18.78</v>
      </c>
    </row>
    <row r="11" spans="1:18">
      <c r="Q11" s="326" t="s">
        <v>1806</v>
      </c>
      <c r="R11" s="327">
        <v>37.845999999999997</v>
      </c>
    </row>
    <row r="12" spans="1:18">
      <c r="Q12" s="326" t="s">
        <v>1807</v>
      </c>
      <c r="R12" s="327">
        <v>49.045999999999999</v>
      </c>
    </row>
    <row r="13" spans="1:18">
      <c r="Q13" s="326" t="s">
        <v>1808</v>
      </c>
      <c r="R13" s="327">
        <v>33.107999999999997</v>
      </c>
    </row>
    <row r="14" spans="1:18">
      <c r="Q14" s="326" t="s">
        <v>1809</v>
      </c>
      <c r="R14" s="327">
        <v>35.177999999999997</v>
      </c>
    </row>
    <row r="15" spans="1:18">
      <c r="Q15" s="326" t="s">
        <v>1810</v>
      </c>
      <c r="R15" s="327">
        <v>39</v>
      </c>
    </row>
    <row r="16" spans="1:18" ht="15.75" thickBot="1">
      <c r="Q16" s="328" t="s">
        <v>29</v>
      </c>
      <c r="R16" s="329">
        <f>SUM(R3:R15)</f>
        <v>339.73630000000003</v>
      </c>
    </row>
    <row r="17" spans="17:18" ht="15.75" thickBot="1">
      <c r="Q17" s="22"/>
      <c r="R17" s="22"/>
    </row>
    <row r="18" spans="17:18">
      <c r="Q18" s="936" t="s">
        <v>1813</v>
      </c>
      <c r="R18" s="937"/>
    </row>
    <row r="19" spans="17:18" ht="15.75" thickBot="1">
      <c r="Q19" s="328" t="s">
        <v>29</v>
      </c>
      <c r="R19" s="329">
        <v>130.0985</v>
      </c>
    </row>
    <row r="20" spans="17:18" ht="15.75" thickBot="1">
      <c r="Q20" s="22"/>
      <c r="R20" s="22"/>
    </row>
    <row r="21" spans="17:18">
      <c r="Q21" s="936" t="s">
        <v>1805</v>
      </c>
      <c r="R21" s="937"/>
    </row>
    <row r="22" spans="17:18">
      <c r="Q22" s="326" t="s">
        <v>1669</v>
      </c>
      <c r="R22" s="115">
        <v>31.911200000000001</v>
      </c>
    </row>
    <row r="23" spans="17:18">
      <c r="Q23" s="326" t="s">
        <v>1670</v>
      </c>
      <c r="R23" s="115">
        <v>32.339599999999997</v>
      </c>
    </row>
    <row r="24" spans="17:18">
      <c r="Q24" s="326" t="s">
        <v>1671</v>
      </c>
      <c r="R24" s="115">
        <v>78.473699999999994</v>
      </c>
    </row>
    <row r="25" spans="17:18" ht="15.75" thickBot="1">
      <c r="Q25" s="328" t="s">
        <v>29</v>
      </c>
      <c r="R25" s="329">
        <f>SUM(R22:R24)</f>
        <v>142.72450000000001</v>
      </c>
    </row>
    <row r="26" spans="17:18" ht="15.75" thickBot="1">
      <c r="Q26" s="22"/>
      <c r="R26" s="22"/>
    </row>
    <row r="27" spans="17:18">
      <c r="Q27" s="936" t="s">
        <v>1811</v>
      </c>
      <c r="R27" s="937"/>
    </row>
    <row r="28" spans="17:18" ht="15.75" thickBot="1">
      <c r="Q28" s="328" t="s">
        <v>29</v>
      </c>
      <c r="R28" s="329">
        <f>'Plan.Orçam.'!I17</f>
        <v>106.5</v>
      </c>
    </row>
    <row r="29" spans="17:18" ht="15.75" thickBot="1">
      <c r="Q29" s="22"/>
      <c r="R29" s="22"/>
    </row>
    <row r="30" spans="17:18">
      <c r="Q30" s="936" t="s">
        <v>1812</v>
      </c>
      <c r="R30" s="937"/>
    </row>
    <row r="31" spans="17:18" ht="15.75" thickBot="1">
      <c r="Q31" s="328" t="s">
        <v>29</v>
      </c>
      <c r="R31" s="329">
        <f>R28-R25-R19-R16*0.15</f>
        <v>-217.2834</v>
      </c>
    </row>
  </sheetData>
  <mergeCells count="5">
    <mergeCell ref="Q2:R2"/>
    <mergeCell ref="Q18:R18"/>
    <mergeCell ref="Q21:R21"/>
    <mergeCell ref="Q27:R27"/>
    <mergeCell ref="Q30:R30"/>
  </mergeCells>
  <pageMargins left="0.51181102362204722" right="0.51181102362204722" top="0.78740157480314965" bottom="0.78740157480314965" header="0.31496062992125984" footer="0.31496062992125984"/>
  <pageSetup paperSize="9" scale="72"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9">
    <tabColor theme="4"/>
  </sheetPr>
  <dimension ref="A1:M454"/>
  <sheetViews>
    <sheetView view="pageBreakPreview" zoomScaleNormal="100" zoomScaleSheetLayoutView="100" workbookViewId="0">
      <selection activeCell="G9" sqref="G9"/>
    </sheetView>
  </sheetViews>
  <sheetFormatPr defaultRowHeight="15"/>
  <cols>
    <col min="1" max="1" width="10.7109375" customWidth="1"/>
    <col min="2" max="2" width="63.7109375" customWidth="1"/>
    <col min="3" max="3" width="9.42578125" bestFit="1" customWidth="1"/>
    <col min="4" max="4" width="11.7109375" bestFit="1" customWidth="1"/>
    <col min="5" max="5" width="13.28515625" bestFit="1" customWidth="1"/>
  </cols>
  <sheetData>
    <row r="1" spans="1:13">
      <c r="A1" s="433" t="s">
        <v>1261</v>
      </c>
      <c r="B1" s="433" t="s">
        <v>1262</v>
      </c>
      <c r="C1" s="433" t="s">
        <v>1263</v>
      </c>
      <c r="D1" s="390" t="s">
        <v>1264</v>
      </c>
    </row>
    <row r="2" spans="1:13">
      <c r="A2" s="433"/>
      <c r="B2" s="433"/>
      <c r="C2" s="433"/>
      <c r="D2" s="390" t="s">
        <v>1265</v>
      </c>
      <c r="E2" s="61">
        <v>0.26150000000000001</v>
      </c>
      <c r="G2" t="s">
        <v>1791</v>
      </c>
      <c r="H2" t="s">
        <v>3470</v>
      </c>
      <c r="I2" t="s">
        <v>132</v>
      </c>
      <c r="J2" s="309">
        <v>44166</v>
      </c>
      <c r="K2" t="s">
        <v>1792</v>
      </c>
      <c r="L2" t="s">
        <v>1793</v>
      </c>
      <c r="M2">
        <v>1048</v>
      </c>
    </row>
    <row r="3" spans="1:13" ht="38.25">
      <c r="A3" s="391" t="s">
        <v>3471</v>
      </c>
      <c r="B3" s="391"/>
      <c r="C3" s="391"/>
      <c r="D3" s="391" t="s">
        <v>3472</v>
      </c>
      <c r="E3" t="s">
        <v>3473</v>
      </c>
    </row>
    <row r="4" spans="1:13">
      <c r="A4" s="434" t="s">
        <v>1266</v>
      </c>
      <c r="B4" s="434" t="s">
        <v>3474</v>
      </c>
      <c r="C4" s="435" t="s">
        <v>3475</v>
      </c>
      <c r="D4" s="436">
        <v>0.28999999999999998</v>
      </c>
      <c r="E4" s="436">
        <v>0.37</v>
      </c>
      <c r="F4" t="str">
        <f>UPPER(C4)</f>
        <v>M²</v>
      </c>
    </row>
    <row r="5" spans="1:13">
      <c r="A5" s="434" t="s">
        <v>1267</v>
      </c>
      <c r="B5" s="434" t="s">
        <v>3476</v>
      </c>
      <c r="C5" s="435" t="s">
        <v>3475</v>
      </c>
      <c r="D5" s="436">
        <v>3.8</v>
      </c>
      <c r="E5" s="436">
        <v>4.79</v>
      </c>
      <c r="F5" t="str">
        <f t="shared" ref="F5:F68" si="0">UPPER(C5)</f>
        <v>M²</v>
      </c>
    </row>
    <row r="6" spans="1:13">
      <c r="A6" s="434" t="s">
        <v>1268</v>
      </c>
      <c r="B6" s="434" t="s">
        <v>3477</v>
      </c>
      <c r="C6" s="435" t="s">
        <v>1269</v>
      </c>
      <c r="D6" s="436">
        <v>1165.3499999999999</v>
      </c>
      <c r="E6" s="436">
        <v>1470.09</v>
      </c>
      <c r="F6" t="str">
        <f t="shared" si="0"/>
        <v>HA</v>
      </c>
    </row>
    <row r="7" spans="1:13">
      <c r="A7" s="434" t="s">
        <v>1270</v>
      </c>
      <c r="B7" s="434" t="s">
        <v>3478</v>
      </c>
      <c r="C7" s="435" t="s">
        <v>3475</v>
      </c>
      <c r="D7" s="436">
        <v>0.62</v>
      </c>
      <c r="E7" s="436">
        <v>0.78</v>
      </c>
      <c r="F7" t="str">
        <f t="shared" si="0"/>
        <v>M²</v>
      </c>
    </row>
    <row r="8" spans="1:13">
      <c r="A8" s="434" t="s">
        <v>1271</v>
      </c>
      <c r="B8" s="434" t="s">
        <v>3479</v>
      </c>
      <c r="C8" s="435" t="s">
        <v>1272</v>
      </c>
      <c r="D8" s="436">
        <v>35.92</v>
      </c>
      <c r="E8" s="436">
        <v>45.31</v>
      </c>
      <c r="F8" t="str">
        <f t="shared" si="0"/>
        <v>UD</v>
      </c>
    </row>
    <row r="9" spans="1:13">
      <c r="A9" s="434" t="s">
        <v>1273</v>
      </c>
      <c r="B9" s="434" t="s">
        <v>3480</v>
      </c>
      <c r="C9" s="435" t="s">
        <v>1272</v>
      </c>
      <c r="D9" s="436">
        <v>9.2799999999999994</v>
      </c>
      <c r="E9" s="436">
        <v>11.71</v>
      </c>
      <c r="F9" t="str">
        <f t="shared" si="0"/>
        <v>UD</v>
      </c>
    </row>
    <row r="10" spans="1:13">
      <c r="A10" s="434" t="s">
        <v>1841</v>
      </c>
      <c r="B10" s="434" t="s">
        <v>3481</v>
      </c>
      <c r="C10" s="435" t="s">
        <v>1269</v>
      </c>
      <c r="D10" s="436">
        <v>403.34</v>
      </c>
      <c r="E10" s="436">
        <v>508.81</v>
      </c>
      <c r="F10" t="str">
        <f t="shared" si="0"/>
        <v>HA</v>
      </c>
    </row>
    <row r="11" spans="1:13">
      <c r="A11" s="434" t="s">
        <v>1274</v>
      </c>
      <c r="B11" s="434" t="s">
        <v>3482</v>
      </c>
      <c r="C11" s="435" t="s">
        <v>3475</v>
      </c>
      <c r="D11" s="436">
        <v>1.19</v>
      </c>
      <c r="E11" s="436">
        <v>1.5</v>
      </c>
      <c r="F11" t="str">
        <f t="shared" si="0"/>
        <v>M²</v>
      </c>
    </row>
    <row r="12" spans="1:13">
      <c r="A12" s="434" t="s">
        <v>1275</v>
      </c>
      <c r="B12" s="434" t="s">
        <v>3483</v>
      </c>
      <c r="C12" s="435" t="s">
        <v>3484</v>
      </c>
      <c r="D12" s="436">
        <v>2.66</v>
      </c>
      <c r="E12" s="436">
        <v>3.36</v>
      </c>
      <c r="F12" t="str">
        <f t="shared" si="0"/>
        <v>M³</v>
      </c>
    </row>
    <row r="13" spans="1:13">
      <c r="A13" s="434" t="s">
        <v>1277</v>
      </c>
      <c r="B13" s="434" t="s">
        <v>3485</v>
      </c>
      <c r="C13" s="435" t="s">
        <v>3484</v>
      </c>
      <c r="D13" s="436">
        <v>4.2300000000000004</v>
      </c>
      <c r="E13" s="436">
        <v>5.34</v>
      </c>
      <c r="F13" t="str">
        <f t="shared" si="0"/>
        <v>M³</v>
      </c>
    </row>
    <row r="14" spans="1:13">
      <c r="A14" s="434" t="s">
        <v>1278</v>
      </c>
      <c r="B14" s="434" t="s">
        <v>3486</v>
      </c>
      <c r="C14" s="435" t="s">
        <v>3484</v>
      </c>
      <c r="D14" s="436">
        <v>5.79</v>
      </c>
      <c r="E14" s="436">
        <v>7.3</v>
      </c>
      <c r="F14" t="str">
        <f t="shared" si="0"/>
        <v>M³</v>
      </c>
    </row>
    <row r="15" spans="1:13">
      <c r="A15" s="434" t="s">
        <v>1279</v>
      </c>
      <c r="B15" s="434" t="s">
        <v>3487</v>
      </c>
      <c r="C15" s="435" t="s">
        <v>3484</v>
      </c>
      <c r="D15" s="436">
        <v>7.16</v>
      </c>
      <c r="E15" s="436">
        <v>9.0299999999999994</v>
      </c>
      <c r="F15" t="str">
        <f t="shared" si="0"/>
        <v>M³</v>
      </c>
    </row>
    <row r="16" spans="1:13">
      <c r="A16" s="434" t="s">
        <v>1280</v>
      </c>
      <c r="B16" s="434" t="s">
        <v>3488</v>
      </c>
      <c r="C16" s="435" t="s">
        <v>3484</v>
      </c>
      <c r="D16" s="436">
        <v>8.35</v>
      </c>
      <c r="E16" s="436">
        <v>10.53</v>
      </c>
      <c r="F16" t="str">
        <f t="shared" si="0"/>
        <v>M³</v>
      </c>
    </row>
    <row r="17" spans="1:6">
      <c r="A17" s="434" t="s">
        <v>1281</v>
      </c>
      <c r="B17" s="434" t="s">
        <v>3489</v>
      </c>
      <c r="C17" s="435" t="s">
        <v>3484</v>
      </c>
      <c r="D17" s="436">
        <v>9.7100000000000009</v>
      </c>
      <c r="E17" s="436">
        <v>12.25</v>
      </c>
      <c r="F17" t="str">
        <f t="shared" si="0"/>
        <v>M³</v>
      </c>
    </row>
    <row r="18" spans="1:6">
      <c r="A18" s="434" t="s">
        <v>1282</v>
      </c>
      <c r="B18" s="434" t="s">
        <v>3490</v>
      </c>
      <c r="C18" s="435" t="s">
        <v>3484</v>
      </c>
      <c r="D18" s="436">
        <v>11.09</v>
      </c>
      <c r="E18" s="436">
        <v>13.99</v>
      </c>
      <c r="F18" t="str">
        <f t="shared" si="0"/>
        <v>M³</v>
      </c>
    </row>
    <row r="19" spans="1:6">
      <c r="A19" s="434" t="s">
        <v>1283</v>
      </c>
      <c r="B19" s="434" t="s">
        <v>3491</v>
      </c>
      <c r="C19" s="435" t="s">
        <v>3484</v>
      </c>
      <c r="D19" s="436">
        <v>12.38</v>
      </c>
      <c r="E19" s="436">
        <v>15.62</v>
      </c>
      <c r="F19" t="str">
        <f t="shared" si="0"/>
        <v>M³</v>
      </c>
    </row>
    <row r="20" spans="1:6">
      <c r="A20" s="434" t="s">
        <v>1284</v>
      </c>
      <c r="B20" s="434" t="s">
        <v>3492</v>
      </c>
      <c r="C20" s="435" t="s">
        <v>3484</v>
      </c>
      <c r="D20" s="436">
        <v>6.7</v>
      </c>
      <c r="E20" s="436">
        <v>8.4499999999999993</v>
      </c>
      <c r="F20" t="str">
        <f t="shared" si="0"/>
        <v>M³</v>
      </c>
    </row>
    <row r="21" spans="1:6">
      <c r="A21" s="434" t="s">
        <v>1285</v>
      </c>
      <c r="B21" s="434" t="s">
        <v>3493</v>
      </c>
      <c r="C21" s="435" t="s">
        <v>3484</v>
      </c>
      <c r="D21" s="436">
        <v>7.38</v>
      </c>
      <c r="E21" s="436">
        <v>9.31</v>
      </c>
      <c r="F21" t="str">
        <f t="shared" si="0"/>
        <v>M³</v>
      </c>
    </row>
    <row r="22" spans="1:6">
      <c r="A22" s="434" t="s">
        <v>1286</v>
      </c>
      <c r="B22" s="434" t="s">
        <v>3494</v>
      </c>
      <c r="C22" s="435" t="s">
        <v>3484</v>
      </c>
      <c r="D22" s="436">
        <v>7.43</v>
      </c>
      <c r="E22" s="436">
        <v>9.3699999999999992</v>
      </c>
      <c r="F22" t="str">
        <f t="shared" si="0"/>
        <v>M³</v>
      </c>
    </row>
    <row r="23" spans="1:6">
      <c r="A23" s="434" t="s">
        <v>1287</v>
      </c>
      <c r="B23" s="434" t="s">
        <v>3495</v>
      </c>
      <c r="C23" s="435" t="s">
        <v>3484</v>
      </c>
      <c r="D23" s="436">
        <v>7.49</v>
      </c>
      <c r="E23" s="436">
        <v>9.4499999999999993</v>
      </c>
      <c r="F23" t="str">
        <f t="shared" si="0"/>
        <v>M³</v>
      </c>
    </row>
    <row r="24" spans="1:6">
      <c r="A24" s="434" t="s">
        <v>1288</v>
      </c>
      <c r="B24" s="434" t="s">
        <v>3496</v>
      </c>
      <c r="C24" s="435" t="s">
        <v>3484</v>
      </c>
      <c r="D24" s="436">
        <v>8.18</v>
      </c>
      <c r="E24" s="436">
        <v>10.32</v>
      </c>
      <c r="F24" t="str">
        <f t="shared" si="0"/>
        <v>M³</v>
      </c>
    </row>
    <row r="25" spans="1:6">
      <c r="A25" s="434" t="s">
        <v>1289</v>
      </c>
      <c r="B25" s="434" t="s">
        <v>3497</v>
      </c>
      <c r="C25" s="435" t="s">
        <v>3484</v>
      </c>
      <c r="D25" s="436">
        <v>8.2200000000000006</v>
      </c>
      <c r="E25" s="436">
        <v>10.37</v>
      </c>
      <c r="F25" t="str">
        <f t="shared" si="0"/>
        <v>M³</v>
      </c>
    </row>
    <row r="26" spans="1:6">
      <c r="A26" s="434" t="s">
        <v>1290</v>
      </c>
      <c r="B26" s="434" t="s">
        <v>3498</v>
      </c>
      <c r="C26" s="435" t="s">
        <v>3484</v>
      </c>
      <c r="D26" s="436">
        <v>8.26</v>
      </c>
      <c r="E26" s="436">
        <v>10.42</v>
      </c>
      <c r="F26" t="str">
        <f t="shared" si="0"/>
        <v>M³</v>
      </c>
    </row>
    <row r="27" spans="1:6">
      <c r="A27" s="434" t="s">
        <v>1291</v>
      </c>
      <c r="B27" s="434" t="s">
        <v>3499</v>
      </c>
      <c r="C27" s="435" t="s">
        <v>3484</v>
      </c>
      <c r="D27" s="436">
        <v>8.9600000000000009</v>
      </c>
      <c r="E27" s="436">
        <v>11.3</v>
      </c>
      <c r="F27" t="str">
        <f t="shared" si="0"/>
        <v>M³</v>
      </c>
    </row>
    <row r="28" spans="1:6">
      <c r="A28" s="434" t="s">
        <v>1292</v>
      </c>
      <c r="B28" s="434" t="s">
        <v>3500</v>
      </c>
      <c r="C28" s="435" t="s">
        <v>3484</v>
      </c>
      <c r="D28" s="436">
        <v>8.9700000000000006</v>
      </c>
      <c r="E28" s="436">
        <v>11.32</v>
      </c>
      <c r="F28" t="str">
        <f t="shared" si="0"/>
        <v>M³</v>
      </c>
    </row>
    <row r="29" spans="1:6">
      <c r="A29" s="434" t="s">
        <v>1293</v>
      </c>
      <c r="B29" s="434" t="s">
        <v>3501</v>
      </c>
      <c r="C29" s="435" t="s">
        <v>3484</v>
      </c>
      <c r="D29" s="436">
        <v>9.0299999999999994</v>
      </c>
      <c r="E29" s="436">
        <v>11.39</v>
      </c>
      <c r="F29" t="str">
        <f t="shared" si="0"/>
        <v>M³</v>
      </c>
    </row>
    <row r="30" spans="1:6">
      <c r="A30" s="434" t="s">
        <v>1294</v>
      </c>
      <c r="B30" s="434" t="s">
        <v>3502</v>
      </c>
      <c r="C30" s="435" t="s">
        <v>3484</v>
      </c>
      <c r="D30" s="436">
        <v>9.8000000000000007</v>
      </c>
      <c r="E30" s="436">
        <v>12.36</v>
      </c>
      <c r="F30" t="str">
        <f t="shared" si="0"/>
        <v>M³</v>
      </c>
    </row>
    <row r="31" spans="1:6">
      <c r="A31" s="434" t="s">
        <v>1295</v>
      </c>
      <c r="B31" s="434" t="s">
        <v>3503</v>
      </c>
      <c r="C31" s="435" t="s">
        <v>3484</v>
      </c>
      <c r="D31" s="436">
        <v>12.1</v>
      </c>
      <c r="E31" s="436">
        <v>15.26</v>
      </c>
      <c r="F31" t="str">
        <f t="shared" si="0"/>
        <v>M³</v>
      </c>
    </row>
    <row r="32" spans="1:6">
      <c r="A32" s="434" t="s">
        <v>1296</v>
      </c>
      <c r="B32" s="434" t="s">
        <v>3504</v>
      </c>
      <c r="C32" s="435" t="s">
        <v>3484</v>
      </c>
      <c r="D32" s="436">
        <v>4.09</v>
      </c>
      <c r="E32" s="436">
        <v>5.16</v>
      </c>
      <c r="F32" t="str">
        <f t="shared" si="0"/>
        <v>M³</v>
      </c>
    </row>
    <row r="33" spans="1:9">
      <c r="A33" s="434" t="s">
        <v>1297</v>
      </c>
      <c r="B33" s="434" t="s">
        <v>3505</v>
      </c>
      <c r="C33" s="435" t="s">
        <v>3484</v>
      </c>
      <c r="D33" s="436">
        <v>6.77</v>
      </c>
      <c r="E33" s="436">
        <v>8.5399999999999991</v>
      </c>
      <c r="F33" t="str">
        <f t="shared" si="0"/>
        <v>M³</v>
      </c>
    </row>
    <row r="34" spans="1:9">
      <c r="A34" s="434" t="s">
        <v>1298</v>
      </c>
      <c r="B34" s="434" t="s">
        <v>3506</v>
      </c>
      <c r="C34" s="435" t="s">
        <v>3484</v>
      </c>
      <c r="D34" s="436">
        <v>9.74</v>
      </c>
      <c r="E34" s="436">
        <v>12.29</v>
      </c>
      <c r="F34" t="str">
        <f t="shared" si="0"/>
        <v>M³</v>
      </c>
    </row>
    <row r="35" spans="1:9">
      <c r="A35" s="434" t="s">
        <v>1299</v>
      </c>
      <c r="B35" s="434" t="s">
        <v>3507</v>
      </c>
      <c r="C35" s="435" t="s">
        <v>3484</v>
      </c>
      <c r="D35" s="436">
        <v>13.2</v>
      </c>
      <c r="E35" s="436">
        <v>16.649999999999999</v>
      </c>
      <c r="F35" t="str">
        <f t="shared" si="0"/>
        <v>M³</v>
      </c>
    </row>
    <row r="36" spans="1:9">
      <c r="A36" s="434" t="s">
        <v>1300</v>
      </c>
      <c r="B36" s="434" t="s">
        <v>3508</v>
      </c>
      <c r="C36" s="435" t="s">
        <v>3484</v>
      </c>
      <c r="D36" s="436">
        <v>4.4400000000000004</v>
      </c>
      <c r="E36" s="436">
        <v>5.6</v>
      </c>
      <c r="F36" t="str">
        <f t="shared" si="0"/>
        <v>M³</v>
      </c>
    </row>
    <row r="37" spans="1:9">
      <c r="A37" s="434" t="s">
        <v>1301</v>
      </c>
      <c r="B37" s="434" t="s">
        <v>3509</v>
      </c>
      <c r="C37" s="435" t="s">
        <v>3484</v>
      </c>
      <c r="D37" s="436">
        <v>3.63</v>
      </c>
      <c r="E37" s="436">
        <v>4.58</v>
      </c>
      <c r="F37" t="str">
        <f t="shared" si="0"/>
        <v>M³</v>
      </c>
    </row>
    <row r="38" spans="1:9">
      <c r="A38" s="434" t="s">
        <v>1302</v>
      </c>
      <c r="B38" s="434" t="s">
        <v>3510</v>
      </c>
      <c r="C38" s="435" t="s">
        <v>3484</v>
      </c>
      <c r="D38" s="436">
        <v>7.98</v>
      </c>
      <c r="E38" s="436">
        <v>10.07</v>
      </c>
      <c r="F38" t="str">
        <f t="shared" si="0"/>
        <v>M³</v>
      </c>
    </row>
    <row r="39" spans="1:9">
      <c r="A39" s="434" t="s">
        <v>1303</v>
      </c>
      <c r="B39" s="434" t="s">
        <v>3511</v>
      </c>
      <c r="C39" s="435" t="s">
        <v>3484</v>
      </c>
      <c r="D39" s="436">
        <v>10.97</v>
      </c>
      <c r="E39" s="436">
        <v>13.84</v>
      </c>
      <c r="F39" t="str">
        <f t="shared" si="0"/>
        <v>M³</v>
      </c>
    </row>
    <row r="40" spans="1:9">
      <c r="A40" s="434" t="s">
        <v>1301</v>
      </c>
      <c r="B40" s="434" t="s">
        <v>3509</v>
      </c>
      <c r="C40" s="435" t="s">
        <v>82</v>
      </c>
      <c r="D40" s="436">
        <v>3.63</v>
      </c>
      <c r="E40" s="436">
        <v>4.58</v>
      </c>
      <c r="F40" t="str">
        <f t="shared" si="0"/>
        <v>SINAPI PB</v>
      </c>
    </row>
    <row r="41" spans="1:9">
      <c r="A41" s="434" t="s">
        <v>3512</v>
      </c>
      <c r="B41" s="434" t="s">
        <v>3513</v>
      </c>
      <c r="C41" s="435" t="s">
        <v>3484</v>
      </c>
      <c r="D41" s="436">
        <v>12.07</v>
      </c>
      <c r="E41" s="436">
        <v>15.23</v>
      </c>
      <c r="F41" t="str">
        <f t="shared" si="0"/>
        <v>M³</v>
      </c>
      <c r="I41" t="s">
        <v>1846</v>
      </c>
    </row>
    <row r="42" spans="1:9">
      <c r="A42" s="434" t="s">
        <v>3514</v>
      </c>
      <c r="B42" s="434" t="s">
        <v>3515</v>
      </c>
      <c r="C42" s="435" t="s">
        <v>3484</v>
      </c>
      <c r="D42" s="436">
        <v>12.88</v>
      </c>
      <c r="E42" s="436">
        <v>16.25</v>
      </c>
      <c r="F42" t="str">
        <f t="shared" si="0"/>
        <v>M³</v>
      </c>
    </row>
    <row r="43" spans="1:9">
      <c r="A43" s="434" t="s">
        <v>1304</v>
      </c>
      <c r="B43" s="434" t="s">
        <v>3516</v>
      </c>
      <c r="C43" s="435" t="s">
        <v>3484</v>
      </c>
      <c r="D43" s="436">
        <v>26.06</v>
      </c>
      <c r="E43" s="436">
        <v>32.869999999999997</v>
      </c>
      <c r="F43" t="str">
        <f t="shared" si="0"/>
        <v>M³</v>
      </c>
    </row>
    <row r="44" spans="1:9">
      <c r="A44" s="434" t="s">
        <v>1305</v>
      </c>
      <c r="B44" s="434" t="s">
        <v>3517</v>
      </c>
      <c r="C44" s="435" t="s">
        <v>3484</v>
      </c>
      <c r="D44" s="436">
        <v>26.68</v>
      </c>
      <c r="E44" s="436">
        <v>33.659999999999997</v>
      </c>
      <c r="F44" t="str">
        <f t="shared" si="0"/>
        <v>M³</v>
      </c>
    </row>
    <row r="45" spans="1:9">
      <c r="A45" s="434" t="s">
        <v>1306</v>
      </c>
      <c r="B45" s="434" t="s">
        <v>3518</v>
      </c>
      <c r="C45" s="435" t="s">
        <v>3484</v>
      </c>
      <c r="D45" s="436">
        <v>27.46</v>
      </c>
      <c r="E45" s="436">
        <v>34.64</v>
      </c>
      <c r="F45" t="str">
        <f t="shared" si="0"/>
        <v>M³</v>
      </c>
    </row>
    <row r="46" spans="1:9">
      <c r="A46" s="434" t="s">
        <v>1305</v>
      </c>
      <c r="B46" s="434" t="s">
        <v>3519</v>
      </c>
      <c r="C46" s="435" t="s">
        <v>3484</v>
      </c>
      <c r="D46" s="436">
        <v>10.96</v>
      </c>
      <c r="E46" s="436">
        <v>13.83</v>
      </c>
      <c r="F46" t="str">
        <f t="shared" si="0"/>
        <v>M³</v>
      </c>
    </row>
    <row r="47" spans="1:9">
      <c r="A47" s="434" t="s">
        <v>1306</v>
      </c>
      <c r="B47" s="434" t="s">
        <v>3520</v>
      </c>
      <c r="C47" s="435" t="s">
        <v>3484</v>
      </c>
      <c r="D47" s="436">
        <v>37.14</v>
      </c>
      <c r="E47" s="436">
        <v>46.85</v>
      </c>
      <c r="F47" t="str">
        <f t="shared" si="0"/>
        <v>M³</v>
      </c>
    </row>
    <row r="48" spans="1:9" s="440" customFormat="1">
      <c r="A48" s="437" t="s">
        <v>1307</v>
      </c>
      <c r="B48" s="437" t="s">
        <v>3521</v>
      </c>
      <c r="C48" s="438" t="s">
        <v>3484</v>
      </c>
      <c r="D48" s="439">
        <v>2.13</v>
      </c>
      <c r="E48" s="439">
        <v>2.69</v>
      </c>
      <c r="F48" s="440" t="str">
        <f t="shared" si="0"/>
        <v>M³</v>
      </c>
    </row>
    <row r="49" spans="1:6">
      <c r="A49" s="434" t="s">
        <v>1308</v>
      </c>
      <c r="B49" s="434" t="s">
        <v>3522</v>
      </c>
      <c r="C49" s="435" t="s">
        <v>3484</v>
      </c>
      <c r="D49" s="436">
        <v>33.64</v>
      </c>
      <c r="E49" s="436">
        <v>42.44</v>
      </c>
      <c r="F49" t="str">
        <f t="shared" si="0"/>
        <v>M³</v>
      </c>
    </row>
    <row r="50" spans="1:6">
      <c r="A50" s="434" t="s">
        <v>1309</v>
      </c>
      <c r="B50" s="434" t="s">
        <v>3523</v>
      </c>
      <c r="C50" s="435" t="s">
        <v>1310</v>
      </c>
      <c r="D50" s="436">
        <v>338.3</v>
      </c>
      <c r="E50" s="436">
        <v>426.77</v>
      </c>
      <c r="F50" t="str">
        <f t="shared" si="0"/>
        <v>KM</v>
      </c>
    </row>
    <row r="51" spans="1:6">
      <c r="A51" s="434" t="s">
        <v>1311</v>
      </c>
      <c r="B51" s="434" t="s">
        <v>1312</v>
      </c>
      <c r="C51" s="435" t="s">
        <v>3484</v>
      </c>
      <c r="D51" s="436">
        <v>14.85</v>
      </c>
      <c r="E51" s="436">
        <v>18.73</v>
      </c>
      <c r="F51" t="str">
        <f t="shared" si="0"/>
        <v>M³</v>
      </c>
    </row>
    <row r="52" spans="1:6">
      <c r="A52" s="434" t="s">
        <v>1313</v>
      </c>
      <c r="B52" s="434" t="s">
        <v>1314</v>
      </c>
      <c r="C52" s="435" t="s">
        <v>3484</v>
      </c>
      <c r="D52" s="436">
        <v>10.99</v>
      </c>
      <c r="E52" s="436">
        <v>13.86</v>
      </c>
      <c r="F52" t="str">
        <f t="shared" si="0"/>
        <v>M³</v>
      </c>
    </row>
    <row r="53" spans="1:6">
      <c r="A53" s="434" t="s">
        <v>1315</v>
      </c>
      <c r="B53" s="434" t="s">
        <v>1316</v>
      </c>
      <c r="C53" s="435" t="s">
        <v>3484</v>
      </c>
      <c r="D53" s="436">
        <v>3.01</v>
      </c>
      <c r="E53" s="436">
        <v>3.8</v>
      </c>
      <c r="F53" t="str">
        <f t="shared" si="0"/>
        <v>M³</v>
      </c>
    </row>
    <row r="54" spans="1:6">
      <c r="A54" s="434" t="s">
        <v>1317</v>
      </c>
      <c r="B54" s="434" t="s">
        <v>3524</v>
      </c>
      <c r="C54" s="435" t="s">
        <v>3484</v>
      </c>
      <c r="D54" s="436">
        <v>1.22</v>
      </c>
      <c r="E54" s="436">
        <v>1.54</v>
      </c>
      <c r="F54" t="str">
        <f t="shared" si="0"/>
        <v>M³</v>
      </c>
    </row>
    <row r="55" spans="1:6">
      <c r="A55" s="434" t="s">
        <v>1318</v>
      </c>
      <c r="B55" s="434" t="s">
        <v>3525</v>
      </c>
      <c r="C55" s="435" t="s">
        <v>3484</v>
      </c>
      <c r="D55" s="436">
        <v>30.37</v>
      </c>
      <c r="E55" s="436">
        <v>38.31</v>
      </c>
      <c r="F55" t="str">
        <f t="shared" si="0"/>
        <v>M³</v>
      </c>
    </row>
    <row r="56" spans="1:6">
      <c r="A56" s="434" t="s">
        <v>1319</v>
      </c>
      <c r="B56" s="434" t="s">
        <v>3526</v>
      </c>
      <c r="C56" s="435" t="s">
        <v>3484</v>
      </c>
      <c r="D56" s="436">
        <v>3.42</v>
      </c>
      <c r="E56" s="436">
        <v>4.3099999999999996</v>
      </c>
      <c r="F56" t="str">
        <f t="shared" si="0"/>
        <v>M³</v>
      </c>
    </row>
    <row r="57" spans="1:6">
      <c r="A57" s="434" t="s">
        <v>1320</v>
      </c>
      <c r="B57" s="434" t="s">
        <v>3527</v>
      </c>
      <c r="C57" s="435" t="s">
        <v>3475</v>
      </c>
      <c r="D57" s="436">
        <v>0.59</v>
      </c>
      <c r="E57" s="436">
        <v>0.74</v>
      </c>
      <c r="F57" t="str">
        <f t="shared" si="0"/>
        <v>M²</v>
      </c>
    </row>
    <row r="58" spans="1:6">
      <c r="A58" s="434" t="s">
        <v>1321</v>
      </c>
      <c r="B58" s="434" t="s">
        <v>3528</v>
      </c>
      <c r="C58" s="435" t="s">
        <v>1322</v>
      </c>
      <c r="D58" s="436">
        <v>0.87</v>
      </c>
      <c r="E58" s="436">
        <v>1.1000000000000001</v>
      </c>
      <c r="F58" t="str">
        <f t="shared" si="0"/>
        <v>T.KM</v>
      </c>
    </row>
    <row r="59" spans="1:6">
      <c r="A59" s="434" t="s">
        <v>1323</v>
      </c>
      <c r="B59" s="434" t="s">
        <v>3529</v>
      </c>
      <c r="C59" s="435" t="s">
        <v>1322</v>
      </c>
      <c r="D59" s="436">
        <v>0.45</v>
      </c>
      <c r="E59" s="436">
        <v>0.56999999999999995</v>
      </c>
      <c r="F59" t="str">
        <f t="shared" si="0"/>
        <v>T.KM</v>
      </c>
    </row>
    <row r="60" spans="1:6" ht="15" customHeight="1">
      <c r="A60" s="434" t="s">
        <v>1324</v>
      </c>
      <c r="B60" s="434" t="s">
        <v>3530</v>
      </c>
      <c r="C60" s="435" t="s">
        <v>3484</v>
      </c>
      <c r="D60" s="436">
        <v>4.7</v>
      </c>
      <c r="E60" s="436">
        <v>5.93</v>
      </c>
      <c r="F60" t="str">
        <f t="shared" si="0"/>
        <v>M³</v>
      </c>
    </row>
    <row r="61" spans="1:6">
      <c r="A61" s="434" t="s">
        <v>1325</v>
      </c>
      <c r="B61" s="434" t="s">
        <v>3531</v>
      </c>
      <c r="C61" s="435" t="s">
        <v>0</v>
      </c>
      <c r="D61" s="436">
        <v>163.18</v>
      </c>
      <c r="E61" s="436">
        <v>205.85</v>
      </c>
      <c r="F61" t="str">
        <f t="shared" si="0"/>
        <v>M</v>
      </c>
    </row>
    <row r="62" spans="1:6">
      <c r="A62" s="434" t="s">
        <v>3532</v>
      </c>
      <c r="B62" s="434" t="s">
        <v>3533</v>
      </c>
      <c r="C62" s="435"/>
      <c r="D62" s="436"/>
      <c r="E62" s="436"/>
      <c r="F62" t="str">
        <f t="shared" si="0"/>
        <v/>
      </c>
    </row>
    <row r="63" spans="1:6">
      <c r="A63" s="434" t="s">
        <v>1326</v>
      </c>
      <c r="B63" s="434" t="s">
        <v>3534</v>
      </c>
      <c r="C63" s="435" t="s">
        <v>3475</v>
      </c>
      <c r="D63" s="436">
        <v>1.1599999999999999</v>
      </c>
      <c r="E63" s="436">
        <v>1.46</v>
      </c>
      <c r="F63" t="str">
        <f t="shared" si="0"/>
        <v>M²</v>
      </c>
    </row>
    <row r="64" spans="1:6">
      <c r="A64" s="434" t="s">
        <v>1327</v>
      </c>
      <c r="B64" s="434" t="s">
        <v>3535</v>
      </c>
      <c r="C64" s="435" t="s">
        <v>3484</v>
      </c>
      <c r="D64" s="436">
        <v>10.99</v>
      </c>
      <c r="E64" s="436">
        <v>13.86</v>
      </c>
      <c r="F64" t="str">
        <f t="shared" si="0"/>
        <v>M³</v>
      </c>
    </row>
    <row r="65" spans="1:6">
      <c r="A65" s="434" t="s">
        <v>3536</v>
      </c>
      <c r="B65" s="434" t="s">
        <v>3537</v>
      </c>
      <c r="C65" s="435" t="s">
        <v>3484</v>
      </c>
      <c r="D65" s="436">
        <v>8.0399999999999991</v>
      </c>
      <c r="E65" s="436">
        <v>10.14</v>
      </c>
      <c r="F65" t="str">
        <f t="shared" si="0"/>
        <v>M³</v>
      </c>
    </row>
    <row r="66" spans="1:6">
      <c r="A66" s="434" t="s">
        <v>1328</v>
      </c>
      <c r="B66" s="434" t="s">
        <v>3538</v>
      </c>
      <c r="C66" s="435" t="s">
        <v>3484</v>
      </c>
      <c r="D66" s="436">
        <v>12.8</v>
      </c>
      <c r="E66" s="436">
        <v>16.14</v>
      </c>
      <c r="F66" t="str">
        <f t="shared" si="0"/>
        <v>M³</v>
      </c>
    </row>
    <row r="67" spans="1:6">
      <c r="A67" s="434" t="s">
        <v>1329</v>
      </c>
      <c r="B67" s="434" t="s">
        <v>3539</v>
      </c>
      <c r="C67" s="435" t="s">
        <v>3484</v>
      </c>
      <c r="D67" s="436">
        <v>13.3</v>
      </c>
      <c r="E67" s="436">
        <v>16.77</v>
      </c>
      <c r="F67" t="str">
        <f t="shared" si="0"/>
        <v>M³</v>
      </c>
    </row>
    <row r="68" spans="1:6">
      <c r="A68" s="434" t="s">
        <v>1330</v>
      </c>
      <c r="B68" s="434" t="s">
        <v>3540</v>
      </c>
      <c r="C68" s="435" t="s">
        <v>3484</v>
      </c>
      <c r="D68" s="436">
        <v>10.94</v>
      </c>
      <c r="E68" s="436">
        <v>13.8</v>
      </c>
      <c r="F68" t="str">
        <f t="shared" si="0"/>
        <v>M³</v>
      </c>
    </row>
    <row r="69" spans="1:6">
      <c r="A69" s="434" t="s">
        <v>1331</v>
      </c>
      <c r="B69" s="434" t="s">
        <v>3541</v>
      </c>
      <c r="C69" s="435" t="s">
        <v>3484</v>
      </c>
      <c r="D69" s="436">
        <v>13.06</v>
      </c>
      <c r="E69" s="436">
        <v>16.47</v>
      </c>
      <c r="F69" t="str">
        <f t="shared" ref="F69:F132" si="1">UPPER(C69)</f>
        <v>M³</v>
      </c>
    </row>
    <row r="70" spans="1:6">
      <c r="A70" s="434" t="s">
        <v>1332</v>
      </c>
      <c r="B70" s="434" t="s">
        <v>3542</v>
      </c>
      <c r="C70" s="435" t="s">
        <v>3484</v>
      </c>
      <c r="D70" s="436">
        <v>13.91</v>
      </c>
      <c r="E70" s="436">
        <v>17.55</v>
      </c>
      <c r="F70" t="str">
        <f t="shared" si="1"/>
        <v>M³</v>
      </c>
    </row>
    <row r="71" spans="1:6">
      <c r="A71" s="434" t="s">
        <v>3543</v>
      </c>
      <c r="B71" s="434" t="s">
        <v>3544</v>
      </c>
      <c r="C71" s="435" t="s">
        <v>3545</v>
      </c>
      <c r="D71" s="436" t="s">
        <v>3546</v>
      </c>
      <c r="E71" s="436"/>
      <c r="F71" t="str">
        <f t="shared" si="1"/>
        <v>UNID</v>
      </c>
    </row>
    <row r="72" spans="1:6">
      <c r="A72" s="434" t="s">
        <v>210</v>
      </c>
      <c r="B72" s="434" t="s">
        <v>210</v>
      </c>
      <c r="C72" s="435"/>
      <c r="D72" s="436" t="s">
        <v>3547</v>
      </c>
      <c r="E72" s="436" t="s">
        <v>3548</v>
      </c>
      <c r="F72" t="str">
        <f t="shared" si="1"/>
        <v/>
      </c>
    </row>
    <row r="73" spans="1:6">
      <c r="A73" s="434" t="s">
        <v>1333</v>
      </c>
      <c r="B73" s="434" t="s">
        <v>3549</v>
      </c>
      <c r="C73" s="435" t="s">
        <v>3484</v>
      </c>
      <c r="D73" s="436">
        <v>25.54</v>
      </c>
      <c r="E73" s="436">
        <v>32.22</v>
      </c>
      <c r="F73" t="str">
        <f t="shared" si="1"/>
        <v>M³</v>
      </c>
    </row>
    <row r="74" spans="1:6">
      <c r="A74" s="434" t="s">
        <v>1334</v>
      </c>
      <c r="B74" s="434" t="s">
        <v>3550</v>
      </c>
      <c r="C74" s="435" t="s">
        <v>1276</v>
      </c>
      <c r="D74" s="436">
        <v>45.73</v>
      </c>
      <c r="E74" s="436">
        <v>57.69</v>
      </c>
      <c r="F74" t="str">
        <f t="shared" si="1"/>
        <v>M3</v>
      </c>
    </row>
    <row r="75" spans="1:6">
      <c r="A75" s="434" t="s">
        <v>1335</v>
      </c>
      <c r="B75" s="434" t="s">
        <v>3551</v>
      </c>
      <c r="C75" s="435" t="s">
        <v>1276</v>
      </c>
      <c r="D75" s="436">
        <v>57.34</v>
      </c>
      <c r="E75" s="436">
        <v>72.33</v>
      </c>
      <c r="F75" t="str">
        <f t="shared" si="1"/>
        <v>M3</v>
      </c>
    </row>
    <row r="76" spans="1:6">
      <c r="A76" s="434" t="s">
        <v>1336</v>
      </c>
      <c r="B76" s="434" t="s">
        <v>3552</v>
      </c>
      <c r="C76" s="435" t="s">
        <v>3484</v>
      </c>
      <c r="D76" s="436">
        <v>18.64</v>
      </c>
      <c r="E76" s="436">
        <v>23.52</v>
      </c>
      <c r="F76" t="str">
        <f t="shared" si="1"/>
        <v>M³</v>
      </c>
    </row>
    <row r="77" spans="1:6">
      <c r="A77" s="434" t="s">
        <v>1337</v>
      </c>
      <c r="B77" s="434" t="s">
        <v>3553</v>
      </c>
      <c r="C77" s="435" t="s">
        <v>3484</v>
      </c>
      <c r="D77" s="436">
        <v>20.11</v>
      </c>
      <c r="E77" s="436">
        <v>25.37</v>
      </c>
      <c r="F77" t="str">
        <f t="shared" si="1"/>
        <v>M³</v>
      </c>
    </row>
    <row r="78" spans="1:6">
      <c r="A78" s="434" t="s">
        <v>1338</v>
      </c>
      <c r="B78" s="434" t="s">
        <v>3554</v>
      </c>
      <c r="C78" s="435" t="s">
        <v>3484</v>
      </c>
      <c r="D78" s="436">
        <v>24.41</v>
      </c>
      <c r="E78" s="436">
        <v>30.8</v>
      </c>
      <c r="F78" t="str">
        <f t="shared" si="1"/>
        <v>M³</v>
      </c>
    </row>
    <row r="79" spans="1:6">
      <c r="A79" s="434" t="s">
        <v>1339</v>
      </c>
      <c r="B79" s="434" t="s">
        <v>3555</v>
      </c>
      <c r="C79" s="435" t="s">
        <v>3484</v>
      </c>
      <c r="D79" s="436">
        <v>19.420000000000002</v>
      </c>
      <c r="E79" s="436">
        <v>24.5</v>
      </c>
      <c r="F79" t="str">
        <f t="shared" si="1"/>
        <v>M³</v>
      </c>
    </row>
    <row r="80" spans="1:6">
      <c r="A80" s="434" t="s">
        <v>1340</v>
      </c>
      <c r="B80" s="434" t="s">
        <v>3556</v>
      </c>
      <c r="C80" s="435" t="s">
        <v>3484</v>
      </c>
      <c r="D80" s="436">
        <v>17.71</v>
      </c>
      <c r="E80" s="436">
        <v>22.35</v>
      </c>
      <c r="F80" t="str">
        <f t="shared" si="1"/>
        <v>M³</v>
      </c>
    </row>
    <row r="81" spans="1:6">
      <c r="A81" s="434" t="s">
        <v>3557</v>
      </c>
      <c r="B81" s="434" t="s">
        <v>3558</v>
      </c>
      <c r="C81" s="435" t="s">
        <v>3484</v>
      </c>
      <c r="D81" s="436">
        <v>46.34</v>
      </c>
      <c r="E81" s="436">
        <v>58.46</v>
      </c>
      <c r="F81" t="str">
        <f t="shared" si="1"/>
        <v>M³</v>
      </c>
    </row>
    <row r="82" spans="1:6">
      <c r="A82" s="434" t="s">
        <v>1341</v>
      </c>
      <c r="B82" s="434" t="s">
        <v>3559</v>
      </c>
      <c r="C82" s="435" t="s">
        <v>3484</v>
      </c>
      <c r="D82" s="436">
        <v>21.9</v>
      </c>
      <c r="E82" s="436">
        <v>27.62</v>
      </c>
      <c r="F82" t="str">
        <f t="shared" si="1"/>
        <v>M³</v>
      </c>
    </row>
    <row r="83" spans="1:6">
      <c r="A83" s="434" t="s">
        <v>3560</v>
      </c>
      <c r="B83" s="434" t="s">
        <v>3561</v>
      </c>
      <c r="C83" s="435" t="s">
        <v>3484</v>
      </c>
      <c r="D83" s="436">
        <v>19.34</v>
      </c>
      <c r="E83" s="436">
        <v>24.4</v>
      </c>
      <c r="F83" t="str">
        <f t="shared" si="1"/>
        <v>M³</v>
      </c>
    </row>
    <row r="84" spans="1:6">
      <c r="A84" s="434" t="s">
        <v>3562</v>
      </c>
      <c r="B84" s="434" t="s">
        <v>3563</v>
      </c>
      <c r="C84" s="435" t="s">
        <v>3484</v>
      </c>
      <c r="D84" s="436">
        <v>40.57</v>
      </c>
      <c r="E84" s="436">
        <v>51.18</v>
      </c>
      <c r="F84" t="str">
        <f t="shared" si="1"/>
        <v>M³</v>
      </c>
    </row>
    <row r="85" spans="1:6">
      <c r="A85" s="434" t="s">
        <v>3564</v>
      </c>
      <c r="B85" s="434" t="s">
        <v>3565</v>
      </c>
      <c r="C85" s="435" t="s">
        <v>3484</v>
      </c>
      <c r="D85" s="436">
        <v>41.94</v>
      </c>
      <c r="E85" s="436">
        <v>52.9</v>
      </c>
      <c r="F85" t="str">
        <f t="shared" si="1"/>
        <v>M³</v>
      </c>
    </row>
    <row r="86" spans="1:6">
      <c r="A86" s="434" t="s">
        <v>1342</v>
      </c>
      <c r="B86" s="434" t="s">
        <v>3566</v>
      </c>
      <c r="C86" s="435" t="s">
        <v>3484</v>
      </c>
      <c r="D86" s="436">
        <v>36.020000000000003</v>
      </c>
      <c r="E86" s="436">
        <v>45.44</v>
      </c>
      <c r="F86" t="str">
        <f t="shared" si="1"/>
        <v>M³</v>
      </c>
    </row>
    <row r="87" spans="1:6">
      <c r="A87" s="434" t="s">
        <v>1343</v>
      </c>
      <c r="B87" s="434" t="s">
        <v>3567</v>
      </c>
      <c r="C87" s="435" t="s">
        <v>3484</v>
      </c>
      <c r="D87" s="436">
        <v>42.36</v>
      </c>
      <c r="E87" s="436">
        <v>53.44</v>
      </c>
      <c r="F87" t="str">
        <f t="shared" si="1"/>
        <v>M³</v>
      </c>
    </row>
    <row r="88" spans="1:6">
      <c r="A88" s="434" t="s">
        <v>1344</v>
      </c>
      <c r="B88" s="434" t="s">
        <v>3568</v>
      </c>
      <c r="C88" s="435" t="s">
        <v>3484</v>
      </c>
      <c r="D88" s="436">
        <v>30.25</v>
      </c>
      <c r="E88" s="436">
        <v>38.159999999999997</v>
      </c>
      <c r="F88" t="str">
        <f t="shared" si="1"/>
        <v>M³</v>
      </c>
    </row>
    <row r="89" spans="1:6">
      <c r="A89" s="434" t="s">
        <v>1345</v>
      </c>
      <c r="B89" s="434" t="s">
        <v>3569</v>
      </c>
      <c r="C89" s="435" t="s">
        <v>3484</v>
      </c>
      <c r="D89" s="436">
        <v>33.54</v>
      </c>
      <c r="E89" s="436">
        <v>42.31</v>
      </c>
      <c r="F89" t="str">
        <f t="shared" si="1"/>
        <v>M³</v>
      </c>
    </row>
    <row r="90" spans="1:6">
      <c r="A90" s="434" t="s">
        <v>1346</v>
      </c>
      <c r="B90" s="434" t="s">
        <v>3570</v>
      </c>
      <c r="C90" s="435" t="s">
        <v>3484</v>
      </c>
      <c r="D90" s="436">
        <v>27.33</v>
      </c>
      <c r="E90" s="436">
        <v>34.47</v>
      </c>
      <c r="F90" t="str">
        <f t="shared" si="1"/>
        <v>M³</v>
      </c>
    </row>
    <row r="91" spans="1:6">
      <c r="A91" s="434" t="s">
        <v>1347</v>
      </c>
      <c r="B91" s="434" t="s">
        <v>3571</v>
      </c>
      <c r="C91" s="435" t="s">
        <v>3484</v>
      </c>
      <c r="D91" s="436">
        <v>39.69</v>
      </c>
      <c r="E91" s="436">
        <v>50.07</v>
      </c>
      <c r="F91" t="str">
        <f t="shared" si="1"/>
        <v>M³</v>
      </c>
    </row>
    <row r="92" spans="1:6">
      <c r="A92" s="434" t="s">
        <v>1348</v>
      </c>
      <c r="B92" s="434" t="s">
        <v>1312</v>
      </c>
      <c r="C92" s="435" t="s">
        <v>3484</v>
      </c>
      <c r="D92" s="436">
        <v>16.61</v>
      </c>
      <c r="E92" s="436">
        <v>20.95</v>
      </c>
      <c r="F92" t="str">
        <f t="shared" si="1"/>
        <v>M³</v>
      </c>
    </row>
    <row r="93" spans="1:6">
      <c r="A93" s="434" t="s">
        <v>3572</v>
      </c>
      <c r="B93" s="434" t="s">
        <v>3573</v>
      </c>
      <c r="C93" s="435" t="s">
        <v>3484</v>
      </c>
      <c r="D93" s="436">
        <v>159.18</v>
      </c>
      <c r="E93" s="436">
        <v>200.8</v>
      </c>
      <c r="F93" t="str">
        <f t="shared" si="1"/>
        <v>M³</v>
      </c>
    </row>
    <row r="94" spans="1:6">
      <c r="A94" s="434" t="s">
        <v>1349</v>
      </c>
      <c r="B94" s="434" t="s">
        <v>3574</v>
      </c>
      <c r="C94" s="435" t="s">
        <v>3484</v>
      </c>
      <c r="D94" s="436">
        <v>57.97</v>
      </c>
      <c r="E94" s="436">
        <v>73.13</v>
      </c>
      <c r="F94" t="str">
        <f t="shared" si="1"/>
        <v>M³</v>
      </c>
    </row>
    <row r="95" spans="1:6">
      <c r="A95" s="434" t="s">
        <v>1350</v>
      </c>
      <c r="B95" s="434" t="s">
        <v>3575</v>
      </c>
      <c r="C95" s="435" t="s">
        <v>3484</v>
      </c>
      <c r="D95" s="436">
        <v>67.25</v>
      </c>
      <c r="E95" s="436">
        <v>84.84</v>
      </c>
      <c r="F95" t="str">
        <f t="shared" si="1"/>
        <v>M³</v>
      </c>
    </row>
    <row r="96" spans="1:6">
      <c r="A96" s="434" t="s">
        <v>1351</v>
      </c>
      <c r="B96" s="434" t="s">
        <v>3576</v>
      </c>
      <c r="C96" s="435" t="s">
        <v>3484</v>
      </c>
      <c r="D96" s="436">
        <v>76.010000000000005</v>
      </c>
      <c r="E96" s="436">
        <v>95.89</v>
      </c>
      <c r="F96" t="str">
        <f t="shared" si="1"/>
        <v>M³</v>
      </c>
    </row>
    <row r="97" spans="1:6">
      <c r="A97" s="434" t="s">
        <v>1352</v>
      </c>
      <c r="B97" s="434" t="s">
        <v>3577</v>
      </c>
      <c r="C97" s="435" t="s">
        <v>3484</v>
      </c>
      <c r="D97" s="436">
        <v>83.77</v>
      </c>
      <c r="E97" s="436">
        <v>105.68</v>
      </c>
      <c r="F97" t="str">
        <f t="shared" si="1"/>
        <v>M³</v>
      </c>
    </row>
    <row r="98" spans="1:6">
      <c r="A98" s="434" t="s">
        <v>1353</v>
      </c>
      <c r="B98" s="434" t="s">
        <v>3578</v>
      </c>
      <c r="C98" s="435" t="s">
        <v>3484</v>
      </c>
      <c r="D98" s="436">
        <v>93.49</v>
      </c>
      <c r="E98" s="436">
        <v>117.94</v>
      </c>
      <c r="F98" t="str">
        <f t="shared" si="1"/>
        <v>M³</v>
      </c>
    </row>
    <row r="99" spans="1:6">
      <c r="A99" s="434" t="s">
        <v>1354</v>
      </c>
      <c r="B99" s="434" t="s">
        <v>3579</v>
      </c>
      <c r="C99" s="435" t="s">
        <v>3484</v>
      </c>
      <c r="D99" s="436">
        <v>102.25</v>
      </c>
      <c r="E99" s="436">
        <v>128.99</v>
      </c>
      <c r="F99" t="str">
        <f t="shared" si="1"/>
        <v>M³</v>
      </c>
    </row>
    <row r="100" spans="1:6">
      <c r="A100" s="434" t="s">
        <v>3580</v>
      </c>
      <c r="B100" s="434" t="s">
        <v>3581</v>
      </c>
      <c r="C100" s="435" t="s">
        <v>3484</v>
      </c>
      <c r="D100" s="436">
        <v>164.85</v>
      </c>
      <c r="E100" s="436">
        <v>207.96</v>
      </c>
      <c r="F100" t="str">
        <f t="shared" si="1"/>
        <v>M³</v>
      </c>
    </row>
    <row r="101" spans="1:6">
      <c r="A101" s="434" t="s">
        <v>1355</v>
      </c>
      <c r="B101" s="434" t="s">
        <v>3582</v>
      </c>
      <c r="C101" s="435" t="s">
        <v>3484</v>
      </c>
      <c r="D101" s="436">
        <v>73.239999999999995</v>
      </c>
      <c r="E101" s="436">
        <v>92.39</v>
      </c>
      <c r="F101" t="str">
        <f t="shared" si="1"/>
        <v>M³</v>
      </c>
    </row>
    <row r="102" spans="1:6">
      <c r="A102" s="434" t="s">
        <v>1356</v>
      </c>
      <c r="B102" s="434" t="s">
        <v>3583</v>
      </c>
      <c r="C102" s="435" t="s">
        <v>3484</v>
      </c>
      <c r="D102" s="436">
        <v>92.32</v>
      </c>
      <c r="E102" s="436">
        <v>116.46</v>
      </c>
      <c r="F102" t="str">
        <f t="shared" si="1"/>
        <v>M³</v>
      </c>
    </row>
    <row r="103" spans="1:6">
      <c r="A103" s="434" t="s">
        <v>1357</v>
      </c>
      <c r="B103" s="434" t="s">
        <v>3584</v>
      </c>
      <c r="C103" s="435" t="s">
        <v>3484</v>
      </c>
      <c r="D103" s="436">
        <v>98.37</v>
      </c>
      <c r="E103" s="436">
        <v>124.09</v>
      </c>
      <c r="F103" t="str">
        <f t="shared" si="1"/>
        <v>M³</v>
      </c>
    </row>
    <row r="104" spans="1:6">
      <c r="A104" s="434" t="s">
        <v>1358</v>
      </c>
      <c r="B104" s="434" t="s">
        <v>3585</v>
      </c>
      <c r="C104" s="435" t="s">
        <v>3475</v>
      </c>
      <c r="D104" s="436">
        <v>0.25</v>
      </c>
      <c r="E104" s="436">
        <v>0.32</v>
      </c>
      <c r="F104" t="str">
        <f t="shared" si="1"/>
        <v>M²</v>
      </c>
    </row>
    <row r="105" spans="1:6">
      <c r="A105" s="434" t="s">
        <v>1359</v>
      </c>
      <c r="B105" s="434" t="s">
        <v>3586</v>
      </c>
      <c r="C105" s="435" t="s">
        <v>3475</v>
      </c>
      <c r="D105" s="436">
        <v>6.19</v>
      </c>
      <c r="E105" s="436">
        <v>7.8</v>
      </c>
      <c r="F105" t="str">
        <f t="shared" si="1"/>
        <v>M²</v>
      </c>
    </row>
    <row r="106" spans="1:6">
      <c r="A106" s="434" t="s">
        <v>1360</v>
      </c>
      <c r="B106" s="434" t="s">
        <v>3587</v>
      </c>
      <c r="C106" s="435" t="s">
        <v>3475</v>
      </c>
      <c r="D106" s="436">
        <v>0.51</v>
      </c>
      <c r="E106" s="436">
        <v>0.64</v>
      </c>
      <c r="F106" t="str">
        <f t="shared" si="1"/>
        <v>M²</v>
      </c>
    </row>
    <row r="107" spans="1:6">
      <c r="A107" s="434" t="s">
        <v>1361</v>
      </c>
      <c r="B107" s="434" t="s">
        <v>3588</v>
      </c>
      <c r="C107" s="435" t="s">
        <v>3475</v>
      </c>
      <c r="D107" s="436">
        <v>0.34</v>
      </c>
      <c r="E107" s="436">
        <v>0.43</v>
      </c>
      <c r="F107" t="str">
        <f t="shared" si="1"/>
        <v>M²</v>
      </c>
    </row>
    <row r="108" spans="1:6">
      <c r="A108" s="434" t="s">
        <v>1362</v>
      </c>
      <c r="B108" s="434" t="s">
        <v>3589</v>
      </c>
      <c r="C108" s="435" t="s">
        <v>3475</v>
      </c>
      <c r="D108" s="436">
        <v>4.03</v>
      </c>
      <c r="E108" s="436">
        <v>5.09</v>
      </c>
      <c r="F108" t="str">
        <f t="shared" si="1"/>
        <v>M²</v>
      </c>
    </row>
    <row r="109" spans="1:6">
      <c r="A109" s="434" t="s">
        <v>1363</v>
      </c>
      <c r="B109" s="434" t="s">
        <v>3590</v>
      </c>
      <c r="C109" s="435" t="s">
        <v>3475</v>
      </c>
      <c r="D109" s="436">
        <v>0.65</v>
      </c>
      <c r="E109" s="436">
        <v>0.82</v>
      </c>
      <c r="F109" t="str">
        <f t="shared" si="1"/>
        <v>M²</v>
      </c>
    </row>
    <row r="110" spans="1:6">
      <c r="A110" s="434" t="s">
        <v>1364</v>
      </c>
      <c r="B110" s="434" t="s">
        <v>3591</v>
      </c>
      <c r="C110" s="435" t="s">
        <v>3475</v>
      </c>
      <c r="D110" s="436">
        <v>0.25</v>
      </c>
      <c r="E110" s="436">
        <v>0.32</v>
      </c>
      <c r="F110" t="str">
        <f t="shared" si="1"/>
        <v>M²</v>
      </c>
    </row>
    <row r="111" spans="1:6">
      <c r="A111" s="434" t="s">
        <v>1365</v>
      </c>
      <c r="B111" s="434" t="s">
        <v>3592</v>
      </c>
      <c r="C111" s="435" t="s">
        <v>3475</v>
      </c>
      <c r="D111" s="436">
        <v>1.38</v>
      </c>
      <c r="E111" s="436">
        <v>1.74</v>
      </c>
      <c r="F111" t="str">
        <f t="shared" si="1"/>
        <v>M²</v>
      </c>
    </row>
    <row r="112" spans="1:6">
      <c r="A112" s="434" t="s">
        <v>1366</v>
      </c>
      <c r="B112" s="434" t="s">
        <v>3593</v>
      </c>
      <c r="C112" s="435" t="s">
        <v>3475</v>
      </c>
      <c r="D112" s="436">
        <v>1.02</v>
      </c>
      <c r="E112" s="436">
        <v>1.28</v>
      </c>
      <c r="F112" t="str">
        <f t="shared" si="1"/>
        <v>M²</v>
      </c>
    </row>
    <row r="113" spans="1:6">
      <c r="A113" s="434" t="s">
        <v>1367</v>
      </c>
      <c r="B113" s="434" t="s">
        <v>3594</v>
      </c>
      <c r="C113" s="435" t="s">
        <v>3475</v>
      </c>
      <c r="D113" s="436">
        <v>1.87</v>
      </c>
      <c r="E113" s="436">
        <v>2.36</v>
      </c>
      <c r="F113" t="str">
        <f t="shared" si="1"/>
        <v>M²</v>
      </c>
    </row>
    <row r="114" spans="1:6">
      <c r="A114" s="434" t="s">
        <v>1368</v>
      </c>
      <c r="B114" s="434" t="s">
        <v>3595</v>
      </c>
      <c r="C114" s="435" t="s">
        <v>3475</v>
      </c>
      <c r="D114" s="436">
        <v>3.49</v>
      </c>
      <c r="E114" s="436">
        <v>4.4000000000000004</v>
      </c>
      <c r="F114" t="str">
        <f t="shared" si="1"/>
        <v>M²</v>
      </c>
    </row>
    <row r="115" spans="1:6">
      <c r="A115" s="434" t="s">
        <v>1369</v>
      </c>
      <c r="B115" s="434" t="s">
        <v>3596</v>
      </c>
      <c r="C115" s="435" t="s">
        <v>3475</v>
      </c>
      <c r="D115" s="436">
        <v>4.6900000000000004</v>
      </c>
      <c r="E115" s="436">
        <v>5.92</v>
      </c>
      <c r="F115" t="str">
        <f t="shared" si="1"/>
        <v>M²</v>
      </c>
    </row>
    <row r="116" spans="1:6">
      <c r="A116" s="434" t="s">
        <v>1370</v>
      </c>
      <c r="B116" s="434" t="s">
        <v>3597</v>
      </c>
      <c r="C116" s="435" t="s">
        <v>124</v>
      </c>
      <c r="D116" s="436">
        <v>54.6</v>
      </c>
      <c r="E116" s="436">
        <v>68.87</v>
      </c>
      <c r="F116" t="str">
        <f t="shared" si="1"/>
        <v>T</v>
      </c>
    </row>
    <row r="117" spans="1:6">
      <c r="A117" s="434" t="s">
        <v>1371</v>
      </c>
      <c r="B117" s="434" t="s">
        <v>3598</v>
      </c>
      <c r="C117" s="435" t="s">
        <v>124</v>
      </c>
      <c r="D117" s="436">
        <v>77.45</v>
      </c>
      <c r="E117" s="436">
        <v>97.7</v>
      </c>
      <c r="F117" t="str">
        <f t="shared" si="1"/>
        <v>T</v>
      </c>
    </row>
    <row r="118" spans="1:6" ht="15" customHeight="1">
      <c r="A118" s="434" t="s">
        <v>1372</v>
      </c>
      <c r="B118" s="434" t="s">
        <v>3599</v>
      </c>
      <c r="C118" s="435" t="s">
        <v>3484</v>
      </c>
      <c r="D118" s="436">
        <v>679.06</v>
      </c>
      <c r="E118" s="436">
        <v>856.64</v>
      </c>
      <c r="F118" t="str">
        <f t="shared" si="1"/>
        <v>M³</v>
      </c>
    </row>
    <row r="119" spans="1:6">
      <c r="A119" s="434" t="s">
        <v>1373</v>
      </c>
      <c r="B119" s="434" t="s">
        <v>3600</v>
      </c>
      <c r="C119" s="435" t="s">
        <v>124</v>
      </c>
      <c r="D119" s="436">
        <v>97.77</v>
      </c>
      <c r="E119" s="436">
        <v>123.34</v>
      </c>
      <c r="F119" t="str">
        <f t="shared" si="1"/>
        <v>T</v>
      </c>
    </row>
    <row r="120" spans="1:6">
      <c r="A120" s="434" t="s">
        <v>1374</v>
      </c>
      <c r="B120" s="434" t="s">
        <v>3601</v>
      </c>
      <c r="C120" s="435" t="s">
        <v>124</v>
      </c>
      <c r="D120" s="436">
        <v>85.58</v>
      </c>
      <c r="E120" s="436">
        <v>107.96</v>
      </c>
      <c r="F120" t="str">
        <f t="shared" si="1"/>
        <v>T</v>
      </c>
    </row>
    <row r="121" spans="1:6">
      <c r="A121" s="434" t="s">
        <v>1375</v>
      </c>
      <c r="B121" s="434" t="s">
        <v>3602</v>
      </c>
      <c r="C121" s="435" t="s">
        <v>124</v>
      </c>
      <c r="D121" s="436">
        <v>127.37</v>
      </c>
      <c r="E121" s="436">
        <v>160.66999999999999</v>
      </c>
      <c r="F121" t="str">
        <f t="shared" si="1"/>
        <v>T</v>
      </c>
    </row>
    <row r="122" spans="1:6">
      <c r="A122" s="434" t="s">
        <v>1376</v>
      </c>
      <c r="B122" s="434" t="s">
        <v>3603</v>
      </c>
      <c r="C122" s="435" t="s">
        <v>3475</v>
      </c>
      <c r="D122" s="436">
        <v>9.77</v>
      </c>
      <c r="E122" s="436">
        <v>12.32</v>
      </c>
      <c r="F122" t="str">
        <f t="shared" si="1"/>
        <v>M²</v>
      </c>
    </row>
    <row r="123" spans="1:6">
      <c r="A123" s="434" t="s">
        <v>1377</v>
      </c>
      <c r="B123" s="434" t="s">
        <v>3604</v>
      </c>
      <c r="C123" s="435" t="s">
        <v>3475</v>
      </c>
      <c r="D123" s="436">
        <v>17.309999999999999</v>
      </c>
      <c r="E123" s="436">
        <v>21.84</v>
      </c>
      <c r="F123" t="str">
        <f t="shared" si="1"/>
        <v>M²</v>
      </c>
    </row>
    <row r="124" spans="1:6">
      <c r="A124" s="434" t="s">
        <v>3605</v>
      </c>
      <c r="B124" s="434" t="s">
        <v>3606</v>
      </c>
      <c r="C124" s="435" t="s">
        <v>3475</v>
      </c>
      <c r="D124" s="436">
        <v>22.73</v>
      </c>
      <c r="E124" s="436">
        <v>28.68</v>
      </c>
      <c r="F124" t="str">
        <f t="shared" si="1"/>
        <v>M²</v>
      </c>
    </row>
    <row r="125" spans="1:6">
      <c r="A125" s="434" t="s">
        <v>3607</v>
      </c>
      <c r="B125" s="434" t="s">
        <v>3608</v>
      </c>
      <c r="C125" s="435" t="s">
        <v>3475</v>
      </c>
      <c r="D125" s="436">
        <v>2.4</v>
      </c>
      <c r="E125" s="436">
        <v>3.03</v>
      </c>
      <c r="F125" t="str">
        <f t="shared" si="1"/>
        <v>M²</v>
      </c>
    </row>
    <row r="126" spans="1:6">
      <c r="A126" s="434" t="s">
        <v>3609</v>
      </c>
      <c r="B126" s="434" t="s">
        <v>3610</v>
      </c>
      <c r="C126" s="435" t="s">
        <v>3475</v>
      </c>
      <c r="D126" s="436">
        <v>4.1500000000000004</v>
      </c>
      <c r="E126" s="436">
        <v>5.23</v>
      </c>
      <c r="F126" t="str">
        <f t="shared" si="1"/>
        <v>M²</v>
      </c>
    </row>
    <row r="127" spans="1:6">
      <c r="A127" s="434" t="s">
        <v>1378</v>
      </c>
      <c r="B127" s="434" t="s">
        <v>3611</v>
      </c>
      <c r="C127" s="435" t="s">
        <v>3475</v>
      </c>
      <c r="D127" s="436">
        <v>48.68</v>
      </c>
      <c r="E127" s="436">
        <v>61.41</v>
      </c>
      <c r="F127" t="str">
        <f t="shared" si="1"/>
        <v>M²</v>
      </c>
    </row>
    <row r="128" spans="1:6">
      <c r="A128" s="434" t="s">
        <v>1379</v>
      </c>
      <c r="B128" s="434" t="s">
        <v>3612</v>
      </c>
      <c r="C128" s="435" t="s">
        <v>3475</v>
      </c>
      <c r="D128" s="436">
        <v>19.89</v>
      </c>
      <c r="E128" s="436">
        <v>25.09</v>
      </c>
      <c r="F128" t="str">
        <f t="shared" si="1"/>
        <v>M²</v>
      </c>
    </row>
    <row r="129" spans="1:6">
      <c r="A129" s="434" t="s">
        <v>1380</v>
      </c>
      <c r="B129" s="434" t="s">
        <v>3613</v>
      </c>
      <c r="C129" s="435" t="s">
        <v>3475</v>
      </c>
      <c r="D129" s="436">
        <v>25.49</v>
      </c>
      <c r="E129" s="436">
        <v>32.159999999999997</v>
      </c>
      <c r="F129" t="str">
        <f t="shared" si="1"/>
        <v>M²</v>
      </c>
    </row>
    <row r="130" spans="1:6">
      <c r="A130" s="434" t="s">
        <v>1381</v>
      </c>
      <c r="B130" s="434" t="s">
        <v>3614</v>
      </c>
      <c r="C130" s="435" t="s">
        <v>3484</v>
      </c>
      <c r="D130" s="436">
        <v>10.57</v>
      </c>
      <c r="E130" s="436">
        <v>13.33</v>
      </c>
      <c r="F130" t="str">
        <f t="shared" si="1"/>
        <v>M³</v>
      </c>
    </row>
    <row r="131" spans="1:6">
      <c r="A131" s="434" t="s">
        <v>1382</v>
      </c>
      <c r="B131" s="434" t="s">
        <v>3615</v>
      </c>
      <c r="C131" s="435" t="s">
        <v>3484</v>
      </c>
      <c r="D131" s="436">
        <v>19.89</v>
      </c>
      <c r="E131" s="436">
        <v>25.09</v>
      </c>
      <c r="F131" t="str">
        <f t="shared" si="1"/>
        <v>M³</v>
      </c>
    </row>
    <row r="132" spans="1:6">
      <c r="A132" s="434" t="s">
        <v>1383</v>
      </c>
      <c r="B132" s="434" t="s">
        <v>3616</v>
      </c>
      <c r="C132" s="435" t="s">
        <v>3475</v>
      </c>
      <c r="D132" s="436">
        <v>7.73</v>
      </c>
      <c r="E132" s="436">
        <v>9.75</v>
      </c>
      <c r="F132" t="str">
        <f t="shared" si="1"/>
        <v>M²</v>
      </c>
    </row>
    <row r="133" spans="1:6">
      <c r="A133" s="434" t="s">
        <v>1384</v>
      </c>
      <c r="B133" s="434" t="s">
        <v>3617</v>
      </c>
      <c r="C133" s="435" t="s">
        <v>0</v>
      </c>
      <c r="D133" s="436">
        <v>9.49</v>
      </c>
      <c r="E133" s="436">
        <v>11.97</v>
      </c>
      <c r="F133" t="str">
        <f t="shared" ref="F133:F196" si="2">UPPER(C133)</f>
        <v>M</v>
      </c>
    </row>
    <row r="134" spans="1:6">
      <c r="A134" s="434" t="s">
        <v>1385</v>
      </c>
      <c r="B134" s="434" t="s">
        <v>3618</v>
      </c>
      <c r="C134" s="435" t="s">
        <v>3475</v>
      </c>
      <c r="D134" s="436">
        <v>12.46</v>
      </c>
      <c r="E134" s="436">
        <v>15.72</v>
      </c>
      <c r="F134" t="str">
        <f t="shared" si="2"/>
        <v>M²</v>
      </c>
    </row>
    <row r="135" spans="1:6">
      <c r="A135" s="434" t="s">
        <v>1386</v>
      </c>
      <c r="B135" s="434" t="s">
        <v>3619</v>
      </c>
      <c r="C135" s="435" t="s">
        <v>3484</v>
      </c>
      <c r="D135" s="436">
        <v>105.64</v>
      </c>
      <c r="E135" s="436">
        <v>133.27000000000001</v>
      </c>
      <c r="F135" t="str">
        <f t="shared" si="2"/>
        <v>M³</v>
      </c>
    </row>
    <row r="136" spans="1:6">
      <c r="A136" s="434" t="s">
        <v>1387</v>
      </c>
      <c r="B136" s="434" t="s">
        <v>3620</v>
      </c>
      <c r="C136" s="435" t="s">
        <v>3484</v>
      </c>
      <c r="D136" s="436">
        <v>152.02000000000001</v>
      </c>
      <c r="E136" s="436">
        <v>191.77</v>
      </c>
      <c r="F136" t="str">
        <f t="shared" si="2"/>
        <v>M³</v>
      </c>
    </row>
    <row r="137" spans="1:6">
      <c r="A137" s="434" t="s">
        <v>1388</v>
      </c>
      <c r="B137" s="434" t="s">
        <v>3621</v>
      </c>
      <c r="C137" s="435" t="s">
        <v>124</v>
      </c>
      <c r="D137" s="436">
        <v>3556.67</v>
      </c>
      <c r="E137" s="436">
        <v>4090.17</v>
      </c>
      <c r="F137" t="str">
        <f t="shared" si="2"/>
        <v>T</v>
      </c>
    </row>
    <row r="138" spans="1:6">
      <c r="A138" s="434" t="s">
        <v>1389</v>
      </c>
      <c r="B138" s="434" t="s">
        <v>3622</v>
      </c>
      <c r="C138" s="435" t="s">
        <v>124</v>
      </c>
      <c r="D138" s="436">
        <v>5344</v>
      </c>
      <c r="E138" s="436">
        <v>6145.6</v>
      </c>
      <c r="F138" t="str">
        <f t="shared" si="2"/>
        <v>T</v>
      </c>
    </row>
    <row r="139" spans="1:6">
      <c r="A139" s="434" t="s">
        <v>3543</v>
      </c>
      <c r="B139" s="434" t="s">
        <v>3544</v>
      </c>
      <c r="C139" s="435" t="s">
        <v>3545</v>
      </c>
      <c r="D139" s="436" t="s">
        <v>3546</v>
      </c>
      <c r="E139" s="436"/>
      <c r="F139" t="str">
        <f t="shared" si="2"/>
        <v>UNID</v>
      </c>
    </row>
    <row r="140" spans="1:6">
      <c r="A140" s="434" t="s">
        <v>210</v>
      </c>
      <c r="B140" s="434" t="s">
        <v>210</v>
      </c>
      <c r="C140" s="435"/>
      <c r="D140" s="436" t="s">
        <v>3547</v>
      </c>
      <c r="E140" s="436" t="s">
        <v>3548</v>
      </c>
      <c r="F140" t="str">
        <f t="shared" si="2"/>
        <v/>
      </c>
    </row>
    <row r="141" spans="1:6">
      <c r="A141" s="434" t="s">
        <v>1390</v>
      </c>
      <c r="B141" s="434" t="s">
        <v>3623</v>
      </c>
      <c r="C141" s="435" t="s">
        <v>124</v>
      </c>
      <c r="D141" s="436">
        <v>220.61</v>
      </c>
      <c r="E141" s="436">
        <v>278.3</v>
      </c>
      <c r="F141" t="str">
        <f t="shared" si="2"/>
        <v>T</v>
      </c>
    </row>
    <row r="142" spans="1:6">
      <c r="A142" s="434" t="s">
        <v>1391</v>
      </c>
      <c r="B142" s="434" t="s">
        <v>3624</v>
      </c>
      <c r="C142" s="435" t="s">
        <v>3484</v>
      </c>
      <c r="D142" s="436">
        <v>688.57</v>
      </c>
      <c r="E142" s="436">
        <v>868.63</v>
      </c>
      <c r="F142" t="str">
        <f t="shared" si="2"/>
        <v>M³</v>
      </c>
    </row>
    <row r="143" spans="1:6">
      <c r="A143" s="434" t="s">
        <v>1392</v>
      </c>
      <c r="B143" s="434" t="s">
        <v>3625</v>
      </c>
      <c r="C143" s="435" t="s">
        <v>3484</v>
      </c>
      <c r="D143" s="436">
        <v>294.47000000000003</v>
      </c>
      <c r="E143" s="436">
        <v>371.47</v>
      </c>
      <c r="F143" t="str">
        <f t="shared" si="2"/>
        <v>M³</v>
      </c>
    </row>
    <row r="144" spans="1:6">
      <c r="A144" s="434" t="s">
        <v>1393</v>
      </c>
      <c r="B144" s="434" t="s">
        <v>3626</v>
      </c>
      <c r="C144" s="435" t="s">
        <v>1322</v>
      </c>
      <c r="D144" s="436">
        <v>0.87</v>
      </c>
      <c r="E144" s="436">
        <v>1.1000000000000001</v>
      </c>
      <c r="F144" t="str">
        <f t="shared" si="2"/>
        <v>T.KM</v>
      </c>
    </row>
    <row r="145" spans="1:6">
      <c r="A145" s="434" t="s">
        <v>1394</v>
      </c>
      <c r="B145" s="434" t="s">
        <v>3627</v>
      </c>
      <c r="C145" s="435" t="s">
        <v>1322</v>
      </c>
      <c r="D145" s="436">
        <v>0.45</v>
      </c>
      <c r="E145" s="436">
        <v>0.56999999999999995</v>
      </c>
      <c r="F145" t="str">
        <f t="shared" si="2"/>
        <v>T.KM</v>
      </c>
    </row>
    <row r="146" spans="1:6">
      <c r="A146" s="434" t="s">
        <v>1395</v>
      </c>
      <c r="B146" s="434" t="s">
        <v>3628</v>
      </c>
      <c r="C146" s="435" t="s">
        <v>124</v>
      </c>
      <c r="D146" s="436">
        <v>2824.67</v>
      </c>
      <c r="E146" s="436">
        <v>3248.37</v>
      </c>
      <c r="F146" t="str">
        <f t="shared" si="2"/>
        <v>T</v>
      </c>
    </row>
    <row r="147" spans="1:6">
      <c r="A147" s="434" t="s">
        <v>1396</v>
      </c>
      <c r="B147" s="434" t="s">
        <v>3629</v>
      </c>
      <c r="C147" s="435" t="s">
        <v>124</v>
      </c>
      <c r="D147" s="436">
        <v>3174.67</v>
      </c>
      <c r="E147" s="436">
        <v>3650.87</v>
      </c>
      <c r="F147" t="str">
        <f t="shared" si="2"/>
        <v>T</v>
      </c>
    </row>
    <row r="148" spans="1:6">
      <c r="A148" s="434" t="s">
        <v>1397</v>
      </c>
      <c r="B148" s="434" t="s">
        <v>3630</v>
      </c>
      <c r="C148" s="435" t="s">
        <v>124</v>
      </c>
      <c r="D148" s="436">
        <v>3134.67</v>
      </c>
      <c r="E148" s="436">
        <v>3604.87</v>
      </c>
      <c r="F148" t="str">
        <f t="shared" si="2"/>
        <v>T</v>
      </c>
    </row>
    <row r="149" spans="1:6">
      <c r="A149" s="434" t="s">
        <v>1398</v>
      </c>
      <c r="B149" s="434" t="s">
        <v>3631</v>
      </c>
      <c r="C149" s="435" t="s">
        <v>3475</v>
      </c>
      <c r="D149" s="436">
        <v>54.78</v>
      </c>
      <c r="E149" s="436">
        <v>69.099999999999994</v>
      </c>
      <c r="F149" t="str">
        <f t="shared" si="2"/>
        <v>M²</v>
      </c>
    </row>
    <row r="150" spans="1:6">
      <c r="A150" s="434" t="s">
        <v>1399</v>
      </c>
      <c r="B150" s="434" t="s">
        <v>3632</v>
      </c>
      <c r="C150" s="435" t="s">
        <v>3484</v>
      </c>
      <c r="D150" s="436">
        <v>4.59</v>
      </c>
      <c r="E150" s="436">
        <v>5.79</v>
      </c>
      <c r="F150" t="str">
        <f t="shared" si="2"/>
        <v>M³</v>
      </c>
    </row>
    <row r="151" spans="1:6">
      <c r="A151" s="434" t="s">
        <v>1400</v>
      </c>
      <c r="B151" s="434" t="s">
        <v>3633</v>
      </c>
      <c r="C151" s="435" t="s">
        <v>3484</v>
      </c>
      <c r="D151" s="436">
        <v>8.8000000000000007</v>
      </c>
      <c r="E151" s="436">
        <v>11.1</v>
      </c>
      <c r="F151" t="str">
        <f t="shared" si="2"/>
        <v>M³</v>
      </c>
    </row>
    <row r="152" spans="1:6">
      <c r="A152" s="434" t="s">
        <v>1401</v>
      </c>
      <c r="B152" s="434" t="s">
        <v>3634</v>
      </c>
      <c r="C152" s="435" t="s">
        <v>1402</v>
      </c>
      <c r="D152" s="436">
        <v>10.050000000000001</v>
      </c>
      <c r="E152" s="436">
        <v>12.68</v>
      </c>
      <c r="F152" t="str">
        <f t="shared" si="2"/>
        <v>L</v>
      </c>
    </row>
    <row r="153" spans="1:6">
      <c r="A153" s="434" t="s">
        <v>1403</v>
      </c>
      <c r="B153" s="434" t="s">
        <v>3635</v>
      </c>
      <c r="C153" s="435" t="s">
        <v>3484</v>
      </c>
      <c r="D153" s="436">
        <v>4.7</v>
      </c>
      <c r="E153" s="436">
        <v>5.93</v>
      </c>
      <c r="F153" t="str">
        <f t="shared" si="2"/>
        <v>M³</v>
      </c>
    </row>
    <row r="154" spans="1:6">
      <c r="A154" s="434" t="s">
        <v>3636</v>
      </c>
      <c r="B154" s="434" t="s">
        <v>3637</v>
      </c>
      <c r="C154" s="435" t="s">
        <v>3475</v>
      </c>
      <c r="D154" s="436">
        <v>31.47</v>
      </c>
      <c r="E154" s="436">
        <v>39.700000000000003</v>
      </c>
      <c r="F154" t="str">
        <f t="shared" si="2"/>
        <v>M²</v>
      </c>
    </row>
    <row r="155" spans="1:6">
      <c r="A155" s="434" t="s">
        <v>1404</v>
      </c>
      <c r="B155" s="434" t="s">
        <v>3638</v>
      </c>
      <c r="C155" s="435" t="s">
        <v>3475</v>
      </c>
      <c r="D155" s="436">
        <v>0.24</v>
      </c>
      <c r="E155" s="436">
        <v>0.3</v>
      </c>
      <c r="F155" t="str">
        <f t="shared" si="2"/>
        <v>M²</v>
      </c>
    </row>
    <row r="156" spans="1:6">
      <c r="A156" s="434" t="s">
        <v>1405</v>
      </c>
      <c r="B156" s="434" t="s">
        <v>3639</v>
      </c>
      <c r="C156" s="435" t="s">
        <v>3475</v>
      </c>
      <c r="D156" s="436">
        <v>64.150000000000006</v>
      </c>
      <c r="E156" s="436">
        <v>80.92</v>
      </c>
      <c r="F156" t="str">
        <f t="shared" si="2"/>
        <v>M²</v>
      </c>
    </row>
    <row r="157" spans="1:6">
      <c r="A157" s="434" t="s">
        <v>1406</v>
      </c>
      <c r="B157" s="434" t="s">
        <v>3640</v>
      </c>
      <c r="C157" s="435" t="s">
        <v>3475</v>
      </c>
      <c r="D157" s="436">
        <v>12.89</v>
      </c>
      <c r="E157" s="436">
        <v>16.260000000000002</v>
      </c>
      <c r="F157" t="str">
        <f t="shared" si="2"/>
        <v>M²</v>
      </c>
    </row>
    <row r="158" spans="1:6">
      <c r="A158" s="434" t="s">
        <v>1407</v>
      </c>
      <c r="B158" s="434" t="s">
        <v>3641</v>
      </c>
      <c r="C158" s="435" t="s">
        <v>3475</v>
      </c>
      <c r="D158" s="436">
        <v>7.73</v>
      </c>
      <c r="E158" s="436">
        <v>9.75</v>
      </c>
      <c r="F158" t="str">
        <f t="shared" si="2"/>
        <v>M²</v>
      </c>
    </row>
    <row r="159" spans="1:6">
      <c r="A159" s="434" t="s">
        <v>1408</v>
      </c>
      <c r="B159" s="434" t="s">
        <v>3642</v>
      </c>
      <c r="C159" s="435" t="s">
        <v>3484</v>
      </c>
      <c r="D159" s="436">
        <v>400.96</v>
      </c>
      <c r="E159" s="436">
        <v>505.82</v>
      </c>
      <c r="F159" t="str">
        <f t="shared" si="2"/>
        <v>M³</v>
      </c>
    </row>
    <row r="160" spans="1:6">
      <c r="A160" s="434" t="s">
        <v>1409</v>
      </c>
      <c r="B160" s="434" t="s">
        <v>3643</v>
      </c>
      <c r="C160" s="435" t="s">
        <v>3475</v>
      </c>
      <c r="D160" s="436">
        <v>97.6</v>
      </c>
      <c r="E160" s="436">
        <v>123.13</v>
      </c>
      <c r="F160" t="str">
        <f t="shared" si="2"/>
        <v>M²</v>
      </c>
    </row>
    <row r="161" spans="1:6">
      <c r="A161" s="434" t="s">
        <v>1410</v>
      </c>
      <c r="B161" s="434" t="s">
        <v>3644</v>
      </c>
      <c r="C161" s="435" t="s">
        <v>3484</v>
      </c>
      <c r="D161" s="436">
        <v>157.04</v>
      </c>
      <c r="E161" s="436">
        <v>198.1</v>
      </c>
      <c r="F161" t="str">
        <f t="shared" si="2"/>
        <v>M³</v>
      </c>
    </row>
    <row r="162" spans="1:6">
      <c r="A162" s="434" t="s">
        <v>1411</v>
      </c>
      <c r="B162" s="434" t="s">
        <v>3645</v>
      </c>
      <c r="C162" s="435" t="s">
        <v>1322</v>
      </c>
      <c r="D162" s="436">
        <v>0.45</v>
      </c>
      <c r="E162" s="436">
        <v>0.56999999999999995</v>
      </c>
      <c r="F162" t="str">
        <f t="shared" si="2"/>
        <v>T.KM</v>
      </c>
    </row>
    <row r="163" spans="1:6">
      <c r="A163" s="434" t="s">
        <v>1412</v>
      </c>
      <c r="B163" s="434" t="s">
        <v>3646</v>
      </c>
      <c r="C163" s="435" t="s">
        <v>124</v>
      </c>
      <c r="D163" s="436">
        <v>240.36</v>
      </c>
      <c r="E163" s="436">
        <v>303.20999999999998</v>
      </c>
      <c r="F163" t="str">
        <f t="shared" si="2"/>
        <v>T</v>
      </c>
    </row>
    <row r="164" spans="1:6">
      <c r="A164" s="434" t="s">
        <v>1413</v>
      </c>
      <c r="B164" s="434" t="s">
        <v>3647</v>
      </c>
      <c r="C164" s="435" t="s">
        <v>3484</v>
      </c>
      <c r="D164" s="436">
        <v>714.2</v>
      </c>
      <c r="E164" s="436">
        <v>900.96</v>
      </c>
      <c r="F164" t="str">
        <f t="shared" si="2"/>
        <v>M³</v>
      </c>
    </row>
    <row r="165" spans="1:6">
      <c r="A165" s="434" t="s">
        <v>1414</v>
      </c>
      <c r="B165" s="434" t="s">
        <v>3648</v>
      </c>
      <c r="C165" s="435" t="s">
        <v>3475</v>
      </c>
      <c r="D165" s="436">
        <v>7.14</v>
      </c>
      <c r="E165" s="436">
        <v>9.01</v>
      </c>
      <c r="F165" t="str">
        <f t="shared" si="2"/>
        <v>M²</v>
      </c>
    </row>
    <row r="166" spans="1:6">
      <c r="A166" s="434" t="s">
        <v>1415</v>
      </c>
      <c r="B166" s="434" t="s">
        <v>3649</v>
      </c>
      <c r="C166" s="435" t="s">
        <v>1322</v>
      </c>
      <c r="D166" s="436">
        <v>0.5</v>
      </c>
      <c r="E166" s="436">
        <v>0.63</v>
      </c>
      <c r="F166" t="str">
        <f t="shared" si="2"/>
        <v>T.KM</v>
      </c>
    </row>
    <row r="167" spans="1:6">
      <c r="A167" s="434" t="s">
        <v>1416</v>
      </c>
      <c r="B167" s="434" t="s">
        <v>3650</v>
      </c>
      <c r="C167" s="435" t="s">
        <v>1322</v>
      </c>
      <c r="D167" s="436">
        <v>0.44</v>
      </c>
      <c r="E167" s="436">
        <v>0.56000000000000005</v>
      </c>
      <c r="F167" t="str">
        <f t="shared" si="2"/>
        <v>T.KM</v>
      </c>
    </row>
    <row r="168" spans="1:6">
      <c r="A168" s="434" t="s">
        <v>3651</v>
      </c>
      <c r="B168" s="434" t="s">
        <v>3652</v>
      </c>
      <c r="C168" s="435" t="s">
        <v>3484</v>
      </c>
      <c r="D168" s="436">
        <v>23.19</v>
      </c>
      <c r="E168" s="436">
        <v>29.25</v>
      </c>
      <c r="F168" t="str">
        <f t="shared" si="2"/>
        <v>M³</v>
      </c>
    </row>
    <row r="169" spans="1:6">
      <c r="A169" s="434" t="s">
        <v>3653</v>
      </c>
      <c r="B169" s="434" t="s">
        <v>3654</v>
      </c>
      <c r="C169" s="435"/>
      <c r="D169" s="436"/>
      <c r="E169" s="436"/>
      <c r="F169" t="str">
        <f t="shared" si="2"/>
        <v/>
      </c>
    </row>
    <row r="170" spans="1:6">
      <c r="A170" s="434" t="s">
        <v>1417</v>
      </c>
      <c r="B170" s="434" t="s">
        <v>3655</v>
      </c>
      <c r="C170" s="435" t="s">
        <v>3484</v>
      </c>
      <c r="D170" s="436">
        <v>36.71</v>
      </c>
      <c r="E170" s="436">
        <v>46.31</v>
      </c>
      <c r="F170" t="str">
        <f t="shared" si="2"/>
        <v>M³</v>
      </c>
    </row>
    <row r="171" spans="1:6">
      <c r="A171" s="434" t="s">
        <v>1418</v>
      </c>
      <c r="B171" s="434" t="s">
        <v>3656</v>
      </c>
      <c r="C171" s="435" t="s">
        <v>3484</v>
      </c>
      <c r="D171" s="436">
        <v>52.02</v>
      </c>
      <c r="E171" s="436">
        <v>65.62</v>
      </c>
      <c r="F171" t="str">
        <f t="shared" si="2"/>
        <v>M³</v>
      </c>
    </row>
    <row r="172" spans="1:6">
      <c r="A172" s="434" t="s">
        <v>1419</v>
      </c>
      <c r="B172" s="434" t="s">
        <v>3657</v>
      </c>
      <c r="C172" s="435" t="s">
        <v>3484</v>
      </c>
      <c r="D172" s="436">
        <v>107.55</v>
      </c>
      <c r="E172" s="436">
        <v>135.68</v>
      </c>
      <c r="F172" t="str">
        <f t="shared" si="2"/>
        <v>M³</v>
      </c>
    </row>
    <row r="173" spans="1:6">
      <c r="A173" s="434" t="s">
        <v>1420</v>
      </c>
      <c r="B173" s="434" t="s">
        <v>3658</v>
      </c>
      <c r="C173" s="435" t="s">
        <v>3475</v>
      </c>
      <c r="D173" s="436">
        <v>173.3</v>
      </c>
      <c r="E173" s="436">
        <v>218.62</v>
      </c>
      <c r="F173" t="str">
        <f t="shared" si="2"/>
        <v>M²</v>
      </c>
    </row>
    <row r="174" spans="1:6" ht="15" customHeight="1">
      <c r="A174" s="434" t="s">
        <v>1421</v>
      </c>
      <c r="B174" s="434" t="s">
        <v>3659</v>
      </c>
      <c r="C174" s="435" t="s">
        <v>3484</v>
      </c>
      <c r="D174" s="436">
        <v>280.93</v>
      </c>
      <c r="E174" s="436">
        <v>354.39</v>
      </c>
      <c r="F174" t="str">
        <f t="shared" si="2"/>
        <v>M³</v>
      </c>
    </row>
    <row r="175" spans="1:6">
      <c r="A175" s="434" t="s">
        <v>1422</v>
      </c>
      <c r="B175" s="434" t="s">
        <v>3660</v>
      </c>
      <c r="C175" s="435" t="s">
        <v>3484</v>
      </c>
      <c r="D175" s="436">
        <v>336.37</v>
      </c>
      <c r="E175" s="436">
        <v>424.33</v>
      </c>
      <c r="F175" t="str">
        <f t="shared" si="2"/>
        <v>M³</v>
      </c>
    </row>
    <row r="176" spans="1:6">
      <c r="A176" s="434" t="s">
        <v>1423</v>
      </c>
      <c r="B176" s="434" t="s">
        <v>3661</v>
      </c>
      <c r="C176" s="435" t="s">
        <v>3484</v>
      </c>
      <c r="D176" s="436">
        <v>287.52999999999997</v>
      </c>
      <c r="E176" s="436">
        <v>362.71</v>
      </c>
      <c r="F176" t="str">
        <f t="shared" si="2"/>
        <v>M³</v>
      </c>
    </row>
    <row r="177" spans="1:6">
      <c r="A177" s="434" t="s">
        <v>1424</v>
      </c>
      <c r="B177" s="434" t="s">
        <v>3662</v>
      </c>
      <c r="C177" s="435" t="s">
        <v>3484</v>
      </c>
      <c r="D177" s="436">
        <v>344.89</v>
      </c>
      <c r="E177" s="436">
        <v>435.08</v>
      </c>
      <c r="F177" t="str">
        <f t="shared" si="2"/>
        <v>M³</v>
      </c>
    </row>
    <row r="178" spans="1:6">
      <c r="A178" s="434" t="s">
        <v>1425</v>
      </c>
      <c r="B178" s="434" t="s">
        <v>3663</v>
      </c>
      <c r="C178" s="435" t="s">
        <v>3484</v>
      </c>
      <c r="D178" s="436">
        <v>231.66</v>
      </c>
      <c r="E178" s="436">
        <v>292.23</v>
      </c>
      <c r="F178" t="str">
        <f t="shared" si="2"/>
        <v>M³</v>
      </c>
    </row>
    <row r="179" spans="1:6">
      <c r="A179" s="434" t="s">
        <v>1426</v>
      </c>
      <c r="B179" s="434" t="s">
        <v>3664</v>
      </c>
      <c r="C179" s="435" t="s">
        <v>3484</v>
      </c>
      <c r="D179" s="436">
        <v>295.67</v>
      </c>
      <c r="E179" s="436">
        <v>372.99</v>
      </c>
      <c r="F179" t="str">
        <f t="shared" si="2"/>
        <v>M³</v>
      </c>
    </row>
    <row r="180" spans="1:6">
      <c r="A180" s="434" t="s">
        <v>1427</v>
      </c>
      <c r="B180" s="434" t="s">
        <v>3665</v>
      </c>
      <c r="C180" s="435" t="s">
        <v>3484</v>
      </c>
      <c r="D180" s="436">
        <v>399.12</v>
      </c>
      <c r="E180" s="436">
        <v>503.5</v>
      </c>
      <c r="F180" t="str">
        <f t="shared" si="2"/>
        <v>M³</v>
      </c>
    </row>
    <row r="181" spans="1:6">
      <c r="A181" s="434" t="s">
        <v>1428</v>
      </c>
      <c r="B181" s="434" t="s">
        <v>3666</v>
      </c>
      <c r="C181" s="435" t="s">
        <v>3484</v>
      </c>
      <c r="D181" s="436">
        <v>453.51</v>
      </c>
      <c r="E181" s="436">
        <v>572.1</v>
      </c>
      <c r="F181" t="str">
        <f t="shared" si="2"/>
        <v>M³</v>
      </c>
    </row>
    <row r="182" spans="1:6">
      <c r="A182" s="434" t="s">
        <v>1429</v>
      </c>
      <c r="B182" s="434" t="s">
        <v>3667</v>
      </c>
      <c r="C182" s="435" t="s">
        <v>3484</v>
      </c>
      <c r="D182" s="436">
        <v>413.11</v>
      </c>
      <c r="E182" s="436">
        <v>521.14</v>
      </c>
      <c r="F182" t="str">
        <f t="shared" si="2"/>
        <v>M³</v>
      </c>
    </row>
    <row r="183" spans="1:6">
      <c r="A183" s="434" t="s">
        <v>1430</v>
      </c>
      <c r="B183" s="434" t="s">
        <v>3668</v>
      </c>
      <c r="C183" s="435" t="s">
        <v>3484</v>
      </c>
      <c r="D183" s="436">
        <v>469.28</v>
      </c>
      <c r="E183" s="436">
        <v>591.99</v>
      </c>
      <c r="F183" t="str">
        <f t="shared" si="2"/>
        <v>M³</v>
      </c>
    </row>
    <row r="184" spans="1:6">
      <c r="A184" s="434" t="s">
        <v>1431</v>
      </c>
      <c r="B184" s="434" t="s">
        <v>3669</v>
      </c>
      <c r="C184" s="435" t="s">
        <v>3484</v>
      </c>
      <c r="D184" s="436">
        <v>469.28</v>
      </c>
      <c r="E184" s="436">
        <v>591.99</v>
      </c>
      <c r="F184" t="str">
        <f t="shared" si="2"/>
        <v>M³</v>
      </c>
    </row>
    <row r="185" spans="1:6">
      <c r="A185" s="434" t="s">
        <v>1432</v>
      </c>
      <c r="B185" s="434" t="s">
        <v>3670</v>
      </c>
      <c r="C185" s="435" t="s">
        <v>3484</v>
      </c>
      <c r="D185" s="436">
        <v>487.57</v>
      </c>
      <c r="E185" s="436">
        <v>615.07000000000005</v>
      </c>
      <c r="F185" t="str">
        <f t="shared" si="2"/>
        <v>M³</v>
      </c>
    </row>
    <row r="186" spans="1:6">
      <c r="A186" s="434" t="s">
        <v>1433</v>
      </c>
      <c r="B186" s="434" t="s">
        <v>3671</v>
      </c>
      <c r="C186" s="435" t="s">
        <v>3484</v>
      </c>
      <c r="D186" s="436">
        <v>542.70000000000005</v>
      </c>
      <c r="E186" s="436">
        <v>684.61</v>
      </c>
      <c r="F186" t="str">
        <f t="shared" si="2"/>
        <v>M³</v>
      </c>
    </row>
    <row r="187" spans="1:6">
      <c r="A187" s="434" t="s">
        <v>1434</v>
      </c>
      <c r="B187" s="434" t="s">
        <v>3672</v>
      </c>
      <c r="C187" s="435" t="s">
        <v>3484</v>
      </c>
      <c r="D187" s="436">
        <v>536.91</v>
      </c>
      <c r="E187" s="436">
        <v>677.32</v>
      </c>
      <c r="F187" t="str">
        <f t="shared" si="2"/>
        <v>M³</v>
      </c>
    </row>
    <row r="188" spans="1:6">
      <c r="A188" s="434" t="s">
        <v>1435</v>
      </c>
      <c r="B188" s="434" t="s">
        <v>3673</v>
      </c>
      <c r="C188" s="435" t="s">
        <v>3484</v>
      </c>
      <c r="D188" s="436">
        <v>588.79</v>
      </c>
      <c r="E188" s="436">
        <v>742.75</v>
      </c>
      <c r="F188" t="str">
        <f t="shared" si="2"/>
        <v>M³</v>
      </c>
    </row>
    <row r="189" spans="1:6">
      <c r="A189" s="434" t="s">
        <v>1436</v>
      </c>
      <c r="B189" s="434" t="s">
        <v>3674</v>
      </c>
      <c r="C189" s="435" t="s">
        <v>3484</v>
      </c>
      <c r="D189" s="436">
        <v>524.20000000000005</v>
      </c>
      <c r="E189" s="436">
        <v>661.28</v>
      </c>
      <c r="F189" t="str">
        <f t="shared" si="2"/>
        <v>M³</v>
      </c>
    </row>
    <row r="190" spans="1:6">
      <c r="A190" s="434" t="s">
        <v>1437</v>
      </c>
      <c r="B190" s="434" t="s">
        <v>3675</v>
      </c>
      <c r="C190" s="435" t="s">
        <v>3484</v>
      </c>
      <c r="D190" s="436">
        <v>578.61</v>
      </c>
      <c r="E190" s="436">
        <v>729.92</v>
      </c>
      <c r="F190" t="str">
        <f t="shared" si="2"/>
        <v>M³</v>
      </c>
    </row>
    <row r="191" spans="1:6">
      <c r="A191" s="434" t="s">
        <v>1438</v>
      </c>
      <c r="B191" s="434" t="s">
        <v>3676</v>
      </c>
      <c r="C191" s="435" t="s">
        <v>3484</v>
      </c>
      <c r="D191" s="436">
        <v>546.47</v>
      </c>
      <c r="E191" s="436">
        <v>689.37</v>
      </c>
      <c r="F191" t="str">
        <f t="shared" si="2"/>
        <v>M³</v>
      </c>
    </row>
    <row r="192" spans="1:6">
      <c r="A192" s="434" t="s">
        <v>1439</v>
      </c>
      <c r="B192" s="434" t="s">
        <v>3677</v>
      </c>
      <c r="C192" s="435" t="s">
        <v>3484</v>
      </c>
      <c r="D192" s="436">
        <v>602.1</v>
      </c>
      <c r="E192" s="436">
        <v>759.55</v>
      </c>
      <c r="F192" t="str">
        <f t="shared" si="2"/>
        <v>M³</v>
      </c>
    </row>
    <row r="193" spans="1:6">
      <c r="A193" s="434" t="s">
        <v>1440</v>
      </c>
      <c r="B193" s="434" t="s">
        <v>3678</v>
      </c>
      <c r="C193" s="435" t="s">
        <v>3484</v>
      </c>
      <c r="D193" s="436">
        <v>554.20000000000005</v>
      </c>
      <c r="E193" s="436">
        <v>699.13</v>
      </c>
      <c r="F193" t="str">
        <f t="shared" si="2"/>
        <v>M³</v>
      </c>
    </row>
    <row r="194" spans="1:6">
      <c r="A194" s="434" t="s">
        <v>1441</v>
      </c>
      <c r="B194" s="434" t="s">
        <v>3679</v>
      </c>
      <c r="C194" s="435" t="s">
        <v>3484</v>
      </c>
      <c r="D194" s="436">
        <v>614.4</v>
      </c>
      <c r="E194" s="436">
        <v>775.07</v>
      </c>
      <c r="F194" t="str">
        <f t="shared" si="2"/>
        <v>M³</v>
      </c>
    </row>
    <row r="195" spans="1:6">
      <c r="A195" s="434" t="s">
        <v>1442</v>
      </c>
      <c r="B195" s="434" t="s">
        <v>3680</v>
      </c>
      <c r="C195" s="435" t="s">
        <v>0</v>
      </c>
      <c r="D195" s="436">
        <v>285.01</v>
      </c>
      <c r="E195" s="436">
        <v>359.53</v>
      </c>
      <c r="F195" t="str">
        <f t="shared" si="2"/>
        <v>M</v>
      </c>
    </row>
    <row r="196" spans="1:6">
      <c r="A196" s="434" t="s">
        <v>3681</v>
      </c>
      <c r="B196" s="434" t="s">
        <v>3682</v>
      </c>
      <c r="C196" s="435" t="s">
        <v>0</v>
      </c>
      <c r="D196" s="436">
        <v>352.14</v>
      </c>
      <c r="E196" s="436">
        <v>444.22</v>
      </c>
      <c r="F196" t="str">
        <f t="shared" si="2"/>
        <v>M</v>
      </c>
    </row>
    <row r="197" spans="1:6">
      <c r="A197" s="434" t="s">
        <v>1443</v>
      </c>
      <c r="B197" s="434" t="s">
        <v>3683</v>
      </c>
      <c r="C197" s="435" t="s">
        <v>3484</v>
      </c>
      <c r="D197" s="436">
        <v>317.58999999999997</v>
      </c>
      <c r="E197" s="436">
        <v>400.64</v>
      </c>
      <c r="F197" t="str">
        <f t="shared" ref="F197:F260" si="3">UPPER(C197)</f>
        <v>M³</v>
      </c>
    </row>
    <row r="198" spans="1:6">
      <c r="A198" s="434" t="s">
        <v>1444</v>
      </c>
      <c r="B198" s="434" t="s">
        <v>3684</v>
      </c>
      <c r="C198" s="435" t="s">
        <v>3484</v>
      </c>
      <c r="D198" s="436">
        <v>348.11</v>
      </c>
      <c r="E198" s="436">
        <v>439.14</v>
      </c>
      <c r="F198" t="str">
        <f t="shared" si="3"/>
        <v>M³</v>
      </c>
    </row>
    <row r="199" spans="1:6">
      <c r="A199" s="434" t="s">
        <v>1445</v>
      </c>
      <c r="B199" s="434" t="s">
        <v>3685</v>
      </c>
      <c r="C199" s="435" t="s">
        <v>3484</v>
      </c>
      <c r="D199" s="436">
        <v>217.84</v>
      </c>
      <c r="E199" s="436">
        <v>274.81</v>
      </c>
      <c r="F199" t="str">
        <f t="shared" si="3"/>
        <v>M³</v>
      </c>
    </row>
    <row r="200" spans="1:6">
      <c r="A200" s="434" t="s">
        <v>1446</v>
      </c>
      <c r="B200" s="434" t="s">
        <v>3686</v>
      </c>
      <c r="C200" s="435" t="s">
        <v>3484</v>
      </c>
      <c r="D200" s="436">
        <v>217.84</v>
      </c>
      <c r="E200" s="436">
        <v>274.81</v>
      </c>
      <c r="F200" t="str">
        <f t="shared" si="3"/>
        <v>M³</v>
      </c>
    </row>
    <row r="201" spans="1:6">
      <c r="A201" s="434" t="s">
        <v>1447</v>
      </c>
      <c r="B201" s="434" t="s">
        <v>3687</v>
      </c>
      <c r="C201" s="435" t="s">
        <v>1448</v>
      </c>
      <c r="D201" s="436">
        <v>10.42</v>
      </c>
      <c r="E201" s="436">
        <v>13.14</v>
      </c>
      <c r="F201" t="str">
        <f t="shared" si="3"/>
        <v>KG</v>
      </c>
    </row>
    <row r="202" spans="1:6">
      <c r="A202" s="434" t="s">
        <v>1449</v>
      </c>
      <c r="B202" s="434" t="s">
        <v>3688</v>
      </c>
      <c r="C202" s="435" t="s">
        <v>1448</v>
      </c>
      <c r="D202" s="436">
        <v>15.85</v>
      </c>
      <c r="E202" s="436">
        <v>20</v>
      </c>
      <c r="F202" t="str">
        <f t="shared" si="3"/>
        <v>KG</v>
      </c>
    </row>
    <row r="203" spans="1:6">
      <c r="A203" s="434" t="s">
        <v>1450</v>
      </c>
      <c r="B203" s="434" t="s">
        <v>3689</v>
      </c>
      <c r="C203" s="435" t="s">
        <v>1448</v>
      </c>
      <c r="D203" s="436">
        <v>10.62</v>
      </c>
      <c r="E203" s="436">
        <v>13.4</v>
      </c>
      <c r="F203" t="str">
        <f t="shared" si="3"/>
        <v>KG</v>
      </c>
    </row>
    <row r="204" spans="1:6">
      <c r="A204" s="434" t="s">
        <v>1451</v>
      </c>
      <c r="B204" s="434" t="s">
        <v>3690</v>
      </c>
      <c r="C204" s="435" t="s">
        <v>3475</v>
      </c>
      <c r="D204" s="436">
        <v>56.31</v>
      </c>
      <c r="E204" s="436">
        <v>71.040000000000006</v>
      </c>
      <c r="F204" t="str">
        <f t="shared" si="3"/>
        <v>M²</v>
      </c>
    </row>
    <row r="205" spans="1:6">
      <c r="A205" s="434" t="s">
        <v>3691</v>
      </c>
      <c r="B205" s="434" t="s">
        <v>3692</v>
      </c>
      <c r="C205" s="435" t="s">
        <v>3475</v>
      </c>
      <c r="D205" s="436">
        <v>45.51</v>
      </c>
      <c r="E205" s="436">
        <v>57.41</v>
      </c>
      <c r="F205" t="str">
        <f t="shared" si="3"/>
        <v>M²</v>
      </c>
    </row>
    <row r="206" spans="1:6">
      <c r="A206" s="434" t="s">
        <v>1452</v>
      </c>
      <c r="B206" s="434" t="s">
        <v>3693</v>
      </c>
      <c r="C206" s="435" t="s">
        <v>3484</v>
      </c>
      <c r="D206" s="436">
        <v>51.05</v>
      </c>
      <c r="E206" s="436">
        <v>64.400000000000006</v>
      </c>
      <c r="F206" t="str">
        <f t="shared" si="3"/>
        <v>M³</v>
      </c>
    </row>
    <row r="207" spans="1:6">
      <c r="A207" s="434" t="s">
        <v>1453</v>
      </c>
      <c r="B207" s="434" t="s">
        <v>3694</v>
      </c>
      <c r="C207" s="435" t="s">
        <v>3475</v>
      </c>
      <c r="D207" s="436">
        <v>66.94</v>
      </c>
      <c r="E207" s="436">
        <v>84.45</v>
      </c>
      <c r="F207" t="str">
        <f t="shared" si="3"/>
        <v>M²</v>
      </c>
    </row>
    <row r="208" spans="1:6">
      <c r="A208" s="434" t="s">
        <v>3543</v>
      </c>
      <c r="B208" s="434" t="s">
        <v>3544</v>
      </c>
      <c r="C208" s="435" t="s">
        <v>3545</v>
      </c>
      <c r="D208" s="436" t="s">
        <v>3546</v>
      </c>
      <c r="E208" s="436"/>
      <c r="F208" t="str">
        <f t="shared" si="3"/>
        <v>UNID</v>
      </c>
    </row>
    <row r="209" spans="1:6">
      <c r="A209" s="434" t="s">
        <v>210</v>
      </c>
      <c r="B209" s="434" t="s">
        <v>210</v>
      </c>
      <c r="C209" s="435"/>
      <c r="D209" s="436" t="s">
        <v>3547</v>
      </c>
      <c r="E209" s="436" t="s">
        <v>3548</v>
      </c>
      <c r="F209" t="str">
        <f t="shared" si="3"/>
        <v/>
      </c>
    </row>
    <row r="210" spans="1:6">
      <c r="A210" s="434" t="s">
        <v>1454</v>
      </c>
      <c r="B210" s="434" t="s">
        <v>3695</v>
      </c>
      <c r="C210" s="435" t="s">
        <v>3475</v>
      </c>
      <c r="D210" s="436">
        <v>34.24</v>
      </c>
      <c r="E210" s="436">
        <v>43.19</v>
      </c>
      <c r="F210" t="str">
        <f t="shared" si="3"/>
        <v>M²</v>
      </c>
    </row>
    <row r="211" spans="1:6">
      <c r="A211" s="434" t="s">
        <v>1455</v>
      </c>
      <c r="B211" s="434" t="s">
        <v>3696</v>
      </c>
      <c r="C211" s="435" t="s">
        <v>3484</v>
      </c>
      <c r="D211" s="436">
        <v>731.41</v>
      </c>
      <c r="E211" s="436">
        <v>922.67</v>
      </c>
      <c r="F211" t="str">
        <f t="shared" si="3"/>
        <v>M³</v>
      </c>
    </row>
    <row r="212" spans="1:6">
      <c r="A212" s="434" t="s">
        <v>1456</v>
      </c>
      <c r="B212" s="434" t="s">
        <v>3697</v>
      </c>
      <c r="C212" s="435" t="s">
        <v>3484</v>
      </c>
      <c r="D212" s="436">
        <v>2705.84</v>
      </c>
      <c r="E212" s="436">
        <v>3413.42</v>
      </c>
      <c r="F212" t="str">
        <f t="shared" si="3"/>
        <v>M³</v>
      </c>
    </row>
    <row r="213" spans="1:6">
      <c r="A213" s="434" t="s">
        <v>1457</v>
      </c>
      <c r="B213" s="434" t="s">
        <v>3698</v>
      </c>
      <c r="C213" s="435" t="s">
        <v>3484</v>
      </c>
      <c r="D213" s="436">
        <v>975.22</v>
      </c>
      <c r="E213" s="436">
        <v>1230.24</v>
      </c>
      <c r="F213" t="str">
        <f t="shared" si="3"/>
        <v>M³</v>
      </c>
    </row>
    <row r="214" spans="1:6">
      <c r="A214" s="434" t="s">
        <v>1458</v>
      </c>
      <c r="B214" s="434" t="s">
        <v>3699</v>
      </c>
      <c r="C214" s="435" t="s">
        <v>3484</v>
      </c>
      <c r="D214" s="436">
        <v>3092.39</v>
      </c>
      <c r="E214" s="436">
        <v>3901.05</v>
      </c>
      <c r="F214" t="str">
        <f t="shared" si="3"/>
        <v>M³</v>
      </c>
    </row>
    <row r="215" spans="1:6">
      <c r="A215" s="434" t="s">
        <v>1459</v>
      </c>
      <c r="B215" s="434" t="s">
        <v>3700</v>
      </c>
      <c r="C215" s="435" t="s">
        <v>0</v>
      </c>
      <c r="D215" s="436">
        <v>2223.21</v>
      </c>
      <c r="E215" s="436">
        <v>2804.58</v>
      </c>
      <c r="F215" t="str">
        <f t="shared" si="3"/>
        <v>M</v>
      </c>
    </row>
    <row r="216" spans="1:6">
      <c r="A216" s="434" t="s">
        <v>1460</v>
      </c>
      <c r="B216" s="434" t="s">
        <v>3701</v>
      </c>
      <c r="C216" s="435" t="s">
        <v>0</v>
      </c>
      <c r="D216" s="436">
        <v>2922.79</v>
      </c>
      <c r="E216" s="436">
        <v>3687.09</v>
      </c>
      <c r="F216" t="str">
        <f t="shared" si="3"/>
        <v>M</v>
      </c>
    </row>
    <row r="217" spans="1:6">
      <c r="A217" s="434" t="s">
        <v>1461</v>
      </c>
      <c r="B217" s="434" t="s">
        <v>3702</v>
      </c>
      <c r="C217" s="435" t="s">
        <v>0</v>
      </c>
      <c r="D217" s="436">
        <v>3684.3</v>
      </c>
      <c r="E217" s="436">
        <v>4647.75</v>
      </c>
      <c r="F217" t="str">
        <f t="shared" si="3"/>
        <v>M</v>
      </c>
    </row>
    <row r="218" spans="1:6">
      <c r="A218" s="434" t="s">
        <v>1462</v>
      </c>
      <c r="B218" s="434" t="s">
        <v>3703</v>
      </c>
      <c r="C218" s="435" t="s">
        <v>0</v>
      </c>
      <c r="D218" s="436">
        <v>5488.06</v>
      </c>
      <c r="E218" s="436">
        <v>6923.18</v>
      </c>
      <c r="F218" t="str">
        <f t="shared" si="3"/>
        <v>M</v>
      </c>
    </row>
    <row r="219" spans="1:6">
      <c r="A219" s="434" t="s">
        <v>1463</v>
      </c>
      <c r="B219" s="434" t="s">
        <v>3704</v>
      </c>
      <c r="C219" s="435" t="s">
        <v>0</v>
      </c>
      <c r="D219" s="436">
        <v>1724.65</v>
      </c>
      <c r="E219" s="436">
        <v>2175.64</v>
      </c>
      <c r="F219" t="str">
        <f t="shared" si="3"/>
        <v>M</v>
      </c>
    </row>
    <row r="220" spans="1:6">
      <c r="A220" s="434" t="s">
        <v>1464</v>
      </c>
      <c r="B220" s="434" t="s">
        <v>3705</v>
      </c>
      <c r="C220" s="435" t="s">
        <v>0</v>
      </c>
      <c r="D220" s="436">
        <v>1383.4</v>
      </c>
      <c r="E220" s="436">
        <v>1745.15</v>
      </c>
      <c r="F220" t="str">
        <f t="shared" si="3"/>
        <v>M</v>
      </c>
    </row>
    <row r="221" spans="1:6">
      <c r="A221" s="434" t="s">
        <v>1465</v>
      </c>
      <c r="B221" s="434" t="s">
        <v>3706</v>
      </c>
      <c r="C221" s="435" t="s">
        <v>0</v>
      </c>
      <c r="D221" s="436">
        <v>3558.31</v>
      </c>
      <c r="E221" s="436">
        <v>4488.8100000000004</v>
      </c>
      <c r="F221" t="str">
        <f t="shared" si="3"/>
        <v>M</v>
      </c>
    </row>
    <row r="222" spans="1:6">
      <c r="A222" s="434" t="s">
        <v>1466</v>
      </c>
      <c r="B222" s="434" t="s">
        <v>3707</v>
      </c>
      <c r="C222" s="435" t="s">
        <v>0</v>
      </c>
      <c r="D222" s="436">
        <v>4454.3100000000004</v>
      </c>
      <c r="E222" s="436">
        <v>5619.12</v>
      </c>
      <c r="F222" t="str">
        <f t="shared" si="3"/>
        <v>M</v>
      </c>
    </row>
    <row r="223" spans="1:6">
      <c r="A223" s="434" t="s">
        <v>1467</v>
      </c>
      <c r="B223" s="434" t="s">
        <v>3708</v>
      </c>
      <c r="C223" s="435" t="s">
        <v>0</v>
      </c>
      <c r="D223" s="436">
        <v>5963.41</v>
      </c>
      <c r="E223" s="436">
        <v>7522.84</v>
      </c>
      <c r="F223" t="str">
        <f t="shared" si="3"/>
        <v>M</v>
      </c>
    </row>
    <row r="224" spans="1:6">
      <c r="A224" s="434" t="s">
        <v>1468</v>
      </c>
      <c r="B224" s="434" t="s">
        <v>3709</v>
      </c>
      <c r="C224" s="435" t="s">
        <v>0</v>
      </c>
      <c r="D224" s="436">
        <v>7633.16</v>
      </c>
      <c r="E224" s="436">
        <v>9629.24</v>
      </c>
      <c r="F224" t="str">
        <f t="shared" si="3"/>
        <v>M</v>
      </c>
    </row>
    <row r="225" spans="1:6">
      <c r="A225" s="434" t="s">
        <v>1469</v>
      </c>
      <c r="B225" s="434" t="s">
        <v>3710</v>
      </c>
      <c r="C225" s="435" t="s">
        <v>0</v>
      </c>
      <c r="D225" s="436">
        <v>11687.77</v>
      </c>
      <c r="E225" s="436">
        <v>14744.12</v>
      </c>
      <c r="F225" t="str">
        <f t="shared" si="3"/>
        <v>M</v>
      </c>
    </row>
    <row r="226" spans="1:6">
      <c r="A226" s="434" t="s">
        <v>1470</v>
      </c>
      <c r="B226" s="434" t="s">
        <v>3711</v>
      </c>
      <c r="C226" s="435" t="s">
        <v>0</v>
      </c>
      <c r="D226" s="436">
        <v>3614.5</v>
      </c>
      <c r="E226" s="436">
        <v>4559.6899999999996</v>
      </c>
      <c r="F226" t="str">
        <f t="shared" si="3"/>
        <v>M</v>
      </c>
    </row>
    <row r="227" spans="1:6">
      <c r="A227" s="434" t="s">
        <v>1471</v>
      </c>
      <c r="B227" s="434" t="s">
        <v>3712</v>
      </c>
      <c r="C227" s="435" t="s">
        <v>0</v>
      </c>
      <c r="D227" s="436">
        <v>3568.25</v>
      </c>
      <c r="E227" s="436">
        <v>4501.34</v>
      </c>
      <c r="F227" t="str">
        <f t="shared" si="3"/>
        <v>M</v>
      </c>
    </row>
    <row r="228" spans="1:6">
      <c r="A228" s="434" t="s">
        <v>1472</v>
      </c>
      <c r="B228" s="434" t="s">
        <v>3713</v>
      </c>
      <c r="C228" s="435" t="s">
        <v>0</v>
      </c>
      <c r="D228" s="436">
        <v>4765.2700000000004</v>
      </c>
      <c r="E228" s="436">
        <v>6011.39</v>
      </c>
      <c r="F228" t="str">
        <f t="shared" si="3"/>
        <v>M</v>
      </c>
    </row>
    <row r="229" spans="1:6">
      <c r="A229" s="434" t="s">
        <v>1473</v>
      </c>
      <c r="B229" s="434" t="s">
        <v>3714</v>
      </c>
      <c r="C229" s="435" t="s">
        <v>0</v>
      </c>
      <c r="D229" s="436">
        <v>4832.16</v>
      </c>
      <c r="E229" s="436">
        <v>6095.77</v>
      </c>
      <c r="F229" t="str">
        <f t="shared" si="3"/>
        <v>M</v>
      </c>
    </row>
    <row r="230" spans="1:6">
      <c r="A230" s="434" t="s">
        <v>1474</v>
      </c>
      <c r="B230" s="434" t="s">
        <v>3715</v>
      </c>
      <c r="C230" s="435" t="s">
        <v>1448</v>
      </c>
      <c r="D230" s="436">
        <v>63.31</v>
      </c>
      <c r="E230" s="436">
        <v>79.86</v>
      </c>
      <c r="F230" t="str">
        <f t="shared" si="3"/>
        <v>KG</v>
      </c>
    </row>
    <row r="231" spans="1:6">
      <c r="A231" s="434" t="s">
        <v>1475</v>
      </c>
      <c r="B231" s="434" t="s">
        <v>3716</v>
      </c>
      <c r="C231" s="435" t="s">
        <v>0</v>
      </c>
      <c r="D231" s="436">
        <v>148.22999999999999</v>
      </c>
      <c r="E231" s="436">
        <v>187</v>
      </c>
      <c r="F231" t="str">
        <f t="shared" si="3"/>
        <v>M</v>
      </c>
    </row>
    <row r="232" spans="1:6" ht="15" customHeight="1">
      <c r="A232" s="434" t="s">
        <v>1476</v>
      </c>
      <c r="B232" s="434" t="s">
        <v>3717</v>
      </c>
      <c r="C232" s="435" t="s">
        <v>0</v>
      </c>
      <c r="D232" s="436">
        <v>299.76</v>
      </c>
      <c r="E232" s="436">
        <v>378.15</v>
      </c>
      <c r="F232" t="str">
        <f t="shared" si="3"/>
        <v>M</v>
      </c>
    </row>
    <row r="233" spans="1:6">
      <c r="A233" s="434" t="s">
        <v>1477</v>
      </c>
      <c r="B233" s="434" t="s">
        <v>3718</v>
      </c>
      <c r="C233" s="435" t="s">
        <v>1272</v>
      </c>
      <c r="D233" s="436">
        <v>957.29</v>
      </c>
      <c r="E233" s="436">
        <v>1207.6199999999999</v>
      </c>
      <c r="F233" t="str">
        <f t="shared" si="3"/>
        <v>UD</v>
      </c>
    </row>
    <row r="234" spans="1:6">
      <c r="A234" s="434" t="s">
        <v>3719</v>
      </c>
      <c r="B234" s="434" t="s">
        <v>3720</v>
      </c>
      <c r="C234" s="435" t="s">
        <v>1272</v>
      </c>
      <c r="D234" s="436">
        <v>631.86</v>
      </c>
      <c r="E234" s="436">
        <v>797.09</v>
      </c>
      <c r="F234" t="str">
        <f t="shared" si="3"/>
        <v>UD</v>
      </c>
    </row>
    <row r="235" spans="1:6">
      <c r="A235" s="434" t="s">
        <v>3721</v>
      </c>
      <c r="B235" s="434" t="s">
        <v>3722</v>
      </c>
      <c r="C235" s="435" t="s">
        <v>3475</v>
      </c>
      <c r="D235" s="436">
        <v>2659.09</v>
      </c>
      <c r="E235" s="436">
        <v>3354.44</v>
      </c>
      <c r="F235" t="str">
        <f t="shared" si="3"/>
        <v>M²</v>
      </c>
    </row>
    <row r="236" spans="1:6">
      <c r="A236" s="434" t="s">
        <v>3723</v>
      </c>
      <c r="B236" s="434" t="s">
        <v>3724</v>
      </c>
      <c r="C236" s="435" t="s">
        <v>3484</v>
      </c>
      <c r="D236" s="436">
        <v>38.5</v>
      </c>
      <c r="E236" s="436">
        <v>48.56</v>
      </c>
      <c r="F236" t="str">
        <f t="shared" si="3"/>
        <v>M³</v>
      </c>
    </row>
    <row r="237" spans="1:6">
      <c r="A237" s="434" t="s">
        <v>1478</v>
      </c>
      <c r="B237" s="434" t="s">
        <v>3725</v>
      </c>
      <c r="C237" s="435" t="s">
        <v>0</v>
      </c>
      <c r="D237" s="436">
        <v>117.71</v>
      </c>
      <c r="E237" s="436">
        <v>148.49</v>
      </c>
      <c r="F237" t="str">
        <f t="shared" si="3"/>
        <v>M</v>
      </c>
    </row>
    <row r="238" spans="1:6">
      <c r="A238" s="434" t="s">
        <v>3726</v>
      </c>
      <c r="B238" s="434" t="s">
        <v>3727</v>
      </c>
      <c r="C238" s="435" t="s">
        <v>0</v>
      </c>
      <c r="D238" s="436">
        <v>107.49</v>
      </c>
      <c r="E238" s="436">
        <v>135.6</v>
      </c>
      <c r="F238" t="str">
        <f t="shared" si="3"/>
        <v>M</v>
      </c>
    </row>
    <row r="239" spans="1:6">
      <c r="A239" s="434" t="s">
        <v>1479</v>
      </c>
      <c r="B239" s="434" t="s">
        <v>3728</v>
      </c>
      <c r="C239" s="435" t="s">
        <v>3484</v>
      </c>
      <c r="D239" s="436">
        <v>1306.82</v>
      </c>
      <c r="E239" s="436">
        <v>1648.56</v>
      </c>
      <c r="F239" t="str">
        <f t="shared" si="3"/>
        <v>M³</v>
      </c>
    </row>
    <row r="240" spans="1:6">
      <c r="A240" s="434" t="s">
        <v>1480</v>
      </c>
      <c r="B240" s="434" t="s">
        <v>3729</v>
      </c>
      <c r="C240" s="435" t="s">
        <v>3484</v>
      </c>
      <c r="D240" s="436">
        <v>3352.62</v>
      </c>
      <c r="E240" s="436">
        <v>4229.34</v>
      </c>
      <c r="F240" t="str">
        <f t="shared" si="3"/>
        <v>M³</v>
      </c>
    </row>
    <row r="241" spans="1:6">
      <c r="A241" s="434" t="s">
        <v>1481</v>
      </c>
      <c r="B241" s="434" t="s">
        <v>3730</v>
      </c>
      <c r="C241" s="435" t="s">
        <v>3484</v>
      </c>
      <c r="D241" s="436">
        <v>3441.81</v>
      </c>
      <c r="E241" s="436">
        <v>4341.84</v>
      </c>
      <c r="F241" t="str">
        <f t="shared" si="3"/>
        <v>M³</v>
      </c>
    </row>
    <row r="242" spans="1:6">
      <c r="A242" s="434" t="s">
        <v>1482</v>
      </c>
      <c r="B242" s="434" t="s">
        <v>3731</v>
      </c>
      <c r="C242" s="435" t="s">
        <v>3484</v>
      </c>
      <c r="D242" s="436">
        <v>3368.39</v>
      </c>
      <c r="E242" s="436">
        <v>4249.2299999999996</v>
      </c>
      <c r="F242" t="str">
        <f t="shared" si="3"/>
        <v>M³</v>
      </c>
    </row>
    <row r="243" spans="1:6">
      <c r="A243" s="434" t="s">
        <v>1483</v>
      </c>
      <c r="B243" s="434" t="s">
        <v>3732</v>
      </c>
      <c r="C243" s="435" t="s">
        <v>3484</v>
      </c>
      <c r="D243" s="436">
        <v>1322.59</v>
      </c>
      <c r="E243" s="436">
        <v>1668.45</v>
      </c>
      <c r="F243" t="str">
        <f t="shared" si="3"/>
        <v>M³</v>
      </c>
    </row>
    <row r="244" spans="1:6">
      <c r="A244" s="434" t="s">
        <v>1484</v>
      </c>
      <c r="B244" s="434" t="s">
        <v>3733</v>
      </c>
      <c r="C244" s="435" t="s">
        <v>3484</v>
      </c>
      <c r="D244" s="436">
        <v>26.75</v>
      </c>
      <c r="E244" s="436">
        <v>33.75</v>
      </c>
      <c r="F244" t="str">
        <f t="shared" si="3"/>
        <v>M³</v>
      </c>
    </row>
    <row r="245" spans="1:6">
      <c r="A245" s="434" t="s">
        <v>1485</v>
      </c>
      <c r="B245" s="434" t="s">
        <v>3734</v>
      </c>
      <c r="C245" s="435" t="s">
        <v>3484</v>
      </c>
      <c r="D245" s="436">
        <v>25.78</v>
      </c>
      <c r="E245" s="436">
        <v>32.53</v>
      </c>
      <c r="F245" t="str">
        <f t="shared" si="3"/>
        <v>M³</v>
      </c>
    </row>
    <row r="246" spans="1:6">
      <c r="A246" s="434" t="s">
        <v>1486</v>
      </c>
      <c r="B246" s="434" t="s">
        <v>3735</v>
      </c>
      <c r="C246" s="435" t="s">
        <v>3475</v>
      </c>
      <c r="D246" s="436">
        <v>6.18</v>
      </c>
      <c r="E246" s="436">
        <v>7.8</v>
      </c>
      <c r="F246" t="str">
        <f t="shared" si="3"/>
        <v>M²</v>
      </c>
    </row>
    <row r="247" spans="1:6">
      <c r="A247" s="434" t="s">
        <v>1487</v>
      </c>
      <c r="B247" s="434" t="s">
        <v>3736</v>
      </c>
      <c r="C247" s="435" t="s">
        <v>3475</v>
      </c>
      <c r="D247" s="436">
        <v>4.9800000000000004</v>
      </c>
      <c r="E247" s="436">
        <v>6.29</v>
      </c>
      <c r="F247" t="str">
        <f t="shared" si="3"/>
        <v>M²</v>
      </c>
    </row>
    <row r="248" spans="1:6">
      <c r="A248" s="434" t="s">
        <v>3737</v>
      </c>
      <c r="B248" s="434" t="s">
        <v>3738</v>
      </c>
      <c r="C248" s="435" t="s">
        <v>3475</v>
      </c>
      <c r="D248" s="436">
        <v>10.84</v>
      </c>
      <c r="E248" s="436">
        <v>13.68</v>
      </c>
      <c r="F248" t="str">
        <f t="shared" si="3"/>
        <v>M²</v>
      </c>
    </row>
    <row r="249" spans="1:6">
      <c r="A249" s="434" t="s">
        <v>1488</v>
      </c>
      <c r="B249" s="434" t="s">
        <v>3739</v>
      </c>
      <c r="C249" s="435" t="s">
        <v>1272</v>
      </c>
      <c r="D249" s="436">
        <v>7.18</v>
      </c>
      <c r="E249" s="436">
        <v>9.06</v>
      </c>
      <c r="F249" t="str">
        <f t="shared" si="3"/>
        <v>UD</v>
      </c>
    </row>
    <row r="250" spans="1:6">
      <c r="A250" s="434" t="s">
        <v>1489</v>
      </c>
      <c r="B250" s="434" t="s">
        <v>3740</v>
      </c>
      <c r="C250" s="435" t="s">
        <v>1272</v>
      </c>
      <c r="D250" s="436">
        <v>9.4499999999999993</v>
      </c>
      <c r="E250" s="436">
        <v>11.93</v>
      </c>
      <c r="F250" t="str">
        <f t="shared" si="3"/>
        <v>UD</v>
      </c>
    </row>
    <row r="251" spans="1:6">
      <c r="A251" s="434" t="s">
        <v>1490</v>
      </c>
      <c r="B251" s="434" t="s">
        <v>3741</v>
      </c>
      <c r="C251" s="435" t="s">
        <v>3484</v>
      </c>
      <c r="D251" s="436">
        <v>158.81</v>
      </c>
      <c r="E251" s="436">
        <v>200.34</v>
      </c>
      <c r="F251" t="str">
        <f t="shared" si="3"/>
        <v>M³</v>
      </c>
    </row>
    <row r="252" spans="1:6">
      <c r="A252" s="434" t="s">
        <v>1491</v>
      </c>
      <c r="B252" s="434" t="s">
        <v>3742</v>
      </c>
      <c r="C252" s="435" t="s">
        <v>0</v>
      </c>
      <c r="D252" s="436">
        <v>105.36</v>
      </c>
      <c r="E252" s="436">
        <v>132.91</v>
      </c>
      <c r="F252" t="str">
        <f t="shared" si="3"/>
        <v>M</v>
      </c>
    </row>
    <row r="253" spans="1:6">
      <c r="A253" s="434" t="s">
        <v>1492</v>
      </c>
      <c r="B253" s="434" t="s">
        <v>3743</v>
      </c>
      <c r="C253" s="435" t="s">
        <v>1493</v>
      </c>
      <c r="D253" s="436">
        <v>20.73</v>
      </c>
      <c r="E253" s="436">
        <v>26.15</v>
      </c>
      <c r="F253" t="str">
        <f t="shared" si="3"/>
        <v>H</v>
      </c>
    </row>
    <row r="254" spans="1:6">
      <c r="A254" s="434" t="s">
        <v>1494</v>
      </c>
      <c r="B254" s="434" t="s">
        <v>3744</v>
      </c>
      <c r="C254" s="435" t="s">
        <v>3484</v>
      </c>
      <c r="D254" s="436">
        <v>39.24</v>
      </c>
      <c r="E254" s="436">
        <v>49.5</v>
      </c>
      <c r="F254" t="str">
        <f t="shared" si="3"/>
        <v>M³</v>
      </c>
    </row>
    <row r="255" spans="1:6">
      <c r="A255" s="434" t="s">
        <v>1495</v>
      </c>
      <c r="B255" s="434" t="s">
        <v>3745</v>
      </c>
      <c r="C255" s="435" t="s">
        <v>3484</v>
      </c>
      <c r="D255" s="436">
        <v>246.68</v>
      </c>
      <c r="E255" s="436">
        <v>311.19</v>
      </c>
      <c r="F255" t="str">
        <f t="shared" si="3"/>
        <v>M³</v>
      </c>
    </row>
    <row r="256" spans="1:6">
      <c r="A256" s="434" t="s">
        <v>1496</v>
      </c>
      <c r="B256" s="434" t="s">
        <v>3746</v>
      </c>
      <c r="C256" s="435" t="s">
        <v>3475</v>
      </c>
      <c r="D256" s="436">
        <v>54</v>
      </c>
      <c r="E256" s="436">
        <v>68.13</v>
      </c>
      <c r="F256" t="str">
        <f t="shared" si="3"/>
        <v>M²</v>
      </c>
    </row>
    <row r="257" spans="1:6">
      <c r="A257" s="434" t="s">
        <v>1497</v>
      </c>
      <c r="B257" s="434" t="s">
        <v>3747</v>
      </c>
      <c r="C257" s="435" t="s">
        <v>3475</v>
      </c>
      <c r="D257" s="436">
        <v>49.85</v>
      </c>
      <c r="E257" s="436">
        <v>62.89</v>
      </c>
      <c r="F257" t="str">
        <f t="shared" si="3"/>
        <v>M²</v>
      </c>
    </row>
    <row r="258" spans="1:6">
      <c r="A258" s="434" t="s">
        <v>1498</v>
      </c>
      <c r="B258" s="434" t="s">
        <v>3748</v>
      </c>
      <c r="C258" s="435" t="s">
        <v>3484</v>
      </c>
      <c r="D258" s="436">
        <v>27.41</v>
      </c>
      <c r="E258" s="436">
        <v>34.58</v>
      </c>
      <c r="F258" t="str">
        <f t="shared" si="3"/>
        <v>M³</v>
      </c>
    </row>
    <row r="259" spans="1:6">
      <c r="A259" s="434" t="s">
        <v>1499</v>
      </c>
      <c r="B259" s="434" t="s">
        <v>3749</v>
      </c>
      <c r="C259" s="435" t="s">
        <v>3484</v>
      </c>
      <c r="D259" s="436">
        <v>10.8</v>
      </c>
      <c r="E259" s="436">
        <v>13.62</v>
      </c>
      <c r="F259" t="str">
        <f t="shared" si="3"/>
        <v>M³</v>
      </c>
    </row>
    <row r="260" spans="1:6">
      <c r="A260" s="434" t="s">
        <v>1500</v>
      </c>
      <c r="B260" s="434" t="s">
        <v>3750</v>
      </c>
      <c r="C260" s="435" t="s">
        <v>3484</v>
      </c>
      <c r="D260" s="436">
        <v>700.14</v>
      </c>
      <c r="E260" s="436">
        <v>883.23</v>
      </c>
      <c r="F260" t="str">
        <f t="shared" si="3"/>
        <v>M³</v>
      </c>
    </row>
    <row r="261" spans="1:6">
      <c r="A261" s="434" t="s">
        <v>1501</v>
      </c>
      <c r="B261" s="434" t="s">
        <v>3751</v>
      </c>
      <c r="C261" s="435" t="s">
        <v>0</v>
      </c>
      <c r="D261" s="436">
        <v>10.74</v>
      </c>
      <c r="E261" s="436">
        <v>13.55</v>
      </c>
      <c r="F261" t="str">
        <f t="shared" ref="F261:F324" si="4">UPPER(C261)</f>
        <v>M</v>
      </c>
    </row>
    <row r="262" spans="1:6">
      <c r="A262" s="434" t="s">
        <v>3752</v>
      </c>
      <c r="B262" s="434" t="s">
        <v>3753</v>
      </c>
      <c r="C262" s="435" t="s">
        <v>3484</v>
      </c>
      <c r="D262" s="436">
        <v>180.22</v>
      </c>
      <c r="E262" s="436">
        <v>227.35</v>
      </c>
      <c r="F262" t="str">
        <f t="shared" si="4"/>
        <v>M³</v>
      </c>
    </row>
    <row r="263" spans="1:6">
      <c r="A263" s="434" t="s">
        <v>3754</v>
      </c>
      <c r="B263" s="434" t="s">
        <v>3755</v>
      </c>
      <c r="C263" s="435" t="s">
        <v>0</v>
      </c>
      <c r="D263" s="436">
        <v>469.97</v>
      </c>
      <c r="E263" s="436">
        <v>592.87</v>
      </c>
      <c r="F263" t="str">
        <f t="shared" si="4"/>
        <v>M</v>
      </c>
    </row>
    <row r="264" spans="1:6">
      <c r="A264" s="434" t="s">
        <v>3756</v>
      </c>
      <c r="B264" s="434" t="s">
        <v>3757</v>
      </c>
      <c r="C264" s="435"/>
      <c r="D264" s="436"/>
      <c r="E264" s="436"/>
      <c r="F264" t="str">
        <f t="shared" si="4"/>
        <v/>
      </c>
    </row>
    <row r="265" spans="1:6">
      <c r="A265" s="434" t="s">
        <v>1502</v>
      </c>
      <c r="B265" s="434" t="s">
        <v>3758</v>
      </c>
      <c r="C265" s="435" t="s">
        <v>3484</v>
      </c>
      <c r="D265" s="436">
        <v>36.71</v>
      </c>
      <c r="E265" s="436">
        <v>46.31</v>
      </c>
      <c r="F265" t="str">
        <f t="shared" si="4"/>
        <v>M³</v>
      </c>
    </row>
    <row r="266" spans="1:6">
      <c r="A266" s="434" t="s">
        <v>1503</v>
      </c>
      <c r="B266" s="434" t="s">
        <v>3759</v>
      </c>
      <c r="C266" s="435" t="s">
        <v>3484</v>
      </c>
      <c r="D266" s="436">
        <v>36.71</v>
      </c>
      <c r="E266" s="436">
        <v>46.31</v>
      </c>
      <c r="F266" t="str">
        <f t="shared" si="4"/>
        <v>M³</v>
      </c>
    </row>
    <row r="267" spans="1:6">
      <c r="A267" s="434" t="s">
        <v>1504</v>
      </c>
      <c r="B267" s="434" t="s">
        <v>3760</v>
      </c>
      <c r="C267" s="435" t="s">
        <v>3484</v>
      </c>
      <c r="D267" s="436">
        <v>36.71</v>
      </c>
      <c r="E267" s="436">
        <v>46.31</v>
      </c>
      <c r="F267" t="str">
        <f t="shared" si="4"/>
        <v>M³</v>
      </c>
    </row>
    <row r="268" spans="1:6">
      <c r="A268" s="434" t="s">
        <v>1505</v>
      </c>
      <c r="B268" s="434" t="s">
        <v>3761</v>
      </c>
      <c r="C268" s="435" t="s">
        <v>3484</v>
      </c>
      <c r="D268" s="436">
        <v>52.02</v>
      </c>
      <c r="E268" s="436">
        <v>65.62</v>
      </c>
      <c r="F268" t="str">
        <f t="shared" si="4"/>
        <v>M³</v>
      </c>
    </row>
    <row r="269" spans="1:6">
      <c r="A269" s="434" t="s">
        <v>1506</v>
      </c>
      <c r="B269" s="434" t="s">
        <v>3762</v>
      </c>
      <c r="C269" s="435" t="s">
        <v>3484</v>
      </c>
      <c r="D269" s="436">
        <v>52.02</v>
      </c>
      <c r="E269" s="436">
        <v>65.62</v>
      </c>
      <c r="F269" t="str">
        <f t="shared" si="4"/>
        <v>M³</v>
      </c>
    </row>
    <row r="270" spans="1:6">
      <c r="A270" s="434" t="s">
        <v>1507</v>
      </c>
      <c r="B270" s="434" t="s">
        <v>3763</v>
      </c>
      <c r="C270" s="435" t="s">
        <v>3484</v>
      </c>
      <c r="D270" s="436">
        <v>107.55</v>
      </c>
      <c r="E270" s="436">
        <v>135.68</v>
      </c>
      <c r="F270" t="str">
        <f t="shared" si="4"/>
        <v>M³</v>
      </c>
    </row>
    <row r="271" spans="1:6">
      <c r="A271" s="434" t="s">
        <v>1508</v>
      </c>
      <c r="B271" s="434" t="s">
        <v>3764</v>
      </c>
      <c r="C271" s="435" t="s">
        <v>3484</v>
      </c>
      <c r="D271" s="436">
        <v>107.55</v>
      </c>
      <c r="E271" s="436">
        <v>135.68</v>
      </c>
      <c r="F271" t="str">
        <f t="shared" si="4"/>
        <v>M³</v>
      </c>
    </row>
    <row r="272" spans="1:6">
      <c r="A272" s="434" t="s">
        <v>1509</v>
      </c>
      <c r="B272" s="434" t="s">
        <v>3765</v>
      </c>
      <c r="C272" s="435" t="s">
        <v>3484</v>
      </c>
      <c r="D272" s="436">
        <v>8.86</v>
      </c>
      <c r="E272" s="436">
        <v>11.18</v>
      </c>
      <c r="F272" t="str">
        <f t="shared" si="4"/>
        <v>M³</v>
      </c>
    </row>
    <row r="273" spans="1:6">
      <c r="A273" s="434" t="s">
        <v>1510</v>
      </c>
      <c r="B273" s="434" t="s">
        <v>3766</v>
      </c>
      <c r="C273" s="435" t="s">
        <v>3484</v>
      </c>
      <c r="D273" s="436">
        <v>10.63</v>
      </c>
      <c r="E273" s="436">
        <v>13.41</v>
      </c>
      <c r="F273" t="str">
        <f t="shared" si="4"/>
        <v>M³</v>
      </c>
    </row>
    <row r="274" spans="1:6">
      <c r="A274" s="434" t="s">
        <v>1511</v>
      </c>
      <c r="B274" s="434" t="s">
        <v>3767</v>
      </c>
      <c r="C274" s="435" t="s">
        <v>3484</v>
      </c>
      <c r="D274" s="436">
        <v>70.34</v>
      </c>
      <c r="E274" s="436">
        <v>88.73</v>
      </c>
      <c r="F274" t="str">
        <f t="shared" si="4"/>
        <v>M³</v>
      </c>
    </row>
    <row r="275" spans="1:6">
      <c r="A275" s="434" t="s">
        <v>1512</v>
      </c>
      <c r="B275" s="434" t="s">
        <v>3768</v>
      </c>
      <c r="C275" s="435" t="s">
        <v>0</v>
      </c>
      <c r="D275" s="436">
        <v>118.5</v>
      </c>
      <c r="E275" s="436">
        <v>149.47999999999999</v>
      </c>
      <c r="F275" t="str">
        <f t="shared" si="4"/>
        <v>M</v>
      </c>
    </row>
    <row r="276" spans="1:6">
      <c r="A276" s="434" t="s">
        <v>1513</v>
      </c>
      <c r="B276" s="434" t="s">
        <v>3769</v>
      </c>
      <c r="C276" s="435" t="s">
        <v>0</v>
      </c>
      <c r="D276" s="436">
        <v>213.24</v>
      </c>
      <c r="E276" s="436">
        <v>269</v>
      </c>
      <c r="F276" t="str">
        <f t="shared" si="4"/>
        <v>M</v>
      </c>
    </row>
    <row r="277" spans="1:6">
      <c r="A277" s="434" t="s">
        <v>3543</v>
      </c>
      <c r="B277" s="434" t="s">
        <v>3544</v>
      </c>
      <c r="C277" s="435" t="s">
        <v>3545</v>
      </c>
      <c r="D277" s="436" t="s">
        <v>3546</v>
      </c>
      <c r="E277" s="436"/>
      <c r="F277" t="str">
        <f t="shared" si="4"/>
        <v>UNID</v>
      </c>
    </row>
    <row r="278" spans="1:6">
      <c r="A278" s="434" t="s">
        <v>210</v>
      </c>
      <c r="B278" s="434" t="s">
        <v>210</v>
      </c>
      <c r="C278" s="435"/>
      <c r="D278" s="436" t="s">
        <v>3547</v>
      </c>
      <c r="E278" s="436" t="s">
        <v>3548</v>
      </c>
      <c r="F278" t="str">
        <f t="shared" si="4"/>
        <v/>
      </c>
    </row>
    <row r="279" spans="1:6">
      <c r="A279" s="434" t="s">
        <v>1514</v>
      </c>
      <c r="B279" s="434" t="s">
        <v>3770</v>
      </c>
      <c r="C279" s="435" t="s">
        <v>0</v>
      </c>
      <c r="D279" s="436">
        <v>352.58</v>
      </c>
      <c r="E279" s="436">
        <v>444.78</v>
      </c>
      <c r="F279" t="str">
        <f t="shared" si="4"/>
        <v>M</v>
      </c>
    </row>
    <row r="280" spans="1:6">
      <c r="A280" s="434" t="s">
        <v>1515</v>
      </c>
      <c r="B280" s="434" t="s">
        <v>3771</v>
      </c>
      <c r="C280" s="435" t="s">
        <v>0</v>
      </c>
      <c r="D280" s="436">
        <v>520.03</v>
      </c>
      <c r="E280" s="436">
        <v>656.02</v>
      </c>
      <c r="F280" t="str">
        <f t="shared" si="4"/>
        <v>M</v>
      </c>
    </row>
    <row r="281" spans="1:6">
      <c r="A281" s="434" t="s">
        <v>1516</v>
      </c>
      <c r="B281" s="434" t="s">
        <v>3772</v>
      </c>
      <c r="C281" s="435" t="s">
        <v>0</v>
      </c>
      <c r="D281" s="436">
        <v>664.42</v>
      </c>
      <c r="E281" s="436">
        <v>838.17</v>
      </c>
      <c r="F281" t="str">
        <f t="shared" si="4"/>
        <v>M</v>
      </c>
    </row>
    <row r="282" spans="1:6">
      <c r="A282" s="434" t="s">
        <v>1517</v>
      </c>
      <c r="B282" s="434" t="s">
        <v>3773</v>
      </c>
      <c r="C282" s="435" t="s">
        <v>1272</v>
      </c>
      <c r="D282" s="436">
        <v>563.73</v>
      </c>
      <c r="E282" s="436">
        <v>711.14</v>
      </c>
      <c r="F282" t="str">
        <f t="shared" si="4"/>
        <v>UD</v>
      </c>
    </row>
    <row r="283" spans="1:6">
      <c r="A283" s="434" t="s">
        <v>1518</v>
      </c>
      <c r="B283" s="434" t="s">
        <v>3774</v>
      </c>
      <c r="C283" s="435" t="s">
        <v>1272</v>
      </c>
      <c r="D283" s="436">
        <v>797.78</v>
      </c>
      <c r="E283" s="436">
        <v>1006.4</v>
      </c>
      <c r="F283" t="str">
        <f t="shared" si="4"/>
        <v>UD</v>
      </c>
    </row>
    <row r="284" spans="1:6">
      <c r="A284" s="434" t="s">
        <v>1519</v>
      </c>
      <c r="B284" s="434" t="s">
        <v>3775</v>
      </c>
      <c r="C284" s="435" t="s">
        <v>1272</v>
      </c>
      <c r="D284" s="436">
        <v>1204.49</v>
      </c>
      <c r="E284" s="436">
        <v>1519.46</v>
      </c>
      <c r="F284" t="str">
        <f t="shared" si="4"/>
        <v>UD</v>
      </c>
    </row>
    <row r="285" spans="1:6">
      <c r="A285" s="434" t="s">
        <v>1520</v>
      </c>
      <c r="B285" s="434" t="s">
        <v>3776</v>
      </c>
      <c r="C285" s="435" t="s">
        <v>1272</v>
      </c>
      <c r="D285" s="436">
        <v>1777.73</v>
      </c>
      <c r="E285" s="436">
        <v>2242.61</v>
      </c>
      <c r="F285" t="str">
        <f t="shared" si="4"/>
        <v>UD</v>
      </c>
    </row>
    <row r="286" spans="1:6">
      <c r="A286" s="434" t="s">
        <v>1521</v>
      </c>
      <c r="B286" s="434" t="s">
        <v>3777</v>
      </c>
      <c r="C286" s="435" t="s">
        <v>1272</v>
      </c>
      <c r="D286" s="436">
        <v>1044.05</v>
      </c>
      <c r="E286" s="436">
        <v>1317.07</v>
      </c>
      <c r="F286" t="str">
        <f t="shared" si="4"/>
        <v>UD</v>
      </c>
    </row>
    <row r="287" spans="1:6">
      <c r="A287" s="434" t="s">
        <v>1522</v>
      </c>
      <c r="B287" s="434" t="s">
        <v>3778</v>
      </c>
      <c r="C287" s="435" t="s">
        <v>1272</v>
      </c>
      <c r="D287" s="436">
        <v>1673.02</v>
      </c>
      <c r="E287" s="436">
        <v>2110.52</v>
      </c>
      <c r="F287" t="str">
        <f t="shared" si="4"/>
        <v>UD</v>
      </c>
    </row>
    <row r="288" spans="1:6">
      <c r="A288" s="434" t="s">
        <v>1523</v>
      </c>
      <c r="B288" s="434" t="s">
        <v>3779</v>
      </c>
      <c r="C288" s="435" t="s">
        <v>1272</v>
      </c>
      <c r="D288" s="436">
        <v>2278.91</v>
      </c>
      <c r="E288" s="436">
        <v>2874.84</v>
      </c>
      <c r="F288" t="str">
        <f t="shared" si="4"/>
        <v>UD</v>
      </c>
    </row>
    <row r="289" spans="1:6">
      <c r="A289" s="434" t="s">
        <v>1524</v>
      </c>
      <c r="B289" s="434" t="s">
        <v>3780</v>
      </c>
      <c r="C289" s="435" t="s">
        <v>1272</v>
      </c>
      <c r="D289" s="436">
        <v>3279.17</v>
      </c>
      <c r="E289" s="436">
        <v>4136.67</v>
      </c>
      <c r="F289" t="str">
        <f t="shared" si="4"/>
        <v>UD</v>
      </c>
    </row>
    <row r="290" spans="1:6">
      <c r="A290" s="434" t="s">
        <v>1525</v>
      </c>
      <c r="B290" s="434" t="s">
        <v>3781</v>
      </c>
      <c r="C290" s="435" t="s">
        <v>1272</v>
      </c>
      <c r="D290" s="436">
        <v>2077.66</v>
      </c>
      <c r="E290" s="436">
        <v>2620.9699999999998</v>
      </c>
      <c r="F290" t="str">
        <f t="shared" si="4"/>
        <v>UD</v>
      </c>
    </row>
    <row r="291" spans="1:6" ht="15" customHeight="1">
      <c r="A291" s="434" t="s">
        <v>1526</v>
      </c>
      <c r="B291" s="434" t="s">
        <v>3782</v>
      </c>
      <c r="C291" s="435" t="s">
        <v>1272</v>
      </c>
      <c r="D291" s="436">
        <v>2787.09</v>
      </c>
      <c r="E291" s="436">
        <v>3515.92</v>
      </c>
      <c r="F291" t="str">
        <f t="shared" si="4"/>
        <v>UD</v>
      </c>
    </row>
    <row r="292" spans="1:6">
      <c r="A292" s="434" t="s">
        <v>3783</v>
      </c>
      <c r="B292" s="434" t="s">
        <v>3784</v>
      </c>
      <c r="C292" s="435" t="s">
        <v>1272</v>
      </c>
      <c r="D292" s="436">
        <v>2344.08</v>
      </c>
      <c r="E292" s="436">
        <v>2957.06</v>
      </c>
      <c r="F292" t="str">
        <f t="shared" si="4"/>
        <v>UD</v>
      </c>
    </row>
    <row r="293" spans="1:6">
      <c r="A293" s="434" t="s">
        <v>3785</v>
      </c>
      <c r="B293" s="434" t="s">
        <v>3786</v>
      </c>
      <c r="C293" s="435" t="s">
        <v>1272</v>
      </c>
      <c r="D293" s="436">
        <v>2070.0500000000002</v>
      </c>
      <c r="E293" s="436">
        <v>2611.37</v>
      </c>
      <c r="F293" t="str">
        <f t="shared" si="4"/>
        <v>UD</v>
      </c>
    </row>
    <row r="294" spans="1:6">
      <c r="A294" s="434" t="s">
        <v>3787</v>
      </c>
      <c r="B294" s="434" t="s">
        <v>3788</v>
      </c>
      <c r="C294" s="435" t="s">
        <v>1272</v>
      </c>
      <c r="D294" s="436">
        <v>3915.77</v>
      </c>
      <c r="E294" s="436">
        <v>4939.74</v>
      </c>
      <c r="F294" t="str">
        <f t="shared" si="4"/>
        <v>UD</v>
      </c>
    </row>
    <row r="295" spans="1:6">
      <c r="A295" s="434" t="s">
        <v>1527</v>
      </c>
      <c r="B295" s="434" t="s">
        <v>3658</v>
      </c>
      <c r="C295" s="435" t="s">
        <v>3475</v>
      </c>
      <c r="D295" s="436">
        <v>173.3</v>
      </c>
      <c r="E295" s="436">
        <v>218.62</v>
      </c>
      <c r="F295" t="str">
        <f t="shared" si="4"/>
        <v>M²</v>
      </c>
    </row>
    <row r="296" spans="1:6">
      <c r="A296" s="434" t="s">
        <v>1528</v>
      </c>
      <c r="B296" s="434" t="s">
        <v>3789</v>
      </c>
      <c r="C296" s="435" t="s">
        <v>3484</v>
      </c>
      <c r="D296" s="436">
        <v>280.93</v>
      </c>
      <c r="E296" s="436">
        <v>354.39</v>
      </c>
      <c r="F296" t="str">
        <f t="shared" si="4"/>
        <v>M³</v>
      </c>
    </row>
    <row r="297" spans="1:6">
      <c r="A297" s="434" t="s">
        <v>1529</v>
      </c>
      <c r="B297" s="434" t="s">
        <v>3790</v>
      </c>
      <c r="C297" s="435" t="s">
        <v>3484</v>
      </c>
      <c r="D297" s="436">
        <v>336.37</v>
      </c>
      <c r="E297" s="436">
        <v>424.33</v>
      </c>
      <c r="F297" t="str">
        <f t="shared" si="4"/>
        <v>M³</v>
      </c>
    </row>
    <row r="298" spans="1:6">
      <c r="A298" s="434" t="s">
        <v>1530</v>
      </c>
      <c r="B298" s="434" t="s">
        <v>3661</v>
      </c>
      <c r="C298" s="435" t="s">
        <v>3484</v>
      </c>
      <c r="D298" s="436">
        <v>287.52999999999997</v>
      </c>
      <c r="E298" s="436">
        <v>362.71</v>
      </c>
      <c r="F298" t="str">
        <f t="shared" si="4"/>
        <v>M³</v>
      </c>
    </row>
    <row r="299" spans="1:6">
      <c r="A299" s="434" t="s">
        <v>1531</v>
      </c>
      <c r="B299" s="434" t="s">
        <v>3662</v>
      </c>
      <c r="C299" s="435" t="s">
        <v>3484</v>
      </c>
      <c r="D299" s="436">
        <v>344.89</v>
      </c>
      <c r="E299" s="436">
        <v>435.08</v>
      </c>
      <c r="F299" t="str">
        <f t="shared" si="4"/>
        <v>M³</v>
      </c>
    </row>
    <row r="300" spans="1:6">
      <c r="A300" s="434" t="s">
        <v>3791</v>
      </c>
      <c r="B300" s="434" t="s">
        <v>3792</v>
      </c>
      <c r="C300" s="435" t="s">
        <v>3484</v>
      </c>
      <c r="D300" s="436">
        <v>328.12</v>
      </c>
      <c r="E300" s="436">
        <v>413.93</v>
      </c>
      <c r="F300" t="str">
        <f t="shared" si="4"/>
        <v>M³</v>
      </c>
    </row>
    <row r="301" spans="1:6">
      <c r="A301" s="434" t="s">
        <v>1532</v>
      </c>
      <c r="B301" s="434" t="s">
        <v>3793</v>
      </c>
      <c r="C301" s="435" t="s">
        <v>3484</v>
      </c>
      <c r="D301" s="436">
        <v>231.66</v>
      </c>
      <c r="E301" s="436">
        <v>292.23</v>
      </c>
      <c r="F301" t="str">
        <f t="shared" si="4"/>
        <v>M³</v>
      </c>
    </row>
    <row r="302" spans="1:6">
      <c r="A302" s="434" t="s">
        <v>1533</v>
      </c>
      <c r="B302" s="434" t="s">
        <v>3794</v>
      </c>
      <c r="C302" s="435" t="s">
        <v>3484</v>
      </c>
      <c r="D302" s="436">
        <v>291.06</v>
      </c>
      <c r="E302" s="436">
        <v>367.17</v>
      </c>
      <c r="F302" t="str">
        <f t="shared" si="4"/>
        <v>M³</v>
      </c>
    </row>
    <row r="303" spans="1:6">
      <c r="A303" s="434" t="s">
        <v>1534</v>
      </c>
      <c r="B303" s="434" t="s">
        <v>3665</v>
      </c>
      <c r="C303" s="435" t="s">
        <v>3484</v>
      </c>
      <c r="D303" s="436">
        <v>399.12</v>
      </c>
      <c r="E303" s="436">
        <v>503.5</v>
      </c>
      <c r="F303" t="str">
        <f t="shared" si="4"/>
        <v>M³</v>
      </c>
    </row>
    <row r="304" spans="1:6">
      <c r="A304" s="434" t="s">
        <v>1535</v>
      </c>
      <c r="B304" s="434" t="s">
        <v>3666</v>
      </c>
      <c r="C304" s="435" t="s">
        <v>3484</v>
      </c>
      <c r="D304" s="436">
        <v>455.29</v>
      </c>
      <c r="E304" s="436">
        <v>574.35</v>
      </c>
      <c r="F304" t="str">
        <f t="shared" si="4"/>
        <v>M³</v>
      </c>
    </row>
    <row r="305" spans="1:6">
      <c r="A305" s="434" t="s">
        <v>1536</v>
      </c>
      <c r="B305" s="434" t="s">
        <v>3667</v>
      </c>
      <c r="C305" s="435" t="s">
        <v>3484</v>
      </c>
      <c r="D305" s="436">
        <v>413.11</v>
      </c>
      <c r="E305" s="436">
        <v>521.14</v>
      </c>
      <c r="F305" t="str">
        <f t="shared" si="4"/>
        <v>M³</v>
      </c>
    </row>
    <row r="306" spans="1:6">
      <c r="A306" s="434" t="s">
        <v>1537</v>
      </c>
      <c r="B306" s="434" t="s">
        <v>3668</v>
      </c>
      <c r="C306" s="435" t="s">
        <v>3484</v>
      </c>
      <c r="D306" s="436">
        <v>469.28</v>
      </c>
      <c r="E306" s="436">
        <v>591.99</v>
      </c>
      <c r="F306" t="str">
        <f t="shared" si="4"/>
        <v>M³</v>
      </c>
    </row>
    <row r="307" spans="1:6">
      <c r="A307" s="434" t="s">
        <v>1538</v>
      </c>
      <c r="B307" s="434" t="s">
        <v>3795</v>
      </c>
      <c r="C307" s="435" t="s">
        <v>3475</v>
      </c>
      <c r="D307" s="436">
        <v>308.82</v>
      </c>
      <c r="E307" s="436">
        <v>389.58</v>
      </c>
      <c r="F307" t="str">
        <f t="shared" si="4"/>
        <v>M²</v>
      </c>
    </row>
    <row r="308" spans="1:6">
      <c r="A308" s="434" t="s">
        <v>1539</v>
      </c>
      <c r="B308" s="434" t="s">
        <v>3796</v>
      </c>
      <c r="C308" s="435" t="s">
        <v>3484</v>
      </c>
      <c r="D308" s="436">
        <v>309.08</v>
      </c>
      <c r="E308" s="436">
        <v>389.9</v>
      </c>
      <c r="F308" t="str">
        <f t="shared" si="4"/>
        <v>M³</v>
      </c>
    </row>
    <row r="309" spans="1:6">
      <c r="A309" s="434" t="s">
        <v>1540</v>
      </c>
      <c r="B309" s="434" t="s">
        <v>3797</v>
      </c>
      <c r="C309" s="435" t="s">
        <v>3484</v>
      </c>
      <c r="D309" s="436">
        <v>272.70999999999998</v>
      </c>
      <c r="E309" s="436">
        <v>344.02</v>
      </c>
      <c r="F309" t="str">
        <f t="shared" si="4"/>
        <v>M³</v>
      </c>
    </row>
    <row r="310" spans="1:6">
      <c r="A310" s="434" t="s">
        <v>1541</v>
      </c>
      <c r="B310" s="434" t="s">
        <v>3685</v>
      </c>
      <c r="C310" s="435" t="s">
        <v>3484</v>
      </c>
      <c r="D310" s="436">
        <v>212.86</v>
      </c>
      <c r="E310" s="436">
        <v>268.52999999999997</v>
      </c>
      <c r="F310" t="str">
        <f t="shared" si="4"/>
        <v>M³</v>
      </c>
    </row>
    <row r="311" spans="1:6">
      <c r="A311" s="434" t="s">
        <v>1542</v>
      </c>
      <c r="B311" s="434" t="s">
        <v>3686</v>
      </c>
      <c r="C311" s="435" t="s">
        <v>3484</v>
      </c>
      <c r="D311" s="436">
        <v>218.97</v>
      </c>
      <c r="E311" s="436">
        <v>276.23</v>
      </c>
      <c r="F311" t="str">
        <f t="shared" si="4"/>
        <v>M³</v>
      </c>
    </row>
    <row r="312" spans="1:6">
      <c r="A312" s="434" t="s">
        <v>1543</v>
      </c>
      <c r="B312" s="434" t="s">
        <v>3687</v>
      </c>
      <c r="C312" s="435" t="s">
        <v>1448</v>
      </c>
      <c r="D312" s="436">
        <v>10.5</v>
      </c>
      <c r="E312" s="436">
        <v>13.24</v>
      </c>
      <c r="F312" t="str">
        <f t="shared" si="4"/>
        <v>KG</v>
      </c>
    </row>
    <row r="313" spans="1:6">
      <c r="A313" s="434" t="s">
        <v>1544</v>
      </c>
      <c r="B313" s="434" t="s">
        <v>3690</v>
      </c>
      <c r="C313" s="435" t="s">
        <v>3475</v>
      </c>
      <c r="D313" s="436">
        <v>53.97</v>
      </c>
      <c r="E313" s="436">
        <v>68.09</v>
      </c>
      <c r="F313" t="str">
        <f t="shared" si="4"/>
        <v>M²</v>
      </c>
    </row>
    <row r="314" spans="1:6">
      <c r="A314" s="434" t="s">
        <v>1545</v>
      </c>
      <c r="B314" s="434" t="s">
        <v>3693</v>
      </c>
      <c r="C314" s="435" t="s">
        <v>3484</v>
      </c>
      <c r="D314" s="436">
        <v>37.28</v>
      </c>
      <c r="E314" s="436">
        <v>47.03</v>
      </c>
      <c r="F314" t="str">
        <f t="shared" si="4"/>
        <v>M³</v>
      </c>
    </row>
    <row r="315" spans="1:6">
      <c r="A315" s="434" t="s">
        <v>1546</v>
      </c>
      <c r="B315" s="434" t="s">
        <v>3798</v>
      </c>
      <c r="C315" s="435" t="s">
        <v>3475</v>
      </c>
      <c r="D315" s="436">
        <v>5.85</v>
      </c>
      <c r="E315" s="436">
        <v>7.39</v>
      </c>
      <c r="F315" t="str">
        <f t="shared" si="4"/>
        <v>M²</v>
      </c>
    </row>
    <row r="316" spans="1:6">
      <c r="A316" s="434" t="s">
        <v>1547</v>
      </c>
      <c r="B316" s="434" t="s">
        <v>3694</v>
      </c>
      <c r="C316" s="435" t="s">
        <v>3475</v>
      </c>
      <c r="D316" s="436">
        <v>66.94</v>
      </c>
      <c r="E316" s="436">
        <v>84.45</v>
      </c>
      <c r="F316" t="str">
        <f t="shared" si="4"/>
        <v>M²</v>
      </c>
    </row>
    <row r="317" spans="1:6">
      <c r="A317" s="434" t="s">
        <v>1548</v>
      </c>
      <c r="B317" s="434" t="s">
        <v>3799</v>
      </c>
      <c r="C317" s="435" t="s">
        <v>3475</v>
      </c>
      <c r="D317" s="436">
        <v>11.71</v>
      </c>
      <c r="E317" s="436">
        <v>14.77</v>
      </c>
      <c r="F317" t="str">
        <f t="shared" si="4"/>
        <v>M²</v>
      </c>
    </row>
    <row r="318" spans="1:6">
      <c r="A318" s="434" t="s">
        <v>3800</v>
      </c>
      <c r="B318" s="434" t="s">
        <v>3692</v>
      </c>
      <c r="C318" s="435" t="s">
        <v>3475</v>
      </c>
      <c r="D318" s="436">
        <v>45.51</v>
      </c>
      <c r="E318" s="436">
        <v>57.41</v>
      </c>
      <c r="F318" t="str">
        <f t="shared" si="4"/>
        <v>M²</v>
      </c>
    </row>
    <row r="319" spans="1:6">
      <c r="A319" s="434" t="s">
        <v>1549</v>
      </c>
      <c r="B319" s="434" t="s">
        <v>3801</v>
      </c>
      <c r="C319" s="435" t="s">
        <v>0</v>
      </c>
      <c r="D319" s="436">
        <v>100.55</v>
      </c>
      <c r="E319" s="436">
        <v>126.84</v>
      </c>
      <c r="F319" t="str">
        <f t="shared" si="4"/>
        <v>M</v>
      </c>
    </row>
    <row r="320" spans="1:6">
      <c r="A320" s="434" t="s">
        <v>1550</v>
      </c>
      <c r="B320" s="434" t="s">
        <v>3802</v>
      </c>
      <c r="C320" s="435" t="s">
        <v>0</v>
      </c>
      <c r="D320" s="436">
        <v>157.15</v>
      </c>
      <c r="E320" s="436">
        <v>198.25</v>
      </c>
      <c r="F320" t="str">
        <f t="shared" si="4"/>
        <v>M</v>
      </c>
    </row>
    <row r="321" spans="1:6">
      <c r="A321" s="434" t="s">
        <v>1551</v>
      </c>
      <c r="B321" s="434" t="s">
        <v>3803</v>
      </c>
      <c r="C321" s="435" t="s">
        <v>0</v>
      </c>
      <c r="D321" s="436">
        <v>45.09</v>
      </c>
      <c r="E321" s="436">
        <v>56.87</v>
      </c>
      <c r="F321" t="str">
        <f t="shared" si="4"/>
        <v>M</v>
      </c>
    </row>
    <row r="322" spans="1:6">
      <c r="A322" s="434" t="s">
        <v>1552</v>
      </c>
      <c r="B322" s="434" t="s">
        <v>3804</v>
      </c>
      <c r="C322" s="435" t="s">
        <v>0</v>
      </c>
      <c r="D322" s="436">
        <v>109.12</v>
      </c>
      <c r="E322" s="436">
        <v>137.65</v>
      </c>
      <c r="F322" t="str">
        <f t="shared" si="4"/>
        <v>M</v>
      </c>
    </row>
    <row r="323" spans="1:6">
      <c r="A323" s="434" t="s">
        <v>1553</v>
      </c>
      <c r="B323" s="434" t="s">
        <v>3805</v>
      </c>
      <c r="C323" s="435" t="s">
        <v>0</v>
      </c>
      <c r="D323" s="436">
        <v>150.04</v>
      </c>
      <c r="E323" s="436">
        <v>189.28</v>
      </c>
      <c r="F323" t="str">
        <f t="shared" si="4"/>
        <v>M</v>
      </c>
    </row>
    <row r="324" spans="1:6">
      <c r="A324" s="434" t="s">
        <v>1554</v>
      </c>
      <c r="B324" s="434" t="s">
        <v>3806</v>
      </c>
      <c r="C324" s="435" t="s">
        <v>0</v>
      </c>
      <c r="D324" s="436">
        <v>40.71</v>
      </c>
      <c r="E324" s="436">
        <v>51.36</v>
      </c>
      <c r="F324" t="str">
        <f t="shared" si="4"/>
        <v>M</v>
      </c>
    </row>
    <row r="325" spans="1:6">
      <c r="A325" s="434" t="s">
        <v>1555</v>
      </c>
      <c r="B325" s="434" t="s">
        <v>3807</v>
      </c>
      <c r="C325" s="435" t="s">
        <v>0</v>
      </c>
      <c r="D325" s="436">
        <v>57.93</v>
      </c>
      <c r="E325" s="436">
        <v>73.08</v>
      </c>
      <c r="F325" t="str">
        <f t="shared" ref="F325:F388" si="5">UPPER(C325)</f>
        <v>M</v>
      </c>
    </row>
    <row r="326" spans="1:6">
      <c r="A326" s="434" t="s">
        <v>1556</v>
      </c>
      <c r="B326" s="434" t="s">
        <v>3808</v>
      </c>
      <c r="C326" s="435" t="s">
        <v>0</v>
      </c>
      <c r="D326" s="436">
        <v>30.15</v>
      </c>
      <c r="E326" s="436">
        <v>38.04</v>
      </c>
      <c r="F326" t="str">
        <f t="shared" si="5"/>
        <v>M</v>
      </c>
    </row>
    <row r="327" spans="1:6">
      <c r="A327" s="434" t="s">
        <v>1557</v>
      </c>
      <c r="B327" s="434" t="s">
        <v>3809</v>
      </c>
      <c r="C327" s="435" t="s">
        <v>1272</v>
      </c>
      <c r="D327" s="436">
        <v>108.27</v>
      </c>
      <c r="E327" s="436">
        <v>136.58000000000001</v>
      </c>
      <c r="F327" t="str">
        <f t="shared" si="5"/>
        <v>UD</v>
      </c>
    </row>
    <row r="328" spans="1:6">
      <c r="A328" s="434" t="s">
        <v>1558</v>
      </c>
      <c r="B328" s="434" t="s">
        <v>3810</v>
      </c>
      <c r="C328" s="435" t="s">
        <v>0</v>
      </c>
      <c r="D328" s="436">
        <v>49.25</v>
      </c>
      <c r="E328" s="436">
        <v>62.13</v>
      </c>
      <c r="F328" t="str">
        <f t="shared" si="5"/>
        <v>M</v>
      </c>
    </row>
    <row r="329" spans="1:6">
      <c r="A329" s="434" t="s">
        <v>1559</v>
      </c>
      <c r="B329" s="434" t="s">
        <v>3811</v>
      </c>
      <c r="C329" s="435" t="s">
        <v>0</v>
      </c>
      <c r="D329" s="436">
        <v>47.86</v>
      </c>
      <c r="E329" s="436">
        <v>60.37</v>
      </c>
      <c r="F329" t="str">
        <f t="shared" si="5"/>
        <v>M</v>
      </c>
    </row>
    <row r="330" spans="1:6">
      <c r="A330" s="434" t="s">
        <v>1560</v>
      </c>
      <c r="B330" s="434" t="s">
        <v>3812</v>
      </c>
      <c r="C330" s="435" t="s">
        <v>0</v>
      </c>
      <c r="D330" s="436">
        <v>110.77</v>
      </c>
      <c r="E330" s="436">
        <v>139.72999999999999</v>
      </c>
      <c r="F330" t="str">
        <f t="shared" si="5"/>
        <v>M</v>
      </c>
    </row>
    <row r="331" spans="1:6">
      <c r="A331" s="434" t="s">
        <v>1561</v>
      </c>
      <c r="B331" s="434" t="s">
        <v>3813</v>
      </c>
      <c r="C331" s="435" t="s">
        <v>0</v>
      </c>
      <c r="D331" s="436">
        <v>53.21</v>
      </c>
      <c r="E331" s="436">
        <v>67.13</v>
      </c>
      <c r="F331" t="str">
        <f t="shared" si="5"/>
        <v>M</v>
      </c>
    </row>
    <row r="332" spans="1:6">
      <c r="A332" s="434" t="s">
        <v>1562</v>
      </c>
      <c r="B332" s="434" t="s">
        <v>3814</v>
      </c>
      <c r="C332" s="435" t="s">
        <v>0</v>
      </c>
      <c r="D332" s="436">
        <v>40.270000000000003</v>
      </c>
      <c r="E332" s="436">
        <v>50.8</v>
      </c>
      <c r="F332" t="str">
        <f t="shared" si="5"/>
        <v>M</v>
      </c>
    </row>
    <row r="333" spans="1:6">
      <c r="A333" s="434" t="s">
        <v>1563</v>
      </c>
      <c r="B333" s="434" t="s">
        <v>3815</v>
      </c>
      <c r="C333" s="435" t="s">
        <v>0</v>
      </c>
      <c r="D333" s="436">
        <v>34.520000000000003</v>
      </c>
      <c r="E333" s="436">
        <v>43.55</v>
      </c>
      <c r="F333" t="str">
        <f t="shared" si="5"/>
        <v>M</v>
      </c>
    </row>
    <row r="334" spans="1:6">
      <c r="A334" s="434" t="s">
        <v>84</v>
      </c>
      <c r="B334" s="434" t="s">
        <v>3816</v>
      </c>
      <c r="C334" s="435" t="s">
        <v>0</v>
      </c>
      <c r="D334" s="436">
        <v>13.32</v>
      </c>
      <c r="E334" s="436">
        <v>16.8</v>
      </c>
      <c r="F334" t="str">
        <f t="shared" si="5"/>
        <v>M</v>
      </c>
    </row>
    <row r="335" spans="1:6">
      <c r="A335" s="434" t="s">
        <v>1564</v>
      </c>
      <c r="B335" s="434" t="s">
        <v>3817</v>
      </c>
      <c r="C335" s="435" t="s">
        <v>0</v>
      </c>
      <c r="D335" s="436">
        <v>24.61</v>
      </c>
      <c r="E335" s="436">
        <v>31.04</v>
      </c>
      <c r="F335" t="str">
        <f t="shared" si="5"/>
        <v>M</v>
      </c>
    </row>
    <row r="336" spans="1:6">
      <c r="A336" s="434" t="s">
        <v>1565</v>
      </c>
      <c r="B336" s="434" t="s">
        <v>3818</v>
      </c>
      <c r="C336" s="435" t="s">
        <v>0</v>
      </c>
      <c r="D336" s="436">
        <v>25.02</v>
      </c>
      <c r="E336" s="436">
        <v>31.56</v>
      </c>
      <c r="F336" t="str">
        <f t="shared" si="5"/>
        <v>M</v>
      </c>
    </row>
    <row r="337" spans="1:6">
      <c r="A337" s="434" t="s">
        <v>3819</v>
      </c>
      <c r="B337" s="434" t="s">
        <v>3820</v>
      </c>
      <c r="C337" s="435" t="s">
        <v>0</v>
      </c>
      <c r="D337" s="436">
        <v>22.26</v>
      </c>
      <c r="E337" s="436">
        <v>28.08</v>
      </c>
      <c r="F337" t="str">
        <f t="shared" si="5"/>
        <v>M</v>
      </c>
    </row>
    <row r="338" spans="1:6">
      <c r="A338" s="434" t="s">
        <v>1566</v>
      </c>
      <c r="B338" s="434" t="s">
        <v>3821</v>
      </c>
      <c r="C338" s="435" t="s">
        <v>1272</v>
      </c>
      <c r="D338" s="436">
        <v>39.840000000000003</v>
      </c>
      <c r="E338" s="436">
        <v>50.25</v>
      </c>
      <c r="F338" t="str">
        <f t="shared" si="5"/>
        <v>UD</v>
      </c>
    </row>
    <row r="339" spans="1:6">
      <c r="A339" s="434" t="s">
        <v>1567</v>
      </c>
      <c r="B339" s="434" t="s">
        <v>3822</v>
      </c>
      <c r="C339" s="435" t="s">
        <v>1272</v>
      </c>
      <c r="D339" s="436">
        <v>1152.21</v>
      </c>
      <c r="E339" s="436">
        <v>1453.52</v>
      </c>
      <c r="F339" t="str">
        <f t="shared" si="5"/>
        <v>UD</v>
      </c>
    </row>
    <row r="340" spans="1:6">
      <c r="A340" s="434" t="s">
        <v>1568</v>
      </c>
      <c r="B340" s="434" t="s">
        <v>3823</v>
      </c>
      <c r="C340" s="435" t="s">
        <v>1272</v>
      </c>
      <c r="D340" s="436">
        <v>1114.28</v>
      </c>
      <c r="E340" s="436">
        <v>1405.66</v>
      </c>
      <c r="F340" t="str">
        <f t="shared" si="5"/>
        <v>UD</v>
      </c>
    </row>
    <row r="341" spans="1:6">
      <c r="A341" s="434" t="s">
        <v>1569</v>
      </c>
      <c r="B341" s="434" t="s">
        <v>3824</v>
      </c>
      <c r="C341" s="435" t="s">
        <v>1272</v>
      </c>
      <c r="D341" s="436">
        <v>1159.1099999999999</v>
      </c>
      <c r="E341" s="436">
        <v>1462.22</v>
      </c>
      <c r="F341" t="str">
        <f t="shared" si="5"/>
        <v>UD</v>
      </c>
    </row>
    <row r="342" spans="1:6">
      <c r="A342" s="434" t="s">
        <v>1570</v>
      </c>
      <c r="B342" s="434" t="s">
        <v>3825</v>
      </c>
      <c r="C342" s="435" t="s">
        <v>1272</v>
      </c>
      <c r="D342" s="436">
        <v>1984.56</v>
      </c>
      <c r="E342" s="436">
        <v>2503.52</v>
      </c>
      <c r="F342" t="str">
        <f t="shared" si="5"/>
        <v>UD</v>
      </c>
    </row>
    <row r="343" spans="1:6">
      <c r="A343" s="434" t="s">
        <v>1571</v>
      </c>
      <c r="B343" s="434" t="s">
        <v>3826</v>
      </c>
      <c r="C343" s="435" t="s">
        <v>1272</v>
      </c>
      <c r="D343" s="436">
        <v>781.95</v>
      </c>
      <c r="E343" s="436">
        <v>986.42</v>
      </c>
      <c r="F343" t="str">
        <f t="shared" si="5"/>
        <v>UD</v>
      </c>
    </row>
    <row r="344" spans="1:6">
      <c r="A344" s="434" t="s">
        <v>1572</v>
      </c>
      <c r="B344" s="434" t="s">
        <v>3827</v>
      </c>
      <c r="C344" s="435" t="s">
        <v>1272</v>
      </c>
      <c r="D344" s="436">
        <v>758.17</v>
      </c>
      <c r="E344" s="436">
        <v>956.43</v>
      </c>
      <c r="F344" t="str">
        <f t="shared" si="5"/>
        <v>UD</v>
      </c>
    </row>
    <row r="345" spans="1:6">
      <c r="A345" s="434" t="s">
        <v>1573</v>
      </c>
      <c r="B345" s="434" t="s">
        <v>3828</v>
      </c>
      <c r="C345" s="435" t="s">
        <v>1272</v>
      </c>
      <c r="D345" s="436">
        <v>987.11</v>
      </c>
      <c r="E345" s="436">
        <v>1245.23</v>
      </c>
      <c r="F345" t="str">
        <f t="shared" si="5"/>
        <v>UD</v>
      </c>
    </row>
    <row r="346" spans="1:6">
      <c r="A346" s="434" t="s">
        <v>3543</v>
      </c>
      <c r="B346" s="434" t="s">
        <v>3544</v>
      </c>
      <c r="C346" s="435" t="s">
        <v>3545</v>
      </c>
      <c r="D346" s="436" t="s">
        <v>3546</v>
      </c>
      <c r="E346" s="436"/>
      <c r="F346" t="str">
        <f t="shared" si="5"/>
        <v>UNID</v>
      </c>
    </row>
    <row r="347" spans="1:6">
      <c r="A347" s="434" t="s">
        <v>210</v>
      </c>
      <c r="B347" s="434" t="s">
        <v>210</v>
      </c>
      <c r="C347" s="435"/>
      <c r="D347" s="436" t="s">
        <v>3547</v>
      </c>
      <c r="E347" s="436" t="s">
        <v>3548</v>
      </c>
      <c r="F347" t="str">
        <f t="shared" si="5"/>
        <v/>
      </c>
    </row>
    <row r="348" spans="1:6">
      <c r="A348" s="434" t="s">
        <v>1574</v>
      </c>
      <c r="B348" s="434" t="s">
        <v>3829</v>
      </c>
      <c r="C348" s="435" t="s">
        <v>1272</v>
      </c>
      <c r="D348" s="436">
        <v>2777.31</v>
      </c>
      <c r="E348" s="436">
        <v>3503.58</v>
      </c>
      <c r="F348" t="str">
        <f t="shared" si="5"/>
        <v>UD</v>
      </c>
    </row>
    <row r="349" spans="1:6">
      <c r="A349" s="434" t="s">
        <v>1575</v>
      </c>
      <c r="B349" s="434" t="s">
        <v>3830</v>
      </c>
      <c r="C349" s="435" t="s">
        <v>0</v>
      </c>
      <c r="D349" s="436">
        <v>46.93</v>
      </c>
      <c r="E349" s="436">
        <v>59.21</v>
      </c>
      <c r="F349" t="str">
        <f t="shared" si="5"/>
        <v>M</v>
      </c>
    </row>
    <row r="350" spans="1:6" ht="15" customHeight="1">
      <c r="A350" s="434" t="s">
        <v>1576</v>
      </c>
      <c r="B350" s="434" t="s">
        <v>3831</v>
      </c>
      <c r="C350" s="435" t="s">
        <v>0</v>
      </c>
      <c r="D350" s="436">
        <v>60.86</v>
      </c>
      <c r="E350" s="436">
        <v>76.78</v>
      </c>
      <c r="F350" t="str">
        <f t="shared" si="5"/>
        <v>M</v>
      </c>
    </row>
    <row r="351" spans="1:6">
      <c r="A351" s="434" t="s">
        <v>1577</v>
      </c>
      <c r="B351" s="434" t="s">
        <v>3832</v>
      </c>
      <c r="C351" s="435" t="s">
        <v>0</v>
      </c>
      <c r="D351" s="436">
        <v>24.45</v>
      </c>
      <c r="E351" s="436">
        <v>30.85</v>
      </c>
      <c r="F351" t="str">
        <f t="shared" si="5"/>
        <v>M</v>
      </c>
    </row>
    <row r="352" spans="1:6">
      <c r="A352" s="434" t="s">
        <v>1578</v>
      </c>
      <c r="B352" s="434" t="s">
        <v>3833</v>
      </c>
      <c r="C352" s="435" t="s">
        <v>1272</v>
      </c>
      <c r="D352" s="436">
        <v>78.37</v>
      </c>
      <c r="E352" s="436">
        <v>98.87</v>
      </c>
      <c r="F352" t="str">
        <f t="shared" si="5"/>
        <v>UD</v>
      </c>
    </row>
    <row r="353" spans="1:6">
      <c r="A353" s="434" t="s">
        <v>1579</v>
      </c>
      <c r="B353" s="434" t="s">
        <v>3834</v>
      </c>
      <c r="C353" s="435" t="s">
        <v>1272</v>
      </c>
      <c r="D353" s="436">
        <v>85.62</v>
      </c>
      <c r="E353" s="436">
        <v>108</v>
      </c>
      <c r="F353" t="str">
        <f t="shared" si="5"/>
        <v>UD</v>
      </c>
    </row>
    <row r="354" spans="1:6">
      <c r="A354" s="434" t="s">
        <v>1580</v>
      </c>
      <c r="B354" s="434" t="s">
        <v>3835</v>
      </c>
      <c r="C354" s="435" t="s">
        <v>1272</v>
      </c>
      <c r="D354" s="436">
        <v>68.930000000000007</v>
      </c>
      <c r="E354" s="436">
        <v>86.95</v>
      </c>
      <c r="F354" t="str">
        <f t="shared" si="5"/>
        <v>UD</v>
      </c>
    </row>
    <row r="355" spans="1:6">
      <c r="A355" s="434" t="s">
        <v>1581</v>
      </c>
      <c r="B355" s="434" t="s">
        <v>3836</v>
      </c>
      <c r="C355" s="435" t="s">
        <v>1272</v>
      </c>
      <c r="D355" s="436">
        <v>81.53</v>
      </c>
      <c r="E355" s="436">
        <v>102.85</v>
      </c>
      <c r="F355" t="str">
        <f t="shared" si="5"/>
        <v>UD</v>
      </c>
    </row>
    <row r="356" spans="1:6">
      <c r="A356" s="434" t="s">
        <v>1582</v>
      </c>
      <c r="B356" s="434" t="s">
        <v>3837</v>
      </c>
      <c r="C356" s="435" t="s">
        <v>1272</v>
      </c>
      <c r="D356" s="436">
        <v>37.9</v>
      </c>
      <c r="E356" s="436">
        <v>47.82</v>
      </c>
      <c r="F356" t="str">
        <f t="shared" si="5"/>
        <v>UD</v>
      </c>
    </row>
    <row r="357" spans="1:6">
      <c r="A357" s="434" t="s">
        <v>1583</v>
      </c>
      <c r="B357" s="434" t="s">
        <v>3838</v>
      </c>
      <c r="C357" s="435" t="s">
        <v>1272</v>
      </c>
      <c r="D357" s="436">
        <v>42.73</v>
      </c>
      <c r="E357" s="436">
        <v>53.91</v>
      </c>
      <c r="F357" t="str">
        <f t="shared" si="5"/>
        <v>UD</v>
      </c>
    </row>
    <row r="358" spans="1:6">
      <c r="A358" s="434" t="s">
        <v>1584</v>
      </c>
      <c r="B358" s="434" t="s">
        <v>3839</v>
      </c>
      <c r="C358" s="435" t="s">
        <v>1272</v>
      </c>
      <c r="D358" s="436">
        <v>85.32</v>
      </c>
      <c r="E358" s="436">
        <v>107.63</v>
      </c>
      <c r="F358" t="str">
        <f t="shared" si="5"/>
        <v>UD</v>
      </c>
    </row>
    <row r="359" spans="1:6">
      <c r="A359" s="434" t="s">
        <v>1585</v>
      </c>
      <c r="B359" s="434" t="s">
        <v>3840</v>
      </c>
      <c r="C359" s="435" t="s">
        <v>3484</v>
      </c>
      <c r="D359" s="436">
        <v>143.63</v>
      </c>
      <c r="E359" s="436">
        <v>181.19</v>
      </c>
      <c r="F359" t="str">
        <f t="shared" si="5"/>
        <v>M³</v>
      </c>
    </row>
    <row r="360" spans="1:6">
      <c r="A360" s="434" t="s">
        <v>1586</v>
      </c>
      <c r="B360" s="434" t="s">
        <v>3841</v>
      </c>
      <c r="C360" s="435" t="s">
        <v>0</v>
      </c>
      <c r="D360" s="436">
        <v>41.22</v>
      </c>
      <c r="E360" s="436">
        <v>52</v>
      </c>
      <c r="F360" t="str">
        <f t="shared" si="5"/>
        <v>M</v>
      </c>
    </row>
    <row r="361" spans="1:6">
      <c r="A361" s="434" t="s">
        <v>1587</v>
      </c>
      <c r="B361" s="434" t="s">
        <v>3842</v>
      </c>
      <c r="C361" s="435" t="s">
        <v>0</v>
      </c>
      <c r="D361" s="436">
        <v>5.95</v>
      </c>
      <c r="E361" s="436">
        <v>7.51</v>
      </c>
      <c r="F361" t="str">
        <f t="shared" si="5"/>
        <v>M</v>
      </c>
    </row>
    <row r="362" spans="1:6">
      <c r="A362" s="434" t="s">
        <v>1588</v>
      </c>
      <c r="B362" s="434" t="s">
        <v>3843</v>
      </c>
      <c r="C362" s="435" t="s">
        <v>0</v>
      </c>
      <c r="D362" s="436">
        <v>0.27</v>
      </c>
      <c r="E362" s="436">
        <v>0.34</v>
      </c>
      <c r="F362" t="str">
        <f t="shared" si="5"/>
        <v>M</v>
      </c>
    </row>
    <row r="363" spans="1:6">
      <c r="A363" s="434" t="s">
        <v>1589</v>
      </c>
      <c r="B363" s="434" t="s">
        <v>3844</v>
      </c>
      <c r="C363" s="435" t="s">
        <v>0</v>
      </c>
      <c r="D363" s="436">
        <v>16.489999999999998</v>
      </c>
      <c r="E363" s="436">
        <v>20.8</v>
      </c>
      <c r="F363" t="str">
        <f t="shared" si="5"/>
        <v>M</v>
      </c>
    </row>
    <row r="364" spans="1:6">
      <c r="A364" s="434" t="s">
        <v>1590</v>
      </c>
      <c r="B364" s="434" t="s">
        <v>3845</v>
      </c>
      <c r="C364" s="435" t="s">
        <v>0</v>
      </c>
      <c r="D364" s="436">
        <v>24.73</v>
      </c>
      <c r="E364" s="436">
        <v>31.2</v>
      </c>
      <c r="F364" t="str">
        <f t="shared" si="5"/>
        <v>M</v>
      </c>
    </row>
    <row r="365" spans="1:6">
      <c r="A365" s="434" t="s">
        <v>1591</v>
      </c>
      <c r="B365" s="434" t="s">
        <v>3846</v>
      </c>
      <c r="C365" s="435" t="s">
        <v>0</v>
      </c>
      <c r="D365" s="436">
        <v>32.979999999999997</v>
      </c>
      <c r="E365" s="436">
        <v>41.6</v>
      </c>
      <c r="F365" t="str">
        <f t="shared" si="5"/>
        <v>M</v>
      </c>
    </row>
    <row r="366" spans="1:6">
      <c r="A366" s="434" t="s">
        <v>1592</v>
      </c>
      <c r="B366" s="434" t="s">
        <v>3847</v>
      </c>
      <c r="C366" s="435" t="s">
        <v>0</v>
      </c>
      <c r="D366" s="436">
        <v>41.22</v>
      </c>
      <c r="E366" s="436">
        <v>52</v>
      </c>
      <c r="F366" t="str">
        <f t="shared" si="5"/>
        <v>M</v>
      </c>
    </row>
    <row r="367" spans="1:6">
      <c r="A367" s="434" t="s">
        <v>1593</v>
      </c>
      <c r="B367" s="434" t="s">
        <v>3848</v>
      </c>
      <c r="C367" s="435" t="s">
        <v>0</v>
      </c>
      <c r="D367" s="436">
        <v>49.47</v>
      </c>
      <c r="E367" s="436">
        <v>62.41</v>
      </c>
      <c r="F367" t="str">
        <f t="shared" si="5"/>
        <v>M</v>
      </c>
    </row>
    <row r="368" spans="1:6">
      <c r="A368" s="434" t="s">
        <v>1594</v>
      </c>
      <c r="B368" s="434" t="s">
        <v>3849</v>
      </c>
      <c r="C368" s="435" t="s">
        <v>1272</v>
      </c>
      <c r="D368" s="436">
        <v>97.35</v>
      </c>
      <c r="E368" s="436">
        <v>122.81</v>
      </c>
      <c r="F368" t="str">
        <f t="shared" si="5"/>
        <v>UD</v>
      </c>
    </row>
    <row r="369" spans="1:6">
      <c r="A369" s="434" t="s">
        <v>1595</v>
      </c>
      <c r="B369" s="434" t="s">
        <v>3850</v>
      </c>
      <c r="C369" s="435" t="s">
        <v>0</v>
      </c>
      <c r="D369" s="436">
        <v>470.75</v>
      </c>
      <c r="E369" s="436">
        <v>593.85</v>
      </c>
      <c r="F369" t="str">
        <f t="shared" si="5"/>
        <v>M</v>
      </c>
    </row>
    <row r="370" spans="1:6">
      <c r="A370" s="434" t="s">
        <v>1596</v>
      </c>
      <c r="B370" s="434" t="s">
        <v>3851</v>
      </c>
      <c r="C370" s="435" t="s">
        <v>0</v>
      </c>
      <c r="D370" s="436">
        <v>1.25</v>
      </c>
      <c r="E370" s="436">
        <v>1.57</v>
      </c>
      <c r="F370" t="str">
        <f t="shared" si="5"/>
        <v>M</v>
      </c>
    </row>
    <row r="371" spans="1:6">
      <c r="A371" s="434" t="s">
        <v>1597</v>
      </c>
      <c r="B371" s="434" t="s">
        <v>3852</v>
      </c>
      <c r="C371" s="435" t="s">
        <v>3475</v>
      </c>
      <c r="D371" s="436">
        <v>2.2799999999999998</v>
      </c>
      <c r="E371" s="436">
        <v>2.87</v>
      </c>
      <c r="F371" t="str">
        <f t="shared" si="5"/>
        <v>M²</v>
      </c>
    </row>
    <row r="372" spans="1:6">
      <c r="A372" s="434" t="s">
        <v>1598</v>
      </c>
      <c r="B372" s="434" t="s">
        <v>3853</v>
      </c>
      <c r="C372" s="435" t="s">
        <v>0</v>
      </c>
      <c r="D372" s="436">
        <v>33.01</v>
      </c>
      <c r="E372" s="436">
        <v>41.65</v>
      </c>
      <c r="F372" t="str">
        <f t="shared" si="5"/>
        <v>M</v>
      </c>
    </row>
    <row r="373" spans="1:6">
      <c r="A373" s="434" t="s">
        <v>1599</v>
      </c>
      <c r="B373" s="434" t="s">
        <v>3854</v>
      </c>
      <c r="C373" s="435" t="s">
        <v>3484</v>
      </c>
      <c r="D373" s="436">
        <v>36.71</v>
      </c>
      <c r="E373" s="436">
        <v>46.31</v>
      </c>
      <c r="F373" t="str">
        <f t="shared" si="5"/>
        <v>M³</v>
      </c>
    </row>
    <row r="374" spans="1:6">
      <c r="A374" s="434" t="s">
        <v>1600</v>
      </c>
      <c r="B374" s="434" t="s">
        <v>3855</v>
      </c>
      <c r="C374" s="435" t="s">
        <v>3484</v>
      </c>
      <c r="D374" s="436">
        <v>17.27</v>
      </c>
      <c r="E374" s="436">
        <v>21.78</v>
      </c>
      <c r="F374" t="str">
        <f t="shared" si="5"/>
        <v>M³</v>
      </c>
    </row>
    <row r="375" spans="1:6">
      <c r="A375" s="434" t="s">
        <v>1601</v>
      </c>
      <c r="B375" s="434" t="s">
        <v>1602</v>
      </c>
      <c r="C375" s="435" t="s">
        <v>3484</v>
      </c>
      <c r="D375" s="436">
        <v>26.75</v>
      </c>
      <c r="E375" s="436">
        <v>33.75</v>
      </c>
      <c r="F375" t="str">
        <f t="shared" si="5"/>
        <v>M³</v>
      </c>
    </row>
    <row r="376" spans="1:6">
      <c r="A376" s="434" t="s">
        <v>1603</v>
      </c>
      <c r="B376" s="434" t="s">
        <v>3856</v>
      </c>
      <c r="C376" s="435" t="s">
        <v>1272</v>
      </c>
      <c r="D376" s="436">
        <v>1153.3900000000001</v>
      </c>
      <c r="E376" s="436">
        <v>1455.01</v>
      </c>
      <c r="F376" t="str">
        <f t="shared" si="5"/>
        <v>UD</v>
      </c>
    </row>
    <row r="377" spans="1:6">
      <c r="A377" s="434" t="s">
        <v>1604</v>
      </c>
      <c r="B377" s="434" t="s">
        <v>3857</v>
      </c>
      <c r="C377" s="435" t="s">
        <v>1272</v>
      </c>
      <c r="D377" s="436">
        <v>1144.5999999999999</v>
      </c>
      <c r="E377" s="436">
        <v>1443.91</v>
      </c>
      <c r="F377" t="str">
        <f t="shared" si="5"/>
        <v>UD</v>
      </c>
    </row>
    <row r="378" spans="1:6">
      <c r="A378" s="434" t="s">
        <v>1605</v>
      </c>
      <c r="B378" s="434" t="s">
        <v>1606</v>
      </c>
      <c r="C378" s="435" t="s">
        <v>0</v>
      </c>
      <c r="D378" s="436">
        <v>2.97</v>
      </c>
      <c r="E378" s="436">
        <v>3.75</v>
      </c>
      <c r="F378" t="str">
        <f t="shared" si="5"/>
        <v>M</v>
      </c>
    </row>
    <row r="379" spans="1:6">
      <c r="A379" s="434" t="s">
        <v>1607</v>
      </c>
      <c r="B379" s="434" t="s">
        <v>3858</v>
      </c>
      <c r="C379" s="435" t="s">
        <v>3484</v>
      </c>
      <c r="D379" s="436">
        <v>43.97</v>
      </c>
      <c r="E379" s="436">
        <v>55.47</v>
      </c>
      <c r="F379" t="str">
        <f t="shared" si="5"/>
        <v>M³</v>
      </c>
    </row>
    <row r="380" spans="1:6">
      <c r="A380" s="434" t="s">
        <v>1608</v>
      </c>
      <c r="B380" s="434" t="s">
        <v>3859</v>
      </c>
      <c r="C380" s="435" t="s">
        <v>0</v>
      </c>
      <c r="D380" s="436">
        <v>5.74</v>
      </c>
      <c r="E380" s="436">
        <v>7.24</v>
      </c>
      <c r="F380" t="str">
        <f t="shared" si="5"/>
        <v>M</v>
      </c>
    </row>
    <row r="381" spans="1:6">
      <c r="A381" s="434" t="s">
        <v>1609</v>
      </c>
      <c r="B381" s="434" t="s">
        <v>3860</v>
      </c>
      <c r="C381" s="435" t="s">
        <v>3484</v>
      </c>
      <c r="D381" s="436">
        <v>30.97</v>
      </c>
      <c r="E381" s="436">
        <v>39.07</v>
      </c>
      <c r="F381" t="str">
        <f t="shared" si="5"/>
        <v>M³</v>
      </c>
    </row>
    <row r="382" spans="1:6">
      <c r="A382" s="434" t="s">
        <v>3861</v>
      </c>
      <c r="B382" s="434" t="s">
        <v>3862</v>
      </c>
      <c r="C382" s="435"/>
      <c r="D382" s="436"/>
      <c r="E382" s="436"/>
      <c r="F382" t="str">
        <f t="shared" si="5"/>
        <v/>
      </c>
    </row>
    <row r="383" spans="1:6">
      <c r="A383" s="434" t="s">
        <v>1610</v>
      </c>
      <c r="B383" s="434" t="s">
        <v>3863</v>
      </c>
      <c r="C383" s="435" t="s">
        <v>3484</v>
      </c>
      <c r="D383" s="436">
        <v>86.17</v>
      </c>
      <c r="E383" s="436">
        <v>108.7</v>
      </c>
      <c r="F383" t="str">
        <f t="shared" si="5"/>
        <v>M³</v>
      </c>
    </row>
    <row r="384" spans="1:6">
      <c r="A384" s="434" t="s">
        <v>1611</v>
      </c>
      <c r="B384" s="434" t="s">
        <v>3864</v>
      </c>
      <c r="C384" s="435" t="s">
        <v>3484</v>
      </c>
      <c r="D384" s="436">
        <v>155.19</v>
      </c>
      <c r="E384" s="436">
        <v>195.77</v>
      </c>
      <c r="F384" t="str">
        <f t="shared" si="5"/>
        <v>M³</v>
      </c>
    </row>
    <row r="385" spans="1:6">
      <c r="A385" s="434" t="s">
        <v>1612</v>
      </c>
      <c r="B385" s="434" t="s">
        <v>3865</v>
      </c>
      <c r="C385" s="435" t="s">
        <v>3484</v>
      </c>
      <c r="D385" s="436">
        <v>59.61</v>
      </c>
      <c r="E385" s="436">
        <v>75.2</v>
      </c>
      <c r="F385" t="str">
        <f t="shared" si="5"/>
        <v>M³</v>
      </c>
    </row>
    <row r="386" spans="1:6">
      <c r="A386" s="434" t="s">
        <v>1613</v>
      </c>
      <c r="B386" s="434" t="s">
        <v>3866</v>
      </c>
      <c r="C386" s="435" t="s">
        <v>3484</v>
      </c>
      <c r="D386" s="436">
        <v>125.35</v>
      </c>
      <c r="E386" s="436">
        <v>158.13</v>
      </c>
      <c r="F386" t="str">
        <f t="shared" si="5"/>
        <v>M³</v>
      </c>
    </row>
    <row r="387" spans="1:6">
      <c r="A387" s="434" t="s">
        <v>1614</v>
      </c>
      <c r="B387" s="434" t="s">
        <v>3867</v>
      </c>
      <c r="C387" s="435" t="s">
        <v>3484</v>
      </c>
      <c r="D387" s="436">
        <v>487.05</v>
      </c>
      <c r="E387" s="436">
        <v>614.41999999999996</v>
      </c>
      <c r="F387" t="str">
        <f t="shared" si="5"/>
        <v>M³</v>
      </c>
    </row>
    <row r="388" spans="1:6">
      <c r="A388" s="434" t="s">
        <v>1615</v>
      </c>
      <c r="B388" s="434" t="s">
        <v>3868</v>
      </c>
      <c r="C388" s="435" t="s">
        <v>3475</v>
      </c>
      <c r="D388" s="436">
        <v>1.52</v>
      </c>
      <c r="E388" s="436">
        <v>1.92</v>
      </c>
      <c r="F388" t="str">
        <f t="shared" si="5"/>
        <v>M²</v>
      </c>
    </row>
    <row r="389" spans="1:6">
      <c r="A389" s="434" t="s">
        <v>1616</v>
      </c>
      <c r="B389" s="434" t="s">
        <v>3869</v>
      </c>
      <c r="C389" s="435" t="s">
        <v>3475</v>
      </c>
      <c r="D389" s="436">
        <v>2.92</v>
      </c>
      <c r="E389" s="436">
        <v>3.68</v>
      </c>
      <c r="F389" t="str">
        <f t="shared" ref="F389:F450" si="6">UPPER(C389)</f>
        <v>M²</v>
      </c>
    </row>
    <row r="390" spans="1:6">
      <c r="A390" s="434" t="s">
        <v>1617</v>
      </c>
      <c r="B390" s="434" t="s">
        <v>3870</v>
      </c>
      <c r="C390" s="435" t="s">
        <v>3475</v>
      </c>
      <c r="D390" s="436">
        <v>2.92</v>
      </c>
      <c r="E390" s="436">
        <v>3.68</v>
      </c>
      <c r="F390" t="str">
        <f t="shared" si="6"/>
        <v>M²</v>
      </c>
    </row>
    <row r="391" spans="1:6">
      <c r="A391" s="434" t="s">
        <v>1618</v>
      </c>
      <c r="B391" s="434" t="s">
        <v>3871</v>
      </c>
      <c r="C391" s="435" t="s">
        <v>3475</v>
      </c>
      <c r="D391" s="436">
        <v>102.99</v>
      </c>
      <c r="E391" s="436">
        <v>129.91999999999999</v>
      </c>
      <c r="F391" t="str">
        <f t="shared" si="6"/>
        <v>M²</v>
      </c>
    </row>
    <row r="392" spans="1:6">
      <c r="A392" s="434" t="s">
        <v>3543</v>
      </c>
      <c r="B392" s="434" t="s">
        <v>3544</v>
      </c>
      <c r="C392" s="435" t="s">
        <v>3545</v>
      </c>
      <c r="D392" s="436" t="s">
        <v>3546</v>
      </c>
      <c r="E392" s="436"/>
      <c r="F392" t="str">
        <f t="shared" si="6"/>
        <v>UNID</v>
      </c>
    </row>
    <row r="393" spans="1:6" ht="15" customHeight="1">
      <c r="A393" s="434" t="s">
        <v>210</v>
      </c>
      <c r="B393" s="434" t="s">
        <v>210</v>
      </c>
      <c r="C393" s="435"/>
      <c r="D393" s="436" t="s">
        <v>3547</v>
      </c>
      <c r="E393" s="436" t="s">
        <v>3548</v>
      </c>
      <c r="F393" t="str">
        <f t="shared" si="6"/>
        <v/>
      </c>
    </row>
    <row r="394" spans="1:6">
      <c r="A394" s="434" t="s">
        <v>1619</v>
      </c>
      <c r="B394" s="434" t="s">
        <v>3744</v>
      </c>
      <c r="C394" s="435" t="s">
        <v>3475</v>
      </c>
      <c r="D394" s="436">
        <v>72.67</v>
      </c>
      <c r="E394" s="436">
        <v>91.67</v>
      </c>
      <c r="F394" t="str">
        <f t="shared" si="6"/>
        <v>M²</v>
      </c>
    </row>
    <row r="395" spans="1:6">
      <c r="A395" s="434" t="s">
        <v>1620</v>
      </c>
      <c r="B395" s="434" t="s">
        <v>3872</v>
      </c>
      <c r="C395" s="435" t="s">
        <v>3475</v>
      </c>
      <c r="D395" s="436">
        <v>49.72</v>
      </c>
      <c r="E395" s="436">
        <v>62.73</v>
      </c>
      <c r="F395" t="str">
        <f t="shared" si="6"/>
        <v>M²</v>
      </c>
    </row>
    <row r="396" spans="1:6">
      <c r="A396" s="434" t="s">
        <v>1621</v>
      </c>
      <c r="B396" s="434" t="s">
        <v>3873</v>
      </c>
      <c r="C396" s="435" t="s">
        <v>3475</v>
      </c>
      <c r="D396" s="436">
        <v>62.19</v>
      </c>
      <c r="E396" s="436">
        <v>78.45</v>
      </c>
      <c r="F396" t="str">
        <f t="shared" si="6"/>
        <v>M²</v>
      </c>
    </row>
    <row r="397" spans="1:6">
      <c r="A397" s="434" t="s">
        <v>3874</v>
      </c>
      <c r="B397" s="434" t="s">
        <v>3875</v>
      </c>
      <c r="C397" s="435"/>
      <c r="D397" s="436"/>
      <c r="E397" s="436"/>
      <c r="F397" t="str">
        <f t="shared" si="6"/>
        <v/>
      </c>
    </row>
    <row r="398" spans="1:6">
      <c r="A398" s="434" t="s">
        <v>1622</v>
      </c>
      <c r="B398" s="434" t="s">
        <v>3876</v>
      </c>
      <c r="C398" s="435" t="s">
        <v>0</v>
      </c>
      <c r="D398" s="436">
        <v>414.04</v>
      </c>
      <c r="E398" s="436">
        <v>522.30999999999995</v>
      </c>
      <c r="F398" t="str">
        <f t="shared" si="6"/>
        <v>M</v>
      </c>
    </row>
    <row r="399" spans="1:6">
      <c r="A399" s="434" t="s">
        <v>1623</v>
      </c>
      <c r="B399" s="434" t="s">
        <v>3877</v>
      </c>
      <c r="C399" s="435" t="s">
        <v>0</v>
      </c>
      <c r="D399" s="436">
        <v>245.88</v>
      </c>
      <c r="E399" s="436">
        <v>310.18</v>
      </c>
      <c r="F399" t="str">
        <f t="shared" si="6"/>
        <v>M</v>
      </c>
    </row>
    <row r="400" spans="1:6">
      <c r="A400" s="434" t="s">
        <v>1624</v>
      </c>
      <c r="B400" s="434" t="s">
        <v>3878</v>
      </c>
      <c r="C400" s="435" t="s">
        <v>3475</v>
      </c>
      <c r="D400" s="436">
        <v>291.92</v>
      </c>
      <c r="E400" s="436">
        <v>368.25</v>
      </c>
      <c r="F400" t="str">
        <f t="shared" si="6"/>
        <v>M²</v>
      </c>
    </row>
    <row r="401" spans="1:6">
      <c r="A401" s="434" t="s">
        <v>1625</v>
      </c>
      <c r="B401" s="434" t="s">
        <v>3879</v>
      </c>
      <c r="C401" s="435" t="s">
        <v>3475</v>
      </c>
      <c r="D401" s="436">
        <v>17.27</v>
      </c>
      <c r="E401" s="436">
        <v>21.78</v>
      </c>
      <c r="F401" t="str">
        <f t="shared" si="6"/>
        <v>M²</v>
      </c>
    </row>
    <row r="402" spans="1:6">
      <c r="A402" s="434" t="s">
        <v>1626</v>
      </c>
      <c r="B402" s="434" t="s">
        <v>3880</v>
      </c>
      <c r="C402" s="435" t="s">
        <v>3475</v>
      </c>
      <c r="D402" s="436">
        <v>22.07</v>
      </c>
      <c r="E402" s="436">
        <v>27.84</v>
      </c>
      <c r="F402" t="str">
        <f t="shared" si="6"/>
        <v>M²</v>
      </c>
    </row>
    <row r="403" spans="1:6">
      <c r="A403" s="434" t="s">
        <v>1627</v>
      </c>
      <c r="B403" s="434" t="s">
        <v>3881</v>
      </c>
      <c r="C403" s="435" t="s">
        <v>3475</v>
      </c>
      <c r="D403" s="436">
        <v>32.409999999999997</v>
      </c>
      <c r="E403" s="436">
        <v>40.880000000000003</v>
      </c>
      <c r="F403" t="str">
        <f t="shared" si="6"/>
        <v>M²</v>
      </c>
    </row>
    <row r="404" spans="1:6">
      <c r="A404" s="434" t="s">
        <v>3882</v>
      </c>
      <c r="B404" s="434" t="s">
        <v>3883</v>
      </c>
      <c r="C404" s="435" t="s">
        <v>3475</v>
      </c>
      <c r="D404" s="436">
        <v>38.43</v>
      </c>
      <c r="E404" s="436">
        <v>48.48</v>
      </c>
      <c r="F404" t="str">
        <f t="shared" si="6"/>
        <v>M²</v>
      </c>
    </row>
    <row r="405" spans="1:6" ht="15" customHeight="1">
      <c r="A405" s="434" t="s">
        <v>48</v>
      </c>
      <c r="B405" s="434" t="s">
        <v>3884</v>
      </c>
      <c r="C405" s="435" t="s">
        <v>3475</v>
      </c>
      <c r="D405" s="436">
        <v>372.77</v>
      </c>
      <c r="E405" s="436">
        <v>470.25</v>
      </c>
      <c r="F405" t="str">
        <f t="shared" si="6"/>
        <v>M²</v>
      </c>
    </row>
    <row r="406" spans="1:6">
      <c r="A406" s="434" t="s">
        <v>48</v>
      </c>
      <c r="B406" s="434" t="s">
        <v>3885</v>
      </c>
      <c r="C406" s="435" t="s">
        <v>3475</v>
      </c>
      <c r="D406" s="436">
        <v>523.16999999999996</v>
      </c>
      <c r="E406" s="436">
        <v>659.98</v>
      </c>
      <c r="F406" t="str">
        <f t="shared" si="6"/>
        <v>M²</v>
      </c>
    </row>
    <row r="407" spans="1:6">
      <c r="A407" s="434" t="s">
        <v>1628</v>
      </c>
      <c r="B407" s="434" t="s">
        <v>3886</v>
      </c>
      <c r="C407" s="435" t="s">
        <v>1272</v>
      </c>
      <c r="D407" s="436">
        <v>125.52</v>
      </c>
      <c r="E407" s="436">
        <v>158.35</v>
      </c>
      <c r="F407" t="str">
        <f t="shared" si="6"/>
        <v>UD</v>
      </c>
    </row>
    <row r="408" spans="1:6">
      <c r="A408" s="434" t="s">
        <v>1629</v>
      </c>
      <c r="B408" s="434" t="s">
        <v>3887</v>
      </c>
      <c r="C408" s="435" t="s">
        <v>1272</v>
      </c>
      <c r="D408" s="436">
        <v>291.92</v>
      </c>
      <c r="E408" s="436">
        <v>368.25</v>
      </c>
      <c r="F408" t="str">
        <f t="shared" si="6"/>
        <v>UD</v>
      </c>
    </row>
    <row r="409" spans="1:6">
      <c r="A409" s="434" t="s">
        <v>1630</v>
      </c>
      <c r="B409" s="434" t="s">
        <v>3888</v>
      </c>
      <c r="C409" s="435" t="s">
        <v>1272</v>
      </c>
      <c r="D409" s="436">
        <v>233.53</v>
      </c>
      <c r="E409" s="436">
        <v>294.60000000000002</v>
      </c>
      <c r="F409" t="str">
        <f t="shared" si="6"/>
        <v>UD</v>
      </c>
    </row>
    <row r="410" spans="1:6">
      <c r="A410" s="434" t="s">
        <v>1631</v>
      </c>
      <c r="B410" s="434" t="s">
        <v>3889</v>
      </c>
      <c r="C410" s="435" t="s">
        <v>1272</v>
      </c>
      <c r="D410" s="436">
        <v>583.84</v>
      </c>
      <c r="E410" s="436">
        <v>736.51</v>
      </c>
      <c r="F410" t="str">
        <f t="shared" si="6"/>
        <v>UD</v>
      </c>
    </row>
    <row r="411" spans="1:6">
      <c r="A411" s="434" t="s">
        <v>1632</v>
      </c>
      <c r="B411" s="434" t="s">
        <v>3890</v>
      </c>
      <c r="C411" s="435" t="s">
        <v>1272</v>
      </c>
      <c r="D411" s="436">
        <v>291.92</v>
      </c>
      <c r="E411" s="436">
        <v>368.25</v>
      </c>
      <c r="F411" t="str">
        <f t="shared" si="6"/>
        <v>UD</v>
      </c>
    </row>
    <row r="412" spans="1:6">
      <c r="A412" s="434" t="s">
        <v>1633</v>
      </c>
      <c r="B412" s="434" t="s">
        <v>3891</v>
      </c>
      <c r="C412" s="435" t="s">
        <v>1272</v>
      </c>
      <c r="D412" s="436">
        <v>700.6</v>
      </c>
      <c r="E412" s="436">
        <v>883.81</v>
      </c>
      <c r="F412" t="str">
        <f t="shared" si="6"/>
        <v>UD</v>
      </c>
    </row>
    <row r="413" spans="1:6">
      <c r="A413" s="434" t="s">
        <v>1634</v>
      </c>
      <c r="B413" s="434" t="s">
        <v>3892</v>
      </c>
      <c r="C413" s="435" t="s">
        <v>1272</v>
      </c>
      <c r="D413" s="436">
        <v>729.8</v>
      </c>
      <c r="E413" s="436">
        <v>920.64</v>
      </c>
      <c r="F413" t="str">
        <f t="shared" si="6"/>
        <v>UD</v>
      </c>
    </row>
    <row r="414" spans="1:6">
      <c r="A414" s="434" t="s">
        <v>1635</v>
      </c>
      <c r="B414" s="434" t="s">
        <v>3893</v>
      </c>
      <c r="C414" s="435" t="s">
        <v>1272</v>
      </c>
      <c r="D414" s="436">
        <v>875.75</v>
      </c>
      <c r="E414" s="436">
        <v>1104.76</v>
      </c>
      <c r="F414" t="str">
        <f t="shared" si="6"/>
        <v>UD</v>
      </c>
    </row>
    <row r="415" spans="1:6">
      <c r="A415" s="434" t="s">
        <v>1636</v>
      </c>
      <c r="B415" s="434" t="s">
        <v>3894</v>
      </c>
      <c r="C415" s="435" t="s">
        <v>1272</v>
      </c>
      <c r="D415" s="436">
        <v>210.18</v>
      </c>
      <c r="E415" s="436">
        <v>265.14</v>
      </c>
      <c r="F415" t="str">
        <f t="shared" si="6"/>
        <v>UD</v>
      </c>
    </row>
    <row r="416" spans="1:6">
      <c r="A416" s="434" t="s">
        <v>1637</v>
      </c>
      <c r="B416" s="434" t="s">
        <v>3895</v>
      </c>
      <c r="C416" s="435" t="s">
        <v>1272</v>
      </c>
      <c r="D416" s="436">
        <v>229.16</v>
      </c>
      <c r="E416" s="436">
        <v>289.08</v>
      </c>
      <c r="F416" t="str">
        <f t="shared" si="6"/>
        <v>UD</v>
      </c>
    </row>
    <row r="417" spans="1:6">
      <c r="A417" s="434" t="s">
        <v>1638</v>
      </c>
      <c r="B417" s="434" t="s">
        <v>3896</v>
      </c>
      <c r="C417" s="435" t="s">
        <v>1272</v>
      </c>
      <c r="D417" s="436">
        <v>12.47</v>
      </c>
      <c r="E417" s="436">
        <v>15.74</v>
      </c>
      <c r="F417" t="str">
        <f t="shared" si="6"/>
        <v>UD</v>
      </c>
    </row>
    <row r="418" spans="1:6">
      <c r="A418" s="434" t="s">
        <v>1639</v>
      </c>
      <c r="B418" s="434" t="s">
        <v>3897</v>
      </c>
      <c r="C418" s="435" t="s">
        <v>1272</v>
      </c>
      <c r="D418" s="436">
        <v>13.47</v>
      </c>
      <c r="E418" s="436">
        <v>17</v>
      </c>
      <c r="F418" t="str">
        <f t="shared" si="6"/>
        <v>UD</v>
      </c>
    </row>
    <row r="419" spans="1:6">
      <c r="A419" s="434" t="s">
        <v>1640</v>
      </c>
      <c r="B419" s="434" t="s">
        <v>3898</v>
      </c>
      <c r="C419" s="435" t="s">
        <v>1272</v>
      </c>
      <c r="D419" s="436">
        <v>34.57</v>
      </c>
      <c r="E419" s="436">
        <v>43.61</v>
      </c>
      <c r="F419" t="str">
        <f t="shared" si="6"/>
        <v>UD</v>
      </c>
    </row>
    <row r="420" spans="1:6">
      <c r="A420" s="434" t="s">
        <v>1641</v>
      </c>
      <c r="B420" s="434" t="s">
        <v>3899</v>
      </c>
      <c r="C420" s="435" t="s">
        <v>1272</v>
      </c>
      <c r="D420" s="436">
        <v>35.57</v>
      </c>
      <c r="E420" s="436">
        <v>44.87</v>
      </c>
      <c r="F420" t="str">
        <f t="shared" si="6"/>
        <v>UD</v>
      </c>
    </row>
    <row r="421" spans="1:6">
      <c r="A421" s="434" t="s">
        <v>1642</v>
      </c>
      <c r="B421" s="434" t="s">
        <v>3900</v>
      </c>
      <c r="C421" s="435" t="s">
        <v>3475</v>
      </c>
      <c r="D421" s="436">
        <v>223.49</v>
      </c>
      <c r="E421" s="436">
        <v>281.93</v>
      </c>
      <c r="F421" t="str">
        <f t="shared" si="6"/>
        <v>M²</v>
      </c>
    </row>
    <row r="422" spans="1:6">
      <c r="A422" s="434" t="s">
        <v>1643</v>
      </c>
      <c r="B422" s="434" t="s">
        <v>3901</v>
      </c>
      <c r="C422" s="435" t="s">
        <v>1272</v>
      </c>
      <c r="D422" s="436">
        <v>115.59</v>
      </c>
      <c r="E422" s="436">
        <v>145.82</v>
      </c>
      <c r="F422" t="str">
        <f t="shared" si="6"/>
        <v>UD</v>
      </c>
    </row>
    <row r="423" spans="1:6">
      <c r="A423" s="434" t="s">
        <v>1644</v>
      </c>
      <c r="B423" s="434" t="s">
        <v>3902</v>
      </c>
      <c r="C423" s="435" t="s">
        <v>1272</v>
      </c>
      <c r="D423" s="436">
        <v>42720.82</v>
      </c>
      <c r="E423" s="436">
        <v>53892.31</v>
      </c>
      <c r="F423" t="str">
        <f t="shared" si="6"/>
        <v>UD</v>
      </c>
    </row>
    <row r="424" spans="1:6">
      <c r="A424" s="434" t="s">
        <v>1842</v>
      </c>
      <c r="B424" s="434" t="s">
        <v>3903</v>
      </c>
      <c r="C424" s="435" t="s">
        <v>1272</v>
      </c>
      <c r="D424" s="436">
        <v>22936.55</v>
      </c>
      <c r="E424" s="436">
        <v>28934.46</v>
      </c>
      <c r="F424" t="str">
        <f t="shared" si="6"/>
        <v>UD</v>
      </c>
    </row>
    <row r="425" spans="1:6">
      <c r="A425" s="434" t="s">
        <v>1645</v>
      </c>
      <c r="B425" s="434" t="s">
        <v>3904</v>
      </c>
      <c r="C425" s="435" t="s">
        <v>0</v>
      </c>
      <c r="D425" s="436">
        <v>21.13</v>
      </c>
      <c r="E425" s="436">
        <v>26.65</v>
      </c>
      <c r="F425" t="str">
        <f t="shared" si="6"/>
        <v>M</v>
      </c>
    </row>
    <row r="426" spans="1:6">
      <c r="A426" s="434" t="s">
        <v>1646</v>
      </c>
      <c r="B426" s="434" t="s">
        <v>3905</v>
      </c>
      <c r="C426" s="435" t="s">
        <v>0</v>
      </c>
      <c r="D426" s="436">
        <v>28.8</v>
      </c>
      <c r="E426" s="436">
        <v>36.33</v>
      </c>
      <c r="F426" t="str">
        <f t="shared" si="6"/>
        <v>M</v>
      </c>
    </row>
    <row r="427" spans="1:6">
      <c r="A427" s="434" t="s">
        <v>1647</v>
      </c>
      <c r="B427" s="434" t="s">
        <v>3906</v>
      </c>
      <c r="C427" s="435" t="s">
        <v>0</v>
      </c>
      <c r="D427" s="436">
        <v>16</v>
      </c>
      <c r="E427" s="436">
        <v>20.18</v>
      </c>
      <c r="F427" t="str">
        <f t="shared" si="6"/>
        <v>M</v>
      </c>
    </row>
    <row r="428" spans="1:6">
      <c r="A428" s="434" t="s">
        <v>1648</v>
      </c>
      <c r="B428" s="434" t="s">
        <v>3907</v>
      </c>
      <c r="C428" s="435" t="s">
        <v>0</v>
      </c>
      <c r="D428" s="436">
        <v>31.24</v>
      </c>
      <c r="E428" s="436">
        <v>39.409999999999997</v>
      </c>
      <c r="F428" t="str">
        <f t="shared" si="6"/>
        <v>M</v>
      </c>
    </row>
    <row r="429" spans="1:6">
      <c r="A429" s="434" t="s">
        <v>1649</v>
      </c>
      <c r="B429" s="434" t="s">
        <v>3908</v>
      </c>
      <c r="C429" s="435" t="s">
        <v>0</v>
      </c>
      <c r="D429" s="436">
        <v>32.22</v>
      </c>
      <c r="E429" s="436">
        <v>40.64</v>
      </c>
      <c r="F429" t="str">
        <f t="shared" si="6"/>
        <v>M</v>
      </c>
    </row>
    <row r="430" spans="1:6">
      <c r="A430" s="434" t="s">
        <v>1650</v>
      </c>
      <c r="B430" s="434" t="s">
        <v>3909</v>
      </c>
      <c r="C430" s="435" t="s">
        <v>0</v>
      </c>
      <c r="D430" s="436">
        <v>31.24</v>
      </c>
      <c r="E430" s="436">
        <v>39.409999999999997</v>
      </c>
      <c r="F430" t="str">
        <f t="shared" si="6"/>
        <v>M</v>
      </c>
    </row>
    <row r="431" spans="1:6">
      <c r="A431" s="434" t="s">
        <v>1651</v>
      </c>
      <c r="B431" s="434" t="s">
        <v>3910</v>
      </c>
      <c r="C431" s="435" t="s">
        <v>0</v>
      </c>
      <c r="D431" s="436">
        <v>32.22</v>
      </c>
      <c r="E431" s="436">
        <v>40.64</v>
      </c>
      <c r="F431" t="str">
        <f t="shared" si="6"/>
        <v>M</v>
      </c>
    </row>
    <row r="432" spans="1:6">
      <c r="A432" s="434" t="s">
        <v>1652</v>
      </c>
      <c r="B432" s="434" t="s">
        <v>3911</v>
      </c>
      <c r="C432" s="435" t="s">
        <v>0</v>
      </c>
      <c r="D432" s="436">
        <v>51.9</v>
      </c>
      <c r="E432" s="436">
        <v>65.48</v>
      </c>
      <c r="F432" t="str">
        <f t="shared" si="6"/>
        <v>M</v>
      </c>
    </row>
    <row r="433" spans="1:6">
      <c r="A433" s="434" t="s">
        <v>1653</v>
      </c>
      <c r="B433" s="434" t="s">
        <v>3912</v>
      </c>
      <c r="C433" s="435" t="s">
        <v>0</v>
      </c>
      <c r="D433" s="436">
        <v>39.17</v>
      </c>
      <c r="E433" s="436">
        <v>49.41</v>
      </c>
      <c r="F433" t="str">
        <f t="shared" si="6"/>
        <v>M</v>
      </c>
    </row>
    <row r="434" spans="1:6">
      <c r="A434" s="434" t="s">
        <v>1654</v>
      </c>
      <c r="B434" s="434" t="s">
        <v>3913</v>
      </c>
      <c r="C434" s="435" t="s">
        <v>0</v>
      </c>
      <c r="D434" s="436">
        <v>6.35</v>
      </c>
      <c r="E434" s="436">
        <v>8.01</v>
      </c>
      <c r="F434" t="str">
        <f t="shared" si="6"/>
        <v>M</v>
      </c>
    </row>
    <row r="435" spans="1:6">
      <c r="A435" s="434" t="s">
        <v>1655</v>
      </c>
      <c r="B435" s="434" t="s">
        <v>3914</v>
      </c>
      <c r="C435" s="435" t="s">
        <v>0</v>
      </c>
      <c r="D435" s="436">
        <v>13.98</v>
      </c>
      <c r="E435" s="436">
        <v>17.64</v>
      </c>
      <c r="F435" t="str">
        <f t="shared" si="6"/>
        <v>M</v>
      </c>
    </row>
    <row r="436" spans="1:6">
      <c r="A436" s="434" t="s">
        <v>3915</v>
      </c>
      <c r="B436" s="434" t="s">
        <v>3916</v>
      </c>
      <c r="C436" s="435" t="s">
        <v>1272</v>
      </c>
      <c r="D436" s="436">
        <v>33.770000000000003</v>
      </c>
      <c r="E436" s="436">
        <v>42.61</v>
      </c>
      <c r="F436" t="str">
        <f t="shared" si="6"/>
        <v>UD</v>
      </c>
    </row>
    <row r="437" spans="1:6">
      <c r="A437" s="434" t="s">
        <v>3917</v>
      </c>
      <c r="B437" s="434" t="s">
        <v>3918</v>
      </c>
      <c r="C437" s="435"/>
      <c r="D437" s="436"/>
      <c r="E437" s="436"/>
      <c r="F437" t="str">
        <f t="shared" si="6"/>
        <v/>
      </c>
    </row>
    <row r="438" spans="1:6">
      <c r="A438" s="434" t="s">
        <v>1656</v>
      </c>
      <c r="B438" s="434" t="s">
        <v>3919</v>
      </c>
      <c r="C438" s="435" t="s">
        <v>3484</v>
      </c>
      <c r="D438" s="436">
        <v>2.63</v>
      </c>
      <c r="E438" s="436">
        <v>3.32</v>
      </c>
      <c r="F438" t="str">
        <f t="shared" si="6"/>
        <v>M³</v>
      </c>
    </row>
    <row r="439" spans="1:6">
      <c r="A439" s="434" t="s">
        <v>1657</v>
      </c>
      <c r="B439" s="434" t="s">
        <v>3920</v>
      </c>
      <c r="C439" s="435" t="s">
        <v>3475</v>
      </c>
      <c r="D439" s="436">
        <v>2.92</v>
      </c>
      <c r="E439" s="436">
        <v>3.68</v>
      </c>
      <c r="F439" t="str">
        <f t="shared" si="6"/>
        <v>M²</v>
      </c>
    </row>
    <row r="440" spans="1:6">
      <c r="A440" s="434" t="s">
        <v>1658</v>
      </c>
      <c r="B440" s="434" t="s">
        <v>3921</v>
      </c>
      <c r="C440" s="435" t="s">
        <v>3475</v>
      </c>
      <c r="D440" s="436">
        <v>12.6</v>
      </c>
      <c r="E440" s="436">
        <v>15.89</v>
      </c>
      <c r="F440" t="str">
        <f t="shared" si="6"/>
        <v>M²</v>
      </c>
    </row>
    <row r="441" spans="1:6">
      <c r="A441" s="434" t="s">
        <v>3922</v>
      </c>
      <c r="B441" s="434" t="s">
        <v>3923</v>
      </c>
      <c r="C441" s="435"/>
      <c r="D441" s="436"/>
      <c r="E441" s="436"/>
      <c r="F441" t="str">
        <f t="shared" si="6"/>
        <v/>
      </c>
    </row>
    <row r="442" spans="1:6">
      <c r="A442" s="434" t="s">
        <v>1659</v>
      </c>
      <c r="B442" s="434" t="s">
        <v>3924</v>
      </c>
      <c r="C442" s="435" t="s">
        <v>1660</v>
      </c>
      <c r="D442" s="436">
        <v>10.46</v>
      </c>
      <c r="E442" s="436">
        <v>13.2</v>
      </c>
      <c r="F442" t="str">
        <f t="shared" si="6"/>
        <v>H/HM</v>
      </c>
    </row>
    <row r="443" spans="1:6">
      <c r="A443" s="434" t="s">
        <v>3925</v>
      </c>
      <c r="B443" s="434" t="s">
        <v>3926</v>
      </c>
      <c r="C443" s="435"/>
      <c r="D443" s="436"/>
      <c r="E443" s="436"/>
      <c r="F443" t="str">
        <f t="shared" si="6"/>
        <v/>
      </c>
    </row>
    <row r="444" spans="1:6">
      <c r="A444" s="434" t="s">
        <v>1661</v>
      </c>
      <c r="B444" s="434" t="s">
        <v>3927</v>
      </c>
      <c r="C444" s="435" t="s">
        <v>124</v>
      </c>
      <c r="D444" s="436">
        <v>5036</v>
      </c>
      <c r="E444" s="436">
        <v>5791.4</v>
      </c>
      <c r="F444" t="str">
        <f t="shared" si="6"/>
        <v>T</v>
      </c>
    </row>
    <row r="445" spans="1:6">
      <c r="A445" s="434" t="s">
        <v>1662</v>
      </c>
      <c r="B445" s="434" t="s">
        <v>3928</v>
      </c>
      <c r="C445" s="435" t="s">
        <v>124</v>
      </c>
      <c r="D445" s="436">
        <v>3206.67</v>
      </c>
      <c r="E445" s="436">
        <v>3687.67</v>
      </c>
      <c r="F445" t="str">
        <f t="shared" si="6"/>
        <v>T</v>
      </c>
    </row>
    <row r="446" spans="1:6">
      <c r="A446" s="434" t="s">
        <v>1663</v>
      </c>
      <c r="B446" s="434" t="s">
        <v>3929</v>
      </c>
      <c r="C446" s="435" t="s">
        <v>124</v>
      </c>
      <c r="D446" s="436">
        <v>2516.67</v>
      </c>
      <c r="E446" s="436">
        <v>2894.17</v>
      </c>
      <c r="F446" t="str">
        <f t="shared" si="6"/>
        <v>T</v>
      </c>
    </row>
    <row r="447" spans="1:6">
      <c r="A447" s="434" t="s">
        <v>1664</v>
      </c>
      <c r="B447" s="434" t="s">
        <v>3930</v>
      </c>
      <c r="C447" s="435" t="s">
        <v>124</v>
      </c>
      <c r="D447" s="436">
        <v>2516.67</v>
      </c>
      <c r="E447" s="436">
        <v>2894.17</v>
      </c>
      <c r="F447" t="str">
        <f t="shared" si="6"/>
        <v>T</v>
      </c>
    </row>
    <row r="448" spans="1:6">
      <c r="A448" s="434" t="s">
        <v>1665</v>
      </c>
      <c r="B448" s="434" t="s">
        <v>3931</v>
      </c>
      <c r="C448" s="435" t="s">
        <v>124</v>
      </c>
      <c r="D448" s="436">
        <v>2866.67</v>
      </c>
      <c r="E448" s="436">
        <v>3296.67</v>
      </c>
      <c r="F448" t="str">
        <f t="shared" si="6"/>
        <v>T</v>
      </c>
    </row>
    <row r="449" spans="1:6">
      <c r="A449" s="434" t="s">
        <v>1666</v>
      </c>
      <c r="B449" s="434" t="s">
        <v>3932</v>
      </c>
      <c r="C449" s="435" t="s">
        <v>124</v>
      </c>
      <c r="D449" s="436">
        <v>2826.67</v>
      </c>
      <c r="E449" s="436">
        <v>3250.67</v>
      </c>
      <c r="F449" t="str">
        <f t="shared" si="6"/>
        <v>T</v>
      </c>
    </row>
    <row r="450" spans="1:6">
      <c r="A450" s="434" t="s">
        <v>1667</v>
      </c>
      <c r="B450" s="434" t="s">
        <v>3933</v>
      </c>
      <c r="C450" s="435" t="s">
        <v>124</v>
      </c>
      <c r="D450" s="436">
        <v>3359.67</v>
      </c>
      <c r="E450" s="436">
        <v>3863.62</v>
      </c>
      <c r="F450" t="str">
        <f t="shared" si="6"/>
        <v>T</v>
      </c>
    </row>
    <row r="451" spans="1:6">
      <c r="A451" s="60"/>
      <c r="B451" s="59"/>
      <c r="C451" s="59"/>
      <c r="D451" s="62"/>
    </row>
    <row r="452" spans="1:6">
      <c r="A452" s="60"/>
      <c r="B452" s="59"/>
      <c r="C452" s="59"/>
      <c r="D452" s="62"/>
    </row>
    <row r="453" spans="1:6">
      <c r="A453" s="390"/>
      <c r="B453" s="59"/>
      <c r="C453" s="59"/>
      <c r="D453" s="62"/>
    </row>
    <row r="454" spans="1:6">
      <c r="A454" s="36"/>
      <c r="B454" s="59"/>
      <c r="C454" s="59"/>
      <c r="D454" s="62"/>
    </row>
  </sheetData>
  <autoFilter ref="A2:E2" xr:uid="{00000000-0009-0000-0000-000010000000}"/>
  <pageMargins left="0.511811024" right="0.511811024" top="0.78740157499999996" bottom="0.78740157499999996" header="0.31496062000000002" footer="0.31496062000000002"/>
  <pageSetup paperSize="9" scale="87"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A1:D2"/>
  <sheetViews>
    <sheetView workbookViewId="0">
      <selection activeCell="G9" sqref="G9"/>
    </sheetView>
  </sheetViews>
  <sheetFormatPr defaultRowHeight="15"/>
  <cols>
    <col min="1" max="1" width="5.28515625" bestFit="1" customWidth="1"/>
    <col min="2" max="2" width="20" bestFit="1" customWidth="1"/>
    <col min="4" max="4" width="11.28515625" style="245" bestFit="1" customWidth="1"/>
  </cols>
  <sheetData>
    <row r="1" spans="1:4">
      <c r="A1" s="246" t="s">
        <v>6</v>
      </c>
      <c r="B1" s="246" t="s">
        <v>1673</v>
      </c>
      <c r="C1" s="246" t="s">
        <v>1255</v>
      </c>
      <c r="D1" s="247" t="s">
        <v>1775</v>
      </c>
    </row>
    <row r="2" spans="1:4">
      <c r="A2">
        <v>1</v>
      </c>
      <c r="B2" t="s">
        <v>999</v>
      </c>
      <c r="C2" t="s">
        <v>93</v>
      </c>
      <c r="D2" s="245">
        <v>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19</vt:i4>
      </vt:variant>
      <vt:variant>
        <vt:lpstr>Intervalos Nomeados</vt:lpstr>
      </vt:variant>
      <vt:variant>
        <vt:i4>16</vt:i4>
      </vt:variant>
    </vt:vector>
  </HeadingPairs>
  <TitlesOfParts>
    <vt:vector size="35" baseType="lpstr">
      <vt:lpstr>capa</vt:lpstr>
      <vt:lpstr>Dados_Intesidade</vt:lpstr>
      <vt:lpstr>Encargos</vt:lpstr>
      <vt:lpstr>BDI</vt:lpstr>
      <vt:lpstr>BDI-Fornecimento</vt:lpstr>
      <vt:lpstr>Cotação</vt:lpstr>
      <vt:lpstr>Composição</vt:lpstr>
      <vt:lpstr>M.Cálc.Quant.</vt:lpstr>
      <vt:lpstr>Planilha2</vt:lpstr>
      <vt:lpstr>Plan.Orçam.</vt:lpstr>
      <vt:lpstr>Plan. Orçam. Resumo</vt:lpstr>
      <vt:lpstr>QCI</vt:lpstr>
      <vt:lpstr>Cronog CP financeira</vt:lpstr>
      <vt:lpstr>Planilha1</vt:lpstr>
      <vt:lpstr>Sinapi_Comp-06.2023</vt:lpstr>
      <vt:lpstr>Sinapi_Insum-06.2023</vt:lpstr>
      <vt:lpstr>DIVERSOS</vt:lpstr>
      <vt:lpstr>DER</vt:lpstr>
      <vt:lpstr>GIDUR</vt:lpstr>
      <vt:lpstr>BDI!Area_de_impressao</vt:lpstr>
      <vt:lpstr>'BDI-Fornecimento'!Area_de_impressao</vt:lpstr>
      <vt:lpstr>capa!Area_de_impressao</vt:lpstr>
      <vt:lpstr>Composição!Area_de_impressao</vt:lpstr>
      <vt:lpstr>Cotação!Area_de_impressao</vt:lpstr>
      <vt:lpstr>'Cronog CP financeira'!Area_de_impressao</vt:lpstr>
      <vt:lpstr>DER!Area_de_impressao</vt:lpstr>
      <vt:lpstr>DIVERSOS!Area_de_impressao</vt:lpstr>
      <vt:lpstr>Encargos!Area_de_impressao</vt:lpstr>
      <vt:lpstr>M.Cálc.Quant.!Area_de_impressao</vt:lpstr>
      <vt:lpstr>'Plan. Orçam. Resumo'!Area_de_impressao</vt:lpstr>
      <vt:lpstr>Plan.Orçam.!Area_de_impressao</vt:lpstr>
      <vt:lpstr>Planilha2!Area_de_impressao</vt:lpstr>
      <vt:lpstr>QCI!Area_de_impressao</vt:lpstr>
      <vt:lpstr>M.Cálc.Quant.!Titulos_de_impressao</vt:lpstr>
      <vt:lpstr>Plan.Orçam.!Titulos_de_impressao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PROJETOS-01</dc:creator>
  <cp:lastModifiedBy>User</cp:lastModifiedBy>
  <cp:lastPrinted>2025-08-08T20:46:17Z</cp:lastPrinted>
  <dcterms:created xsi:type="dcterms:W3CDTF">2013-03-22T16:06:15Z</dcterms:created>
  <dcterms:modified xsi:type="dcterms:W3CDTF">2025-08-08T21:04:50Z</dcterms:modified>
</cp:coreProperties>
</file>